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tables/table4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Piotr Krzywda\Documents\PRACA\koordynator\koordynowanie_turnusy\Koordynacja_2024_2025\"/>
    </mc:Choice>
  </mc:AlternateContent>
  <bookViews>
    <workbookView xWindow="11430" yWindow="0" windowWidth="11715" windowHeight="12330" tabRatio="597"/>
  </bookViews>
  <sheets>
    <sheet name="1_stopień" sheetId="32" r:id="rId1"/>
    <sheet name="2_stopień" sheetId="35" r:id="rId2"/>
    <sheet name="3_stopień" sheetId="6" r:id="rId3"/>
    <sheet name="zestawienie_1" sheetId="4" state="hidden" r:id="rId4"/>
    <sheet name="zestawienie_2" sheetId="7" state="hidden" r:id="rId5"/>
    <sheet name="zestawienie_3" sheetId="3" state="hidden" r:id="rId6"/>
    <sheet name="przestawna_1" sheetId="29" state="hidden" r:id="rId7"/>
    <sheet name="przestawna_2" sheetId="36" state="hidden" r:id="rId8"/>
    <sheet name="przestawna_3" sheetId="20" state="hidden" r:id="rId9"/>
    <sheet name="Arkusz4" sheetId="30" state="hidden" r:id="rId10"/>
    <sheet name="Dane BSI" sheetId="5" state="hidden" r:id="rId11"/>
    <sheet name="BS_1_dziedzinowe" sheetId="9" state="hidden" r:id="rId12"/>
    <sheet name="BS_1 zestawienie" sheetId="8" state="hidden" r:id="rId13"/>
    <sheet name="Moje" sheetId="15" state="hidden" r:id="rId14"/>
    <sheet name="Arkusz1" sheetId="18" state="hidden" r:id="rId15"/>
    <sheet name="RSPO" sheetId="16" state="hidden" r:id="rId16"/>
    <sheet name="Arkusz6" sheetId="23" state="hidden" r:id="rId17"/>
    <sheet name="Arkusz2" sheetId="25" state="hidden" r:id="rId18"/>
    <sheet name="Arkusz3" sheetId="26" state="hidden" r:id="rId19"/>
    <sheet name="Arkusz5" sheetId="31" state="hidden" r:id="rId20"/>
  </sheets>
  <definedNames>
    <definedName name="_xlnm._FilterDatabase" localSheetId="0" hidden="1">'1_stopień'!$C$8:$P$444</definedName>
    <definedName name="_xlnm._FilterDatabase" localSheetId="2" hidden="1">'3_stopień'!$C$7:$P$685</definedName>
    <definedName name="_xlnm._FilterDatabase" localSheetId="14" hidden="1">Arkusz1!$F$2:$L$64</definedName>
    <definedName name="_xlnm._FilterDatabase" localSheetId="19" hidden="1">Arkusz5!$F$2:$F$407</definedName>
    <definedName name="_xlnm._FilterDatabase" localSheetId="12" hidden="1">'BS_1 zestawienie'!$A$1:$F$113</definedName>
    <definedName name="_xlnm._FilterDatabase" localSheetId="11" hidden="1">BS_1_dziedzinowe!$A$3:$J$63</definedName>
    <definedName name="_xlnm._FilterDatabase" localSheetId="10" hidden="1">'Dane BSI'!$B$1:$I$59</definedName>
    <definedName name="_xlnm._FilterDatabase" localSheetId="15" hidden="1">RSPO!$A$1:$L$64</definedName>
    <definedName name="_xlnm._FilterDatabase" localSheetId="3" hidden="1">zestawienie_1!$B$5:$BI$102</definedName>
    <definedName name="_xlnm._FilterDatabase" localSheetId="4" hidden="1">zestawienie_2!$A$5:$BL$103</definedName>
    <definedName name="_xlnm._FilterDatabase" localSheetId="5" hidden="1">zestawienie_3!$A$5:$BJ$102</definedName>
    <definedName name="_xlcn.WorksheetConnection_Młodociani_2024_2025_zapotrzebowanie.xlsxTabela33321" hidden="1">Tabela3332[]</definedName>
    <definedName name="DaneZewnętrzne_1" localSheetId="16" hidden="1">Arkusz6!$A$1:$R$605</definedName>
  </definedNames>
  <calcPr calcId="152511"/>
  <pivotCaches>
    <pivotCache cacheId="0" r:id="rId21"/>
    <pivotCache cacheId="1" r:id="rId22"/>
    <pivotCache cacheId="2" r:id="rId23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ela3332-a44914e6-fa91-40f0-9c8b-d9a28a659c2b" name="Tabela3332" connection="WorksheetConnection_Młodociani_2024_2025_zapotrzebowanie.xlsx!Tabela3332"/>
        </x15:modelTables>
      </x15:dataModel>
    </ext>
  </extLst>
</workbook>
</file>

<file path=xl/calcChain.xml><?xml version="1.0" encoding="utf-8"?>
<calcChain xmlns="http://schemas.openxmlformats.org/spreadsheetml/2006/main">
  <c r="Z36" i="32" l="1"/>
  <c r="Z40" i="32"/>
  <c r="Z57" i="32"/>
  <c r="Z115" i="32"/>
  <c r="Z116" i="32"/>
  <c r="Z117" i="32"/>
  <c r="Z134" i="32"/>
  <c r="Z149" i="32"/>
  <c r="Z161" i="32"/>
  <c r="Z177" i="32"/>
  <c r="Z218" i="32"/>
  <c r="Z231" i="32"/>
  <c r="Z232" i="32"/>
  <c r="Z280" i="32"/>
  <c r="Z281" i="32"/>
  <c r="Z282" i="32"/>
  <c r="Z283" i="32"/>
  <c r="Z293" i="32"/>
  <c r="Z309" i="32"/>
  <c r="Z351" i="32"/>
  <c r="Z382" i="32"/>
  <c r="Z438" i="32"/>
  <c r="Z439" i="32"/>
  <c r="Z440" i="32"/>
  <c r="Z478" i="32"/>
  <c r="Z490" i="32"/>
  <c r="Z516" i="32"/>
  <c r="Z545" i="32"/>
  <c r="Z554" i="32"/>
  <c r="Z572" i="32"/>
  <c r="Z581" i="32"/>
  <c r="Z104" i="32"/>
  <c r="Z233" i="32"/>
  <c r="Z336" i="32"/>
  <c r="Z346" i="32"/>
  <c r="Z247" i="32"/>
  <c r="Z13" i="32"/>
  <c r="Z14" i="32"/>
  <c r="Z75" i="32"/>
  <c r="Z82" i="32"/>
  <c r="Z92" i="32"/>
  <c r="Z93" i="32"/>
  <c r="Z135" i="32"/>
  <c r="Z310" i="32"/>
  <c r="Z384" i="32"/>
  <c r="Z555" i="32"/>
  <c r="Z467" i="32"/>
  <c r="Z468" i="32"/>
  <c r="Z469" i="32"/>
  <c r="Z29" i="32"/>
  <c r="Z127" i="32"/>
  <c r="Z311" i="32"/>
  <c r="Z517" i="32"/>
  <c r="Z518" i="32"/>
  <c r="Z533" i="32"/>
  <c r="Z30" i="32"/>
  <c r="Z49" i="32"/>
  <c r="Z90" i="32"/>
  <c r="Z148" i="32"/>
  <c r="Z199" i="32"/>
  <c r="Z284" i="32"/>
  <c r="Z294" i="32"/>
  <c r="Z312" i="32"/>
  <c r="Z313" i="32"/>
  <c r="Z331" i="32"/>
  <c r="Z347" i="32"/>
  <c r="Z385" i="32"/>
  <c r="Z456" i="32"/>
  <c r="Z491" i="32"/>
  <c r="Z546" i="32"/>
  <c r="Z582" i="32"/>
  <c r="Z44" i="32"/>
  <c r="Z64" i="32"/>
  <c r="Z76" i="32"/>
  <c r="Z205" i="32"/>
  <c r="Z219" i="32"/>
  <c r="Z241" i="32"/>
  <c r="Z409" i="32"/>
  <c r="Z534" i="32"/>
  <c r="Z105" i="32"/>
  <c r="Z118" i="32"/>
  <c r="Z583" i="32"/>
  <c r="Z15" i="32"/>
  <c r="Z58" i="32"/>
  <c r="Z59" i="32"/>
  <c r="Z65" i="32"/>
  <c r="Z94" i="32"/>
  <c r="Z128" i="32"/>
  <c r="Z129" i="32"/>
  <c r="Z124" i="32"/>
  <c r="Z150" i="32"/>
  <c r="Z178" i="32"/>
  <c r="Z179" i="32"/>
  <c r="Z191" i="32"/>
  <c r="Z192" i="32"/>
  <c r="Z193" i="32"/>
  <c r="Z206" i="32"/>
  <c r="Z242" i="32"/>
  <c r="Z267" i="32"/>
  <c r="Z268" i="32"/>
  <c r="Z337" i="32"/>
  <c r="Z373" i="32"/>
  <c r="Z441" i="32"/>
  <c r="Z442" i="32"/>
  <c r="Z443" i="32"/>
  <c r="Z475" i="32"/>
  <c r="Z479" i="32"/>
  <c r="Z480" i="32"/>
  <c r="Z481" i="32"/>
  <c r="Z519" i="32"/>
  <c r="Z535" i="32"/>
  <c r="Z584" i="32"/>
  <c r="Z591" i="32"/>
  <c r="Z106" i="32"/>
  <c r="Z107" i="32"/>
  <c r="Z119" i="32"/>
  <c r="Z120" i="32"/>
  <c r="Z121" i="32"/>
  <c r="Z136" i="32"/>
  <c r="Z194" i="32"/>
  <c r="Z220" i="32"/>
  <c r="Z234" i="32"/>
  <c r="Z248" i="32"/>
  <c r="Z266" i="32"/>
  <c r="Z285" i="32"/>
  <c r="Z352" i="32"/>
  <c r="Z404" i="32"/>
  <c r="Z444" i="32"/>
  <c r="Z492" i="32"/>
  <c r="Z520" i="32"/>
  <c r="Z60" i="32"/>
  <c r="Z122" i="32"/>
  <c r="Z137" i="32"/>
  <c r="Z235" i="32"/>
  <c r="Z286" i="32"/>
  <c r="Z287" i="32"/>
  <c r="Z295" i="32"/>
  <c r="Z314" i="32"/>
  <c r="Z338" i="32"/>
  <c r="Z445" i="32"/>
  <c r="Z446" i="32"/>
  <c r="Z547" i="32"/>
  <c r="Z556" i="32"/>
  <c r="Z585" i="32"/>
  <c r="Z16" i="32"/>
  <c r="Z17" i="32"/>
  <c r="Z18" i="32"/>
  <c r="Z19" i="32"/>
  <c r="Z20" i="32"/>
  <c r="Z31" i="32"/>
  <c r="Z32" i="32"/>
  <c r="Z33" i="32"/>
  <c r="Z35" i="32"/>
  <c r="Z77" i="32"/>
  <c r="Z83" i="32"/>
  <c r="Z84" i="32"/>
  <c r="Z130" i="32"/>
  <c r="Z131" i="32"/>
  <c r="Z151" i="32"/>
  <c r="Z152" i="32"/>
  <c r="Z169" i="32"/>
  <c r="Z170" i="32"/>
  <c r="Z171" i="32"/>
  <c r="Z195" i="32"/>
  <c r="Z200" i="32"/>
  <c r="Z207" i="32"/>
  <c r="Z208" i="32"/>
  <c r="Z221" i="32"/>
  <c r="Z222" i="32"/>
  <c r="Z243" i="32"/>
  <c r="Z261" i="32"/>
  <c r="Z262" i="32"/>
  <c r="Z269" i="32"/>
  <c r="Z270" i="32"/>
  <c r="Z271" i="32"/>
  <c r="Z296" i="32"/>
  <c r="Z315" i="32"/>
  <c r="Z316" i="32"/>
  <c r="Z317" i="32"/>
  <c r="Z332" i="32"/>
  <c r="Z348" i="32"/>
  <c r="Z360" i="32"/>
  <c r="Z361" i="32"/>
  <c r="Z362" i="32"/>
  <c r="Z374" i="32"/>
  <c r="Z383" i="32"/>
  <c r="Z386" i="32"/>
  <c r="Z410" i="32"/>
  <c r="Z411" i="32"/>
  <c r="Z405" i="32"/>
  <c r="Z412" i="32"/>
  <c r="Z413" i="32"/>
  <c r="Z429" i="32"/>
  <c r="Z430" i="32"/>
  <c r="Z431" i="32"/>
  <c r="Z432" i="32"/>
  <c r="Z447" i="32"/>
  <c r="Z448" i="32"/>
  <c r="Z457" i="32"/>
  <c r="Z470" i="32"/>
  <c r="Z493" i="32"/>
  <c r="Z494" i="32"/>
  <c r="Z495" i="32"/>
  <c r="Z496" i="32"/>
  <c r="Z497" i="32"/>
  <c r="Z498" i="32"/>
  <c r="Z521" i="32"/>
  <c r="Z522" i="32"/>
  <c r="Z536" i="32"/>
  <c r="Z548" i="32"/>
  <c r="Z557" i="32"/>
  <c r="Z558" i="32"/>
  <c r="Z559" i="32"/>
  <c r="Z573" i="32"/>
  <c r="Z569" i="32"/>
  <c r="Z574" i="32"/>
  <c r="Z21" i="32"/>
  <c r="Z66" i="32"/>
  <c r="Z78" i="32"/>
  <c r="Z79" i="32"/>
  <c r="Z85" i="32"/>
  <c r="Z108" i="32"/>
  <c r="Z153" i="32"/>
  <c r="Z154" i="32"/>
  <c r="Z180" i="32"/>
  <c r="Z196" i="32"/>
  <c r="Z201" i="32"/>
  <c r="Z202" i="32"/>
  <c r="Z209" i="32"/>
  <c r="Z223" i="32"/>
  <c r="Z263" i="32"/>
  <c r="Z264" i="32"/>
  <c r="Z272" i="32"/>
  <c r="Z290" i="32"/>
  <c r="Z297" i="32"/>
  <c r="Z298" i="32"/>
  <c r="Z318" i="32"/>
  <c r="Z319" i="32"/>
  <c r="Z320" i="32"/>
  <c r="Z333" i="32"/>
  <c r="Z339" i="32"/>
  <c r="Z353" i="32"/>
  <c r="Z354" i="32"/>
  <c r="Z363" i="32"/>
  <c r="Z375" i="32"/>
  <c r="Z376" i="32"/>
  <c r="Z387" i="32"/>
  <c r="Z388" i="32"/>
  <c r="Z414" i="32"/>
  <c r="Z415" i="32"/>
  <c r="Z433" i="32"/>
  <c r="Z449" i="32"/>
  <c r="Z450" i="32"/>
  <c r="Z458" i="32"/>
  <c r="Z459" i="32"/>
  <c r="Z460" i="32"/>
  <c r="Z499" i="32"/>
  <c r="Z500" i="32"/>
  <c r="Z501" i="32"/>
  <c r="Z514" i="32"/>
  <c r="Z537" i="32"/>
  <c r="Z538" i="32"/>
  <c r="Z549" i="32"/>
  <c r="Z560" i="32"/>
  <c r="Z575" i="32"/>
  <c r="Z471" i="32"/>
  <c r="Z472" i="32"/>
  <c r="Z8" i="32"/>
  <c r="Z67" i="32"/>
  <c r="Z68" i="32"/>
  <c r="Z69" i="32"/>
  <c r="Z155" i="32"/>
  <c r="Z172" i="32"/>
  <c r="Z181" i="32"/>
  <c r="Z182" i="32"/>
  <c r="Z183" i="32"/>
  <c r="Z197" i="32"/>
  <c r="Z210" i="32"/>
  <c r="Z211" i="32"/>
  <c r="Z212" i="32"/>
  <c r="Z244" i="32"/>
  <c r="Z273" i="32"/>
  <c r="Z274" i="32"/>
  <c r="Z275" i="32"/>
  <c r="Z321" i="32"/>
  <c r="Z364" i="32"/>
  <c r="Z389" i="32"/>
  <c r="Z390" i="32"/>
  <c r="Z416" i="32"/>
  <c r="Z417" i="32"/>
  <c r="Z451" i="32"/>
  <c r="Z461" i="32"/>
  <c r="Z482" i="32"/>
  <c r="Z523" i="32"/>
  <c r="Z524" i="32"/>
  <c r="Z539" i="32"/>
  <c r="Z576" i="32"/>
  <c r="Z22" i="32"/>
  <c r="Z23" i="32"/>
  <c r="Z9" i="32"/>
  <c r="Z10" i="32"/>
  <c r="Z24" i="32"/>
  <c r="Z25" i="32"/>
  <c r="Z26" i="32"/>
  <c r="Z50" i="32"/>
  <c r="Z51" i="32"/>
  <c r="Z54" i="32"/>
  <c r="Z70" i="32"/>
  <c r="Z71" i="32"/>
  <c r="Z72" i="32"/>
  <c r="Z73" i="32"/>
  <c r="Z80" i="32"/>
  <c r="Z86" i="32"/>
  <c r="Z95" i="32"/>
  <c r="Z96" i="32"/>
  <c r="Z97" i="32"/>
  <c r="Z98" i="32"/>
  <c r="Z91" i="32"/>
  <c r="Z99" i="32"/>
  <c r="Z132" i="32"/>
  <c r="Z138" i="32"/>
  <c r="Z139" i="32"/>
  <c r="Z140" i="32"/>
  <c r="Z141" i="32"/>
  <c r="Z142" i="32"/>
  <c r="Z156" i="32"/>
  <c r="Z162" i="32"/>
  <c r="Z163" i="32"/>
  <c r="Z173" i="32"/>
  <c r="Z184" i="32"/>
  <c r="Z185" i="32"/>
  <c r="Z186" i="32"/>
  <c r="Z187" i="32"/>
  <c r="Z188" i="32"/>
  <c r="Z203" i="32"/>
  <c r="Z213" i="32"/>
  <c r="Z224" i="32"/>
  <c r="Z225" i="32"/>
  <c r="Z245" i="32"/>
  <c r="Z265" i="32"/>
  <c r="Z276" i="32"/>
  <c r="Z277" i="32"/>
  <c r="Z278" i="32"/>
  <c r="Z292" i="32"/>
  <c r="Z299" i="32"/>
  <c r="Z300" i="32"/>
  <c r="Z301" i="32"/>
  <c r="Z302" i="32"/>
  <c r="Z303" i="32"/>
  <c r="Z322" i="32"/>
  <c r="Z323" i="32"/>
  <c r="Z324" i="32"/>
  <c r="Z325" i="32"/>
  <c r="Z340" i="32"/>
  <c r="Z341" i="32"/>
  <c r="Z365" i="32"/>
  <c r="Z366" i="32"/>
  <c r="Z367" i="32"/>
  <c r="Z368" i="32"/>
  <c r="Z369" i="32"/>
  <c r="Z377" i="32"/>
  <c r="Z378" i="32"/>
  <c r="Z391" i="32"/>
  <c r="Z399" i="32"/>
  <c r="Z418" i="32"/>
  <c r="Z419" i="32"/>
  <c r="Z420" i="32"/>
  <c r="Z421" i="32"/>
  <c r="Z422" i="32"/>
  <c r="Z423" i="32"/>
  <c r="Z424" i="32"/>
  <c r="Z434" i="32"/>
  <c r="Z435" i="32"/>
  <c r="Z436" i="32"/>
  <c r="Z462" i="32"/>
  <c r="Z463" i="32"/>
  <c r="Z473" i="32"/>
  <c r="Z474" i="32"/>
  <c r="Z486" i="32"/>
  <c r="Z502" i="32"/>
  <c r="Z503" i="32"/>
  <c r="Z487" i="32"/>
  <c r="Z504" i="32"/>
  <c r="Z505" i="32"/>
  <c r="Z506" i="32"/>
  <c r="Z507" i="32"/>
  <c r="Z508" i="32"/>
  <c r="Z525" i="32"/>
  <c r="Z526" i="32"/>
  <c r="Z540" i="32"/>
  <c r="Z550" i="32"/>
  <c r="Z561" i="32"/>
  <c r="Z562" i="32"/>
  <c r="Z563" i="32"/>
  <c r="Z577" i="32"/>
  <c r="Z578" i="32"/>
  <c r="Z45" i="32"/>
  <c r="Z133" i="32"/>
  <c r="Z198" i="32"/>
  <c r="Z226" i="32"/>
  <c r="Z288" i="32"/>
  <c r="Z392" i="32"/>
  <c r="Z393" i="32"/>
  <c r="Z464" i="32"/>
  <c r="Z465" i="32"/>
  <c r="Z509" i="32"/>
  <c r="Z527" i="32"/>
  <c r="Z528" i="32"/>
  <c r="Z541" i="32"/>
  <c r="Z34" i="32"/>
  <c r="Z326" i="32"/>
  <c r="Z379" i="32"/>
  <c r="Z542" i="32"/>
  <c r="Z39" i="32"/>
  <c r="Z164" i="32"/>
  <c r="Z380" i="32"/>
  <c r="Z61" i="32"/>
  <c r="Z400" i="32"/>
  <c r="Z452" i="32"/>
  <c r="Z483" i="32"/>
  <c r="Z41" i="32"/>
  <c r="Z109" i="32"/>
  <c r="Z165" i="32"/>
  <c r="Z174" i="32"/>
  <c r="Z342" i="32"/>
  <c r="Z484" i="32"/>
  <c r="Z529" i="32"/>
  <c r="Z586" i="32"/>
  <c r="Z62" i="32"/>
  <c r="Z453" i="32"/>
  <c r="Z476" i="32"/>
  <c r="Z485" i="32"/>
  <c r="Z587" i="32"/>
  <c r="Z588" i="32"/>
  <c r="Z589" i="32"/>
  <c r="Z590" i="32"/>
  <c r="Z27" i="32"/>
  <c r="Z37" i="32"/>
  <c r="Z46" i="32"/>
  <c r="Z100" i="32"/>
  <c r="Z110" i="32"/>
  <c r="Z143" i="32"/>
  <c r="Z157" i="32"/>
  <c r="Z175" i="32"/>
  <c r="Z227" i="32"/>
  <c r="Z246" i="32"/>
  <c r="Z289" i="32"/>
  <c r="Z304" i="32"/>
  <c r="Z327" i="32"/>
  <c r="Z328" i="32"/>
  <c r="Z329" i="32"/>
  <c r="Z334" i="32"/>
  <c r="Z355" i="32"/>
  <c r="Z370" i="32"/>
  <c r="Z394" i="32"/>
  <c r="Z425" i="32"/>
  <c r="Z426" i="32"/>
  <c r="Z454" i="32"/>
  <c r="Z455" i="32"/>
  <c r="Z510" i="32"/>
  <c r="Z564" i="32"/>
  <c r="Z74" i="32"/>
  <c r="Z249" i="32"/>
  <c r="Z250" i="32"/>
  <c r="Z395" i="32"/>
  <c r="Z511" i="32"/>
  <c r="Z123" i="32"/>
  <c r="Z371" i="32"/>
  <c r="Z101" i="32"/>
  <c r="Z251" i="32"/>
  <c r="Z252" i="32"/>
  <c r="Z253" i="32"/>
  <c r="Z254" i="32"/>
  <c r="Z255" i="32"/>
  <c r="Z256" i="32"/>
  <c r="Z512" i="32"/>
  <c r="Z47" i="32"/>
  <c r="Z52" i="32"/>
  <c r="Z111" i="32"/>
  <c r="Z144" i="32"/>
  <c r="Z145" i="32"/>
  <c r="Z228" i="32"/>
  <c r="Z236" i="32"/>
  <c r="Z237" i="32"/>
  <c r="Z238" i="32"/>
  <c r="Z305" i="32"/>
  <c r="Z349" i="32"/>
  <c r="Z396" i="32"/>
  <c r="Z401" i="32"/>
  <c r="Z402" i="32"/>
  <c r="Z565" i="32"/>
  <c r="Z38" i="32"/>
  <c r="Z48" i="32"/>
  <c r="Z53" i="32"/>
  <c r="Z81" i="32"/>
  <c r="Z87" i="32"/>
  <c r="Z88" i="32"/>
  <c r="Z112" i="32"/>
  <c r="Z146" i="32"/>
  <c r="Z229" i="32"/>
  <c r="Z343" i="32"/>
  <c r="Z344" i="32"/>
  <c r="Z403" i="32"/>
  <c r="Z566" i="32"/>
  <c r="Z567" i="32"/>
  <c r="Z568" i="32"/>
  <c r="Z42" i="32"/>
  <c r="Z147" i="32"/>
  <c r="Z176" i="32"/>
  <c r="Z257" i="32"/>
  <c r="Z258" i="32"/>
  <c r="Z259" i="32"/>
  <c r="Z260" i="32"/>
  <c r="Z330" i="32"/>
  <c r="Z397" i="32"/>
  <c r="Z530" i="32"/>
  <c r="Z230" i="32"/>
  <c r="Z372" i="32"/>
  <c r="Z531" i="32"/>
  <c r="Z551" i="32"/>
  <c r="Z28" i="32"/>
  <c r="Z11" i="32"/>
  <c r="Z12" i="32"/>
  <c r="Z43" i="32"/>
  <c r="Z55" i="32"/>
  <c r="Z56" i="32"/>
  <c r="Z63" i="32"/>
  <c r="Z89" i="32"/>
  <c r="Z102" i="32"/>
  <c r="Z103" i="32"/>
  <c r="Z113" i="32"/>
  <c r="Z114" i="32"/>
  <c r="Z125" i="32"/>
  <c r="Z126" i="32"/>
  <c r="Z158" i="32"/>
  <c r="Z159" i="32"/>
  <c r="Z160" i="32"/>
  <c r="Z166" i="32"/>
  <c r="Z167" i="32"/>
  <c r="Z168" i="32"/>
  <c r="Z189" i="32"/>
  <c r="Z190" i="32"/>
  <c r="Z204" i="32"/>
  <c r="Z214" i="32"/>
  <c r="Z215" i="32"/>
  <c r="Z216" i="32"/>
  <c r="Z217" i="32"/>
  <c r="Z239" i="32"/>
  <c r="Z240" i="32"/>
  <c r="Z279" i="32"/>
  <c r="Z306" i="32"/>
  <c r="Z291" i="32"/>
  <c r="Z307" i="32"/>
  <c r="Z308" i="32"/>
  <c r="Z335" i="32"/>
  <c r="Z345" i="32"/>
  <c r="Z356" i="32"/>
  <c r="Z350" i="32"/>
  <c r="Z357" i="32"/>
  <c r="Z358" i="32"/>
  <c r="Z359" i="32"/>
  <c r="Z381" i="32"/>
  <c r="Z398" i="32"/>
  <c r="Z406" i="32"/>
  <c r="Z407" i="32"/>
  <c r="Z408" i="32"/>
  <c r="Z427" i="32"/>
  <c r="Z428" i="32"/>
  <c r="Z437" i="32"/>
  <c r="Z466" i="32"/>
  <c r="Z477" i="32"/>
  <c r="Z488" i="32"/>
  <c r="Z513" i="32"/>
  <c r="Z489" i="32"/>
  <c r="Z515" i="32"/>
  <c r="Z532" i="32"/>
  <c r="Z543" i="32"/>
  <c r="Z544" i="32"/>
  <c r="Z552" i="32"/>
  <c r="Z553" i="32"/>
  <c r="Z570" i="32"/>
  <c r="Z579" i="32"/>
  <c r="Z580" i="32"/>
  <c r="Z571" i="32"/>
  <c r="Q567" i="32" l="1"/>
  <c r="R567" i="32" s="1"/>
  <c r="S567" i="32" s="1"/>
  <c r="Q237" i="32" l="1"/>
  <c r="R237" i="32" s="1"/>
  <c r="S237" i="32" s="1"/>
  <c r="Q427" i="32" l="1"/>
  <c r="R427" i="32" s="1"/>
  <c r="S427" i="32" s="1"/>
  <c r="Q20" i="32" l="1"/>
  <c r="R20" i="32" s="1"/>
  <c r="S20" i="32" s="1"/>
  <c r="Q17" i="32" l="1"/>
  <c r="R17" i="32" s="1"/>
  <c r="S17" i="32" s="1"/>
  <c r="Q9" i="32"/>
  <c r="R9" i="32" s="1"/>
  <c r="S9" i="32" s="1"/>
  <c r="Q53" i="32"/>
  <c r="R53" i="32" s="1"/>
  <c r="S53" i="32" s="1"/>
  <c r="Q283" i="32" l="1"/>
  <c r="R283" i="32" s="1"/>
  <c r="S283" i="32" s="1"/>
  <c r="Q582" i="32" l="1"/>
  <c r="R582" i="32" s="1"/>
  <c r="S582" i="32" s="1"/>
  <c r="Q585" i="32"/>
  <c r="R585" i="32" s="1"/>
  <c r="S585" i="32" s="1"/>
  <c r="Q586" i="32"/>
  <c r="R586" i="32" s="1"/>
  <c r="S586" i="32" s="1"/>
  <c r="Q583" i="32"/>
  <c r="R583" i="32" s="1"/>
  <c r="S583" i="32" s="1"/>
  <c r="Q581" i="32"/>
  <c r="R581" i="32" s="1"/>
  <c r="S581" i="32" s="1"/>
  <c r="Q589" i="32" l="1"/>
  <c r="R589" i="32" s="1"/>
  <c r="S589" i="32" s="1"/>
  <c r="Q584" i="32"/>
  <c r="R584" i="32" s="1"/>
  <c r="S584" i="32" s="1"/>
  <c r="Q590" i="32"/>
  <c r="R590" i="32" s="1"/>
  <c r="S590" i="32" s="1"/>
  <c r="Q382" i="32" l="1"/>
  <c r="R382" i="32" s="1"/>
  <c r="S382" i="32" s="1"/>
  <c r="Q121" i="35" l="1"/>
  <c r="R121" i="35" s="1"/>
  <c r="S121" i="35" s="1"/>
  <c r="Z121" i="35"/>
  <c r="Q10" i="32" l="1"/>
  <c r="R10" i="32" s="1"/>
  <c r="S10" i="32" s="1"/>
  <c r="Q246" i="32"/>
  <c r="R246" i="32" s="1"/>
  <c r="S246" i="32" s="1"/>
  <c r="Q274" i="32" l="1"/>
  <c r="R274" i="32" s="1"/>
  <c r="S274" i="32" s="1"/>
  <c r="Q370" i="32"/>
  <c r="R370" i="32" s="1"/>
  <c r="S370" i="32" s="1"/>
  <c r="Q442" i="32" l="1"/>
  <c r="R442" i="32" s="1"/>
  <c r="S442" i="32" s="1"/>
  <c r="Q545" i="32" l="1"/>
  <c r="R545" i="32" s="1"/>
  <c r="S545" i="32" s="1"/>
  <c r="Q689" i="35" l="1"/>
  <c r="R689" i="35" s="1"/>
  <c r="S689" i="35" s="1"/>
  <c r="Z689" i="35"/>
  <c r="Q56" i="32" l="1"/>
  <c r="R56" i="32" s="1"/>
  <c r="S56" i="32" s="1"/>
  <c r="Q55" i="32"/>
  <c r="R55" i="32" s="1"/>
  <c r="S55" i="32" s="1"/>
  <c r="Q8" i="32" l="1"/>
  <c r="R8" i="32" s="1"/>
  <c r="S8" i="32" s="1"/>
  <c r="Q37" i="32" l="1"/>
  <c r="R37" i="32" s="1"/>
  <c r="S37" i="32" s="1"/>
  <c r="Q166" i="32" l="1"/>
  <c r="R166" i="32" s="1"/>
  <c r="S166" i="32" s="1"/>
  <c r="Q245" i="32"/>
  <c r="R245" i="32" s="1"/>
  <c r="S245" i="32" s="1"/>
  <c r="Q325" i="32" l="1"/>
  <c r="R325" i="32" s="1"/>
  <c r="S325" i="32" s="1"/>
  <c r="Q309" i="32" l="1"/>
  <c r="R309" i="32" s="1"/>
  <c r="S309" i="32" s="1"/>
  <c r="Q116" i="32"/>
  <c r="R116" i="32" s="1"/>
  <c r="S116" i="32" s="1"/>
  <c r="J686" i="6" l="1"/>
  <c r="Q327" i="32" l="1"/>
  <c r="R327" i="32" s="1"/>
  <c r="S327" i="32" s="1"/>
  <c r="Q324" i="32" l="1"/>
  <c r="R324" i="32" s="1"/>
  <c r="S324" i="32" s="1"/>
  <c r="U692" i="35" l="1"/>
  <c r="U6" i="32"/>
  <c r="U592" i="32" l="1"/>
  <c r="Q99" i="32" l="1"/>
  <c r="R99" i="32" s="1"/>
  <c r="S99" i="32" s="1"/>
  <c r="Q564" i="32"/>
  <c r="R564" i="32" s="1"/>
  <c r="S564" i="32" s="1"/>
  <c r="Q63" i="32"/>
  <c r="R63" i="32" s="1"/>
  <c r="S63" i="32" s="1"/>
  <c r="Q192" i="32" l="1"/>
  <c r="R192" i="32" s="1"/>
  <c r="S192" i="32" s="1"/>
  <c r="Q138" i="32" l="1"/>
  <c r="R138" i="32" s="1"/>
  <c r="S138" i="32" s="1"/>
  <c r="Q428" i="32" l="1"/>
  <c r="R428" i="32" s="1"/>
  <c r="S428" i="32" s="1"/>
  <c r="Q478" i="32" l="1"/>
  <c r="R478" i="32" s="1"/>
  <c r="S478" i="32" s="1"/>
  <c r="Q374" i="32" l="1"/>
  <c r="R374" i="32" s="1"/>
  <c r="S374" i="32" s="1"/>
  <c r="Q471" i="32" l="1"/>
  <c r="R471" i="32" s="1"/>
  <c r="S471" i="32" s="1"/>
  <c r="Q312" i="32" l="1"/>
  <c r="R312" i="32" s="1"/>
  <c r="S312" i="32" s="1"/>
  <c r="Q282" i="32"/>
  <c r="R282" i="32" s="1"/>
  <c r="S282" i="32" s="1"/>
  <c r="Q498" i="32" l="1"/>
  <c r="R498" i="32" s="1"/>
  <c r="S498" i="32" s="1"/>
  <c r="Q497" i="32"/>
  <c r="R497" i="32" s="1"/>
  <c r="S497" i="32" s="1"/>
  <c r="Q508" i="32"/>
  <c r="R508" i="32" s="1"/>
  <c r="S508" i="32" s="1"/>
  <c r="Q496" i="32"/>
  <c r="R496" i="32" s="1"/>
  <c r="S496" i="32" s="1"/>
  <c r="Q507" i="32"/>
  <c r="R507" i="32" s="1"/>
  <c r="S507" i="32" s="1"/>
  <c r="Q506" i="32"/>
  <c r="R506" i="32" s="1"/>
  <c r="S506" i="32" s="1"/>
  <c r="Q489" i="32"/>
  <c r="R489" i="32" s="1"/>
  <c r="S489" i="32" s="1"/>
  <c r="Q36" i="32" l="1"/>
  <c r="R36" i="32" s="1"/>
  <c r="S36" i="32" s="1"/>
  <c r="Q21" i="32" l="1"/>
  <c r="R21" i="32" s="1"/>
  <c r="S21" i="32" s="1"/>
  <c r="Q124" i="32"/>
  <c r="R124" i="32" s="1"/>
  <c r="S124" i="32" s="1"/>
  <c r="Q132" i="32"/>
  <c r="R132" i="32" s="1"/>
  <c r="S132" i="32" s="1"/>
  <c r="Q291" i="32" l="1"/>
  <c r="R291" i="32" s="1"/>
  <c r="S291" i="32" s="1"/>
  <c r="Q334" i="32" l="1"/>
  <c r="R334" i="32" s="1"/>
  <c r="Q264" i="32"/>
  <c r="R264" i="32" s="1"/>
  <c r="Q290" i="32"/>
  <c r="R290" i="32" s="1"/>
  <c r="Q333" i="32"/>
  <c r="R333" i="32" s="1"/>
  <c r="Q263" i="32"/>
  <c r="R263" i="32" s="1"/>
  <c r="Q262" i="32"/>
  <c r="R262" i="32" s="1"/>
  <c r="Q300" i="32"/>
  <c r="R300" i="32" s="1"/>
  <c r="S300" i="32" s="1"/>
  <c r="Q332" i="32"/>
  <c r="R332" i="32" s="1"/>
  <c r="Q261" i="32"/>
  <c r="R261" i="32" s="1"/>
  <c r="S261" i="32" s="1"/>
  <c r="Q331" i="32"/>
  <c r="R331" i="32" s="1"/>
  <c r="S331" i="32" s="1"/>
  <c r="Q265" i="32"/>
  <c r="R265" i="32" s="1"/>
  <c r="S265" i="32" s="1"/>
  <c r="Q371" i="35"/>
  <c r="R371" i="35" s="1"/>
  <c r="S371" i="35" s="1"/>
  <c r="Z371" i="35"/>
  <c r="Q420" i="35"/>
  <c r="R420" i="35" s="1"/>
  <c r="S420" i="35" s="1"/>
  <c r="Z420" i="35"/>
  <c r="Q419" i="35"/>
  <c r="R419" i="35" s="1"/>
  <c r="S419" i="35" s="1"/>
  <c r="Z419" i="35"/>
  <c r="S334" i="32" l="1"/>
  <c r="S264" i="32"/>
  <c r="S290" i="32"/>
  <c r="S333" i="32"/>
  <c r="S263" i="32"/>
  <c r="S262" i="32"/>
  <c r="S332" i="32"/>
  <c r="Q108" i="32"/>
  <c r="R108" i="32" s="1"/>
  <c r="S108" i="32" s="1"/>
  <c r="Q217" i="32"/>
  <c r="R217" i="32" s="1"/>
  <c r="S217" i="32" s="1"/>
  <c r="Q52" i="32"/>
  <c r="R52" i="32" s="1"/>
  <c r="S52" i="32" s="1"/>
  <c r="Q215" i="32"/>
  <c r="R215" i="32" s="1"/>
  <c r="S215" i="32" s="1"/>
  <c r="Q228" i="32"/>
  <c r="R228" i="32" s="1"/>
  <c r="S228" i="32" s="1"/>
  <c r="Q47" i="32"/>
  <c r="R47" i="32" s="1"/>
  <c r="S47" i="32" s="1"/>
  <c r="Q46" i="32"/>
  <c r="R46" i="32" s="1"/>
  <c r="S46" i="32" s="1"/>
  <c r="K7" i="3" l="1"/>
  <c r="L7" i="3"/>
  <c r="K8" i="3"/>
  <c r="L8" i="3"/>
  <c r="K9" i="3"/>
  <c r="L9" i="3"/>
  <c r="K10" i="3"/>
  <c r="L10" i="3"/>
  <c r="K11" i="3"/>
  <c r="L11" i="3"/>
  <c r="K12" i="3"/>
  <c r="L12" i="3"/>
  <c r="K13" i="3"/>
  <c r="L13" i="3"/>
  <c r="K14" i="3"/>
  <c r="L14" i="3"/>
  <c r="K15" i="3"/>
  <c r="L15" i="3"/>
  <c r="K16" i="3"/>
  <c r="L16" i="3"/>
  <c r="K17" i="3"/>
  <c r="L17" i="3"/>
  <c r="K18" i="3"/>
  <c r="L18" i="3"/>
  <c r="K19" i="3"/>
  <c r="L19" i="3"/>
  <c r="K20" i="3"/>
  <c r="L20" i="3"/>
  <c r="K21" i="3"/>
  <c r="L21" i="3"/>
  <c r="K22" i="3"/>
  <c r="L22" i="3"/>
  <c r="K23" i="3"/>
  <c r="L23" i="3"/>
  <c r="K24" i="3"/>
  <c r="L24" i="3"/>
  <c r="K25" i="3"/>
  <c r="L25" i="3"/>
  <c r="K26" i="3"/>
  <c r="L26" i="3"/>
  <c r="K27" i="3"/>
  <c r="L27" i="3"/>
  <c r="K28" i="3"/>
  <c r="L28" i="3"/>
  <c r="K29" i="3"/>
  <c r="L29" i="3"/>
  <c r="K30" i="3"/>
  <c r="L30" i="3"/>
  <c r="K31" i="3"/>
  <c r="L31" i="3"/>
  <c r="K32" i="3"/>
  <c r="L32" i="3"/>
  <c r="K33" i="3"/>
  <c r="L33" i="3"/>
  <c r="K34" i="3"/>
  <c r="L34" i="3"/>
  <c r="K35" i="3"/>
  <c r="L35" i="3"/>
  <c r="K36" i="3"/>
  <c r="L36" i="3"/>
  <c r="K37" i="3"/>
  <c r="L37" i="3"/>
  <c r="K38" i="3"/>
  <c r="L38" i="3"/>
  <c r="K39" i="3"/>
  <c r="L39" i="3"/>
  <c r="K40" i="3"/>
  <c r="L40" i="3"/>
  <c r="K41" i="3"/>
  <c r="L41" i="3"/>
  <c r="K42" i="3"/>
  <c r="L42" i="3"/>
  <c r="K43" i="3"/>
  <c r="L43" i="3"/>
  <c r="K44" i="3"/>
  <c r="L44" i="3"/>
  <c r="K45" i="3"/>
  <c r="L45" i="3"/>
  <c r="K46" i="3"/>
  <c r="L46" i="3"/>
  <c r="K47" i="3"/>
  <c r="L47" i="3"/>
  <c r="K48" i="3"/>
  <c r="L48" i="3"/>
  <c r="K49" i="3"/>
  <c r="L49" i="3"/>
  <c r="K50" i="3"/>
  <c r="L50" i="3"/>
  <c r="K51" i="3"/>
  <c r="L51" i="3"/>
  <c r="K52" i="3"/>
  <c r="L52" i="3"/>
  <c r="K53" i="3"/>
  <c r="L53" i="3"/>
  <c r="K54" i="3"/>
  <c r="L54" i="3"/>
  <c r="K55" i="3"/>
  <c r="L55" i="3"/>
  <c r="K56" i="3"/>
  <c r="L56" i="3"/>
  <c r="K57" i="3"/>
  <c r="L57" i="3"/>
  <c r="K58" i="3"/>
  <c r="L58" i="3"/>
  <c r="K59" i="3"/>
  <c r="L59" i="3"/>
  <c r="K60" i="3"/>
  <c r="L60" i="3"/>
  <c r="K61" i="3"/>
  <c r="L61" i="3"/>
  <c r="K62" i="3"/>
  <c r="L62" i="3"/>
  <c r="K63" i="3"/>
  <c r="L63" i="3"/>
  <c r="K64" i="3"/>
  <c r="L64" i="3"/>
  <c r="K65" i="3"/>
  <c r="L65" i="3"/>
  <c r="K66" i="3"/>
  <c r="L66" i="3"/>
  <c r="K67" i="3"/>
  <c r="L67" i="3"/>
  <c r="K68" i="3"/>
  <c r="L68" i="3"/>
  <c r="K69" i="3"/>
  <c r="L69" i="3"/>
  <c r="K70" i="3"/>
  <c r="L70" i="3"/>
  <c r="K71" i="3"/>
  <c r="L71" i="3"/>
  <c r="K72" i="3"/>
  <c r="L72" i="3"/>
  <c r="K73" i="3"/>
  <c r="L73" i="3"/>
  <c r="K74" i="3"/>
  <c r="L74" i="3"/>
  <c r="K75" i="3"/>
  <c r="L75" i="3"/>
  <c r="K76" i="3"/>
  <c r="L76" i="3"/>
  <c r="K77" i="3"/>
  <c r="L77" i="3"/>
  <c r="K78" i="3"/>
  <c r="L78" i="3"/>
  <c r="K79" i="3"/>
  <c r="L79" i="3"/>
  <c r="K80" i="3"/>
  <c r="L80" i="3"/>
  <c r="K81" i="3"/>
  <c r="L81" i="3"/>
  <c r="K82" i="3"/>
  <c r="L82" i="3"/>
  <c r="K83" i="3"/>
  <c r="L83" i="3"/>
  <c r="K84" i="3"/>
  <c r="L84" i="3"/>
  <c r="K85" i="3"/>
  <c r="L85" i="3"/>
  <c r="K86" i="3"/>
  <c r="L86" i="3"/>
  <c r="K87" i="3"/>
  <c r="L87" i="3"/>
  <c r="K88" i="3"/>
  <c r="L88" i="3"/>
  <c r="K89" i="3"/>
  <c r="L89" i="3"/>
  <c r="K90" i="3"/>
  <c r="L90" i="3"/>
  <c r="K91" i="3"/>
  <c r="L91" i="3"/>
  <c r="K92" i="3"/>
  <c r="L92" i="3"/>
  <c r="K93" i="3"/>
  <c r="L93" i="3"/>
  <c r="K94" i="3"/>
  <c r="L94" i="3"/>
  <c r="K95" i="3"/>
  <c r="L95" i="3"/>
  <c r="K96" i="3"/>
  <c r="L96" i="3"/>
  <c r="K97" i="3"/>
  <c r="L97" i="3"/>
  <c r="K98" i="3"/>
  <c r="L98" i="3"/>
  <c r="K99" i="3"/>
  <c r="L99" i="3"/>
  <c r="K100" i="3"/>
  <c r="L100" i="3"/>
  <c r="L6" i="3"/>
  <c r="K6" i="3"/>
  <c r="Q547" i="32" l="1"/>
  <c r="R547" i="32" s="1"/>
  <c r="S547" i="32" s="1"/>
  <c r="Q550" i="32"/>
  <c r="R550" i="32" s="1"/>
  <c r="S550" i="32" s="1"/>
  <c r="Q11" i="32" l="1"/>
  <c r="R11" i="32" s="1"/>
  <c r="S11" i="32" s="1"/>
  <c r="Q86" i="32" l="1"/>
  <c r="R86" i="32" s="1"/>
  <c r="S86" i="32" s="1"/>
  <c r="Q82" i="32"/>
  <c r="R82" i="32" s="1"/>
  <c r="S82" i="32" s="1"/>
  <c r="Q219" i="32" l="1"/>
  <c r="R219" i="32" s="1"/>
  <c r="S219" i="32" s="1"/>
  <c r="Q341" i="32" l="1"/>
  <c r="R341" i="32" s="1"/>
  <c r="S341" i="32" s="1"/>
  <c r="Q142" i="32" l="1"/>
  <c r="R142" i="32" s="1"/>
  <c r="S142" i="32" s="1"/>
  <c r="Q80" i="32" l="1"/>
  <c r="R80" i="32" s="1"/>
  <c r="S80" i="32" s="1"/>
  <c r="Q69" i="32" l="1"/>
  <c r="R69" i="32" s="1"/>
  <c r="S69" i="32" s="1"/>
  <c r="Q73" i="32"/>
  <c r="R73" i="32" s="1"/>
  <c r="S73" i="32" s="1"/>
  <c r="Q107" i="32" l="1"/>
  <c r="R107" i="32" s="1"/>
  <c r="S107" i="32" s="1"/>
  <c r="Q238" i="32" l="1"/>
  <c r="R238" i="32" s="1"/>
  <c r="S238" i="32" s="1"/>
  <c r="Q59" i="32" l="1"/>
  <c r="R59" i="32" s="1"/>
  <c r="S59" i="32" s="1"/>
  <c r="Q187" i="32" l="1"/>
  <c r="R187" i="32" s="1"/>
  <c r="S187" i="32" s="1"/>
  <c r="Q188" i="32"/>
  <c r="R188" i="32" s="1"/>
  <c r="S188" i="32" s="1"/>
  <c r="Q345" i="35" l="1"/>
  <c r="R345" i="35" s="1"/>
  <c r="S345" i="35" s="1"/>
  <c r="Z345" i="35"/>
  <c r="Q256" i="32"/>
  <c r="R256" i="32" s="1"/>
  <c r="S256" i="32" s="1"/>
  <c r="Q255" i="32"/>
  <c r="R255" i="32" s="1"/>
  <c r="S255" i="32" s="1"/>
  <c r="Q186" i="32" l="1"/>
  <c r="R186" i="32" s="1"/>
  <c r="S186" i="32" s="1"/>
  <c r="Q536" i="32" l="1"/>
  <c r="R536" i="32" s="1"/>
  <c r="S536" i="32" s="1"/>
  <c r="Q212" i="32" l="1"/>
  <c r="R212" i="32" s="1"/>
  <c r="S212" i="32" s="1"/>
  <c r="Q204" i="32"/>
  <c r="R204" i="32" s="1"/>
  <c r="S204" i="32" s="1"/>
  <c r="Q44" i="32" l="1"/>
  <c r="R44" i="32" s="1"/>
  <c r="S44" i="32" s="1"/>
  <c r="Q42" i="32"/>
  <c r="R42" i="32" s="1"/>
  <c r="S42" i="32" s="1"/>
  <c r="Q191" i="32" l="1"/>
  <c r="R191" i="32" s="1"/>
  <c r="S191" i="32" s="1"/>
  <c r="Q167" i="32" l="1"/>
  <c r="R167" i="32" s="1"/>
  <c r="S167" i="32" l="1"/>
  <c r="Q272" i="32"/>
  <c r="R272" i="32" s="1"/>
  <c r="S272" i="32" s="1"/>
  <c r="Q154" i="32" l="1"/>
  <c r="R154" i="32" s="1"/>
  <c r="S154" i="32" s="1"/>
  <c r="Q156" i="32"/>
  <c r="R156" i="32" s="1"/>
  <c r="S156" i="32" s="1"/>
  <c r="Q308" i="32" l="1"/>
  <c r="R308" i="32" s="1"/>
  <c r="S308" i="32" s="1"/>
  <c r="Q552" i="32" l="1"/>
  <c r="R552" i="32" s="1"/>
  <c r="S552" i="32" s="1"/>
  <c r="Q389" i="32" l="1"/>
  <c r="R389" i="32" s="1"/>
  <c r="S389" i="32" s="1"/>
  <c r="Q395" i="32"/>
  <c r="R395" i="32" s="1"/>
  <c r="S395" i="32" s="1"/>
  <c r="Q117" i="32" l="1"/>
  <c r="R117" i="32" s="1"/>
  <c r="S117" i="32" s="1"/>
  <c r="Q91" i="32" l="1"/>
  <c r="R91" i="32" s="1"/>
  <c r="S91" i="32" s="1"/>
  <c r="Q98" i="32"/>
  <c r="R98" i="32" s="1"/>
  <c r="S98" i="32" s="1"/>
  <c r="Q103" i="32"/>
  <c r="R103" i="32" s="1"/>
  <c r="S103" i="32" s="1"/>
  <c r="Q403" i="32" l="1"/>
  <c r="R403" i="32" s="1"/>
  <c r="S403" i="32" s="1"/>
  <c r="Q39" i="32" l="1"/>
  <c r="R39" i="32" s="1"/>
  <c r="S39" i="32" s="1"/>
  <c r="A6" i="20" l="1"/>
  <c r="B8" i="36"/>
  <c r="B7" i="29" l="1"/>
  <c r="Q555" i="32" l="1"/>
  <c r="R555" i="32" s="1"/>
  <c r="S555" i="32" s="1"/>
  <c r="Q18" i="32" l="1"/>
  <c r="R18" i="32" s="1"/>
  <c r="S18" i="32" s="1"/>
  <c r="Q443" i="32" l="1"/>
  <c r="R443" i="32" s="1"/>
  <c r="S443" i="32" s="1"/>
  <c r="Q588" i="32"/>
  <c r="R588" i="32" s="1"/>
  <c r="S588" i="32" s="1"/>
  <c r="Q587" i="32"/>
  <c r="R587" i="32" s="1"/>
  <c r="S587" i="32" s="1"/>
  <c r="Q591" i="32"/>
  <c r="R591" i="32" s="1"/>
  <c r="S591" i="32" s="1"/>
  <c r="Q356" i="32"/>
  <c r="R356" i="32" s="1"/>
  <c r="S356" i="32" s="1"/>
  <c r="Q354" i="32"/>
  <c r="R354" i="32" s="1"/>
  <c r="S354" i="32" s="1"/>
  <c r="Q351" i="32"/>
  <c r="R351" i="32" s="1"/>
  <c r="S351" i="32" s="1"/>
  <c r="Q352" i="32"/>
  <c r="R352" i="32" s="1"/>
  <c r="S352" i="32" s="1"/>
  <c r="Q350" i="32"/>
  <c r="R350" i="32" s="1"/>
  <c r="S350" i="32" s="1"/>
  <c r="Q355" i="32"/>
  <c r="R355" i="32" s="1"/>
  <c r="S355" i="32" s="1"/>
  <c r="Q353" i="32"/>
  <c r="R353" i="32" s="1"/>
  <c r="S353" i="32" s="1"/>
  <c r="Q90" i="32"/>
  <c r="R90" i="32" s="1"/>
  <c r="S90" i="32" s="1"/>
  <c r="Q503" i="32"/>
  <c r="R503" i="32" s="1"/>
  <c r="S503" i="32" s="1"/>
  <c r="Q502" i="32"/>
  <c r="R502" i="32" s="1"/>
  <c r="S502" i="32" s="1"/>
  <c r="Q493" i="32"/>
  <c r="R493" i="32" s="1"/>
  <c r="S493" i="32" s="1"/>
  <c r="Q492" i="32"/>
  <c r="R492" i="32" s="1"/>
  <c r="S492" i="32" s="1"/>
  <c r="Q486" i="32"/>
  <c r="R486" i="32" s="1"/>
  <c r="S486" i="32" s="1"/>
  <c r="Q494" i="32"/>
  <c r="R494" i="32" s="1"/>
  <c r="S494" i="32" s="1"/>
  <c r="Q512" i="32"/>
  <c r="R512" i="32" s="1"/>
  <c r="S512" i="32" s="1"/>
  <c r="Q511" i="32"/>
  <c r="R511" i="32" s="1"/>
  <c r="S511" i="32" s="1"/>
  <c r="Q501" i="32"/>
  <c r="R501" i="32" s="1"/>
  <c r="S501" i="32" s="1"/>
  <c r="Q513" i="32"/>
  <c r="R513" i="32" s="1"/>
  <c r="S513" i="32" s="1"/>
  <c r="Q509" i="32"/>
  <c r="R509" i="32" s="1"/>
  <c r="S509" i="32" s="1"/>
  <c r="Q505" i="32"/>
  <c r="R505" i="32" s="1"/>
  <c r="S505" i="32" s="1"/>
  <c r="Q500" i="32"/>
  <c r="R500" i="32" s="1"/>
  <c r="S500" i="32" s="1"/>
  <c r="Q510" i="32"/>
  <c r="R510" i="32" s="1"/>
  <c r="S510" i="32" s="1"/>
  <c r="Q488" i="32"/>
  <c r="R488" i="32" s="1"/>
  <c r="S488" i="32" s="1"/>
  <c r="Q491" i="32"/>
  <c r="R491" i="32" s="1"/>
  <c r="S491" i="32" s="1"/>
  <c r="Q495" i="32"/>
  <c r="R495" i="32" s="1"/>
  <c r="S495" i="32" s="1"/>
  <c r="Q504" i="32"/>
  <c r="R504" i="32" s="1"/>
  <c r="S504" i="32" s="1"/>
  <c r="Q499" i="32"/>
  <c r="R499" i="32" s="1"/>
  <c r="S499" i="32" s="1"/>
  <c r="Q487" i="32"/>
  <c r="R487" i="32" s="1"/>
  <c r="S487" i="32" s="1"/>
  <c r="Q490" i="32"/>
  <c r="R490" i="32" s="1"/>
  <c r="S490" i="32" s="1"/>
  <c r="Q62" i="32"/>
  <c r="R62" i="32" s="1"/>
  <c r="S62" i="32" s="1"/>
  <c r="Q61" i="32"/>
  <c r="R61" i="32" s="1"/>
  <c r="S61" i="32" s="1"/>
  <c r="Q57" i="32"/>
  <c r="R57" i="32" s="1"/>
  <c r="S57" i="32" s="1"/>
  <c r="Q58" i="32"/>
  <c r="R58" i="32" s="1"/>
  <c r="S58" i="32" s="1"/>
  <c r="Q60" i="32"/>
  <c r="R60" i="32" s="1"/>
  <c r="S60" i="32" s="1"/>
  <c r="Q75" i="32"/>
  <c r="R75" i="32" s="1"/>
  <c r="S75" i="32" s="1"/>
  <c r="Q77" i="32"/>
  <c r="R77" i="32" s="1"/>
  <c r="S77" i="32" s="1"/>
  <c r="Q76" i="32"/>
  <c r="R76" i="32" s="1"/>
  <c r="S76" i="32" s="1"/>
  <c r="Q79" i="32"/>
  <c r="R79" i="32" s="1"/>
  <c r="S79" i="32" s="1"/>
  <c r="Q81" i="32"/>
  <c r="R81" i="32" s="1"/>
  <c r="S81" i="32" s="1"/>
  <c r="Q78" i="32"/>
  <c r="R78" i="32" s="1"/>
  <c r="S78" i="32" s="1"/>
  <c r="Q399" i="32"/>
  <c r="R399" i="32" s="1"/>
  <c r="S399" i="32" s="1"/>
  <c r="Q400" i="32"/>
  <c r="R400" i="32" s="1"/>
  <c r="S400" i="32" s="1"/>
  <c r="Q402" i="32"/>
  <c r="R402" i="32" s="1"/>
  <c r="S402" i="32" s="1"/>
  <c r="Q398" i="32"/>
  <c r="R398" i="32" s="1"/>
  <c r="S398" i="32" s="1"/>
  <c r="Q401" i="32"/>
  <c r="R401" i="32" s="1"/>
  <c r="S401" i="32" s="1"/>
  <c r="Q528" i="32"/>
  <c r="R528" i="32" s="1"/>
  <c r="S528" i="32" s="1"/>
  <c r="Q526" i="32"/>
  <c r="R526" i="32" s="1"/>
  <c r="S526" i="32" s="1"/>
  <c r="Q525" i="32"/>
  <c r="R525" i="32" s="1"/>
  <c r="S525" i="32" s="1"/>
  <c r="Q529" i="32"/>
  <c r="R529" i="32" s="1"/>
  <c r="S529" i="32" s="1"/>
  <c r="Q516" i="32"/>
  <c r="R516" i="32" s="1"/>
  <c r="S516" i="32" s="1"/>
  <c r="Q515" i="32"/>
  <c r="R515" i="32" s="1"/>
  <c r="S515" i="32" s="1"/>
  <c r="Q518" i="32"/>
  <c r="R518" i="32" s="1"/>
  <c r="S518" i="32" s="1"/>
  <c r="Q522" i="32"/>
  <c r="R522" i="32" s="1"/>
  <c r="S522" i="32" s="1"/>
  <c r="Q519" i="32"/>
  <c r="R519" i="32" s="1"/>
  <c r="S519" i="32" s="1"/>
  <c r="Q524" i="32"/>
  <c r="R524" i="32" s="1"/>
  <c r="S524" i="32" s="1"/>
  <c r="Q530" i="32"/>
  <c r="R530" i="32" s="1"/>
  <c r="S530" i="32" s="1"/>
  <c r="Q523" i="32"/>
  <c r="R523" i="32" s="1"/>
  <c r="S523" i="32" s="1"/>
  <c r="Q240" i="32"/>
  <c r="R240" i="32" s="1"/>
  <c r="S240" i="32" s="1"/>
  <c r="Q243" i="32"/>
  <c r="R243" i="32" s="1"/>
  <c r="S243" i="32" s="1"/>
  <c r="Q242" i="32"/>
  <c r="R242" i="32" s="1"/>
  <c r="S242" i="32" s="1"/>
  <c r="Q241" i="32"/>
  <c r="R241" i="32" s="1"/>
  <c r="S241" i="32" s="1"/>
  <c r="Q244" i="32"/>
  <c r="R244" i="32" s="1"/>
  <c r="S244" i="32" s="1"/>
  <c r="Q459" i="32"/>
  <c r="R459" i="32" s="1"/>
  <c r="S459" i="32" s="1"/>
  <c r="Q458" i="32"/>
  <c r="R458" i="32" s="1"/>
  <c r="S458" i="32" s="1"/>
  <c r="Q457" i="32"/>
  <c r="R457" i="32" s="1"/>
  <c r="S457" i="32" s="1"/>
  <c r="Q460" i="32"/>
  <c r="R460" i="32" s="1"/>
  <c r="S460" i="32" s="1"/>
  <c r="Q463" i="32"/>
  <c r="R463" i="32" s="1"/>
  <c r="S463" i="32" s="1"/>
  <c r="Q456" i="32"/>
  <c r="R456" i="32" s="1"/>
  <c r="S456" i="32" s="1"/>
  <c r="Q462" i="32"/>
  <c r="R462" i="32" s="1"/>
  <c r="S462" i="32" s="1"/>
  <c r="Q465" i="32"/>
  <c r="R465" i="32" s="1"/>
  <c r="S465" i="32" s="1"/>
  <c r="Q464" i="32"/>
  <c r="R464" i="32" s="1"/>
  <c r="S464" i="32" s="1"/>
  <c r="Q461" i="32"/>
  <c r="R461" i="32" s="1"/>
  <c r="S461" i="32" s="1"/>
  <c r="Q553" i="32"/>
  <c r="R553" i="32" s="1"/>
  <c r="S553" i="32" s="1"/>
  <c r="Q194" i="32"/>
  <c r="R194" i="32" s="1"/>
  <c r="S194" i="32" s="1"/>
  <c r="Q198" i="32"/>
  <c r="R198" i="32" s="1"/>
  <c r="S198" i="32" s="1"/>
  <c r="Q190" i="32"/>
  <c r="R190" i="32" s="1"/>
  <c r="S190" i="32" s="1"/>
  <c r="Q193" i="32"/>
  <c r="R193" i="32" s="1"/>
  <c r="S193" i="32" s="1"/>
  <c r="Q196" i="32"/>
  <c r="R196" i="32" s="1"/>
  <c r="S196" i="32" s="1"/>
  <c r="Q189" i="32"/>
  <c r="R189" i="32" s="1"/>
  <c r="S189" i="32" s="1"/>
  <c r="Q195" i="32"/>
  <c r="R195" i="32" s="1"/>
  <c r="S195" i="32" s="1"/>
  <c r="Q197" i="32"/>
  <c r="R197" i="32" s="1"/>
  <c r="S197" i="32" s="1"/>
  <c r="Q203" i="32"/>
  <c r="R203" i="32" s="1"/>
  <c r="S203" i="32" s="1"/>
  <c r="Q199" i="32"/>
  <c r="R199" i="32" s="1"/>
  <c r="S199" i="32" s="1"/>
  <c r="Q202" i="32"/>
  <c r="R202" i="32" s="1"/>
  <c r="S202" i="32" s="1"/>
  <c r="Q201" i="32"/>
  <c r="R201" i="32" s="1"/>
  <c r="S201" i="32" s="1"/>
  <c r="Q200" i="32"/>
  <c r="R200" i="32" s="1"/>
  <c r="S200" i="32" s="1"/>
  <c r="Q563" i="32"/>
  <c r="R563" i="32" s="1"/>
  <c r="S563" i="32" s="1"/>
  <c r="Q565" i="32"/>
  <c r="R565" i="32" s="1"/>
  <c r="S565" i="32" s="1"/>
  <c r="Q559" i="32"/>
  <c r="R559" i="32" s="1"/>
  <c r="S559" i="32" s="1"/>
  <c r="Q562" i="32"/>
  <c r="R562" i="32" s="1"/>
  <c r="S562" i="32" s="1"/>
  <c r="Q554" i="32"/>
  <c r="R554" i="32" s="1"/>
  <c r="S554" i="32" s="1"/>
  <c r="Q558" i="32"/>
  <c r="R558" i="32" s="1"/>
  <c r="S558" i="32" s="1"/>
  <c r="Q556" i="32"/>
  <c r="R556" i="32" s="1"/>
  <c r="S556" i="32" s="1"/>
  <c r="Q561" i="32"/>
  <c r="R561" i="32" s="1"/>
  <c r="S561" i="32" s="1"/>
  <c r="Q560" i="32"/>
  <c r="R560" i="32" s="1"/>
  <c r="S560" i="32" s="1"/>
  <c r="Q557" i="32"/>
  <c r="R557" i="32" s="1"/>
  <c r="S557" i="32" s="1"/>
  <c r="Q568" i="32"/>
  <c r="R568" i="32" s="1"/>
  <c r="S568" i="32" s="1"/>
  <c r="Q566" i="32"/>
  <c r="R566" i="32" s="1"/>
  <c r="S566" i="32" s="1"/>
  <c r="Q340" i="32"/>
  <c r="R340" i="32" s="1"/>
  <c r="S340" i="32" s="1"/>
  <c r="Q337" i="32"/>
  <c r="R337" i="32" s="1"/>
  <c r="S337" i="32" s="1"/>
  <c r="Q344" i="32"/>
  <c r="R344" i="32" s="1"/>
  <c r="S344" i="32" s="1"/>
  <c r="Q336" i="32"/>
  <c r="R336" i="32" s="1"/>
  <c r="S336" i="32" s="1"/>
  <c r="Q335" i="32"/>
  <c r="R335" i="32" s="1"/>
  <c r="S335" i="32" s="1"/>
  <c r="Q339" i="32"/>
  <c r="R339" i="32" s="1"/>
  <c r="S339" i="32" s="1"/>
  <c r="Q342" i="32"/>
  <c r="R342" i="32" s="1"/>
  <c r="S342" i="32" s="1"/>
  <c r="Q338" i="32"/>
  <c r="R338" i="32" s="1"/>
  <c r="S338" i="32" s="1"/>
  <c r="Q343" i="32"/>
  <c r="R343" i="32" s="1"/>
  <c r="S343" i="32" s="1"/>
  <c r="Q248" i="32"/>
  <c r="R248" i="32" s="1"/>
  <c r="S248" i="32" s="1"/>
  <c r="Q247" i="32"/>
  <c r="R247" i="32" s="1"/>
  <c r="S247" i="32" s="1"/>
  <c r="Q260" i="32"/>
  <c r="R260" i="32" s="1"/>
  <c r="S260" i="32" s="1"/>
  <c r="Q259" i="32"/>
  <c r="R259" i="32" s="1"/>
  <c r="S259" i="32" s="1"/>
  <c r="Q254" i="32"/>
  <c r="R254" i="32" s="1"/>
  <c r="S254" i="32" s="1"/>
  <c r="Q250" i="32"/>
  <c r="R250" i="32" s="1"/>
  <c r="S250" i="32" s="1"/>
  <c r="Q249" i="32"/>
  <c r="R249" i="32" s="1"/>
  <c r="S249" i="32" s="1"/>
  <c r="Q253" i="32"/>
  <c r="R253" i="32" s="1"/>
  <c r="S253" i="32" s="1"/>
  <c r="Q252" i="32"/>
  <c r="R252" i="32" s="1"/>
  <c r="S252" i="32" s="1"/>
  <c r="Q258" i="32"/>
  <c r="R258" i="32" s="1"/>
  <c r="S258" i="32" s="1"/>
  <c r="Q257" i="32"/>
  <c r="R257" i="32" s="1"/>
  <c r="S257" i="32" s="1"/>
  <c r="Q251" i="32"/>
  <c r="R251" i="32" s="1"/>
  <c r="S251" i="32" s="1"/>
  <c r="Q225" i="32"/>
  <c r="R225" i="32" s="1"/>
  <c r="S225" i="32" s="1"/>
  <c r="Q218" i="32"/>
  <c r="R218" i="32" s="1"/>
  <c r="S218" i="32" s="1"/>
  <c r="Q226" i="32"/>
  <c r="R226" i="32" s="1"/>
  <c r="S226" i="32" s="1"/>
  <c r="Q222" i="32"/>
  <c r="R222" i="32" s="1"/>
  <c r="S222" i="32" s="1"/>
  <c r="Q221" i="32"/>
  <c r="R221" i="32" s="1"/>
  <c r="S221" i="32" s="1"/>
  <c r="Q230" i="32"/>
  <c r="R230" i="32" s="1"/>
  <c r="S230" i="32" s="1"/>
  <c r="Q224" i="32"/>
  <c r="R224" i="32" s="1"/>
  <c r="S224" i="32" s="1"/>
  <c r="Q229" i="32"/>
  <c r="R229" i="32" s="1"/>
  <c r="S229" i="32" s="1"/>
  <c r="Q220" i="32"/>
  <c r="R220" i="32" s="1"/>
  <c r="S220" i="32" s="1"/>
  <c r="Q227" i="32"/>
  <c r="R227" i="32" s="1"/>
  <c r="S227" i="32" s="1"/>
  <c r="Q223" i="32"/>
  <c r="R223" i="32" s="1"/>
  <c r="S223" i="32" s="1"/>
  <c r="Q177" i="32"/>
  <c r="R177" i="32" s="1"/>
  <c r="S177" i="32" s="1"/>
  <c r="Q185" i="32"/>
  <c r="R185" i="32" s="1"/>
  <c r="S185" i="32" s="1"/>
  <c r="Q184" i="32"/>
  <c r="R184" i="32" s="1"/>
  <c r="S184" i="32" s="1"/>
  <c r="Q180" i="32"/>
  <c r="R180" i="32" s="1"/>
  <c r="S180" i="32" s="1"/>
  <c r="Q179" i="32"/>
  <c r="R179" i="32" s="1"/>
  <c r="S179" i="32" s="1"/>
  <c r="Q178" i="32"/>
  <c r="R178" i="32" s="1"/>
  <c r="S178" i="32" s="1"/>
  <c r="Q183" i="32"/>
  <c r="R183" i="32" s="1"/>
  <c r="S183" i="32" s="1"/>
  <c r="Q182" i="32"/>
  <c r="R182" i="32" s="1"/>
  <c r="S182" i="32" s="1"/>
  <c r="Q181" i="32"/>
  <c r="R181" i="32" s="1"/>
  <c r="S181" i="32" s="1"/>
  <c r="Q372" i="32"/>
  <c r="R372" i="32" s="1"/>
  <c r="S372" i="32" s="1"/>
  <c r="Q375" i="32"/>
  <c r="R375" i="32" s="1"/>
  <c r="S375" i="32" s="1"/>
  <c r="Q377" i="32"/>
  <c r="R377" i="32" s="1"/>
  <c r="S377" i="32" s="1"/>
  <c r="Q373" i="32"/>
  <c r="R373" i="32" s="1"/>
  <c r="S373" i="32" s="1"/>
  <c r="Q379" i="32"/>
  <c r="R379" i="32" s="1"/>
  <c r="S379" i="32" s="1"/>
  <c r="Q378" i="32"/>
  <c r="R378" i="32" s="1"/>
  <c r="S378" i="32" s="1"/>
  <c r="Q381" i="32"/>
  <c r="R381" i="32" s="1"/>
  <c r="S381" i="32" s="1"/>
  <c r="Q376" i="32"/>
  <c r="R376" i="32" s="1"/>
  <c r="S376" i="32" s="1"/>
  <c r="Q380" i="32"/>
  <c r="R380" i="32" s="1"/>
  <c r="S380" i="32" s="1"/>
  <c r="Q548" i="32"/>
  <c r="R548" i="32" s="1"/>
  <c r="S548" i="32" s="1"/>
  <c r="Q544" i="32"/>
  <c r="R544" i="32" s="1"/>
  <c r="S544" i="32" s="1"/>
  <c r="Q543" i="32"/>
  <c r="R543" i="32" s="1"/>
  <c r="S543" i="32" s="1"/>
  <c r="Q551" i="32"/>
  <c r="R551" i="32" s="1"/>
  <c r="S551" i="32" s="1"/>
  <c r="Q546" i="32"/>
  <c r="R546" i="32" s="1"/>
  <c r="S546" i="32" s="1"/>
  <c r="Q549" i="32"/>
  <c r="R549" i="32" s="1"/>
  <c r="S549" i="32" s="1"/>
  <c r="Q287" i="32"/>
  <c r="R287" i="32" s="1"/>
  <c r="S287" i="32" s="1"/>
  <c r="Q281" i="32"/>
  <c r="R281" i="32" s="1"/>
  <c r="S281" i="32" s="1"/>
  <c r="Q286" i="32"/>
  <c r="R286" i="32" s="1"/>
  <c r="S286" i="32" s="1"/>
  <c r="Q289" i="32"/>
  <c r="R289" i="32" s="1"/>
  <c r="S289" i="32" s="1"/>
  <c r="Q284" i="32"/>
  <c r="R284" i="32" s="1"/>
  <c r="S284" i="32" s="1"/>
  <c r="Q288" i="32"/>
  <c r="R288" i="32" s="1"/>
  <c r="S288" i="32" s="1"/>
  <c r="Q280" i="32"/>
  <c r="R280" i="32" s="1"/>
  <c r="S280" i="32" s="1"/>
  <c r="Q285" i="32"/>
  <c r="R285" i="32" s="1"/>
  <c r="S285" i="32" s="1"/>
  <c r="Q163" i="32"/>
  <c r="R163" i="32" s="1"/>
  <c r="S163" i="32" s="1"/>
  <c r="Q162" i="32"/>
  <c r="R162" i="32" s="1"/>
  <c r="S162" i="32" s="1"/>
  <c r="Q165" i="32"/>
  <c r="R165" i="32" s="1"/>
  <c r="S165" i="32" s="1"/>
  <c r="Q161" i="32"/>
  <c r="R161" i="32" s="1"/>
  <c r="S161" i="32" s="1"/>
  <c r="Q164" i="32"/>
  <c r="R164" i="32" s="1"/>
  <c r="S164" i="32" s="1"/>
  <c r="Q426" i="32"/>
  <c r="R426" i="32" s="1"/>
  <c r="S426" i="32" s="1"/>
  <c r="Q424" i="32"/>
  <c r="R424" i="32" s="1"/>
  <c r="S424" i="32" s="1"/>
  <c r="Q413" i="32"/>
  <c r="R413" i="32" s="1"/>
  <c r="S413" i="32" s="1"/>
  <c r="Q404" i="32"/>
  <c r="R404" i="32" s="1"/>
  <c r="S404" i="32" s="1"/>
  <c r="Q423" i="32"/>
  <c r="R423" i="32" s="1"/>
  <c r="S423" i="32" s="1"/>
  <c r="Q415" i="32"/>
  <c r="R415" i="32" s="1"/>
  <c r="S415" i="32" s="1"/>
  <c r="Q412" i="32"/>
  <c r="R412" i="32" s="1"/>
  <c r="S412" i="32" s="1"/>
  <c r="Q409" i="32"/>
  <c r="R409" i="32" s="1"/>
  <c r="S409" i="32" s="1"/>
  <c r="Q417" i="32"/>
  <c r="R417" i="32" s="1"/>
  <c r="S417" i="32" s="1"/>
  <c r="Q418" i="32"/>
  <c r="R418" i="32" s="1"/>
  <c r="S418" i="32" s="1"/>
  <c r="Q405" i="32"/>
  <c r="R405" i="32" s="1"/>
  <c r="S405" i="32" s="1"/>
  <c r="Q33" i="32"/>
  <c r="R33" i="32" s="1"/>
  <c r="S33" i="32" s="1"/>
  <c r="Q32" i="32"/>
  <c r="R32" i="32" s="1"/>
  <c r="S32" i="32" s="1"/>
  <c r="Q30" i="32"/>
  <c r="R30" i="32" s="1"/>
  <c r="S30" i="32" s="1"/>
  <c r="Q29" i="32"/>
  <c r="R29" i="32" s="1"/>
  <c r="S29" i="32" s="1"/>
  <c r="Q34" i="32"/>
  <c r="R34" i="32" s="1"/>
  <c r="S34" i="32" s="1"/>
  <c r="Q31" i="32"/>
  <c r="R31" i="32" s="1"/>
  <c r="S31" i="32" s="1"/>
  <c r="Q216" i="32"/>
  <c r="R216" i="32" s="1"/>
  <c r="S216" i="32" s="1"/>
  <c r="Q214" i="32"/>
  <c r="R214" i="32" s="1"/>
  <c r="S214" i="32" s="1"/>
  <c r="Q329" i="32"/>
  <c r="R329" i="32" s="1"/>
  <c r="S329" i="32" s="1"/>
  <c r="Q326" i="32"/>
  <c r="R326" i="32" s="1"/>
  <c r="S326" i="32" s="1"/>
  <c r="Q330" i="32"/>
  <c r="R330" i="32" s="1"/>
  <c r="S330" i="32" s="1"/>
  <c r="Q319" i="32"/>
  <c r="R319" i="32" s="1"/>
  <c r="S319" i="32" s="1"/>
  <c r="Q320" i="32"/>
  <c r="R320" i="32" s="1"/>
  <c r="S320" i="32" s="1"/>
  <c r="Q311" i="32"/>
  <c r="R311" i="32" s="1"/>
  <c r="S311" i="32" s="1"/>
  <c r="Q328" i="32"/>
  <c r="R328" i="32" s="1"/>
  <c r="S328" i="32" s="1"/>
  <c r="Q362" i="32"/>
  <c r="R362" i="32" s="1"/>
  <c r="S362" i="32" s="1"/>
  <c r="Q359" i="32"/>
  <c r="R359" i="32" s="1"/>
  <c r="S359" i="32" s="1"/>
  <c r="Q358" i="32"/>
  <c r="R358" i="32" s="1"/>
  <c r="S358" i="32" s="1"/>
  <c r="Q369" i="32"/>
  <c r="R369" i="32" s="1"/>
  <c r="S369" i="32" s="1"/>
  <c r="Q371" i="32"/>
  <c r="R371" i="32" s="1"/>
  <c r="S371" i="32" s="1"/>
  <c r="Q368" i="32"/>
  <c r="R368" i="32" s="1"/>
  <c r="S368" i="32" s="1"/>
  <c r="Q367" i="32"/>
  <c r="R367" i="32" s="1"/>
  <c r="S367" i="32" s="1"/>
  <c r="Q366" i="32"/>
  <c r="R366" i="32" s="1"/>
  <c r="S366" i="32" s="1"/>
  <c r="Q365" i="32"/>
  <c r="R365" i="32" s="1"/>
  <c r="S365" i="32" s="1"/>
  <c r="Q363" i="32"/>
  <c r="R363" i="32" s="1"/>
  <c r="S363" i="32" s="1"/>
  <c r="Q357" i="32"/>
  <c r="R357" i="32" s="1"/>
  <c r="S357" i="32" s="1"/>
  <c r="Q361" i="32"/>
  <c r="R361" i="32" s="1"/>
  <c r="S361" i="32" s="1"/>
  <c r="Q364" i="32"/>
  <c r="R364" i="32" s="1"/>
  <c r="S364" i="32" s="1"/>
  <c r="Q360" i="32"/>
  <c r="R360" i="32" s="1"/>
  <c r="S360" i="32" s="1"/>
  <c r="Q474" i="32"/>
  <c r="R474" i="32" s="1"/>
  <c r="S474" i="32" s="1"/>
  <c r="Q469" i="32"/>
  <c r="R469" i="32" s="1"/>
  <c r="S469" i="32" s="1"/>
  <c r="Q473" i="32"/>
  <c r="R473" i="32" s="1"/>
  <c r="S473" i="32" s="1"/>
  <c r="Q472" i="32"/>
  <c r="R472" i="32" s="1"/>
  <c r="S472" i="32" s="1"/>
  <c r="Q468" i="32"/>
  <c r="R468" i="32" s="1"/>
  <c r="S468" i="32" s="1"/>
  <c r="Q466" i="32"/>
  <c r="R466" i="32" s="1"/>
  <c r="S466" i="32" s="1"/>
  <c r="Q467" i="32"/>
  <c r="R467" i="32" s="1"/>
  <c r="S467" i="32" s="1"/>
  <c r="Q470" i="32"/>
  <c r="R470" i="32" s="1"/>
  <c r="S470" i="32" s="1"/>
  <c r="Q105" i="32"/>
  <c r="R105" i="32" s="1"/>
  <c r="S105" i="32" s="1"/>
  <c r="Q111" i="32"/>
  <c r="R111" i="32" s="1"/>
  <c r="S111" i="32" s="1"/>
  <c r="Q104" i="32"/>
  <c r="R104" i="32" s="1"/>
  <c r="S104" i="32" s="1"/>
  <c r="Q106" i="32"/>
  <c r="R106" i="32" s="1"/>
  <c r="S106" i="32" s="1"/>
  <c r="Q110" i="32"/>
  <c r="R110" i="32" s="1"/>
  <c r="S110" i="32" s="1"/>
  <c r="Q109" i="32"/>
  <c r="R109" i="32" s="1"/>
  <c r="S109" i="32" s="1"/>
  <c r="Q112" i="32"/>
  <c r="R112" i="32" s="1"/>
  <c r="S112" i="32" s="1"/>
  <c r="Q539" i="32"/>
  <c r="R539" i="32" s="1"/>
  <c r="S539" i="32" s="1"/>
  <c r="Q538" i="32"/>
  <c r="R538" i="32" s="1"/>
  <c r="S538" i="32" s="1"/>
  <c r="Q532" i="32"/>
  <c r="R532" i="32" s="1"/>
  <c r="S532" i="32" s="1"/>
  <c r="Q534" i="32"/>
  <c r="R534" i="32" s="1"/>
  <c r="S534" i="32" s="1"/>
  <c r="Q541" i="32"/>
  <c r="R541" i="32" s="1"/>
  <c r="S541" i="32" s="1"/>
  <c r="Q535" i="32"/>
  <c r="R535" i="32" s="1"/>
  <c r="S535" i="32" s="1"/>
  <c r="Q542" i="32"/>
  <c r="R542" i="32" s="1"/>
  <c r="S542" i="32" s="1"/>
  <c r="Q533" i="32"/>
  <c r="R533" i="32" s="1"/>
  <c r="S533" i="32" s="1"/>
  <c r="Q540" i="32"/>
  <c r="R540" i="32" s="1"/>
  <c r="S540" i="32" s="1"/>
  <c r="Q537" i="32"/>
  <c r="R537" i="32" s="1"/>
  <c r="S537" i="32" s="1"/>
  <c r="Q573" i="32"/>
  <c r="R573" i="32" s="1"/>
  <c r="S573" i="32" s="1"/>
  <c r="Q571" i="32"/>
  <c r="R571" i="32" s="1"/>
  <c r="S571" i="32" s="1"/>
  <c r="Q580" i="32"/>
  <c r="R580" i="32" s="1"/>
  <c r="S580" i="32" s="1"/>
  <c r="Q572" i="32"/>
  <c r="R572" i="32" s="1"/>
  <c r="S572" i="32" s="1"/>
  <c r="Q576" i="32"/>
  <c r="R576" i="32" s="1"/>
  <c r="S576" i="32" s="1"/>
  <c r="Q577" i="32"/>
  <c r="R577" i="32" s="1"/>
  <c r="S577" i="32" s="1"/>
  <c r="Q570" i="32"/>
  <c r="R570" i="32" s="1"/>
  <c r="S570" i="32" s="1"/>
  <c r="Q575" i="32"/>
  <c r="R575" i="32" s="1"/>
  <c r="S575" i="32" s="1"/>
  <c r="Q579" i="32"/>
  <c r="R579" i="32" s="1"/>
  <c r="S579" i="32" s="1"/>
  <c r="Q574" i="32"/>
  <c r="R574" i="32" s="1"/>
  <c r="S574" i="32" s="1"/>
  <c r="Q569" i="32"/>
  <c r="R569" i="32" s="1"/>
  <c r="S569" i="32" s="1"/>
  <c r="Q578" i="32"/>
  <c r="R578" i="32" s="1"/>
  <c r="S578" i="32" s="1"/>
  <c r="Q54" i="32"/>
  <c r="R54" i="32" s="1"/>
  <c r="S54" i="32" s="1"/>
  <c r="Q51" i="32"/>
  <c r="R51" i="32" s="1"/>
  <c r="S51" i="32" s="1"/>
  <c r="Q50" i="32"/>
  <c r="R50" i="32" s="1"/>
  <c r="S50" i="32" s="1"/>
  <c r="Q49" i="32"/>
  <c r="R49" i="32" s="1"/>
  <c r="S49" i="32" s="1"/>
  <c r="Q48" i="32"/>
  <c r="R48" i="32" s="1"/>
  <c r="S48" i="32" s="1"/>
  <c r="Q45" i="32"/>
  <c r="R45" i="32" s="1"/>
  <c r="S45" i="32" s="1"/>
  <c r="Q43" i="32"/>
  <c r="R43" i="32" s="1"/>
  <c r="S43" i="32" s="1"/>
  <c r="Q41" i="32"/>
  <c r="R41" i="32" s="1"/>
  <c r="S41" i="32" s="1"/>
  <c r="Q40" i="32"/>
  <c r="R40" i="32" s="1"/>
  <c r="Q38" i="32"/>
  <c r="R38" i="32" s="1"/>
  <c r="S38" i="32" s="1"/>
  <c r="Q35" i="32"/>
  <c r="R35" i="32" s="1"/>
  <c r="S35" i="32" s="1"/>
  <c r="Q479" i="32"/>
  <c r="R479" i="32" s="1"/>
  <c r="S479" i="32" s="1"/>
  <c r="Q485" i="32"/>
  <c r="R485" i="32" s="1"/>
  <c r="S485" i="32" s="1"/>
  <c r="Q477" i="32"/>
  <c r="R477" i="32" s="1"/>
  <c r="S477" i="32" s="1"/>
  <c r="Q481" i="32"/>
  <c r="R481" i="32" s="1"/>
  <c r="S481" i="32" s="1"/>
  <c r="Q483" i="32"/>
  <c r="R483" i="32" s="1"/>
  <c r="S483" i="32" s="1"/>
  <c r="Q482" i="32"/>
  <c r="R482" i="32" s="1"/>
  <c r="S482" i="32" s="1"/>
  <c r="Q484" i="32"/>
  <c r="R484" i="32" s="1"/>
  <c r="S484" i="32" s="1"/>
  <c r="Q480" i="32"/>
  <c r="R480" i="32" s="1"/>
  <c r="S480" i="32" s="1"/>
  <c r="Q441" i="32"/>
  <c r="R441" i="32" s="1"/>
  <c r="S441" i="32" s="1"/>
  <c r="Q450" i="32"/>
  <c r="R450" i="32" s="1"/>
  <c r="S450" i="32" s="1"/>
  <c r="Q440" i="32"/>
  <c r="R440" i="32" s="1"/>
  <c r="S440" i="32" s="1"/>
  <c r="Q437" i="32"/>
  <c r="R437" i="32" s="1"/>
  <c r="S437" i="32" s="1"/>
  <c r="Q451" i="32"/>
  <c r="R451" i="32" s="1"/>
  <c r="S451" i="32" s="1"/>
  <c r="Q439" i="32"/>
  <c r="R439" i="32" s="1"/>
  <c r="S439" i="32" s="1"/>
  <c r="Q452" i="32"/>
  <c r="R452" i="32" s="1"/>
  <c r="S452" i="32" s="1"/>
  <c r="Q446" i="32"/>
  <c r="R446" i="32" s="1"/>
  <c r="S446" i="32" s="1"/>
  <c r="Q454" i="32"/>
  <c r="R454" i="32" s="1"/>
  <c r="S454" i="32" s="1"/>
  <c r="Q444" i="32"/>
  <c r="R444" i="32" s="1"/>
  <c r="S444" i="32" s="1"/>
  <c r="Q453" i="32"/>
  <c r="R453" i="32" s="1"/>
  <c r="S453" i="32" s="1"/>
  <c r="Q448" i="32"/>
  <c r="R448" i="32" s="1"/>
  <c r="S448" i="32" s="1"/>
  <c r="Q449" i="32"/>
  <c r="R449" i="32" s="1"/>
  <c r="S449" i="32" s="1"/>
  <c r="Q438" i="32"/>
  <c r="R438" i="32" s="1"/>
  <c r="S438" i="32" s="1"/>
  <c r="Q445" i="32"/>
  <c r="R445" i="32" s="1"/>
  <c r="S445" i="32" s="1"/>
  <c r="Q455" i="32"/>
  <c r="R455" i="32" s="1"/>
  <c r="S455" i="32" s="1"/>
  <c r="Q447" i="32"/>
  <c r="R447" i="32" s="1"/>
  <c r="S447" i="32" s="1"/>
  <c r="Q432" i="32"/>
  <c r="R432" i="32" s="1"/>
  <c r="S432" i="32" s="1"/>
  <c r="Q436" i="32"/>
  <c r="R436" i="32" s="1"/>
  <c r="S436" i="32" s="1"/>
  <c r="Q435" i="32"/>
  <c r="R435" i="32" s="1"/>
  <c r="S435" i="32" s="1"/>
  <c r="Q431" i="32"/>
  <c r="R431" i="32" s="1"/>
  <c r="S431" i="32" s="1"/>
  <c r="Q434" i="32"/>
  <c r="R434" i="32" s="1"/>
  <c r="S434" i="32" s="1"/>
  <c r="Q430" i="32"/>
  <c r="R430" i="32" s="1"/>
  <c r="S430" i="32" s="1"/>
  <c r="Q433" i="32"/>
  <c r="R433" i="32" s="1"/>
  <c r="S433" i="32" s="1"/>
  <c r="Q429" i="32"/>
  <c r="R429" i="32" s="1"/>
  <c r="S429" i="32" s="1"/>
  <c r="Q408" i="32"/>
  <c r="R408" i="32" s="1"/>
  <c r="S408" i="32" s="1"/>
  <c r="Q425" i="32"/>
  <c r="R425" i="32" s="1"/>
  <c r="S425" i="32" s="1"/>
  <c r="Q422" i="32"/>
  <c r="R422" i="32" s="1"/>
  <c r="S422" i="32" s="1"/>
  <c r="Q407" i="32"/>
  <c r="R407" i="32" s="1"/>
  <c r="S407" i="32" s="1"/>
  <c r="Q406" i="32"/>
  <c r="R406" i="32" s="1"/>
  <c r="S406" i="32" s="1"/>
  <c r="Q414" i="32"/>
  <c r="R414" i="32" s="1"/>
  <c r="S414" i="32" s="1"/>
  <c r="Q421" i="32"/>
  <c r="R421" i="32" s="1"/>
  <c r="S421" i="32" s="1"/>
  <c r="Q411" i="32"/>
  <c r="R411" i="32" s="1"/>
  <c r="S411" i="32" s="1"/>
  <c r="Q416" i="32"/>
  <c r="R416" i="32" s="1"/>
  <c r="S416" i="32" s="1"/>
  <c r="Q420" i="32"/>
  <c r="R420" i="32" s="1"/>
  <c r="S420" i="32" s="1"/>
  <c r="Q419" i="32"/>
  <c r="R419" i="32" s="1"/>
  <c r="S419" i="32" s="1"/>
  <c r="Q410" i="32"/>
  <c r="R410" i="32" s="1"/>
  <c r="S410" i="32" s="1"/>
  <c r="Q390" i="32"/>
  <c r="R390" i="32" s="1"/>
  <c r="S390" i="32" s="1"/>
  <c r="Q397" i="32"/>
  <c r="R397" i="32" s="1"/>
  <c r="S397" i="32" s="1"/>
  <c r="Q388" i="32"/>
  <c r="R388" i="32" s="1"/>
  <c r="S388" i="32" s="1"/>
  <c r="Q396" i="32"/>
  <c r="R396" i="32" s="1"/>
  <c r="S396" i="32" s="1"/>
  <c r="Q391" i="32"/>
  <c r="R391" i="32" s="1"/>
  <c r="S391" i="32" s="1"/>
  <c r="Q386" i="32"/>
  <c r="R386" i="32" s="1"/>
  <c r="S386" i="32" s="1"/>
  <c r="Q385" i="32"/>
  <c r="R385" i="32" s="1"/>
  <c r="S385" i="32" s="1"/>
  <c r="Q393" i="32"/>
  <c r="R393" i="32" s="1"/>
  <c r="S393" i="32" s="1"/>
  <c r="Q383" i="32"/>
  <c r="R383" i="32" s="1"/>
  <c r="S383" i="32" s="1"/>
  <c r="Q384" i="32"/>
  <c r="R384" i="32" s="1"/>
  <c r="S384" i="32" s="1"/>
  <c r="Q387" i="32"/>
  <c r="R387" i="32" s="1"/>
  <c r="S387" i="32" s="1"/>
  <c r="Q392" i="32"/>
  <c r="R392" i="32" s="1"/>
  <c r="S392" i="32" s="1"/>
  <c r="Q394" i="32"/>
  <c r="R394" i="32" s="1"/>
  <c r="S394" i="32" s="1"/>
  <c r="Q303" i="32"/>
  <c r="R303" i="32" s="1"/>
  <c r="S303" i="32" s="1"/>
  <c r="Q298" i="32"/>
  <c r="R298" i="32" s="1"/>
  <c r="S298" i="32" s="1"/>
  <c r="Q305" i="32"/>
  <c r="R305" i="32" s="1"/>
  <c r="S305" i="32" s="1"/>
  <c r="Q302" i="32"/>
  <c r="R302" i="32" s="1"/>
  <c r="S302" i="32" s="1"/>
  <c r="Q306" i="32"/>
  <c r="R306" i="32" s="1"/>
  <c r="S306" i="32" s="1"/>
  <c r="Q301" i="32"/>
  <c r="R301" i="32" s="1"/>
  <c r="S301" i="32" s="1"/>
  <c r="Q299" i="32"/>
  <c r="R299" i="32" s="1"/>
  <c r="S299" i="32" s="1"/>
  <c r="Q294" i="32"/>
  <c r="R294" i="32" s="1"/>
  <c r="S294" i="32" s="1"/>
  <c r="Q292" i="32"/>
  <c r="R292" i="32" s="1"/>
  <c r="S292" i="32" s="1"/>
  <c r="Q297" i="32"/>
  <c r="R297" i="32" s="1"/>
  <c r="S297" i="32" s="1"/>
  <c r="Q293" i="32"/>
  <c r="R293" i="32" s="1"/>
  <c r="S293" i="32" s="1"/>
  <c r="Q295" i="32"/>
  <c r="R295" i="32" s="1"/>
  <c r="S295" i="32" s="1"/>
  <c r="Q304" i="32"/>
  <c r="R304" i="32" s="1"/>
  <c r="S304" i="32" s="1"/>
  <c r="Q296" i="32"/>
  <c r="R296" i="32" s="1"/>
  <c r="S296" i="32" s="1"/>
  <c r="Q275" i="32"/>
  <c r="R275" i="32" s="1"/>
  <c r="S275" i="32" s="1"/>
  <c r="Q266" i="32"/>
  <c r="R266" i="32" s="1"/>
  <c r="S266" i="32" s="1"/>
  <c r="Q279" i="32"/>
  <c r="R279" i="32" s="1"/>
  <c r="S279" i="32" s="1"/>
  <c r="Q267" i="32"/>
  <c r="R267" i="32" s="1"/>
  <c r="S267" i="32" s="1"/>
  <c r="Q277" i="32"/>
  <c r="R277" i="32" s="1"/>
  <c r="S277" i="32" s="1"/>
  <c r="Q276" i="32"/>
  <c r="R276" i="32" s="1"/>
  <c r="S276" i="32" s="1"/>
  <c r="Q269" i="32"/>
  <c r="R269" i="32" s="1"/>
  <c r="S269" i="32" s="1"/>
  <c r="Q278" i="32"/>
  <c r="R278" i="32" s="1"/>
  <c r="S278" i="32" s="1"/>
  <c r="Q273" i="32"/>
  <c r="R273" i="32" s="1"/>
  <c r="S273" i="32" s="1"/>
  <c r="Q271" i="32"/>
  <c r="R271" i="32" s="1"/>
  <c r="S271" i="32" s="1"/>
  <c r="Q270" i="32"/>
  <c r="R270" i="32" s="1"/>
  <c r="S270" i="32" s="1"/>
  <c r="Q268" i="32"/>
  <c r="R268" i="32" s="1"/>
  <c r="S268" i="32" s="1"/>
  <c r="Q234" i="32"/>
  <c r="R234" i="32" s="1"/>
  <c r="S234" i="32" s="1"/>
  <c r="Q232" i="32"/>
  <c r="R232" i="32" s="1"/>
  <c r="S232" i="32" s="1"/>
  <c r="Q235" i="32"/>
  <c r="R235" i="32" s="1"/>
  <c r="S235" i="32" s="1"/>
  <c r="Q231" i="32"/>
  <c r="R231" i="32" s="1"/>
  <c r="S231" i="32" s="1"/>
  <c r="Q239" i="32"/>
  <c r="R239" i="32" s="1"/>
  <c r="S239" i="32" s="1"/>
  <c r="Q233" i="32"/>
  <c r="R233" i="32" s="1"/>
  <c r="S233" i="32" s="1"/>
  <c r="Q236" i="32"/>
  <c r="R236" i="32" s="1"/>
  <c r="S236" i="32" s="1"/>
  <c r="Q209" i="32"/>
  <c r="R209" i="32" s="1"/>
  <c r="S209" i="32" s="1"/>
  <c r="Q213" i="32"/>
  <c r="R213" i="32" s="1"/>
  <c r="S213" i="32" s="1"/>
  <c r="Q208" i="32"/>
  <c r="R208" i="32" s="1"/>
  <c r="S208" i="32" s="1"/>
  <c r="Q207" i="32"/>
  <c r="R207" i="32" s="1"/>
  <c r="S207" i="32" s="1"/>
  <c r="Q211" i="32"/>
  <c r="R211" i="32" s="1"/>
  <c r="S211" i="32" s="1"/>
  <c r="Q205" i="32"/>
  <c r="R205" i="32" s="1"/>
  <c r="S205" i="32" s="1"/>
  <c r="Q210" i="32"/>
  <c r="R210" i="32" s="1"/>
  <c r="S210" i="32" s="1"/>
  <c r="Q206" i="32"/>
  <c r="R206" i="32" s="1"/>
  <c r="S206" i="32" s="1"/>
  <c r="Q168" i="32"/>
  <c r="R168" i="32" s="1"/>
  <c r="S168" i="32" s="1"/>
  <c r="Q172" i="32"/>
  <c r="R172" i="32" s="1"/>
  <c r="S172" i="32" s="1"/>
  <c r="Q175" i="32"/>
  <c r="R175" i="32" s="1"/>
  <c r="S175" i="32" s="1"/>
  <c r="Q176" i="32"/>
  <c r="R176" i="32" s="1"/>
  <c r="S176" i="32" s="1"/>
  <c r="Q173" i="32"/>
  <c r="R173" i="32" s="1"/>
  <c r="S173" i="32" s="1"/>
  <c r="Q174" i="32"/>
  <c r="R174" i="32" s="1"/>
  <c r="S174" i="32" s="1"/>
  <c r="Q171" i="32"/>
  <c r="R171" i="32" s="1"/>
  <c r="S171" i="32" s="1"/>
  <c r="Q170" i="32"/>
  <c r="R170" i="32" s="1"/>
  <c r="S170" i="32" s="1"/>
  <c r="Q169" i="32"/>
  <c r="R169" i="32" s="1"/>
  <c r="S169" i="32" s="1"/>
  <c r="Q160" i="32"/>
  <c r="R160" i="32" s="1"/>
  <c r="S160" i="32" s="1"/>
  <c r="Q152" i="32"/>
  <c r="R152" i="32" s="1"/>
  <c r="S152" i="32" s="1"/>
  <c r="Q157" i="32"/>
  <c r="R157" i="32" s="1"/>
  <c r="S157" i="32" s="1"/>
  <c r="Q148" i="32"/>
  <c r="R148" i="32" s="1"/>
  <c r="S148" i="32" s="1"/>
  <c r="Q150" i="32"/>
  <c r="R150" i="32" s="1"/>
  <c r="S150" i="32" s="1"/>
  <c r="Q149" i="32"/>
  <c r="R149" i="32" s="1"/>
  <c r="S149" i="32" s="1"/>
  <c r="Q158" i="32"/>
  <c r="R158" i="32" s="1"/>
  <c r="S158" i="32" s="1"/>
  <c r="Q151" i="32"/>
  <c r="R151" i="32" s="1"/>
  <c r="S151" i="32" s="1"/>
  <c r="Q159" i="32"/>
  <c r="R159" i="32" s="1"/>
  <c r="S159" i="32" s="1"/>
  <c r="Q155" i="32"/>
  <c r="R155" i="32" s="1"/>
  <c r="S155" i="32" s="1"/>
  <c r="Q153" i="32"/>
  <c r="R153" i="32" s="1"/>
  <c r="S153" i="32" s="1"/>
  <c r="Q147" i="32"/>
  <c r="R147" i="32" s="1"/>
  <c r="S147" i="32" s="1"/>
  <c r="Q141" i="32"/>
  <c r="R141" i="32" s="1"/>
  <c r="S141" i="32" s="1"/>
  <c r="Q134" i="32"/>
  <c r="R134" i="32" s="1"/>
  <c r="S134" i="32" s="1"/>
  <c r="Q140" i="32"/>
  <c r="R140" i="32" s="1"/>
  <c r="S140" i="32" s="1"/>
  <c r="Q139" i="32"/>
  <c r="R139" i="32" s="1"/>
  <c r="S139" i="32" s="1"/>
  <c r="Q135" i="32"/>
  <c r="R135" i="32" s="1"/>
  <c r="S135" i="32" s="1"/>
  <c r="Q136" i="32"/>
  <c r="R136" i="32" s="1"/>
  <c r="S136" i="32" s="1"/>
  <c r="Q137" i="32"/>
  <c r="R137" i="32" s="1"/>
  <c r="S137" i="32" s="1"/>
  <c r="Q145" i="32"/>
  <c r="R145" i="32" s="1"/>
  <c r="S145" i="32" s="1"/>
  <c r="Q144" i="32"/>
  <c r="R144" i="32" s="1"/>
  <c r="S144" i="32" s="1"/>
  <c r="Q143" i="32"/>
  <c r="R143" i="32" s="1"/>
  <c r="S143" i="32" s="1"/>
  <c r="Q146" i="32"/>
  <c r="R146" i="32" s="1"/>
  <c r="S146" i="32" s="1"/>
  <c r="Q93" i="32"/>
  <c r="R93" i="32" s="1"/>
  <c r="S93" i="32" s="1"/>
  <c r="Q92" i="32"/>
  <c r="R92" i="32" s="1"/>
  <c r="S92" i="32" s="1"/>
  <c r="Q97" i="32"/>
  <c r="R97" i="32" s="1"/>
  <c r="S97" i="32" s="1"/>
  <c r="Q100" i="32"/>
  <c r="R100" i="32" s="1"/>
  <c r="S100" i="32" s="1"/>
  <c r="Q101" i="32"/>
  <c r="R101" i="32" s="1"/>
  <c r="S101" i="32" s="1"/>
  <c r="Q94" i="32"/>
  <c r="R94" i="32" s="1"/>
  <c r="S94" i="32" s="1"/>
  <c r="Q102" i="32"/>
  <c r="R102" i="32" s="1"/>
  <c r="S102" i="32" s="1"/>
  <c r="Q96" i="32"/>
  <c r="R96" i="32" s="1"/>
  <c r="S96" i="32" s="1"/>
  <c r="Q95" i="32"/>
  <c r="R95" i="32" s="1"/>
  <c r="S95" i="32" s="1"/>
  <c r="Q307" i="32"/>
  <c r="R307" i="32" s="1"/>
  <c r="S307" i="32" s="1"/>
  <c r="Q323" i="32"/>
  <c r="R323" i="32" s="1"/>
  <c r="S323" i="32" s="1"/>
  <c r="Q315" i="32"/>
  <c r="R315" i="32" s="1"/>
  <c r="S315" i="32" s="1"/>
  <c r="Q318" i="32"/>
  <c r="R318" i="32" s="1"/>
  <c r="S318" i="32" s="1"/>
  <c r="Q314" i="32"/>
  <c r="R314" i="32" s="1"/>
  <c r="S314" i="32" s="1"/>
  <c r="Q317" i="32"/>
  <c r="R317" i="32" s="1"/>
  <c r="S317" i="32" s="1"/>
  <c r="Q316" i="32"/>
  <c r="R316" i="32" s="1"/>
  <c r="S316" i="32" s="1"/>
  <c r="Q313" i="32"/>
  <c r="R313" i="32" s="1"/>
  <c r="S313" i="32" s="1"/>
  <c r="Q321" i="32"/>
  <c r="R321" i="32" s="1"/>
  <c r="S321" i="32" s="1"/>
  <c r="Q84" i="32"/>
  <c r="R84" i="32" s="1"/>
  <c r="S84" i="32" s="1"/>
  <c r="Q83" i="32"/>
  <c r="R83" i="32" s="1"/>
  <c r="S83" i="32" s="1"/>
  <c r="Q85" i="32"/>
  <c r="R85" i="32" s="1"/>
  <c r="S85" i="32" s="1"/>
  <c r="Q88" i="32"/>
  <c r="R88" i="32" s="1"/>
  <c r="S88" i="32" s="1"/>
  <c r="Q87" i="32"/>
  <c r="R87" i="32" s="1"/>
  <c r="S87" i="32" s="1"/>
  <c r="Q89" i="32"/>
  <c r="R89" i="32" s="1"/>
  <c r="S89" i="32" s="1"/>
  <c r="Q72" i="32"/>
  <c r="R72" i="32" s="1"/>
  <c r="S72" i="32" s="1"/>
  <c r="Q71" i="32"/>
  <c r="R71" i="32" s="1"/>
  <c r="S71" i="32" s="1"/>
  <c r="Q74" i="32"/>
  <c r="R74" i="32" s="1"/>
  <c r="S74" i="32" s="1"/>
  <c r="Q70" i="32"/>
  <c r="R70" i="32" s="1"/>
  <c r="S70" i="32" s="1"/>
  <c r="Q68" i="32"/>
  <c r="R68" i="32" s="1"/>
  <c r="S68" i="32" s="1"/>
  <c r="Q64" i="32"/>
  <c r="R64" i="32" s="1"/>
  <c r="S64" i="32" s="1"/>
  <c r="Q66" i="32"/>
  <c r="R66" i="32" s="1"/>
  <c r="S66" i="32" s="1"/>
  <c r="Q65" i="32"/>
  <c r="R65" i="32" s="1"/>
  <c r="S65" i="32" s="1"/>
  <c r="Q67" i="32"/>
  <c r="R67" i="32" s="1"/>
  <c r="S67" i="32" s="1"/>
  <c r="Q322" i="32"/>
  <c r="R322" i="32" s="1"/>
  <c r="S322" i="32" s="1"/>
  <c r="Q310" i="32"/>
  <c r="R310" i="32" s="1"/>
  <c r="S310" i="32" s="1"/>
  <c r="Q26" i="32"/>
  <c r="R26" i="32" s="1"/>
  <c r="S26" i="32" s="1"/>
  <c r="Q25" i="32"/>
  <c r="R25" i="32" s="1"/>
  <c r="S25" i="32" s="1"/>
  <c r="Q12" i="32"/>
  <c r="R12" i="32" s="1"/>
  <c r="S12" i="32" s="1"/>
  <c r="Q24" i="32"/>
  <c r="R24" i="32" s="1"/>
  <c r="S24" i="32" s="1"/>
  <c r="Q19" i="32"/>
  <c r="R19" i="32" s="1"/>
  <c r="S19" i="32" s="1"/>
  <c r="Q531" i="32"/>
  <c r="R531" i="32" s="1"/>
  <c r="S531" i="32" s="1"/>
  <c r="Q521" i="32"/>
  <c r="R521" i="32" s="1"/>
  <c r="S521" i="32" s="1"/>
  <c r="Q520" i="32"/>
  <c r="R520" i="32" s="1"/>
  <c r="S520" i="32" s="1"/>
  <c r="Q517" i="32"/>
  <c r="R517" i="32" s="1"/>
  <c r="S517" i="32" s="1"/>
  <c r="Q527" i="32"/>
  <c r="R527" i="32" s="1"/>
  <c r="S527" i="32" s="1"/>
  <c r="Q514" i="32"/>
  <c r="R514" i="32" s="1"/>
  <c r="S514" i="32" s="1"/>
  <c r="Q475" i="32"/>
  <c r="R475" i="32" s="1"/>
  <c r="S475" i="32" s="1"/>
  <c r="Q476" i="32"/>
  <c r="R476" i="32" s="1"/>
  <c r="S476" i="32" s="1"/>
  <c r="Q345" i="32"/>
  <c r="R345" i="32" s="1"/>
  <c r="S345" i="32" s="1"/>
  <c r="Q346" i="32"/>
  <c r="R346" i="32" s="1"/>
  <c r="S346" i="32" s="1"/>
  <c r="Q348" i="32"/>
  <c r="R348" i="32" s="1"/>
  <c r="S348" i="32" s="1"/>
  <c r="Q347" i="32"/>
  <c r="R347" i="32" s="1"/>
  <c r="S347" i="32" s="1"/>
  <c r="Q349" i="32"/>
  <c r="R349" i="32" s="1"/>
  <c r="S349" i="32" s="1"/>
  <c r="Q27" i="32"/>
  <c r="R27" i="32" s="1"/>
  <c r="S27" i="32" s="1"/>
  <c r="Q16" i="32"/>
  <c r="R16" i="32" s="1"/>
  <c r="S16" i="32" s="1"/>
  <c r="Q28" i="32"/>
  <c r="R28" i="32" s="1"/>
  <c r="Q15" i="32"/>
  <c r="R15" i="32" s="1"/>
  <c r="S15" i="32" s="1"/>
  <c r="Q23" i="32"/>
  <c r="R23" i="32" s="1"/>
  <c r="S23" i="32" s="1"/>
  <c r="Q14" i="32"/>
  <c r="R14" i="32" s="1"/>
  <c r="S14" i="32" s="1"/>
  <c r="Q13" i="32"/>
  <c r="R13" i="32" s="1"/>
  <c r="S13" i="32" s="1"/>
  <c r="Q22" i="32"/>
  <c r="R22" i="32" s="1"/>
  <c r="Q126" i="32"/>
  <c r="R126" i="32" s="1"/>
  <c r="S126" i="32" s="1"/>
  <c r="Q129" i="32"/>
  <c r="R129" i="32" s="1"/>
  <c r="S129" i="32" s="1"/>
  <c r="Q133" i="32"/>
  <c r="R133" i="32" s="1"/>
  <c r="S133" i="32" s="1"/>
  <c r="Q125" i="32"/>
  <c r="R125" i="32" s="1"/>
  <c r="S125" i="32" s="1"/>
  <c r="Q131" i="32"/>
  <c r="R131" i="32" s="1"/>
  <c r="S131" i="32" s="1"/>
  <c r="Q128" i="32"/>
  <c r="R128" i="32" s="1"/>
  <c r="S128" i="32" s="1"/>
  <c r="Q130" i="32"/>
  <c r="R130" i="32" s="1"/>
  <c r="S130" i="32" s="1"/>
  <c r="Q127" i="32"/>
  <c r="R127" i="32" s="1"/>
  <c r="S127" i="32" s="1"/>
  <c r="Q113" i="32"/>
  <c r="R113" i="32" s="1"/>
  <c r="S113" i="32" s="1"/>
  <c r="Q114" i="32"/>
  <c r="R114" i="32" s="1"/>
  <c r="S114" i="32" s="1"/>
  <c r="Q123" i="32"/>
  <c r="R123" i="32" s="1"/>
  <c r="S123" i="32" s="1"/>
  <c r="Q115" i="32"/>
  <c r="R115" i="32" s="1"/>
  <c r="S115" i="32" s="1"/>
  <c r="Q119" i="32"/>
  <c r="R119" i="32" s="1"/>
  <c r="S119" i="32" s="1"/>
  <c r="Q118" i="32"/>
  <c r="R118" i="32" s="1"/>
  <c r="S118" i="32" s="1"/>
  <c r="Q120" i="32"/>
  <c r="R120" i="32" s="1"/>
  <c r="S120" i="32" s="1"/>
  <c r="Q122" i="32"/>
  <c r="R122" i="32" s="1"/>
  <c r="S122" i="32" s="1"/>
  <c r="Q121" i="32"/>
  <c r="R121" i="32" s="1"/>
  <c r="P2" i="32"/>
  <c r="S40" i="32" l="1"/>
  <c r="K13" i="4"/>
  <c r="K21" i="4"/>
  <c r="K29" i="4"/>
  <c r="K37" i="4"/>
  <c r="K45" i="4"/>
  <c r="K53" i="4"/>
  <c r="K61" i="4"/>
  <c r="K69" i="4"/>
  <c r="K77" i="4"/>
  <c r="K85" i="4"/>
  <c r="K93" i="4"/>
  <c r="L6" i="4"/>
  <c r="L85" i="4"/>
  <c r="L9" i="4"/>
  <c r="L17" i="4"/>
  <c r="L25" i="4"/>
  <c r="L33" i="4"/>
  <c r="L41" i="4"/>
  <c r="L49" i="4"/>
  <c r="L57" i="4"/>
  <c r="L65" i="4"/>
  <c r="L77" i="4"/>
  <c r="L97" i="4"/>
  <c r="K14" i="4"/>
  <c r="K22" i="4"/>
  <c r="K30" i="4"/>
  <c r="K38" i="4"/>
  <c r="K46" i="4"/>
  <c r="K54" i="4"/>
  <c r="K62" i="4"/>
  <c r="K70" i="4"/>
  <c r="K78" i="4"/>
  <c r="K86" i="4"/>
  <c r="K94" i="4"/>
  <c r="L8" i="4"/>
  <c r="L16" i="4"/>
  <c r="L24" i="4"/>
  <c r="L32" i="4"/>
  <c r="L40" i="4"/>
  <c r="L48" i="4"/>
  <c r="L56" i="4"/>
  <c r="L64" i="4"/>
  <c r="L72" i="4"/>
  <c r="L80" i="4"/>
  <c r="L88" i="4"/>
  <c r="L96" i="4"/>
  <c r="L89" i="4"/>
  <c r="K7" i="4"/>
  <c r="K15" i="4"/>
  <c r="K23" i="4"/>
  <c r="K31" i="4"/>
  <c r="K39" i="4"/>
  <c r="K47" i="4"/>
  <c r="K55" i="4"/>
  <c r="K63" i="4"/>
  <c r="K71" i="4"/>
  <c r="K79" i="4"/>
  <c r="K87" i="4"/>
  <c r="K95" i="4"/>
  <c r="L71" i="4"/>
  <c r="L91" i="4"/>
  <c r="L11" i="4"/>
  <c r="L19" i="4"/>
  <c r="L27" i="4"/>
  <c r="L35" i="4"/>
  <c r="L43" i="4"/>
  <c r="L51" i="4"/>
  <c r="L59" i="4"/>
  <c r="L67" i="4"/>
  <c r="L83" i="4"/>
  <c r="K8" i="4"/>
  <c r="K16" i="4"/>
  <c r="K24" i="4"/>
  <c r="K32" i="4"/>
  <c r="K40" i="4"/>
  <c r="K48" i="4"/>
  <c r="K56" i="4"/>
  <c r="K64" i="4"/>
  <c r="K72" i="4"/>
  <c r="K80" i="4"/>
  <c r="K88" i="4"/>
  <c r="K96" i="4"/>
  <c r="L10" i="4"/>
  <c r="L18" i="4"/>
  <c r="L26" i="4"/>
  <c r="K19" i="4"/>
  <c r="K35" i="4"/>
  <c r="K51" i="4"/>
  <c r="K67" i="4"/>
  <c r="K83" i="4"/>
  <c r="K99" i="4"/>
  <c r="L7" i="4"/>
  <c r="L23" i="4"/>
  <c r="L39" i="4"/>
  <c r="L55" i="4"/>
  <c r="L73" i="4"/>
  <c r="K12" i="4"/>
  <c r="K28" i="4"/>
  <c r="K44" i="4"/>
  <c r="K60" i="4"/>
  <c r="K76" i="4"/>
  <c r="K92" i="4"/>
  <c r="L14" i="4"/>
  <c r="L30" i="4"/>
  <c r="L42" i="4"/>
  <c r="L52" i="4"/>
  <c r="L62" i="4"/>
  <c r="L74" i="4"/>
  <c r="L84" i="4"/>
  <c r="L94" i="4"/>
  <c r="L95" i="4"/>
  <c r="K9" i="4"/>
  <c r="K25" i="4"/>
  <c r="K41" i="4"/>
  <c r="K57" i="4"/>
  <c r="K73" i="4"/>
  <c r="K89" i="4"/>
  <c r="L75" i="4"/>
  <c r="L13" i="4"/>
  <c r="L29" i="4"/>
  <c r="L45" i="4"/>
  <c r="L61" i="4"/>
  <c r="L87" i="4"/>
  <c r="K18" i="4"/>
  <c r="K34" i="4"/>
  <c r="K50" i="4"/>
  <c r="K66" i="4"/>
  <c r="K82" i="4"/>
  <c r="K98" i="4"/>
  <c r="L20" i="4"/>
  <c r="L34" i="4"/>
  <c r="L44" i="4"/>
  <c r="L54" i="4"/>
  <c r="L66" i="4"/>
  <c r="L76" i="4"/>
  <c r="L86" i="4"/>
  <c r="L98" i="4"/>
  <c r="K6" i="4"/>
  <c r="K11" i="4"/>
  <c r="K27" i="4"/>
  <c r="K43" i="4"/>
  <c r="K59" i="4"/>
  <c r="K75" i="4"/>
  <c r="K91" i="4"/>
  <c r="L79" i="4"/>
  <c r="L15" i="4"/>
  <c r="L31" i="4"/>
  <c r="L47" i="4"/>
  <c r="L63" i="4"/>
  <c r="L93" i="4"/>
  <c r="K20" i="4"/>
  <c r="K36" i="4"/>
  <c r="K52" i="4"/>
  <c r="K68" i="4"/>
  <c r="K84" i="4"/>
  <c r="K100" i="4"/>
  <c r="L22" i="4"/>
  <c r="L36" i="4"/>
  <c r="L46" i="4"/>
  <c r="L58" i="4"/>
  <c r="L68" i="4"/>
  <c r="L78" i="4"/>
  <c r="L90" i="4"/>
  <c r="L100" i="4"/>
  <c r="K17" i="4"/>
  <c r="K33" i="4"/>
  <c r="K49" i="4"/>
  <c r="K65" i="4"/>
  <c r="K81" i="4"/>
  <c r="K97" i="4"/>
  <c r="L99" i="4"/>
  <c r="L21" i="4"/>
  <c r="L37" i="4"/>
  <c r="L53" i="4"/>
  <c r="L69" i="4"/>
  <c r="K10" i="4"/>
  <c r="K26" i="4"/>
  <c r="K42" i="4"/>
  <c r="K58" i="4"/>
  <c r="K74" i="4"/>
  <c r="K90" i="4"/>
  <c r="L12" i="4"/>
  <c r="L28" i="4"/>
  <c r="L38" i="4"/>
  <c r="L50" i="4"/>
  <c r="L60" i="4"/>
  <c r="L70" i="4"/>
  <c r="L82" i="4"/>
  <c r="L92" i="4"/>
  <c r="L81" i="4"/>
  <c r="S28" i="32"/>
  <c r="M7" i="4"/>
  <c r="M9" i="4"/>
  <c r="M11" i="4"/>
  <c r="M13" i="4"/>
  <c r="M15" i="4"/>
  <c r="M17" i="4"/>
  <c r="M19" i="4"/>
  <c r="M21" i="4"/>
  <c r="M23" i="4"/>
  <c r="M25" i="4"/>
  <c r="M27" i="4"/>
  <c r="M29" i="4"/>
  <c r="M31" i="4"/>
  <c r="M33" i="4"/>
  <c r="M35" i="4"/>
  <c r="M37" i="4"/>
  <c r="M39" i="4"/>
  <c r="M41" i="4"/>
  <c r="M43" i="4"/>
  <c r="M45" i="4"/>
  <c r="M47" i="4"/>
  <c r="M49" i="4"/>
  <c r="M51" i="4"/>
  <c r="M53" i="4"/>
  <c r="M55" i="4"/>
  <c r="M57" i="4"/>
  <c r="M59" i="4"/>
  <c r="M61" i="4"/>
  <c r="M63" i="4"/>
  <c r="M65" i="4"/>
  <c r="M67" i="4"/>
  <c r="M69" i="4"/>
  <c r="M71" i="4"/>
  <c r="M73" i="4"/>
  <c r="M75" i="4"/>
  <c r="M77" i="4"/>
  <c r="M79" i="4"/>
  <c r="M81" i="4"/>
  <c r="M83" i="4"/>
  <c r="M85" i="4"/>
  <c r="M87" i="4"/>
  <c r="M89" i="4"/>
  <c r="M91" i="4"/>
  <c r="M93" i="4"/>
  <c r="M95" i="4"/>
  <c r="M97" i="4"/>
  <c r="M99" i="4"/>
  <c r="N6" i="4"/>
  <c r="N75" i="4"/>
  <c r="N77" i="4"/>
  <c r="N79" i="4"/>
  <c r="N81" i="4"/>
  <c r="N83" i="4"/>
  <c r="N85" i="4"/>
  <c r="N87" i="4"/>
  <c r="N89" i="4"/>
  <c r="N91" i="4"/>
  <c r="N93" i="4"/>
  <c r="N95" i="4"/>
  <c r="N97" i="4"/>
  <c r="N99" i="4"/>
  <c r="M6" i="4"/>
  <c r="N56" i="4"/>
  <c r="N60" i="4"/>
  <c r="N66" i="4"/>
  <c r="N70" i="4"/>
  <c r="N74" i="4"/>
  <c r="N78" i="4"/>
  <c r="N82" i="4"/>
  <c r="N86" i="4"/>
  <c r="N90" i="4"/>
  <c r="N94" i="4"/>
  <c r="N98" i="4"/>
  <c r="N7" i="4"/>
  <c r="N9" i="4"/>
  <c r="N11" i="4"/>
  <c r="N13" i="4"/>
  <c r="N15" i="4"/>
  <c r="N17" i="4"/>
  <c r="N19" i="4"/>
  <c r="N21" i="4"/>
  <c r="N23" i="4"/>
  <c r="N25" i="4"/>
  <c r="N27" i="4"/>
  <c r="N29" i="4"/>
  <c r="N31" i="4"/>
  <c r="N33" i="4"/>
  <c r="N35" i="4"/>
  <c r="N37" i="4"/>
  <c r="N39" i="4"/>
  <c r="N41" i="4"/>
  <c r="N43" i="4"/>
  <c r="N45" i="4"/>
  <c r="N47" i="4"/>
  <c r="N49" i="4"/>
  <c r="N51" i="4"/>
  <c r="N53" i="4"/>
  <c r="N55" i="4"/>
  <c r="N57" i="4"/>
  <c r="N59" i="4"/>
  <c r="N61" i="4"/>
  <c r="N63" i="4"/>
  <c r="N65" i="4"/>
  <c r="N67" i="4"/>
  <c r="N69" i="4"/>
  <c r="N71" i="4"/>
  <c r="N73" i="4"/>
  <c r="M8" i="4"/>
  <c r="M10" i="4"/>
  <c r="M12" i="4"/>
  <c r="M14" i="4"/>
  <c r="M16" i="4"/>
  <c r="M18" i="4"/>
  <c r="M20" i="4"/>
  <c r="M22" i="4"/>
  <c r="M24" i="4"/>
  <c r="M26" i="4"/>
  <c r="M28" i="4"/>
  <c r="M30" i="4"/>
  <c r="M32" i="4"/>
  <c r="M34" i="4"/>
  <c r="M36" i="4"/>
  <c r="M38" i="4"/>
  <c r="M40" i="4"/>
  <c r="M42" i="4"/>
  <c r="M44" i="4"/>
  <c r="M46" i="4"/>
  <c r="M48" i="4"/>
  <c r="M50" i="4"/>
  <c r="M52" i="4"/>
  <c r="M54" i="4"/>
  <c r="M56" i="4"/>
  <c r="M58" i="4"/>
  <c r="M60" i="4"/>
  <c r="M62" i="4"/>
  <c r="M64" i="4"/>
  <c r="M66" i="4"/>
  <c r="M68" i="4"/>
  <c r="M70" i="4"/>
  <c r="M72" i="4"/>
  <c r="M74" i="4"/>
  <c r="M76" i="4"/>
  <c r="M78" i="4"/>
  <c r="M80" i="4"/>
  <c r="M82" i="4"/>
  <c r="M84" i="4"/>
  <c r="M86" i="4"/>
  <c r="M88" i="4"/>
  <c r="M90" i="4"/>
  <c r="M92" i="4"/>
  <c r="M94" i="4"/>
  <c r="M96" i="4"/>
  <c r="M98" i="4"/>
  <c r="M100" i="4"/>
  <c r="N8" i="4"/>
  <c r="N10" i="4"/>
  <c r="N12" i="4"/>
  <c r="N14" i="4"/>
  <c r="N16" i="4"/>
  <c r="N18" i="4"/>
  <c r="N20" i="4"/>
  <c r="N22" i="4"/>
  <c r="N24" i="4"/>
  <c r="N26" i="4"/>
  <c r="N28" i="4"/>
  <c r="N30" i="4"/>
  <c r="N32" i="4"/>
  <c r="N34" i="4"/>
  <c r="N36" i="4"/>
  <c r="N38" i="4"/>
  <c r="N40" i="4"/>
  <c r="N42" i="4"/>
  <c r="N44" i="4"/>
  <c r="N46" i="4"/>
  <c r="N48" i="4"/>
  <c r="N50" i="4"/>
  <c r="N52" i="4"/>
  <c r="N54" i="4"/>
  <c r="N58" i="4"/>
  <c r="N62" i="4"/>
  <c r="N64" i="4"/>
  <c r="N68" i="4"/>
  <c r="N72" i="4"/>
  <c r="N76" i="4"/>
  <c r="N80" i="4"/>
  <c r="N84" i="4"/>
  <c r="N88" i="4"/>
  <c r="N92" i="4"/>
  <c r="N96" i="4"/>
  <c r="N100" i="4"/>
  <c r="AE7" i="4"/>
  <c r="AE9" i="4"/>
  <c r="AE11" i="4"/>
  <c r="AE13" i="4"/>
  <c r="AE15" i="4"/>
  <c r="AE17" i="4"/>
  <c r="AE19" i="4"/>
  <c r="AE21" i="4"/>
  <c r="AE23" i="4"/>
  <c r="AE25" i="4"/>
  <c r="AE27" i="4"/>
  <c r="AE29" i="4"/>
  <c r="AE31" i="4"/>
  <c r="AE33" i="4"/>
  <c r="AE35" i="4"/>
  <c r="AE37" i="4"/>
  <c r="AE39" i="4"/>
  <c r="AE41" i="4"/>
  <c r="AE43" i="4"/>
  <c r="AE45" i="4"/>
  <c r="AE47" i="4"/>
  <c r="AE49" i="4"/>
  <c r="AE51" i="4"/>
  <c r="AE53" i="4"/>
  <c r="AE55" i="4"/>
  <c r="AE57" i="4"/>
  <c r="AE59" i="4"/>
  <c r="AE61" i="4"/>
  <c r="AE63" i="4"/>
  <c r="AE65" i="4"/>
  <c r="AE67" i="4"/>
  <c r="AE69" i="4"/>
  <c r="AE71" i="4"/>
  <c r="AE73" i="4"/>
  <c r="AE75" i="4"/>
  <c r="AE77" i="4"/>
  <c r="AE79" i="4"/>
  <c r="AE81" i="4"/>
  <c r="AE83" i="4"/>
  <c r="AE85" i="4"/>
  <c r="AE87" i="4"/>
  <c r="AE89" i="4"/>
  <c r="AE91" i="4"/>
  <c r="AE93" i="4"/>
  <c r="AE95" i="4"/>
  <c r="AE97" i="4"/>
  <c r="AE99" i="4"/>
  <c r="AF6" i="4"/>
  <c r="AF36" i="4"/>
  <c r="AF44" i="4"/>
  <c r="AF50" i="4"/>
  <c r="AF56" i="4"/>
  <c r="AF62" i="4"/>
  <c r="AF68" i="4"/>
  <c r="AF74" i="4"/>
  <c r="AF80" i="4"/>
  <c r="AF86" i="4"/>
  <c r="AF92" i="4"/>
  <c r="AF98" i="4"/>
  <c r="AF7" i="4"/>
  <c r="AF9" i="4"/>
  <c r="AF11" i="4"/>
  <c r="AF13" i="4"/>
  <c r="AF15" i="4"/>
  <c r="AF17" i="4"/>
  <c r="AF19" i="4"/>
  <c r="AF21" i="4"/>
  <c r="AF23" i="4"/>
  <c r="AF25" i="4"/>
  <c r="AF27" i="4"/>
  <c r="AF29" i="4"/>
  <c r="AF31" i="4"/>
  <c r="AF33" i="4"/>
  <c r="AF35" i="4"/>
  <c r="AF37" i="4"/>
  <c r="AF39" i="4"/>
  <c r="AF41" i="4"/>
  <c r="AF43" i="4"/>
  <c r="AF45" i="4"/>
  <c r="AF47" i="4"/>
  <c r="AF49" i="4"/>
  <c r="AF51" i="4"/>
  <c r="AF53" i="4"/>
  <c r="AF55" i="4"/>
  <c r="AF57" i="4"/>
  <c r="AF59" i="4"/>
  <c r="AF61" i="4"/>
  <c r="AF63" i="4"/>
  <c r="AF65" i="4"/>
  <c r="AF67" i="4"/>
  <c r="AF69" i="4"/>
  <c r="AF71" i="4"/>
  <c r="AF73" i="4"/>
  <c r="AF75" i="4"/>
  <c r="AF77" i="4"/>
  <c r="AF79" i="4"/>
  <c r="AF81" i="4"/>
  <c r="AF83" i="4"/>
  <c r="AF85" i="4"/>
  <c r="AF87" i="4"/>
  <c r="AF89" i="4"/>
  <c r="AF91" i="4"/>
  <c r="AF93" i="4"/>
  <c r="AF95" i="4"/>
  <c r="AF97" i="4"/>
  <c r="AF99" i="4"/>
  <c r="AE6" i="4"/>
  <c r="AF34" i="4"/>
  <c r="AF42" i="4"/>
  <c r="AF48" i="4"/>
  <c r="AF54" i="4"/>
  <c r="AF60" i="4"/>
  <c r="AF66" i="4"/>
  <c r="AF72" i="4"/>
  <c r="AF78" i="4"/>
  <c r="AF84" i="4"/>
  <c r="AF90" i="4"/>
  <c r="AF96" i="4"/>
  <c r="AE8" i="4"/>
  <c r="AE10" i="4"/>
  <c r="AE12" i="4"/>
  <c r="AE14" i="4"/>
  <c r="AE16" i="4"/>
  <c r="AE18" i="4"/>
  <c r="AE20" i="4"/>
  <c r="AE22" i="4"/>
  <c r="AE24" i="4"/>
  <c r="AE26" i="4"/>
  <c r="AE28" i="4"/>
  <c r="AE30" i="4"/>
  <c r="AE32" i="4"/>
  <c r="AE34" i="4"/>
  <c r="AE36" i="4"/>
  <c r="AE38" i="4"/>
  <c r="AE40" i="4"/>
  <c r="AE42" i="4"/>
  <c r="AE44" i="4"/>
  <c r="AE46" i="4"/>
  <c r="AE48" i="4"/>
  <c r="AE50" i="4"/>
  <c r="AE52" i="4"/>
  <c r="AE54" i="4"/>
  <c r="AE56" i="4"/>
  <c r="AE58" i="4"/>
  <c r="AE60" i="4"/>
  <c r="AE62" i="4"/>
  <c r="AE64" i="4"/>
  <c r="AE66" i="4"/>
  <c r="AE68" i="4"/>
  <c r="AE70" i="4"/>
  <c r="AE72" i="4"/>
  <c r="AE74" i="4"/>
  <c r="AE76" i="4"/>
  <c r="AE78" i="4"/>
  <c r="AE80" i="4"/>
  <c r="AE82" i="4"/>
  <c r="AE84" i="4"/>
  <c r="AE86" i="4"/>
  <c r="AE88" i="4"/>
  <c r="AE90" i="4"/>
  <c r="AE92" i="4"/>
  <c r="AE94" i="4"/>
  <c r="AE96" i="4"/>
  <c r="AE98" i="4"/>
  <c r="AE100" i="4"/>
  <c r="AF8" i="4"/>
  <c r="AF10" i="4"/>
  <c r="AF12" i="4"/>
  <c r="AF14" i="4"/>
  <c r="AF16" i="4"/>
  <c r="AF18" i="4"/>
  <c r="AF20" i="4"/>
  <c r="AF22" i="4"/>
  <c r="AF24" i="4"/>
  <c r="AF26" i="4"/>
  <c r="AF28" i="4"/>
  <c r="AF30" i="4"/>
  <c r="AF32" i="4"/>
  <c r="AF38" i="4"/>
  <c r="AF40" i="4"/>
  <c r="AF46" i="4"/>
  <c r="AF52" i="4"/>
  <c r="AF58" i="4"/>
  <c r="AF64" i="4"/>
  <c r="AF70" i="4"/>
  <c r="AF76" i="4"/>
  <c r="AF82" i="4"/>
  <c r="AF88" i="4"/>
  <c r="AF94" i="4"/>
  <c r="AF100" i="4"/>
  <c r="P92" i="4"/>
  <c r="AI87" i="4"/>
  <c r="AO91" i="4"/>
  <c r="Y83" i="4"/>
  <c r="Z46" i="4"/>
  <c r="AZ66" i="4"/>
  <c r="AB54" i="4"/>
  <c r="Z71" i="4"/>
  <c r="W95" i="4"/>
  <c r="V56" i="4"/>
  <c r="BB77" i="4"/>
  <c r="O75" i="4"/>
  <c r="U19" i="4"/>
  <c r="AT45" i="4"/>
  <c r="BE50" i="4"/>
  <c r="AP79" i="4"/>
  <c r="AY76" i="4"/>
  <c r="AM51" i="4"/>
  <c r="BG6" i="4"/>
  <c r="AW71" i="4"/>
  <c r="AZ76" i="4"/>
  <c r="BE29" i="4"/>
  <c r="Q31" i="4"/>
  <c r="AW85" i="4"/>
  <c r="Z56" i="4"/>
  <c r="J63" i="4"/>
  <c r="O31" i="4"/>
  <c r="BE31" i="4"/>
  <c r="AM54" i="4"/>
  <c r="J62" i="4"/>
  <c r="AN69" i="4"/>
  <c r="O83" i="4"/>
  <c r="AA31" i="4"/>
  <c r="J87" i="4"/>
  <c r="BF72" i="4"/>
  <c r="U36" i="4"/>
  <c r="F30" i="4"/>
  <c r="AY69" i="4"/>
  <c r="AM71" i="4"/>
  <c r="H86" i="4"/>
  <c r="AO7" i="4"/>
  <c r="BG20" i="4"/>
  <c r="U81" i="4"/>
  <c r="AU30" i="4"/>
  <c r="BA79" i="4"/>
  <c r="P44" i="4"/>
  <c r="H47" i="4"/>
  <c r="H89" i="4"/>
  <c r="I51" i="4"/>
  <c r="AV68" i="4"/>
  <c r="AD91" i="4"/>
  <c r="AY43" i="4"/>
  <c r="AH34" i="4"/>
  <c r="T81" i="4"/>
  <c r="BD45" i="4"/>
  <c r="P29" i="4"/>
  <c r="BC65" i="4"/>
  <c r="AI97" i="4"/>
  <c r="AR52" i="4"/>
  <c r="BF51" i="4"/>
  <c r="G64" i="4"/>
  <c r="AQ69" i="4"/>
  <c r="AQ56" i="4"/>
  <c r="X90" i="4"/>
  <c r="BB66" i="4"/>
  <c r="AV54" i="4"/>
  <c r="AK51" i="4"/>
  <c r="AZ100" i="4"/>
  <c r="AL18" i="4"/>
  <c r="V55" i="4"/>
  <c r="AU71" i="4"/>
  <c r="BG42" i="4"/>
  <c r="AY97" i="4"/>
  <c r="AM57" i="4"/>
  <c r="AW90" i="4"/>
  <c r="T93" i="4"/>
  <c r="U27" i="4"/>
  <c r="AI30" i="4"/>
  <c r="AN70" i="4"/>
  <c r="S82" i="4"/>
  <c r="BE93" i="4"/>
  <c r="O87" i="4"/>
  <c r="Y59" i="4"/>
  <c r="J69" i="4"/>
  <c r="BI53" i="4"/>
  <c r="AD44" i="4"/>
  <c r="BA97" i="4"/>
  <c r="G36" i="4"/>
  <c r="X38" i="4"/>
  <c r="AW30" i="4"/>
  <c r="BC20" i="4"/>
  <c r="O95" i="4"/>
  <c r="AW10" i="4"/>
  <c r="P36" i="4"/>
  <c r="AU82" i="4"/>
  <c r="G46" i="4"/>
  <c r="BF32" i="4"/>
  <c r="AI64" i="4"/>
  <c r="BD90" i="4"/>
  <c r="J45" i="4"/>
  <c r="V72" i="4"/>
  <c r="W29" i="4"/>
  <c r="F12" i="4"/>
  <c r="BE46" i="4"/>
  <c r="AX74" i="4"/>
  <c r="AM85" i="4"/>
  <c r="V71" i="4"/>
  <c r="AK37" i="4"/>
  <c r="BH48" i="4"/>
  <c r="AY78" i="4"/>
  <c r="AK23" i="4"/>
  <c r="AK40" i="4"/>
  <c r="Q57" i="4"/>
  <c r="AM40" i="4"/>
  <c r="T89" i="4"/>
  <c r="AU39" i="4"/>
  <c r="AZ37" i="4"/>
  <c r="Q76" i="4"/>
  <c r="AX54" i="4"/>
  <c r="H22" i="4"/>
  <c r="Z67" i="4"/>
  <c r="AZ70" i="4"/>
  <c r="O53" i="4"/>
  <c r="BH56" i="4"/>
  <c r="AV63" i="4"/>
  <c r="R96" i="4"/>
  <c r="S37" i="4"/>
  <c r="U77" i="4"/>
  <c r="BG77" i="4"/>
  <c r="AN6" i="4"/>
  <c r="AO81" i="4"/>
  <c r="T73" i="4"/>
  <c r="O48" i="4"/>
  <c r="AP70" i="4"/>
  <c r="V100" i="4"/>
  <c r="AK32" i="4"/>
  <c r="AI89" i="4"/>
  <c r="BG55" i="4"/>
  <c r="BE32" i="4"/>
  <c r="BE66" i="4"/>
  <c r="AB87" i="4"/>
  <c r="AZ48" i="4"/>
  <c r="BF80" i="4"/>
  <c r="AW46" i="4"/>
  <c r="W53" i="4"/>
  <c r="AM90" i="4"/>
  <c r="Q35" i="4"/>
  <c r="AX95" i="4"/>
  <c r="AI58" i="4"/>
  <c r="BF16" i="4"/>
  <c r="AW28" i="4"/>
  <c r="J73" i="4"/>
  <c r="G61" i="4"/>
  <c r="BE8" i="4"/>
  <c r="AW25" i="4"/>
  <c r="AS28" i="4"/>
  <c r="BI8" i="4"/>
  <c r="BB94" i="4"/>
  <c r="AG79" i="4"/>
  <c r="BB52" i="4"/>
  <c r="Z85" i="4"/>
  <c r="AI96" i="4"/>
  <c r="AZ45" i="4"/>
  <c r="T38" i="4"/>
  <c r="AN57" i="4"/>
  <c r="BF96" i="4"/>
  <c r="BB36" i="4"/>
  <c r="BB90" i="4"/>
  <c r="Z57" i="4"/>
  <c r="AX85" i="4"/>
  <c r="V66" i="4"/>
  <c r="AW97" i="4"/>
  <c r="W34" i="4"/>
  <c r="V69" i="4"/>
  <c r="AL56" i="4"/>
  <c r="BA30" i="4"/>
  <c r="BC90" i="4"/>
  <c r="BG73" i="4"/>
  <c r="AR75" i="4"/>
  <c r="AK88" i="4"/>
  <c r="H44" i="4"/>
  <c r="AM15" i="4"/>
  <c r="AZ79" i="4"/>
  <c r="AI78" i="4"/>
  <c r="AS89" i="4"/>
  <c r="S87" i="4"/>
  <c r="R93" i="4"/>
  <c r="AJ41" i="4"/>
  <c r="H52" i="4"/>
  <c r="BH55" i="4"/>
  <c r="AW38" i="4"/>
  <c r="BA70" i="4"/>
  <c r="R60" i="4"/>
  <c r="O54" i="4"/>
  <c r="BG72" i="4"/>
  <c r="AB77" i="4"/>
  <c r="AX52" i="4"/>
  <c r="Z64" i="4"/>
  <c r="AZ72" i="4"/>
  <c r="X77" i="4"/>
  <c r="AI60" i="4"/>
  <c r="O47" i="4"/>
  <c r="AJ71" i="4"/>
  <c r="AV99" i="4"/>
  <c r="BD67" i="4"/>
  <c r="BF83" i="4"/>
  <c r="O81" i="4"/>
  <c r="AL55" i="4"/>
  <c r="AN73" i="4"/>
  <c r="AJ83" i="4"/>
  <c r="AX72" i="4"/>
  <c r="AC53" i="4"/>
  <c r="Q26" i="4"/>
  <c r="P24" i="4"/>
  <c r="AV55" i="4"/>
  <c r="AW50" i="4"/>
  <c r="F97" i="4"/>
  <c r="AO48" i="4"/>
  <c r="AR85" i="4"/>
  <c r="J57" i="4"/>
  <c r="AA18" i="4"/>
  <c r="AS81" i="4"/>
  <c r="AK21" i="4"/>
  <c r="R76" i="4"/>
  <c r="BG70" i="4"/>
  <c r="AD94" i="4"/>
  <c r="AB88" i="4"/>
  <c r="BC58" i="4"/>
  <c r="AN96" i="4"/>
  <c r="V9" i="4"/>
  <c r="AI12" i="4"/>
  <c r="S8" i="4"/>
  <c r="I53" i="4"/>
  <c r="AW76" i="4"/>
  <c r="R23" i="4"/>
  <c r="S35" i="4"/>
  <c r="S57" i="4"/>
  <c r="Y16" i="4"/>
  <c r="F7" i="4"/>
  <c r="P80" i="4"/>
  <c r="AX18" i="4"/>
  <c r="BG69" i="4"/>
  <c r="AN94" i="4"/>
  <c r="AX7" i="4"/>
  <c r="AS100" i="4"/>
  <c r="AV80" i="4"/>
  <c r="AN88" i="4"/>
  <c r="BA27" i="4"/>
  <c r="AS32" i="4"/>
  <c r="AA76" i="4"/>
  <c r="BF91" i="4"/>
  <c r="R40" i="4"/>
  <c r="AS51" i="4"/>
  <c r="AO59" i="4"/>
  <c r="J75" i="4"/>
  <c r="T65" i="4"/>
  <c r="AA28" i="4"/>
  <c r="O28" i="4"/>
  <c r="AU85" i="4"/>
  <c r="J27" i="4"/>
  <c r="AQ100" i="4"/>
  <c r="AC41" i="4"/>
  <c r="Q95" i="4"/>
  <c r="BD74" i="4"/>
  <c r="AN34" i="4"/>
  <c r="AQ26" i="4"/>
  <c r="W38" i="4"/>
  <c r="AZ92" i="4"/>
  <c r="BC14" i="4"/>
  <c r="G57" i="4"/>
  <c r="BE9" i="4"/>
  <c r="AU47" i="4"/>
  <c r="AL15" i="4"/>
  <c r="BI43" i="4"/>
  <c r="T49" i="4"/>
  <c r="P19" i="4"/>
  <c r="V81" i="4"/>
  <c r="AT21" i="4"/>
  <c r="G96" i="4"/>
  <c r="AQ23" i="4"/>
  <c r="W74" i="4"/>
  <c r="I23" i="4"/>
  <c r="V97" i="4"/>
  <c r="O99" i="4"/>
  <c r="G92" i="4"/>
  <c r="AY95" i="4"/>
  <c r="AU63" i="4"/>
  <c r="S73" i="4"/>
  <c r="AT47" i="4"/>
  <c r="W41" i="4"/>
  <c r="Z94" i="4"/>
  <c r="AT37" i="4"/>
  <c r="V27" i="4"/>
  <c r="P96" i="4"/>
  <c r="F60" i="4"/>
  <c r="BE28" i="4"/>
  <c r="R16" i="4"/>
  <c r="S98" i="4"/>
  <c r="BE47" i="4"/>
  <c r="AV94" i="4"/>
  <c r="G6" i="4"/>
  <c r="AT90" i="4"/>
  <c r="I55" i="4"/>
  <c r="U75" i="4"/>
  <c r="AW8" i="4"/>
  <c r="AM93" i="4"/>
  <c r="H100" i="4"/>
  <c r="AI46" i="4"/>
  <c r="AQ97" i="4"/>
  <c r="AK87" i="4"/>
  <c r="J98" i="4"/>
  <c r="BD8" i="4"/>
  <c r="AW23" i="4"/>
  <c r="AN61" i="4"/>
  <c r="AT27" i="4"/>
  <c r="AR39" i="4"/>
  <c r="AI72" i="4"/>
  <c r="AU49" i="4"/>
  <c r="AQ63" i="4"/>
  <c r="Z33" i="4"/>
  <c r="AK39" i="4"/>
  <c r="Z73" i="4"/>
  <c r="AR68" i="4"/>
  <c r="AT80" i="4"/>
  <c r="AS62" i="4"/>
  <c r="AD83" i="4"/>
  <c r="AV44" i="4"/>
  <c r="AG25" i="4"/>
  <c r="P48" i="4"/>
  <c r="BF25" i="4"/>
  <c r="T36" i="4"/>
  <c r="AY20" i="4"/>
  <c r="AH54" i="4"/>
  <c r="G54" i="4"/>
  <c r="AM18" i="4"/>
  <c r="AO85" i="4"/>
  <c r="AK22" i="4"/>
  <c r="J67" i="4"/>
  <c r="AI67" i="4"/>
  <c r="BF20" i="4"/>
  <c r="G18" i="4"/>
  <c r="Q15" i="4"/>
  <c r="AK74" i="4"/>
  <c r="V38" i="4"/>
  <c r="AC92" i="4"/>
  <c r="AV93" i="4"/>
  <c r="BB49" i="4"/>
  <c r="AH70" i="4"/>
  <c r="BC96" i="4"/>
  <c r="AA60" i="4"/>
  <c r="AR59" i="4"/>
  <c r="U100" i="4"/>
  <c r="BA84" i="4"/>
  <c r="AX76" i="4"/>
  <c r="BB97" i="4"/>
  <c r="X86" i="4"/>
  <c r="S23" i="4"/>
  <c r="AY86" i="4"/>
  <c r="BI88" i="4"/>
  <c r="O39" i="4"/>
  <c r="T84" i="4"/>
  <c r="AJ65" i="4"/>
  <c r="AD55" i="4"/>
  <c r="BA58" i="4"/>
  <c r="BA49" i="4"/>
  <c r="AV87" i="4"/>
  <c r="V57" i="4"/>
  <c r="AY47" i="4"/>
  <c r="AX82" i="4"/>
  <c r="AO51" i="4"/>
  <c r="AQ65" i="4"/>
  <c r="AR71" i="4"/>
  <c r="AP51" i="4"/>
  <c r="BD99" i="4"/>
  <c r="G69" i="4"/>
  <c r="V89" i="4"/>
  <c r="AL70" i="4"/>
  <c r="AX36" i="4"/>
  <c r="O64" i="4"/>
  <c r="X61" i="4"/>
  <c r="T10" i="4"/>
  <c r="S50" i="4"/>
  <c r="T97" i="4"/>
  <c r="P54" i="4"/>
  <c r="X64" i="4"/>
  <c r="AH76" i="4"/>
  <c r="Q73" i="4"/>
  <c r="BH9" i="4"/>
  <c r="AU52" i="4"/>
  <c r="AW63" i="4"/>
  <c r="V70" i="4"/>
  <c r="U87" i="4"/>
  <c r="H57" i="4"/>
  <c r="AI8" i="4"/>
  <c r="G74" i="4"/>
  <c r="V45" i="4"/>
  <c r="AS63" i="4"/>
  <c r="AK46" i="4"/>
  <c r="AM72" i="4"/>
  <c r="BA38" i="4"/>
  <c r="AW77" i="4"/>
  <c r="W89" i="4"/>
  <c r="AX96" i="4"/>
  <c r="AK9" i="4"/>
  <c r="G80" i="4"/>
  <c r="AR93" i="4"/>
  <c r="AG94" i="4"/>
  <c r="AB41" i="4"/>
  <c r="AZ75" i="4"/>
  <c r="AD70" i="4"/>
  <c r="Y76" i="4"/>
  <c r="AI29" i="4"/>
  <c r="X98" i="4"/>
  <c r="U63" i="4"/>
  <c r="AH71" i="4"/>
  <c r="F21" i="4"/>
  <c r="AN60" i="4"/>
  <c r="X45" i="4"/>
  <c r="X96" i="4"/>
  <c r="BC54" i="4"/>
  <c r="AL87" i="4"/>
  <c r="I22" i="4"/>
  <c r="F9" i="4"/>
  <c r="S52" i="4"/>
  <c r="O91" i="4"/>
  <c r="AZ74" i="4"/>
  <c r="AD96" i="4"/>
  <c r="BH54" i="4"/>
  <c r="AN43" i="4"/>
  <c r="J6" i="4"/>
  <c r="AU31" i="4"/>
  <c r="F72" i="4"/>
  <c r="AR84" i="4"/>
  <c r="AW96" i="4"/>
  <c r="AI11" i="4"/>
  <c r="AP47" i="4"/>
  <c r="AQ80" i="4"/>
  <c r="BB7" i="4"/>
  <c r="AQ24" i="4"/>
  <c r="AM28" i="4"/>
  <c r="Y13" i="4"/>
  <c r="AA97" i="4"/>
  <c r="BE94" i="4"/>
  <c r="AU55" i="4"/>
  <c r="J12" i="4"/>
  <c r="AI36" i="4"/>
  <c r="X87" i="4"/>
  <c r="Y97" i="4"/>
  <c r="AO42" i="4"/>
  <c r="AP62" i="4"/>
  <c r="AM92" i="4"/>
  <c r="AP14" i="4"/>
  <c r="AQ85" i="4"/>
  <c r="AZ95" i="4"/>
  <c r="U46" i="4"/>
  <c r="R77" i="4"/>
  <c r="AR60" i="4"/>
  <c r="AI86" i="4"/>
  <c r="AA79" i="4"/>
  <c r="G35" i="4"/>
  <c r="AB83" i="4"/>
  <c r="BC34" i="4"/>
  <c r="BF35" i="4"/>
  <c r="BB25" i="4"/>
  <c r="BH100" i="4"/>
  <c r="AY6" i="4"/>
  <c r="AM87" i="4"/>
  <c r="F23" i="4"/>
  <c r="R14" i="4"/>
  <c r="AW79" i="4"/>
  <c r="AI53" i="4"/>
  <c r="BE10" i="4"/>
  <c r="BF64" i="4"/>
  <c r="AO45" i="4"/>
  <c r="AN85" i="4"/>
  <c r="BE62" i="4"/>
  <c r="AS18" i="4"/>
  <c r="Q59" i="4"/>
  <c r="J48" i="4"/>
  <c r="AN54" i="4"/>
  <c r="X67" i="4"/>
  <c r="R71" i="4"/>
  <c r="I20" i="4"/>
  <c r="G38" i="4"/>
  <c r="AX55" i="4"/>
  <c r="AQ12" i="4"/>
  <c r="W81" i="4"/>
  <c r="AO72" i="4"/>
  <c r="F33" i="4"/>
  <c r="AV35" i="4"/>
  <c r="BB79" i="4"/>
  <c r="BB57" i="4"/>
  <c r="W13" i="4"/>
  <c r="AZ32" i="4"/>
  <c r="BE26" i="4"/>
  <c r="BA43" i="4"/>
  <c r="H46" i="4"/>
  <c r="AZ31" i="4"/>
  <c r="O98" i="4"/>
  <c r="BD91" i="4"/>
  <c r="AU83" i="4"/>
  <c r="AB53" i="4"/>
  <c r="BD71" i="4"/>
  <c r="BA69" i="4"/>
  <c r="Q98" i="4"/>
  <c r="AA44" i="4"/>
  <c r="AR6" i="4"/>
  <c r="AT14" i="4"/>
  <c r="AN100" i="4"/>
  <c r="BH83" i="4"/>
  <c r="P25" i="4"/>
  <c r="F53" i="4"/>
  <c r="AT84" i="4"/>
  <c r="AA34" i="4"/>
  <c r="AL24" i="4"/>
  <c r="P11" i="4"/>
  <c r="AW49" i="4"/>
  <c r="AL21" i="4"/>
  <c r="BF88" i="4"/>
  <c r="AJ40" i="4"/>
  <c r="Z32" i="4"/>
  <c r="S90" i="4"/>
  <c r="Y74" i="4"/>
  <c r="I78" i="4"/>
  <c r="U13" i="4"/>
  <c r="AR50" i="4"/>
  <c r="AZ69" i="4"/>
  <c r="AQ47" i="4"/>
  <c r="AU90" i="4"/>
  <c r="AP67" i="4"/>
  <c r="AX31" i="4"/>
  <c r="AI35" i="4"/>
  <c r="V34" i="4"/>
  <c r="P79" i="4"/>
  <c r="AA82" i="4"/>
  <c r="AO94" i="4"/>
  <c r="BI24" i="4"/>
  <c r="V48" i="4"/>
  <c r="J24" i="4"/>
  <c r="W54" i="4"/>
  <c r="BI20" i="4"/>
  <c r="R39" i="4"/>
  <c r="F68" i="4"/>
  <c r="W6" i="4"/>
  <c r="Z8" i="4"/>
  <c r="BI62" i="4"/>
  <c r="T96" i="4"/>
  <c r="AM97" i="4"/>
  <c r="AM24" i="4"/>
  <c r="Q92" i="4"/>
  <c r="BA75" i="4"/>
  <c r="BH59" i="4"/>
  <c r="BD6" i="4"/>
  <c r="Q40" i="4"/>
  <c r="Y88" i="4"/>
  <c r="Q30" i="4"/>
  <c r="AB95" i="4"/>
  <c r="AX57" i="4"/>
  <c r="X88" i="4"/>
  <c r="AK36" i="4"/>
  <c r="AI88" i="4"/>
  <c r="AL32" i="4"/>
  <c r="AW16" i="4"/>
  <c r="AY91" i="4"/>
  <c r="BB93" i="4"/>
  <c r="Q81" i="4"/>
  <c r="BA48" i="4"/>
  <c r="R17" i="4"/>
  <c r="BE99" i="4"/>
  <c r="R90" i="4"/>
  <c r="G43" i="4"/>
  <c r="AU97" i="4"/>
  <c r="AD92" i="4"/>
  <c r="AZ19" i="4"/>
  <c r="Y79" i="4"/>
  <c r="Y94" i="4"/>
  <c r="AD30" i="4"/>
  <c r="AO56" i="4"/>
  <c r="AD59" i="4"/>
  <c r="AK89" i="4"/>
  <c r="F52" i="4"/>
  <c r="AM82" i="4"/>
  <c r="W92" i="4"/>
  <c r="AU68" i="4"/>
  <c r="AQ19" i="4"/>
  <c r="X89" i="4"/>
  <c r="F29" i="4"/>
  <c r="AH38" i="4"/>
  <c r="P9" i="4"/>
  <c r="AO6" i="4"/>
  <c r="T20" i="4"/>
  <c r="AJ39" i="4"/>
  <c r="G50" i="4"/>
  <c r="BD68" i="4"/>
  <c r="BI78" i="4"/>
  <c r="BB82" i="4"/>
  <c r="BI68" i="4"/>
  <c r="AP90" i="4"/>
  <c r="BE78" i="4"/>
  <c r="AX44" i="4"/>
  <c r="AQ43" i="4"/>
  <c r="F11" i="4"/>
  <c r="BI91" i="4"/>
  <c r="Z23" i="4"/>
  <c r="AG57" i="4"/>
  <c r="AC33" i="4"/>
  <c r="AP15" i="4"/>
  <c r="AI28" i="4"/>
  <c r="AY55" i="4"/>
  <c r="AT67" i="4"/>
  <c r="AU72" i="4"/>
  <c r="BH66" i="4"/>
  <c r="AX47" i="4"/>
  <c r="U38" i="4"/>
  <c r="R69" i="4"/>
  <c r="AV48" i="4"/>
  <c r="AY50" i="4"/>
  <c r="Q39" i="4"/>
  <c r="AQ20" i="4"/>
  <c r="P88" i="4"/>
  <c r="AG60" i="4"/>
  <c r="AG92" i="4"/>
  <c r="BC55" i="4"/>
  <c r="AI90" i="4"/>
  <c r="AW41" i="4"/>
  <c r="W18" i="4"/>
  <c r="AI9" i="4"/>
  <c r="BB46" i="4"/>
  <c r="U86" i="4"/>
  <c r="Z20" i="4"/>
  <c r="AS19" i="4"/>
  <c r="AT93" i="4"/>
  <c r="P32" i="4"/>
  <c r="AH96" i="4"/>
  <c r="AY85" i="4"/>
  <c r="AI45" i="4"/>
  <c r="S46" i="4"/>
  <c r="BG71" i="4"/>
  <c r="BD64" i="4"/>
  <c r="BF87" i="4"/>
  <c r="AL60" i="4"/>
  <c r="G9" i="4"/>
  <c r="AZ62" i="4"/>
  <c r="BC60" i="4"/>
  <c r="AU87" i="4"/>
  <c r="J97" i="4"/>
  <c r="S20" i="4"/>
  <c r="AG18" i="4"/>
  <c r="BF54" i="4"/>
  <c r="BG65" i="4"/>
  <c r="O52" i="4"/>
  <c r="BE65" i="4"/>
  <c r="AJ33" i="4"/>
  <c r="S6" i="4"/>
  <c r="AS87" i="4"/>
  <c r="Z53" i="4"/>
  <c r="W62" i="4"/>
  <c r="AA62" i="4"/>
  <c r="Y38" i="4"/>
  <c r="AW34" i="4"/>
  <c r="Y64" i="4"/>
  <c r="AX20" i="4"/>
  <c r="AS27" i="4"/>
  <c r="V85" i="4"/>
  <c r="S48" i="4"/>
  <c r="AW51" i="4"/>
  <c r="AT92" i="4"/>
  <c r="F80" i="4"/>
  <c r="X66" i="4"/>
  <c r="AC25" i="4"/>
  <c r="P90" i="4"/>
  <c r="AC12" i="4"/>
  <c r="BH49" i="4"/>
  <c r="R25" i="4"/>
  <c r="AI84" i="4"/>
  <c r="AD49" i="4"/>
  <c r="BF99" i="4"/>
  <c r="AL67" i="4"/>
  <c r="AW80" i="4"/>
  <c r="V36" i="4"/>
  <c r="AJ30" i="4"/>
  <c r="AK73" i="4"/>
  <c r="AG99" i="4"/>
  <c r="T67" i="4"/>
  <c r="AS15" i="4"/>
  <c r="P81" i="4"/>
  <c r="BA66" i="4"/>
  <c r="X7" i="4"/>
  <c r="AW43" i="4"/>
  <c r="Z13" i="4"/>
  <c r="AN75" i="4"/>
  <c r="AA40" i="4"/>
  <c r="W96" i="4"/>
  <c r="AS91" i="4"/>
  <c r="Z19" i="4"/>
  <c r="BE55" i="4"/>
  <c r="BH38" i="4"/>
  <c r="BG15" i="4"/>
  <c r="P51" i="4"/>
  <c r="BB78" i="4"/>
  <c r="AK28" i="4"/>
  <c r="Q41" i="4"/>
  <c r="Q11" i="4"/>
  <c r="BH39" i="4"/>
  <c r="AP56" i="4"/>
  <c r="AU100" i="4"/>
  <c r="AU48" i="4"/>
  <c r="BC30" i="4"/>
  <c r="BI56" i="4"/>
  <c r="I82" i="4"/>
  <c r="AN83" i="4"/>
  <c r="AM81" i="4"/>
  <c r="F13" i="4"/>
  <c r="AV34" i="4"/>
  <c r="G81" i="4"/>
  <c r="BH87" i="4"/>
  <c r="Y80" i="4"/>
  <c r="BB73" i="4"/>
  <c r="AL72" i="4"/>
  <c r="BI38" i="4"/>
  <c r="BC6" i="4"/>
  <c r="AC34" i="4"/>
  <c r="AV75" i="4"/>
  <c r="AJ68" i="4"/>
  <c r="Q7" i="4"/>
  <c r="S74" i="4"/>
  <c r="S91" i="4"/>
  <c r="AM36" i="4"/>
  <c r="AR48" i="4"/>
  <c r="T44" i="4"/>
  <c r="G8" i="4"/>
  <c r="AP35" i="4"/>
  <c r="W52" i="4"/>
  <c r="AZ94" i="4"/>
  <c r="BD41" i="4"/>
  <c r="AN87" i="4"/>
  <c r="P55" i="4"/>
  <c r="AT18" i="4"/>
  <c r="AQ83" i="4"/>
  <c r="AD29" i="4"/>
  <c r="R82" i="4"/>
  <c r="AC44" i="4"/>
  <c r="BI36" i="4"/>
  <c r="AL98" i="4"/>
  <c r="AK92" i="4"/>
  <c r="BA98" i="4"/>
  <c r="BC84" i="4"/>
  <c r="AV7" i="4"/>
  <c r="AH32" i="4"/>
  <c r="T33" i="4"/>
  <c r="F70" i="4"/>
  <c r="AR83" i="4"/>
  <c r="I61" i="4"/>
  <c r="AS85" i="4"/>
  <c r="O22" i="4"/>
  <c r="BB65" i="4"/>
  <c r="F64" i="4"/>
  <c r="U96" i="4"/>
  <c r="F28" i="4"/>
  <c r="AJ48" i="4"/>
  <c r="T26" i="4"/>
  <c r="T86" i="4"/>
  <c r="AM55" i="4"/>
  <c r="Q20" i="4"/>
  <c r="AS12" i="4"/>
  <c r="I79" i="4"/>
  <c r="BA82" i="4"/>
  <c r="AO63" i="4"/>
  <c r="H87" i="4"/>
  <c r="R34" i="4"/>
  <c r="BB83" i="4"/>
  <c r="AO99" i="4"/>
  <c r="AM22" i="4"/>
  <c r="S64" i="4"/>
  <c r="BB32" i="4"/>
  <c r="Y56" i="4"/>
  <c r="BI51" i="4"/>
  <c r="Z37" i="4"/>
  <c r="I58" i="4"/>
  <c r="W90" i="4"/>
  <c r="AU84" i="4"/>
  <c r="BA86" i="4"/>
  <c r="U6" i="4"/>
  <c r="Z97" i="4"/>
  <c r="Z11" i="4"/>
  <c r="BI96" i="4"/>
  <c r="S70" i="4"/>
  <c r="AG89" i="4"/>
  <c r="F78" i="4"/>
  <c r="AS66" i="4"/>
  <c r="BB39" i="4"/>
  <c r="X69" i="4"/>
  <c r="AP85" i="4"/>
  <c r="V50" i="4"/>
  <c r="BG61" i="4"/>
  <c r="F27" i="4"/>
  <c r="AS94" i="4"/>
  <c r="AY35" i="4"/>
  <c r="F62" i="4"/>
  <c r="P93" i="4"/>
  <c r="AA39" i="4"/>
  <c r="W91" i="4"/>
  <c r="BC22" i="4"/>
  <c r="O84" i="4"/>
  <c r="AY100" i="4"/>
  <c r="AD15" i="4"/>
  <c r="BE68" i="4"/>
  <c r="BH15" i="4"/>
  <c r="AP30" i="4"/>
  <c r="AT87" i="4"/>
  <c r="BH43" i="4"/>
  <c r="AR45" i="4"/>
  <c r="AG13" i="4"/>
  <c r="AW72" i="4"/>
  <c r="O7" i="4"/>
  <c r="BH77" i="4"/>
  <c r="AN23" i="4"/>
  <c r="AT77" i="4"/>
  <c r="H55" i="4"/>
  <c r="AX30" i="4"/>
  <c r="AS41" i="4"/>
  <c r="BH99" i="4"/>
  <c r="AX78" i="4"/>
  <c r="AU29" i="4"/>
  <c r="AX21" i="4"/>
  <c r="J89" i="4"/>
  <c r="O80" i="4"/>
  <c r="AB82" i="4"/>
  <c r="AR92" i="4"/>
  <c r="U41" i="4"/>
  <c r="AQ36" i="4"/>
  <c r="BB41" i="4"/>
  <c r="BE57" i="4"/>
  <c r="AN98" i="4"/>
  <c r="AM64" i="4"/>
  <c r="W98" i="4"/>
  <c r="AG43" i="4"/>
  <c r="BC66" i="4"/>
  <c r="BB10" i="4"/>
  <c r="AY49" i="4"/>
  <c r="AR10" i="4"/>
  <c r="AV17" i="4"/>
  <c r="AL82" i="4"/>
  <c r="BD59" i="4"/>
  <c r="AS53" i="4"/>
  <c r="F71" i="4"/>
  <c r="AN11" i="4"/>
  <c r="AC71" i="4"/>
  <c r="BA80" i="4"/>
  <c r="AQ52" i="4"/>
  <c r="AY92" i="4"/>
  <c r="BA91" i="4"/>
  <c r="AL92" i="4"/>
  <c r="AX68" i="4"/>
  <c r="BG54" i="4"/>
  <c r="T85" i="4"/>
  <c r="BG63" i="4"/>
  <c r="AO43" i="4"/>
  <c r="AS96" i="4"/>
  <c r="S21" i="4"/>
  <c r="AN68" i="4"/>
  <c r="G89" i="4"/>
  <c r="BD33" i="4"/>
  <c r="AC10" i="4"/>
  <c r="AG97" i="4"/>
  <c r="AX26" i="4"/>
  <c r="BG57" i="4"/>
  <c r="AC76" i="4"/>
  <c r="S59" i="4"/>
  <c r="AD53" i="4"/>
  <c r="AQ37" i="4"/>
  <c r="BD12" i="4"/>
  <c r="BH23" i="4"/>
  <c r="H65" i="4"/>
  <c r="AN18" i="4"/>
  <c r="BF70" i="4"/>
  <c r="BG81" i="4"/>
  <c r="T23" i="4"/>
  <c r="BB67" i="4"/>
  <c r="BD100" i="4"/>
  <c r="P49" i="4"/>
  <c r="AM60" i="4"/>
  <c r="Z38" i="4"/>
  <c r="AT22" i="4"/>
  <c r="S38" i="4"/>
  <c r="BE96" i="4"/>
  <c r="AK85" i="4"/>
  <c r="T88" i="4"/>
  <c r="AN41" i="4"/>
  <c r="BC86" i="4"/>
  <c r="Q12" i="4"/>
  <c r="J95" i="4"/>
  <c r="BG78" i="4"/>
  <c r="BA6" i="4"/>
  <c r="AG56" i="4"/>
  <c r="AO82" i="4"/>
  <c r="BH73" i="4"/>
  <c r="AU59" i="4"/>
  <c r="AD88" i="4"/>
  <c r="BD73" i="4"/>
  <c r="AN62" i="4"/>
  <c r="I92" i="4"/>
  <c r="AY83" i="4"/>
  <c r="AT53" i="4"/>
  <c r="AM35" i="4"/>
  <c r="BA17" i="4"/>
  <c r="X20" i="4"/>
  <c r="BB92" i="4"/>
  <c r="AQ35" i="4"/>
  <c r="AQ68" i="4"/>
  <c r="AL90" i="4"/>
  <c r="AK44" i="4"/>
  <c r="H73" i="4"/>
  <c r="BF47" i="4"/>
  <c r="G14" i="4"/>
  <c r="AW81" i="4"/>
  <c r="AM41" i="4"/>
  <c r="AX10" i="4"/>
  <c r="I16" i="4"/>
  <c r="G19" i="4"/>
  <c r="AW57" i="4"/>
  <c r="R6" i="4"/>
  <c r="Q14" i="4"/>
  <c r="AI48" i="4"/>
  <c r="BI92" i="4"/>
  <c r="BB16" i="4"/>
  <c r="AB17" i="4"/>
  <c r="Y7" i="4"/>
  <c r="R31" i="4"/>
  <c r="V15" i="4"/>
  <c r="AL47" i="4"/>
  <c r="U37" i="4"/>
  <c r="BI11" i="4"/>
  <c r="AA85" i="4"/>
  <c r="BF58" i="4"/>
  <c r="W51" i="4"/>
  <c r="AO27" i="4"/>
  <c r="S75" i="4"/>
  <c r="BB13" i="4"/>
  <c r="T50" i="4"/>
  <c r="S24" i="4"/>
  <c r="AS59" i="4"/>
  <c r="AD95" i="4"/>
  <c r="AB98" i="4"/>
  <c r="AH64" i="4"/>
  <c r="AH41" i="4"/>
  <c r="U56" i="4"/>
  <c r="V94" i="4"/>
  <c r="T72" i="4"/>
  <c r="AU40" i="4"/>
  <c r="AY36" i="4"/>
  <c r="AJ15" i="4"/>
  <c r="AI61" i="4"/>
  <c r="BE69" i="4"/>
  <c r="J99" i="4"/>
  <c r="V78" i="4"/>
  <c r="AB45" i="4"/>
  <c r="AT96" i="4"/>
  <c r="AD21" i="4"/>
  <c r="BD87" i="4"/>
  <c r="AC81" i="4"/>
  <c r="F31" i="4"/>
  <c r="W79" i="4"/>
  <c r="AU70" i="4"/>
  <c r="Y72" i="4"/>
  <c r="T35" i="4"/>
  <c r="AJ67" i="4"/>
  <c r="AI13" i="4"/>
  <c r="AS88" i="4"/>
  <c r="Q69" i="4"/>
  <c r="BF73" i="4"/>
  <c r="V51" i="4"/>
  <c r="AL58" i="4"/>
  <c r="F79" i="4"/>
  <c r="W71" i="4"/>
  <c r="G21" i="4"/>
  <c r="AD84" i="4"/>
  <c r="F54" i="4"/>
  <c r="AH83" i="4"/>
  <c r="AP60" i="4"/>
  <c r="BE15" i="4"/>
  <c r="X6" i="4"/>
  <c r="BD82" i="4"/>
  <c r="BI47" i="4"/>
  <c r="AW68" i="4"/>
  <c r="AU89" i="4"/>
  <c r="AS76" i="4"/>
  <c r="AC62" i="4"/>
  <c r="AG50" i="4"/>
  <c r="AA13" i="4"/>
  <c r="Q94" i="4"/>
  <c r="AD64" i="4"/>
  <c r="AT78" i="4"/>
  <c r="Z21" i="4"/>
  <c r="AU27" i="4"/>
  <c r="O85" i="4"/>
  <c r="AD39" i="4"/>
  <c r="BI22" i="4"/>
  <c r="AD100" i="4"/>
  <c r="BE25" i="4"/>
  <c r="G97" i="4"/>
  <c r="BF22" i="4"/>
  <c r="AT17" i="4"/>
  <c r="O50" i="4"/>
  <c r="U7" i="4"/>
  <c r="AJ58" i="4"/>
  <c r="AW61" i="4"/>
  <c r="V74" i="4"/>
  <c r="Q88" i="4"/>
  <c r="AL33" i="4"/>
  <c r="U58" i="4"/>
  <c r="BF27" i="4"/>
  <c r="BG32" i="4"/>
  <c r="BF17" i="4"/>
  <c r="AV88" i="4"/>
  <c r="AW9" i="4"/>
  <c r="BB43" i="4"/>
  <c r="W87" i="4"/>
  <c r="AR51" i="4"/>
  <c r="AX73" i="4"/>
  <c r="AL20" i="4"/>
  <c r="BC99" i="4"/>
  <c r="BA46" i="4"/>
  <c r="BE51" i="4"/>
  <c r="AM9" i="4"/>
  <c r="AR14" i="4"/>
  <c r="Q86" i="4"/>
  <c r="AG76" i="4"/>
  <c r="V53" i="4"/>
  <c r="BG90" i="4"/>
  <c r="AQ18" i="4"/>
  <c r="AI66" i="4"/>
  <c r="V76" i="4"/>
  <c r="AB36" i="4"/>
  <c r="Q93" i="4"/>
  <c r="Y49" i="4"/>
  <c r="AC27" i="4"/>
  <c r="AB79" i="4"/>
  <c r="AC20" i="4"/>
  <c r="H51" i="4"/>
  <c r="O10" i="4"/>
  <c r="G66" i="4"/>
  <c r="T46" i="4"/>
  <c r="W26" i="4"/>
  <c r="AP61" i="4"/>
  <c r="AV82" i="4"/>
  <c r="U82" i="4"/>
  <c r="G95" i="4"/>
  <c r="AI21" i="4"/>
  <c r="AY60" i="4"/>
  <c r="AD14" i="4"/>
  <c r="AX69" i="4"/>
  <c r="AG41" i="4"/>
  <c r="BI48" i="4"/>
  <c r="AZ64" i="4"/>
  <c r="I40" i="4"/>
  <c r="AQ15" i="4"/>
  <c r="AH28" i="4"/>
  <c r="V77" i="4"/>
  <c r="AY11" i="4"/>
  <c r="BF55" i="4"/>
  <c r="AY42" i="4"/>
  <c r="AT59" i="4"/>
  <c r="AS61" i="4"/>
  <c r="BE11" i="4"/>
  <c r="AY74" i="4"/>
  <c r="Y90" i="4"/>
  <c r="AY61" i="4"/>
  <c r="BC70" i="4"/>
  <c r="BD58" i="4"/>
  <c r="AJ77" i="4"/>
  <c r="BB33" i="4"/>
  <c r="AD93" i="4"/>
  <c r="BA64" i="4"/>
  <c r="Y48" i="4"/>
  <c r="AJ55" i="4"/>
  <c r="AH39" i="4"/>
  <c r="S19" i="4"/>
  <c r="AV15" i="4"/>
  <c r="BI87" i="4"/>
  <c r="BB45" i="4"/>
  <c r="AD57" i="4"/>
  <c r="BI67" i="4"/>
  <c r="J49" i="4"/>
  <c r="AB35" i="4"/>
  <c r="S86" i="4"/>
  <c r="G58" i="4"/>
  <c r="BC33" i="4"/>
  <c r="AT9" i="4"/>
  <c r="BH31" i="4"/>
  <c r="J64" i="4"/>
  <c r="AO19" i="4"/>
  <c r="BA22" i="4"/>
  <c r="AB34" i="4"/>
  <c r="AT98" i="4"/>
  <c r="U10" i="4"/>
  <c r="AL10" i="4"/>
  <c r="AT20" i="4"/>
  <c r="P35" i="4"/>
  <c r="X22" i="4"/>
  <c r="BI50" i="4"/>
  <c r="U44" i="4"/>
  <c r="F77" i="4"/>
  <c r="R85" i="4"/>
  <c r="AD13" i="4"/>
  <c r="AM56" i="4"/>
  <c r="AL42" i="4"/>
  <c r="AO89" i="4"/>
  <c r="U88" i="4"/>
  <c r="O32" i="4"/>
  <c r="BB50" i="4"/>
  <c r="P77" i="4"/>
  <c r="AS68" i="4"/>
  <c r="AL91" i="4"/>
  <c r="AR44" i="4"/>
  <c r="AH16" i="4"/>
  <c r="BB26" i="4"/>
  <c r="AC16" i="4"/>
  <c r="BE92" i="4"/>
  <c r="BC71" i="4"/>
  <c r="AW32" i="4"/>
  <c r="AG51" i="4"/>
  <c r="Z62" i="4"/>
  <c r="AW62" i="4"/>
  <c r="AI14" i="4"/>
  <c r="AL95" i="4"/>
  <c r="AO10" i="4"/>
  <c r="F93" i="4"/>
  <c r="AG58" i="4"/>
  <c r="AD40" i="4"/>
  <c r="AK6" i="4"/>
  <c r="P70" i="4"/>
  <c r="BH71" i="4"/>
  <c r="R22" i="4"/>
  <c r="AN93" i="4"/>
  <c r="G29" i="4"/>
  <c r="S56" i="4"/>
  <c r="R38" i="4"/>
  <c r="AK12" i="4"/>
  <c r="BI86" i="4"/>
  <c r="AG52" i="4"/>
  <c r="AN25" i="4"/>
  <c r="AC100" i="4"/>
  <c r="G12" i="4"/>
  <c r="AC80" i="4"/>
  <c r="H64" i="4"/>
  <c r="AH95" i="4"/>
  <c r="BB98" i="4"/>
  <c r="AS92" i="4"/>
  <c r="BI89" i="4"/>
  <c r="AR86" i="4"/>
  <c r="Q63" i="4"/>
  <c r="W11" i="4"/>
  <c r="R61" i="4"/>
  <c r="AH100" i="4"/>
  <c r="AT60" i="4"/>
  <c r="X37" i="4"/>
  <c r="AO68" i="4"/>
  <c r="AP84" i="4"/>
  <c r="G30" i="4"/>
  <c r="AY16" i="4"/>
  <c r="AS46" i="4"/>
  <c r="AS60" i="4"/>
  <c r="X74" i="4"/>
  <c r="BG43" i="4"/>
  <c r="AZ12" i="4"/>
  <c r="Y85" i="4"/>
  <c r="J51" i="4"/>
  <c r="P68" i="4"/>
  <c r="AC30" i="4"/>
  <c r="AG23" i="4"/>
  <c r="AW92" i="4"/>
  <c r="Z70" i="4"/>
  <c r="AZ16" i="4"/>
  <c r="I99" i="4"/>
  <c r="AR69" i="4"/>
  <c r="AT56" i="4"/>
  <c r="AA16" i="4"/>
  <c r="BD21" i="4"/>
  <c r="Y53" i="4"/>
  <c r="BF97" i="4"/>
  <c r="AV47" i="4"/>
  <c r="BH84" i="4"/>
  <c r="J86" i="4"/>
  <c r="BI60" i="4"/>
  <c r="AK68" i="4"/>
  <c r="AN33" i="4"/>
  <c r="F6" i="4"/>
  <c r="AX91" i="4"/>
  <c r="BC39" i="4"/>
  <c r="BI55" i="4"/>
  <c r="Q75" i="4"/>
  <c r="AY73" i="4"/>
  <c r="BG47" i="4"/>
  <c r="AU76" i="4"/>
  <c r="Q60" i="4"/>
  <c r="AA77" i="4"/>
  <c r="AV76" i="4"/>
  <c r="AS58" i="4"/>
  <c r="P67" i="4"/>
  <c r="AR46" i="4"/>
  <c r="AH24" i="4"/>
  <c r="BH47" i="4"/>
  <c r="AX58" i="4"/>
  <c r="BC97" i="4"/>
  <c r="AL17" i="4"/>
  <c r="J92" i="4"/>
  <c r="AN13" i="4"/>
  <c r="AQ11" i="4"/>
  <c r="T79" i="4"/>
  <c r="AV40" i="4"/>
  <c r="G99" i="4"/>
  <c r="O96" i="4"/>
  <c r="AJ16" i="4"/>
  <c r="H93" i="4"/>
  <c r="AR97" i="4"/>
  <c r="AY23" i="4"/>
  <c r="S41" i="4"/>
  <c r="O44" i="4"/>
  <c r="BI100" i="4"/>
  <c r="AG10" i="4"/>
  <c r="AG98" i="4"/>
  <c r="AM66" i="4"/>
  <c r="I8" i="4"/>
  <c r="Y82" i="4"/>
  <c r="AL40" i="4"/>
  <c r="AA91" i="4"/>
  <c r="P71" i="4"/>
  <c r="AY39" i="4"/>
  <c r="V11" i="4"/>
  <c r="S71" i="4"/>
  <c r="AK29" i="4"/>
  <c r="AY99" i="4"/>
  <c r="Y35" i="4"/>
  <c r="AS36" i="4"/>
  <c r="AC78" i="4"/>
  <c r="F37" i="4"/>
  <c r="AJ90" i="4"/>
  <c r="AC58" i="4"/>
  <c r="Z95" i="4"/>
  <c r="U24" i="4"/>
  <c r="BH62" i="4"/>
  <c r="BD98" i="4"/>
  <c r="AH84" i="4"/>
  <c r="Y37" i="4"/>
  <c r="AM19" i="4"/>
  <c r="O68" i="4"/>
  <c r="H10" i="4"/>
  <c r="AA51" i="4"/>
  <c r="AC48" i="4"/>
  <c r="Q82" i="4"/>
  <c r="H7" i="4"/>
  <c r="S27" i="4"/>
  <c r="AP83" i="4"/>
  <c r="J39" i="4"/>
  <c r="AU98" i="4"/>
  <c r="W76" i="4"/>
  <c r="AP63" i="4"/>
  <c r="P38" i="4"/>
  <c r="AO44" i="4"/>
  <c r="AV78" i="4"/>
  <c r="AT46" i="4"/>
  <c r="AM45" i="4"/>
  <c r="AQ48" i="4"/>
  <c r="AS50" i="4"/>
  <c r="BE56" i="4"/>
  <c r="AT72" i="4"/>
  <c r="AU64" i="4"/>
  <c r="AH65" i="4"/>
  <c r="Z92" i="4"/>
  <c r="BD97" i="4"/>
  <c r="I63" i="4"/>
  <c r="BB8" i="4"/>
  <c r="H95" i="4"/>
  <c r="Q21" i="4"/>
  <c r="AD31" i="4"/>
  <c r="BI42" i="4"/>
  <c r="BH45" i="4"/>
  <c r="BE64" i="4"/>
  <c r="Z76" i="4"/>
  <c r="U72" i="4"/>
  <c r="AX99" i="4"/>
  <c r="AD19" i="4"/>
  <c r="Y92" i="4"/>
  <c r="H29" i="4"/>
  <c r="AB76" i="4"/>
  <c r="H61" i="4"/>
  <c r="AS86" i="4"/>
  <c r="AS83" i="4"/>
  <c r="T17" i="4"/>
  <c r="AG15" i="4"/>
  <c r="AA30" i="4"/>
  <c r="P34" i="4"/>
  <c r="AR58" i="4"/>
  <c r="BB29" i="4"/>
  <c r="AW59" i="4"/>
  <c r="AL19" i="4"/>
  <c r="AZ58" i="4"/>
  <c r="Q74" i="4"/>
  <c r="AT62" i="4"/>
  <c r="H16" i="4"/>
  <c r="BE60" i="4"/>
  <c r="AD79" i="4"/>
  <c r="AZ9" i="4"/>
  <c r="AP6" i="4"/>
  <c r="V31" i="4"/>
  <c r="BE67" i="4"/>
  <c r="AZ22" i="4"/>
  <c r="AP58" i="4"/>
  <c r="F61" i="4"/>
  <c r="AU8" i="4"/>
  <c r="R66" i="4"/>
  <c r="AR42" i="4"/>
  <c r="H74" i="4"/>
  <c r="AY94" i="4"/>
  <c r="AV98" i="4"/>
  <c r="AW56" i="4"/>
  <c r="AC82" i="4"/>
  <c r="AD32" i="4"/>
  <c r="AM94" i="4"/>
  <c r="Q68" i="4"/>
  <c r="W46" i="4"/>
  <c r="AH27" i="4"/>
  <c r="AV67" i="4"/>
  <c r="AA50" i="4"/>
  <c r="Z78" i="4"/>
  <c r="AV96" i="4"/>
  <c r="AD28" i="4"/>
  <c r="AU81" i="4"/>
  <c r="F84" i="4"/>
  <c r="AY59" i="4"/>
  <c r="AQ60" i="4"/>
  <c r="AS79" i="4"/>
  <c r="AZ82" i="4"/>
  <c r="AH7" i="4"/>
  <c r="G31" i="4"/>
  <c r="AI65" i="4"/>
  <c r="AA29" i="4"/>
  <c r="Z66" i="4"/>
  <c r="AR8" i="4"/>
  <c r="AD23" i="4"/>
  <c r="T41" i="4"/>
  <c r="AG39" i="4"/>
  <c r="AS77" i="4"/>
  <c r="P22" i="4"/>
  <c r="AD45" i="4"/>
  <c r="R94" i="4"/>
  <c r="AQ45" i="4"/>
  <c r="AH79" i="4"/>
  <c r="BE58" i="4"/>
  <c r="P15" i="4"/>
  <c r="W33" i="4"/>
  <c r="AZ90" i="4"/>
  <c r="AX83" i="4"/>
  <c r="Q96" i="4"/>
  <c r="J29" i="4"/>
  <c r="AJ74" i="4"/>
  <c r="AY13" i="4"/>
  <c r="AA74" i="4"/>
  <c r="Y62" i="4"/>
  <c r="AB13" i="4"/>
  <c r="AB32" i="4"/>
  <c r="BC8" i="4"/>
  <c r="F47" i="4"/>
  <c r="AB58" i="4"/>
  <c r="AL46" i="4"/>
  <c r="AQ41" i="4"/>
  <c r="AX64" i="4"/>
  <c r="AU79" i="4"/>
  <c r="AG32" i="4"/>
  <c r="AK91" i="4"/>
  <c r="AG77" i="4"/>
  <c r="AK30" i="4"/>
  <c r="AH91" i="4"/>
  <c r="AY38" i="4"/>
  <c r="BF71" i="4"/>
  <c r="BI7" i="4"/>
  <c r="AV14" i="4"/>
  <c r="AD41" i="4"/>
  <c r="AG33" i="4"/>
  <c r="AV85" i="4"/>
  <c r="V93" i="4"/>
  <c r="AT49" i="4"/>
  <c r="AJ59" i="4"/>
  <c r="Z26" i="4"/>
  <c r="AL22" i="4"/>
  <c r="Z34" i="4"/>
  <c r="AO36" i="4"/>
  <c r="AS44" i="4"/>
  <c r="AP66" i="4"/>
  <c r="Y39" i="4"/>
  <c r="X14" i="4"/>
  <c r="AJ23" i="4"/>
  <c r="AH73" i="4"/>
  <c r="Q8" i="4"/>
  <c r="AU54" i="4"/>
  <c r="BG34" i="4"/>
  <c r="BF95" i="4"/>
  <c r="H96" i="4"/>
  <c r="AR64" i="4"/>
  <c r="AL100" i="4"/>
  <c r="BG8" i="4"/>
  <c r="AG21" i="4"/>
  <c r="BB56" i="4"/>
  <c r="O100" i="4"/>
  <c r="AP88" i="4"/>
  <c r="Z84" i="4"/>
  <c r="R52" i="4"/>
  <c r="T74" i="4"/>
  <c r="AX6" i="4"/>
  <c r="BH61" i="4"/>
  <c r="BC88" i="4"/>
  <c r="AG47" i="4"/>
  <c r="BH75" i="4"/>
  <c r="AH92" i="4"/>
  <c r="F58" i="4"/>
  <c r="AW93" i="4"/>
  <c r="AK19" i="4"/>
  <c r="Y87" i="4"/>
  <c r="BD85" i="4"/>
  <c r="O17" i="4"/>
  <c r="AJ54" i="4"/>
  <c r="T51" i="4"/>
  <c r="AN7" i="4"/>
  <c r="AB91" i="4"/>
  <c r="AO80" i="4"/>
  <c r="AL45" i="4"/>
  <c r="T71" i="4"/>
  <c r="BE34" i="4"/>
  <c r="AD37" i="4"/>
  <c r="AZ93" i="4"/>
  <c r="AW24" i="4"/>
  <c r="AQ7" i="4"/>
  <c r="BI49" i="4"/>
  <c r="BE22" i="4"/>
  <c r="X70" i="4"/>
  <c r="Z52" i="4"/>
  <c r="W32" i="4"/>
  <c r="AN66" i="4"/>
  <c r="T39" i="4"/>
  <c r="Y58" i="4"/>
  <c r="AD60" i="4"/>
  <c r="AJ87" i="4"/>
  <c r="BD92" i="4"/>
  <c r="AG40" i="4"/>
  <c r="AA93" i="4"/>
  <c r="AJ57" i="4"/>
  <c r="AM31" i="4"/>
  <c r="AQ25" i="4"/>
  <c r="J93" i="4"/>
  <c r="AR95" i="4"/>
  <c r="AD26" i="4"/>
  <c r="BC9" i="4"/>
  <c r="Q51" i="4"/>
  <c r="G93" i="4"/>
  <c r="AT94" i="4"/>
  <c r="S9" i="4"/>
  <c r="O58" i="4"/>
  <c r="AJ99" i="4"/>
  <c r="BB21" i="4"/>
  <c r="J14" i="4"/>
  <c r="AV92" i="4"/>
  <c r="AP92" i="4"/>
  <c r="W19" i="4"/>
  <c r="H37" i="4"/>
  <c r="F76" i="4"/>
  <c r="AR55" i="4"/>
  <c r="AJ27" i="4"/>
  <c r="AT99" i="4"/>
  <c r="BG22" i="4"/>
  <c r="AX46" i="4"/>
  <c r="H60" i="4"/>
  <c r="AC79" i="4"/>
  <c r="H77" i="4"/>
  <c r="AH8" i="4"/>
  <c r="P23" i="4"/>
  <c r="AM34" i="4"/>
  <c r="BB6" i="4"/>
  <c r="BG36" i="4"/>
  <c r="Q13" i="4"/>
  <c r="AG30" i="4"/>
  <c r="AO16" i="4"/>
  <c r="AU58" i="4"/>
  <c r="S7" i="4"/>
  <c r="AO93" i="4"/>
  <c r="AW91" i="4"/>
  <c r="AX40" i="4"/>
  <c r="T7" i="4"/>
  <c r="AG24" i="4"/>
  <c r="BE86" i="4"/>
  <c r="AG38" i="4"/>
  <c r="AQ92" i="4"/>
  <c r="Q64" i="4"/>
  <c r="AR24" i="4"/>
  <c r="P75" i="4"/>
  <c r="Z24" i="4"/>
  <c r="W24" i="4"/>
  <c r="G27" i="4"/>
  <c r="Y95" i="4"/>
  <c r="T75" i="4"/>
  <c r="AH87" i="4"/>
  <c r="U40" i="4"/>
  <c r="AZ57" i="4"/>
  <c r="J21" i="4"/>
  <c r="AA33" i="4"/>
  <c r="W25" i="4"/>
  <c r="AS49" i="4"/>
  <c r="BI30" i="4"/>
  <c r="BH44" i="4"/>
  <c r="T6" i="4"/>
  <c r="BD29" i="4"/>
  <c r="BG68" i="4"/>
  <c r="BB55" i="4"/>
  <c r="AM10" i="4"/>
  <c r="BF60" i="4"/>
  <c r="Z86" i="4"/>
  <c r="AC38" i="4"/>
  <c r="AU51" i="4"/>
  <c r="H34" i="4"/>
  <c r="U33" i="4"/>
  <c r="AY98" i="4"/>
  <c r="AN46" i="4"/>
  <c r="AB61" i="4"/>
  <c r="BB54" i="4"/>
  <c r="AZ7" i="4"/>
  <c r="AN45" i="4"/>
  <c r="P43" i="4"/>
  <c r="I83" i="4"/>
  <c r="AR37" i="4"/>
  <c r="R15" i="4"/>
  <c r="BB15" i="4"/>
  <c r="R11" i="4"/>
  <c r="AG17" i="4"/>
  <c r="BC89" i="4"/>
  <c r="AN12" i="4"/>
  <c r="AB26" i="4"/>
  <c r="AH56" i="4"/>
  <c r="AX86" i="4"/>
  <c r="BB11" i="4"/>
  <c r="AZ38" i="4"/>
  <c r="AR56" i="4"/>
  <c r="F26" i="4"/>
  <c r="AD52" i="4"/>
  <c r="AO34" i="4"/>
  <c r="AZ42" i="4"/>
  <c r="AA99" i="4"/>
  <c r="S63" i="4"/>
  <c r="AR18" i="4"/>
  <c r="AM91" i="4"/>
  <c r="AK48" i="4"/>
  <c r="X23" i="4"/>
  <c r="BA54" i="4"/>
  <c r="AW37" i="4"/>
  <c r="G59" i="4"/>
  <c r="F69" i="4"/>
  <c r="AK60" i="4"/>
  <c r="AW47" i="4"/>
  <c r="AM16" i="4"/>
  <c r="AK63" i="4"/>
  <c r="AU50" i="4"/>
  <c r="AD89" i="4"/>
  <c r="AC23" i="4"/>
  <c r="V10" i="4"/>
  <c r="Q32" i="4"/>
  <c r="AM12" i="4"/>
  <c r="AD67" i="4"/>
  <c r="AT86" i="4"/>
  <c r="Y98" i="4"/>
  <c r="U50" i="4"/>
  <c r="V60" i="4"/>
  <c r="BG39" i="4"/>
  <c r="O38" i="4"/>
  <c r="AY87" i="4"/>
  <c r="T53" i="4"/>
  <c r="AC95" i="4"/>
  <c r="AO64" i="4"/>
  <c r="AX92" i="4"/>
  <c r="AC40" i="4"/>
  <c r="BF23" i="4"/>
  <c r="BA73" i="4"/>
  <c r="BG87" i="4"/>
  <c r="AR79" i="4"/>
  <c r="J33" i="4"/>
  <c r="AP26" i="4"/>
  <c r="Y36" i="4"/>
  <c r="Z80" i="4"/>
  <c r="F14" i="4"/>
  <c r="AH81" i="4"/>
  <c r="BI66" i="4"/>
  <c r="U20" i="4"/>
  <c r="BI97" i="4"/>
  <c r="AK43" i="4"/>
  <c r="BF11" i="4"/>
  <c r="AB42" i="4"/>
  <c r="AM14" i="4"/>
  <c r="AT7" i="4"/>
  <c r="AV42" i="4"/>
  <c r="X39" i="4"/>
  <c r="AK72" i="4"/>
  <c r="BB100" i="4"/>
  <c r="BG24" i="4"/>
  <c r="BD88" i="4"/>
  <c r="AL81" i="4"/>
  <c r="Q54" i="4"/>
  <c r="BB64" i="4"/>
  <c r="AR26" i="4"/>
  <c r="AG87" i="4"/>
  <c r="BD52" i="4"/>
  <c r="AY67" i="4"/>
  <c r="AZ27" i="4"/>
  <c r="AV83" i="4"/>
  <c r="BI83" i="4"/>
  <c r="AX41" i="4"/>
  <c r="Y17" i="4"/>
  <c r="AJ93" i="4"/>
  <c r="AD38" i="4"/>
  <c r="AO90" i="4"/>
  <c r="V26" i="4"/>
  <c r="BD48" i="4"/>
  <c r="AP80" i="4"/>
  <c r="AV9" i="4"/>
  <c r="AA92" i="4"/>
  <c r="AL63" i="4"/>
  <c r="U98" i="4"/>
  <c r="V12" i="4"/>
  <c r="T77" i="4"/>
  <c r="AG8" i="4"/>
  <c r="BA19" i="4"/>
  <c r="BH70" i="4"/>
  <c r="AH43" i="4"/>
  <c r="BB80" i="4"/>
  <c r="BA96" i="4"/>
  <c r="AU65" i="4"/>
  <c r="BH76" i="4"/>
  <c r="BF77" i="4"/>
  <c r="AU77" i="4"/>
  <c r="F51" i="4"/>
  <c r="AH66" i="4"/>
  <c r="G51" i="4"/>
  <c r="AS93" i="4"/>
  <c r="AG95" i="4"/>
  <c r="AD22" i="4"/>
  <c r="G52" i="4"/>
  <c r="AJ26" i="4"/>
  <c r="AO52" i="4"/>
  <c r="Q80" i="4"/>
  <c r="J43" i="4"/>
  <c r="AI63" i="4"/>
  <c r="AG68" i="4"/>
  <c r="AC51" i="4"/>
  <c r="BC15" i="4"/>
  <c r="BI57" i="4"/>
  <c r="F67" i="4"/>
  <c r="AA71" i="4"/>
  <c r="AS74" i="4"/>
  <c r="AR35" i="4"/>
  <c r="S54" i="4"/>
  <c r="AO55" i="4"/>
  <c r="AW7" i="4"/>
  <c r="P83" i="4"/>
  <c r="AH29" i="4"/>
  <c r="BC45" i="4"/>
  <c r="J83" i="4"/>
  <c r="F56" i="4"/>
  <c r="F41" i="4"/>
  <c r="AL34" i="4"/>
  <c r="BE79" i="4"/>
  <c r="J9" i="4"/>
  <c r="AI77" i="4"/>
  <c r="AA12" i="4"/>
  <c r="AH21" i="4"/>
  <c r="AX12" i="4"/>
  <c r="AS7" i="4"/>
  <c r="X27" i="4"/>
  <c r="AK65" i="4"/>
  <c r="AA88" i="4"/>
  <c r="AT26" i="4"/>
  <c r="BD62" i="4"/>
  <c r="AP71" i="4"/>
  <c r="BH96" i="4"/>
  <c r="R29" i="4"/>
  <c r="P31" i="4"/>
  <c r="AU60" i="4"/>
  <c r="AH13" i="4"/>
  <c r="V54" i="4"/>
  <c r="U70" i="4"/>
  <c r="AS23" i="4"/>
  <c r="BH51" i="4"/>
  <c r="BD81" i="4"/>
  <c r="AD97" i="4"/>
  <c r="Z7" i="4"/>
  <c r="AV81" i="4"/>
  <c r="BE74" i="4"/>
  <c r="BC24" i="4"/>
  <c r="BB30" i="4"/>
  <c r="G20" i="4"/>
  <c r="BA39" i="4"/>
  <c r="BE88" i="4"/>
  <c r="AW26" i="4"/>
  <c r="AW94" i="4"/>
  <c r="X52" i="4"/>
  <c r="U99" i="4"/>
  <c r="V88" i="4"/>
  <c r="J91" i="4"/>
  <c r="BE40" i="4"/>
  <c r="O49" i="4"/>
  <c r="AO41" i="4"/>
  <c r="AI73" i="4"/>
  <c r="W23" i="4"/>
  <c r="Q17" i="4"/>
  <c r="AL12" i="4"/>
  <c r="T19" i="4"/>
  <c r="AI16" i="4"/>
  <c r="T64" i="4"/>
  <c r="BF34" i="4"/>
  <c r="BC12" i="4"/>
  <c r="Z40" i="4"/>
  <c r="U21" i="4"/>
  <c r="V13" i="4"/>
  <c r="AC55" i="4"/>
  <c r="G40" i="4"/>
  <c r="V40" i="4"/>
  <c r="BG18" i="4"/>
  <c r="O74" i="4"/>
  <c r="AH53" i="4"/>
  <c r="G98" i="4"/>
  <c r="BI74" i="4"/>
  <c r="BE87" i="4"/>
  <c r="BH19" i="4"/>
  <c r="AQ95" i="4"/>
  <c r="H30" i="4"/>
  <c r="AZ67" i="4"/>
  <c r="AZ46" i="4"/>
  <c r="AH77" i="4"/>
  <c r="AA48" i="4"/>
  <c r="BA14" i="4"/>
  <c r="AD98" i="4"/>
  <c r="T52" i="4"/>
  <c r="S92" i="4"/>
  <c r="BD17" i="4"/>
  <c r="AO62" i="4"/>
  <c r="F65" i="4"/>
  <c r="AB80" i="4"/>
  <c r="BF24" i="4"/>
  <c r="BI58" i="4"/>
  <c r="BI41" i="4"/>
  <c r="Z25" i="4"/>
  <c r="AT31" i="4"/>
  <c r="AA90" i="4"/>
  <c r="AI98" i="4"/>
  <c r="U23" i="4"/>
  <c r="T98" i="4"/>
  <c r="BD15" i="4"/>
  <c r="BE73" i="4"/>
  <c r="T28" i="4"/>
  <c r="AG16" i="4"/>
  <c r="AN63" i="4"/>
  <c r="AD86" i="4"/>
  <c r="BG84" i="4"/>
  <c r="S17" i="4"/>
  <c r="AS67" i="4"/>
  <c r="AY65" i="4"/>
  <c r="AN20" i="4"/>
  <c r="AD82" i="4"/>
  <c r="BB44" i="4"/>
  <c r="AQ94" i="4"/>
  <c r="BH46" i="4"/>
  <c r="AC87" i="4"/>
  <c r="AC60" i="4"/>
  <c r="BE76" i="4"/>
  <c r="BD20" i="4"/>
  <c r="O15" i="4"/>
  <c r="W100" i="4"/>
  <c r="BF62" i="4"/>
  <c r="AG26" i="4"/>
  <c r="AV58" i="4"/>
  <c r="F89" i="4"/>
  <c r="BG89" i="4"/>
  <c r="W40" i="4"/>
  <c r="W8" i="4"/>
  <c r="BA78" i="4"/>
  <c r="AG36" i="4"/>
  <c r="AO38" i="4"/>
  <c r="AU12" i="4"/>
  <c r="X56" i="4"/>
  <c r="O20" i="4"/>
  <c r="BC80" i="4"/>
  <c r="X81" i="4"/>
  <c r="J58" i="4"/>
  <c r="Z65" i="4"/>
  <c r="AC94" i="4"/>
  <c r="AI100" i="4"/>
  <c r="AO37" i="4"/>
  <c r="P82" i="4"/>
  <c r="AZ52" i="4"/>
  <c r="X8" i="4"/>
  <c r="O11" i="4"/>
  <c r="G76" i="4"/>
  <c r="AK18" i="4"/>
  <c r="AL28" i="4"/>
  <c r="AU32" i="4"/>
  <c r="BF63" i="4"/>
  <c r="AD25" i="4"/>
  <c r="AT68" i="4"/>
  <c r="AW87" i="4"/>
  <c r="BB86" i="4"/>
  <c r="W66" i="4"/>
  <c r="AW55" i="4"/>
  <c r="BG76" i="4"/>
  <c r="AX93" i="4"/>
  <c r="AJ84" i="4"/>
  <c r="Q38" i="4"/>
  <c r="O97" i="4"/>
  <c r="AD11" i="4"/>
  <c r="J34" i="4"/>
  <c r="AG29" i="4"/>
  <c r="V41" i="4"/>
  <c r="Y54" i="4"/>
  <c r="Y50" i="4"/>
  <c r="AG35" i="4"/>
  <c r="AO53" i="4"/>
  <c r="W82" i="4"/>
  <c r="AG74" i="4"/>
  <c r="J37" i="4"/>
  <c r="AU94" i="4"/>
  <c r="AT73" i="4"/>
  <c r="AR11" i="4"/>
  <c r="AH63" i="4"/>
  <c r="AN35" i="4"/>
  <c r="AD24" i="4"/>
  <c r="AU10" i="4"/>
  <c r="BB14" i="4"/>
  <c r="W20" i="4"/>
  <c r="AJ29" i="4"/>
  <c r="BI31" i="4"/>
  <c r="F46" i="4"/>
  <c r="AQ13" i="4"/>
  <c r="BD49" i="4"/>
  <c r="BC75" i="4"/>
  <c r="Z75" i="4"/>
  <c r="T59" i="4"/>
  <c r="BH6" i="4"/>
  <c r="AV69" i="4"/>
  <c r="AV46" i="4"/>
  <c r="AV19" i="4"/>
  <c r="AS26" i="4"/>
  <c r="AT43" i="4"/>
  <c r="Y75" i="4"/>
  <c r="AA23" i="4"/>
  <c r="Q70" i="4"/>
  <c r="BA74" i="4"/>
  <c r="R75" i="4"/>
  <c r="AG81" i="4"/>
  <c r="AQ32" i="4"/>
  <c r="AY88" i="4"/>
  <c r="AB66" i="4"/>
  <c r="AP46" i="4"/>
  <c r="BH8" i="4"/>
  <c r="AC6" i="4"/>
  <c r="Z58" i="4"/>
  <c r="X21" i="4"/>
  <c r="AI32" i="4"/>
  <c r="F19" i="4"/>
  <c r="BH16" i="4"/>
  <c r="J78" i="4"/>
  <c r="AC75" i="4"/>
  <c r="AY27" i="4"/>
  <c r="AN15" i="4"/>
  <c r="AA24" i="4"/>
  <c r="R83" i="4"/>
  <c r="I47" i="4"/>
  <c r="AJ18" i="4"/>
  <c r="Q16" i="4"/>
  <c r="AG75" i="4"/>
  <c r="BC57" i="4"/>
  <c r="S100" i="4"/>
  <c r="BE39" i="4"/>
  <c r="BC100" i="4"/>
  <c r="BC98" i="4"/>
  <c r="AW39" i="4"/>
  <c r="AX71" i="4"/>
  <c r="AV43" i="4"/>
  <c r="AV51" i="4"/>
  <c r="J23" i="4"/>
  <c r="AJ76" i="4"/>
  <c r="AG86" i="4"/>
  <c r="V99" i="4"/>
  <c r="AD18" i="4"/>
  <c r="AH35" i="4"/>
  <c r="BG44" i="4"/>
  <c r="Z43" i="4"/>
  <c r="BD25" i="4"/>
  <c r="AZ34" i="4"/>
  <c r="F17" i="4"/>
  <c r="AL53" i="4"/>
  <c r="BB37" i="4"/>
  <c r="AN21" i="4"/>
  <c r="Z9" i="4"/>
  <c r="AT95" i="4"/>
  <c r="AU28" i="4"/>
  <c r="BC79" i="4"/>
  <c r="AW54" i="4"/>
  <c r="BI72" i="4"/>
  <c r="F8" i="4"/>
  <c r="BF79" i="4"/>
  <c r="AD62" i="4"/>
  <c r="AA25" i="4"/>
  <c r="AI76" i="4"/>
  <c r="BE77" i="4"/>
  <c r="AN47" i="4"/>
  <c r="O55" i="4"/>
  <c r="U85" i="4"/>
  <c r="Q72" i="4"/>
  <c r="AK66" i="4"/>
  <c r="Q10" i="4"/>
  <c r="BI76" i="4"/>
  <c r="G60" i="4"/>
  <c r="P41" i="4"/>
  <c r="AD7" i="4"/>
  <c r="AO95" i="4"/>
  <c r="G26" i="4"/>
  <c r="J17" i="4"/>
  <c r="AC77" i="4"/>
  <c r="BE82" i="4"/>
  <c r="AH17" i="4"/>
  <c r="AS69" i="4"/>
  <c r="Y8" i="4"/>
  <c r="BH80" i="4"/>
  <c r="AJ24" i="4"/>
  <c r="AA67" i="4"/>
  <c r="BG35" i="4"/>
  <c r="AG45" i="4"/>
  <c r="AJ13" i="4"/>
  <c r="BD72" i="4"/>
  <c r="V63" i="4"/>
  <c r="X99" i="4"/>
  <c r="AQ89" i="4"/>
  <c r="AL73" i="4"/>
  <c r="Z88" i="4"/>
  <c r="AN10" i="4"/>
  <c r="AR100" i="4"/>
  <c r="BD18" i="4"/>
  <c r="AW48" i="4"/>
  <c r="AI39" i="4"/>
  <c r="AO66" i="4"/>
  <c r="AM67" i="4"/>
  <c r="I26" i="4"/>
  <c r="AC49" i="4"/>
  <c r="U68" i="4"/>
  <c r="AL64" i="4"/>
  <c r="BF36" i="4"/>
  <c r="AN39" i="4"/>
  <c r="BF29" i="4"/>
  <c r="AR82" i="4"/>
  <c r="G91" i="4"/>
  <c r="Y45" i="4"/>
  <c r="H67" i="4"/>
  <c r="AX29" i="4"/>
  <c r="AV45" i="4"/>
  <c r="AH89" i="4"/>
  <c r="F57" i="4"/>
  <c r="O66" i="4"/>
  <c r="P7" i="4"/>
  <c r="H98" i="4"/>
  <c r="AR23" i="4"/>
  <c r="AS10" i="4"/>
  <c r="AO18" i="4"/>
  <c r="Y44" i="4"/>
  <c r="R70" i="4"/>
  <c r="AG83" i="4"/>
  <c r="AY41" i="4"/>
  <c r="AJ7" i="4"/>
  <c r="AK67" i="4"/>
  <c r="J74" i="4"/>
  <c r="AH44" i="4"/>
  <c r="AM20" i="4"/>
  <c r="BI59" i="4"/>
  <c r="Z15" i="4"/>
  <c r="AV23" i="4"/>
  <c r="H14" i="4"/>
  <c r="AW74" i="4"/>
  <c r="AR49" i="4"/>
  <c r="I46" i="4"/>
  <c r="BD65" i="4"/>
  <c r="AD10" i="4"/>
  <c r="AD58" i="4"/>
  <c r="BI80" i="4"/>
  <c r="AN32" i="4"/>
  <c r="Y9" i="4"/>
  <c r="AN97" i="4"/>
  <c r="AO8" i="4"/>
  <c r="AB72" i="4"/>
  <c r="AL51" i="4"/>
  <c r="AT50" i="4"/>
  <c r="BF26" i="4"/>
  <c r="AQ57" i="4"/>
  <c r="BA35" i="4"/>
  <c r="BB23" i="4"/>
  <c r="AT91" i="4"/>
  <c r="AQ71" i="4"/>
  <c r="AB55" i="4"/>
  <c r="Q37" i="4"/>
  <c r="R7" i="4"/>
  <c r="AH40" i="4"/>
  <c r="BD70" i="4"/>
  <c r="W10" i="4"/>
  <c r="F83" i="4"/>
  <c r="Y61" i="4"/>
  <c r="AG93" i="4"/>
  <c r="S11" i="4"/>
  <c r="U22" i="4"/>
  <c r="S16" i="4"/>
  <c r="BH67" i="4"/>
  <c r="AX39" i="4"/>
  <c r="AS99" i="4"/>
  <c r="AA36" i="4"/>
  <c r="O27" i="4"/>
  <c r="X28" i="4"/>
  <c r="AC54" i="4"/>
  <c r="AZ39" i="4"/>
  <c r="J52" i="4"/>
  <c r="J35" i="4"/>
  <c r="BA89" i="4"/>
  <c r="X72" i="4"/>
  <c r="H41" i="4"/>
  <c r="AA22" i="4"/>
  <c r="AH30" i="4"/>
  <c r="AY89" i="4"/>
  <c r="AZ63" i="4"/>
  <c r="AP11" i="4"/>
  <c r="F66" i="4"/>
  <c r="Y55" i="4"/>
  <c r="AM47" i="4"/>
  <c r="AP8" i="4"/>
  <c r="Q67" i="4"/>
  <c r="AI24" i="4"/>
  <c r="AJ73" i="4"/>
  <c r="AO60" i="4"/>
  <c r="AX15" i="4"/>
  <c r="BC94" i="4"/>
  <c r="AB46" i="4"/>
  <c r="S76" i="4"/>
  <c r="J40" i="4"/>
  <c r="Q71" i="4"/>
  <c r="U64" i="4"/>
  <c r="BA88" i="4"/>
  <c r="AL66" i="4"/>
  <c r="R65" i="4"/>
  <c r="H12" i="4"/>
  <c r="AX9" i="4"/>
  <c r="V24" i="4"/>
  <c r="W58" i="4"/>
  <c r="T90" i="4"/>
  <c r="Q9" i="4"/>
  <c r="V92" i="4"/>
  <c r="AP40" i="4"/>
  <c r="AH9" i="4"/>
  <c r="V28" i="4"/>
  <c r="Z10" i="4"/>
  <c r="AN50" i="4"/>
  <c r="AZ65" i="4"/>
  <c r="AT40" i="4"/>
  <c r="V79" i="4"/>
  <c r="AD66" i="4"/>
  <c r="U55" i="4"/>
  <c r="AI19" i="4"/>
  <c r="S96" i="4"/>
  <c r="AZ24" i="4"/>
  <c r="AP82" i="4"/>
  <c r="AT70" i="4"/>
  <c r="BI12" i="4"/>
  <c r="P16" i="4"/>
  <c r="AU44" i="4"/>
  <c r="AX100" i="4"/>
  <c r="AH59" i="4"/>
  <c r="AN44" i="4"/>
  <c r="Y29" i="4"/>
  <c r="AO100" i="4"/>
  <c r="AA46" i="4"/>
  <c r="BD32" i="4"/>
  <c r="AQ79" i="4"/>
  <c r="X79" i="4"/>
  <c r="AD74" i="4"/>
  <c r="BC10" i="4"/>
  <c r="AB56" i="4"/>
  <c r="O57" i="4"/>
  <c r="X41" i="4"/>
  <c r="Q85" i="4"/>
  <c r="AQ91" i="4"/>
  <c r="F63" i="4"/>
  <c r="BG98" i="4"/>
  <c r="X75" i="4"/>
  <c r="BE72" i="4"/>
  <c r="AT69" i="4"/>
  <c r="AA47" i="4"/>
  <c r="AB100" i="4"/>
  <c r="AL36" i="4"/>
  <c r="BH10" i="4"/>
  <c r="X12" i="4"/>
  <c r="F49" i="4"/>
  <c r="Z82" i="4"/>
  <c r="AQ86" i="4"/>
  <c r="AL11" i="4"/>
  <c r="Z72" i="4"/>
  <c r="J20" i="4"/>
  <c r="W99" i="4"/>
  <c r="AQ9" i="4"/>
  <c r="V46" i="4"/>
  <c r="S95" i="4"/>
  <c r="X44" i="4"/>
  <c r="AU26" i="4"/>
  <c r="I14" i="4"/>
  <c r="P8" i="4"/>
  <c r="AP17" i="4"/>
  <c r="H18" i="4"/>
  <c r="T55" i="4"/>
  <c r="F87" i="4"/>
  <c r="AA64" i="4"/>
  <c r="Q84" i="4"/>
  <c r="AK62" i="4"/>
  <c r="AC28" i="4"/>
  <c r="X60" i="4"/>
  <c r="W88" i="4"/>
  <c r="BH58" i="4"/>
  <c r="S94" i="4"/>
  <c r="W67" i="4"/>
  <c r="AG63" i="4"/>
  <c r="X83" i="4"/>
  <c r="AH6" i="4"/>
  <c r="X33" i="4"/>
  <c r="I77" i="4"/>
  <c r="AI95" i="4"/>
  <c r="AC97" i="4"/>
  <c r="H21" i="4"/>
  <c r="AC8" i="4"/>
  <c r="BB87" i="4"/>
  <c r="Q62" i="4"/>
  <c r="BA18" i="4"/>
  <c r="T57" i="4"/>
  <c r="AA9" i="4"/>
  <c r="F42" i="4"/>
  <c r="AV22" i="4"/>
  <c r="BD39" i="4"/>
  <c r="W7" i="4"/>
  <c r="AO26" i="4"/>
  <c r="AD43" i="4"/>
  <c r="AZ6" i="4"/>
  <c r="AK56" i="4"/>
  <c r="AO49" i="4"/>
  <c r="BD19" i="4"/>
  <c r="I54" i="4"/>
  <c r="AA35" i="4"/>
  <c r="AL54" i="4"/>
  <c r="AP98" i="4"/>
  <c r="BD55" i="4"/>
  <c r="S15" i="4"/>
  <c r="AB67" i="4"/>
  <c r="AV90" i="4"/>
  <c r="BF43" i="4"/>
  <c r="AR9" i="4"/>
  <c r="BB27" i="4"/>
  <c r="H33" i="4"/>
  <c r="AC13" i="4"/>
  <c r="T22" i="4"/>
  <c r="BD50" i="4"/>
  <c r="AR76" i="4"/>
  <c r="AA8" i="4"/>
  <c r="AU42" i="4"/>
  <c r="AY32" i="4"/>
  <c r="AU62" i="4"/>
  <c r="AR20" i="4"/>
  <c r="BG53" i="4"/>
  <c r="BF68" i="4"/>
  <c r="BI71" i="4"/>
  <c r="AJ8" i="4"/>
  <c r="AJ11" i="4"/>
  <c r="BB85" i="4"/>
  <c r="AT48" i="4"/>
  <c r="AP13" i="4"/>
  <c r="W65" i="4"/>
  <c r="X62" i="4"/>
  <c r="BB24" i="4"/>
  <c r="S26" i="4"/>
  <c r="G13" i="4"/>
  <c r="AJ91" i="4"/>
  <c r="AY7" i="4"/>
  <c r="AM48" i="4"/>
  <c r="AN58" i="4"/>
  <c r="BF100" i="4"/>
  <c r="BF6" i="4"/>
  <c r="AZ60" i="4"/>
  <c r="AX81" i="4"/>
  <c r="R78" i="4"/>
  <c r="BE17" i="4"/>
  <c r="H90" i="4"/>
  <c r="W78" i="4"/>
  <c r="J8" i="4"/>
  <c r="AS45" i="4"/>
  <c r="BD84" i="4"/>
  <c r="AT39" i="4"/>
  <c r="AL89" i="4"/>
  <c r="AJ38" i="4"/>
  <c r="BI73" i="4"/>
  <c r="S66" i="4"/>
  <c r="AC31" i="4"/>
  <c r="AR15" i="4"/>
  <c r="I32" i="4"/>
  <c r="AH48" i="4"/>
  <c r="U73" i="4"/>
  <c r="BA85" i="4"/>
  <c r="J88" i="4"/>
  <c r="AR22" i="4"/>
  <c r="AK70" i="4"/>
  <c r="AQ17" i="4"/>
  <c r="AL78" i="4"/>
  <c r="AC14" i="4"/>
  <c r="BA76" i="4"/>
  <c r="W36" i="4"/>
  <c r="G28" i="4"/>
  <c r="AW27" i="4"/>
  <c r="AJ6" i="4"/>
  <c r="G49" i="4"/>
  <c r="AJ28" i="4"/>
  <c r="BE84" i="4"/>
  <c r="Z48" i="4"/>
  <c r="BD56" i="4"/>
  <c r="AK76" i="4"/>
  <c r="BB71" i="4"/>
  <c r="H78" i="4"/>
  <c r="AS82" i="4"/>
  <c r="AG84" i="4"/>
  <c r="G33" i="4"/>
  <c r="AV41" i="4"/>
  <c r="U45" i="4"/>
  <c r="AC91" i="4"/>
  <c r="AY29" i="4"/>
  <c r="O93" i="4"/>
  <c r="H59" i="4"/>
  <c r="U93" i="4"/>
  <c r="AL68" i="4"/>
  <c r="BG38" i="4"/>
  <c r="AB59" i="4"/>
  <c r="AT10" i="4"/>
  <c r="AM7" i="4"/>
  <c r="Y14" i="4"/>
  <c r="S36" i="4"/>
  <c r="AM83" i="4"/>
  <c r="G55" i="4"/>
  <c r="H56" i="4"/>
  <c r="BE71" i="4"/>
  <c r="AT19" i="4"/>
  <c r="BF66" i="4"/>
  <c r="AY37" i="4"/>
  <c r="AX88" i="4"/>
  <c r="AP53" i="4"/>
  <c r="AX23" i="4"/>
  <c r="S45" i="4"/>
  <c r="X100" i="4"/>
  <c r="BB12" i="4"/>
  <c r="AV39" i="4"/>
  <c r="H82" i="4"/>
  <c r="AS64" i="4"/>
  <c r="BE53" i="4"/>
  <c r="BA15" i="4"/>
  <c r="I45" i="4"/>
  <c r="BD28" i="4"/>
  <c r="P52" i="4"/>
  <c r="AR66" i="4"/>
  <c r="AQ44" i="4"/>
  <c r="AQ34" i="4"/>
  <c r="AI17" i="4"/>
  <c r="J26" i="4"/>
  <c r="AZ97" i="4"/>
  <c r="AL26" i="4"/>
  <c r="AK59" i="4"/>
  <c r="BI63" i="4"/>
  <c r="Y60" i="4"/>
  <c r="AO35" i="4"/>
  <c r="BG74" i="4"/>
  <c r="AC96" i="4"/>
  <c r="AJ80" i="4"/>
  <c r="P94" i="4"/>
  <c r="AI22" i="4"/>
  <c r="AA81" i="4"/>
  <c r="AC29" i="4"/>
  <c r="AJ35" i="4"/>
  <c r="AI83" i="4"/>
  <c r="F55" i="4"/>
  <c r="W50" i="4"/>
  <c r="U54" i="4"/>
  <c r="AS38" i="4"/>
  <c r="AK8" i="4"/>
  <c r="AR77" i="4"/>
  <c r="AP42" i="4"/>
  <c r="AO23" i="4"/>
  <c r="BD94" i="4"/>
  <c r="AX59" i="4"/>
  <c r="AQ38" i="4"/>
  <c r="G77" i="4"/>
  <c r="I31" i="4"/>
  <c r="AA80" i="4"/>
  <c r="AJ12" i="4"/>
  <c r="AB51" i="4"/>
  <c r="BC23" i="4"/>
  <c r="AQ67" i="4"/>
  <c r="AR99" i="4"/>
  <c r="BI77" i="4"/>
  <c r="AT79" i="4"/>
  <c r="T14" i="4"/>
  <c r="O16" i="4"/>
  <c r="AC90" i="4"/>
  <c r="R68" i="4"/>
  <c r="AA100" i="4"/>
  <c r="X50" i="4"/>
  <c r="AO86" i="4"/>
  <c r="AA58" i="4"/>
  <c r="AJ60" i="4"/>
  <c r="AR25" i="4"/>
  <c r="AQ62" i="4"/>
  <c r="AW19" i="4"/>
  <c r="AV25" i="4"/>
  <c r="BB28" i="4"/>
  <c r="BF53" i="4"/>
  <c r="BG41" i="4"/>
  <c r="BH32" i="4"/>
  <c r="H40" i="4"/>
  <c r="AD46" i="4"/>
  <c r="AC74" i="4"/>
  <c r="AJ43" i="4"/>
  <c r="AN77" i="4"/>
  <c r="AT28" i="4"/>
  <c r="Y47" i="4"/>
  <c r="S29" i="4"/>
  <c r="AX24" i="4"/>
  <c r="U92" i="4"/>
  <c r="AJ89" i="4"/>
  <c r="AK93" i="4"/>
  <c r="X78" i="4"/>
  <c r="AP22" i="4"/>
  <c r="AS42" i="4"/>
  <c r="AT30" i="4"/>
  <c r="AN49" i="4"/>
  <c r="AH74" i="4"/>
  <c r="AR62" i="4"/>
  <c r="U79" i="4"/>
  <c r="AO9" i="4"/>
  <c r="V59" i="4"/>
  <c r="AZ15" i="4"/>
  <c r="I94" i="4"/>
  <c r="BD27" i="4"/>
  <c r="AT51" i="4"/>
  <c r="AI74" i="4"/>
  <c r="AH10" i="4"/>
  <c r="AN27" i="4"/>
  <c r="BE20" i="4"/>
  <c r="AY62" i="4"/>
  <c r="F92" i="4"/>
  <c r="AD17" i="4"/>
  <c r="AW64" i="4"/>
  <c r="BB72" i="4"/>
  <c r="AB21" i="4"/>
  <c r="BF38" i="4"/>
  <c r="T82" i="4"/>
  <c r="BG75" i="4"/>
  <c r="I65" i="4"/>
  <c r="P39" i="4"/>
  <c r="R18" i="4"/>
  <c r="BC82" i="4"/>
  <c r="BA29" i="4"/>
  <c r="AA57" i="4"/>
  <c r="AB70" i="4"/>
  <c r="BG85" i="4"/>
  <c r="S53" i="4"/>
  <c r="BA41" i="4"/>
  <c r="BI18" i="4"/>
  <c r="AP69" i="4"/>
  <c r="Y100" i="4"/>
  <c r="AB60" i="4"/>
  <c r="AP29" i="4"/>
  <c r="AD73" i="4"/>
  <c r="BA87" i="4"/>
  <c r="R47" i="4"/>
  <c r="Z44" i="4"/>
  <c r="BH42" i="4"/>
  <c r="BC87" i="4"/>
  <c r="Y32" i="4"/>
  <c r="BH36" i="4"/>
  <c r="AT63" i="4"/>
  <c r="AX98" i="4"/>
  <c r="AD81" i="4"/>
  <c r="BD60" i="4"/>
  <c r="AG48" i="4"/>
  <c r="BI46" i="4"/>
  <c r="AL61" i="4"/>
  <c r="AN30" i="4"/>
  <c r="BG60" i="4"/>
  <c r="BE70" i="4"/>
  <c r="AM96" i="4"/>
  <c r="T83" i="4"/>
  <c r="AH55" i="4"/>
  <c r="O88" i="4"/>
  <c r="AJ100" i="4"/>
  <c r="O45" i="4"/>
  <c r="J85" i="4"/>
  <c r="F90" i="4"/>
  <c r="BH35" i="4"/>
  <c r="R88" i="4"/>
  <c r="U61" i="4"/>
  <c r="BA67" i="4"/>
  <c r="AY54" i="4"/>
  <c r="AU20" i="4"/>
  <c r="Q91" i="4"/>
  <c r="BH26" i="4"/>
  <c r="BD7" i="4"/>
  <c r="AQ76" i="4"/>
  <c r="P76" i="4"/>
  <c r="BD22" i="4"/>
  <c r="AZ81" i="4"/>
  <c r="AW84" i="4"/>
  <c r="W39" i="4"/>
  <c r="I15" i="4"/>
  <c r="BF41" i="4"/>
  <c r="AZ41" i="4"/>
  <c r="AX62" i="4"/>
  <c r="S42" i="4"/>
  <c r="AQ90" i="4"/>
  <c r="T87" i="4"/>
  <c r="P45" i="4"/>
  <c r="AZ91" i="4"/>
  <c r="F99" i="4"/>
  <c r="BF18" i="4"/>
  <c r="AH12" i="4"/>
  <c r="BE13" i="4"/>
  <c r="V6" i="4"/>
  <c r="O34" i="4"/>
  <c r="AY96" i="4"/>
  <c r="AA75" i="4"/>
  <c r="AK80" i="4"/>
  <c r="AL29" i="4"/>
  <c r="AX27" i="4"/>
  <c r="AX35" i="4"/>
  <c r="BA72" i="4"/>
  <c r="P42" i="4"/>
  <c r="U69" i="4"/>
  <c r="V32" i="4"/>
  <c r="T43" i="4"/>
  <c r="X29" i="4"/>
  <c r="AJ52" i="4"/>
  <c r="AA38" i="4"/>
  <c r="AG73" i="4"/>
  <c r="H80" i="4"/>
  <c r="Q61" i="4"/>
  <c r="BI95" i="4"/>
  <c r="BE35" i="4"/>
  <c r="AH42" i="4"/>
  <c r="AB47" i="4"/>
  <c r="AG28" i="4"/>
  <c r="BG100" i="4"/>
  <c r="V84" i="4"/>
  <c r="I29" i="4"/>
  <c r="AB30" i="4"/>
  <c r="Q27" i="4"/>
  <c r="BA42" i="4"/>
  <c r="AP16" i="4"/>
  <c r="V42" i="4"/>
  <c r="BH52" i="4"/>
  <c r="AN84" i="4"/>
  <c r="AD12" i="4"/>
  <c r="AJ88" i="4"/>
  <c r="AM58" i="4"/>
  <c r="AR33" i="4"/>
  <c r="AT89" i="4"/>
  <c r="AD50" i="4"/>
  <c r="AC85" i="4"/>
  <c r="U49" i="4"/>
  <c r="X54" i="4"/>
  <c r="BI35" i="4"/>
  <c r="H24" i="4"/>
  <c r="U57" i="4"/>
  <c r="AY90" i="4"/>
  <c r="AV84" i="4"/>
  <c r="AZ44" i="4"/>
  <c r="R49" i="4"/>
  <c r="H32" i="4"/>
  <c r="T32" i="4"/>
  <c r="R67" i="4"/>
  <c r="AA94" i="4"/>
  <c r="AB28" i="4"/>
  <c r="AK96" i="4"/>
  <c r="AA21" i="4"/>
  <c r="Y68" i="4"/>
  <c r="R28" i="4"/>
  <c r="BF56" i="4"/>
  <c r="AK55" i="4"/>
  <c r="AO70" i="4"/>
  <c r="AI6" i="4"/>
  <c r="AL88" i="4"/>
  <c r="BC92" i="4"/>
  <c r="U18" i="4"/>
  <c r="AB44" i="4"/>
  <c r="AY10" i="4"/>
  <c r="Y86" i="4"/>
  <c r="AP87" i="4"/>
  <c r="T21" i="4"/>
  <c r="I67" i="4"/>
  <c r="P13" i="4"/>
  <c r="AT32" i="4"/>
  <c r="AN26" i="4"/>
  <c r="AL50" i="4"/>
  <c r="AR98" i="4"/>
  <c r="AM52" i="4"/>
  <c r="P27" i="4"/>
  <c r="BF67" i="4"/>
  <c r="AZ13" i="4"/>
  <c r="AI99" i="4"/>
  <c r="AH11" i="4"/>
  <c r="AL6" i="4"/>
  <c r="AC65" i="4"/>
  <c r="T16" i="4"/>
  <c r="AG27" i="4"/>
  <c r="AT23" i="4"/>
  <c r="Q89" i="4"/>
  <c r="P98" i="4"/>
  <c r="AC59" i="4"/>
  <c r="AO78" i="4"/>
  <c r="BD75" i="4"/>
  <c r="AG44" i="4"/>
  <c r="Y11" i="4"/>
  <c r="BI82" i="4"/>
  <c r="AT81" i="4"/>
  <c r="AA11" i="4"/>
  <c r="R100" i="4"/>
  <c r="AU21" i="4"/>
  <c r="AY45" i="4"/>
  <c r="AA61" i="4"/>
  <c r="AA17" i="4"/>
  <c r="P89" i="4"/>
  <c r="H28" i="4"/>
  <c r="BB51" i="4"/>
  <c r="U62" i="4"/>
  <c r="BI33" i="4"/>
  <c r="AO77" i="4"/>
  <c r="P47" i="4"/>
  <c r="AY31" i="4"/>
  <c r="BG7" i="4"/>
  <c r="AU15" i="4"/>
  <c r="AD85" i="4"/>
  <c r="S97" i="4"/>
  <c r="AJ50" i="4"/>
  <c r="T70" i="4"/>
  <c r="AK98" i="4"/>
  <c r="BC77" i="4"/>
  <c r="BI6" i="4"/>
  <c r="W16" i="4"/>
  <c r="AL57" i="4"/>
  <c r="AI50" i="4"/>
  <c r="AZ20" i="4"/>
  <c r="H85" i="4"/>
  <c r="AR87" i="4"/>
  <c r="X34" i="4"/>
  <c r="J31" i="4"/>
  <c r="S14" i="4"/>
  <c r="AK49" i="4"/>
  <c r="AK15" i="4"/>
  <c r="Y25" i="4"/>
  <c r="AD36" i="4"/>
  <c r="AB15" i="4"/>
  <c r="U52" i="4"/>
  <c r="AC26" i="4"/>
  <c r="AX63" i="4"/>
  <c r="Z93" i="4"/>
  <c r="AG66" i="4"/>
  <c r="S43" i="4"/>
  <c r="BG28" i="4"/>
  <c r="AP19" i="4"/>
  <c r="BF10" i="4"/>
  <c r="BD78" i="4"/>
  <c r="Q56" i="4"/>
  <c r="W69" i="4"/>
  <c r="P58" i="4"/>
  <c r="BH68" i="4"/>
  <c r="J38" i="4"/>
  <c r="AI42" i="4"/>
  <c r="AM13" i="4"/>
  <c r="BF9" i="4"/>
  <c r="AG69" i="4"/>
  <c r="AC86" i="4"/>
  <c r="AP38" i="4"/>
  <c r="BH79" i="4"/>
  <c r="AS70" i="4"/>
  <c r="Q34" i="4"/>
  <c r="AC21" i="4"/>
  <c r="BG66" i="4"/>
  <c r="U47" i="4"/>
  <c r="AJ94" i="4"/>
  <c r="AA10" i="4"/>
  <c r="X24" i="4"/>
  <c r="BG91" i="4"/>
  <c r="BG51" i="4"/>
  <c r="AB69" i="4"/>
  <c r="AM21" i="4"/>
  <c r="R13" i="4"/>
  <c r="BG21" i="4"/>
  <c r="W21" i="4"/>
  <c r="Z91" i="4"/>
  <c r="AI18" i="4"/>
  <c r="AM38" i="4"/>
  <c r="AJ97" i="4"/>
  <c r="AV18" i="4"/>
  <c r="AI80" i="4"/>
  <c r="AZ35" i="4"/>
  <c r="Z18" i="4"/>
  <c r="F40" i="4"/>
  <c r="BD80" i="4"/>
  <c r="Y26" i="4"/>
  <c r="BG62" i="4"/>
  <c r="AA6" i="4"/>
  <c r="AY8" i="4"/>
  <c r="R35" i="4"/>
  <c r="U97" i="4"/>
  <c r="AQ93" i="4"/>
  <c r="Z49" i="4"/>
  <c r="AI68" i="4"/>
  <c r="BA53" i="4"/>
  <c r="BH24" i="4"/>
  <c r="AC84" i="4"/>
  <c r="AO14" i="4"/>
  <c r="AQ82" i="4"/>
  <c r="AP64" i="4"/>
  <c r="U43" i="4"/>
  <c r="AV28" i="4"/>
  <c r="AI91" i="4"/>
  <c r="G39" i="4"/>
  <c r="AD69" i="4"/>
  <c r="I27" i="4"/>
  <c r="BG9" i="4"/>
  <c r="O69" i="4"/>
  <c r="AM62" i="4"/>
  <c r="BB96" i="4"/>
  <c r="AH99" i="4"/>
  <c r="BG10" i="4"/>
  <c r="Y6" i="4"/>
  <c r="F50" i="4"/>
  <c r="BH50" i="4"/>
  <c r="AB19" i="4"/>
  <c r="Q97" i="4"/>
  <c r="P85" i="4"/>
  <c r="AG22" i="4"/>
  <c r="T12" i="4"/>
  <c r="BA13" i="4"/>
  <c r="S18" i="4"/>
  <c r="P84" i="4"/>
  <c r="AM76" i="4"/>
  <c r="BG52" i="4"/>
  <c r="Q50" i="4"/>
  <c r="AH37" i="4"/>
  <c r="AS25" i="4"/>
  <c r="AX65" i="4"/>
  <c r="AG53" i="4"/>
  <c r="P46" i="4"/>
  <c r="AW88" i="4"/>
  <c r="S81" i="4"/>
  <c r="AX75" i="4"/>
  <c r="AS56" i="4"/>
  <c r="J56" i="4"/>
  <c r="BE61" i="4"/>
  <c r="R89" i="4"/>
  <c r="AB94" i="4"/>
  <c r="AK53" i="4"/>
  <c r="AC93" i="4"/>
  <c r="BE44" i="4"/>
  <c r="V49" i="4"/>
  <c r="H69" i="4"/>
  <c r="X53" i="4"/>
  <c r="J50" i="4"/>
  <c r="AC32" i="4"/>
  <c r="AV89" i="4"/>
  <c r="AW29" i="4"/>
  <c r="AU14" i="4"/>
  <c r="Z68" i="4"/>
  <c r="BC68" i="4"/>
  <c r="AC42" i="4"/>
  <c r="BD95" i="4"/>
  <c r="I49" i="4"/>
  <c r="BC56" i="4"/>
  <c r="AG37" i="4"/>
  <c r="AH19" i="4"/>
  <c r="AU13" i="4"/>
  <c r="AU16" i="4"/>
  <c r="V17" i="4"/>
  <c r="AL94" i="4"/>
  <c r="AA20" i="4"/>
  <c r="V7" i="4"/>
  <c r="U65" i="4"/>
  <c r="AD99" i="4"/>
  <c r="BG29" i="4"/>
  <c r="BG13" i="4"/>
  <c r="AI37" i="4"/>
  <c r="AB73" i="4"/>
  <c r="T95" i="4"/>
  <c r="X26" i="4"/>
  <c r="Z90" i="4"/>
  <c r="J71" i="4"/>
  <c r="AM61" i="4"/>
  <c r="BE19" i="4"/>
  <c r="G90" i="4"/>
  <c r="AG19" i="4"/>
  <c r="Q83" i="4"/>
  <c r="AD35" i="4"/>
  <c r="AB40" i="4"/>
  <c r="AU73" i="4"/>
  <c r="AU80" i="4"/>
  <c r="AC9" i="4"/>
  <c r="BE80" i="4"/>
  <c r="AN90" i="4"/>
  <c r="X42" i="4"/>
  <c r="F18" i="4"/>
  <c r="AT64" i="4"/>
  <c r="AA32" i="4"/>
  <c r="I34" i="4"/>
  <c r="AJ9" i="4"/>
  <c r="AV50" i="4"/>
  <c r="S25" i="4"/>
  <c r="G7" i="4"/>
  <c r="BH97" i="4"/>
  <c r="J22" i="4"/>
  <c r="AP32" i="4"/>
  <c r="AQ31" i="4"/>
  <c r="V35" i="4"/>
  <c r="AB11" i="4"/>
  <c r="R99" i="4"/>
  <c r="AR29" i="4"/>
  <c r="AA70" i="4"/>
  <c r="F82" i="4"/>
  <c r="S99" i="4"/>
  <c r="AX90" i="4"/>
  <c r="BI64" i="4"/>
  <c r="BC25" i="4"/>
  <c r="AK33" i="4"/>
  <c r="BH33" i="4"/>
  <c r="AM32" i="4"/>
  <c r="Z14" i="4"/>
  <c r="AX50" i="4"/>
  <c r="BF75" i="4"/>
  <c r="I89" i="4"/>
  <c r="AH90" i="4"/>
  <c r="AH98" i="4"/>
  <c r="AQ16" i="4"/>
  <c r="AC88" i="4"/>
  <c r="AW45" i="4"/>
  <c r="AZ18" i="4"/>
  <c r="Z50" i="4"/>
  <c r="X91" i="4"/>
  <c r="AV27" i="4"/>
  <c r="I28" i="4"/>
  <c r="F91" i="4"/>
  <c r="AS43" i="4"/>
  <c r="X48" i="4"/>
  <c r="BH65" i="4"/>
  <c r="AY75" i="4"/>
  <c r="R45" i="4"/>
  <c r="AC57" i="4"/>
  <c r="Q77" i="4"/>
  <c r="BC69" i="4"/>
  <c r="AW44" i="4"/>
  <c r="AV57" i="4"/>
  <c r="F35" i="4"/>
  <c r="F75" i="4"/>
  <c r="AZ8" i="4"/>
  <c r="F48" i="4"/>
  <c r="AH33" i="4"/>
  <c r="BI79" i="4"/>
  <c r="O41" i="4"/>
  <c r="AK34" i="4"/>
  <c r="BH85" i="4"/>
  <c r="BI17" i="4"/>
  <c r="AC50" i="4"/>
  <c r="AX32" i="4"/>
  <c r="AN72" i="4"/>
  <c r="AH18" i="4"/>
  <c r="BI85" i="4"/>
  <c r="X92" i="4"/>
  <c r="AA49" i="4"/>
  <c r="U84" i="4"/>
  <c r="T11" i="4"/>
  <c r="AW13" i="4"/>
  <c r="BA45" i="4"/>
  <c r="AS54" i="4"/>
  <c r="Y77" i="4"/>
  <c r="BD35" i="4"/>
  <c r="S93" i="4"/>
  <c r="AQ42" i="4"/>
  <c r="AI38" i="4"/>
  <c r="AX70" i="4"/>
  <c r="AT66" i="4"/>
  <c r="S88" i="4"/>
  <c r="AA45" i="4"/>
  <c r="AD61" i="4"/>
  <c r="AY14" i="4"/>
  <c r="BC27" i="4"/>
  <c r="BF44" i="4"/>
  <c r="H31" i="4"/>
  <c r="O36" i="4"/>
  <c r="AN80" i="4"/>
  <c r="AH93" i="4"/>
  <c r="AK35" i="4"/>
  <c r="BC73" i="4"/>
  <c r="BE12" i="4"/>
  <c r="AC35" i="4"/>
  <c r="BF8" i="4"/>
  <c r="AN9" i="4"/>
  <c r="O42" i="4"/>
  <c r="O51" i="4"/>
  <c r="F86" i="4"/>
  <c r="P18" i="4"/>
  <c r="AC52" i="4"/>
  <c r="AQ87" i="4"/>
  <c r="O24" i="4"/>
  <c r="AO87" i="4"/>
  <c r="BC78" i="4"/>
  <c r="AP77" i="4"/>
  <c r="AH46" i="4"/>
  <c r="H54" i="4"/>
  <c r="AQ14" i="4"/>
  <c r="BH41" i="4"/>
  <c r="AZ49" i="4"/>
  <c r="J11" i="4"/>
  <c r="P61" i="4"/>
  <c r="AU7" i="4"/>
  <c r="Q78" i="4"/>
  <c r="AM30" i="4"/>
  <c r="U53" i="4"/>
  <c r="H17" i="4"/>
  <c r="Z27" i="4"/>
  <c r="BE75" i="4"/>
  <c r="Z30" i="4"/>
  <c r="AR41" i="4"/>
  <c r="U74" i="4"/>
  <c r="J44" i="4"/>
  <c r="R8" i="4"/>
  <c r="BA25" i="4"/>
  <c r="U80" i="4"/>
  <c r="BH21" i="4"/>
  <c r="Y65" i="4"/>
  <c r="AN92" i="4"/>
  <c r="AI62" i="4"/>
  <c r="H83" i="4"/>
  <c r="I62" i="4"/>
  <c r="BH11" i="4"/>
  <c r="Y20" i="4"/>
  <c r="AP73" i="4"/>
  <c r="G10" i="4"/>
  <c r="BA57" i="4"/>
  <c r="R9" i="4"/>
  <c r="AD68" i="4"/>
  <c r="BG31" i="4"/>
  <c r="BI9" i="4"/>
  <c r="AR54" i="4"/>
  <c r="BF30" i="4"/>
  <c r="P74" i="4"/>
  <c r="V33" i="4"/>
  <c r="AL38" i="4"/>
  <c r="V23" i="4"/>
  <c r="Q24" i="4"/>
  <c r="AX8" i="4"/>
  <c r="AY70" i="4"/>
  <c r="AZ87" i="4"/>
  <c r="Q90" i="4"/>
  <c r="V19" i="4"/>
  <c r="AG46" i="4"/>
  <c r="AY72" i="4"/>
  <c r="I88" i="4"/>
  <c r="AI51" i="4"/>
  <c r="O65" i="4"/>
  <c r="BA47" i="4"/>
  <c r="AV29" i="4"/>
  <c r="AZ33" i="4"/>
  <c r="AT25" i="4"/>
  <c r="R81" i="4"/>
  <c r="AN37" i="4"/>
  <c r="J59" i="4"/>
  <c r="U26" i="4"/>
  <c r="AB6" i="4"/>
  <c r="BD10" i="4"/>
  <c r="F34" i="4"/>
  <c r="AA7" i="4"/>
  <c r="AG78" i="4"/>
  <c r="X18" i="4"/>
  <c r="Z61" i="4"/>
  <c r="BF13" i="4"/>
  <c r="AZ10" i="4"/>
  <c r="H20" i="4"/>
  <c r="BF76" i="4"/>
  <c r="AV10" i="4"/>
  <c r="P69" i="4"/>
  <c r="O40" i="4"/>
  <c r="BF46" i="4"/>
  <c r="AJ17" i="4"/>
  <c r="R43" i="4"/>
  <c r="AB43" i="4"/>
  <c r="AT36" i="4"/>
  <c r="AT83" i="4"/>
  <c r="AB52" i="4"/>
  <c r="W55" i="4"/>
  <c r="I18" i="4"/>
  <c r="J55" i="4"/>
  <c r="BE21" i="4"/>
  <c r="T40" i="4"/>
  <c r="AI34" i="4"/>
  <c r="R21" i="4"/>
  <c r="AM29" i="4"/>
  <c r="X10" i="4"/>
  <c r="AP39" i="4"/>
  <c r="AZ36" i="4"/>
  <c r="AW17" i="4"/>
  <c r="V25" i="4"/>
  <c r="BA7" i="4"/>
  <c r="G68" i="4"/>
  <c r="BD66" i="4"/>
  <c r="AR67" i="4"/>
  <c r="I97" i="4"/>
  <c r="AI20" i="4"/>
  <c r="J96" i="4"/>
  <c r="Y71" i="4"/>
  <c r="AW42" i="4"/>
  <c r="AH75" i="4"/>
  <c r="AW82" i="4"/>
  <c r="Z59" i="4"/>
  <c r="AR81" i="4"/>
  <c r="AP27" i="4"/>
  <c r="AC89" i="4"/>
  <c r="BI90" i="4"/>
  <c r="AO20" i="4"/>
  <c r="BD23" i="4"/>
  <c r="BH78" i="4"/>
  <c r="BA62" i="4"/>
  <c r="AL65" i="4"/>
  <c r="BI10" i="4"/>
  <c r="AM8" i="4"/>
  <c r="AM27" i="4"/>
  <c r="AI40" i="4"/>
  <c r="AK100" i="4"/>
  <c r="S40" i="4"/>
  <c r="AX28" i="4"/>
  <c r="I71" i="4"/>
  <c r="AW35" i="4"/>
  <c r="AI59" i="4"/>
  <c r="BB63" i="4"/>
  <c r="AN40" i="4"/>
  <c r="BI65" i="4"/>
  <c r="P99" i="4"/>
  <c r="T61" i="4"/>
  <c r="U89" i="4"/>
  <c r="G22" i="4"/>
  <c r="AP23" i="4"/>
  <c r="F15" i="4"/>
  <c r="BB89" i="4"/>
  <c r="I12" i="4"/>
  <c r="AS8" i="4"/>
  <c r="AU99" i="4"/>
  <c r="AZ96" i="4"/>
  <c r="AS33" i="4"/>
  <c r="BI45" i="4"/>
  <c r="AL83" i="4"/>
  <c r="BC32" i="4"/>
  <c r="BE97" i="4"/>
  <c r="Y28" i="4"/>
  <c r="AD56" i="4"/>
  <c r="AU91" i="4"/>
  <c r="AQ74" i="4"/>
  <c r="BE36" i="4"/>
  <c r="AK42" i="4"/>
  <c r="P40" i="4"/>
  <c r="AO88" i="4"/>
  <c r="AV97" i="4"/>
  <c r="AP48" i="4"/>
  <c r="T15" i="4"/>
  <c r="F22" i="4"/>
  <c r="AU57" i="4"/>
  <c r="BA51" i="4"/>
  <c r="BD77" i="4"/>
  <c r="V61" i="4"/>
  <c r="BA61" i="4"/>
  <c r="AX22" i="4"/>
  <c r="AO79" i="4"/>
  <c r="AW12" i="4"/>
  <c r="AK82" i="4"/>
  <c r="AS40" i="4"/>
  <c r="AS34" i="4"/>
  <c r="BE16" i="4"/>
  <c r="J16" i="4"/>
  <c r="BA52" i="4"/>
  <c r="AJ20" i="4"/>
  <c r="BC47" i="4"/>
  <c r="I76" i="4"/>
  <c r="AO92" i="4"/>
  <c r="Q49" i="4"/>
  <c r="AG91" i="4"/>
  <c r="BB91" i="4"/>
  <c r="AQ78" i="4"/>
  <c r="AR91" i="4"/>
  <c r="Y27" i="4"/>
  <c r="AI79" i="4"/>
  <c r="BA33" i="4"/>
  <c r="BG48" i="4"/>
  <c r="U16" i="4"/>
  <c r="AV77" i="4"/>
  <c r="AZ83" i="4"/>
  <c r="AR70" i="4"/>
  <c r="AS20" i="4"/>
  <c r="AB48" i="4"/>
  <c r="AT54" i="4"/>
  <c r="BG26" i="4"/>
  <c r="AP52" i="4"/>
  <c r="W44" i="4"/>
  <c r="AQ30" i="4"/>
  <c r="O37" i="4"/>
  <c r="H79" i="4"/>
  <c r="O35" i="4"/>
  <c r="Y10" i="4"/>
  <c r="I81" i="4"/>
  <c r="AB23" i="4"/>
  <c r="J68" i="4"/>
  <c r="AG7" i="4"/>
  <c r="I44" i="4"/>
  <c r="S30" i="4"/>
  <c r="W84" i="4"/>
  <c r="AT71" i="4"/>
  <c r="AV70" i="4"/>
  <c r="O86" i="4"/>
  <c r="BH22" i="4"/>
  <c r="AH25" i="4"/>
  <c r="AQ49" i="4"/>
  <c r="W75" i="4"/>
  <c r="AN89" i="4"/>
  <c r="AB27" i="4"/>
  <c r="BD9" i="4"/>
  <c r="U29" i="4"/>
  <c r="BG67" i="4"/>
  <c r="T30" i="4"/>
  <c r="AP45" i="4"/>
  <c r="AD87" i="4"/>
  <c r="AH78" i="4"/>
  <c r="AI94" i="4"/>
  <c r="O72" i="4"/>
  <c r="AI47" i="4"/>
  <c r="T62" i="4"/>
  <c r="Y24" i="4"/>
  <c r="AG54" i="4"/>
  <c r="AO69" i="4"/>
  <c r="Q28" i="4"/>
  <c r="AQ21" i="4"/>
  <c r="AQ64" i="4"/>
  <c r="BB61" i="4"/>
  <c r="AD6" i="4"/>
  <c r="AW6" i="4"/>
  <c r="X95" i="4"/>
  <c r="AR21" i="4"/>
  <c r="AP97" i="4"/>
  <c r="T31" i="4"/>
  <c r="R24" i="4"/>
  <c r="BH13" i="4"/>
  <c r="BB59" i="4"/>
  <c r="AX37" i="4"/>
  <c r="AG67" i="4"/>
  <c r="AT12" i="4"/>
  <c r="I74" i="4"/>
  <c r="AP9" i="4"/>
  <c r="Y23" i="4"/>
  <c r="O76" i="4"/>
  <c r="AZ85" i="4"/>
  <c r="S78" i="4"/>
  <c r="Y22" i="4"/>
  <c r="AH22" i="4"/>
  <c r="AJ70" i="4"/>
  <c r="V75" i="4"/>
  <c r="BB70" i="4"/>
  <c r="S12" i="4"/>
  <c r="AP95" i="4"/>
  <c r="AY9" i="4"/>
  <c r="BG30" i="4"/>
  <c r="AW69" i="4"/>
  <c r="H8" i="4"/>
  <c r="AY63" i="4"/>
  <c r="O67" i="4"/>
  <c r="AA73" i="4"/>
  <c r="AY28" i="4"/>
  <c r="BI25" i="4"/>
  <c r="G85" i="4"/>
  <c r="S58" i="4"/>
  <c r="AV38" i="4"/>
  <c r="W45" i="4"/>
  <c r="AV12" i="4"/>
  <c r="AM99" i="4"/>
  <c r="BC83" i="4"/>
  <c r="AP68" i="4"/>
  <c r="I24" i="4"/>
  <c r="Y40" i="4"/>
  <c r="P26" i="4"/>
  <c r="AU67" i="4"/>
  <c r="AV66" i="4"/>
  <c r="O82" i="4"/>
  <c r="G15" i="4"/>
  <c r="AL86" i="4"/>
  <c r="AK57" i="4"/>
  <c r="AW78" i="4"/>
  <c r="Q58" i="4"/>
  <c r="BH27" i="4"/>
  <c r="AG90" i="4"/>
  <c r="V95" i="4"/>
  <c r="AC45" i="4"/>
  <c r="P53" i="4"/>
  <c r="Z45" i="4"/>
  <c r="AP31" i="4"/>
  <c r="AQ39" i="4"/>
  <c r="BE100" i="4"/>
  <c r="BF45" i="4"/>
  <c r="P30" i="4"/>
  <c r="AB62" i="4"/>
  <c r="AA41" i="4"/>
  <c r="BF48" i="4"/>
  <c r="R53" i="4"/>
  <c r="AL79" i="4"/>
  <c r="T78" i="4"/>
  <c r="AW83" i="4"/>
  <c r="AC17" i="4"/>
  <c r="BE14" i="4"/>
  <c r="AD42" i="4"/>
  <c r="P28" i="4"/>
  <c r="AL99" i="4"/>
  <c r="AO76" i="4"/>
  <c r="W37" i="4"/>
  <c r="AC63" i="4"/>
  <c r="BF94" i="4"/>
  <c r="BI40" i="4"/>
  <c r="BB42" i="4"/>
  <c r="X63" i="4"/>
  <c r="AS37" i="4"/>
  <c r="AJ85" i="4"/>
  <c r="BB95" i="4"/>
  <c r="BE45" i="4"/>
  <c r="T63" i="4"/>
  <c r="BI37" i="4"/>
  <c r="AX89" i="4"/>
  <c r="Z100" i="4"/>
  <c r="AU19" i="4"/>
  <c r="AS80" i="4"/>
  <c r="AD71" i="4"/>
  <c r="AM42" i="4"/>
  <c r="BE54" i="4"/>
  <c r="Y31" i="4"/>
  <c r="AD9" i="4"/>
  <c r="AJ31" i="4"/>
  <c r="AD48" i="4"/>
  <c r="BC95" i="4"/>
  <c r="T80" i="4"/>
  <c r="AP18" i="4"/>
  <c r="AC61" i="4"/>
  <c r="AN74" i="4"/>
  <c r="I11" i="4"/>
  <c r="R19" i="4"/>
  <c r="AB9" i="4"/>
  <c r="AD80" i="4"/>
  <c r="AY12" i="4"/>
  <c r="H84" i="4"/>
  <c r="AT29" i="4"/>
  <c r="BG86" i="4"/>
  <c r="AI15" i="4"/>
  <c r="S33" i="4"/>
  <c r="J41" i="4"/>
  <c r="W70" i="4"/>
  <c r="BG64" i="4"/>
  <c r="BA81" i="4"/>
  <c r="BI81" i="4"/>
  <c r="AY57" i="4"/>
  <c r="AC19" i="4"/>
  <c r="BF52" i="4"/>
  <c r="BH20" i="4"/>
  <c r="AY79" i="4"/>
  <c r="J61" i="4"/>
  <c r="AV64" i="4"/>
  <c r="AQ73" i="4"/>
  <c r="AO22" i="4"/>
  <c r="J47" i="4"/>
  <c r="S68" i="4"/>
  <c r="AA59" i="4"/>
  <c r="X30" i="4"/>
  <c r="AN38" i="4"/>
  <c r="G11" i="4"/>
  <c r="AX13" i="4"/>
  <c r="BH53" i="4"/>
  <c r="Z69" i="4"/>
  <c r="Z51" i="4"/>
  <c r="I52" i="4"/>
  <c r="AH23" i="4"/>
  <c r="V43" i="4"/>
  <c r="AP91" i="4"/>
  <c r="AB81" i="4"/>
  <c r="O14" i="4"/>
  <c r="O70" i="4"/>
  <c r="BC13" i="4"/>
  <c r="AH85" i="4"/>
  <c r="J60" i="4"/>
  <c r="BC64" i="4"/>
  <c r="AI27" i="4"/>
  <c r="BG88" i="4"/>
  <c r="W93" i="4"/>
  <c r="BB40" i="4"/>
  <c r="P97" i="4"/>
  <c r="AV24" i="4"/>
  <c r="Y43" i="4"/>
  <c r="O92" i="4"/>
  <c r="AC72" i="4"/>
  <c r="AQ29" i="4"/>
  <c r="AH31" i="4"/>
  <c r="BB88" i="4"/>
  <c r="BF39" i="4"/>
  <c r="AK27" i="4"/>
  <c r="W72" i="4"/>
  <c r="AD27" i="4"/>
  <c r="BA8" i="4"/>
  <c r="T42" i="4"/>
  <c r="V65" i="4"/>
  <c r="AB57" i="4"/>
  <c r="AC39" i="4"/>
  <c r="AY17" i="4"/>
  <c r="P64" i="4"/>
  <c r="AK25" i="4"/>
  <c r="AS13" i="4"/>
  <c r="AG64" i="4"/>
  <c r="AY71" i="4"/>
  <c r="AT38" i="4"/>
  <c r="H45" i="4"/>
  <c r="F85" i="4"/>
  <c r="I57" i="4"/>
  <c r="AX34" i="4"/>
  <c r="AQ50" i="4"/>
  <c r="BF37" i="4"/>
  <c r="AW33" i="4"/>
  <c r="Y41" i="4"/>
  <c r="S55" i="4"/>
  <c r="V47" i="4"/>
  <c r="AK61" i="4"/>
  <c r="AO71" i="4"/>
  <c r="I98" i="4"/>
  <c r="BA94" i="4"/>
  <c r="AX38" i="4"/>
  <c r="W68" i="4"/>
  <c r="AJ45" i="4"/>
  <c r="BF50" i="4"/>
  <c r="V82" i="4"/>
  <c r="U71" i="4"/>
  <c r="U90" i="4"/>
  <c r="AS29" i="4"/>
  <c r="W73" i="4"/>
  <c r="Z55" i="4"/>
  <c r="BG99" i="4"/>
  <c r="R48" i="4"/>
  <c r="AL80" i="4"/>
  <c r="S65" i="4"/>
  <c r="AV73" i="4"/>
  <c r="F10" i="4"/>
  <c r="AP65" i="4"/>
  <c r="AH47" i="4"/>
  <c r="AR13" i="4"/>
  <c r="U30" i="4"/>
  <c r="AU24" i="4"/>
  <c r="AK11" i="4"/>
  <c r="AJ47" i="4"/>
  <c r="AO12" i="4"/>
  <c r="AQ98" i="4"/>
  <c r="AB74" i="4"/>
  <c r="BG93" i="4"/>
  <c r="AC67" i="4"/>
  <c r="R12" i="4"/>
  <c r="G87" i="4"/>
  <c r="AG100" i="4"/>
  <c r="AA83" i="4"/>
  <c r="Z77" i="4"/>
  <c r="AW73" i="4"/>
  <c r="AK99" i="4"/>
  <c r="BA23" i="4"/>
  <c r="F36" i="4"/>
  <c r="AU95" i="4"/>
  <c r="AB14" i="4"/>
  <c r="BH94" i="4"/>
  <c r="AR88" i="4"/>
  <c r="V16" i="4"/>
  <c r="AU11" i="4"/>
  <c r="Y15" i="4"/>
  <c r="AB37" i="4"/>
  <c r="AY68" i="4"/>
  <c r="W17" i="4"/>
  <c r="AY56" i="4"/>
  <c r="BA65" i="4"/>
  <c r="G42" i="4"/>
  <c r="AB10" i="4"/>
  <c r="AT16" i="4"/>
  <c r="AK75" i="4"/>
  <c r="BB18" i="4"/>
  <c r="AZ61" i="4"/>
  <c r="U32" i="4"/>
  <c r="BD76" i="4"/>
  <c r="AL14" i="4"/>
  <c r="BH57" i="4"/>
  <c r="AP7" i="4"/>
  <c r="AD63" i="4"/>
  <c r="BF78" i="4"/>
  <c r="AU96" i="4"/>
  <c r="AN36" i="4"/>
  <c r="BF49" i="4"/>
  <c r="U83" i="4"/>
  <c r="AP74" i="4"/>
  <c r="AU36" i="4"/>
  <c r="BD16" i="4"/>
  <c r="AG71" i="4"/>
  <c r="Z28" i="4"/>
  <c r="I36" i="4"/>
  <c r="W57" i="4"/>
  <c r="AR61" i="4"/>
  <c r="BE43" i="4"/>
  <c r="BB76" i="4"/>
  <c r="H48" i="4"/>
  <c r="AV32" i="4"/>
  <c r="AD54" i="4"/>
  <c r="X17" i="4"/>
  <c r="AB97" i="4"/>
  <c r="AY15" i="4"/>
  <c r="I93" i="4"/>
  <c r="AK47" i="4"/>
  <c r="T94" i="4"/>
  <c r="AA96" i="4"/>
  <c r="AU46" i="4"/>
  <c r="AR63" i="4"/>
  <c r="AZ73" i="4"/>
  <c r="AJ14" i="4"/>
  <c r="AT6" i="4"/>
  <c r="AY58" i="4"/>
  <c r="Q44" i="4"/>
  <c r="T18" i="4"/>
  <c r="P63" i="4"/>
  <c r="AW86" i="4"/>
  <c r="W43" i="4"/>
  <c r="BB34" i="4"/>
  <c r="H66" i="4"/>
  <c r="BF92" i="4"/>
  <c r="AC18" i="4"/>
  <c r="AB85" i="4"/>
  <c r="BI94" i="4"/>
  <c r="Z29" i="4"/>
  <c r="AV11" i="4"/>
  <c r="V30" i="4"/>
  <c r="AA42" i="4"/>
  <c r="BG56" i="4"/>
  <c r="BG33" i="4"/>
  <c r="BG94" i="4"/>
  <c r="BB19" i="4"/>
  <c r="S72" i="4"/>
  <c r="I75" i="4"/>
  <c r="AY52" i="4"/>
  <c r="AN17" i="4"/>
  <c r="AW31" i="4"/>
  <c r="AB68" i="4"/>
  <c r="AT75" i="4"/>
  <c r="X65" i="4"/>
  <c r="Q45" i="4"/>
  <c r="Q33" i="4"/>
  <c r="AJ62" i="4"/>
  <c r="BC59" i="4"/>
  <c r="AZ99" i="4"/>
  <c r="U76" i="4"/>
  <c r="G67" i="4"/>
  <c r="AU78" i="4"/>
  <c r="AY48" i="4"/>
  <c r="AU43" i="4"/>
  <c r="U11" i="4"/>
  <c r="G37" i="4"/>
  <c r="AT85" i="4"/>
  <c r="P56" i="4"/>
  <c r="F43" i="4"/>
  <c r="BI54" i="4"/>
  <c r="BB9" i="4"/>
  <c r="F59" i="4"/>
  <c r="AK90" i="4"/>
  <c r="AN53" i="4"/>
  <c r="AK58" i="4"/>
  <c r="AY53" i="4"/>
  <c r="R44" i="4"/>
  <c r="AM78" i="4"/>
  <c r="U94" i="4"/>
  <c r="AZ30" i="4"/>
  <c r="AO57" i="4"/>
  <c r="BC19" i="4"/>
  <c r="AR89" i="4"/>
  <c r="AN31" i="4"/>
  <c r="AL49" i="4"/>
  <c r="R63" i="4"/>
  <c r="AK71" i="4"/>
  <c r="AC70" i="4"/>
  <c r="AM100" i="4"/>
  <c r="BF89" i="4"/>
  <c r="S47" i="4"/>
  <c r="BF84" i="4"/>
  <c r="AL59" i="4"/>
  <c r="BA16" i="4"/>
  <c r="AT65" i="4"/>
  <c r="S60" i="4"/>
  <c r="BH90" i="4"/>
  <c r="Q18" i="4"/>
  <c r="BD86" i="4"/>
  <c r="BC62" i="4"/>
  <c r="BA77" i="4"/>
  <c r="AN56" i="4"/>
  <c r="AU9" i="4"/>
  <c r="AV91" i="4"/>
  <c r="T45" i="4"/>
  <c r="AZ77" i="4"/>
  <c r="S31" i="4"/>
  <c r="AG6" i="4"/>
  <c r="F32" i="4"/>
  <c r="BG45" i="4"/>
  <c r="H39" i="4"/>
  <c r="AO50" i="4"/>
  <c r="Q99" i="4"/>
  <c r="AJ66" i="4"/>
  <c r="AB93" i="4"/>
  <c r="AX42" i="4"/>
  <c r="BD43" i="4"/>
  <c r="AB50" i="4"/>
  <c r="Y67" i="4"/>
  <c r="U25" i="4"/>
  <c r="AC36" i="4"/>
  <c r="AX53" i="4"/>
  <c r="BD79" i="4"/>
  <c r="AZ29" i="4"/>
  <c r="AT58" i="4"/>
  <c r="AP28" i="4"/>
  <c r="T99" i="4"/>
  <c r="O73" i="4"/>
  <c r="H91" i="4"/>
  <c r="AC43" i="4"/>
  <c r="AG59" i="4"/>
  <c r="AM69" i="4"/>
  <c r="I30" i="4"/>
  <c r="AW52" i="4"/>
  <c r="BF33" i="4"/>
  <c r="AS90" i="4"/>
  <c r="BD96" i="4"/>
  <c r="X57" i="4"/>
  <c r="AK24" i="4"/>
  <c r="X94" i="4"/>
  <c r="AB20" i="4"/>
  <c r="U15" i="4"/>
  <c r="AL13" i="4"/>
  <c r="Q66" i="4"/>
  <c r="BE24" i="4"/>
  <c r="AD51" i="4"/>
  <c r="I48" i="4"/>
  <c r="V67" i="4"/>
  <c r="R42" i="4"/>
  <c r="AU35" i="4"/>
  <c r="AW20" i="4"/>
  <c r="AY93" i="4"/>
  <c r="R84" i="4"/>
  <c r="AJ10" i="4"/>
  <c r="I21" i="4"/>
  <c r="T24" i="4"/>
  <c r="BB68" i="4"/>
  <c r="AC47" i="4"/>
  <c r="BH91" i="4"/>
  <c r="W77" i="4"/>
  <c r="BI29" i="4"/>
  <c r="AQ77" i="4"/>
  <c r="BE95" i="4"/>
  <c r="AK38" i="4"/>
  <c r="BD44" i="4"/>
  <c r="BB53" i="4"/>
  <c r="V21" i="4"/>
  <c r="O43" i="4"/>
  <c r="AR47" i="4"/>
  <c r="Q23" i="4"/>
  <c r="AQ58" i="4"/>
  <c r="AZ28" i="4"/>
  <c r="I60" i="4"/>
  <c r="AZ21" i="4"/>
  <c r="F95" i="4"/>
  <c r="BG25" i="4"/>
  <c r="AO65" i="4"/>
  <c r="S28" i="4"/>
  <c r="AX97" i="4"/>
  <c r="AW70" i="4"/>
  <c r="W97" i="4"/>
  <c r="AT57" i="4"/>
  <c r="BB38" i="4"/>
  <c r="V39" i="4"/>
  <c r="X43" i="4"/>
  <c r="V73" i="4"/>
  <c r="AN55" i="4"/>
  <c r="AJ34" i="4"/>
  <c r="J30" i="4"/>
  <c r="R57" i="4"/>
  <c r="AR16" i="4"/>
  <c r="BG27" i="4"/>
  <c r="AY25" i="4"/>
  <c r="AW67" i="4"/>
  <c r="AK86" i="4"/>
  <c r="F45" i="4"/>
  <c r="Z99" i="4"/>
  <c r="BB58" i="4"/>
  <c r="W80" i="4"/>
  <c r="AJ96" i="4"/>
  <c r="AL77" i="4"/>
  <c r="AA63" i="4"/>
  <c r="S83" i="4"/>
  <c r="BI98" i="4"/>
  <c r="Y81" i="4"/>
  <c r="AN16" i="4"/>
  <c r="S77" i="4"/>
  <c r="I7" i="4"/>
  <c r="AO21" i="4"/>
  <c r="BA99" i="4"/>
  <c r="O19" i="4"/>
  <c r="BC67" i="4"/>
  <c r="Z96" i="4"/>
  <c r="Y78" i="4"/>
  <c r="AP100" i="4"/>
  <c r="AD20" i="4"/>
  <c r="Q46" i="4"/>
  <c r="U14" i="4"/>
  <c r="AO73" i="4"/>
  <c r="BD36" i="4"/>
  <c r="BG12" i="4"/>
  <c r="U59" i="4"/>
  <c r="BF31" i="4"/>
  <c r="AH94" i="4"/>
  <c r="BF81" i="4"/>
  <c r="AO46" i="4"/>
  <c r="Z22" i="4"/>
  <c r="AM44" i="4"/>
  <c r="S79" i="4"/>
  <c r="BA44" i="4"/>
  <c r="AB12" i="4"/>
  <c r="Y96" i="4"/>
  <c r="R55" i="4"/>
  <c r="I43" i="4"/>
  <c r="AM25" i="4"/>
  <c r="X11" i="4"/>
  <c r="BH28" i="4"/>
  <c r="BF98" i="4"/>
  <c r="X85" i="4"/>
  <c r="AU92" i="4"/>
  <c r="P78" i="4"/>
  <c r="AA52" i="4"/>
  <c r="AC83" i="4"/>
  <c r="J15" i="4"/>
  <c r="AU93" i="4"/>
  <c r="AP57" i="4"/>
  <c r="AH72" i="4"/>
  <c r="BD13" i="4"/>
  <c r="AQ8" i="4"/>
  <c r="G71" i="4"/>
  <c r="BI93" i="4"/>
  <c r="AY46" i="4"/>
  <c r="BC40" i="4"/>
  <c r="U67" i="4"/>
  <c r="BG82" i="4"/>
  <c r="BG11" i="4"/>
  <c r="AW65" i="4"/>
  <c r="BI39" i="4"/>
  <c r="X13" i="4"/>
  <c r="AI92" i="4"/>
  <c r="AG12" i="4"/>
  <c r="Z12" i="4"/>
  <c r="AS71" i="4"/>
  <c r="R92" i="4"/>
  <c r="AA55" i="4"/>
  <c r="AH60" i="4"/>
  <c r="G48" i="4"/>
  <c r="AP34" i="4"/>
  <c r="P91" i="4"/>
  <c r="AR12" i="4"/>
  <c r="AT33" i="4"/>
  <c r="AI56" i="4"/>
  <c r="AL7" i="4"/>
  <c r="BC74" i="4"/>
  <c r="T66" i="4"/>
  <c r="AD76" i="4"/>
  <c r="BH92" i="4"/>
  <c r="Q55" i="4"/>
  <c r="P62" i="4"/>
  <c r="AY77" i="4"/>
  <c r="AX48" i="4"/>
  <c r="AA68" i="4"/>
  <c r="AY80" i="4"/>
  <c r="AU88" i="4"/>
  <c r="AJ19" i="4"/>
  <c r="W12" i="4"/>
  <c r="AK7" i="4"/>
  <c r="BG80" i="4"/>
  <c r="AP25" i="4"/>
  <c r="AS57" i="4"/>
  <c r="I38" i="4"/>
  <c r="AV33" i="4"/>
  <c r="BC7" i="4"/>
  <c r="BH74" i="4"/>
  <c r="BE83" i="4"/>
  <c r="AH69" i="4"/>
  <c r="AH61" i="4"/>
  <c r="AX43" i="4"/>
  <c r="AN78" i="4"/>
  <c r="R98" i="4"/>
  <c r="AS48" i="4"/>
  <c r="I13" i="4"/>
  <c r="AA19" i="4"/>
  <c r="F16" i="4"/>
  <c r="AI82" i="4"/>
  <c r="I39" i="4"/>
  <c r="J10" i="4"/>
  <c r="BH37" i="4"/>
  <c r="AQ33" i="4"/>
  <c r="G62" i="4"/>
  <c r="AM88" i="4"/>
  <c r="AM74" i="4"/>
  <c r="AK79" i="4"/>
  <c r="V58" i="4"/>
  <c r="R91" i="4"/>
  <c r="AX17" i="4"/>
  <c r="BI84" i="4"/>
  <c r="AP78" i="4"/>
  <c r="AS16" i="4"/>
  <c r="AC7" i="4"/>
  <c r="Z6" i="4"/>
  <c r="W60" i="4"/>
  <c r="BA12" i="4"/>
  <c r="AI93" i="4"/>
  <c r="U28" i="4"/>
  <c r="AQ27" i="4"/>
  <c r="AA78" i="4"/>
  <c r="BH60" i="4"/>
  <c r="AH58" i="4"/>
  <c r="Y21" i="4"/>
  <c r="BC63" i="4"/>
  <c r="O8" i="4"/>
  <c r="X97" i="4"/>
  <c r="AX60" i="4"/>
  <c r="I69" i="4"/>
  <c r="AW100" i="4"/>
  <c r="R95" i="4"/>
  <c r="Q47" i="4"/>
  <c r="AQ28" i="4"/>
  <c r="AB89" i="4"/>
  <c r="BD46" i="4"/>
  <c r="AN8" i="4"/>
  <c r="AR7" i="4"/>
  <c r="R87" i="4"/>
  <c r="BD69" i="4"/>
  <c r="AI57" i="4"/>
  <c r="AR30" i="4"/>
  <c r="BH12" i="4"/>
  <c r="AV86" i="4"/>
  <c r="AA98" i="4"/>
  <c r="Y51" i="4"/>
  <c r="R97" i="4"/>
  <c r="BC36" i="4"/>
  <c r="AW75" i="4"/>
  <c r="J7" i="4"/>
  <c r="X47" i="4"/>
  <c r="AZ53" i="4"/>
  <c r="AW53" i="4"/>
  <c r="R73" i="4"/>
  <c r="AT61" i="4"/>
  <c r="AV13" i="4"/>
  <c r="BA60" i="4"/>
  <c r="AM50" i="4"/>
  <c r="U60" i="4"/>
  <c r="R27" i="4"/>
  <c r="Q42" i="4"/>
  <c r="BF61" i="4"/>
  <c r="AT42" i="4"/>
  <c r="BE27" i="4"/>
  <c r="I66" i="4"/>
  <c r="Z41" i="4"/>
  <c r="BB22" i="4"/>
  <c r="AH36" i="4"/>
  <c r="S22" i="4"/>
  <c r="AW58" i="4"/>
  <c r="AX11" i="4"/>
  <c r="AR17" i="4"/>
  <c r="AW21" i="4"/>
  <c r="AL27" i="4"/>
  <c r="BG16" i="4"/>
  <c r="BG58" i="4"/>
  <c r="BE98" i="4"/>
  <c r="BA40" i="4"/>
  <c r="O12" i="4"/>
  <c r="X84" i="4"/>
  <c r="Q48" i="4"/>
  <c r="V86" i="4"/>
  <c r="J32" i="4"/>
  <c r="AS47" i="4"/>
  <c r="BC43" i="4"/>
  <c r="X15" i="4"/>
  <c r="T25" i="4"/>
  <c r="P60" i="4"/>
  <c r="AV8" i="4"/>
  <c r="Q19" i="4"/>
  <c r="BB62" i="4"/>
  <c r="AO30" i="4"/>
  <c r="BB99" i="4"/>
  <c r="AP55" i="4"/>
  <c r="AL76" i="4"/>
  <c r="Y52" i="4"/>
  <c r="AB38" i="4"/>
  <c r="X76" i="4"/>
  <c r="AH51" i="4"/>
  <c r="R36" i="4"/>
  <c r="P21" i="4"/>
  <c r="V44" i="4"/>
  <c r="BF28" i="4"/>
  <c r="AZ98" i="4"/>
  <c r="AS95" i="4"/>
  <c r="AA26" i="4"/>
  <c r="Y91" i="4"/>
  <c r="V14" i="4"/>
  <c r="AW11" i="4"/>
  <c r="X40" i="4"/>
  <c r="BI70" i="4"/>
  <c r="BD31" i="4"/>
  <c r="F96" i="4"/>
  <c r="G82" i="4"/>
  <c r="V22" i="4"/>
  <c r="P87" i="4"/>
  <c r="BB60" i="4"/>
  <c r="AN24" i="4"/>
  <c r="BI34" i="4"/>
  <c r="AI55" i="4"/>
  <c r="AY82" i="4"/>
  <c r="O26" i="4"/>
  <c r="AU25" i="4"/>
  <c r="X80" i="4"/>
  <c r="AK83" i="4"/>
  <c r="AU45" i="4"/>
  <c r="AM59" i="4"/>
  <c r="BI14" i="4"/>
  <c r="AD34" i="4"/>
  <c r="J18" i="4"/>
  <c r="AT88" i="4"/>
  <c r="G17" i="4"/>
  <c r="AS39" i="4"/>
  <c r="AG96" i="4"/>
  <c r="BA56" i="4"/>
  <c r="G78" i="4"/>
  <c r="W22" i="4"/>
  <c r="Y30" i="4"/>
  <c r="X9" i="4"/>
  <c r="Z16" i="4"/>
  <c r="G75" i="4"/>
  <c r="T27" i="4"/>
  <c r="AM63" i="4"/>
  <c r="AZ25" i="4"/>
  <c r="BH93" i="4"/>
  <c r="BH72" i="4"/>
  <c r="AL52" i="4"/>
  <c r="AD72" i="4"/>
  <c r="AZ17" i="4"/>
  <c r="AI69" i="4"/>
  <c r="AZ26" i="4"/>
  <c r="BD40" i="4"/>
  <c r="AP99" i="4"/>
  <c r="P86" i="4"/>
  <c r="AN28" i="4"/>
  <c r="Q36" i="4"/>
  <c r="AL85" i="4"/>
  <c r="H15" i="4"/>
  <c r="J100" i="4"/>
  <c r="AT13" i="4"/>
  <c r="BC51" i="4"/>
  <c r="AM77" i="4"/>
  <c r="S80" i="4"/>
  <c r="AX49" i="4"/>
  <c r="G34" i="4"/>
  <c r="I73" i="4"/>
  <c r="R50" i="4"/>
  <c r="AX80" i="4"/>
  <c r="BE38" i="4"/>
  <c r="AW14" i="4"/>
  <c r="AS6" i="4"/>
  <c r="AJ63" i="4"/>
  <c r="AS72" i="4"/>
  <c r="Y42" i="4"/>
  <c r="AH67" i="4"/>
  <c r="AN82" i="4"/>
  <c r="AB25" i="4"/>
  <c r="BC72" i="4"/>
  <c r="AK77" i="4"/>
  <c r="AW95" i="4"/>
  <c r="BB81" i="4"/>
  <c r="R80" i="4"/>
  <c r="AJ98" i="4"/>
  <c r="BB20" i="4"/>
  <c r="AU18" i="4"/>
  <c r="S10" i="4"/>
  <c r="AB86" i="4"/>
  <c r="AY30" i="4"/>
  <c r="AL35" i="4"/>
  <c r="AP10" i="4"/>
  <c r="AQ51" i="4"/>
  <c r="AI52" i="4"/>
  <c r="AD16" i="4"/>
  <c r="AL62" i="4"/>
  <c r="AS31" i="4"/>
  <c r="AS73" i="4"/>
  <c r="I95" i="4"/>
  <c r="F98" i="4"/>
  <c r="Y73" i="4"/>
  <c r="AP50" i="4"/>
  <c r="AK41" i="4"/>
  <c r="I37" i="4"/>
  <c r="F100" i="4"/>
  <c r="I70" i="4"/>
  <c r="AN52" i="4"/>
  <c r="AX67" i="4"/>
  <c r="AU74" i="4"/>
  <c r="O61" i="4"/>
  <c r="BA83" i="4"/>
  <c r="BF12" i="4"/>
  <c r="S89" i="4"/>
  <c r="AG9" i="4"/>
  <c r="BA9" i="4"/>
  <c r="AS17" i="4"/>
  <c r="BF82" i="4"/>
  <c r="O9" i="4"/>
  <c r="X35" i="4"/>
  <c r="I68" i="4"/>
  <c r="AP76" i="4"/>
  <c r="AD65" i="4"/>
  <c r="AJ61" i="4"/>
  <c r="AA27" i="4"/>
  <c r="AR43" i="4"/>
  <c r="BH69" i="4"/>
  <c r="AM49" i="4"/>
  <c r="X93" i="4"/>
  <c r="AC22" i="4"/>
  <c r="AJ81" i="4"/>
  <c r="AJ53" i="4"/>
  <c r="BC16" i="4"/>
  <c r="Y12" i="4"/>
  <c r="S39" i="4"/>
  <c r="O89" i="4"/>
  <c r="AT8" i="4"/>
  <c r="G94" i="4"/>
  <c r="AX51" i="4"/>
  <c r="W27" i="4"/>
  <c r="AM86" i="4"/>
  <c r="AB16" i="4"/>
  <c r="X51" i="4"/>
  <c r="H43" i="4"/>
  <c r="I90" i="4"/>
  <c r="S61" i="4"/>
  <c r="AL37" i="4"/>
  <c r="BD24" i="4"/>
  <c r="BG17" i="4"/>
  <c r="AL97" i="4"/>
  <c r="BF86" i="4"/>
  <c r="R56" i="4"/>
  <c r="AP89" i="4"/>
  <c r="Z63" i="4"/>
  <c r="W28" i="4"/>
  <c r="BG96" i="4"/>
  <c r="AH68" i="4"/>
  <c r="O60" i="4"/>
  <c r="AA84" i="4"/>
  <c r="AT52" i="4"/>
  <c r="AV74" i="4"/>
  <c r="S34" i="4"/>
  <c r="AK20" i="4"/>
  <c r="O25" i="4"/>
  <c r="AG42" i="4"/>
  <c r="H88" i="4"/>
  <c r="BA68" i="4"/>
  <c r="AT97" i="4"/>
  <c r="F38" i="4"/>
  <c r="U66" i="4"/>
  <c r="AG65" i="4"/>
  <c r="AU33" i="4"/>
  <c r="AB29" i="4"/>
  <c r="S69" i="4"/>
  <c r="AK45" i="4"/>
  <c r="O77" i="4"/>
  <c r="W85" i="4"/>
  <c r="AJ56" i="4"/>
  <c r="BE23" i="4"/>
  <c r="BC49" i="4"/>
  <c r="W59" i="4"/>
  <c r="Z47" i="4"/>
  <c r="AK31" i="4"/>
  <c r="AM65" i="4"/>
  <c r="H9" i="4"/>
  <c r="Y93" i="4"/>
  <c r="H62" i="4"/>
  <c r="F73" i="4"/>
  <c r="S49" i="4"/>
  <c r="X58" i="4"/>
  <c r="AM26" i="4"/>
  <c r="V96" i="4"/>
  <c r="BH14" i="4"/>
  <c r="AK81" i="4"/>
  <c r="BA28" i="4"/>
  <c r="AB90" i="4"/>
  <c r="J19" i="4"/>
  <c r="G24" i="4"/>
  <c r="O21" i="4"/>
  <c r="W14" i="4"/>
  <c r="BI13" i="4"/>
  <c r="AM53" i="4"/>
  <c r="BD63" i="4"/>
  <c r="V68" i="4"/>
  <c r="AJ72" i="4"/>
  <c r="W56" i="4"/>
  <c r="AV56" i="4"/>
  <c r="AH62" i="4"/>
  <c r="P50" i="4"/>
  <c r="AS98" i="4"/>
  <c r="H63" i="4"/>
  <c r="T68" i="4"/>
  <c r="AQ22" i="4"/>
  <c r="AU75" i="4"/>
  <c r="BF74" i="4"/>
  <c r="AU56" i="4"/>
  <c r="S85" i="4"/>
  <c r="F44" i="4"/>
  <c r="AR72" i="4"/>
  <c r="AO61" i="4"/>
  <c r="AM39" i="4"/>
  <c r="AT100" i="4"/>
  <c r="AL75" i="4"/>
  <c r="AW89" i="4"/>
  <c r="F74" i="4"/>
  <c r="AB22" i="4"/>
  <c r="BG83" i="4"/>
  <c r="AZ84" i="4"/>
  <c r="I56" i="4"/>
  <c r="AU86" i="4"/>
  <c r="J90" i="4"/>
  <c r="AA14" i="4"/>
  <c r="AM6" i="4"/>
  <c r="AH80" i="4"/>
  <c r="BE81" i="4"/>
  <c r="BG19" i="4"/>
  <c r="T100" i="4"/>
  <c r="AM43" i="4"/>
  <c r="BD14" i="4"/>
  <c r="AO33" i="4"/>
  <c r="J76" i="4"/>
  <c r="T69" i="4"/>
  <c r="AL39" i="4"/>
  <c r="BD93" i="4"/>
  <c r="BA36" i="4"/>
  <c r="AI23" i="4"/>
  <c r="BE48" i="4"/>
  <c r="BH64" i="4"/>
  <c r="Q65" i="4"/>
  <c r="BG46" i="4"/>
  <c r="AZ78" i="4"/>
  <c r="AI75" i="4"/>
  <c r="AI44" i="4"/>
  <c r="AO32" i="4"/>
  <c r="G25" i="4"/>
  <c r="I80" i="4"/>
  <c r="AW22" i="4"/>
  <c r="AM75" i="4"/>
  <c r="BC76" i="4"/>
  <c r="AJ37" i="4"/>
  <c r="W83" i="4"/>
  <c r="AN71" i="4"/>
  <c r="G53" i="4"/>
  <c r="AP96" i="4"/>
  <c r="AZ68" i="4"/>
  <c r="BA63" i="4"/>
  <c r="AS84" i="4"/>
  <c r="Q79" i="4"/>
  <c r="AT74" i="4"/>
  <c r="AQ6" i="4"/>
  <c r="BF21" i="4"/>
  <c r="AO29" i="4"/>
  <c r="V52" i="4"/>
  <c r="G88" i="4"/>
  <c r="AQ72" i="4"/>
  <c r="G44" i="4"/>
  <c r="AO24" i="4"/>
  <c r="AI71" i="4"/>
  <c r="BA37" i="4"/>
  <c r="AA15" i="4"/>
  <c r="H71" i="4"/>
  <c r="AO13" i="4"/>
  <c r="R54" i="4"/>
  <c r="J53" i="4"/>
  <c r="J82" i="4"/>
  <c r="AR94" i="4"/>
  <c r="AC99" i="4"/>
  <c r="U78" i="4"/>
  <c r="AN67" i="4"/>
  <c r="AJ69" i="4"/>
  <c r="BG14" i="4"/>
  <c r="AU53" i="4"/>
  <c r="P95" i="4"/>
  <c r="AU17" i="4"/>
  <c r="BB75" i="4"/>
  <c r="BC52" i="4"/>
  <c r="R10" i="4"/>
  <c r="AN86" i="4"/>
  <c r="AJ92" i="4"/>
  <c r="H27" i="4"/>
  <c r="AU22" i="4"/>
  <c r="U42" i="4"/>
  <c r="AB75" i="4"/>
  <c r="X73" i="4"/>
  <c r="I50" i="4"/>
  <c r="AN29" i="4"/>
  <c r="AX33" i="4"/>
  <c r="W35" i="4"/>
  <c r="W31" i="4"/>
  <c r="BD42" i="4"/>
  <c r="AB71" i="4"/>
  <c r="P33" i="4"/>
  <c r="AA37" i="4"/>
  <c r="H97" i="4"/>
  <c r="AH45" i="4"/>
  <c r="BD38" i="4"/>
  <c r="AV20" i="4"/>
  <c r="BI52" i="4"/>
  <c r="G70" i="4"/>
  <c r="AZ50" i="4"/>
  <c r="AW40" i="4"/>
  <c r="AQ59" i="4"/>
  <c r="AT35" i="4"/>
  <c r="AT24" i="4"/>
  <c r="U8" i="4"/>
  <c r="Z98" i="4"/>
  <c r="G65" i="4"/>
  <c r="AP49" i="4"/>
  <c r="I64" i="4"/>
  <c r="AG61" i="4"/>
  <c r="BF15" i="4"/>
  <c r="BH18" i="4"/>
  <c r="AW15" i="4"/>
  <c r="BF59" i="4"/>
  <c r="AJ49" i="4"/>
  <c r="AA87" i="4"/>
  <c r="Y46" i="4"/>
  <c r="AB8" i="4"/>
  <c r="AK17" i="4"/>
  <c r="R33" i="4"/>
  <c r="AY22" i="4"/>
  <c r="AJ21" i="4"/>
  <c r="AA56" i="4"/>
  <c r="R72" i="4"/>
  <c r="AM23" i="4"/>
  <c r="AL43" i="4"/>
  <c r="AN19" i="4"/>
  <c r="O90" i="4"/>
  <c r="I9" i="4"/>
  <c r="X59" i="4"/>
  <c r="V87" i="4"/>
  <c r="V91" i="4"/>
  <c r="AW66" i="4"/>
  <c r="BC31" i="4"/>
  <c r="T47" i="4"/>
  <c r="W30" i="4"/>
  <c r="I87" i="4"/>
  <c r="BE59" i="4"/>
  <c r="AP33" i="4"/>
  <c r="AI25" i="4"/>
  <c r="AB65" i="4"/>
  <c r="BC18" i="4"/>
  <c r="AA43" i="4"/>
  <c r="Z60" i="4"/>
  <c r="BC46" i="4"/>
  <c r="BA21" i="4"/>
  <c r="BD51" i="4"/>
  <c r="AT44" i="4"/>
  <c r="AO40" i="4"/>
  <c r="AJ44" i="4"/>
  <c r="BA50" i="4"/>
  <c r="BC35" i="4"/>
  <c r="BA32" i="4"/>
  <c r="BE6" i="4"/>
  <c r="AV65" i="4"/>
  <c r="I17" i="4"/>
  <c r="H72" i="4"/>
  <c r="BB69" i="4"/>
  <c r="AX79" i="4"/>
  <c r="AR65" i="4"/>
  <c r="H53" i="4"/>
  <c r="T54" i="4"/>
  <c r="J79" i="4"/>
  <c r="X25" i="4"/>
  <c r="O71" i="4"/>
  <c r="AI54" i="4"/>
  <c r="G79" i="4"/>
  <c r="AH97" i="4"/>
  <c r="AN48" i="4"/>
  <c r="AT41" i="4"/>
  <c r="BI16" i="4"/>
  <c r="S32" i="4"/>
  <c r="AJ86" i="4"/>
  <c r="AJ46" i="4"/>
  <c r="AZ40" i="4"/>
  <c r="AO98" i="4"/>
  <c r="Z81" i="4"/>
  <c r="BC48" i="4"/>
  <c r="AP94" i="4"/>
  <c r="AR40" i="4"/>
  <c r="U51" i="4"/>
  <c r="F39" i="4"/>
  <c r="W47" i="4"/>
  <c r="AS9" i="4"/>
  <c r="BI21" i="4"/>
  <c r="Z31" i="4"/>
  <c r="AK13" i="4"/>
  <c r="U95" i="4"/>
  <c r="AN22" i="4"/>
  <c r="O6" i="4"/>
  <c r="V18" i="4"/>
  <c r="Y19" i="4"/>
  <c r="I96" i="4"/>
  <c r="I41" i="4"/>
  <c r="BE85" i="4"/>
  <c r="AN79" i="4"/>
  <c r="Y34" i="4"/>
  <c r="G73" i="4"/>
  <c r="Q100" i="4"/>
  <c r="I91" i="4"/>
  <c r="O33" i="4"/>
  <c r="AT82" i="4"/>
  <c r="AC37" i="4"/>
  <c r="AU41" i="4"/>
  <c r="V20" i="4"/>
  <c r="U48" i="4"/>
  <c r="AC11" i="4"/>
  <c r="AL31" i="4"/>
  <c r="BB74" i="4"/>
  <c r="I19" i="4"/>
  <c r="AS35" i="4"/>
  <c r="AT55" i="4"/>
  <c r="AL84" i="4"/>
  <c r="P57" i="4"/>
  <c r="H35" i="4"/>
  <c r="BC17" i="4"/>
  <c r="G32" i="4"/>
  <c r="BH86" i="4"/>
  <c r="BA24" i="4"/>
  <c r="AC46" i="4"/>
  <c r="R64" i="4"/>
  <c r="S13" i="4"/>
  <c r="AV60" i="4"/>
  <c r="AY34" i="4"/>
  <c r="AI41" i="4"/>
  <c r="AD90" i="4"/>
  <c r="R79" i="4"/>
  <c r="AU6" i="4"/>
  <c r="H26" i="4"/>
  <c r="AV72" i="4"/>
  <c r="AP86" i="4"/>
  <c r="AX14" i="4"/>
  <c r="O18" i="4"/>
  <c r="H19" i="4"/>
  <c r="AI43" i="4"/>
  <c r="AK69" i="4"/>
  <c r="P73" i="4"/>
  <c r="O30" i="4"/>
  <c r="F81" i="4"/>
  <c r="AR38" i="4"/>
  <c r="AP37" i="4"/>
  <c r="G63" i="4"/>
  <c r="O23" i="4"/>
  <c r="AP72" i="4"/>
  <c r="J70" i="4"/>
  <c r="AV100" i="4"/>
  <c r="I86" i="4"/>
  <c r="BF19" i="4"/>
  <c r="V8" i="4"/>
  <c r="AS97" i="4"/>
  <c r="AB96" i="4"/>
  <c r="AG20" i="4"/>
  <c r="P66" i="4"/>
  <c r="I85" i="4"/>
  <c r="BE90" i="4"/>
  <c r="AC56" i="4"/>
  <c r="AM89" i="4"/>
  <c r="AC68" i="4"/>
  <c r="BC50" i="4"/>
  <c r="AG72" i="4"/>
  <c r="AZ54" i="4"/>
  <c r="AP44" i="4"/>
  <c r="AD78" i="4"/>
  <c r="AV61" i="4"/>
  <c r="AU38" i="4"/>
  <c r="BC42" i="4"/>
  <c r="H99" i="4"/>
  <c r="AX19" i="4"/>
  <c r="H13" i="4"/>
  <c r="AN64" i="4"/>
  <c r="AU66" i="4"/>
  <c r="V98" i="4"/>
  <c r="Q53" i="4"/>
  <c r="P37" i="4"/>
  <c r="AX84" i="4"/>
  <c r="F24" i="4"/>
  <c r="BH34" i="4"/>
  <c r="BE7" i="4"/>
  <c r="T9" i="4"/>
  <c r="F25" i="4"/>
  <c r="O63" i="4"/>
  <c r="Z79" i="4"/>
  <c r="Y63" i="4"/>
  <c r="AG11" i="4"/>
  <c r="BH81" i="4"/>
  <c r="H81" i="4"/>
  <c r="BG97" i="4"/>
  <c r="AL16" i="4"/>
  <c r="P10" i="4"/>
  <c r="BE18" i="4"/>
  <c r="BE89" i="4"/>
  <c r="AV52" i="4"/>
  <c r="AW36" i="4"/>
  <c r="I84" i="4"/>
  <c r="BH40" i="4"/>
  <c r="BA71" i="4"/>
  <c r="AM33" i="4"/>
  <c r="O56" i="4"/>
  <c r="AA72" i="4"/>
  <c r="AJ82" i="4"/>
  <c r="AL74" i="4"/>
  <c r="I72" i="4"/>
  <c r="AT11" i="4"/>
  <c r="G45" i="4"/>
  <c r="BA26" i="4"/>
  <c r="AG82" i="4"/>
  <c r="W9" i="4"/>
  <c r="AJ36" i="4"/>
  <c r="J65" i="4"/>
  <c r="AI10" i="4"/>
  <c r="BC37" i="4"/>
  <c r="BG59" i="4"/>
  <c r="AP93" i="4"/>
  <c r="AK52" i="4"/>
  <c r="AC66" i="4"/>
  <c r="AY21" i="4"/>
  <c r="O46" i="4"/>
  <c r="AP36" i="4"/>
  <c r="BG37" i="4"/>
  <c r="AR19" i="4"/>
  <c r="AK10" i="4"/>
  <c r="AY84" i="4"/>
  <c r="BD37" i="4"/>
  <c r="BD54" i="4"/>
  <c r="AP54" i="4"/>
  <c r="H76" i="4"/>
  <c r="AR73" i="4"/>
  <c r="Z54" i="4"/>
  <c r="AA53" i="4"/>
  <c r="W48" i="4"/>
  <c r="AZ56" i="4"/>
  <c r="AH50" i="4"/>
  <c r="W64" i="4"/>
  <c r="AA54" i="4"/>
  <c r="BD47" i="4"/>
  <c r="T29" i="4"/>
  <c r="AB99" i="4"/>
  <c r="T60" i="4"/>
  <c r="AV62" i="4"/>
  <c r="H68" i="4"/>
  <c r="R26" i="4"/>
  <c r="X82" i="4"/>
  <c r="AR80" i="4"/>
  <c r="Y84" i="4"/>
  <c r="AQ81" i="4"/>
  <c r="AX94" i="4"/>
  <c r="O13" i="4"/>
  <c r="U12" i="4"/>
  <c r="Y99" i="4"/>
  <c r="AO47" i="4"/>
  <c r="AW98" i="4"/>
  <c r="T48" i="4"/>
  <c r="AY44" i="4"/>
  <c r="AD8" i="4"/>
  <c r="P20" i="4"/>
  <c r="Q52" i="4"/>
  <c r="Z74" i="4"/>
  <c r="R37" i="4"/>
  <c r="BE91" i="4"/>
  <c r="J84" i="4"/>
  <c r="AN81" i="4"/>
  <c r="G41" i="4"/>
  <c r="AV37" i="4"/>
  <c r="AG34" i="4"/>
  <c r="I59" i="4"/>
  <c r="BA34" i="4"/>
  <c r="AP21" i="4"/>
  <c r="AV49" i="4"/>
  <c r="AC64" i="4"/>
  <c r="AP12" i="4"/>
  <c r="AL71" i="4"/>
  <c r="AQ96" i="4"/>
  <c r="AV79" i="4"/>
  <c r="AQ10" i="4"/>
  <c r="G86" i="4"/>
  <c r="BE52" i="4"/>
  <c r="AI26" i="4"/>
  <c r="BC11" i="4"/>
  <c r="BE30" i="4"/>
  <c r="BG92" i="4"/>
  <c r="V83" i="4"/>
  <c r="AT34" i="4"/>
  <c r="AY66" i="4"/>
  <c r="AG31" i="4"/>
  <c r="P72" i="4"/>
  <c r="AS11" i="4"/>
  <c r="BE33" i="4"/>
  <c r="Z36" i="4"/>
  <c r="AR90" i="4"/>
  <c r="BA55" i="4"/>
  <c r="AQ40" i="4"/>
  <c r="J28" i="4"/>
  <c r="AY19" i="4"/>
  <c r="AS55" i="4"/>
  <c r="BA92" i="4"/>
  <c r="Q87" i="4"/>
  <c r="AN76" i="4"/>
  <c r="AM79" i="4"/>
  <c r="BI44" i="4"/>
  <c r="W61" i="4"/>
  <c r="AU37" i="4"/>
  <c r="AK84" i="4"/>
  <c r="AB31" i="4"/>
  <c r="T56" i="4"/>
  <c r="BB17" i="4"/>
  <c r="X31" i="4"/>
  <c r="AO17" i="4"/>
  <c r="H92" i="4"/>
  <c r="AB92" i="4"/>
  <c r="BF93" i="4"/>
  <c r="AG70" i="4"/>
  <c r="AY51" i="4"/>
  <c r="BG23" i="4"/>
  <c r="U17" i="4"/>
  <c r="AJ75" i="4"/>
  <c r="AN95" i="4"/>
  <c r="I25" i="4"/>
  <c r="AD77" i="4"/>
  <c r="H38" i="4"/>
  <c r="AG85" i="4"/>
  <c r="AY33" i="4"/>
  <c r="AM80" i="4"/>
  <c r="AI31" i="4"/>
  <c r="S51" i="4"/>
  <c r="AQ75" i="4"/>
  <c r="U35" i="4"/>
  <c r="W15" i="4"/>
  <c r="BA90" i="4"/>
  <c r="AM73" i="4"/>
  <c r="R59" i="4"/>
  <c r="J94" i="4"/>
  <c r="BG49" i="4"/>
  <c r="AR27" i="4"/>
  <c r="AP75" i="4"/>
  <c r="AZ80" i="4"/>
  <c r="AO84" i="4"/>
  <c r="AL48" i="4"/>
  <c r="AN14" i="4"/>
  <c r="BC41" i="4"/>
  <c r="V37" i="4"/>
  <c r="BD61" i="4"/>
  <c r="R58" i="4"/>
  <c r="P100" i="4"/>
  <c r="O78" i="4"/>
  <c r="P6" i="4"/>
  <c r="AX66" i="4"/>
  <c r="BE37" i="4"/>
  <c r="BA100" i="4"/>
  <c r="F94" i="4"/>
  <c r="AN51" i="4"/>
  <c r="G23" i="4"/>
  <c r="W49" i="4"/>
  <c r="AU69" i="4"/>
  <c r="AU61" i="4"/>
  <c r="AR28" i="4"/>
  <c r="P12" i="4"/>
  <c r="AS24" i="4"/>
  <c r="Z89" i="4"/>
  <c r="BC85" i="4"/>
  <c r="BG50" i="4"/>
  <c r="G56" i="4"/>
  <c r="P65" i="4"/>
  <c r="U39" i="4"/>
  <c r="G83" i="4"/>
  <c r="AB18" i="4"/>
  <c r="AA86" i="4"/>
  <c r="V90" i="4"/>
  <c r="U91" i="4"/>
  <c r="AN59" i="4"/>
  <c r="AN91" i="4"/>
  <c r="X46" i="4"/>
  <c r="AI85" i="4"/>
  <c r="J36" i="4"/>
  <c r="AG55" i="4"/>
  <c r="V29" i="4"/>
  <c r="BC38" i="4"/>
  <c r="AO31" i="4"/>
  <c r="BI61" i="4"/>
  <c r="AB78" i="4"/>
  <c r="AL41" i="4"/>
  <c r="R41" i="4"/>
  <c r="AO25" i="4"/>
  <c r="AJ22" i="4"/>
  <c r="AO67" i="4"/>
  <c r="BH29" i="4"/>
  <c r="AP20" i="4"/>
  <c r="H70" i="4"/>
  <c r="W42" i="4"/>
  <c r="AB64" i="4"/>
  <c r="J25" i="4"/>
  <c r="O79" i="4"/>
  <c r="BH95" i="4"/>
  <c r="BA10" i="4"/>
  <c r="AH26" i="4"/>
  <c r="Y18" i="4"/>
  <c r="AJ42" i="4"/>
  <c r="AS22" i="4"/>
  <c r="AQ99" i="4"/>
  <c r="H11" i="4"/>
  <c r="H58" i="4"/>
  <c r="V62" i="4"/>
  <c r="I10" i="4"/>
  <c r="Y69" i="4"/>
  <c r="AM95" i="4"/>
  <c r="AP81" i="4"/>
  <c r="H6" i="4"/>
  <c r="AJ25" i="4"/>
  <c r="AQ61" i="4"/>
  <c r="R46" i="4"/>
  <c r="BF42" i="4"/>
  <c r="AO74" i="4"/>
  <c r="AX87" i="4"/>
  <c r="AC69" i="4"/>
  <c r="AL9" i="4"/>
  <c r="AR53" i="4"/>
  <c r="AR74" i="4"/>
  <c r="AJ51" i="4"/>
  <c r="J42" i="4"/>
  <c r="BD11" i="4"/>
  <c r="AO11" i="4"/>
  <c r="BD53" i="4"/>
  <c r="AU34" i="4"/>
  <c r="BI32" i="4"/>
  <c r="AN42" i="4"/>
  <c r="AR36" i="4"/>
  <c r="I42" i="4"/>
  <c r="Z17" i="4"/>
  <c r="AO54" i="4"/>
  <c r="S44" i="4"/>
  <c r="AA69" i="4"/>
  <c r="AL69" i="4"/>
  <c r="AD47" i="4"/>
  <c r="U31" i="4"/>
  <c r="AV71" i="4"/>
  <c r="BB84" i="4"/>
  <c r="J81" i="4"/>
  <c r="AV95" i="4"/>
  <c r="AP24" i="4"/>
  <c r="AR32" i="4"/>
  <c r="U9" i="4"/>
  <c r="AQ70" i="4"/>
  <c r="AX61" i="4"/>
  <c r="AK50" i="4"/>
  <c r="BF40" i="4"/>
  <c r="AL30" i="4"/>
  <c r="AX77" i="4"/>
  <c r="BD57" i="4"/>
  <c r="T37" i="4"/>
  <c r="X49" i="4"/>
  <c r="BC53" i="4"/>
  <c r="BD83" i="4"/>
  <c r="BF7" i="4"/>
  <c r="AV59" i="4"/>
  <c r="W63" i="4"/>
  <c r="AZ23" i="4"/>
  <c r="BB48" i="4"/>
  <c r="AV16" i="4"/>
  <c r="AB39" i="4"/>
  <c r="S62" i="4"/>
  <c r="AB7" i="4"/>
  <c r="T58" i="4"/>
  <c r="BC28" i="4"/>
  <c r="AA95" i="4"/>
  <c r="Y70" i="4"/>
  <c r="AJ32" i="4"/>
  <c r="AS21" i="4"/>
  <c r="AB63" i="4"/>
  <c r="BD89" i="4"/>
  <c r="AQ46" i="4"/>
  <c r="AS78" i="4"/>
  <c r="X16" i="4"/>
  <c r="G72" i="4"/>
  <c r="Z35" i="4"/>
  <c r="Z87" i="4"/>
  <c r="BD30" i="4"/>
  <c r="X68" i="4"/>
  <c r="BI23" i="4"/>
  <c r="AH15" i="4"/>
  <c r="BI28" i="4"/>
  <c r="AP43" i="4"/>
  <c r="F88" i="4"/>
  <c r="AQ55" i="4"/>
  <c r="AP59" i="4"/>
  <c r="AB33" i="4"/>
  <c r="AW99" i="4"/>
  <c r="O62" i="4"/>
  <c r="BI26" i="4"/>
  <c r="AQ84" i="4"/>
  <c r="BF85" i="4"/>
  <c r="AK94" i="4"/>
  <c r="BA11" i="4"/>
  <c r="BC61" i="4"/>
  <c r="AI70" i="4"/>
  <c r="AM46" i="4"/>
  <c r="H94" i="4"/>
  <c r="AA89" i="4"/>
  <c r="S84" i="4"/>
  <c r="AC73" i="4"/>
  <c r="AQ88" i="4"/>
  <c r="BA59" i="4"/>
  <c r="AZ47" i="4"/>
  <c r="AH57" i="4"/>
  <c r="Z42" i="4"/>
  <c r="Y57" i="4"/>
  <c r="X36" i="4"/>
  <c r="BC91" i="4"/>
  <c r="I33" i="4"/>
  <c r="AG14" i="4"/>
  <c r="AH20" i="4"/>
  <c r="BG95" i="4"/>
  <c r="BE49" i="4"/>
  <c r="BF90" i="4"/>
  <c r="I100" i="4"/>
  <c r="BD26" i="4"/>
  <c r="AS52" i="4"/>
  <c r="AZ88" i="4"/>
  <c r="AN99" i="4"/>
  <c r="BC93" i="4"/>
  <c r="AM37" i="4"/>
  <c r="Y66" i="4"/>
  <c r="AJ79" i="4"/>
  <c r="AL44" i="4"/>
  <c r="BC44" i="4"/>
  <c r="BC26" i="4"/>
  <c r="AH49" i="4"/>
  <c r="AO97" i="4"/>
  <c r="AW60" i="4"/>
  <c r="AI7" i="4"/>
  <c r="AK54" i="4"/>
  <c r="BH89" i="4"/>
  <c r="AL23" i="4"/>
  <c r="AM68" i="4"/>
  <c r="H42" i="4"/>
  <c r="H25" i="4"/>
  <c r="BA95" i="4"/>
  <c r="BH98" i="4"/>
  <c r="AG80" i="4"/>
  <c r="AS30" i="4"/>
  <c r="P17" i="4"/>
  <c r="AS75" i="4"/>
  <c r="BD34" i="4"/>
  <c r="AU23" i="4"/>
  <c r="J54" i="4"/>
  <c r="BI19" i="4"/>
  <c r="AJ95" i="4"/>
  <c r="AL25" i="4"/>
  <c r="T8" i="4"/>
  <c r="AR78" i="4"/>
  <c r="AQ53" i="4"/>
  <c r="AI33" i="4"/>
  <c r="AC98" i="4"/>
  <c r="AX56" i="4"/>
  <c r="AZ59" i="4"/>
  <c r="Q25" i="4"/>
  <c r="AZ14" i="4"/>
  <c r="BI27" i="4"/>
  <c r="AH82" i="4"/>
  <c r="AT15" i="4"/>
  <c r="AR96" i="4"/>
  <c r="T92" i="4"/>
  <c r="AO28" i="4"/>
  <c r="AG62" i="4"/>
  <c r="AH88" i="4"/>
  <c r="AQ54" i="4"/>
  <c r="AG88" i="4"/>
  <c r="AK16" i="4"/>
  <c r="AS14" i="4"/>
  <c r="I6" i="4"/>
  <c r="AB49" i="4"/>
  <c r="AO39" i="4"/>
  <c r="BH82" i="4"/>
  <c r="T76" i="4"/>
  <c r="T34" i="4"/>
  <c r="J80" i="4"/>
  <c r="X55" i="4"/>
  <c r="AZ89" i="4"/>
  <c r="AA65" i="4"/>
  <c r="BF57" i="4"/>
  <c r="AK26" i="4"/>
  <c r="AL93" i="4"/>
  <c r="BF65" i="4"/>
  <c r="H50" i="4"/>
  <c r="J66" i="4"/>
  <c r="AK95" i="4"/>
  <c r="AZ86" i="4"/>
  <c r="BH17" i="4"/>
  <c r="G47" i="4"/>
  <c r="BG40" i="4"/>
  <c r="R30" i="4"/>
  <c r="AY18" i="4"/>
  <c r="BF69" i="4"/>
  <c r="AH86" i="4"/>
  <c r="J72" i="4"/>
  <c r="AY24" i="4"/>
  <c r="AH14" i="4"/>
  <c r="R86" i="4"/>
  <c r="AZ11" i="4"/>
  <c r="I35" i="4"/>
  <c r="AT76" i="4"/>
  <c r="R62" i="4"/>
  <c r="AM17" i="4"/>
  <c r="U34" i="4"/>
  <c r="AH52" i="4"/>
  <c r="AB84" i="4"/>
  <c r="W94" i="4"/>
  <c r="BH30" i="4"/>
  <c r="AZ43" i="4"/>
  <c r="AO83" i="4"/>
  <c r="Z39" i="4"/>
  <c r="O29" i="4"/>
  <c r="AQ66" i="4"/>
  <c r="AJ78" i="4"/>
  <c r="BH63" i="4"/>
  <c r="AJ64" i="4"/>
  <c r="AL8" i="4"/>
  <c r="AV53" i="4"/>
  <c r="AK14" i="4"/>
  <c r="AZ51" i="4"/>
  <c r="R20" i="4"/>
  <c r="AO15" i="4"/>
  <c r="V80" i="4"/>
  <c r="W86" i="4"/>
  <c r="J77" i="4"/>
  <c r="BH7" i="4"/>
  <c r="AZ71" i="4"/>
  <c r="AO96" i="4"/>
  <c r="Q29" i="4"/>
  <c r="AV30" i="4"/>
  <c r="AY81" i="4"/>
  <c r="BI15" i="4"/>
  <c r="R51" i="4"/>
  <c r="AC15" i="4"/>
  <c r="AM98" i="4"/>
  <c r="Q43" i="4"/>
  <c r="BF14" i="4"/>
  <c r="AK78" i="4"/>
  <c r="BA20" i="4"/>
  <c r="H49" i="4"/>
  <c r="T13" i="4"/>
  <c r="G100" i="4"/>
  <c r="AK97" i="4"/>
  <c r="AV21" i="4"/>
  <c r="Q6" i="4"/>
  <c r="AP41" i="4"/>
  <c r="BI75" i="4"/>
  <c r="AR34" i="4"/>
  <c r="BC81" i="4"/>
  <c r="AW18" i="4"/>
  <c r="AK64" i="4"/>
  <c r="S67" i="4"/>
  <c r="O94" i="4"/>
  <c r="Z83" i="4"/>
  <c r="AD33" i="4"/>
  <c r="AM11" i="4"/>
  <c r="T91" i="4"/>
  <c r="AL96" i="4"/>
  <c r="BH88" i="4"/>
  <c r="BE41" i="4"/>
  <c r="BC21" i="4"/>
  <c r="P59" i="4"/>
  <c r="AA66" i="4"/>
  <c r="AX16" i="4"/>
  <c r="AI81" i="4"/>
  <c r="AR31" i="4"/>
  <c r="H36" i="4"/>
  <c r="BI69" i="4"/>
  <c r="BI99" i="4"/>
  <c r="R74" i="4"/>
  <c r="AN65" i="4"/>
  <c r="V64" i="4"/>
  <c r="AV31" i="4"/>
  <c r="O59" i="4"/>
  <c r="BH25" i="4"/>
  <c r="AX25" i="4"/>
  <c r="BB47" i="4"/>
  <c r="AX45" i="4"/>
  <c r="AM84" i="4"/>
  <c r="AY26" i="4"/>
  <c r="R32" i="4"/>
  <c r="AR57" i="4"/>
  <c r="X71" i="4"/>
  <c r="AO75" i="4"/>
  <c r="BB31" i="4"/>
  <c r="Q22" i="4"/>
  <c r="AO58" i="4"/>
  <c r="AV36" i="4"/>
  <c r="AY64" i="4"/>
  <c r="Y89" i="4"/>
  <c r="X32" i="4"/>
  <c r="H23" i="4"/>
  <c r="J46" i="4"/>
  <c r="G84" i="4"/>
  <c r="AY40" i="4"/>
  <c r="AZ55" i="4"/>
  <c r="AM70" i="4"/>
  <c r="J13" i="4"/>
  <c r="AV6" i="4"/>
  <c r="AS65" i="4"/>
  <c r="AD75" i="4"/>
  <c r="AB24" i="4"/>
  <c r="AG49" i="4"/>
  <c r="X19" i="4"/>
  <c r="AC24" i="4"/>
  <c r="BA31" i="4"/>
  <c r="BC29" i="4"/>
  <c r="AV26" i="4"/>
  <c r="BE63" i="4"/>
  <c r="BA93" i="4"/>
  <c r="H75" i="4"/>
  <c r="BG79" i="4"/>
  <c r="AI49" i="4"/>
  <c r="F20" i="4"/>
  <c r="BB35" i="4"/>
  <c r="P14" i="4"/>
  <c r="BE42" i="4"/>
  <c r="Y33" i="4"/>
  <c r="G16" i="4"/>
  <c r="S22" i="32"/>
  <c r="S121" i="32"/>
  <c r="BI7" i="3"/>
  <c r="BI8" i="3"/>
  <c r="BI9" i="3"/>
  <c r="BI10" i="3"/>
  <c r="BI11" i="3"/>
  <c r="BI12" i="3"/>
  <c r="BI13" i="3"/>
  <c r="BI14" i="3"/>
  <c r="BI15" i="3"/>
  <c r="BI16" i="3"/>
  <c r="BI17" i="3"/>
  <c r="BI18" i="3"/>
  <c r="BI19" i="3"/>
  <c r="BI20" i="3"/>
  <c r="BI21" i="3"/>
  <c r="BI22" i="3"/>
  <c r="BI23" i="3"/>
  <c r="BI24" i="3"/>
  <c r="BI25" i="3"/>
  <c r="BI26" i="3"/>
  <c r="BI27" i="3"/>
  <c r="BI28" i="3"/>
  <c r="BI29" i="3"/>
  <c r="BI30" i="3"/>
  <c r="BI31" i="3"/>
  <c r="BI32" i="3"/>
  <c r="BI33" i="3"/>
  <c r="BI34" i="3"/>
  <c r="BI35" i="3"/>
  <c r="BI36" i="3"/>
  <c r="BI37" i="3"/>
  <c r="BI38" i="3"/>
  <c r="BI39" i="3"/>
  <c r="BI40" i="3"/>
  <c r="BI41" i="3"/>
  <c r="BI42" i="3"/>
  <c r="BI43" i="3"/>
  <c r="BI44" i="3"/>
  <c r="BI45" i="3"/>
  <c r="BI46" i="3"/>
  <c r="BI47" i="3"/>
  <c r="BI48" i="3"/>
  <c r="BI49" i="3"/>
  <c r="BI50" i="3"/>
  <c r="BI51" i="3"/>
  <c r="BI52" i="3"/>
  <c r="BI53" i="3"/>
  <c r="BI54" i="3"/>
  <c r="BI55" i="3"/>
  <c r="BI56" i="3"/>
  <c r="BI57" i="3"/>
  <c r="BI58" i="3"/>
  <c r="BI59" i="3"/>
  <c r="BI60" i="3"/>
  <c r="BI61" i="3"/>
  <c r="BI62" i="3"/>
  <c r="BI63" i="3"/>
  <c r="BI64" i="3"/>
  <c r="BI65" i="3"/>
  <c r="BI66" i="3"/>
  <c r="BI67" i="3"/>
  <c r="BI68" i="3"/>
  <c r="BI69" i="3"/>
  <c r="BI70" i="3"/>
  <c r="BI71" i="3"/>
  <c r="BI72" i="3"/>
  <c r="BI73" i="3"/>
  <c r="BI74" i="3"/>
  <c r="BI75" i="3"/>
  <c r="BI76" i="3"/>
  <c r="BI77" i="3"/>
  <c r="BI78" i="3"/>
  <c r="BI79" i="3"/>
  <c r="BI80" i="3"/>
  <c r="BI81" i="3"/>
  <c r="BI82" i="3"/>
  <c r="BI83" i="3"/>
  <c r="BI84" i="3"/>
  <c r="BI85" i="3"/>
  <c r="BI86" i="3"/>
  <c r="BI87" i="3"/>
  <c r="BI88" i="3"/>
  <c r="BI89" i="3"/>
  <c r="BI90" i="3"/>
  <c r="BI91" i="3"/>
  <c r="BI92" i="3"/>
  <c r="BI93" i="3"/>
  <c r="BI94" i="3"/>
  <c r="BI95" i="3"/>
  <c r="BI96" i="3"/>
  <c r="BI97" i="3"/>
  <c r="BI98" i="3"/>
  <c r="BI99" i="3"/>
  <c r="BI100" i="3"/>
  <c r="BI6" i="3"/>
  <c r="F68" i="3"/>
  <c r="Q173" i="35" l="1"/>
  <c r="R173" i="35" s="1"/>
  <c r="S173" i="35" s="1"/>
  <c r="Z173" i="35"/>
  <c r="Z8" i="35" l="1"/>
  <c r="Z106" i="35"/>
  <c r="Q139" i="35" l="1"/>
  <c r="R139" i="35" s="1"/>
  <c r="S139" i="35" s="1"/>
  <c r="Z139" i="35"/>
  <c r="Z158" i="35"/>
  <c r="Q158" i="35"/>
  <c r="R158" i="35" s="1"/>
  <c r="S158" i="35" s="1"/>
  <c r="Q281" i="35" l="1"/>
  <c r="R281" i="35" s="1"/>
  <c r="S281" i="35" s="1"/>
  <c r="Z281" i="35"/>
  <c r="Z66" i="35" l="1"/>
  <c r="BH103" i="7" l="1"/>
  <c r="BG103" i="7"/>
  <c r="Z491" i="35"/>
  <c r="Z620" i="35" l="1"/>
  <c r="Q620" i="35"/>
  <c r="R620" i="35" s="1"/>
  <c r="S620" i="35" s="1"/>
  <c r="Q66" i="35"/>
  <c r="R66" i="35" s="1"/>
  <c r="S66" i="35" s="1"/>
  <c r="Q510" i="35" l="1"/>
  <c r="R510" i="35" s="1"/>
  <c r="S510" i="35" s="1"/>
  <c r="Z510" i="35"/>
  <c r="Q310" i="35" l="1"/>
  <c r="R310" i="35" s="1"/>
  <c r="S310" i="35" s="1"/>
  <c r="Z310" i="35"/>
  <c r="Z71" i="35" l="1"/>
  <c r="Q71" i="35"/>
  <c r="R71" i="35" s="1"/>
  <c r="Z618" i="35" l="1"/>
  <c r="Q618" i="35"/>
  <c r="R618" i="35" s="1"/>
  <c r="S618" i="35" s="1"/>
  <c r="Z448" i="35" l="1"/>
  <c r="Q448" i="35"/>
  <c r="R448" i="35" s="1"/>
  <c r="Q106" i="35" l="1"/>
  <c r="R106" i="35" s="1"/>
  <c r="S106" i="35" s="1"/>
  <c r="H69" i="3" l="1"/>
  <c r="H57" i="3"/>
  <c r="H50" i="3"/>
  <c r="H48" i="3"/>
  <c r="H39" i="3"/>
  <c r="H38" i="3"/>
  <c r="H37" i="3"/>
  <c r="H33" i="3"/>
  <c r="H8" i="3"/>
  <c r="Q556" i="35"/>
  <c r="R556" i="35" s="1"/>
  <c r="S556" i="35" s="1"/>
  <c r="Q631" i="35" l="1"/>
  <c r="R631" i="35" s="1"/>
  <c r="S631" i="35" s="1"/>
  <c r="Z631" i="35"/>
  <c r="Q172" i="35" l="1"/>
  <c r="R172" i="35" s="1"/>
  <c r="S172" i="35" s="1"/>
  <c r="Z172" i="35"/>
  <c r="Z552" i="35" l="1"/>
  <c r="Q552" i="35"/>
  <c r="R552" i="35" s="1"/>
  <c r="S552" i="35" s="1"/>
  <c r="Z74" i="35" l="1"/>
  <c r="Q74" i="35"/>
  <c r="R74" i="35" s="1"/>
  <c r="S74" i="35" s="1"/>
  <c r="Q19" i="35" l="1"/>
  <c r="R19" i="35" s="1"/>
  <c r="S19" i="35" s="1"/>
  <c r="Z19" i="35"/>
  <c r="Z254" i="35"/>
  <c r="Q254" i="35"/>
  <c r="R254" i="35" s="1"/>
  <c r="S254" i="35" s="1"/>
  <c r="Z389" i="35" l="1"/>
  <c r="Q389" i="35"/>
  <c r="R389" i="35" s="1"/>
  <c r="S389" i="35" s="1"/>
  <c r="Z170" i="35"/>
  <c r="Q170" i="35"/>
  <c r="R170" i="35" s="1"/>
  <c r="S170" i="35" s="1"/>
  <c r="Q191" i="35" l="1"/>
  <c r="R191" i="35" s="1"/>
  <c r="S191" i="35" s="1"/>
  <c r="Z191" i="35"/>
  <c r="Q555" i="35" l="1"/>
  <c r="R555" i="35" s="1"/>
  <c r="S555" i="35" s="1"/>
  <c r="Z555" i="35"/>
  <c r="Z556" i="35"/>
  <c r="Q612" i="35" l="1"/>
  <c r="R612" i="35" s="1"/>
  <c r="S612" i="35" s="1"/>
  <c r="Z612" i="35"/>
  <c r="Z590" i="35"/>
  <c r="Q460" i="35" l="1"/>
  <c r="R460" i="35" s="1"/>
  <c r="S460" i="35" s="1"/>
  <c r="Z460" i="35"/>
  <c r="Q37" i="35" l="1"/>
  <c r="R37" i="35" s="1"/>
  <c r="S37" i="35" s="1"/>
  <c r="Z37" i="35"/>
  <c r="Q10" i="35" l="1"/>
  <c r="R10" i="35" s="1"/>
  <c r="S10" i="35" s="1"/>
  <c r="Z10" i="35"/>
  <c r="Z148" i="35" l="1"/>
  <c r="Q148" i="35"/>
  <c r="R148" i="35" s="1"/>
  <c r="S148" i="35" s="1"/>
  <c r="Z149" i="35"/>
  <c r="Q149" i="35"/>
  <c r="R149" i="35" s="1"/>
  <c r="S149" i="35" s="1"/>
  <c r="Q145" i="35"/>
  <c r="R145" i="35" s="1"/>
  <c r="S145" i="35" s="1"/>
  <c r="Z145" i="35"/>
  <c r="Q146" i="35"/>
  <c r="R146" i="35" s="1"/>
  <c r="S146" i="35" s="1"/>
  <c r="Z146" i="35"/>
  <c r="Z416" i="35" l="1"/>
  <c r="Q416" i="35"/>
  <c r="R416" i="35" s="1"/>
  <c r="Q215" i="35" l="1"/>
  <c r="R215" i="35" s="1"/>
  <c r="Z215" i="35"/>
  <c r="Q690" i="35"/>
  <c r="R690" i="35" s="1"/>
  <c r="S690" i="35" s="1"/>
  <c r="Q688" i="35"/>
  <c r="R688" i="35" s="1"/>
  <c r="S688" i="35" s="1"/>
  <c r="Q686" i="35"/>
  <c r="R686" i="35" s="1"/>
  <c r="S686" i="35" s="1"/>
  <c r="Q687" i="35"/>
  <c r="R687" i="35" s="1"/>
  <c r="S687" i="35" s="1"/>
  <c r="Z690" i="35"/>
  <c r="Z688" i="35"/>
  <c r="Q430" i="35" l="1"/>
  <c r="R430" i="35" s="1"/>
  <c r="S430" i="35" s="1"/>
  <c r="Z430" i="35"/>
  <c r="Q431" i="35"/>
  <c r="R431" i="35" s="1"/>
  <c r="S431" i="35" s="1"/>
  <c r="Z431" i="35"/>
  <c r="Q244" i="35" l="1"/>
  <c r="R244" i="35" s="1"/>
  <c r="S244" i="35" s="1"/>
  <c r="Z244" i="35"/>
  <c r="Q18" i="35" l="1"/>
  <c r="R18" i="35" s="1"/>
  <c r="S18" i="35" s="1"/>
  <c r="Z18" i="35"/>
  <c r="Z27" i="35" l="1"/>
  <c r="Q27" i="35"/>
  <c r="R27" i="35" s="1"/>
  <c r="S27" i="35" s="1"/>
  <c r="Q675" i="35" l="1"/>
  <c r="R675" i="35" s="1"/>
  <c r="S675" i="35" s="1"/>
  <c r="Z675" i="35"/>
  <c r="Q674" i="35"/>
  <c r="R674" i="35" s="1"/>
  <c r="S674" i="35" s="1"/>
  <c r="Z674" i="35"/>
  <c r="Q676" i="35"/>
  <c r="R676" i="35" s="1"/>
  <c r="S676" i="35" s="1"/>
  <c r="Z676" i="35"/>
  <c r="Q313" i="35" l="1"/>
  <c r="R313" i="35" s="1"/>
  <c r="S313" i="35" s="1"/>
  <c r="Z313" i="35"/>
  <c r="Q657" i="35" l="1"/>
  <c r="R657" i="35" s="1"/>
  <c r="S657" i="35" s="1"/>
  <c r="Z657" i="35"/>
  <c r="Q54" i="35" l="1"/>
  <c r="R54" i="35" s="1"/>
  <c r="S54" i="35" s="1"/>
  <c r="Z54" i="35"/>
  <c r="Q45" i="35"/>
  <c r="R45" i="35" s="1"/>
  <c r="S45" i="35" s="1"/>
  <c r="Z45" i="35"/>
  <c r="Q46" i="35"/>
  <c r="R46" i="35" s="1"/>
  <c r="S46" i="35" s="1"/>
  <c r="Z46" i="35"/>
  <c r="Q47" i="35"/>
  <c r="R47" i="35" s="1"/>
  <c r="S47" i="35" s="1"/>
  <c r="Z47" i="35"/>
  <c r="Q41" i="35"/>
  <c r="R41" i="35" s="1"/>
  <c r="S41" i="35" s="1"/>
  <c r="Z41" i="35"/>
  <c r="Q185" i="35" l="1"/>
  <c r="R185" i="35" s="1"/>
  <c r="S185" i="35" s="1"/>
  <c r="Z185" i="35"/>
  <c r="Q300" i="35" l="1"/>
  <c r="R300" i="35" s="1"/>
  <c r="S300" i="35" s="1"/>
  <c r="Z300" i="35"/>
  <c r="Q298" i="35"/>
  <c r="R298" i="35" s="1"/>
  <c r="S298" i="35" s="1"/>
  <c r="Z298" i="35"/>
  <c r="Z289" i="35" l="1"/>
  <c r="Q289" i="35"/>
  <c r="R289" i="35" s="1"/>
  <c r="S289" i="35" s="1"/>
  <c r="Z450" i="35" l="1"/>
  <c r="Z216" i="35"/>
  <c r="Z217" i="35"/>
  <c r="Q290" i="35" l="1"/>
  <c r="R290" i="35" s="1"/>
  <c r="S290" i="35" s="1"/>
  <c r="Z290" i="35"/>
  <c r="Q72" i="35" l="1"/>
  <c r="R72" i="35" s="1"/>
  <c r="S72" i="35" s="1"/>
  <c r="Z72" i="35"/>
  <c r="Q61" i="35"/>
  <c r="R61" i="35" s="1"/>
  <c r="S61" i="35" s="1"/>
  <c r="Z61" i="35"/>
  <c r="Q64" i="35"/>
  <c r="R64" i="35" s="1"/>
  <c r="S64" i="35" s="1"/>
  <c r="Z64" i="35"/>
  <c r="Q284" i="35" l="1"/>
  <c r="R284" i="35" s="1"/>
  <c r="S284" i="35" s="1"/>
  <c r="Z284" i="35"/>
  <c r="Q286" i="35"/>
  <c r="R286" i="35" s="1"/>
  <c r="S286" i="35" s="1"/>
  <c r="Z286" i="35"/>
  <c r="Q346" i="35" l="1"/>
  <c r="R346" i="35" s="1"/>
  <c r="S346" i="35" s="1"/>
  <c r="Z346" i="35"/>
  <c r="Q596" i="35" l="1"/>
  <c r="Q24" i="35" l="1"/>
  <c r="R24" i="35" s="1"/>
  <c r="S24" i="35" s="1"/>
  <c r="Z24" i="35"/>
  <c r="Q590" i="35" l="1"/>
  <c r="R590" i="35" s="1"/>
  <c r="S590" i="35" s="1"/>
  <c r="Q615" i="35" l="1"/>
  <c r="R615" i="35" s="1"/>
  <c r="S615" i="35" s="1"/>
  <c r="Z615" i="35"/>
  <c r="Q115" i="35" l="1"/>
  <c r="R115" i="35" s="1"/>
  <c r="S115" i="35" s="1"/>
  <c r="Z115" i="35"/>
  <c r="Q565" i="35" l="1"/>
  <c r="R565" i="35" s="1"/>
  <c r="Z565" i="35"/>
  <c r="Q614" i="35" l="1"/>
  <c r="R614" i="35" s="1"/>
  <c r="S614" i="35" s="1"/>
  <c r="Z614" i="35"/>
  <c r="Q343" i="35"/>
  <c r="R343" i="35" s="1"/>
  <c r="S343" i="35" s="1"/>
  <c r="Z343" i="35"/>
  <c r="Q165" i="35" l="1"/>
  <c r="R165" i="35" s="1"/>
  <c r="S165" i="35" s="1"/>
  <c r="Z165" i="35"/>
  <c r="Q235" i="35"/>
  <c r="R235" i="35" s="1"/>
  <c r="S235" i="35" s="1"/>
  <c r="Z235" i="35"/>
  <c r="Q574" i="35"/>
  <c r="R574" i="35" s="1"/>
  <c r="S574" i="35" s="1"/>
  <c r="Z574" i="35"/>
  <c r="Q369" i="35" l="1"/>
  <c r="R369" i="35" s="1"/>
  <c r="S369" i="35" s="1"/>
  <c r="Z369" i="35"/>
  <c r="Z455" i="35" l="1"/>
  <c r="Q455" i="35"/>
  <c r="R455" i="35" s="1"/>
  <c r="S455" i="35" s="1"/>
  <c r="Z490" i="35" l="1"/>
  <c r="Q490" i="35"/>
  <c r="R490" i="35" s="1"/>
  <c r="S490" i="35" s="1"/>
  <c r="Z453" i="35" l="1"/>
  <c r="Q453" i="35"/>
  <c r="R453" i="35" s="1"/>
  <c r="S453" i="35" s="1"/>
  <c r="Z454" i="35" l="1"/>
  <c r="Q454" i="35"/>
  <c r="R454" i="35" s="1"/>
  <c r="S454" i="35" s="1"/>
  <c r="Q104" i="35" l="1"/>
  <c r="R104" i="35" s="1"/>
  <c r="S104" i="35" s="1"/>
  <c r="Z104" i="35"/>
  <c r="Q489" i="35" l="1"/>
  <c r="R489" i="35" s="1"/>
  <c r="S489" i="35" s="1"/>
  <c r="Q137" i="35"/>
  <c r="R137" i="35" s="1"/>
  <c r="S137" i="35" s="1"/>
  <c r="Q576" i="35"/>
  <c r="R576" i="35" s="1"/>
  <c r="S576" i="35" s="1"/>
  <c r="Q521" i="35"/>
  <c r="R521" i="35" s="1"/>
  <c r="S521" i="35" s="1"/>
  <c r="Z521" i="35"/>
  <c r="Z137" i="35" l="1"/>
  <c r="Z648" i="35" l="1"/>
  <c r="Q648" i="35"/>
  <c r="R648" i="35" s="1"/>
  <c r="S648" i="35" s="1"/>
  <c r="Z576" i="35"/>
  <c r="Q630" i="35"/>
  <c r="R630" i="35" s="1"/>
  <c r="S630" i="35" s="1"/>
  <c r="Z630" i="35"/>
  <c r="Q632" i="35"/>
  <c r="R632" i="35" s="1"/>
  <c r="S632" i="35" s="1"/>
  <c r="Z632" i="35"/>
  <c r="S353" i="35" l="1"/>
  <c r="Q17" i="35" l="1"/>
  <c r="R17" i="35" s="1"/>
  <c r="S17" i="35" s="1"/>
  <c r="Z17" i="35"/>
  <c r="Z553" i="35" l="1"/>
  <c r="Z551" i="35"/>
  <c r="Z550" i="35"/>
  <c r="Q553" i="35"/>
  <c r="R553" i="35" s="1"/>
  <c r="S553" i="35" s="1"/>
  <c r="Q551" i="35"/>
  <c r="R551" i="35" s="1"/>
  <c r="S551" i="35" s="1"/>
  <c r="Q550" i="35"/>
  <c r="R550" i="35" s="1"/>
  <c r="S550" i="35" s="1"/>
  <c r="Z663" i="35" l="1"/>
  <c r="Z662" i="35"/>
  <c r="Q663" i="35"/>
  <c r="R663" i="35" s="1"/>
  <c r="S663" i="35" s="1"/>
  <c r="Q662" i="35"/>
  <c r="R662" i="35" s="1"/>
  <c r="S662" i="35" s="1"/>
  <c r="Q661" i="35"/>
  <c r="R661" i="35" s="1"/>
  <c r="S661" i="35" s="1"/>
  <c r="Z661" i="35"/>
  <c r="Q660" i="35" l="1"/>
  <c r="R660" i="35" s="1"/>
  <c r="S660" i="35" s="1"/>
  <c r="Z660" i="35"/>
  <c r="J70" i="3" l="1"/>
  <c r="I70" i="3"/>
  <c r="H70" i="3"/>
  <c r="G70" i="3"/>
  <c r="F70" i="3"/>
  <c r="F6" i="3"/>
  <c r="G6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9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BH70" i="3"/>
  <c r="BG70" i="3"/>
  <c r="BF70" i="3"/>
  <c r="BE70" i="3"/>
  <c r="BD70" i="3"/>
  <c r="BC70" i="3"/>
  <c r="BB70" i="3"/>
  <c r="BA70" i="3"/>
  <c r="AZ70" i="3"/>
  <c r="AY70" i="3"/>
  <c r="AX70" i="3"/>
  <c r="AW70" i="3"/>
  <c r="AV70" i="3"/>
  <c r="AU70" i="3"/>
  <c r="AT70" i="3"/>
  <c r="AS70" i="3"/>
  <c r="AR70" i="3"/>
  <c r="AQ70" i="3"/>
  <c r="AP70" i="3"/>
  <c r="AO70" i="3"/>
  <c r="AN70" i="3"/>
  <c r="AM70" i="3"/>
  <c r="AL70" i="3"/>
  <c r="AK70" i="3"/>
  <c r="AJ70" i="3"/>
  <c r="AI70" i="3"/>
  <c r="AH70" i="3"/>
  <c r="AG70" i="3"/>
  <c r="AF70" i="3"/>
  <c r="AE70" i="3"/>
  <c r="AD70" i="3"/>
  <c r="AC70" i="3"/>
  <c r="AB70" i="3"/>
  <c r="AA70" i="3"/>
  <c r="Z70" i="3"/>
  <c r="Y70" i="3"/>
  <c r="X70" i="3"/>
  <c r="W70" i="3"/>
  <c r="V70" i="3"/>
  <c r="U70" i="3"/>
  <c r="T70" i="3"/>
  <c r="S70" i="3"/>
  <c r="R70" i="3"/>
  <c r="Q70" i="3"/>
  <c r="P70" i="3"/>
  <c r="O70" i="3"/>
  <c r="N70" i="3"/>
  <c r="M70" i="3"/>
  <c r="BK70" i="3" l="1"/>
  <c r="B10" i="36"/>
  <c r="Z164" i="35" l="1"/>
  <c r="Q164" i="35"/>
  <c r="R164" i="35" s="1"/>
  <c r="S164" i="35" s="1"/>
  <c r="Z375" i="35" l="1"/>
  <c r="Q375" i="35"/>
  <c r="R375" i="35" s="1"/>
  <c r="S375" i="35" s="1"/>
  <c r="Z382" i="35"/>
  <c r="Q382" i="35"/>
  <c r="R382" i="35" s="1"/>
  <c r="S382" i="35" s="1"/>
  <c r="Q199" i="35" l="1"/>
  <c r="R199" i="35" s="1"/>
  <c r="S199" i="35" s="1"/>
  <c r="Z199" i="35"/>
  <c r="Q200" i="35"/>
  <c r="R200" i="35" s="1"/>
  <c r="S200" i="35" s="1"/>
  <c r="Z200" i="35"/>
  <c r="Q409" i="35" l="1"/>
  <c r="R409" i="35" s="1"/>
  <c r="S409" i="35" s="1"/>
  <c r="Q410" i="35"/>
  <c r="R410" i="35" s="1"/>
  <c r="S410" i="35" s="1"/>
  <c r="Q413" i="35"/>
  <c r="R413" i="35" s="1"/>
  <c r="S413" i="35" s="1"/>
  <c r="Q411" i="35"/>
  <c r="R411" i="35" s="1"/>
  <c r="S411" i="35" s="1"/>
  <c r="Z409" i="35"/>
  <c r="Z410" i="35"/>
  <c r="Z413" i="35"/>
  <c r="Z411" i="35"/>
  <c r="Q167" i="35" l="1"/>
  <c r="R167" i="35" s="1"/>
  <c r="S167" i="35" s="1"/>
  <c r="Z167" i="35"/>
  <c r="Q181" i="35"/>
  <c r="R181" i="35" s="1"/>
  <c r="S181" i="35" s="1"/>
  <c r="Z181" i="35"/>
  <c r="Q691" i="35" l="1"/>
  <c r="R691" i="35" s="1"/>
  <c r="Z691" i="35"/>
  <c r="Q151" i="35"/>
  <c r="R151" i="35" s="1"/>
  <c r="S151" i="35" s="1"/>
  <c r="Z151" i="35"/>
  <c r="Q436" i="35"/>
  <c r="R436" i="35" s="1"/>
  <c r="S436" i="35" s="1"/>
  <c r="Z436" i="35"/>
  <c r="Q437" i="35"/>
  <c r="R437" i="35" s="1"/>
  <c r="S437" i="35" s="1"/>
  <c r="Z437" i="35"/>
  <c r="Q438" i="35"/>
  <c r="R438" i="35" s="1"/>
  <c r="S438" i="35" s="1"/>
  <c r="Z438" i="35"/>
  <c r="Q439" i="35"/>
  <c r="R439" i="35" s="1"/>
  <c r="S439" i="35" s="1"/>
  <c r="Z439" i="35"/>
  <c r="Q578" i="35"/>
  <c r="R578" i="35" s="1"/>
  <c r="S578" i="35" s="1"/>
  <c r="Z578" i="35"/>
  <c r="Q418" i="35"/>
  <c r="R418" i="35" s="1"/>
  <c r="S418" i="35" s="1"/>
  <c r="Z418" i="35"/>
  <c r="Q567" i="35"/>
  <c r="R567" i="35" s="1"/>
  <c r="Q327" i="35"/>
  <c r="R327" i="35" s="1"/>
  <c r="S691" i="35" l="1"/>
  <c r="Z489" i="35"/>
  <c r="Z29" i="35" l="1"/>
  <c r="Q29" i="35"/>
  <c r="R29" i="35" s="1"/>
  <c r="S29" i="35" s="1"/>
  <c r="Z274" i="35" l="1"/>
  <c r="Q274" i="35"/>
  <c r="R274" i="35" s="1"/>
  <c r="S274" i="35" s="1"/>
  <c r="Z163" i="35" l="1"/>
  <c r="Q163" i="35"/>
  <c r="R163" i="35" s="1"/>
  <c r="S163" i="35" s="1"/>
  <c r="Z353" i="35" l="1"/>
  <c r="Z129" i="35" l="1"/>
  <c r="Q129" i="35"/>
  <c r="R129" i="35" s="1"/>
  <c r="S129" i="35" s="1"/>
  <c r="Q229" i="35" l="1"/>
  <c r="R229" i="35" s="1"/>
  <c r="S229" i="35" s="1"/>
  <c r="Z229" i="35"/>
  <c r="BC7" i="3" l="1"/>
  <c r="BD7" i="3"/>
  <c r="BC8" i="3"/>
  <c r="BD8" i="3"/>
  <c r="BC9" i="3"/>
  <c r="BD9" i="3"/>
  <c r="BC10" i="3"/>
  <c r="BD10" i="3"/>
  <c r="BC11" i="3"/>
  <c r="BD11" i="3"/>
  <c r="BC12" i="3"/>
  <c r="BD12" i="3"/>
  <c r="BC13" i="3"/>
  <c r="BD13" i="3"/>
  <c r="BC14" i="3"/>
  <c r="BD14" i="3"/>
  <c r="BC15" i="3"/>
  <c r="BD15" i="3"/>
  <c r="BC16" i="3"/>
  <c r="BD16" i="3"/>
  <c r="BC17" i="3"/>
  <c r="BD17" i="3"/>
  <c r="BC18" i="3"/>
  <c r="BD18" i="3"/>
  <c r="BC19" i="3"/>
  <c r="BD19" i="3"/>
  <c r="BC20" i="3"/>
  <c r="BD20" i="3"/>
  <c r="BC21" i="3"/>
  <c r="BD21" i="3"/>
  <c r="BC22" i="3"/>
  <c r="BD22" i="3"/>
  <c r="BC23" i="3"/>
  <c r="BD23" i="3"/>
  <c r="BC24" i="3"/>
  <c r="BD24" i="3"/>
  <c r="BC25" i="3"/>
  <c r="BD25" i="3"/>
  <c r="BC26" i="3"/>
  <c r="BD26" i="3"/>
  <c r="BC27" i="3"/>
  <c r="BD27" i="3"/>
  <c r="BC28" i="3"/>
  <c r="BD28" i="3"/>
  <c r="BC29" i="3"/>
  <c r="BD29" i="3"/>
  <c r="BC30" i="3"/>
  <c r="BD30" i="3"/>
  <c r="BC31" i="3"/>
  <c r="BD31" i="3"/>
  <c r="BC32" i="3"/>
  <c r="BD32" i="3"/>
  <c r="BC33" i="3"/>
  <c r="BD33" i="3"/>
  <c r="BC34" i="3"/>
  <c r="BD34" i="3"/>
  <c r="BC35" i="3"/>
  <c r="BD35" i="3"/>
  <c r="BC36" i="3"/>
  <c r="BD36" i="3"/>
  <c r="BC37" i="3"/>
  <c r="BD37" i="3"/>
  <c r="BC38" i="3"/>
  <c r="BD38" i="3"/>
  <c r="BC39" i="3"/>
  <c r="BD39" i="3"/>
  <c r="BC40" i="3"/>
  <c r="BD40" i="3"/>
  <c r="BC41" i="3"/>
  <c r="BD41" i="3"/>
  <c r="BC42" i="3"/>
  <c r="BD42" i="3"/>
  <c r="BC43" i="3"/>
  <c r="BD43" i="3"/>
  <c r="BC44" i="3"/>
  <c r="BD44" i="3"/>
  <c r="BC45" i="3"/>
  <c r="BD45" i="3"/>
  <c r="BC46" i="3"/>
  <c r="BD46" i="3"/>
  <c r="BC47" i="3"/>
  <c r="BD47" i="3"/>
  <c r="BC48" i="3"/>
  <c r="BD48" i="3"/>
  <c r="BC49" i="3"/>
  <c r="BD49" i="3"/>
  <c r="BC50" i="3"/>
  <c r="BD50" i="3"/>
  <c r="BC51" i="3"/>
  <c r="BD51" i="3"/>
  <c r="BC52" i="3"/>
  <c r="BD52" i="3"/>
  <c r="BC53" i="3"/>
  <c r="BD53" i="3"/>
  <c r="BC54" i="3"/>
  <c r="BD54" i="3"/>
  <c r="BC55" i="3"/>
  <c r="BD55" i="3"/>
  <c r="BC56" i="3"/>
  <c r="BD56" i="3"/>
  <c r="BC57" i="3"/>
  <c r="BD57" i="3"/>
  <c r="BC58" i="3"/>
  <c r="BD58" i="3"/>
  <c r="BC59" i="3"/>
  <c r="BD59" i="3"/>
  <c r="BC60" i="3"/>
  <c r="BD60" i="3"/>
  <c r="BC61" i="3"/>
  <c r="BD61" i="3"/>
  <c r="BC62" i="3"/>
  <c r="BD62" i="3"/>
  <c r="BC63" i="3"/>
  <c r="BD63" i="3"/>
  <c r="BC64" i="3"/>
  <c r="BD64" i="3"/>
  <c r="BC65" i="3"/>
  <c r="BD65" i="3"/>
  <c r="BC66" i="3"/>
  <c r="BD66" i="3"/>
  <c r="BC67" i="3"/>
  <c r="BD67" i="3"/>
  <c r="BC68" i="3"/>
  <c r="BD68" i="3"/>
  <c r="BC69" i="3"/>
  <c r="BD69" i="3"/>
  <c r="BC71" i="3"/>
  <c r="BD71" i="3"/>
  <c r="BC72" i="3"/>
  <c r="BD72" i="3"/>
  <c r="BC73" i="3"/>
  <c r="BD73" i="3"/>
  <c r="BC74" i="3"/>
  <c r="BD74" i="3"/>
  <c r="BC75" i="3"/>
  <c r="BD75" i="3"/>
  <c r="BC76" i="3"/>
  <c r="BD76" i="3"/>
  <c r="BC77" i="3"/>
  <c r="BD77" i="3"/>
  <c r="BC78" i="3"/>
  <c r="BD78" i="3"/>
  <c r="BC79" i="3"/>
  <c r="BD79" i="3"/>
  <c r="BC80" i="3"/>
  <c r="BD80" i="3"/>
  <c r="BC81" i="3"/>
  <c r="BD81" i="3"/>
  <c r="BC82" i="3"/>
  <c r="BD82" i="3"/>
  <c r="BC83" i="3"/>
  <c r="BD83" i="3"/>
  <c r="BC84" i="3"/>
  <c r="BD84" i="3"/>
  <c r="BC85" i="3"/>
  <c r="BD85" i="3"/>
  <c r="BC86" i="3"/>
  <c r="BD86" i="3"/>
  <c r="BC87" i="3"/>
  <c r="BD87" i="3"/>
  <c r="BC88" i="3"/>
  <c r="BD88" i="3"/>
  <c r="BC89" i="3"/>
  <c r="BD89" i="3"/>
  <c r="BC90" i="3"/>
  <c r="BD90" i="3"/>
  <c r="BC91" i="3"/>
  <c r="BD91" i="3"/>
  <c r="BC92" i="3"/>
  <c r="BD92" i="3"/>
  <c r="BC93" i="3"/>
  <c r="BD93" i="3"/>
  <c r="BC94" i="3"/>
  <c r="BD94" i="3"/>
  <c r="BC95" i="3"/>
  <c r="BD95" i="3"/>
  <c r="BC96" i="3"/>
  <c r="BD96" i="3"/>
  <c r="BC97" i="3"/>
  <c r="BD97" i="3"/>
  <c r="BC98" i="3"/>
  <c r="BD98" i="3"/>
  <c r="BC99" i="3"/>
  <c r="BD99" i="3"/>
  <c r="BC100" i="3"/>
  <c r="BD100" i="3"/>
  <c r="BD6" i="3"/>
  <c r="BC6" i="3"/>
  <c r="Z307" i="35"/>
  <c r="Q307" i="35"/>
  <c r="R307" i="35" s="1"/>
  <c r="Q325" i="35" l="1"/>
  <c r="R325" i="35" s="1"/>
  <c r="S325" i="35" s="1"/>
  <c r="Z325" i="35"/>
  <c r="Z203" i="35" l="1"/>
  <c r="H103" i="7"/>
  <c r="I103" i="7"/>
  <c r="J103" i="7"/>
  <c r="K103" i="7"/>
  <c r="L103" i="7"/>
  <c r="M103" i="7"/>
  <c r="N103" i="7"/>
  <c r="O103" i="7"/>
  <c r="P103" i="7"/>
  <c r="Q103" i="7"/>
  <c r="R103" i="7"/>
  <c r="S103" i="7"/>
  <c r="T103" i="7"/>
  <c r="U103" i="7"/>
  <c r="V103" i="7"/>
  <c r="W103" i="7"/>
  <c r="X103" i="7"/>
  <c r="Y103" i="7"/>
  <c r="Z103" i="7"/>
  <c r="AA103" i="7"/>
  <c r="AB103" i="7"/>
  <c r="AC103" i="7"/>
  <c r="AD103" i="7"/>
  <c r="AE103" i="7"/>
  <c r="AF103" i="7"/>
  <c r="AG103" i="7"/>
  <c r="AH103" i="7"/>
  <c r="AI103" i="7"/>
  <c r="AJ103" i="7"/>
  <c r="AK103" i="7"/>
  <c r="AL103" i="7"/>
  <c r="AM103" i="7"/>
  <c r="AN103" i="7"/>
  <c r="AO103" i="7"/>
  <c r="AP103" i="7"/>
  <c r="AQ103" i="7"/>
  <c r="AR103" i="7"/>
  <c r="AS103" i="7"/>
  <c r="AT103" i="7"/>
  <c r="AU103" i="7"/>
  <c r="AV103" i="7"/>
  <c r="AW103" i="7"/>
  <c r="AX103" i="7"/>
  <c r="AY103" i="7"/>
  <c r="AZ103" i="7"/>
  <c r="BA103" i="7"/>
  <c r="BB103" i="7"/>
  <c r="BC103" i="7"/>
  <c r="BD103" i="7"/>
  <c r="BE103" i="7"/>
  <c r="BF103" i="7"/>
  <c r="BI103" i="7"/>
  <c r="BJ103" i="7"/>
  <c r="BK103" i="7"/>
  <c r="G103" i="7"/>
  <c r="Z347" i="35" l="1"/>
  <c r="Q347" i="35"/>
  <c r="R347" i="35" s="1"/>
  <c r="Z259" i="35"/>
  <c r="Q259" i="35"/>
  <c r="R259" i="35" s="1"/>
  <c r="S259" i="35" s="1"/>
  <c r="Z258" i="35"/>
  <c r="Q258" i="35"/>
  <c r="R258" i="35" s="1"/>
  <c r="S258" i="35" s="1"/>
  <c r="Z257" i="35"/>
  <c r="Q257" i="35"/>
  <c r="R257" i="35" s="1"/>
  <c r="S257" i="35" s="1"/>
  <c r="Z256" i="35"/>
  <c r="Q256" i="35"/>
  <c r="R256" i="35" s="1"/>
  <c r="S256" i="35" s="1"/>
  <c r="Z255" i="35"/>
  <c r="Q255" i="35"/>
  <c r="R255" i="35" s="1"/>
  <c r="S255" i="35" s="1"/>
  <c r="Z253" i="35"/>
  <c r="Q253" i="35"/>
  <c r="R253" i="35" s="1"/>
  <c r="S253" i="35" s="1"/>
  <c r="Z252" i="35"/>
  <c r="Q252" i="35"/>
  <c r="R252" i="35" s="1"/>
  <c r="S252" i="35" s="1"/>
  <c r="Z251" i="35"/>
  <c r="Q251" i="35"/>
  <c r="R251" i="35" s="1"/>
  <c r="S251" i="35" s="1"/>
  <c r="Z250" i="35"/>
  <c r="Q250" i="35"/>
  <c r="R250" i="35" s="1"/>
  <c r="S250" i="35" s="1"/>
  <c r="Z249" i="35"/>
  <c r="Q249" i="35"/>
  <c r="R249" i="35" s="1"/>
  <c r="S249" i="35" s="1"/>
  <c r="Z601" i="35"/>
  <c r="Q601" i="35"/>
  <c r="R601" i="35" s="1"/>
  <c r="S601" i="35" s="1"/>
  <c r="Z600" i="35"/>
  <c r="Q600" i="35"/>
  <c r="R600" i="35" s="1"/>
  <c r="S600" i="35" s="1"/>
  <c r="Z599" i="35"/>
  <c r="Q599" i="35"/>
  <c r="R599" i="35" s="1"/>
  <c r="S599" i="35" s="1"/>
  <c r="Z598" i="35"/>
  <c r="Q598" i="35"/>
  <c r="R598" i="35" s="1"/>
  <c r="S598" i="35" s="1"/>
  <c r="Z597" i="35"/>
  <c r="Q597" i="35"/>
  <c r="R597" i="35" s="1"/>
  <c r="S597" i="35" s="1"/>
  <c r="Z596" i="35"/>
  <c r="R596" i="35"/>
  <c r="S596" i="35" s="1"/>
  <c r="Z595" i="35"/>
  <c r="Q595" i="35"/>
  <c r="R595" i="35" s="1"/>
  <c r="S595" i="35" s="1"/>
  <c r="Z594" i="35"/>
  <c r="Q594" i="35"/>
  <c r="R594" i="35" s="1"/>
  <c r="S594" i="35" s="1"/>
  <c r="Z687" i="35"/>
  <c r="Z686" i="35"/>
  <c r="Z685" i="35"/>
  <c r="Q685" i="35"/>
  <c r="R685" i="35" s="1"/>
  <c r="S685" i="35" s="1"/>
  <c r="Z684" i="35"/>
  <c r="Q684" i="35"/>
  <c r="R684" i="35" s="1"/>
  <c r="S684" i="35" s="1"/>
  <c r="Z683" i="35"/>
  <c r="Q683" i="35"/>
  <c r="R683" i="35" s="1"/>
  <c r="S683" i="35" s="1"/>
  <c r="Z682" i="35"/>
  <c r="Q682" i="35"/>
  <c r="R682" i="35" s="1"/>
  <c r="S682" i="35" s="1"/>
  <c r="Z681" i="35"/>
  <c r="Q681" i="35"/>
  <c r="R681" i="35" s="1"/>
  <c r="S681" i="35" s="1"/>
  <c r="Z680" i="35"/>
  <c r="Q680" i="35"/>
  <c r="R680" i="35" s="1"/>
  <c r="S680" i="35" s="1"/>
  <c r="Z679" i="35"/>
  <c r="Q679" i="35"/>
  <c r="R679" i="35" s="1"/>
  <c r="S679" i="35" s="1"/>
  <c r="Z678" i="35"/>
  <c r="Q678" i="35"/>
  <c r="R678" i="35" s="1"/>
  <c r="S678" i="35" s="1"/>
  <c r="Z677" i="35"/>
  <c r="Q677" i="35"/>
  <c r="R677" i="35" s="1"/>
  <c r="S677" i="35" s="1"/>
  <c r="Z593" i="35"/>
  <c r="Q593" i="35"/>
  <c r="R593" i="35" s="1"/>
  <c r="S593" i="35" s="1"/>
  <c r="Z478" i="35"/>
  <c r="Q478" i="35"/>
  <c r="R478" i="35" s="1"/>
  <c r="S478" i="35" s="1"/>
  <c r="Z477" i="35"/>
  <c r="Q477" i="35"/>
  <c r="R477" i="35" s="1"/>
  <c r="S477" i="35" s="1"/>
  <c r="Z476" i="35"/>
  <c r="Q476" i="35"/>
  <c r="R476" i="35" s="1"/>
  <c r="S476" i="35" s="1"/>
  <c r="Z475" i="35"/>
  <c r="Q475" i="35"/>
  <c r="R475" i="35" s="1"/>
  <c r="S475" i="35" s="1"/>
  <c r="Z474" i="35"/>
  <c r="Q474" i="35"/>
  <c r="R474" i="35" s="1"/>
  <c r="S474" i="35" s="1"/>
  <c r="Z473" i="35"/>
  <c r="Q473" i="35"/>
  <c r="R473" i="35" s="1"/>
  <c r="S473" i="35" s="1"/>
  <c r="Z472" i="35"/>
  <c r="Q472" i="35"/>
  <c r="R472" i="35" s="1"/>
  <c r="S472" i="35" s="1"/>
  <c r="Z471" i="35"/>
  <c r="Q471" i="35"/>
  <c r="R471" i="35" s="1"/>
  <c r="S471" i="35" s="1"/>
  <c r="Z470" i="35"/>
  <c r="Q470" i="35"/>
  <c r="R470" i="35" s="1"/>
  <c r="S470" i="35" s="1"/>
  <c r="Z592" i="35"/>
  <c r="Q592" i="35"/>
  <c r="R592" i="35" s="1"/>
  <c r="S592" i="35" s="1"/>
  <c r="Z610" i="35"/>
  <c r="Q610" i="35"/>
  <c r="R610" i="35" s="1"/>
  <c r="S610" i="35" s="1"/>
  <c r="Z609" i="35"/>
  <c r="Q609" i="35"/>
  <c r="R609" i="35" s="1"/>
  <c r="S609" i="35" s="1"/>
  <c r="Z608" i="35"/>
  <c r="Q608" i="35"/>
  <c r="R608" i="35" s="1"/>
  <c r="S608" i="35" s="1"/>
  <c r="Z602" i="35"/>
  <c r="Q602" i="35"/>
  <c r="R602" i="35" s="1"/>
  <c r="S602" i="35" s="1"/>
  <c r="Z607" i="35"/>
  <c r="Q607" i="35"/>
  <c r="R607" i="35" s="1"/>
  <c r="S607" i="35" s="1"/>
  <c r="Z606" i="35"/>
  <c r="Q606" i="35"/>
  <c r="R606" i="35" s="1"/>
  <c r="S606" i="35" s="1"/>
  <c r="Z605" i="35"/>
  <c r="Q605" i="35"/>
  <c r="R605" i="35" s="1"/>
  <c r="S605" i="35" s="1"/>
  <c r="Z604" i="35"/>
  <c r="Q604" i="35"/>
  <c r="R604" i="35" s="1"/>
  <c r="S604" i="35" s="1"/>
  <c r="Z603" i="35"/>
  <c r="Q603" i="35"/>
  <c r="R603" i="35" s="1"/>
  <c r="S603" i="35" s="1"/>
  <c r="Z282" i="35"/>
  <c r="Q282" i="35"/>
  <c r="R282" i="35" s="1"/>
  <c r="S282" i="35" s="1"/>
  <c r="Z280" i="35"/>
  <c r="Q280" i="35"/>
  <c r="R280" i="35" s="1"/>
  <c r="S280" i="35" s="1"/>
  <c r="Z279" i="35"/>
  <c r="Q279" i="35"/>
  <c r="R279" i="35" s="1"/>
  <c r="S279" i="35" s="1"/>
  <c r="Z278" i="35"/>
  <c r="Q278" i="35"/>
  <c r="R278" i="35" s="1"/>
  <c r="S278" i="35" s="1"/>
  <c r="Z277" i="35"/>
  <c r="Q277" i="35"/>
  <c r="R277" i="35" s="1"/>
  <c r="S277" i="35" s="1"/>
  <c r="Z276" i="35"/>
  <c r="Q276" i="35"/>
  <c r="R276" i="35" s="1"/>
  <c r="S276" i="35" s="1"/>
  <c r="Z317" i="35"/>
  <c r="Q317" i="35"/>
  <c r="R317" i="35" s="1"/>
  <c r="S317" i="35" s="1"/>
  <c r="Z316" i="35"/>
  <c r="Q316" i="35"/>
  <c r="R316" i="35" s="1"/>
  <c r="S316" i="35" s="1"/>
  <c r="Z309" i="35"/>
  <c r="Q309" i="35"/>
  <c r="R309" i="35" s="1"/>
  <c r="S309" i="35" s="1"/>
  <c r="Z315" i="35"/>
  <c r="Q315" i="35"/>
  <c r="R315" i="35" s="1"/>
  <c r="S315" i="35" s="1"/>
  <c r="Z314" i="35"/>
  <c r="Q314" i="35"/>
  <c r="R314" i="35" s="1"/>
  <c r="S314" i="35" s="1"/>
  <c r="Z312" i="35"/>
  <c r="Q312" i="35"/>
  <c r="R312" i="35" s="1"/>
  <c r="S312" i="35" s="1"/>
  <c r="Z311" i="35"/>
  <c r="Q311" i="35"/>
  <c r="R311" i="35" s="1"/>
  <c r="S311" i="35" s="1"/>
  <c r="Z263" i="35"/>
  <c r="Q263" i="35"/>
  <c r="R263" i="35" s="1"/>
  <c r="S263" i="35" s="1"/>
  <c r="Z262" i="35"/>
  <c r="Q262" i="35"/>
  <c r="R262" i="35" s="1"/>
  <c r="S262" i="35" s="1"/>
  <c r="Z261" i="35"/>
  <c r="Q261" i="35"/>
  <c r="R261" i="35" s="1"/>
  <c r="S261" i="35" s="1"/>
  <c r="Z260" i="35"/>
  <c r="Q260" i="35"/>
  <c r="R260" i="35" s="1"/>
  <c r="S260" i="35" s="1"/>
  <c r="Z417" i="35"/>
  <c r="Q417" i="35"/>
  <c r="R417" i="35" s="1"/>
  <c r="S417" i="35" s="1"/>
  <c r="Z415" i="35"/>
  <c r="Q415" i="35"/>
  <c r="R415" i="35" s="1"/>
  <c r="S415" i="35" s="1"/>
  <c r="Z414" i="35"/>
  <c r="Q414" i="35"/>
  <c r="R414" i="35" s="1"/>
  <c r="S414" i="35" s="1"/>
  <c r="Z222" i="35"/>
  <c r="Q222" i="35"/>
  <c r="R222" i="35" s="1"/>
  <c r="S222" i="35" s="1"/>
  <c r="Z221" i="35"/>
  <c r="Q221" i="35"/>
  <c r="R221" i="35" s="1"/>
  <c r="S221" i="35" s="1"/>
  <c r="Z220" i="35"/>
  <c r="Q220" i="35"/>
  <c r="R220" i="35" s="1"/>
  <c r="S220" i="35" s="1"/>
  <c r="Q217" i="35"/>
  <c r="R217" i="35" s="1"/>
  <c r="S217" i="35" s="1"/>
  <c r="Z219" i="35"/>
  <c r="Q219" i="35"/>
  <c r="R219" i="35" s="1"/>
  <c r="S219" i="35" s="1"/>
  <c r="Z218" i="35"/>
  <c r="Q218" i="35"/>
  <c r="R218" i="35" s="1"/>
  <c r="S218" i="35" s="1"/>
  <c r="Z223" i="35"/>
  <c r="Q223" i="35"/>
  <c r="R223" i="35" s="1"/>
  <c r="S223" i="35" s="1"/>
  <c r="Z435" i="35"/>
  <c r="Q435" i="35"/>
  <c r="R435" i="35" s="1"/>
  <c r="S435" i="35" s="1"/>
  <c r="Z434" i="35"/>
  <c r="Q434" i="35"/>
  <c r="R434" i="35" s="1"/>
  <c r="S434" i="35" s="1"/>
  <c r="Z433" i="35"/>
  <c r="Q433" i="35"/>
  <c r="R433" i="35" s="1"/>
  <c r="S433" i="35" s="1"/>
  <c r="Z432" i="35"/>
  <c r="Q432" i="35"/>
  <c r="R432" i="35" s="1"/>
  <c r="S432" i="35" s="1"/>
  <c r="Z429" i="35"/>
  <c r="Q429" i="35"/>
  <c r="R429" i="35" s="1"/>
  <c r="S429" i="35" s="1"/>
  <c r="Q428" i="35"/>
  <c r="R428" i="35" s="1"/>
  <c r="S428" i="35" s="1"/>
  <c r="Z427" i="35"/>
  <c r="Q427" i="35"/>
  <c r="R427" i="35" s="1"/>
  <c r="S427" i="35" s="1"/>
  <c r="Z426" i="35"/>
  <c r="Q426" i="35"/>
  <c r="R426" i="35" s="1"/>
  <c r="S426" i="35" s="1"/>
  <c r="Z425" i="35"/>
  <c r="Q425" i="35"/>
  <c r="R425" i="35" s="1"/>
  <c r="S425" i="35" s="1"/>
  <c r="Z424" i="35"/>
  <c r="Q424" i="35"/>
  <c r="R424" i="35" s="1"/>
  <c r="S424" i="35" s="1"/>
  <c r="Z421" i="35"/>
  <c r="Q421" i="35"/>
  <c r="R421" i="35" s="1"/>
  <c r="S421" i="35" s="1"/>
  <c r="Z423" i="35"/>
  <c r="Q423" i="35"/>
  <c r="R423" i="35" s="1"/>
  <c r="S423" i="35" s="1"/>
  <c r="Z422" i="35"/>
  <c r="Q422" i="35"/>
  <c r="R422" i="35" s="1"/>
  <c r="S422" i="35" s="1"/>
  <c r="Z469" i="35"/>
  <c r="Q469" i="35"/>
  <c r="R469" i="35" s="1"/>
  <c r="S469" i="35" s="1"/>
  <c r="Z468" i="35"/>
  <c r="Q468" i="35"/>
  <c r="R468" i="35" s="1"/>
  <c r="S468" i="35" s="1"/>
  <c r="Z467" i="35"/>
  <c r="Q467" i="35"/>
  <c r="R467" i="35" s="1"/>
  <c r="S467" i="35" s="1"/>
  <c r="Z466" i="35"/>
  <c r="Q466" i="35"/>
  <c r="R466" i="35" s="1"/>
  <c r="S466" i="35" s="1"/>
  <c r="Z465" i="35"/>
  <c r="Q465" i="35"/>
  <c r="R465" i="35" s="1"/>
  <c r="S465" i="35" s="1"/>
  <c r="Z464" i="35"/>
  <c r="Q464" i="35"/>
  <c r="R464" i="35" s="1"/>
  <c r="S464" i="35" s="1"/>
  <c r="Z463" i="35"/>
  <c r="Q463" i="35"/>
  <c r="R463" i="35" s="1"/>
  <c r="S463" i="35" s="1"/>
  <c r="Z462" i="35"/>
  <c r="Q462" i="35"/>
  <c r="R462" i="35" s="1"/>
  <c r="S462" i="35" s="1"/>
  <c r="Z461" i="35"/>
  <c r="Q461" i="35"/>
  <c r="R461" i="35" s="1"/>
  <c r="S461" i="35" s="1"/>
  <c r="Z459" i="35"/>
  <c r="Q459" i="35"/>
  <c r="R459" i="35" s="1"/>
  <c r="S459" i="35" s="1"/>
  <c r="Z458" i="35"/>
  <c r="Q458" i="35"/>
  <c r="R458" i="35" s="1"/>
  <c r="S458" i="35" s="1"/>
  <c r="Z457" i="35"/>
  <c r="Q457" i="35"/>
  <c r="R457" i="35" s="1"/>
  <c r="S457" i="35" s="1"/>
  <c r="Z370" i="35"/>
  <c r="Q370" i="35"/>
  <c r="R370" i="35" s="1"/>
  <c r="S370" i="35" s="1"/>
  <c r="Z368" i="35"/>
  <c r="Q368" i="35"/>
  <c r="R368" i="35" s="1"/>
  <c r="S368" i="35" s="1"/>
  <c r="Z367" i="35"/>
  <c r="Q367" i="35"/>
  <c r="R367" i="35" s="1"/>
  <c r="S367" i="35" s="1"/>
  <c r="Z366" i="35"/>
  <c r="Q366" i="35"/>
  <c r="R366" i="35" s="1"/>
  <c r="S366" i="35" s="1"/>
  <c r="Z365" i="35"/>
  <c r="Q365" i="35"/>
  <c r="R365" i="35" s="1"/>
  <c r="S365" i="35" s="1"/>
  <c r="Z364" i="35"/>
  <c r="Q364" i="35"/>
  <c r="R364" i="35" s="1"/>
  <c r="S364" i="35" s="1"/>
  <c r="Z363" i="35"/>
  <c r="Q363" i="35"/>
  <c r="R363" i="35" s="1"/>
  <c r="S363" i="35" s="1"/>
  <c r="Z362" i="35"/>
  <c r="Q362" i="35"/>
  <c r="R362" i="35" s="1"/>
  <c r="S362" i="35" s="1"/>
  <c r="Z361" i="35"/>
  <c r="Q361" i="35"/>
  <c r="R361" i="35" s="1"/>
  <c r="S361" i="35" s="1"/>
  <c r="Z360" i="35"/>
  <c r="Q360" i="35"/>
  <c r="R360" i="35" s="1"/>
  <c r="S360" i="35" s="1"/>
  <c r="Z359" i="35"/>
  <c r="Q359" i="35"/>
  <c r="R359" i="35" s="1"/>
  <c r="S359" i="35" s="1"/>
  <c r="Z358" i="35"/>
  <c r="Q358" i="35"/>
  <c r="R358" i="35" s="1"/>
  <c r="S358" i="35" s="1"/>
  <c r="Q216" i="35"/>
  <c r="R216" i="35" s="1"/>
  <c r="S216" i="35" s="1"/>
  <c r="Z201" i="35"/>
  <c r="Q201" i="35"/>
  <c r="R201" i="35" s="1"/>
  <c r="S201" i="35" s="1"/>
  <c r="Z214" i="35"/>
  <c r="Q214" i="35"/>
  <c r="R214" i="35" s="1"/>
  <c r="S214" i="35" s="1"/>
  <c r="Z213" i="35"/>
  <c r="Q213" i="35"/>
  <c r="R213" i="35" s="1"/>
  <c r="S213" i="35" s="1"/>
  <c r="Z212" i="35"/>
  <c r="Q212" i="35"/>
  <c r="R212" i="35" s="1"/>
  <c r="S212" i="35" s="1"/>
  <c r="Z211" i="35"/>
  <c r="Q211" i="35"/>
  <c r="R211" i="35" s="1"/>
  <c r="S211" i="35" s="1"/>
  <c r="Z210" i="35"/>
  <c r="Q210" i="35"/>
  <c r="R210" i="35" s="1"/>
  <c r="S210" i="35" s="1"/>
  <c r="Z209" i="35"/>
  <c r="Q209" i="35"/>
  <c r="R209" i="35" s="1"/>
  <c r="S209" i="35" s="1"/>
  <c r="Z208" i="35"/>
  <c r="Q208" i="35"/>
  <c r="R208" i="35" s="1"/>
  <c r="S208" i="35" s="1"/>
  <c r="Z207" i="35"/>
  <c r="Q207" i="35"/>
  <c r="R207" i="35" s="1"/>
  <c r="S207" i="35" s="1"/>
  <c r="Z206" i="35"/>
  <c r="Q206" i="35"/>
  <c r="R206" i="35" s="1"/>
  <c r="S206" i="35" s="1"/>
  <c r="Z205" i="35"/>
  <c r="Q205" i="35"/>
  <c r="R205" i="35" s="1"/>
  <c r="S205" i="35" s="1"/>
  <c r="Z204" i="35"/>
  <c r="Q204" i="35"/>
  <c r="R204" i="35" s="1"/>
  <c r="S204" i="35" s="1"/>
  <c r="Q203" i="35"/>
  <c r="R203" i="35" s="1"/>
  <c r="S203" i="35" s="1"/>
  <c r="Z202" i="35"/>
  <c r="Q202" i="35"/>
  <c r="R202" i="35" s="1"/>
  <c r="S202" i="35" s="1"/>
  <c r="Z665" i="35"/>
  <c r="Q665" i="35"/>
  <c r="R665" i="35" s="1"/>
  <c r="S665" i="35" s="1"/>
  <c r="Z87" i="35"/>
  <c r="Q87" i="35"/>
  <c r="R87" i="35" s="1"/>
  <c r="S87" i="35" s="1"/>
  <c r="Z86" i="35"/>
  <c r="Q86" i="35"/>
  <c r="R86" i="35" s="1"/>
  <c r="S86" i="35" s="1"/>
  <c r="Z85" i="35"/>
  <c r="Q85" i="35"/>
  <c r="R85" i="35" s="1"/>
  <c r="S85" i="35" s="1"/>
  <c r="Z84" i="35"/>
  <c r="Q84" i="35"/>
  <c r="R84" i="35" s="1"/>
  <c r="S84" i="35" s="1"/>
  <c r="Z83" i="35"/>
  <c r="Q83" i="35"/>
  <c r="R83" i="35" s="1"/>
  <c r="S83" i="35" s="1"/>
  <c r="Z82" i="35"/>
  <c r="Q82" i="35"/>
  <c r="R82" i="35" s="1"/>
  <c r="S82" i="35" s="1"/>
  <c r="Z81" i="35"/>
  <c r="Q81" i="35"/>
  <c r="R81" i="35" s="1"/>
  <c r="S81" i="35" s="1"/>
  <c r="Z80" i="35"/>
  <c r="Q80" i="35"/>
  <c r="R80" i="35" s="1"/>
  <c r="S80" i="35" s="1"/>
  <c r="Z79" i="35"/>
  <c r="Q79" i="35"/>
  <c r="R79" i="35" s="1"/>
  <c r="S79" i="35" s="1"/>
  <c r="Z78" i="35"/>
  <c r="Q78" i="35"/>
  <c r="R78" i="35" s="1"/>
  <c r="S78" i="35" s="1"/>
  <c r="Z77" i="35"/>
  <c r="Q77" i="35"/>
  <c r="R77" i="35" s="1"/>
  <c r="S77" i="35" s="1"/>
  <c r="Z130" i="35"/>
  <c r="Q130" i="35"/>
  <c r="R130" i="35" s="1"/>
  <c r="S130" i="35" s="1"/>
  <c r="Z128" i="35"/>
  <c r="Q128" i="35"/>
  <c r="R128" i="35" s="1"/>
  <c r="S128" i="35" s="1"/>
  <c r="Z127" i="35"/>
  <c r="Q127" i="35"/>
  <c r="R127" i="35" s="1"/>
  <c r="S127" i="35" s="1"/>
  <c r="Z126" i="35"/>
  <c r="Q126" i="35"/>
  <c r="R126" i="35" s="1"/>
  <c r="S126" i="35" s="1"/>
  <c r="Z125" i="35"/>
  <c r="Q125" i="35"/>
  <c r="R125" i="35" s="1"/>
  <c r="S125" i="35" s="1"/>
  <c r="Z124" i="35"/>
  <c r="Q124" i="35"/>
  <c r="R124" i="35" s="1"/>
  <c r="S124" i="35" s="1"/>
  <c r="Z123" i="35"/>
  <c r="Q123" i="35"/>
  <c r="R123" i="35" s="1"/>
  <c r="S123" i="35" s="1"/>
  <c r="Z122" i="35"/>
  <c r="Q122" i="35"/>
  <c r="R122" i="35" s="1"/>
  <c r="S122" i="35" s="1"/>
  <c r="Z120" i="35"/>
  <c r="Q120" i="35"/>
  <c r="R120" i="35" s="1"/>
  <c r="S120" i="35" s="1"/>
  <c r="Z119" i="35"/>
  <c r="Q119" i="35"/>
  <c r="R119" i="35" s="1"/>
  <c r="S119" i="35" s="1"/>
  <c r="Z118" i="35"/>
  <c r="Q118" i="35"/>
  <c r="R118" i="35" s="1"/>
  <c r="S118" i="35" s="1"/>
  <c r="Z76" i="35"/>
  <c r="Q76" i="35"/>
  <c r="R76" i="35" s="1"/>
  <c r="S76" i="35" s="1"/>
  <c r="Z75" i="35"/>
  <c r="Q75" i="35"/>
  <c r="R75" i="35" s="1"/>
  <c r="S75" i="35" s="1"/>
  <c r="Z73" i="35"/>
  <c r="Q73" i="35"/>
  <c r="R73" i="35" s="1"/>
  <c r="S73" i="35" s="1"/>
  <c r="Z70" i="35"/>
  <c r="Q70" i="35"/>
  <c r="R70" i="35" s="1"/>
  <c r="S70" i="35" s="1"/>
  <c r="Z69" i="35"/>
  <c r="Q69" i="35"/>
  <c r="R69" i="35" s="1"/>
  <c r="S69" i="35" s="1"/>
  <c r="Z68" i="35"/>
  <c r="Q68" i="35"/>
  <c r="R68" i="35" s="1"/>
  <c r="S68" i="35" s="1"/>
  <c r="Z67" i="35"/>
  <c r="Q67" i="35"/>
  <c r="R67" i="35" s="1"/>
  <c r="S67" i="35" s="1"/>
  <c r="Z59" i="35"/>
  <c r="Q59" i="35"/>
  <c r="R59" i="35" s="1"/>
  <c r="S59" i="35" s="1"/>
  <c r="Z65" i="35"/>
  <c r="Q65" i="35"/>
  <c r="R65" i="35" s="1"/>
  <c r="S65" i="35" s="1"/>
  <c r="Z63" i="35"/>
  <c r="Q63" i="35"/>
  <c r="R63" i="35" s="1"/>
  <c r="S63" i="35" s="1"/>
  <c r="Z62" i="35"/>
  <c r="Q62" i="35"/>
  <c r="R62" i="35" s="1"/>
  <c r="S62" i="35" s="1"/>
  <c r="Z60" i="35"/>
  <c r="Q60" i="35"/>
  <c r="R60" i="35" s="1"/>
  <c r="S60" i="35" s="1"/>
  <c r="Z58" i="35"/>
  <c r="Q58" i="35"/>
  <c r="R58" i="35" s="1"/>
  <c r="S58" i="35" s="1"/>
  <c r="Z40" i="35"/>
  <c r="Q40" i="35"/>
  <c r="R40" i="35" s="1"/>
  <c r="S40" i="35" s="1"/>
  <c r="Z36" i="35"/>
  <c r="Q36" i="35"/>
  <c r="R36" i="35" s="1"/>
  <c r="S36" i="35" s="1"/>
  <c r="Z35" i="35"/>
  <c r="Q35" i="35"/>
  <c r="R35" i="35" s="1"/>
  <c r="S35" i="35" s="1"/>
  <c r="Z38" i="35"/>
  <c r="Q38" i="35"/>
  <c r="R38" i="35" s="1"/>
  <c r="S38" i="35" s="1"/>
  <c r="Z34" i="35"/>
  <c r="Q34" i="35"/>
  <c r="R34" i="35" s="1"/>
  <c r="S34" i="35" s="1"/>
  <c r="Z33" i="35"/>
  <c r="Q33" i="35"/>
  <c r="R33" i="35" s="1"/>
  <c r="S33" i="35" s="1"/>
  <c r="Z32" i="35"/>
  <c r="Q32" i="35"/>
  <c r="R32" i="35" s="1"/>
  <c r="S32" i="35" s="1"/>
  <c r="Z31" i="35"/>
  <c r="Q31" i="35"/>
  <c r="R31" i="35" s="1"/>
  <c r="S31" i="35" s="1"/>
  <c r="Z496" i="35"/>
  <c r="Q496" i="35"/>
  <c r="R496" i="35" s="1"/>
  <c r="S496" i="35" s="1"/>
  <c r="Z495" i="35"/>
  <c r="Q495" i="35"/>
  <c r="R495" i="35" s="1"/>
  <c r="S495" i="35" s="1"/>
  <c r="Z494" i="35"/>
  <c r="Q494" i="35"/>
  <c r="R494" i="35" s="1"/>
  <c r="S494" i="35" s="1"/>
  <c r="Z493" i="35"/>
  <c r="Q493" i="35"/>
  <c r="R493" i="35" s="1"/>
  <c r="S493" i="35" s="1"/>
  <c r="Z492" i="35"/>
  <c r="Q492" i="35"/>
  <c r="R492" i="35" s="1"/>
  <c r="S492" i="35" s="1"/>
  <c r="Z577" i="35"/>
  <c r="Q577" i="35"/>
  <c r="R577" i="35" s="1"/>
  <c r="S577" i="35" s="1"/>
  <c r="Z575" i="35"/>
  <c r="Q575" i="35"/>
  <c r="R575" i="35" s="1"/>
  <c r="S575" i="35" s="1"/>
  <c r="Z573" i="35"/>
  <c r="Q573" i="35"/>
  <c r="R573" i="35" s="1"/>
  <c r="S573" i="35" s="1"/>
  <c r="Z572" i="35"/>
  <c r="Q572" i="35"/>
  <c r="R572" i="35" s="1"/>
  <c r="S572" i="35" s="1"/>
  <c r="Z571" i="35"/>
  <c r="Q571" i="35"/>
  <c r="R571" i="35" s="1"/>
  <c r="S571" i="35" s="1"/>
  <c r="Z570" i="35"/>
  <c r="Q570" i="35"/>
  <c r="R570" i="35" s="1"/>
  <c r="S570" i="35" s="1"/>
  <c r="Z569" i="35"/>
  <c r="Q569" i="35"/>
  <c r="R569" i="35" s="1"/>
  <c r="S569" i="35" s="1"/>
  <c r="Z568" i="35"/>
  <c r="Q568" i="35"/>
  <c r="R568" i="35" s="1"/>
  <c r="S568" i="35" s="1"/>
  <c r="Z150" i="35"/>
  <c r="Q150" i="35"/>
  <c r="R150" i="35" s="1"/>
  <c r="S150" i="35" s="1"/>
  <c r="Z147" i="35"/>
  <c r="Q147" i="35"/>
  <c r="R147" i="35" s="1"/>
  <c r="S147" i="35" s="1"/>
  <c r="Z144" i="35"/>
  <c r="Q144" i="35"/>
  <c r="R144" i="35" s="1"/>
  <c r="S144" i="35" s="1"/>
  <c r="Z143" i="35"/>
  <c r="Q143" i="35"/>
  <c r="R143" i="35" s="1"/>
  <c r="S143" i="35" s="1"/>
  <c r="Z142" i="35"/>
  <c r="Q142" i="35"/>
  <c r="R142" i="35" s="1"/>
  <c r="S142" i="35" s="1"/>
  <c r="Z141" i="35"/>
  <c r="Q141" i="35"/>
  <c r="R141" i="35" s="1"/>
  <c r="S141" i="35" s="1"/>
  <c r="Z140" i="35"/>
  <c r="Q140" i="35"/>
  <c r="R140" i="35" s="1"/>
  <c r="S140" i="35" s="1"/>
  <c r="Z520" i="35"/>
  <c r="Q520" i="35"/>
  <c r="R520" i="35" s="1"/>
  <c r="S520" i="35" s="1"/>
  <c r="Z519" i="35"/>
  <c r="Q519" i="35"/>
  <c r="R519" i="35" s="1"/>
  <c r="S519" i="35" s="1"/>
  <c r="Z518" i="35"/>
  <c r="Q518" i="35"/>
  <c r="R518" i="35" s="1"/>
  <c r="S518" i="35" s="1"/>
  <c r="Z517" i="35"/>
  <c r="Q517" i="35"/>
  <c r="R517" i="35" s="1"/>
  <c r="S517" i="35" s="1"/>
  <c r="Z516" i="35"/>
  <c r="Q516" i="35"/>
  <c r="R516" i="35" s="1"/>
  <c r="S516" i="35" s="1"/>
  <c r="Z515" i="35"/>
  <c r="Q515" i="35"/>
  <c r="R515" i="35" s="1"/>
  <c r="S515" i="35" s="1"/>
  <c r="Z514" i="35"/>
  <c r="Q514" i="35"/>
  <c r="R514" i="35" s="1"/>
  <c r="S514" i="35" s="1"/>
  <c r="Z513" i="35"/>
  <c r="Q513" i="35"/>
  <c r="R513" i="35" s="1"/>
  <c r="S513" i="35" s="1"/>
  <c r="Z512" i="35"/>
  <c r="Q512" i="35"/>
  <c r="R512" i="35" s="1"/>
  <c r="S512" i="35" s="1"/>
  <c r="Z511" i="35"/>
  <c r="Q511" i="35"/>
  <c r="R511" i="35" s="1"/>
  <c r="S511" i="35" s="1"/>
  <c r="Z509" i="35"/>
  <c r="Q509" i="35"/>
  <c r="R509" i="35" s="1"/>
  <c r="S509" i="35" s="1"/>
  <c r="Z522" i="35"/>
  <c r="Q522" i="35"/>
  <c r="R522" i="35" s="1"/>
  <c r="S522" i="35" s="1"/>
  <c r="Z508" i="35"/>
  <c r="Q508" i="35"/>
  <c r="R508" i="35" s="1"/>
  <c r="S508" i="35" s="1"/>
  <c r="Z507" i="35"/>
  <c r="Q507" i="35"/>
  <c r="R507" i="35" s="1"/>
  <c r="S507" i="35" s="1"/>
  <c r="Z198" i="35"/>
  <c r="Q198" i="35"/>
  <c r="R198" i="35" s="1"/>
  <c r="S198" i="35" s="1"/>
  <c r="Z197" i="35"/>
  <c r="Q197" i="35"/>
  <c r="R197" i="35" s="1"/>
  <c r="S197" i="35" s="1"/>
  <c r="Z196" i="35"/>
  <c r="Q196" i="35"/>
  <c r="R196" i="35" s="1"/>
  <c r="S196" i="35" s="1"/>
  <c r="Z195" i="35"/>
  <c r="Q195" i="35"/>
  <c r="R195" i="35" s="1"/>
  <c r="S195" i="35" s="1"/>
  <c r="Z194" i="35"/>
  <c r="Q194" i="35"/>
  <c r="R194" i="35" s="1"/>
  <c r="S194" i="35" s="1"/>
  <c r="Z193" i="35"/>
  <c r="Q193" i="35"/>
  <c r="R193" i="35" s="1"/>
  <c r="S193" i="35" s="1"/>
  <c r="Z192" i="35"/>
  <c r="Q192" i="35"/>
  <c r="R192" i="35" s="1"/>
  <c r="S192" i="35" s="1"/>
  <c r="Z190" i="35"/>
  <c r="Q190" i="35"/>
  <c r="R190" i="35" s="1"/>
  <c r="S190" i="35" s="1"/>
  <c r="Z189" i="35"/>
  <c r="Q189" i="35"/>
  <c r="R189" i="35" s="1"/>
  <c r="S189" i="35" s="1"/>
  <c r="Z188" i="35"/>
  <c r="Q188" i="35"/>
  <c r="R188" i="35" s="1"/>
  <c r="S188" i="35" s="1"/>
  <c r="Z187" i="35"/>
  <c r="Q187" i="35"/>
  <c r="R187" i="35" s="1"/>
  <c r="S187" i="35" s="1"/>
  <c r="Z186" i="35"/>
  <c r="Q186" i="35"/>
  <c r="R186" i="35" s="1"/>
  <c r="S186" i="35" s="1"/>
  <c r="Z184" i="35"/>
  <c r="Q184" i="35"/>
  <c r="R184" i="35" s="1"/>
  <c r="S184" i="35" s="1"/>
  <c r="Z183" i="35"/>
  <c r="Q183" i="35"/>
  <c r="R183" i="35" s="1"/>
  <c r="S183" i="35" s="1"/>
  <c r="Z182" i="35"/>
  <c r="Q182" i="35"/>
  <c r="R182" i="35" s="1"/>
  <c r="S182" i="35" s="1"/>
  <c r="Z633" i="35"/>
  <c r="Q633" i="35"/>
  <c r="R633" i="35" s="1"/>
  <c r="S633" i="35" s="1"/>
  <c r="Z629" i="35"/>
  <c r="Q629" i="35"/>
  <c r="R629" i="35" s="1"/>
  <c r="S629" i="35" s="1"/>
  <c r="Z628" i="35"/>
  <c r="Q628" i="35"/>
  <c r="R628" i="35" s="1"/>
  <c r="S628" i="35" s="1"/>
  <c r="Z627" i="35"/>
  <c r="Q627" i="35"/>
  <c r="R627" i="35" s="1"/>
  <c r="S627" i="35" s="1"/>
  <c r="Z626" i="35"/>
  <c r="Q626" i="35"/>
  <c r="R626" i="35" s="1"/>
  <c r="S626" i="35" s="1"/>
  <c r="Z625" i="35"/>
  <c r="Q625" i="35"/>
  <c r="R625" i="35" s="1"/>
  <c r="S625" i="35" s="1"/>
  <c r="Z624" i="35"/>
  <c r="Q624" i="35"/>
  <c r="R624" i="35" s="1"/>
  <c r="S624" i="35" s="1"/>
  <c r="Z623" i="35"/>
  <c r="Q623" i="35"/>
  <c r="R623" i="35" s="1"/>
  <c r="S623" i="35" s="1"/>
  <c r="Z622" i="35"/>
  <c r="Q622" i="35"/>
  <c r="R622" i="35" s="1"/>
  <c r="S622" i="35" s="1"/>
  <c r="Z621" i="35"/>
  <c r="Q621" i="35"/>
  <c r="R621" i="35" s="1"/>
  <c r="S621" i="35" s="1"/>
  <c r="Z619" i="35"/>
  <c r="Q619" i="35"/>
  <c r="R619" i="35" s="1"/>
  <c r="S619" i="35" s="1"/>
  <c r="Z617" i="35"/>
  <c r="Q617" i="35"/>
  <c r="R617" i="35" s="1"/>
  <c r="S617" i="35" s="1"/>
  <c r="Z180" i="35"/>
  <c r="Q180" i="35"/>
  <c r="R180" i="35" s="1"/>
  <c r="S180" i="35" s="1"/>
  <c r="Z179" i="35"/>
  <c r="Q179" i="35"/>
  <c r="R179" i="35" s="1"/>
  <c r="S179" i="35" s="1"/>
  <c r="Z178" i="35"/>
  <c r="Q178" i="35"/>
  <c r="R178" i="35" s="1"/>
  <c r="S178" i="35" s="1"/>
  <c r="Z177" i="35"/>
  <c r="Q177" i="35"/>
  <c r="R177" i="35" s="1"/>
  <c r="S177" i="35" s="1"/>
  <c r="Z176" i="35"/>
  <c r="Q176" i="35"/>
  <c r="R176" i="35" s="1"/>
  <c r="S176" i="35" s="1"/>
  <c r="Z175" i="35"/>
  <c r="Q175" i="35"/>
  <c r="R175" i="35" s="1"/>
  <c r="S175" i="35" s="1"/>
  <c r="Z174" i="35"/>
  <c r="Q174" i="35"/>
  <c r="R174" i="35" s="1"/>
  <c r="S174" i="35" s="1"/>
  <c r="Z171" i="35"/>
  <c r="Q171" i="35"/>
  <c r="R171" i="35" s="1"/>
  <c r="S171" i="35" s="1"/>
  <c r="Z169" i="35"/>
  <c r="Q169" i="35"/>
  <c r="R169" i="35" s="1"/>
  <c r="S169" i="35" s="1"/>
  <c r="Z168" i="35"/>
  <c r="Q168" i="35"/>
  <c r="R168" i="35" s="1"/>
  <c r="S168" i="35" s="1"/>
  <c r="Z357" i="35"/>
  <c r="Q357" i="35"/>
  <c r="R357" i="35" s="1"/>
  <c r="S357" i="35" s="1"/>
  <c r="Z356" i="35"/>
  <c r="Q356" i="35"/>
  <c r="R356" i="35" s="1"/>
  <c r="S356" i="35" s="1"/>
  <c r="Z355" i="35"/>
  <c r="Q355" i="35"/>
  <c r="R355" i="35" s="1"/>
  <c r="S355" i="35" s="1"/>
  <c r="Z354" i="35"/>
  <c r="Q354" i="35"/>
  <c r="R354" i="35" s="1"/>
  <c r="S354" i="35" s="1"/>
  <c r="Z352" i="35"/>
  <c r="Q352" i="35"/>
  <c r="R352" i="35" s="1"/>
  <c r="S352" i="35" s="1"/>
  <c r="Z351" i="35"/>
  <c r="Q351" i="35"/>
  <c r="R351" i="35" s="1"/>
  <c r="S351" i="35" s="1"/>
  <c r="Z350" i="35"/>
  <c r="Q350" i="35"/>
  <c r="R350" i="35" s="1"/>
  <c r="S350" i="35" s="1"/>
  <c r="Z349" i="35"/>
  <c r="Q349" i="35"/>
  <c r="R349" i="35" s="1"/>
  <c r="S349" i="35" s="1"/>
  <c r="Z348" i="35"/>
  <c r="Q348" i="35"/>
  <c r="R348" i="35" s="1"/>
  <c r="S348" i="35" s="1"/>
  <c r="Z566" i="35"/>
  <c r="Q566" i="35"/>
  <c r="R566" i="35" s="1"/>
  <c r="S566" i="35" s="1"/>
  <c r="Z564" i="35"/>
  <c r="Q564" i="35"/>
  <c r="R564" i="35" s="1"/>
  <c r="S564" i="35" s="1"/>
  <c r="Z563" i="35"/>
  <c r="Q563" i="35"/>
  <c r="R563" i="35" s="1"/>
  <c r="S563" i="35" s="1"/>
  <c r="Z562" i="35"/>
  <c r="Q562" i="35"/>
  <c r="R562" i="35" s="1"/>
  <c r="S562" i="35" s="1"/>
  <c r="Z561" i="35"/>
  <c r="Q561" i="35"/>
  <c r="R561" i="35" s="1"/>
  <c r="S561" i="35" s="1"/>
  <c r="Z560" i="35"/>
  <c r="Q560" i="35"/>
  <c r="R560" i="35" s="1"/>
  <c r="S560" i="35" s="1"/>
  <c r="Z559" i="35"/>
  <c r="Q559" i="35"/>
  <c r="R559" i="35" s="1"/>
  <c r="S559" i="35" s="1"/>
  <c r="Z558" i="35"/>
  <c r="Q558" i="35"/>
  <c r="R558" i="35" s="1"/>
  <c r="S558" i="35" s="1"/>
  <c r="Z557" i="35"/>
  <c r="Q557" i="35"/>
  <c r="R557" i="35" s="1"/>
  <c r="S557" i="35" s="1"/>
  <c r="Z649" i="35"/>
  <c r="Q649" i="35"/>
  <c r="R649" i="35" s="1"/>
  <c r="S649" i="35" s="1"/>
  <c r="Z647" i="35"/>
  <c r="Q647" i="35"/>
  <c r="R647" i="35" s="1"/>
  <c r="S647" i="35" s="1"/>
  <c r="Z646" i="35"/>
  <c r="Q646" i="35"/>
  <c r="R646" i="35" s="1"/>
  <c r="S646" i="35" s="1"/>
  <c r="Z645" i="35"/>
  <c r="Q645" i="35"/>
  <c r="R645" i="35" s="1"/>
  <c r="S645" i="35" s="1"/>
  <c r="Z531" i="35"/>
  <c r="Q531" i="35"/>
  <c r="R531" i="35" s="1"/>
  <c r="S531" i="35" s="1"/>
  <c r="Z530" i="35"/>
  <c r="Q530" i="35"/>
  <c r="R530" i="35" s="1"/>
  <c r="S530" i="35" s="1"/>
  <c r="Z529" i="35"/>
  <c r="Q529" i="35"/>
  <c r="R529" i="35" s="1"/>
  <c r="S529" i="35" s="1"/>
  <c r="Z528" i="35"/>
  <c r="Q528" i="35"/>
  <c r="R528" i="35" s="1"/>
  <c r="S528" i="35" s="1"/>
  <c r="Z527" i="35"/>
  <c r="Q527" i="35"/>
  <c r="R527" i="35" s="1"/>
  <c r="S527" i="35" s="1"/>
  <c r="Z526" i="35"/>
  <c r="Q526" i="35"/>
  <c r="R526" i="35" s="1"/>
  <c r="S526" i="35" s="1"/>
  <c r="Z525" i="35"/>
  <c r="Q525" i="35"/>
  <c r="R525" i="35" s="1"/>
  <c r="S525" i="35" s="1"/>
  <c r="Z524" i="35"/>
  <c r="Q524" i="35"/>
  <c r="R524" i="35" s="1"/>
  <c r="S524" i="35" s="1"/>
  <c r="Z523" i="35"/>
  <c r="Q523" i="35"/>
  <c r="R523" i="35" s="1"/>
  <c r="S523" i="35" s="1"/>
  <c r="Z275" i="35"/>
  <c r="Q275" i="35"/>
  <c r="R275" i="35" s="1"/>
  <c r="S275" i="35" s="1"/>
  <c r="Z273" i="35"/>
  <c r="Q273" i="35"/>
  <c r="R273" i="35" s="1"/>
  <c r="S273" i="35" s="1"/>
  <c r="Z272" i="35"/>
  <c r="Q272" i="35"/>
  <c r="R272" i="35" s="1"/>
  <c r="S272" i="35" s="1"/>
  <c r="Z271" i="35"/>
  <c r="Q271" i="35"/>
  <c r="R271" i="35" s="1"/>
  <c r="S271" i="35" s="1"/>
  <c r="Z270" i="35"/>
  <c r="Q270" i="35"/>
  <c r="R270" i="35" s="1"/>
  <c r="S270" i="35" s="1"/>
  <c r="Z269" i="35"/>
  <c r="Q269" i="35"/>
  <c r="R269" i="35" s="1"/>
  <c r="S269" i="35" s="1"/>
  <c r="Z268" i="35"/>
  <c r="Q268" i="35"/>
  <c r="R268" i="35" s="1"/>
  <c r="S268" i="35" s="1"/>
  <c r="Z267" i="35"/>
  <c r="Q267" i="35"/>
  <c r="R267" i="35" s="1"/>
  <c r="S267" i="35" s="1"/>
  <c r="Z266" i="35"/>
  <c r="Q266" i="35"/>
  <c r="R266" i="35" s="1"/>
  <c r="S266" i="35" s="1"/>
  <c r="Z265" i="35"/>
  <c r="Q265" i="35"/>
  <c r="R265" i="35" s="1"/>
  <c r="S265" i="35" s="1"/>
  <c r="Z264" i="35"/>
  <c r="Q264" i="35"/>
  <c r="R264" i="35" s="1"/>
  <c r="S264" i="35" s="1"/>
  <c r="Z166" i="35"/>
  <c r="Q166" i="35"/>
  <c r="R166" i="35" s="1"/>
  <c r="S166" i="35" s="1"/>
  <c r="Z162" i="35"/>
  <c r="Q162" i="35"/>
  <c r="R162" i="35" s="1"/>
  <c r="S162" i="35" s="1"/>
  <c r="Z161" i="35"/>
  <c r="Q161" i="35"/>
  <c r="R161" i="35" s="1"/>
  <c r="S161" i="35" s="1"/>
  <c r="Z160" i="35"/>
  <c r="Q160" i="35"/>
  <c r="R160" i="35" s="1"/>
  <c r="S160" i="35" s="1"/>
  <c r="Z159" i="35"/>
  <c r="Q159" i="35"/>
  <c r="R159" i="35" s="1"/>
  <c r="S159" i="35" s="1"/>
  <c r="Z157" i="35"/>
  <c r="Q157" i="35"/>
  <c r="R157" i="35" s="1"/>
  <c r="S157" i="35" s="1"/>
  <c r="Z156" i="35"/>
  <c r="Q156" i="35"/>
  <c r="R156" i="35" s="1"/>
  <c r="S156" i="35" s="1"/>
  <c r="Z155" i="35"/>
  <c r="Q155" i="35"/>
  <c r="R155" i="35" s="1"/>
  <c r="S155" i="35" s="1"/>
  <c r="Z154" i="35"/>
  <c r="Q154" i="35"/>
  <c r="R154" i="35" s="1"/>
  <c r="S154" i="35" s="1"/>
  <c r="Z153" i="35"/>
  <c r="Q153" i="35"/>
  <c r="R153" i="35" s="1"/>
  <c r="S153" i="35" s="1"/>
  <c r="Z152" i="35"/>
  <c r="Q152" i="35"/>
  <c r="R152" i="35" s="1"/>
  <c r="S152" i="35" s="1"/>
  <c r="Z57" i="35"/>
  <c r="Q57" i="35"/>
  <c r="R57" i="35" s="1"/>
  <c r="S57" i="35" s="1"/>
  <c r="Z56" i="35"/>
  <c r="Q56" i="35"/>
  <c r="R56" i="35" s="1"/>
  <c r="S56" i="35" s="1"/>
  <c r="Z55" i="35"/>
  <c r="Q55" i="35"/>
  <c r="R55" i="35" s="1"/>
  <c r="S55" i="35" s="1"/>
  <c r="Z53" i="35"/>
  <c r="Q53" i="35"/>
  <c r="R53" i="35" s="1"/>
  <c r="S53" i="35" s="1"/>
  <c r="Z52" i="35"/>
  <c r="Q52" i="35"/>
  <c r="R52" i="35" s="1"/>
  <c r="S52" i="35" s="1"/>
  <c r="Z51" i="35"/>
  <c r="Q51" i="35"/>
  <c r="R51" i="35" s="1"/>
  <c r="S51" i="35" s="1"/>
  <c r="Z50" i="35"/>
  <c r="Q50" i="35"/>
  <c r="R50" i="35" s="1"/>
  <c r="S50" i="35" s="1"/>
  <c r="Z49" i="35"/>
  <c r="Q49" i="35"/>
  <c r="R49" i="35" s="1"/>
  <c r="S49" i="35" s="1"/>
  <c r="Z48" i="35"/>
  <c r="Q48" i="35"/>
  <c r="R48" i="35" s="1"/>
  <c r="S48" i="35" s="1"/>
  <c r="Z44" i="35"/>
  <c r="Q44" i="35"/>
  <c r="R44" i="35" s="1"/>
  <c r="S44" i="35" s="1"/>
  <c r="Z39" i="35"/>
  <c r="Q39" i="35"/>
  <c r="R39" i="35" s="1"/>
  <c r="S39" i="35" s="1"/>
  <c r="Z43" i="35"/>
  <c r="Q43" i="35"/>
  <c r="R43" i="35" s="1"/>
  <c r="S43" i="35" s="1"/>
  <c r="Z42" i="35"/>
  <c r="Q42" i="35"/>
  <c r="R42" i="35" s="1"/>
  <c r="S42" i="35" s="1"/>
  <c r="Z110" i="35"/>
  <c r="Q110" i="35"/>
  <c r="R110" i="35" s="1"/>
  <c r="S110" i="35" s="1"/>
  <c r="Z109" i="35"/>
  <c r="Q109" i="35"/>
  <c r="R109" i="35" s="1"/>
  <c r="S109" i="35" s="1"/>
  <c r="Z108" i="35"/>
  <c r="Q108" i="35"/>
  <c r="R108" i="35" s="1"/>
  <c r="S108" i="35" s="1"/>
  <c r="Z107" i="35"/>
  <c r="Q107" i="35"/>
  <c r="R107" i="35" s="1"/>
  <c r="S107" i="35" s="1"/>
  <c r="Z105" i="35"/>
  <c r="Q105" i="35"/>
  <c r="R105" i="35" s="1"/>
  <c r="S105" i="35" s="1"/>
  <c r="Z103" i="35"/>
  <c r="Q103" i="35"/>
  <c r="R103" i="35" s="1"/>
  <c r="S103" i="35" s="1"/>
  <c r="Z102" i="35"/>
  <c r="Q102" i="35"/>
  <c r="R102" i="35" s="1"/>
  <c r="S102" i="35" s="1"/>
  <c r="Z101" i="35"/>
  <c r="Q101" i="35"/>
  <c r="R101" i="35" s="1"/>
  <c r="S101" i="35" s="1"/>
  <c r="Z100" i="35"/>
  <c r="Q100" i="35"/>
  <c r="R100" i="35" s="1"/>
  <c r="S100" i="35" s="1"/>
  <c r="Z591" i="35"/>
  <c r="Q591" i="35"/>
  <c r="R591" i="35" s="1"/>
  <c r="S591" i="35" s="1"/>
  <c r="Z589" i="35"/>
  <c r="Q589" i="35"/>
  <c r="R589" i="35" s="1"/>
  <c r="S589" i="35" s="1"/>
  <c r="Z588" i="35"/>
  <c r="Q588" i="35"/>
  <c r="R588" i="35" s="1"/>
  <c r="S588" i="35" s="1"/>
  <c r="Z587" i="35"/>
  <c r="Q587" i="35"/>
  <c r="R587" i="35" s="1"/>
  <c r="S587" i="35" s="1"/>
  <c r="Z586" i="35"/>
  <c r="Q586" i="35"/>
  <c r="R586" i="35" s="1"/>
  <c r="S586" i="35" s="1"/>
  <c r="Z585" i="35"/>
  <c r="Q585" i="35"/>
  <c r="R585" i="35" s="1"/>
  <c r="S585" i="35" s="1"/>
  <c r="Z584" i="35"/>
  <c r="Q584" i="35"/>
  <c r="R584" i="35" s="1"/>
  <c r="S584" i="35" s="1"/>
  <c r="Z583" i="35"/>
  <c r="Q583" i="35"/>
  <c r="R583" i="35" s="1"/>
  <c r="S583" i="35" s="1"/>
  <c r="Z582" i="35"/>
  <c r="Q582" i="35"/>
  <c r="R582" i="35" s="1"/>
  <c r="S582" i="35" s="1"/>
  <c r="Z581" i="35"/>
  <c r="Q581" i="35"/>
  <c r="R581" i="35" s="1"/>
  <c r="S581" i="35" s="1"/>
  <c r="Z580" i="35"/>
  <c r="Q580" i="35"/>
  <c r="R580" i="35" s="1"/>
  <c r="S580" i="35" s="1"/>
  <c r="Z673" i="35"/>
  <c r="Q673" i="35"/>
  <c r="R673" i="35" s="1"/>
  <c r="S673" i="35" s="1"/>
  <c r="Z672" i="35"/>
  <c r="Q672" i="35"/>
  <c r="R672" i="35" s="1"/>
  <c r="S672" i="35" s="1"/>
  <c r="Z671" i="35"/>
  <c r="Q671" i="35"/>
  <c r="R671" i="35" s="1"/>
  <c r="S671" i="35" s="1"/>
  <c r="Z670" i="35"/>
  <c r="Q670" i="35"/>
  <c r="R670" i="35" s="1"/>
  <c r="S670" i="35" s="1"/>
  <c r="Z669" i="35"/>
  <c r="Q669" i="35"/>
  <c r="R669" i="35" s="1"/>
  <c r="S669" i="35" s="1"/>
  <c r="Z668" i="35"/>
  <c r="Q668" i="35"/>
  <c r="R668" i="35" s="1"/>
  <c r="S668" i="35" s="1"/>
  <c r="Z667" i="35"/>
  <c r="Q667" i="35"/>
  <c r="R667" i="35" s="1"/>
  <c r="S667" i="35" s="1"/>
  <c r="Z666" i="35"/>
  <c r="Q666" i="35"/>
  <c r="R666" i="35" s="1"/>
  <c r="S666" i="35" s="1"/>
  <c r="Z308" i="35"/>
  <c r="Q308" i="35"/>
  <c r="R308" i="35" s="1"/>
  <c r="S308" i="35" s="1"/>
  <c r="Z306" i="35"/>
  <c r="Q306" i="35"/>
  <c r="R306" i="35" s="1"/>
  <c r="S306" i="35" s="1"/>
  <c r="Z305" i="35"/>
  <c r="Q305" i="35"/>
  <c r="R305" i="35" s="1"/>
  <c r="S305" i="35" s="1"/>
  <c r="Z304" i="35"/>
  <c r="Q304" i="35"/>
  <c r="R304" i="35" s="1"/>
  <c r="S304" i="35" s="1"/>
  <c r="Z303" i="35"/>
  <c r="Q303" i="35"/>
  <c r="R303" i="35" s="1"/>
  <c r="S303" i="35" s="1"/>
  <c r="Z302" i="35"/>
  <c r="Q302" i="35"/>
  <c r="R302" i="35" s="1"/>
  <c r="S302" i="35" s="1"/>
  <c r="Z301" i="35"/>
  <c r="Q301" i="35"/>
  <c r="R301" i="35" s="1"/>
  <c r="S301" i="35" s="1"/>
  <c r="Z299" i="35"/>
  <c r="Q299" i="35"/>
  <c r="R299" i="35" s="1"/>
  <c r="S299" i="35" s="1"/>
  <c r="Z297" i="35"/>
  <c r="Q297" i="35"/>
  <c r="R297" i="35" s="1"/>
  <c r="S297" i="35" s="1"/>
  <c r="Z326" i="35"/>
  <c r="Q326" i="35"/>
  <c r="R326" i="35" s="1"/>
  <c r="S326" i="35" s="1"/>
  <c r="Z324" i="35"/>
  <c r="Q324" i="35"/>
  <c r="R324" i="35" s="1"/>
  <c r="S324" i="35" s="1"/>
  <c r="Z323" i="35"/>
  <c r="Q323" i="35"/>
  <c r="R323" i="35" s="1"/>
  <c r="S323" i="35" s="1"/>
  <c r="Z322" i="35"/>
  <c r="Q322" i="35"/>
  <c r="R322" i="35" s="1"/>
  <c r="S322" i="35" s="1"/>
  <c r="Z321" i="35"/>
  <c r="Q321" i="35"/>
  <c r="R321" i="35" s="1"/>
  <c r="S321" i="35" s="1"/>
  <c r="Z320" i="35"/>
  <c r="Q320" i="35"/>
  <c r="R320" i="35" s="1"/>
  <c r="S320" i="35" s="1"/>
  <c r="Z319" i="35"/>
  <c r="Q319" i="35"/>
  <c r="R319" i="35" s="1"/>
  <c r="S319" i="35" s="1"/>
  <c r="Z318" i="35"/>
  <c r="Q318" i="35"/>
  <c r="R318" i="35" s="1"/>
  <c r="S318" i="35" s="1"/>
  <c r="Z30" i="35"/>
  <c r="Q30" i="35"/>
  <c r="R30" i="35" s="1"/>
  <c r="S30" i="35" s="1"/>
  <c r="Z28" i="35"/>
  <c r="Q28" i="35"/>
  <c r="R28" i="35" s="1"/>
  <c r="S28" i="35" s="1"/>
  <c r="Z26" i="35"/>
  <c r="Q26" i="35"/>
  <c r="R26" i="35" s="1"/>
  <c r="S26" i="35" s="1"/>
  <c r="Z25" i="35"/>
  <c r="Q25" i="35"/>
  <c r="R25" i="35" s="1"/>
  <c r="S25" i="35" s="1"/>
  <c r="Z23" i="35"/>
  <c r="Q23" i="35"/>
  <c r="R23" i="35" s="1"/>
  <c r="S23" i="35" s="1"/>
  <c r="Z22" i="35"/>
  <c r="Q22" i="35"/>
  <c r="R22" i="35" s="1"/>
  <c r="S22" i="35" s="1"/>
  <c r="Z21" i="35"/>
  <c r="Q21" i="35"/>
  <c r="R21" i="35" s="1"/>
  <c r="S21" i="35" s="1"/>
  <c r="Z579" i="35"/>
  <c r="Q579" i="35"/>
  <c r="R579" i="35" s="1"/>
  <c r="S579" i="35" s="1"/>
  <c r="Z391" i="35"/>
  <c r="Q391" i="35"/>
  <c r="R391" i="35" s="1"/>
  <c r="S391" i="35" s="1"/>
  <c r="Z390" i="35"/>
  <c r="Q390" i="35"/>
  <c r="R390" i="35" s="1"/>
  <c r="S390" i="35" s="1"/>
  <c r="Z388" i="35"/>
  <c r="Q388" i="35"/>
  <c r="R388" i="35" s="1"/>
  <c r="S388" i="35" s="1"/>
  <c r="Z387" i="35"/>
  <c r="Q387" i="35"/>
  <c r="R387" i="35" s="1"/>
  <c r="S387" i="35" s="1"/>
  <c r="Z386" i="35"/>
  <c r="Q386" i="35"/>
  <c r="R386" i="35" s="1"/>
  <c r="S386" i="35" s="1"/>
  <c r="Z385" i="35"/>
  <c r="Q385" i="35"/>
  <c r="R385" i="35" s="1"/>
  <c r="S385" i="35" s="1"/>
  <c r="Z384" i="35"/>
  <c r="Q384" i="35"/>
  <c r="R384" i="35" s="1"/>
  <c r="S384" i="35" s="1"/>
  <c r="Z383" i="35"/>
  <c r="Q383" i="35"/>
  <c r="R383" i="35" s="1"/>
  <c r="S383" i="35" s="1"/>
  <c r="Z381" i="35"/>
  <c r="Q381" i="35"/>
  <c r="R381" i="35" s="1"/>
  <c r="S381" i="35" s="1"/>
  <c r="Z380" i="35"/>
  <c r="Q380" i="35"/>
  <c r="R380" i="35" s="1"/>
  <c r="S380" i="35" s="1"/>
  <c r="Z379" i="35"/>
  <c r="Q379" i="35"/>
  <c r="R379" i="35" s="1"/>
  <c r="S379" i="35" s="1"/>
  <c r="Z378" i="35"/>
  <c r="Q378" i="35"/>
  <c r="R378" i="35" s="1"/>
  <c r="S378" i="35" s="1"/>
  <c r="Z377" i="35"/>
  <c r="Q377" i="35"/>
  <c r="R377" i="35" s="1"/>
  <c r="S377" i="35" s="1"/>
  <c r="Z392" i="35"/>
  <c r="Q392" i="35"/>
  <c r="R392" i="35" s="1"/>
  <c r="S392" i="35" s="1"/>
  <c r="Z376" i="35"/>
  <c r="Q376" i="35"/>
  <c r="R376" i="35" s="1"/>
  <c r="S376" i="35" s="1"/>
  <c r="Z374" i="35"/>
  <c r="Q374" i="35"/>
  <c r="R374" i="35" s="1"/>
  <c r="S374" i="35" s="1"/>
  <c r="Z373" i="35"/>
  <c r="Q373" i="35"/>
  <c r="R373" i="35" s="1"/>
  <c r="S373" i="35" s="1"/>
  <c r="Z372" i="35"/>
  <c r="Q372" i="35"/>
  <c r="R372" i="35" s="1"/>
  <c r="S372" i="35" s="1"/>
  <c r="Q491" i="35"/>
  <c r="R491" i="35" s="1"/>
  <c r="S491" i="35" s="1"/>
  <c r="Z488" i="35"/>
  <c r="Q488" i="35"/>
  <c r="R488" i="35" s="1"/>
  <c r="S488" i="35" s="1"/>
  <c r="Z487" i="35"/>
  <c r="Q487" i="35"/>
  <c r="R487" i="35" s="1"/>
  <c r="S487" i="35" s="1"/>
  <c r="Z486" i="35"/>
  <c r="Q486" i="35"/>
  <c r="R486" i="35" s="1"/>
  <c r="S486" i="35" s="1"/>
  <c r="Z485" i="35"/>
  <c r="Q485" i="35"/>
  <c r="R485" i="35" s="1"/>
  <c r="S485" i="35" s="1"/>
  <c r="Z484" i="35"/>
  <c r="Q484" i="35"/>
  <c r="R484" i="35" s="1"/>
  <c r="S484" i="35" s="1"/>
  <c r="Z483" i="35"/>
  <c r="Q483" i="35"/>
  <c r="R483" i="35" s="1"/>
  <c r="S483" i="35" s="1"/>
  <c r="Z482" i="35"/>
  <c r="Q482" i="35"/>
  <c r="R482" i="35" s="1"/>
  <c r="S482" i="35" s="1"/>
  <c r="Z481" i="35"/>
  <c r="Q481" i="35"/>
  <c r="R481" i="35" s="1"/>
  <c r="S481" i="35" s="1"/>
  <c r="Z480" i="35"/>
  <c r="Q480" i="35"/>
  <c r="R480" i="35" s="1"/>
  <c r="S480" i="35" s="1"/>
  <c r="Z479" i="35"/>
  <c r="Q479" i="35"/>
  <c r="R479" i="35" s="1"/>
  <c r="S479" i="35" s="1"/>
  <c r="Z664" i="35"/>
  <c r="Q664" i="35"/>
  <c r="R664" i="35" s="1"/>
  <c r="S664" i="35" s="1"/>
  <c r="Z659" i="35"/>
  <c r="Q659" i="35"/>
  <c r="R659" i="35" s="1"/>
  <c r="S659" i="35" s="1"/>
  <c r="Z658" i="35"/>
  <c r="Q658" i="35"/>
  <c r="R658" i="35" s="1"/>
  <c r="S658" i="35" s="1"/>
  <c r="Z656" i="35"/>
  <c r="Q656" i="35"/>
  <c r="R656" i="35" s="1"/>
  <c r="S656" i="35" s="1"/>
  <c r="Z655" i="35"/>
  <c r="Q655" i="35"/>
  <c r="R655" i="35" s="1"/>
  <c r="S655" i="35" s="1"/>
  <c r="Z654" i="35"/>
  <c r="Q654" i="35"/>
  <c r="R654" i="35" s="1"/>
  <c r="S654" i="35" s="1"/>
  <c r="Z653" i="35"/>
  <c r="Q653" i="35"/>
  <c r="R653" i="35" s="1"/>
  <c r="S653" i="35" s="1"/>
  <c r="Z652" i="35"/>
  <c r="Q652" i="35"/>
  <c r="R652" i="35" s="1"/>
  <c r="S652" i="35" s="1"/>
  <c r="Z651" i="35"/>
  <c r="Q651" i="35"/>
  <c r="R651" i="35" s="1"/>
  <c r="S651" i="35" s="1"/>
  <c r="Z650" i="35"/>
  <c r="Q650" i="35"/>
  <c r="R650" i="35" s="1"/>
  <c r="S650" i="35" s="1"/>
  <c r="Z20" i="35"/>
  <c r="Q20" i="35"/>
  <c r="R20" i="35" s="1"/>
  <c r="S20" i="35" s="1"/>
  <c r="Z16" i="35"/>
  <c r="Q16" i="35"/>
  <c r="R16" i="35" s="1"/>
  <c r="S16" i="35" s="1"/>
  <c r="Z15" i="35"/>
  <c r="Q15" i="35"/>
  <c r="R15" i="35" s="1"/>
  <c r="S15" i="35" s="1"/>
  <c r="Z14" i="35"/>
  <c r="Q14" i="35"/>
  <c r="R14" i="35" s="1"/>
  <c r="S14" i="35" s="1"/>
  <c r="Z13" i="35"/>
  <c r="Q13" i="35"/>
  <c r="R13" i="35" s="1"/>
  <c r="S13" i="35" s="1"/>
  <c r="Z12" i="35"/>
  <c r="Q12" i="35"/>
  <c r="R12" i="35" s="1"/>
  <c r="S12" i="35" s="1"/>
  <c r="Z11" i="35"/>
  <c r="Q11" i="35"/>
  <c r="R11" i="35" s="1"/>
  <c r="S11" i="35" s="1"/>
  <c r="Z9" i="35"/>
  <c r="Q9" i="35"/>
  <c r="R9" i="35" s="1"/>
  <c r="S9" i="35" s="1"/>
  <c r="Q8" i="35"/>
  <c r="R8" i="35" s="1"/>
  <c r="Z247" i="35"/>
  <c r="Q247" i="35"/>
  <c r="R247" i="35" s="1"/>
  <c r="S247" i="35" s="1"/>
  <c r="Z246" i="35"/>
  <c r="Q246" i="35"/>
  <c r="R246" i="35" s="1"/>
  <c r="S246" i="35" s="1"/>
  <c r="Z245" i="35"/>
  <c r="Q245" i="35"/>
  <c r="R245" i="35" s="1"/>
  <c r="S245" i="35" s="1"/>
  <c r="Z243" i="35"/>
  <c r="Q243" i="35"/>
  <c r="R243" i="35" s="1"/>
  <c r="S243" i="35" s="1"/>
  <c r="Z242" i="35"/>
  <c r="Q242" i="35"/>
  <c r="R242" i="35" s="1"/>
  <c r="S242" i="35" s="1"/>
  <c r="Z241" i="35"/>
  <c r="Q241" i="35"/>
  <c r="R241" i="35" s="1"/>
  <c r="S241" i="35" s="1"/>
  <c r="Z240" i="35"/>
  <c r="Q240" i="35"/>
  <c r="R240" i="35" s="1"/>
  <c r="S240" i="35" s="1"/>
  <c r="Z239" i="35"/>
  <c r="Q239" i="35"/>
  <c r="R239" i="35" s="1"/>
  <c r="S239" i="35" s="1"/>
  <c r="Z248" i="35"/>
  <c r="Q248" i="35"/>
  <c r="R248" i="35" s="1"/>
  <c r="S248" i="35" s="1"/>
  <c r="Z238" i="35"/>
  <c r="Q238" i="35"/>
  <c r="R238" i="35" s="1"/>
  <c r="S238" i="35" s="1"/>
  <c r="Z237" i="35"/>
  <c r="Q237" i="35"/>
  <c r="R237" i="35" s="1"/>
  <c r="S237" i="35" s="1"/>
  <c r="Z412" i="35"/>
  <c r="Q412" i="35"/>
  <c r="R412" i="35" s="1"/>
  <c r="S412" i="35" s="1"/>
  <c r="Z408" i="35"/>
  <c r="Q408" i="35"/>
  <c r="R408" i="35" s="1"/>
  <c r="S408" i="35" s="1"/>
  <c r="Z407" i="35"/>
  <c r="Q407" i="35"/>
  <c r="R407" i="35" s="1"/>
  <c r="S407" i="35" s="1"/>
  <c r="Z406" i="35"/>
  <c r="Q406" i="35"/>
  <c r="R406" i="35" s="1"/>
  <c r="S406" i="35" s="1"/>
  <c r="Z405" i="35"/>
  <c r="Q405" i="35"/>
  <c r="R405" i="35" s="1"/>
  <c r="S405" i="35" s="1"/>
  <c r="Z404" i="35"/>
  <c r="Q404" i="35"/>
  <c r="R404" i="35" s="1"/>
  <c r="S404" i="35" s="1"/>
  <c r="Z403" i="35"/>
  <c r="Q403" i="35"/>
  <c r="R403" i="35" s="1"/>
  <c r="S403" i="35" s="1"/>
  <c r="Z402" i="35"/>
  <c r="Q402" i="35"/>
  <c r="R402" i="35" s="1"/>
  <c r="S402" i="35" s="1"/>
  <c r="Z401" i="35"/>
  <c r="Q401" i="35"/>
  <c r="R401" i="35" s="1"/>
  <c r="S401" i="35" s="1"/>
  <c r="Z400" i="35"/>
  <c r="Q400" i="35"/>
  <c r="R400" i="35" s="1"/>
  <c r="S400" i="35" s="1"/>
  <c r="Z399" i="35"/>
  <c r="Q399" i="35"/>
  <c r="R399" i="35" s="1"/>
  <c r="S399" i="35" s="1"/>
  <c r="Z398" i="35"/>
  <c r="Q398" i="35"/>
  <c r="R398" i="35" s="1"/>
  <c r="S398" i="35" s="1"/>
  <c r="Z397" i="35"/>
  <c r="Q397" i="35"/>
  <c r="R397" i="35" s="1"/>
  <c r="S397" i="35" s="1"/>
  <c r="Z396" i="35"/>
  <c r="Q396" i="35"/>
  <c r="R396" i="35" s="1"/>
  <c r="S396" i="35" s="1"/>
  <c r="Z395" i="35"/>
  <c r="Q395" i="35"/>
  <c r="R395" i="35" s="1"/>
  <c r="S395" i="35" s="1"/>
  <c r="Z394" i="35"/>
  <c r="Q394" i="35"/>
  <c r="R394" i="35" s="1"/>
  <c r="S394" i="35" s="1"/>
  <c r="Z393" i="35"/>
  <c r="Q393" i="35"/>
  <c r="R393" i="35" s="1"/>
  <c r="S393" i="35" s="1"/>
  <c r="Z116" i="35"/>
  <c r="Q116" i="35"/>
  <c r="R116" i="35" s="1"/>
  <c r="S116" i="35" s="1"/>
  <c r="Z114" i="35"/>
  <c r="Q114" i="35"/>
  <c r="R114" i="35" s="1"/>
  <c r="S114" i="35" s="1"/>
  <c r="Z113" i="35"/>
  <c r="Q113" i="35"/>
  <c r="R113" i="35" s="1"/>
  <c r="S113" i="35" s="1"/>
  <c r="Z112" i="35"/>
  <c r="Q112" i="35"/>
  <c r="R112" i="35" s="1"/>
  <c r="S112" i="35" s="1"/>
  <c r="Z111" i="35"/>
  <c r="Q111" i="35"/>
  <c r="R111" i="35" s="1"/>
  <c r="S111" i="35" s="1"/>
  <c r="Z616" i="35"/>
  <c r="Q616" i="35"/>
  <c r="R616" i="35" s="1"/>
  <c r="S616" i="35" s="1"/>
  <c r="Z613" i="35"/>
  <c r="Q613" i="35"/>
  <c r="R613" i="35" s="1"/>
  <c r="S613" i="35" s="1"/>
  <c r="Z611" i="35"/>
  <c r="Q611" i="35"/>
  <c r="R611" i="35" s="1"/>
  <c r="S611" i="35" s="1"/>
  <c r="Z138" i="35"/>
  <c r="Q138" i="35"/>
  <c r="R138" i="35" s="1"/>
  <c r="S138" i="35" s="1"/>
  <c r="Z136" i="35"/>
  <c r="Q136" i="35"/>
  <c r="R136" i="35" s="1"/>
  <c r="S136" i="35" s="1"/>
  <c r="Z135" i="35"/>
  <c r="Q135" i="35"/>
  <c r="R135" i="35" s="1"/>
  <c r="S135" i="35" s="1"/>
  <c r="Z134" i="35"/>
  <c r="Q134" i="35"/>
  <c r="R134" i="35" s="1"/>
  <c r="S134" i="35" s="1"/>
  <c r="Z133" i="35"/>
  <c r="Q133" i="35"/>
  <c r="R133" i="35" s="1"/>
  <c r="S133" i="35" s="1"/>
  <c r="Z132" i="35"/>
  <c r="Q132" i="35"/>
  <c r="R132" i="35" s="1"/>
  <c r="S132" i="35" s="1"/>
  <c r="Z131" i="35"/>
  <c r="Q131" i="35"/>
  <c r="R131" i="35" s="1"/>
  <c r="S131" i="35" s="1"/>
  <c r="Z554" i="35"/>
  <c r="Q554" i="35"/>
  <c r="R554" i="35" s="1"/>
  <c r="S554" i="35" s="1"/>
  <c r="Z549" i="35"/>
  <c r="Q549" i="35"/>
  <c r="R549" i="35" s="1"/>
  <c r="S549" i="35" s="1"/>
  <c r="Z548" i="35"/>
  <c r="Q548" i="35"/>
  <c r="R548" i="35" s="1"/>
  <c r="S548" i="35" s="1"/>
  <c r="Z547" i="35"/>
  <c r="Q547" i="35"/>
  <c r="R547" i="35" s="1"/>
  <c r="S547" i="35" s="1"/>
  <c r="Z546" i="35"/>
  <c r="Q546" i="35"/>
  <c r="R546" i="35" s="1"/>
  <c r="S546" i="35" s="1"/>
  <c r="Z545" i="35"/>
  <c r="Q545" i="35"/>
  <c r="R545" i="35" s="1"/>
  <c r="S545" i="35" s="1"/>
  <c r="Z544" i="35"/>
  <c r="Q544" i="35"/>
  <c r="R544" i="35" s="1"/>
  <c r="S544" i="35" s="1"/>
  <c r="Z543" i="35"/>
  <c r="Q543" i="35"/>
  <c r="R543" i="35" s="1"/>
  <c r="S543" i="35" s="1"/>
  <c r="Z542" i="35"/>
  <c r="Q542" i="35"/>
  <c r="R542" i="35" s="1"/>
  <c r="S542" i="35" s="1"/>
  <c r="Z541" i="35"/>
  <c r="Q541" i="35"/>
  <c r="R541" i="35" s="1"/>
  <c r="S541" i="35" s="1"/>
  <c r="Z540" i="35"/>
  <c r="Q540" i="35"/>
  <c r="R540" i="35" s="1"/>
  <c r="S540" i="35" s="1"/>
  <c r="Z539" i="35"/>
  <c r="Q539" i="35"/>
  <c r="R539" i="35" s="1"/>
  <c r="S539" i="35" s="1"/>
  <c r="Z538" i="35"/>
  <c r="Q538" i="35"/>
  <c r="R538" i="35" s="1"/>
  <c r="S538" i="35" s="1"/>
  <c r="Z537" i="35"/>
  <c r="Q537" i="35"/>
  <c r="R537" i="35" s="1"/>
  <c r="S537" i="35" s="1"/>
  <c r="Z536" i="35"/>
  <c r="Q536" i="35"/>
  <c r="R536" i="35" s="1"/>
  <c r="S536" i="35" s="1"/>
  <c r="Z535" i="35"/>
  <c r="Q535" i="35"/>
  <c r="R535" i="35" s="1"/>
  <c r="S535" i="35" s="1"/>
  <c r="Z534" i="35"/>
  <c r="Q534" i="35"/>
  <c r="R534" i="35" s="1"/>
  <c r="S534" i="35" s="1"/>
  <c r="Z533" i="35"/>
  <c r="Q533" i="35"/>
  <c r="R533" i="35" s="1"/>
  <c r="S533" i="35" s="1"/>
  <c r="Z532" i="35"/>
  <c r="Q532" i="35"/>
  <c r="R532" i="35" s="1"/>
  <c r="S532" i="35" s="1"/>
  <c r="Z99" i="35"/>
  <c r="Q99" i="35"/>
  <c r="R99" i="35" s="1"/>
  <c r="S99" i="35" s="1"/>
  <c r="Z98" i="35"/>
  <c r="Q98" i="35"/>
  <c r="R98" i="35" s="1"/>
  <c r="S98" i="35" s="1"/>
  <c r="Z97" i="35"/>
  <c r="Q97" i="35"/>
  <c r="R97" i="35" s="1"/>
  <c r="S97" i="35" s="1"/>
  <c r="Z96" i="35"/>
  <c r="Q96" i="35"/>
  <c r="R96" i="35" s="1"/>
  <c r="S96" i="35" s="1"/>
  <c r="Z95" i="35"/>
  <c r="Q95" i="35"/>
  <c r="R95" i="35" s="1"/>
  <c r="S95" i="35" s="1"/>
  <c r="Z94" i="35"/>
  <c r="Q94" i="35"/>
  <c r="R94" i="35" s="1"/>
  <c r="S94" i="35" s="1"/>
  <c r="Z93" i="35"/>
  <c r="Q93" i="35"/>
  <c r="R93" i="35" s="1"/>
  <c r="S93" i="35" s="1"/>
  <c r="Z92" i="35"/>
  <c r="Q92" i="35"/>
  <c r="R92" i="35" s="1"/>
  <c r="S92" i="35" s="1"/>
  <c r="Z91" i="35"/>
  <c r="Q91" i="35"/>
  <c r="R91" i="35" s="1"/>
  <c r="S91" i="35" s="1"/>
  <c r="Z90" i="35"/>
  <c r="Q90" i="35"/>
  <c r="R90" i="35" s="1"/>
  <c r="S90" i="35" s="1"/>
  <c r="Z89" i="35"/>
  <c r="Q89" i="35"/>
  <c r="R89" i="35" s="1"/>
  <c r="S89" i="35" s="1"/>
  <c r="Z88" i="35"/>
  <c r="Q88" i="35"/>
  <c r="R88" i="35" s="1"/>
  <c r="S88" i="35" s="1"/>
  <c r="Z456" i="35"/>
  <c r="Q456" i="35"/>
  <c r="R456" i="35" s="1"/>
  <c r="S456" i="35" s="1"/>
  <c r="Z452" i="35"/>
  <c r="Q452" i="35"/>
  <c r="R452" i="35" s="1"/>
  <c r="S452" i="35" s="1"/>
  <c r="Z451" i="35"/>
  <c r="Q451" i="35"/>
  <c r="R451" i="35" s="1"/>
  <c r="S451" i="35" s="1"/>
  <c r="Q450" i="35"/>
  <c r="R450" i="35" s="1"/>
  <c r="S450" i="35" s="1"/>
  <c r="Z449" i="35"/>
  <c r="Q449" i="35"/>
  <c r="R449" i="35" s="1"/>
  <c r="S449" i="35" s="1"/>
  <c r="Z447" i="35"/>
  <c r="Q447" i="35"/>
  <c r="R447" i="35" s="1"/>
  <c r="S447" i="35" s="1"/>
  <c r="Z643" i="35"/>
  <c r="Q643" i="35"/>
  <c r="R643" i="35" s="1"/>
  <c r="S643" i="35" s="1"/>
  <c r="Z642" i="35"/>
  <c r="Q642" i="35"/>
  <c r="R642" i="35" s="1"/>
  <c r="S642" i="35" s="1"/>
  <c r="Z641" i="35"/>
  <c r="Q641" i="35"/>
  <c r="R641" i="35" s="1"/>
  <c r="S641" i="35" s="1"/>
  <c r="Z644" i="35"/>
  <c r="Q644" i="35"/>
  <c r="R644" i="35" s="1"/>
  <c r="S644" i="35" s="1"/>
  <c r="Z640" i="35"/>
  <c r="Q640" i="35"/>
  <c r="R640" i="35" s="1"/>
  <c r="S640" i="35" s="1"/>
  <c r="Z639" i="35"/>
  <c r="Q639" i="35"/>
  <c r="R639" i="35" s="1"/>
  <c r="S639" i="35" s="1"/>
  <c r="Z638" i="35"/>
  <c r="Q638" i="35"/>
  <c r="R638" i="35" s="1"/>
  <c r="S638" i="35" s="1"/>
  <c r="Z637" i="35"/>
  <c r="Q637" i="35"/>
  <c r="R637" i="35" s="1"/>
  <c r="S637" i="35" s="1"/>
  <c r="Z636" i="35"/>
  <c r="Q636" i="35"/>
  <c r="R636" i="35" s="1"/>
  <c r="S636" i="35" s="1"/>
  <c r="Z635" i="35"/>
  <c r="Q635" i="35"/>
  <c r="R635" i="35" s="1"/>
  <c r="S635" i="35" s="1"/>
  <c r="Z634" i="35"/>
  <c r="Q634" i="35"/>
  <c r="R634" i="35" s="1"/>
  <c r="S634" i="35" s="1"/>
  <c r="Z233" i="35"/>
  <c r="Q233" i="35"/>
  <c r="R233" i="35" s="1"/>
  <c r="S233" i="35" s="1"/>
  <c r="Z232" i="35"/>
  <c r="Q232" i="35"/>
  <c r="R232" i="35" s="1"/>
  <c r="S232" i="35" s="1"/>
  <c r="Z231" i="35"/>
  <c r="Q231" i="35"/>
  <c r="R231" i="35" s="1"/>
  <c r="S231" i="35" s="1"/>
  <c r="Z230" i="35"/>
  <c r="Q230" i="35"/>
  <c r="R230" i="35" s="1"/>
  <c r="S230" i="35" s="1"/>
  <c r="Z234" i="35"/>
  <c r="Q234" i="35"/>
  <c r="R234" i="35" s="1"/>
  <c r="S234" i="35" s="1"/>
  <c r="Z228" i="35"/>
  <c r="Q228" i="35"/>
  <c r="R228" i="35" s="1"/>
  <c r="S228" i="35" s="1"/>
  <c r="Z227" i="35"/>
  <c r="Q227" i="35"/>
  <c r="R227" i="35" s="1"/>
  <c r="S227" i="35" s="1"/>
  <c r="Z226" i="35"/>
  <c r="Q226" i="35"/>
  <c r="R226" i="35" s="1"/>
  <c r="S226" i="35" s="1"/>
  <c r="Z225" i="35"/>
  <c r="Q225" i="35"/>
  <c r="R225" i="35" s="1"/>
  <c r="S225" i="35" s="1"/>
  <c r="Z236" i="35"/>
  <c r="Q236" i="35"/>
  <c r="R236" i="35" s="1"/>
  <c r="S236" i="35" s="1"/>
  <c r="Z224" i="35"/>
  <c r="Q224" i="35"/>
  <c r="R224" i="35" s="1"/>
  <c r="S224" i="35" s="1"/>
  <c r="Z296" i="35"/>
  <c r="Q296" i="35"/>
  <c r="R296" i="35" s="1"/>
  <c r="S296" i="35" s="1"/>
  <c r="Z295" i="35"/>
  <c r="Q295" i="35"/>
  <c r="R295" i="35" s="1"/>
  <c r="S295" i="35" s="1"/>
  <c r="Z294" i="35"/>
  <c r="Q294" i="35"/>
  <c r="R294" i="35" s="1"/>
  <c r="S294" i="35" s="1"/>
  <c r="Z293" i="35"/>
  <c r="Q293" i="35"/>
  <c r="R293" i="35" s="1"/>
  <c r="S293" i="35" s="1"/>
  <c r="Z292" i="35"/>
  <c r="Q292" i="35"/>
  <c r="R292" i="35" s="1"/>
  <c r="S292" i="35" s="1"/>
  <c r="Z291" i="35"/>
  <c r="Q291" i="35"/>
  <c r="R291" i="35" s="1"/>
  <c r="S291" i="35" s="1"/>
  <c r="Z288" i="35"/>
  <c r="Q288" i="35"/>
  <c r="R288" i="35" s="1"/>
  <c r="S288" i="35" s="1"/>
  <c r="Z287" i="35"/>
  <c r="Q287" i="35"/>
  <c r="R287" i="35" s="1"/>
  <c r="S287" i="35" s="1"/>
  <c r="Z285" i="35"/>
  <c r="Q285" i="35"/>
  <c r="R285" i="35" s="1"/>
  <c r="S285" i="35" s="1"/>
  <c r="Z283" i="35"/>
  <c r="Q283" i="35"/>
  <c r="R283" i="35" s="1"/>
  <c r="S283" i="35" s="1"/>
  <c r="Z446" i="35"/>
  <c r="Q446" i="35"/>
  <c r="R446" i="35" s="1"/>
  <c r="S446" i="35" s="1"/>
  <c r="Z445" i="35"/>
  <c r="Q445" i="35"/>
  <c r="R445" i="35" s="1"/>
  <c r="S445" i="35" s="1"/>
  <c r="Z444" i="35"/>
  <c r="Q444" i="35"/>
  <c r="R444" i="35" s="1"/>
  <c r="S444" i="35" s="1"/>
  <c r="Z443" i="35"/>
  <c r="Q443" i="35"/>
  <c r="R443" i="35" s="1"/>
  <c r="S443" i="35" s="1"/>
  <c r="Z442" i="35"/>
  <c r="Q442" i="35"/>
  <c r="R442" i="35" s="1"/>
  <c r="S442" i="35" s="1"/>
  <c r="Z441" i="35"/>
  <c r="Q441" i="35"/>
  <c r="R441" i="35" s="1"/>
  <c r="S441" i="35" s="1"/>
  <c r="Z440" i="35"/>
  <c r="Q440" i="35"/>
  <c r="R440" i="35" s="1"/>
  <c r="S440" i="35" s="1"/>
  <c r="Z506" i="35"/>
  <c r="Q506" i="35"/>
  <c r="R506" i="35" s="1"/>
  <c r="S506" i="35" s="1"/>
  <c r="Z505" i="35"/>
  <c r="Q505" i="35"/>
  <c r="R505" i="35" s="1"/>
  <c r="S505" i="35" s="1"/>
  <c r="Z504" i="35"/>
  <c r="Q504" i="35"/>
  <c r="R504" i="35" s="1"/>
  <c r="S504" i="35" s="1"/>
  <c r="Z503" i="35"/>
  <c r="Q503" i="35"/>
  <c r="R503" i="35" s="1"/>
  <c r="S503" i="35" s="1"/>
  <c r="Z502" i="35"/>
  <c r="Q502" i="35"/>
  <c r="R502" i="35" s="1"/>
  <c r="S502" i="35" s="1"/>
  <c r="Z501" i="35"/>
  <c r="Q501" i="35"/>
  <c r="R501" i="35" s="1"/>
  <c r="S501" i="35" s="1"/>
  <c r="Z500" i="35"/>
  <c r="Q500" i="35"/>
  <c r="R500" i="35" s="1"/>
  <c r="S500" i="35" s="1"/>
  <c r="Z499" i="35"/>
  <c r="Q499" i="35"/>
  <c r="R499" i="35" s="1"/>
  <c r="S499" i="35" s="1"/>
  <c r="Z498" i="35"/>
  <c r="Q498" i="35"/>
  <c r="R498" i="35" s="1"/>
  <c r="S498" i="35" s="1"/>
  <c r="Z497" i="35"/>
  <c r="Q497" i="35"/>
  <c r="R497" i="35" s="1"/>
  <c r="S497" i="35" s="1"/>
  <c r="Z117" i="35"/>
  <c r="Q117" i="35"/>
  <c r="R117" i="35" s="1"/>
  <c r="S117" i="35" s="1"/>
  <c r="Z344" i="35"/>
  <c r="Q344" i="35"/>
  <c r="R344" i="35" s="1"/>
  <c r="S344" i="35" s="1"/>
  <c r="Z342" i="35"/>
  <c r="Q342" i="35"/>
  <c r="R342" i="35" s="1"/>
  <c r="S342" i="35" s="1"/>
  <c r="Z341" i="35"/>
  <c r="Q341" i="35"/>
  <c r="R341" i="35" s="1"/>
  <c r="S341" i="35" s="1"/>
  <c r="Z340" i="35"/>
  <c r="Q340" i="35"/>
  <c r="R340" i="35" s="1"/>
  <c r="S340" i="35" s="1"/>
  <c r="Z339" i="35"/>
  <c r="Q339" i="35"/>
  <c r="R339" i="35" s="1"/>
  <c r="S339" i="35" s="1"/>
  <c r="Z338" i="35"/>
  <c r="Q338" i="35"/>
  <c r="R338" i="35" s="1"/>
  <c r="S338" i="35" s="1"/>
  <c r="Z337" i="35"/>
  <c r="Q337" i="35"/>
  <c r="R337" i="35" s="1"/>
  <c r="S337" i="35" s="1"/>
  <c r="Z336" i="35"/>
  <c r="Q336" i="35"/>
  <c r="R336" i="35" s="1"/>
  <c r="S336" i="35" s="1"/>
  <c r="Z335" i="35"/>
  <c r="Q335" i="35"/>
  <c r="R335" i="35" s="1"/>
  <c r="S335" i="35" s="1"/>
  <c r="Z334" i="35"/>
  <c r="Q334" i="35"/>
  <c r="R334" i="35" s="1"/>
  <c r="S334" i="35" s="1"/>
  <c r="Z333" i="35"/>
  <c r="Q333" i="35"/>
  <c r="R333" i="35" s="1"/>
  <c r="S333" i="35" s="1"/>
  <c r="Z332" i="35"/>
  <c r="Q332" i="35"/>
  <c r="R332" i="35" s="1"/>
  <c r="S332" i="35" s="1"/>
  <c r="Z331" i="35"/>
  <c r="Q331" i="35"/>
  <c r="R331" i="35" s="1"/>
  <c r="S331" i="35" s="1"/>
  <c r="Z330" i="35"/>
  <c r="Q330" i="35"/>
  <c r="R330" i="35" s="1"/>
  <c r="S330" i="35" s="1"/>
  <c r="Z329" i="35"/>
  <c r="Q329" i="35"/>
  <c r="R329" i="35" s="1"/>
  <c r="S329" i="35" s="1"/>
  <c r="Z328" i="35"/>
  <c r="Q328" i="35"/>
  <c r="R328" i="35" s="1"/>
  <c r="Z327" i="35"/>
  <c r="S327" i="35"/>
  <c r="Z567" i="35"/>
  <c r="S567" i="35"/>
  <c r="U6" i="35"/>
  <c r="P2" i="35"/>
  <c r="BG7" i="7" l="1"/>
  <c r="BG9" i="7"/>
  <c r="BG11" i="7"/>
  <c r="BG13" i="7"/>
  <c r="BG15" i="7"/>
  <c r="BG17" i="7"/>
  <c r="BG19" i="7"/>
  <c r="BG21" i="7"/>
  <c r="BG23" i="7"/>
  <c r="BG25" i="7"/>
  <c r="BG27" i="7"/>
  <c r="BG29" i="7"/>
  <c r="BG31" i="7"/>
  <c r="BG33" i="7"/>
  <c r="BG35" i="7"/>
  <c r="BG37" i="7"/>
  <c r="BG39" i="7"/>
  <c r="BG41" i="7"/>
  <c r="BG43" i="7"/>
  <c r="BG45" i="7"/>
  <c r="BG47" i="7"/>
  <c r="BG49" i="7"/>
  <c r="BG51" i="7"/>
  <c r="BG53" i="7"/>
  <c r="BG55" i="7"/>
  <c r="BG57" i="7"/>
  <c r="BG59" i="7"/>
  <c r="BG61" i="7"/>
  <c r="BG63" i="7"/>
  <c r="BG65" i="7"/>
  <c r="BG67" i="7"/>
  <c r="BG69" i="7"/>
  <c r="BG71" i="7"/>
  <c r="BG73" i="7"/>
  <c r="BG75" i="7"/>
  <c r="BG77" i="7"/>
  <c r="BG79" i="7"/>
  <c r="BG81" i="7"/>
  <c r="BG83" i="7"/>
  <c r="BG85" i="7"/>
  <c r="BG87" i="7"/>
  <c r="BG89" i="7"/>
  <c r="BG91" i="7"/>
  <c r="BG93" i="7"/>
  <c r="BG95" i="7"/>
  <c r="BG97" i="7"/>
  <c r="BG99" i="7"/>
  <c r="BH6" i="7"/>
  <c r="BH50" i="7"/>
  <c r="BH58" i="7"/>
  <c r="BH64" i="7"/>
  <c r="BH72" i="7"/>
  <c r="BH78" i="7"/>
  <c r="BH86" i="7"/>
  <c r="BH92" i="7"/>
  <c r="BH98" i="7"/>
  <c r="BH7" i="7"/>
  <c r="BH9" i="7"/>
  <c r="BH11" i="7"/>
  <c r="BH13" i="7"/>
  <c r="BH15" i="7"/>
  <c r="BH17" i="7"/>
  <c r="BH19" i="7"/>
  <c r="BH21" i="7"/>
  <c r="BH23" i="7"/>
  <c r="BH25" i="7"/>
  <c r="BH27" i="7"/>
  <c r="BH29" i="7"/>
  <c r="BH31" i="7"/>
  <c r="BH33" i="7"/>
  <c r="BH35" i="7"/>
  <c r="BH37" i="7"/>
  <c r="BH39" i="7"/>
  <c r="BH41" i="7"/>
  <c r="BH43" i="7"/>
  <c r="BH45" i="7"/>
  <c r="BH47" i="7"/>
  <c r="BH49" i="7"/>
  <c r="BH51" i="7"/>
  <c r="BH53" i="7"/>
  <c r="BH55" i="7"/>
  <c r="BH57" i="7"/>
  <c r="BH59" i="7"/>
  <c r="BH61" i="7"/>
  <c r="BH63" i="7"/>
  <c r="BH65" i="7"/>
  <c r="BH67" i="7"/>
  <c r="BH69" i="7"/>
  <c r="BH71" i="7"/>
  <c r="BH73" i="7"/>
  <c r="BH75" i="7"/>
  <c r="BH77" i="7"/>
  <c r="BH79" i="7"/>
  <c r="BH81" i="7"/>
  <c r="BH83" i="7"/>
  <c r="BH85" i="7"/>
  <c r="BH87" i="7"/>
  <c r="BH89" i="7"/>
  <c r="BH91" i="7"/>
  <c r="BH93" i="7"/>
  <c r="BH95" i="7"/>
  <c r="BH97" i="7"/>
  <c r="BH99" i="7"/>
  <c r="BG6" i="7"/>
  <c r="BH14" i="7"/>
  <c r="BH20" i="7"/>
  <c r="BH24" i="7"/>
  <c r="BH28" i="7"/>
  <c r="BH32" i="7"/>
  <c r="BH36" i="7"/>
  <c r="BH40" i="7"/>
  <c r="BH44" i="7"/>
  <c r="BH48" i="7"/>
  <c r="BH54" i="7"/>
  <c r="BH60" i="7"/>
  <c r="BH66" i="7"/>
  <c r="BH70" i="7"/>
  <c r="BH76" i="7"/>
  <c r="BH82" i="7"/>
  <c r="BH88" i="7"/>
  <c r="BH96" i="7"/>
  <c r="BG8" i="7"/>
  <c r="BG10" i="7"/>
  <c r="BG12" i="7"/>
  <c r="BG14" i="7"/>
  <c r="BG16" i="7"/>
  <c r="BG18" i="7"/>
  <c r="BG20" i="7"/>
  <c r="BG22" i="7"/>
  <c r="BG24" i="7"/>
  <c r="BG26" i="7"/>
  <c r="BG28" i="7"/>
  <c r="BG30" i="7"/>
  <c r="BG32" i="7"/>
  <c r="BG34" i="7"/>
  <c r="BG36" i="7"/>
  <c r="BG38" i="7"/>
  <c r="BG40" i="7"/>
  <c r="BG42" i="7"/>
  <c r="BG44" i="7"/>
  <c r="BG46" i="7"/>
  <c r="BG48" i="7"/>
  <c r="BG50" i="7"/>
  <c r="BG52" i="7"/>
  <c r="BG54" i="7"/>
  <c r="BG56" i="7"/>
  <c r="BG58" i="7"/>
  <c r="BG60" i="7"/>
  <c r="BG62" i="7"/>
  <c r="BG64" i="7"/>
  <c r="BG66" i="7"/>
  <c r="BG68" i="7"/>
  <c r="BG70" i="7"/>
  <c r="BG72" i="7"/>
  <c r="BG74" i="7"/>
  <c r="BG76" i="7"/>
  <c r="BG78" i="7"/>
  <c r="BG80" i="7"/>
  <c r="BG82" i="7"/>
  <c r="BG84" i="7"/>
  <c r="BG86" i="7"/>
  <c r="BG88" i="7"/>
  <c r="BG90" i="7"/>
  <c r="BG92" i="7"/>
  <c r="BG94" i="7"/>
  <c r="BG96" i="7"/>
  <c r="BG98" i="7"/>
  <c r="BG100" i="7"/>
  <c r="BH8" i="7"/>
  <c r="BH10" i="7"/>
  <c r="BH12" i="7"/>
  <c r="BH16" i="7"/>
  <c r="BH18" i="7"/>
  <c r="BH22" i="7"/>
  <c r="BH26" i="7"/>
  <c r="BH30" i="7"/>
  <c r="BH34" i="7"/>
  <c r="BH38" i="7"/>
  <c r="BH42" i="7"/>
  <c r="BH46" i="7"/>
  <c r="BH52" i="7"/>
  <c r="BH56" i="7"/>
  <c r="BH62" i="7"/>
  <c r="BH68" i="7"/>
  <c r="BH74" i="7"/>
  <c r="BH80" i="7"/>
  <c r="BH84" i="7"/>
  <c r="BH90" i="7"/>
  <c r="BH94" i="7"/>
  <c r="BH100" i="7"/>
  <c r="S8" i="35"/>
  <c r="N7" i="7"/>
  <c r="N9" i="7"/>
  <c r="N11" i="7"/>
  <c r="N13" i="7"/>
  <c r="N15" i="7"/>
  <c r="N17" i="7"/>
  <c r="N19" i="7"/>
  <c r="N21" i="7"/>
  <c r="N23" i="7"/>
  <c r="N25" i="7"/>
  <c r="N27" i="7"/>
  <c r="N29" i="7"/>
  <c r="N31" i="7"/>
  <c r="N33" i="7"/>
  <c r="N35" i="7"/>
  <c r="N37" i="7"/>
  <c r="N39" i="7"/>
  <c r="N41" i="7"/>
  <c r="N43" i="7"/>
  <c r="N45" i="7"/>
  <c r="N47" i="7"/>
  <c r="N49" i="7"/>
  <c r="N51" i="7"/>
  <c r="N53" i="7"/>
  <c r="N55" i="7"/>
  <c r="N57" i="7"/>
  <c r="N59" i="7"/>
  <c r="N61" i="7"/>
  <c r="N63" i="7"/>
  <c r="N65" i="7"/>
  <c r="N67" i="7"/>
  <c r="N69" i="7"/>
  <c r="N71" i="7"/>
  <c r="N73" i="7"/>
  <c r="N75" i="7"/>
  <c r="N77" i="7"/>
  <c r="N79" i="7"/>
  <c r="N81" i="7"/>
  <c r="N83" i="7"/>
  <c r="N85" i="7"/>
  <c r="N87" i="7"/>
  <c r="N89" i="7"/>
  <c r="N91" i="7"/>
  <c r="N93" i="7"/>
  <c r="N95" i="7"/>
  <c r="N97" i="7"/>
  <c r="N99" i="7"/>
  <c r="M6" i="7"/>
  <c r="M11" i="7"/>
  <c r="M17" i="7"/>
  <c r="M21" i="7"/>
  <c r="M25" i="7"/>
  <c r="M31" i="7"/>
  <c r="M37" i="7"/>
  <c r="M43" i="7"/>
  <c r="M8" i="7"/>
  <c r="M10" i="7"/>
  <c r="M12" i="7"/>
  <c r="M14" i="7"/>
  <c r="M16" i="7"/>
  <c r="M18" i="7"/>
  <c r="M20" i="7"/>
  <c r="M22" i="7"/>
  <c r="M24" i="7"/>
  <c r="M26" i="7"/>
  <c r="M28" i="7"/>
  <c r="M30" i="7"/>
  <c r="M32" i="7"/>
  <c r="M34" i="7"/>
  <c r="M36" i="7"/>
  <c r="M38" i="7"/>
  <c r="M40" i="7"/>
  <c r="M42" i="7"/>
  <c r="M44" i="7"/>
  <c r="M46" i="7"/>
  <c r="M48" i="7"/>
  <c r="M50" i="7"/>
  <c r="M52" i="7"/>
  <c r="M54" i="7"/>
  <c r="M56" i="7"/>
  <c r="M58" i="7"/>
  <c r="M60" i="7"/>
  <c r="M62" i="7"/>
  <c r="M64" i="7"/>
  <c r="M66" i="7"/>
  <c r="M68" i="7"/>
  <c r="M70" i="7"/>
  <c r="M72" i="7"/>
  <c r="M74" i="7"/>
  <c r="M76" i="7"/>
  <c r="M78" i="7"/>
  <c r="M80" i="7"/>
  <c r="M82" i="7"/>
  <c r="M84" i="7"/>
  <c r="M86" i="7"/>
  <c r="M88" i="7"/>
  <c r="M90" i="7"/>
  <c r="M92" i="7"/>
  <c r="M94" i="7"/>
  <c r="M96" i="7"/>
  <c r="M98" i="7"/>
  <c r="M100" i="7"/>
  <c r="M9" i="7"/>
  <c r="M15" i="7"/>
  <c r="M23" i="7"/>
  <c r="M29" i="7"/>
  <c r="M35" i="7"/>
  <c r="M41" i="7"/>
  <c r="M45" i="7"/>
  <c r="M49" i="7"/>
  <c r="M53" i="7"/>
  <c r="M57" i="7"/>
  <c r="M61" i="7"/>
  <c r="M63" i="7"/>
  <c r="M67" i="7"/>
  <c r="M71" i="7"/>
  <c r="M75" i="7"/>
  <c r="M79" i="7"/>
  <c r="M83" i="7"/>
  <c r="M87" i="7"/>
  <c r="M91" i="7"/>
  <c r="M95" i="7"/>
  <c r="M99" i="7"/>
  <c r="N8" i="7"/>
  <c r="N10" i="7"/>
  <c r="N12" i="7"/>
  <c r="N14" i="7"/>
  <c r="N16" i="7"/>
  <c r="N18" i="7"/>
  <c r="N20" i="7"/>
  <c r="N22" i="7"/>
  <c r="N24" i="7"/>
  <c r="N26" i="7"/>
  <c r="N28" i="7"/>
  <c r="N30" i="7"/>
  <c r="N32" i="7"/>
  <c r="N34" i="7"/>
  <c r="N36" i="7"/>
  <c r="N38" i="7"/>
  <c r="N40" i="7"/>
  <c r="N42" i="7"/>
  <c r="N44" i="7"/>
  <c r="N46" i="7"/>
  <c r="N48" i="7"/>
  <c r="N50" i="7"/>
  <c r="N52" i="7"/>
  <c r="N54" i="7"/>
  <c r="N56" i="7"/>
  <c r="N58" i="7"/>
  <c r="N60" i="7"/>
  <c r="N62" i="7"/>
  <c r="N64" i="7"/>
  <c r="N66" i="7"/>
  <c r="N68" i="7"/>
  <c r="N70" i="7"/>
  <c r="N72" i="7"/>
  <c r="N74" i="7"/>
  <c r="N76" i="7"/>
  <c r="N78" i="7"/>
  <c r="N80" i="7"/>
  <c r="N82" i="7"/>
  <c r="N84" i="7"/>
  <c r="N86" i="7"/>
  <c r="N88" i="7"/>
  <c r="N90" i="7"/>
  <c r="N92" i="7"/>
  <c r="N94" i="7"/>
  <c r="N96" i="7"/>
  <c r="N98" i="7"/>
  <c r="N100" i="7"/>
  <c r="M7" i="7"/>
  <c r="M13" i="7"/>
  <c r="M19" i="7"/>
  <c r="M27" i="7"/>
  <c r="M33" i="7"/>
  <c r="M39" i="7"/>
  <c r="M47" i="7"/>
  <c r="M51" i="7"/>
  <c r="M55" i="7"/>
  <c r="M59" i="7"/>
  <c r="M65" i="7"/>
  <c r="M69" i="7"/>
  <c r="M73" i="7"/>
  <c r="M77" i="7"/>
  <c r="M81" i="7"/>
  <c r="M85" i="7"/>
  <c r="M89" i="7"/>
  <c r="M93" i="7"/>
  <c r="M97" i="7"/>
  <c r="N6" i="7"/>
  <c r="S328" i="35"/>
  <c r="G7" i="7"/>
  <c r="K7" i="7"/>
  <c r="O7" i="7"/>
  <c r="S7" i="7"/>
  <c r="W7" i="7"/>
  <c r="AA7" i="7"/>
  <c r="AE7" i="7"/>
  <c r="AI7" i="7"/>
  <c r="AM7" i="7"/>
  <c r="AQ7" i="7"/>
  <c r="AU7" i="7"/>
  <c r="AY7" i="7"/>
  <c r="BC7" i="7"/>
  <c r="BI7" i="7"/>
  <c r="H8" i="7"/>
  <c r="L8" i="7"/>
  <c r="P8" i="7"/>
  <c r="T8" i="7"/>
  <c r="X8" i="7"/>
  <c r="AB8" i="7"/>
  <c r="AF8" i="7"/>
  <c r="AJ8" i="7"/>
  <c r="AN8" i="7"/>
  <c r="AR8" i="7"/>
  <c r="AV8" i="7"/>
  <c r="AZ8" i="7"/>
  <c r="BD8" i="7"/>
  <c r="BJ8" i="7"/>
  <c r="I9" i="7"/>
  <c r="Q9" i="7"/>
  <c r="U9" i="7"/>
  <c r="Y9" i="7"/>
  <c r="AC9" i="7"/>
  <c r="AG9" i="7"/>
  <c r="AK9" i="7"/>
  <c r="AO9" i="7"/>
  <c r="AS9" i="7"/>
  <c r="AW9" i="7"/>
  <c r="BA9" i="7"/>
  <c r="BE9" i="7"/>
  <c r="BK9" i="7"/>
  <c r="J10" i="7"/>
  <c r="R10" i="7"/>
  <c r="V10" i="7"/>
  <c r="Z10" i="7"/>
  <c r="AD10" i="7"/>
  <c r="AH10" i="7"/>
  <c r="AL10" i="7"/>
  <c r="AP10" i="7"/>
  <c r="AT10" i="7"/>
  <c r="AX10" i="7"/>
  <c r="BB10" i="7"/>
  <c r="BF10" i="7"/>
  <c r="G11" i="7"/>
  <c r="K11" i="7"/>
  <c r="O11" i="7"/>
  <c r="S11" i="7"/>
  <c r="W11" i="7"/>
  <c r="AA11" i="7"/>
  <c r="AE11" i="7"/>
  <c r="AI11" i="7"/>
  <c r="AM11" i="7"/>
  <c r="AQ11" i="7"/>
  <c r="AU11" i="7"/>
  <c r="AY11" i="7"/>
  <c r="BC11" i="7"/>
  <c r="BI11" i="7"/>
  <c r="H12" i="7"/>
  <c r="L12" i="7"/>
  <c r="P12" i="7"/>
  <c r="T12" i="7"/>
  <c r="X12" i="7"/>
  <c r="AB12" i="7"/>
  <c r="AF12" i="7"/>
  <c r="AJ12" i="7"/>
  <c r="AN12" i="7"/>
  <c r="AR12" i="7"/>
  <c r="AV12" i="7"/>
  <c r="AZ12" i="7"/>
  <c r="BD12" i="7"/>
  <c r="BJ12" i="7"/>
  <c r="I13" i="7"/>
  <c r="H7" i="7"/>
  <c r="L7" i="7"/>
  <c r="P7" i="7"/>
  <c r="T7" i="7"/>
  <c r="X7" i="7"/>
  <c r="AB7" i="7"/>
  <c r="AF7" i="7"/>
  <c r="AJ7" i="7"/>
  <c r="AN7" i="7"/>
  <c r="AR7" i="7"/>
  <c r="AV7" i="7"/>
  <c r="AZ7" i="7"/>
  <c r="BD7" i="7"/>
  <c r="BJ7" i="7"/>
  <c r="I8" i="7"/>
  <c r="Q8" i="7"/>
  <c r="U8" i="7"/>
  <c r="Y8" i="7"/>
  <c r="AC8" i="7"/>
  <c r="AG8" i="7"/>
  <c r="AK8" i="7"/>
  <c r="AO8" i="7"/>
  <c r="AS8" i="7"/>
  <c r="AW8" i="7"/>
  <c r="BA8" i="7"/>
  <c r="BE8" i="7"/>
  <c r="BK8" i="7"/>
  <c r="J9" i="7"/>
  <c r="R9" i="7"/>
  <c r="V9" i="7"/>
  <c r="Z9" i="7"/>
  <c r="AD9" i="7"/>
  <c r="AH9" i="7"/>
  <c r="AL9" i="7"/>
  <c r="AP9" i="7"/>
  <c r="AT9" i="7"/>
  <c r="AX9" i="7"/>
  <c r="BB9" i="7"/>
  <c r="BF9" i="7"/>
  <c r="G10" i="7"/>
  <c r="K10" i="7"/>
  <c r="O10" i="7"/>
  <c r="S10" i="7"/>
  <c r="W10" i="7"/>
  <c r="AA10" i="7"/>
  <c r="AE10" i="7"/>
  <c r="AI10" i="7"/>
  <c r="AM10" i="7"/>
  <c r="AQ10" i="7"/>
  <c r="AU10" i="7"/>
  <c r="AY10" i="7"/>
  <c r="BC10" i="7"/>
  <c r="BI10" i="7"/>
  <c r="H11" i="7"/>
  <c r="L11" i="7"/>
  <c r="P11" i="7"/>
  <c r="T11" i="7"/>
  <c r="X11" i="7"/>
  <c r="AB11" i="7"/>
  <c r="AF11" i="7"/>
  <c r="AJ11" i="7"/>
  <c r="AN11" i="7"/>
  <c r="AR11" i="7"/>
  <c r="AV11" i="7"/>
  <c r="AZ11" i="7"/>
  <c r="BD11" i="7"/>
  <c r="BJ11" i="7"/>
  <c r="I12" i="7"/>
  <c r="Q12" i="7"/>
  <c r="U12" i="7"/>
  <c r="Y12" i="7"/>
  <c r="AC12" i="7"/>
  <c r="AG12" i="7"/>
  <c r="AK12" i="7"/>
  <c r="AO12" i="7"/>
  <c r="AS12" i="7"/>
  <c r="AW12" i="7"/>
  <c r="BA12" i="7"/>
  <c r="BE12" i="7"/>
  <c r="BK12" i="7"/>
  <c r="J13" i="7"/>
  <c r="I7" i="7"/>
  <c r="Q7" i="7"/>
  <c r="U7" i="7"/>
  <c r="Y7" i="7"/>
  <c r="AC7" i="7"/>
  <c r="AG7" i="7"/>
  <c r="AK7" i="7"/>
  <c r="AO7" i="7"/>
  <c r="AS7" i="7"/>
  <c r="AW7" i="7"/>
  <c r="BA7" i="7"/>
  <c r="BE7" i="7"/>
  <c r="BK7" i="7"/>
  <c r="J8" i="7"/>
  <c r="R8" i="7"/>
  <c r="V8" i="7"/>
  <c r="Z8" i="7"/>
  <c r="AD8" i="7"/>
  <c r="AH8" i="7"/>
  <c r="AL8" i="7"/>
  <c r="AP8" i="7"/>
  <c r="AT8" i="7"/>
  <c r="AX8" i="7"/>
  <c r="BB8" i="7"/>
  <c r="BF8" i="7"/>
  <c r="G9" i="7"/>
  <c r="K9" i="7"/>
  <c r="O9" i="7"/>
  <c r="S9" i="7"/>
  <c r="W9" i="7"/>
  <c r="AA9" i="7"/>
  <c r="AE9" i="7"/>
  <c r="AI9" i="7"/>
  <c r="AM9" i="7"/>
  <c r="AQ9" i="7"/>
  <c r="AU9" i="7"/>
  <c r="AY9" i="7"/>
  <c r="BC9" i="7"/>
  <c r="BI9" i="7"/>
  <c r="H10" i="7"/>
  <c r="L10" i="7"/>
  <c r="P10" i="7"/>
  <c r="T10" i="7"/>
  <c r="X10" i="7"/>
  <c r="AB10" i="7"/>
  <c r="AF10" i="7"/>
  <c r="AJ10" i="7"/>
  <c r="AN10" i="7"/>
  <c r="AR10" i="7"/>
  <c r="AV10" i="7"/>
  <c r="AZ10" i="7"/>
  <c r="BD10" i="7"/>
  <c r="BJ10" i="7"/>
  <c r="I11" i="7"/>
  <c r="Q11" i="7"/>
  <c r="U11" i="7"/>
  <c r="Y11" i="7"/>
  <c r="AC11" i="7"/>
  <c r="AG11" i="7"/>
  <c r="AK11" i="7"/>
  <c r="AO11" i="7"/>
  <c r="AS11" i="7"/>
  <c r="AW11" i="7"/>
  <c r="BA11" i="7"/>
  <c r="BE11" i="7"/>
  <c r="BK11" i="7"/>
  <c r="J12" i="7"/>
  <c r="R12" i="7"/>
  <c r="V12" i="7"/>
  <c r="Z12" i="7"/>
  <c r="AD12" i="7"/>
  <c r="J7" i="7"/>
  <c r="Z7" i="7"/>
  <c r="AP7" i="7"/>
  <c r="BF7" i="7"/>
  <c r="S8" i="7"/>
  <c r="AI8" i="7"/>
  <c r="AY8" i="7"/>
  <c r="L9" i="7"/>
  <c r="AB9" i="7"/>
  <c r="AR9" i="7"/>
  <c r="BJ9" i="7"/>
  <c r="U10" i="7"/>
  <c r="AK10" i="7"/>
  <c r="BA10" i="7"/>
  <c r="AD11" i="7"/>
  <c r="AT11" i="7"/>
  <c r="G12" i="7"/>
  <c r="W12" i="7"/>
  <c r="AI12" i="7"/>
  <c r="AQ12" i="7"/>
  <c r="AY12" i="7"/>
  <c r="BI12" i="7"/>
  <c r="L13" i="7"/>
  <c r="R13" i="7"/>
  <c r="V13" i="7"/>
  <c r="Z13" i="7"/>
  <c r="AD13" i="7"/>
  <c r="AH13" i="7"/>
  <c r="AL13" i="7"/>
  <c r="AP13" i="7"/>
  <c r="AT13" i="7"/>
  <c r="AX13" i="7"/>
  <c r="BB13" i="7"/>
  <c r="BF13" i="7"/>
  <c r="G14" i="7"/>
  <c r="K14" i="7"/>
  <c r="O14" i="7"/>
  <c r="S14" i="7"/>
  <c r="W14" i="7"/>
  <c r="AA14" i="7"/>
  <c r="AE14" i="7"/>
  <c r="AI14" i="7"/>
  <c r="AM14" i="7"/>
  <c r="AQ14" i="7"/>
  <c r="AU14" i="7"/>
  <c r="AY14" i="7"/>
  <c r="BC14" i="7"/>
  <c r="BI14" i="7"/>
  <c r="H15" i="7"/>
  <c r="L15" i="7"/>
  <c r="P15" i="7"/>
  <c r="T15" i="7"/>
  <c r="X15" i="7"/>
  <c r="AB15" i="7"/>
  <c r="AF15" i="7"/>
  <c r="AJ15" i="7"/>
  <c r="AN15" i="7"/>
  <c r="AR15" i="7"/>
  <c r="AV15" i="7"/>
  <c r="AZ15" i="7"/>
  <c r="BD15" i="7"/>
  <c r="BJ15" i="7"/>
  <c r="I16" i="7"/>
  <c r="Q16" i="7"/>
  <c r="U16" i="7"/>
  <c r="Y16" i="7"/>
  <c r="AC16" i="7"/>
  <c r="AG16" i="7"/>
  <c r="AK16" i="7"/>
  <c r="AO16" i="7"/>
  <c r="AS16" i="7"/>
  <c r="AW16" i="7"/>
  <c r="BA16" i="7"/>
  <c r="BE16" i="7"/>
  <c r="BK16" i="7"/>
  <c r="J17" i="7"/>
  <c r="R17" i="7"/>
  <c r="V17" i="7"/>
  <c r="Z17" i="7"/>
  <c r="AD17" i="7"/>
  <c r="AH17" i="7"/>
  <c r="AL17" i="7"/>
  <c r="AP17" i="7"/>
  <c r="AT17" i="7"/>
  <c r="AX17" i="7"/>
  <c r="BB17" i="7"/>
  <c r="BF17" i="7"/>
  <c r="G18" i="7"/>
  <c r="K18" i="7"/>
  <c r="O18" i="7"/>
  <c r="S18" i="7"/>
  <c r="W18" i="7"/>
  <c r="AA18" i="7"/>
  <c r="AE18" i="7"/>
  <c r="AI18" i="7"/>
  <c r="AM18" i="7"/>
  <c r="AQ18" i="7"/>
  <c r="AU18" i="7"/>
  <c r="AY18" i="7"/>
  <c r="BC18" i="7"/>
  <c r="BI18" i="7"/>
  <c r="H19" i="7"/>
  <c r="L19" i="7"/>
  <c r="P19" i="7"/>
  <c r="T19" i="7"/>
  <c r="X19" i="7"/>
  <c r="AB19" i="7"/>
  <c r="AF19" i="7"/>
  <c r="AJ19" i="7"/>
  <c r="AN19" i="7"/>
  <c r="AR19" i="7"/>
  <c r="AV19" i="7"/>
  <c r="AZ19" i="7"/>
  <c r="BD19" i="7"/>
  <c r="BJ19" i="7"/>
  <c r="I20" i="7"/>
  <c r="Q20" i="7"/>
  <c r="U20" i="7"/>
  <c r="Y20" i="7"/>
  <c r="AC20" i="7"/>
  <c r="AG20" i="7"/>
  <c r="AK20" i="7"/>
  <c r="AO20" i="7"/>
  <c r="AS20" i="7"/>
  <c r="AW20" i="7"/>
  <c r="BA20" i="7"/>
  <c r="BE20" i="7"/>
  <c r="BK20" i="7"/>
  <c r="J21" i="7"/>
  <c r="R21" i="7"/>
  <c r="V21" i="7"/>
  <c r="Z21" i="7"/>
  <c r="AD21" i="7"/>
  <c r="AH21" i="7"/>
  <c r="AL21" i="7"/>
  <c r="AP21" i="7"/>
  <c r="AT21" i="7"/>
  <c r="AX21" i="7"/>
  <c r="BB21" i="7"/>
  <c r="BF21" i="7"/>
  <c r="G22" i="7"/>
  <c r="K22" i="7"/>
  <c r="O22" i="7"/>
  <c r="S22" i="7"/>
  <c r="W22" i="7"/>
  <c r="AA22" i="7"/>
  <c r="AE22" i="7"/>
  <c r="AI22" i="7"/>
  <c r="AM22" i="7"/>
  <c r="AQ22" i="7"/>
  <c r="AU22" i="7"/>
  <c r="AY22" i="7"/>
  <c r="BC22" i="7"/>
  <c r="BI22" i="7"/>
  <c r="H23" i="7"/>
  <c r="L23" i="7"/>
  <c r="P23" i="7"/>
  <c r="T23" i="7"/>
  <c r="X23" i="7"/>
  <c r="AB23" i="7"/>
  <c r="AF23" i="7"/>
  <c r="AJ23" i="7"/>
  <c r="AN23" i="7"/>
  <c r="AR23" i="7"/>
  <c r="AV23" i="7"/>
  <c r="AD7" i="7"/>
  <c r="AT7" i="7"/>
  <c r="G8" i="7"/>
  <c r="W8" i="7"/>
  <c r="AM8" i="7"/>
  <c r="BC8" i="7"/>
  <c r="P9" i="7"/>
  <c r="AF9" i="7"/>
  <c r="AV9" i="7"/>
  <c r="I10" i="7"/>
  <c r="Y10" i="7"/>
  <c r="AO10" i="7"/>
  <c r="BE10" i="7"/>
  <c r="R11" i="7"/>
  <c r="AH11" i="7"/>
  <c r="AX11" i="7"/>
  <c r="K12" i="7"/>
  <c r="AA12" i="7"/>
  <c r="AL12" i="7"/>
  <c r="AT12" i="7"/>
  <c r="BB12" i="7"/>
  <c r="G13" i="7"/>
  <c r="O13" i="7"/>
  <c r="S13" i="7"/>
  <c r="W13" i="7"/>
  <c r="AA13" i="7"/>
  <c r="AE13" i="7"/>
  <c r="AI13" i="7"/>
  <c r="AM13" i="7"/>
  <c r="AQ13" i="7"/>
  <c r="AU13" i="7"/>
  <c r="AY13" i="7"/>
  <c r="BC13" i="7"/>
  <c r="BI13" i="7"/>
  <c r="H14" i="7"/>
  <c r="L14" i="7"/>
  <c r="P14" i="7"/>
  <c r="T14" i="7"/>
  <c r="X14" i="7"/>
  <c r="AB14" i="7"/>
  <c r="AF14" i="7"/>
  <c r="AJ14" i="7"/>
  <c r="AN14" i="7"/>
  <c r="AR14" i="7"/>
  <c r="AV14" i="7"/>
  <c r="AZ14" i="7"/>
  <c r="BD14" i="7"/>
  <c r="BJ14" i="7"/>
  <c r="I15" i="7"/>
  <c r="Q15" i="7"/>
  <c r="U15" i="7"/>
  <c r="Y15" i="7"/>
  <c r="AC15" i="7"/>
  <c r="AG15" i="7"/>
  <c r="AK15" i="7"/>
  <c r="AO15" i="7"/>
  <c r="AS15" i="7"/>
  <c r="AW15" i="7"/>
  <c r="BA15" i="7"/>
  <c r="BE15" i="7"/>
  <c r="BK15" i="7"/>
  <c r="J16" i="7"/>
  <c r="R16" i="7"/>
  <c r="V16" i="7"/>
  <c r="Z16" i="7"/>
  <c r="AD16" i="7"/>
  <c r="AH16" i="7"/>
  <c r="AL16" i="7"/>
  <c r="AP16" i="7"/>
  <c r="AT16" i="7"/>
  <c r="AX16" i="7"/>
  <c r="BB16" i="7"/>
  <c r="BF16" i="7"/>
  <c r="G17" i="7"/>
  <c r="K17" i="7"/>
  <c r="O17" i="7"/>
  <c r="S17" i="7"/>
  <c r="W17" i="7"/>
  <c r="AA17" i="7"/>
  <c r="AE17" i="7"/>
  <c r="AI17" i="7"/>
  <c r="AM17" i="7"/>
  <c r="AQ17" i="7"/>
  <c r="AU17" i="7"/>
  <c r="AY17" i="7"/>
  <c r="BC17" i="7"/>
  <c r="BI17" i="7"/>
  <c r="H18" i="7"/>
  <c r="L18" i="7"/>
  <c r="P18" i="7"/>
  <c r="T18" i="7"/>
  <c r="X18" i="7"/>
  <c r="AB18" i="7"/>
  <c r="AF18" i="7"/>
  <c r="AJ18" i="7"/>
  <c r="AN18" i="7"/>
  <c r="AR18" i="7"/>
  <c r="AV18" i="7"/>
  <c r="AZ18" i="7"/>
  <c r="BD18" i="7"/>
  <c r="BJ18" i="7"/>
  <c r="I19" i="7"/>
  <c r="Q19" i="7"/>
  <c r="U19" i="7"/>
  <c r="Y19" i="7"/>
  <c r="AC19" i="7"/>
  <c r="AG19" i="7"/>
  <c r="AK19" i="7"/>
  <c r="AO19" i="7"/>
  <c r="AS19" i="7"/>
  <c r="AW19" i="7"/>
  <c r="BA19" i="7"/>
  <c r="BE19" i="7"/>
  <c r="BK19" i="7"/>
  <c r="J20" i="7"/>
  <c r="R20" i="7"/>
  <c r="V20" i="7"/>
  <c r="Z20" i="7"/>
  <c r="AD20" i="7"/>
  <c r="AH20" i="7"/>
  <c r="AL20" i="7"/>
  <c r="AP20" i="7"/>
  <c r="AT20" i="7"/>
  <c r="AX20" i="7"/>
  <c r="BB20" i="7"/>
  <c r="BF20" i="7"/>
  <c r="G21" i="7"/>
  <c r="K21" i="7"/>
  <c r="O21" i="7"/>
  <c r="S21" i="7"/>
  <c r="W21" i="7"/>
  <c r="AA21" i="7"/>
  <c r="AE21" i="7"/>
  <c r="AI21" i="7"/>
  <c r="R7" i="7"/>
  <c r="AH7" i="7"/>
  <c r="AX7" i="7"/>
  <c r="K8" i="7"/>
  <c r="AA8" i="7"/>
  <c r="AQ8" i="7"/>
  <c r="BI8" i="7"/>
  <c r="T9" i="7"/>
  <c r="AJ9" i="7"/>
  <c r="AZ9" i="7"/>
  <c r="AC10" i="7"/>
  <c r="AS10" i="7"/>
  <c r="BK10" i="7"/>
  <c r="V11" i="7"/>
  <c r="AL11" i="7"/>
  <c r="BB11" i="7"/>
  <c r="O12" i="7"/>
  <c r="AE12" i="7"/>
  <c r="AM12" i="7"/>
  <c r="AU12" i="7"/>
  <c r="BC12" i="7"/>
  <c r="H13" i="7"/>
  <c r="P13" i="7"/>
  <c r="T13" i="7"/>
  <c r="X13" i="7"/>
  <c r="AB13" i="7"/>
  <c r="AF13" i="7"/>
  <c r="AJ13" i="7"/>
  <c r="V7" i="7"/>
  <c r="AE8" i="7"/>
  <c r="AN9" i="7"/>
  <c r="AW10" i="7"/>
  <c r="BF11" i="7"/>
  <c r="AX12" i="7"/>
  <c r="U13" i="7"/>
  <c r="AK13" i="7"/>
  <c r="AS13" i="7"/>
  <c r="BA13" i="7"/>
  <c r="BK13" i="7"/>
  <c r="V14" i="7"/>
  <c r="AD14" i="7"/>
  <c r="AL14" i="7"/>
  <c r="AT14" i="7"/>
  <c r="BB14" i="7"/>
  <c r="G15" i="7"/>
  <c r="O15" i="7"/>
  <c r="W15" i="7"/>
  <c r="AE15" i="7"/>
  <c r="AM15" i="7"/>
  <c r="AU15" i="7"/>
  <c r="AL7" i="7"/>
  <c r="AU8" i="7"/>
  <c r="BD9" i="7"/>
  <c r="J11" i="7"/>
  <c r="S12" i="7"/>
  <c r="BF12" i="7"/>
  <c r="Y13" i="7"/>
  <c r="AN13" i="7"/>
  <c r="AV13" i="7"/>
  <c r="BD13" i="7"/>
  <c r="I14" i="7"/>
  <c r="Q14" i="7"/>
  <c r="Y14" i="7"/>
  <c r="AG14" i="7"/>
  <c r="AO14" i="7"/>
  <c r="AW14" i="7"/>
  <c r="BE14" i="7"/>
  <c r="J15" i="7"/>
  <c r="R15" i="7"/>
  <c r="Z15" i="7"/>
  <c r="AH15" i="7"/>
  <c r="AP15" i="7"/>
  <c r="AX15" i="7"/>
  <c r="BF15" i="7"/>
  <c r="K16" i="7"/>
  <c r="S16" i="7"/>
  <c r="AA16" i="7"/>
  <c r="AI16" i="7"/>
  <c r="AQ16" i="7"/>
  <c r="AY16" i="7"/>
  <c r="BI16" i="7"/>
  <c r="L17" i="7"/>
  <c r="T17" i="7"/>
  <c r="AB17" i="7"/>
  <c r="AJ17" i="7"/>
  <c r="AR17" i="7"/>
  <c r="AZ17" i="7"/>
  <c r="BJ17" i="7"/>
  <c r="U18" i="7"/>
  <c r="AC18" i="7"/>
  <c r="AK18" i="7"/>
  <c r="AS18" i="7"/>
  <c r="BA18" i="7"/>
  <c r="BK18" i="7"/>
  <c r="BB7" i="7"/>
  <c r="H9" i="7"/>
  <c r="Q10" i="7"/>
  <c r="Z11" i="7"/>
  <c r="AH12" i="7"/>
  <c r="K13" i="7"/>
  <c r="AC13" i="7"/>
  <c r="AO13" i="7"/>
  <c r="AW13" i="7"/>
  <c r="BE13" i="7"/>
  <c r="J14" i="7"/>
  <c r="R14" i="7"/>
  <c r="Z14" i="7"/>
  <c r="AH14" i="7"/>
  <c r="AP14" i="7"/>
  <c r="AX14" i="7"/>
  <c r="BF14" i="7"/>
  <c r="K15" i="7"/>
  <c r="S15" i="7"/>
  <c r="AA15" i="7"/>
  <c r="AI15" i="7"/>
  <c r="AQ15" i="7"/>
  <c r="AY15" i="7"/>
  <c r="BI15" i="7"/>
  <c r="L16" i="7"/>
  <c r="T16" i="7"/>
  <c r="AB16" i="7"/>
  <c r="AJ16" i="7"/>
  <c r="AR16" i="7"/>
  <c r="AZ16" i="7"/>
  <c r="BJ16" i="7"/>
  <c r="U17" i="7"/>
  <c r="AC17" i="7"/>
  <c r="AK17" i="7"/>
  <c r="AS17" i="7"/>
  <c r="BA17" i="7"/>
  <c r="BK17" i="7"/>
  <c r="V18" i="7"/>
  <c r="AD18" i="7"/>
  <c r="AL18" i="7"/>
  <c r="AT18" i="7"/>
  <c r="BB18" i="7"/>
  <c r="G19" i="7"/>
  <c r="O19" i="7"/>
  <c r="W19" i="7"/>
  <c r="AE19" i="7"/>
  <c r="AM19" i="7"/>
  <c r="AU19" i="7"/>
  <c r="BC19" i="7"/>
  <c r="H20" i="7"/>
  <c r="P20" i="7"/>
  <c r="X20" i="7"/>
  <c r="AF20" i="7"/>
  <c r="AN20" i="7"/>
  <c r="AV20" i="7"/>
  <c r="BD20" i="7"/>
  <c r="I21" i="7"/>
  <c r="Q21" i="7"/>
  <c r="Y21" i="7"/>
  <c r="AG21" i="7"/>
  <c r="AN21" i="7"/>
  <c r="AS21" i="7"/>
  <c r="AY21" i="7"/>
  <c r="BD21" i="7"/>
  <c r="BK21" i="7"/>
  <c r="L22" i="7"/>
  <c r="Q22" i="7"/>
  <c r="V22" i="7"/>
  <c r="AB22" i="7"/>
  <c r="AG22" i="7"/>
  <c r="AL22" i="7"/>
  <c r="AR22" i="7"/>
  <c r="AW22" i="7"/>
  <c r="BB22" i="7"/>
  <c r="BJ22" i="7"/>
  <c r="J23" i="7"/>
  <c r="O23" i="7"/>
  <c r="U23" i="7"/>
  <c r="Z23" i="7"/>
  <c r="AE23" i="7"/>
  <c r="AK23" i="7"/>
  <c r="AP23" i="7"/>
  <c r="AU23" i="7"/>
  <c r="O8" i="7"/>
  <c r="AP12" i="7"/>
  <c r="AZ13" i="7"/>
  <c r="AC14" i="7"/>
  <c r="BK14" i="7"/>
  <c r="AL15" i="7"/>
  <c r="G16" i="7"/>
  <c r="W16" i="7"/>
  <c r="AM16" i="7"/>
  <c r="BC16" i="7"/>
  <c r="P17" i="7"/>
  <c r="AF17" i="7"/>
  <c r="AV17" i="7"/>
  <c r="I18" i="7"/>
  <c r="Y18" i="7"/>
  <c r="AO18" i="7"/>
  <c r="BE18" i="7"/>
  <c r="R19" i="7"/>
  <c r="AA19" i="7"/>
  <c r="AL19" i="7"/>
  <c r="AX19" i="7"/>
  <c r="BI19" i="7"/>
  <c r="O20" i="7"/>
  <c r="AA20" i="7"/>
  <c r="AJ20" i="7"/>
  <c r="AU20" i="7"/>
  <c r="BI20" i="7"/>
  <c r="X21" i="7"/>
  <c r="AJ21" i="7"/>
  <c r="AQ21" i="7"/>
  <c r="AW21" i="7"/>
  <c r="BE21" i="7"/>
  <c r="I22" i="7"/>
  <c r="P22" i="7"/>
  <c r="X22" i="7"/>
  <c r="AD22" i="7"/>
  <c r="AK22" i="7"/>
  <c r="AS22" i="7"/>
  <c r="AZ22" i="7"/>
  <c r="BF22" i="7"/>
  <c r="K23" i="7"/>
  <c r="R23" i="7"/>
  <c r="Y23" i="7"/>
  <c r="AG23" i="7"/>
  <c r="AM23" i="7"/>
  <c r="AT23" i="7"/>
  <c r="AZ23" i="7"/>
  <c r="BD23" i="7"/>
  <c r="BJ23" i="7"/>
  <c r="I24" i="7"/>
  <c r="Q24" i="7"/>
  <c r="U24" i="7"/>
  <c r="Y24" i="7"/>
  <c r="AC24" i="7"/>
  <c r="AG24" i="7"/>
  <c r="AK24" i="7"/>
  <c r="AO24" i="7"/>
  <c r="AS24" i="7"/>
  <c r="AW24" i="7"/>
  <c r="BA24" i="7"/>
  <c r="BE24" i="7"/>
  <c r="BK24" i="7"/>
  <c r="J25" i="7"/>
  <c r="R25" i="7"/>
  <c r="V25" i="7"/>
  <c r="Z25" i="7"/>
  <c r="AD25" i="7"/>
  <c r="AH25" i="7"/>
  <c r="AL25" i="7"/>
  <c r="AP25" i="7"/>
  <c r="AT25" i="7"/>
  <c r="AX25" i="7"/>
  <c r="BB25" i="7"/>
  <c r="BF25" i="7"/>
  <c r="G26" i="7"/>
  <c r="K26" i="7"/>
  <c r="O26" i="7"/>
  <c r="S26" i="7"/>
  <c r="W26" i="7"/>
  <c r="AA26" i="7"/>
  <c r="AE26" i="7"/>
  <c r="AI26" i="7"/>
  <c r="AM26" i="7"/>
  <c r="AQ26" i="7"/>
  <c r="AU26" i="7"/>
  <c r="AY26" i="7"/>
  <c r="BC26" i="7"/>
  <c r="BI26" i="7"/>
  <c r="H27" i="7"/>
  <c r="L27" i="7"/>
  <c r="P27" i="7"/>
  <c r="T27" i="7"/>
  <c r="X27" i="7"/>
  <c r="AB27" i="7"/>
  <c r="AF27" i="7"/>
  <c r="AJ27" i="7"/>
  <c r="AN27" i="7"/>
  <c r="AR27" i="7"/>
  <c r="AV27" i="7"/>
  <c r="AZ27" i="7"/>
  <c r="BD27" i="7"/>
  <c r="BJ27" i="7"/>
  <c r="I28" i="7"/>
  <c r="Q28" i="7"/>
  <c r="U28" i="7"/>
  <c r="Y28" i="7"/>
  <c r="AC28" i="7"/>
  <c r="AG28" i="7"/>
  <c r="AK28" i="7"/>
  <c r="AO28" i="7"/>
  <c r="AS28" i="7"/>
  <c r="AW28" i="7"/>
  <c r="BA28" i="7"/>
  <c r="BE28" i="7"/>
  <c r="BK28" i="7"/>
  <c r="X9" i="7"/>
  <c r="Q13" i="7"/>
  <c r="BJ13" i="7"/>
  <c r="AK14" i="7"/>
  <c r="AT15" i="7"/>
  <c r="H16" i="7"/>
  <c r="X16" i="7"/>
  <c r="AN16" i="7"/>
  <c r="BD16" i="7"/>
  <c r="Q17" i="7"/>
  <c r="AG17" i="7"/>
  <c r="AW17" i="7"/>
  <c r="J18" i="7"/>
  <c r="Z18" i="7"/>
  <c r="AP18" i="7"/>
  <c r="BF18" i="7"/>
  <c r="S19" i="7"/>
  <c r="AD19" i="7"/>
  <c r="AP19" i="7"/>
  <c r="AY19" i="7"/>
  <c r="G20" i="7"/>
  <c r="S20" i="7"/>
  <c r="AB20" i="7"/>
  <c r="AM20" i="7"/>
  <c r="AY20" i="7"/>
  <c r="BJ20" i="7"/>
  <c r="P21" i="7"/>
  <c r="AB21" i="7"/>
  <c r="AK21" i="7"/>
  <c r="AR21" i="7"/>
  <c r="AZ21" i="7"/>
  <c r="BI21" i="7"/>
  <c r="J22" i="7"/>
  <c r="R22" i="7"/>
  <c r="Y22" i="7"/>
  <c r="AF22" i="7"/>
  <c r="AN22" i="7"/>
  <c r="AT22" i="7"/>
  <c r="BA22" i="7"/>
  <c r="BK22" i="7"/>
  <c r="S23" i="7"/>
  <c r="AA23" i="7"/>
  <c r="AH23" i="7"/>
  <c r="AO23" i="7"/>
  <c r="AW23" i="7"/>
  <c r="BA23" i="7"/>
  <c r="BE23" i="7"/>
  <c r="BK23" i="7"/>
  <c r="J24" i="7"/>
  <c r="R24" i="7"/>
  <c r="V24" i="7"/>
  <c r="Z24" i="7"/>
  <c r="AD24" i="7"/>
  <c r="AH24" i="7"/>
  <c r="AL24" i="7"/>
  <c r="AP24" i="7"/>
  <c r="AT24" i="7"/>
  <c r="AX24" i="7"/>
  <c r="BB24" i="7"/>
  <c r="BF24" i="7"/>
  <c r="G25" i="7"/>
  <c r="K25" i="7"/>
  <c r="O25" i="7"/>
  <c r="S25" i="7"/>
  <c r="W25" i="7"/>
  <c r="AA25" i="7"/>
  <c r="AE25" i="7"/>
  <c r="AI25" i="7"/>
  <c r="AM25" i="7"/>
  <c r="AQ25" i="7"/>
  <c r="AU25" i="7"/>
  <c r="AY25" i="7"/>
  <c r="BC25" i="7"/>
  <c r="BI25" i="7"/>
  <c r="H26" i="7"/>
  <c r="L26" i="7"/>
  <c r="P26" i="7"/>
  <c r="T26" i="7"/>
  <c r="X26" i="7"/>
  <c r="AB26" i="7"/>
  <c r="AF26" i="7"/>
  <c r="AJ26" i="7"/>
  <c r="AN26" i="7"/>
  <c r="AR26" i="7"/>
  <c r="AG10" i="7"/>
  <c r="AG13" i="7"/>
  <c r="AS14" i="7"/>
  <c r="V15" i="7"/>
  <c r="BB15" i="7"/>
  <c r="O16" i="7"/>
  <c r="AE16" i="7"/>
  <c r="AU16" i="7"/>
  <c r="H17" i="7"/>
  <c r="X17" i="7"/>
  <c r="AN17" i="7"/>
  <c r="BD17" i="7"/>
  <c r="Q18" i="7"/>
  <c r="AG18" i="7"/>
  <c r="AW18" i="7"/>
  <c r="J19" i="7"/>
  <c r="V19" i="7"/>
  <c r="AH19" i="7"/>
  <c r="AQ19" i="7"/>
  <c r="BB19" i="7"/>
  <c r="K20" i="7"/>
  <c r="T20" i="7"/>
  <c r="AE20" i="7"/>
  <c r="AQ20" i="7"/>
  <c r="AZ20" i="7"/>
  <c r="H21" i="7"/>
  <c r="T21" i="7"/>
  <c r="AC21" i="7"/>
  <c r="AM21" i="7"/>
  <c r="AU21" i="7"/>
  <c r="BA21" i="7"/>
  <c r="BJ21" i="7"/>
  <c r="T22" i="7"/>
  <c r="Z22" i="7"/>
  <c r="AH22" i="7"/>
  <c r="AO22" i="7"/>
  <c r="AV22" i="7"/>
  <c r="BD22" i="7"/>
  <c r="G23" i="7"/>
  <c r="V23" i="7"/>
  <c r="AC23" i="7"/>
  <c r="AI23" i="7"/>
  <c r="AQ23" i="7"/>
  <c r="AX23" i="7"/>
  <c r="BB23" i="7"/>
  <c r="BF23" i="7"/>
  <c r="G24" i="7"/>
  <c r="K24" i="7"/>
  <c r="O24" i="7"/>
  <c r="S24" i="7"/>
  <c r="W24" i="7"/>
  <c r="AA24" i="7"/>
  <c r="AE24" i="7"/>
  <c r="AI24" i="7"/>
  <c r="AM24" i="7"/>
  <c r="AQ24" i="7"/>
  <c r="AU24" i="7"/>
  <c r="AY24" i="7"/>
  <c r="BC24" i="7"/>
  <c r="BI24" i="7"/>
  <c r="H25" i="7"/>
  <c r="L25" i="7"/>
  <c r="P25" i="7"/>
  <c r="T25" i="7"/>
  <c r="X25" i="7"/>
  <c r="AB25" i="7"/>
  <c r="AF25" i="7"/>
  <c r="AJ25" i="7"/>
  <c r="AN25" i="7"/>
  <c r="AR25" i="7"/>
  <c r="AV25" i="7"/>
  <c r="AZ25" i="7"/>
  <c r="BD25" i="7"/>
  <c r="BJ25" i="7"/>
  <c r="I26" i="7"/>
  <c r="Q26" i="7"/>
  <c r="U26" i="7"/>
  <c r="Y26" i="7"/>
  <c r="AC26" i="7"/>
  <c r="AG26" i="7"/>
  <c r="AK26" i="7"/>
  <c r="AO26" i="7"/>
  <c r="AS26" i="7"/>
  <c r="AW26" i="7"/>
  <c r="BA26" i="7"/>
  <c r="BE26" i="7"/>
  <c r="BK26" i="7"/>
  <c r="J27" i="7"/>
  <c r="R27" i="7"/>
  <c r="V27" i="7"/>
  <c r="Z27" i="7"/>
  <c r="AD27" i="7"/>
  <c r="AH27" i="7"/>
  <c r="AL27" i="7"/>
  <c r="AP27" i="7"/>
  <c r="AT27" i="7"/>
  <c r="AX27" i="7"/>
  <c r="BB27" i="7"/>
  <c r="BF27" i="7"/>
  <c r="G28" i="7"/>
  <c r="K28" i="7"/>
  <c r="O28" i="7"/>
  <c r="S28" i="7"/>
  <c r="W28" i="7"/>
  <c r="AA28" i="7"/>
  <c r="AE28" i="7"/>
  <c r="AI28" i="7"/>
  <c r="AM28" i="7"/>
  <c r="AQ28" i="7"/>
  <c r="AU28" i="7"/>
  <c r="AY28" i="7"/>
  <c r="BC28" i="7"/>
  <c r="BI28" i="7"/>
  <c r="H29" i="7"/>
  <c r="L29" i="7"/>
  <c r="P29" i="7"/>
  <c r="T29" i="7"/>
  <c r="X29" i="7"/>
  <c r="AB29" i="7"/>
  <c r="AF29" i="7"/>
  <c r="AJ29" i="7"/>
  <c r="AN29" i="7"/>
  <c r="AR29" i="7"/>
  <c r="AV29" i="7"/>
  <c r="AZ29" i="7"/>
  <c r="BD29" i="7"/>
  <c r="BJ29" i="7"/>
  <c r="I30" i="7"/>
  <c r="Q30" i="7"/>
  <c r="U30" i="7"/>
  <c r="Y30" i="7"/>
  <c r="AC30" i="7"/>
  <c r="AG30" i="7"/>
  <c r="AK30" i="7"/>
  <c r="AO30" i="7"/>
  <c r="AS30" i="7"/>
  <c r="AW30" i="7"/>
  <c r="BA30" i="7"/>
  <c r="BE30" i="7"/>
  <c r="BK30" i="7"/>
  <c r="J31" i="7"/>
  <c r="R31" i="7"/>
  <c r="V31" i="7"/>
  <c r="Z31" i="7"/>
  <c r="AD31" i="7"/>
  <c r="AH31" i="7"/>
  <c r="AL31" i="7"/>
  <c r="AP31" i="7"/>
  <c r="AT31" i="7"/>
  <c r="AX31" i="7"/>
  <c r="BB31" i="7"/>
  <c r="BF31" i="7"/>
  <c r="G32" i="7"/>
  <c r="K32" i="7"/>
  <c r="O32" i="7"/>
  <c r="S32" i="7"/>
  <c r="W32" i="7"/>
  <c r="AA32" i="7"/>
  <c r="AE32" i="7"/>
  <c r="AI32" i="7"/>
  <c r="AM32" i="7"/>
  <c r="AQ32" i="7"/>
  <c r="AU32" i="7"/>
  <c r="AP11" i="7"/>
  <c r="AR13" i="7"/>
  <c r="U14" i="7"/>
  <c r="BA14" i="7"/>
  <c r="AD15" i="7"/>
  <c r="BC15" i="7"/>
  <c r="P16" i="7"/>
  <c r="AF16" i="7"/>
  <c r="AV16" i="7"/>
  <c r="I17" i="7"/>
  <c r="Y17" i="7"/>
  <c r="AO17" i="7"/>
  <c r="BE17" i="7"/>
  <c r="R18" i="7"/>
  <c r="AH18" i="7"/>
  <c r="AX18" i="7"/>
  <c r="K19" i="7"/>
  <c r="Z19" i="7"/>
  <c r="AI19" i="7"/>
  <c r="AT19" i="7"/>
  <c r="BF19" i="7"/>
  <c r="L20" i="7"/>
  <c r="W20" i="7"/>
  <c r="AI20" i="7"/>
  <c r="AR20" i="7"/>
  <c r="BC20" i="7"/>
  <c r="L21" i="7"/>
  <c r="U21" i="7"/>
  <c r="AF21" i="7"/>
  <c r="AO21" i="7"/>
  <c r="AV21" i="7"/>
  <c r="BC21" i="7"/>
  <c r="H22" i="7"/>
  <c r="U22" i="7"/>
  <c r="AC22" i="7"/>
  <c r="AJ22" i="7"/>
  <c r="AP22" i="7"/>
  <c r="AX22" i="7"/>
  <c r="BE22" i="7"/>
  <c r="I23" i="7"/>
  <c r="Q23" i="7"/>
  <c r="W23" i="7"/>
  <c r="AD23" i="7"/>
  <c r="AL23" i="7"/>
  <c r="AS23" i="7"/>
  <c r="AY23" i="7"/>
  <c r="BC23" i="7"/>
  <c r="BI23" i="7"/>
  <c r="H24" i="7"/>
  <c r="L24" i="7"/>
  <c r="P24" i="7"/>
  <c r="T24" i="7"/>
  <c r="X24" i="7"/>
  <c r="AB24" i="7"/>
  <c r="AF24" i="7"/>
  <c r="AJ24" i="7"/>
  <c r="AN24" i="7"/>
  <c r="AR24" i="7"/>
  <c r="AV24" i="7"/>
  <c r="AZ24" i="7"/>
  <c r="BD24" i="7"/>
  <c r="BJ24" i="7"/>
  <c r="I25" i="7"/>
  <c r="Q25" i="7"/>
  <c r="U25" i="7"/>
  <c r="Y25" i="7"/>
  <c r="AC25" i="7"/>
  <c r="AG25" i="7"/>
  <c r="AK25" i="7"/>
  <c r="AO25" i="7"/>
  <c r="AS25" i="7"/>
  <c r="AW25" i="7"/>
  <c r="BA25" i="7"/>
  <c r="BE25" i="7"/>
  <c r="BK25" i="7"/>
  <c r="J26" i="7"/>
  <c r="R26" i="7"/>
  <c r="V26" i="7"/>
  <c r="Z26" i="7"/>
  <c r="AD26" i="7"/>
  <c r="AH26" i="7"/>
  <c r="AV26" i="7"/>
  <c r="BD26" i="7"/>
  <c r="I27" i="7"/>
  <c r="Q27" i="7"/>
  <c r="Y27" i="7"/>
  <c r="AG27" i="7"/>
  <c r="AO27" i="7"/>
  <c r="AW27" i="7"/>
  <c r="BE27" i="7"/>
  <c r="J28" i="7"/>
  <c r="R28" i="7"/>
  <c r="Z28" i="7"/>
  <c r="AH28" i="7"/>
  <c r="AP28" i="7"/>
  <c r="AX28" i="7"/>
  <c r="BF28" i="7"/>
  <c r="J29" i="7"/>
  <c r="O29" i="7"/>
  <c r="U29" i="7"/>
  <c r="Z29" i="7"/>
  <c r="AE29" i="7"/>
  <c r="AK29" i="7"/>
  <c r="AP29" i="7"/>
  <c r="AU29" i="7"/>
  <c r="BA29" i="7"/>
  <c r="BF29" i="7"/>
  <c r="H30" i="7"/>
  <c r="S30" i="7"/>
  <c r="X30" i="7"/>
  <c r="AD30" i="7"/>
  <c r="AI30" i="7"/>
  <c r="AN30" i="7"/>
  <c r="AT30" i="7"/>
  <c r="AY30" i="7"/>
  <c r="BD30" i="7"/>
  <c r="G31" i="7"/>
  <c r="L31" i="7"/>
  <c r="Q31" i="7"/>
  <c r="W31" i="7"/>
  <c r="AB31" i="7"/>
  <c r="AG31" i="7"/>
  <c r="AM31" i="7"/>
  <c r="AR31" i="7"/>
  <c r="AW31" i="7"/>
  <c r="BC31" i="7"/>
  <c r="BJ31" i="7"/>
  <c r="J32" i="7"/>
  <c r="P32" i="7"/>
  <c r="U32" i="7"/>
  <c r="Z32" i="7"/>
  <c r="AF32" i="7"/>
  <c r="AK32" i="7"/>
  <c r="AP32" i="7"/>
  <c r="AV32" i="7"/>
  <c r="AZ32" i="7"/>
  <c r="BD32" i="7"/>
  <c r="BJ32" i="7"/>
  <c r="I33" i="7"/>
  <c r="Q33" i="7"/>
  <c r="U33" i="7"/>
  <c r="Y33" i="7"/>
  <c r="AC33" i="7"/>
  <c r="AG33" i="7"/>
  <c r="AK33" i="7"/>
  <c r="AO33" i="7"/>
  <c r="AS33" i="7"/>
  <c r="AW33" i="7"/>
  <c r="BA33" i="7"/>
  <c r="BE33" i="7"/>
  <c r="BK33" i="7"/>
  <c r="J34" i="7"/>
  <c r="R34" i="7"/>
  <c r="V34" i="7"/>
  <c r="Z34" i="7"/>
  <c r="AD34" i="7"/>
  <c r="AH34" i="7"/>
  <c r="AL34" i="7"/>
  <c r="AP34" i="7"/>
  <c r="AT34" i="7"/>
  <c r="AX34" i="7"/>
  <c r="BB34" i="7"/>
  <c r="BF34" i="7"/>
  <c r="G35" i="7"/>
  <c r="K35" i="7"/>
  <c r="O35" i="7"/>
  <c r="S35" i="7"/>
  <c r="W35" i="7"/>
  <c r="AA35" i="7"/>
  <c r="AE35" i="7"/>
  <c r="AI35" i="7"/>
  <c r="AM35" i="7"/>
  <c r="AQ35" i="7"/>
  <c r="AU35" i="7"/>
  <c r="AY35" i="7"/>
  <c r="BC35" i="7"/>
  <c r="BI35" i="7"/>
  <c r="H36" i="7"/>
  <c r="L36" i="7"/>
  <c r="P36" i="7"/>
  <c r="T36" i="7"/>
  <c r="X36" i="7"/>
  <c r="AB36" i="7"/>
  <c r="AF36" i="7"/>
  <c r="AJ36" i="7"/>
  <c r="AN36" i="7"/>
  <c r="AR36" i="7"/>
  <c r="AV36" i="7"/>
  <c r="AZ36" i="7"/>
  <c r="BD36" i="7"/>
  <c r="BJ36" i="7"/>
  <c r="I37" i="7"/>
  <c r="Q37" i="7"/>
  <c r="U37" i="7"/>
  <c r="Y37" i="7"/>
  <c r="AC37" i="7"/>
  <c r="AG37" i="7"/>
  <c r="AK37" i="7"/>
  <c r="AO37" i="7"/>
  <c r="AS37" i="7"/>
  <c r="AW37" i="7"/>
  <c r="BA37" i="7"/>
  <c r="BE37" i="7"/>
  <c r="BK37" i="7"/>
  <c r="J38" i="7"/>
  <c r="R38" i="7"/>
  <c r="V38" i="7"/>
  <c r="Z38" i="7"/>
  <c r="AD38" i="7"/>
  <c r="AH38" i="7"/>
  <c r="AL38" i="7"/>
  <c r="AP38" i="7"/>
  <c r="AT38" i="7"/>
  <c r="AX38" i="7"/>
  <c r="BB38" i="7"/>
  <c r="BF38" i="7"/>
  <c r="G39" i="7"/>
  <c r="K39" i="7"/>
  <c r="O39" i="7"/>
  <c r="S39" i="7"/>
  <c r="W39" i="7"/>
  <c r="AA39" i="7"/>
  <c r="AE39" i="7"/>
  <c r="AI39" i="7"/>
  <c r="AM39" i="7"/>
  <c r="AQ39" i="7"/>
  <c r="AU39" i="7"/>
  <c r="AY39" i="7"/>
  <c r="BC39" i="7"/>
  <c r="BI39" i="7"/>
  <c r="H40" i="7"/>
  <c r="L40" i="7"/>
  <c r="P40" i="7"/>
  <c r="T40" i="7"/>
  <c r="X40" i="7"/>
  <c r="AB40" i="7"/>
  <c r="AF40" i="7"/>
  <c r="AJ40" i="7"/>
  <c r="AN40" i="7"/>
  <c r="AR40" i="7"/>
  <c r="AV40" i="7"/>
  <c r="AZ40" i="7"/>
  <c r="BD40" i="7"/>
  <c r="BJ40" i="7"/>
  <c r="I41" i="7"/>
  <c r="Q41" i="7"/>
  <c r="U41" i="7"/>
  <c r="Y41" i="7"/>
  <c r="AC41" i="7"/>
  <c r="AG41" i="7"/>
  <c r="AK41" i="7"/>
  <c r="AO41" i="7"/>
  <c r="AS41" i="7"/>
  <c r="AW41" i="7"/>
  <c r="BA41" i="7"/>
  <c r="BE41" i="7"/>
  <c r="BK41" i="7"/>
  <c r="J42" i="7"/>
  <c r="R42" i="7"/>
  <c r="AL26" i="7"/>
  <c r="AX26" i="7"/>
  <c r="BF26" i="7"/>
  <c r="K27" i="7"/>
  <c r="S27" i="7"/>
  <c r="AA27" i="7"/>
  <c r="AI27" i="7"/>
  <c r="AQ27" i="7"/>
  <c r="AY27" i="7"/>
  <c r="BI27" i="7"/>
  <c r="L28" i="7"/>
  <c r="T28" i="7"/>
  <c r="AB28" i="7"/>
  <c r="AJ28" i="7"/>
  <c r="AR28" i="7"/>
  <c r="AZ28" i="7"/>
  <c r="BJ28" i="7"/>
  <c r="K29" i="7"/>
  <c r="Q29" i="7"/>
  <c r="V29" i="7"/>
  <c r="AA29" i="7"/>
  <c r="AG29" i="7"/>
  <c r="AL29" i="7"/>
  <c r="AQ29" i="7"/>
  <c r="AW29" i="7"/>
  <c r="BB29" i="7"/>
  <c r="BI29" i="7"/>
  <c r="J30" i="7"/>
  <c r="O30" i="7"/>
  <c r="T30" i="7"/>
  <c r="Z30" i="7"/>
  <c r="AE30" i="7"/>
  <c r="AJ30" i="7"/>
  <c r="AP30" i="7"/>
  <c r="AU30" i="7"/>
  <c r="AZ30" i="7"/>
  <c r="BF30" i="7"/>
  <c r="H31" i="7"/>
  <c r="S31" i="7"/>
  <c r="X31" i="7"/>
  <c r="AC31" i="7"/>
  <c r="AI31" i="7"/>
  <c r="AN31" i="7"/>
  <c r="AS31" i="7"/>
  <c r="AY31" i="7"/>
  <c r="BD31" i="7"/>
  <c r="BK31" i="7"/>
  <c r="L32" i="7"/>
  <c r="Q32" i="7"/>
  <c r="V32" i="7"/>
  <c r="AB32" i="7"/>
  <c r="AG32" i="7"/>
  <c r="AL32" i="7"/>
  <c r="AR32" i="7"/>
  <c r="AW32" i="7"/>
  <c r="BA32" i="7"/>
  <c r="BE32" i="7"/>
  <c r="BK32" i="7"/>
  <c r="J33" i="7"/>
  <c r="R33" i="7"/>
  <c r="V33" i="7"/>
  <c r="Z33" i="7"/>
  <c r="AD33" i="7"/>
  <c r="AH33" i="7"/>
  <c r="AL33" i="7"/>
  <c r="AP33" i="7"/>
  <c r="AT33" i="7"/>
  <c r="AX33" i="7"/>
  <c r="BB33" i="7"/>
  <c r="BF33" i="7"/>
  <c r="G34" i="7"/>
  <c r="K34" i="7"/>
  <c r="O34" i="7"/>
  <c r="S34" i="7"/>
  <c r="W34" i="7"/>
  <c r="AA34" i="7"/>
  <c r="AE34" i="7"/>
  <c r="AI34" i="7"/>
  <c r="AM34" i="7"/>
  <c r="AQ34" i="7"/>
  <c r="AU34" i="7"/>
  <c r="AY34" i="7"/>
  <c r="BC34" i="7"/>
  <c r="BI34" i="7"/>
  <c r="H35" i="7"/>
  <c r="L35" i="7"/>
  <c r="P35" i="7"/>
  <c r="T35" i="7"/>
  <c r="X35" i="7"/>
  <c r="AB35" i="7"/>
  <c r="AF35" i="7"/>
  <c r="AJ35" i="7"/>
  <c r="AN35" i="7"/>
  <c r="AR35" i="7"/>
  <c r="AV35" i="7"/>
  <c r="AZ35" i="7"/>
  <c r="BD35" i="7"/>
  <c r="BJ35" i="7"/>
  <c r="I36" i="7"/>
  <c r="Q36" i="7"/>
  <c r="U36" i="7"/>
  <c r="Y36" i="7"/>
  <c r="AC36" i="7"/>
  <c r="AG36" i="7"/>
  <c r="AK36" i="7"/>
  <c r="AO36" i="7"/>
  <c r="AS36" i="7"/>
  <c r="AW36" i="7"/>
  <c r="BA36" i="7"/>
  <c r="BE36" i="7"/>
  <c r="BK36" i="7"/>
  <c r="J37" i="7"/>
  <c r="R37" i="7"/>
  <c r="V37" i="7"/>
  <c r="Z37" i="7"/>
  <c r="AD37" i="7"/>
  <c r="AH37" i="7"/>
  <c r="AL37" i="7"/>
  <c r="AP37" i="7"/>
  <c r="AT37" i="7"/>
  <c r="AX37" i="7"/>
  <c r="BB37" i="7"/>
  <c r="BF37" i="7"/>
  <c r="G38" i="7"/>
  <c r="K38" i="7"/>
  <c r="O38" i="7"/>
  <c r="S38" i="7"/>
  <c r="W38" i="7"/>
  <c r="AA38" i="7"/>
  <c r="AE38" i="7"/>
  <c r="AI38" i="7"/>
  <c r="AM38" i="7"/>
  <c r="AQ38" i="7"/>
  <c r="AU38" i="7"/>
  <c r="AY38" i="7"/>
  <c r="BC38" i="7"/>
  <c r="BI38" i="7"/>
  <c r="H39" i="7"/>
  <c r="L39" i="7"/>
  <c r="P39" i="7"/>
  <c r="T39" i="7"/>
  <c r="X39" i="7"/>
  <c r="AB39" i="7"/>
  <c r="AF39" i="7"/>
  <c r="AJ39" i="7"/>
  <c r="AN39" i="7"/>
  <c r="AR39" i="7"/>
  <c r="AV39" i="7"/>
  <c r="AZ39" i="7"/>
  <c r="BD39" i="7"/>
  <c r="BJ39" i="7"/>
  <c r="I40" i="7"/>
  <c r="Q40" i="7"/>
  <c r="U40" i="7"/>
  <c r="Y40" i="7"/>
  <c r="AC40" i="7"/>
  <c r="AG40" i="7"/>
  <c r="AK40" i="7"/>
  <c r="AO40" i="7"/>
  <c r="AS40" i="7"/>
  <c r="AW40" i="7"/>
  <c r="BA40" i="7"/>
  <c r="BE40" i="7"/>
  <c r="BK40" i="7"/>
  <c r="J41" i="7"/>
  <c r="AP26" i="7"/>
  <c r="AZ26" i="7"/>
  <c r="BJ26" i="7"/>
  <c r="U27" i="7"/>
  <c r="AC27" i="7"/>
  <c r="AK27" i="7"/>
  <c r="AS27" i="7"/>
  <c r="BA27" i="7"/>
  <c r="BK27" i="7"/>
  <c r="V28" i="7"/>
  <c r="AD28" i="7"/>
  <c r="AL28" i="7"/>
  <c r="AT28" i="7"/>
  <c r="BB28" i="7"/>
  <c r="G29" i="7"/>
  <c r="R29" i="7"/>
  <c r="W29" i="7"/>
  <c r="AC29" i="7"/>
  <c r="AH29" i="7"/>
  <c r="AM29" i="7"/>
  <c r="AS29" i="7"/>
  <c r="AX29" i="7"/>
  <c r="BC29" i="7"/>
  <c r="BK29" i="7"/>
  <c r="K30" i="7"/>
  <c r="P30" i="7"/>
  <c r="V30" i="7"/>
  <c r="AA30" i="7"/>
  <c r="AF30" i="7"/>
  <c r="AL30" i="7"/>
  <c r="AQ30" i="7"/>
  <c r="AV30" i="7"/>
  <c r="BB30" i="7"/>
  <c r="BI30" i="7"/>
  <c r="I31" i="7"/>
  <c r="O31" i="7"/>
  <c r="T31" i="7"/>
  <c r="Y31" i="7"/>
  <c r="AE31" i="7"/>
  <c r="AJ31" i="7"/>
  <c r="AO31" i="7"/>
  <c r="AU31" i="7"/>
  <c r="AZ31" i="7"/>
  <c r="BE31" i="7"/>
  <c r="H32" i="7"/>
  <c r="R32" i="7"/>
  <c r="X32" i="7"/>
  <c r="AC32" i="7"/>
  <c r="AH32" i="7"/>
  <c r="AN32" i="7"/>
  <c r="AS32" i="7"/>
  <c r="AX32" i="7"/>
  <c r="BB32" i="7"/>
  <c r="BF32" i="7"/>
  <c r="G33" i="7"/>
  <c r="K33" i="7"/>
  <c r="O33" i="7"/>
  <c r="S33" i="7"/>
  <c r="W33" i="7"/>
  <c r="AA33" i="7"/>
  <c r="AE33" i="7"/>
  <c r="AI33" i="7"/>
  <c r="AM33" i="7"/>
  <c r="AQ33" i="7"/>
  <c r="AU33" i="7"/>
  <c r="AY33" i="7"/>
  <c r="BC33" i="7"/>
  <c r="BI33" i="7"/>
  <c r="H34" i="7"/>
  <c r="L34" i="7"/>
  <c r="P34" i="7"/>
  <c r="T34" i="7"/>
  <c r="X34" i="7"/>
  <c r="AB34" i="7"/>
  <c r="AF34" i="7"/>
  <c r="AJ34" i="7"/>
  <c r="AN34" i="7"/>
  <c r="AR34" i="7"/>
  <c r="AV34" i="7"/>
  <c r="AZ34" i="7"/>
  <c r="BD34" i="7"/>
  <c r="BJ34" i="7"/>
  <c r="I35" i="7"/>
  <c r="Q35" i="7"/>
  <c r="U35" i="7"/>
  <c r="Y35" i="7"/>
  <c r="AC35" i="7"/>
  <c r="AG35" i="7"/>
  <c r="AK35" i="7"/>
  <c r="AO35" i="7"/>
  <c r="AS35" i="7"/>
  <c r="AW35" i="7"/>
  <c r="BA35" i="7"/>
  <c r="BE35" i="7"/>
  <c r="BK35" i="7"/>
  <c r="J36" i="7"/>
  <c r="R36" i="7"/>
  <c r="V36" i="7"/>
  <c r="Z36" i="7"/>
  <c r="AD36" i="7"/>
  <c r="AH36" i="7"/>
  <c r="AL36" i="7"/>
  <c r="AP36" i="7"/>
  <c r="AT36" i="7"/>
  <c r="AX36" i="7"/>
  <c r="BB36" i="7"/>
  <c r="BF36" i="7"/>
  <c r="G37" i="7"/>
  <c r="K37" i="7"/>
  <c r="O37" i="7"/>
  <c r="S37" i="7"/>
  <c r="W37" i="7"/>
  <c r="AA37" i="7"/>
  <c r="AE37" i="7"/>
  <c r="AI37" i="7"/>
  <c r="AM37" i="7"/>
  <c r="AQ37" i="7"/>
  <c r="AU37" i="7"/>
  <c r="AY37" i="7"/>
  <c r="AT26" i="7"/>
  <c r="W27" i="7"/>
  <c r="BC27" i="7"/>
  <c r="AF28" i="7"/>
  <c r="I29" i="7"/>
  <c r="AD29" i="7"/>
  <c r="AY29" i="7"/>
  <c r="R30" i="7"/>
  <c r="AM30" i="7"/>
  <c r="BJ30" i="7"/>
  <c r="AA31" i="7"/>
  <c r="AV31" i="7"/>
  <c r="AJ32" i="7"/>
  <c r="BC32" i="7"/>
  <c r="P33" i="7"/>
  <c r="AF33" i="7"/>
  <c r="AV33" i="7"/>
  <c r="I34" i="7"/>
  <c r="Y34" i="7"/>
  <c r="AO34" i="7"/>
  <c r="BE34" i="7"/>
  <c r="R35" i="7"/>
  <c r="AH35" i="7"/>
  <c r="AX35" i="7"/>
  <c r="K36" i="7"/>
  <c r="AA36" i="7"/>
  <c r="AQ36" i="7"/>
  <c r="BI36" i="7"/>
  <c r="T37" i="7"/>
  <c r="AJ37" i="7"/>
  <c r="AZ37" i="7"/>
  <c r="BJ37" i="7"/>
  <c r="U38" i="7"/>
  <c r="AC38" i="7"/>
  <c r="AK38" i="7"/>
  <c r="AS38" i="7"/>
  <c r="BA38" i="7"/>
  <c r="BK38" i="7"/>
  <c r="V39" i="7"/>
  <c r="AD39" i="7"/>
  <c r="AL39" i="7"/>
  <c r="AT39" i="7"/>
  <c r="BB39" i="7"/>
  <c r="G40" i="7"/>
  <c r="O40" i="7"/>
  <c r="W40" i="7"/>
  <c r="AE40" i="7"/>
  <c r="AM40" i="7"/>
  <c r="AU40" i="7"/>
  <c r="BC40" i="7"/>
  <c r="H41" i="7"/>
  <c r="O41" i="7"/>
  <c r="T41" i="7"/>
  <c r="Z41" i="7"/>
  <c r="AE41" i="7"/>
  <c r="AJ41" i="7"/>
  <c r="AP41" i="7"/>
  <c r="AU41" i="7"/>
  <c r="AZ41" i="7"/>
  <c r="BF41" i="7"/>
  <c r="H42" i="7"/>
  <c r="S42" i="7"/>
  <c r="W42" i="7"/>
  <c r="AA42" i="7"/>
  <c r="AE42" i="7"/>
  <c r="AI42" i="7"/>
  <c r="AM42" i="7"/>
  <c r="AQ42" i="7"/>
  <c r="AU42" i="7"/>
  <c r="AY42" i="7"/>
  <c r="BC42" i="7"/>
  <c r="BI42" i="7"/>
  <c r="H43" i="7"/>
  <c r="L43" i="7"/>
  <c r="P43" i="7"/>
  <c r="T43" i="7"/>
  <c r="X43" i="7"/>
  <c r="AB43" i="7"/>
  <c r="AF43" i="7"/>
  <c r="AJ43" i="7"/>
  <c r="AN43" i="7"/>
  <c r="AR43" i="7"/>
  <c r="AV43" i="7"/>
  <c r="AZ43" i="7"/>
  <c r="BD43" i="7"/>
  <c r="BJ43" i="7"/>
  <c r="I44" i="7"/>
  <c r="Q44" i="7"/>
  <c r="U44" i="7"/>
  <c r="Y44" i="7"/>
  <c r="AC44" i="7"/>
  <c r="AG44" i="7"/>
  <c r="AK44" i="7"/>
  <c r="AO44" i="7"/>
  <c r="AS44" i="7"/>
  <c r="AW44" i="7"/>
  <c r="BA44" i="7"/>
  <c r="BE44" i="7"/>
  <c r="BK44" i="7"/>
  <c r="J45" i="7"/>
  <c r="R45" i="7"/>
  <c r="V45" i="7"/>
  <c r="Z45" i="7"/>
  <c r="AD45" i="7"/>
  <c r="AH45" i="7"/>
  <c r="AL45" i="7"/>
  <c r="AP45" i="7"/>
  <c r="AT45" i="7"/>
  <c r="AX45" i="7"/>
  <c r="BB45" i="7"/>
  <c r="BF45" i="7"/>
  <c r="G46" i="7"/>
  <c r="K46" i="7"/>
  <c r="O46" i="7"/>
  <c r="S46" i="7"/>
  <c r="W46" i="7"/>
  <c r="AA46" i="7"/>
  <c r="AE46" i="7"/>
  <c r="AI46" i="7"/>
  <c r="AM46" i="7"/>
  <c r="AQ46" i="7"/>
  <c r="AU46" i="7"/>
  <c r="AY46" i="7"/>
  <c r="BC46" i="7"/>
  <c r="BI46" i="7"/>
  <c r="H47" i="7"/>
  <c r="L47" i="7"/>
  <c r="P47" i="7"/>
  <c r="T47" i="7"/>
  <c r="X47" i="7"/>
  <c r="AB47" i="7"/>
  <c r="AF47" i="7"/>
  <c r="AJ47" i="7"/>
  <c r="AN47" i="7"/>
  <c r="AR47" i="7"/>
  <c r="AV47" i="7"/>
  <c r="AZ47" i="7"/>
  <c r="BD47" i="7"/>
  <c r="BJ47" i="7"/>
  <c r="I48" i="7"/>
  <c r="Q48" i="7"/>
  <c r="U48" i="7"/>
  <c r="Y48" i="7"/>
  <c r="AC48" i="7"/>
  <c r="AG48" i="7"/>
  <c r="AK48" i="7"/>
  <c r="AO48" i="7"/>
  <c r="AS48" i="7"/>
  <c r="AW48" i="7"/>
  <c r="BA48" i="7"/>
  <c r="BE48" i="7"/>
  <c r="BK48" i="7"/>
  <c r="J49" i="7"/>
  <c r="R49" i="7"/>
  <c r="V49" i="7"/>
  <c r="Z49" i="7"/>
  <c r="AD49" i="7"/>
  <c r="AH49" i="7"/>
  <c r="AL49" i="7"/>
  <c r="AP49" i="7"/>
  <c r="AT49" i="7"/>
  <c r="AX49" i="7"/>
  <c r="BB49" i="7"/>
  <c r="BF49" i="7"/>
  <c r="G50" i="7"/>
  <c r="K50" i="7"/>
  <c r="O50" i="7"/>
  <c r="S50" i="7"/>
  <c r="W50" i="7"/>
  <c r="AA50" i="7"/>
  <c r="AE50" i="7"/>
  <c r="AI50" i="7"/>
  <c r="AM50" i="7"/>
  <c r="AQ50" i="7"/>
  <c r="AU50" i="7"/>
  <c r="AY50" i="7"/>
  <c r="BC50" i="7"/>
  <c r="BI50" i="7"/>
  <c r="H51" i="7"/>
  <c r="L51" i="7"/>
  <c r="P51" i="7"/>
  <c r="T51" i="7"/>
  <c r="X51" i="7"/>
  <c r="AB51" i="7"/>
  <c r="AF51" i="7"/>
  <c r="AJ51" i="7"/>
  <c r="AN51" i="7"/>
  <c r="AR51" i="7"/>
  <c r="AV51" i="7"/>
  <c r="AZ51" i="7"/>
  <c r="BD51" i="7"/>
  <c r="BJ51" i="7"/>
  <c r="I52" i="7"/>
  <c r="Q52" i="7"/>
  <c r="U52" i="7"/>
  <c r="Y52" i="7"/>
  <c r="AC52" i="7"/>
  <c r="AG52" i="7"/>
  <c r="AK52" i="7"/>
  <c r="AO52" i="7"/>
  <c r="AS52" i="7"/>
  <c r="AW52" i="7"/>
  <c r="BA52" i="7"/>
  <c r="BE52" i="7"/>
  <c r="BK52" i="7"/>
  <c r="J53" i="7"/>
  <c r="R53" i="7"/>
  <c r="V53" i="7"/>
  <c r="Z53" i="7"/>
  <c r="AD53" i="7"/>
  <c r="AH53" i="7"/>
  <c r="AL53" i="7"/>
  <c r="AP53" i="7"/>
  <c r="AT53" i="7"/>
  <c r="AX53" i="7"/>
  <c r="BB53" i="7"/>
  <c r="BF53" i="7"/>
  <c r="G54" i="7"/>
  <c r="K54" i="7"/>
  <c r="O54" i="7"/>
  <c r="S54" i="7"/>
  <c r="W54" i="7"/>
  <c r="AA54" i="7"/>
  <c r="AE54" i="7"/>
  <c r="AI54" i="7"/>
  <c r="AM54" i="7"/>
  <c r="AQ54" i="7"/>
  <c r="AU54" i="7"/>
  <c r="AY54" i="7"/>
  <c r="BC54" i="7"/>
  <c r="BI54" i="7"/>
  <c r="H55" i="7"/>
  <c r="L55" i="7"/>
  <c r="P55" i="7"/>
  <c r="T55" i="7"/>
  <c r="X55" i="7"/>
  <c r="AB55" i="7"/>
  <c r="AF55" i="7"/>
  <c r="AJ55" i="7"/>
  <c r="AN55" i="7"/>
  <c r="AR55" i="7"/>
  <c r="AV55" i="7"/>
  <c r="AZ55" i="7"/>
  <c r="BD55" i="7"/>
  <c r="BJ55" i="7"/>
  <c r="I56" i="7"/>
  <c r="Q56" i="7"/>
  <c r="U56" i="7"/>
  <c r="Y56" i="7"/>
  <c r="AC56" i="7"/>
  <c r="AG56" i="7"/>
  <c r="AK56" i="7"/>
  <c r="AO56" i="7"/>
  <c r="AS56" i="7"/>
  <c r="AW56" i="7"/>
  <c r="BA56" i="7"/>
  <c r="BE56" i="7"/>
  <c r="BK56" i="7"/>
  <c r="J57" i="7"/>
  <c r="R57" i="7"/>
  <c r="V57" i="7"/>
  <c r="Z57" i="7"/>
  <c r="AD57" i="7"/>
  <c r="AH57" i="7"/>
  <c r="AL57" i="7"/>
  <c r="AP57" i="7"/>
  <c r="AT57" i="7"/>
  <c r="AX57" i="7"/>
  <c r="BB57" i="7"/>
  <c r="BF57" i="7"/>
  <c r="G58" i="7"/>
  <c r="K58" i="7"/>
  <c r="O58" i="7"/>
  <c r="S58" i="7"/>
  <c r="W58" i="7"/>
  <c r="AA58" i="7"/>
  <c r="AE58" i="7"/>
  <c r="AI58" i="7"/>
  <c r="AM58" i="7"/>
  <c r="AQ58" i="7"/>
  <c r="AU58" i="7"/>
  <c r="AY58" i="7"/>
  <c r="BC58" i="7"/>
  <c r="BI58" i="7"/>
  <c r="H59" i="7"/>
  <c r="L59" i="7"/>
  <c r="P59" i="7"/>
  <c r="T59" i="7"/>
  <c r="X59" i="7"/>
  <c r="AB59" i="7"/>
  <c r="AF59" i="7"/>
  <c r="AJ59" i="7"/>
  <c r="AN59" i="7"/>
  <c r="AR59" i="7"/>
  <c r="AV59" i="7"/>
  <c r="AZ59" i="7"/>
  <c r="BD59" i="7"/>
  <c r="BJ59" i="7"/>
  <c r="I60" i="7"/>
  <c r="Q60" i="7"/>
  <c r="U60" i="7"/>
  <c r="Y60" i="7"/>
  <c r="AC60" i="7"/>
  <c r="AG60" i="7"/>
  <c r="AK60" i="7"/>
  <c r="AO60" i="7"/>
  <c r="AS60" i="7"/>
  <c r="AW60" i="7"/>
  <c r="BA60" i="7"/>
  <c r="BE60" i="7"/>
  <c r="BK60" i="7"/>
  <c r="J61" i="7"/>
  <c r="R61" i="7"/>
  <c r="V61" i="7"/>
  <c r="Z61" i="7"/>
  <c r="AD61" i="7"/>
  <c r="AH61" i="7"/>
  <c r="AL61" i="7"/>
  <c r="AP61" i="7"/>
  <c r="AT61" i="7"/>
  <c r="AX61" i="7"/>
  <c r="BB61" i="7"/>
  <c r="BF61" i="7"/>
  <c r="G62" i="7"/>
  <c r="K62" i="7"/>
  <c r="O62" i="7"/>
  <c r="S62" i="7"/>
  <c r="BB26" i="7"/>
  <c r="AE27" i="7"/>
  <c r="H28" i="7"/>
  <c r="AN28" i="7"/>
  <c r="AI29" i="7"/>
  <c r="BE29" i="7"/>
  <c r="W30" i="7"/>
  <c r="AR30" i="7"/>
  <c r="K31" i="7"/>
  <c r="AF31" i="7"/>
  <c r="BA31" i="7"/>
  <c r="T32" i="7"/>
  <c r="AO32" i="7"/>
  <c r="BI32" i="7"/>
  <c r="T33" i="7"/>
  <c r="AJ33" i="7"/>
  <c r="AZ33" i="7"/>
  <c r="AC34" i="7"/>
  <c r="AS34" i="7"/>
  <c r="BK34" i="7"/>
  <c r="V35" i="7"/>
  <c r="AL35" i="7"/>
  <c r="BB35" i="7"/>
  <c r="O36" i="7"/>
  <c r="AE36" i="7"/>
  <c r="AU36" i="7"/>
  <c r="H37" i="7"/>
  <c r="X37" i="7"/>
  <c r="AN37" i="7"/>
  <c r="BC37" i="7"/>
  <c r="H38" i="7"/>
  <c r="P38" i="7"/>
  <c r="X38" i="7"/>
  <c r="AF38" i="7"/>
  <c r="AN38" i="7"/>
  <c r="AV38" i="7"/>
  <c r="BD38" i="7"/>
  <c r="I39" i="7"/>
  <c r="Q39" i="7"/>
  <c r="Y39" i="7"/>
  <c r="AG39" i="7"/>
  <c r="AO39" i="7"/>
  <c r="AW39" i="7"/>
  <c r="BE39" i="7"/>
  <c r="J40" i="7"/>
  <c r="R40" i="7"/>
  <c r="Z40" i="7"/>
  <c r="AH40" i="7"/>
  <c r="AP40" i="7"/>
  <c r="AX40" i="7"/>
  <c r="BF40" i="7"/>
  <c r="K41" i="7"/>
  <c r="P41" i="7"/>
  <c r="V41" i="7"/>
  <c r="AA41" i="7"/>
  <c r="AF41" i="7"/>
  <c r="AL41" i="7"/>
  <c r="AQ41" i="7"/>
  <c r="AV41" i="7"/>
  <c r="BB41" i="7"/>
  <c r="BI41" i="7"/>
  <c r="I42" i="7"/>
  <c r="O42" i="7"/>
  <c r="T42" i="7"/>
  <c r="X42" i="7"/>
  <c r="AB42" i="7"/>
  <c r="AF42" i="7"/>
  <c r="AJ42" i="7"/>
  <c r="AN42" i="7"/>
  <c r="AR42" i="7"/>
  <c r="AV42" i="7"/>
  <c r="AZ42" i="7"/>
  <c r="BD42" i="7"/>
  <c r="BJ42" i="7"/>
  <c r="I43" i="7"/>
  <c r="Q43" i="7"/>
  <c r="U43" i="7"/>
  <c r="Y43" i="7"/>
  <c r="AC43" i="7"/>
  <c r="AG43" i="7"/>
  <c r="AK43" i="7"/>
  <c r="AO43" i="7"/>
  <c r="AS43" i="7"/>
  <c r="AW43" i="7"/>
  <c r="BA43" i="7"/>
  <c r="BE43" i="7"/>
  <c r="BK43" i="7"/>
  <c r="J44" i="7"/>
  <c r="R44" i="7"/>
  <c r="V44" i="7"/>
  <c r="Z44" i="7"/>
  <c r="AD44" i="7"/>
  <c r="AH44" i="7"/>
  <c r="AL44" i="7"/>
  <c r="AP44" i="7"/>
  <c r="AT44" i="7"/>
  <c r="AX44" i="7"/>
  <c r="BB44" i="7"/>
  <c r="BF44" i="7"/>
  <c r="G45" i="7"/>
  <c r="K45" i="7"/>
  <c r="O45" i="7"/>
  <c r="S45" i="7"/>
  <c r="W45" i="7"/>
  <c r="AA45" i="7"/>
  <c r="AE45" i="7"/>
  <c r="AI45" i="7"/>
  <c r="AM45" i="7"/>
  <c r="AQ45" i="7"/>
  <c r="AU45" i="7"/>
  <c r="AY45" i="7"/>
  <c r="BC45" i="7"/>
  <c r="BI45" i="7"/>
  <c r="H46" i="7"/>
  <c r="L46" i="7"/>
  <c r="P46" i="7"/>
  <c r="T46" i="7"/>
  <c r="X46" i="7"/>
  <c r="AB46" i="7"/>
  <c r="AF46" i="7"/>
  <c r="AJ46" i="7"/>
  <c r="AN46" i="7"/>
  <c r="AR46" i="7"/>
  <c r="AV46" i="7"/>
  <c r="AZ46" i="7"/>
  <c r="BD46" i="7"/>
  <c r="BJ46" i="7"/>
  <c r="I47" i="7"/>
  <c r="Q47" i="7"/>
  <c r="U47" i="7"/>
  <c r="Y47" i="7"/>
  <c r="AC47" i="7"/>
  <c r="AG47" i="7"/>
  <c r="AK47" i="7"/>
  <c r="AO47" i="7"/>
  <c r="AS47" i="7"/>
  <c r="AW47" i="7"/>
  <c r="BA47" i="7"/>
  <c r="BE47" i="7"/>
  <c r="BK47" i="7"/>
  <c r="J48" i="7"/>
  <c r="R48" i="7"/>
  <c r="V48" i="7"/>
  <c r="Z48" i="7"/>
  <c r="AD48" i="7"/>
  <c r="AH48" i="7"/>
  <c r="AL48" i="7"/>
  <c r="AP48" i="7"/>
  <c r="AT48" i="7"/>
  <c r="AX48" i="7"/>
  <c r="BB48" i="7"/>
  <c r="BF48" i="7"/>
  <c r="G49" i="7"/>
  <c r="K49" i="7"/>
  <c r="O49" i="7"/>
  <c r="S49" i="7"/>
  <c r="W49" i="7"/>
  <c r="AA49" i="7"/>
  <c r="AE49" i="7"/>
  <c r="AI49" i="7"/>
  <c r="AM49" i="7"/>
  <c r="AQ49" i="7"/>
  <c r="AU49" i="7"/>
  <c r="AY49" i="7"/>
  <c r="BC49" i="7"/>
  <c r="BI49" i="7"/>
  <c r="H50" i="7"/>
  <c r="L50" i="7"/>
  <c r="P50" i="7"/>
  <c r="T50" i="7"/>
  <c r="X50" i="7"/>
  <c r="AB50" i="7"/>
  <c r="AF50" i="7"/>
  <c r="AJ50" i="7"/>
  <c r="AN50" i="7"/>
  <c r="AR50" i="7"/>
  <c r="AV50" i="7"/>
  <c r="AZ50" i="7"/>
  <c r="BD50" i="7"/>
  <c r="BJ50" i="7"/>
  <c r="I51" i="7"/>
  <c r="Q51" i="7"/>
  <c r="U51" i="7"/>
  <c r="Y51" i="7"/>
  <c r="AC51" i="7"/>
  <c r="AG51" i="7"/>
  <c r="AK51" i="7"/>
  <c r="AO51" i="7"/>
  <c r="AS51" i="7"/>
  <c r="AW51" i="7"/>
  <c r="BA51" i="7"/>
  <c r="BE51" i="7"/>
  <c r="BK51" i="7"/>
  <c r="J52" i="7"/>
  <c r="R52" i="7"/>
  <c r="V52" i="7"/>
  <c r="Z52" i="7"/>
  <c r="AD52" i="7"/>
  <c r="AH52" i="7"/>
  <c r="AL52" i="7"/>
  <c r="AP52" i="7"/>
  <c r="AT52" i="7"/>
  <c r="AX52" i="7"/>
  <c r="BB52" i="7"/>
  <c r="BF52" i="7"/>
  <c r="G53" i="7"/>
  <c r="K53" i="7"/>
  <c r="O53" i="7"/>
  <c r="S53" i="7"/>
  <c r="W53" i="7"/>
  <c r="AA53" i="7"/>
  <c r="AE53" i="7"/>
  <c r="AI53" i="7"/>
  <c r="AM53" i="7"/>
  <c r="AQ53" i="7"/>
  <c r="AU53" i="7"/>
  <c r="AY53" i="7"/>
  <c r="BC53" i="7"/>
  <c r="BI53" i="7"/>
  <c r="H54" i="7"/>
  <c r="L54" i="7"/>
  <c r="P54" i="7"/>
  <c r="T54" i="7"/>
  <c r="X54" i="7"/>
  <c r="AB54" i="7"/>
  <c r="AF54" i="7"/>
  <c r="AJ54" i="7"/>
  <c r="AN54" i="7"/>
  <c r="AR54" i="7"/>
  <c r="AV54" i="7"/>
  <c r="AZ54" i="7"/>
  <c r="BD54" i="7"/>
  <c r="BJ54" i="7"/>
  <c r="I55" i="7"/>
  <c r="Q55" i="7"/>
  <c r="U55" i="7"/>
  <c r="Y55" i="7"/>
  <c r="AC55" i="7"/>
  <c r="AG55" i="7"/>
  <c r="AK55" i="7"/>
  <c r="AO55" i="7"/>
  <c r="AS55" i="7"/>
  <c r="AW55" i="7"/>
  <c r="BA55" i="7"/>
  <c r="BE55" i="7"/>
  <c r="BK55" i="7"/>
  <c r="J56" i="7"/>
  <c r="R56" i="7"/>
  <c r="G27" i="7"/>
  <c r="AM27" i="7"/>
  <c r="P28" i="7"/>
  <c r="AV28" i="7"/>
  <c r="S29" i="7"/>
  <c r="AO29" i="7"/>
  <c r="G30" i="7"/>
  <c r="AB30" i="7"/>
  <c r="AX30" i="7"/>
  <c r="P31" i="7"/>
  <c r="AK31" i="7"/>
  <c r="BI31" i="7"/>
  <c r="Y32" i="7"/>
  <c r="AT32" i="7"/>
  <c r="H33" i="7"/>
  <c r="X33" i="7"/>
  <c r="AN33" i="7"/>
  <c r="BD33" i="7"/>
  <c r="Q34" i="7"/>
  <c r="AG34" i="7"/>
  <c r="AW34" i="7"/>
  <c r="J35" i="7"/>
  <c r="Z35" i="7"/>
  <c r="AP35" i="7"/>
  <c r="BF35" i="7"/>
  <c r="S36" i="7"/>
  <c r="AI36" i="7"/>
  <c r="AY36" i="7"/>
  <c r="L37" i="7"/>
  <c r="AB37" i="7"/>
  <c r="AR37" i="7"/>
  <c r="BD37" i="7"/>
  <c r="I38" i="7"/>
  <c r="Q38" i="7"/>
  <c r="Y38" i="7"/>
  <c r="AG38" i="7"/>
  <c r="AO38" i="7"/>
  <c r="AW38" i="7"/>
  <c r="BE38" i="7"/>
  <c r="J39" i="7"/>
  <c r="R39" i="7"/>
  <c r="Z39" i="7"/>
  <c r="AH39" i="7"/>
  <c r="AP39" i="7"/>
  <c r="AX39" i="7"/>
  <c r="BF39" i="7"/>
  <c r="K40" i="7"/>
  <c r="S40" i="7"/>
  <c r="AA40" i="7"/>
  <c r="AI40" i="7"/>
  <c r="AQ40" i="7"/>
  <c r="AY40" i="7"/>
  <c r="BI40" i="7"/>
  <c r="L41" i="7"/>
  <c r="R41" i="7"/>
  <c r="W41" i="7"/>
  <c r="AB41" i="7"/>
  <c r="AH41" i="7"/>
  <c r="AM41" i="7"/>
  <c r="AR41" i="7"/>
  <c r="AX41" i="7"/>
  <c r="BC41" i="7"/>
  <c r="BJ41" i="7"/>
  <c r="K42" i="7"/>
  <c r="P42" i="7"/>
  <c r="U42" i="7"/>
  <c r="Y42" i="7"/>
  <c r="AC42" i="7"/>
  <c r="AG42" i="7"/>
  <c r="AK42" i="7"/>
  <c r="AO42" i="7"/>
  <c r="AS42" i="7"/>
  <c r="AW42" i="7"/>
  <c r="BA42" i="7"/>
  <c r="BE42" i="7"/>
  <c r="BK42" i="7"/>
  <c r="J43" i="7"/>
  <c r="R43" i="7"/>
  <c r="V43" i="7"/>
  <c r="Z43" i="7"/>
  <c r="AD43" i="7"/>
  <c r="AH43" i="7"/>
  <c r="AL43" i="7"/>
  <c r="AP43" i="7"/>
  <c r="AT43" i="7"/>
  <c r="AX43" i="7"/>
  <c r="BB43" i="7"/>
  <c r="BF43" i="7"/>
  <c r="G44" i="7"/>
  <c r="K44" i="7"/>
  <c r="O44" i="7"/>
  <c r="S44" i="7"/>
  <c r="W44" i="7"/>
  <c r="AA44" i="7"/>
  <c r="AE44" i="7"/>
  <c r="AI44" i="7"/>
  <c r="AM44" i="7"/>
  <c r="AQ44" i="7"/>
  <c r="AU44" i="7"/>
  <c r="AY44" i="7"/>
  <c r="BC44" i="7"/>
  <c r="BI44" i="7"/>
  <c r="H45" i="7"/>
  <c r="L45" i="7"/>
  <c r="P45" i="7"/>
  <c r="T45" i="7"/>
  <c r="X45" i="7"/>
  <c r="AB45" i="7"/>
  <c r="AF45" i="7"/>
  <c r="AJ45" i="7"/>
  <c r="AN45" i="7"/>
  <c r="AR45" i="7"/>
  <c r="AV45" i="7"/>
  <c r="AZ45" i="7"/>
  <c r="BD45" i="7"/>
  <c r="BJ45" i="7"/>
  <c r="I46" i="7"/>
  <c r="Q46" i="7"/>
  <c r="U46" i="7"/>
  <c r="Y46" i="7"/>
  <c r="AC46" i="7"/>
  <c r="AG46" i="7"/>
  <c r="AK46" i="7"/>
  <c r="AO46" i="7"/>
  <c r="AS46" i="7"/>
  <c r="AW46" i="7"/>
  <c r="BA46" i="7"/>
  <c r="BE46" i="7"/>
  <c r="BK46" i="7"/>
  <c r="J47" i="7"/>
  <c r="R47" i="7"/>
  <c r="V47" i="7"/>
  <c r="Z47" i="7"/>
  <c r="AD47" i="7"/>
  <c r="AH47" i="7"/>
  <c r="AL47" i="7"/>
  <c r="AP47" i="7"/>
  <c r="AT47" i="7"/>
  <c r="AX47" i="7"/>
  <c r="BB47" i="7"/>
  <c r="BF47" i="7"/>
  <c r="G48" i="7"/>
  <c r="K48" i="7"/>
  <c r="O48" i="7"/>
  <c r="S48" i="7"/>
  <c r="W48" i="7"/>
  <c r="AA48" i="7"/>
  <c r="AE48" i="7"/>
  <c r="AI48" i="7"/>
  <c r="AM48" i="7"/>
  <c r="AQ48" i="7"/>
  <c r="AU48" i="7"/>
  <c r="AY48" i="7"/>
  <c r="BC48" i="7"/>
  <c r="BI48" i="7"/>
  <c r="H49" i="7"/>
  <c r="L49" i="7"/>
  <c r="P49" i="7"/>
  <c r="T49" i="7"/>
  <c r="X49" i="7"/>
  <c r="AB49" i="7"/>
  <c r="AF49" i="7"/>
  <c r="AJ49" i="7"/>
  <c r="AN49" i="7"/>
  <c r="AR49" i="7"/>
  <c r="AV49" i="7"/>
  <c r="AZ49" i="7"/>
  <c r="BD49" i="7"/>
  <c r="BJ49" i="7"/>
  <c r="I50" i="7"/>
  <c r="Q50" i="7"/>
  <c r="U50" i="7"/>
  <c r="Y50" i="7"/>
  <c r="AC50" i="7"/>
  <c r="AG50" i="7"/>
  <c r="AK50" i="7"/>
  <c r="AO50" i="7"/>
  <c r="AS50" i="7"/>
  <c r="AW50" i="7"/>
  <c r="BA50" i="7"/>
  <c r="BE50" i="7"/>
  <c r="BK50" i="7"/>
  <c r="J51" i="7"/>
  <c r="R51" i="7"/>
  <c r="V51" i="7"/>
  <c r="Z51" i="7"/>
  <c r="AD51" i="7"/>
  <c r="AH51" i="7"/>
  <c r="AL51" i="7"/>
  <c r="AP51" i="7"/>
  <c r="AT51" i="7"/>
  <c r="AX51" i="7"/>
  <c r="BB51" i="7"/>
  <c r="BF51" i="7"/>
  <c r="G52" i="7"/>
  <c r="K52" i="7"/>
  <c r="O52" i="7"/>
  <c r="S52" i="7"/>
  <c r="W52" i="7"/>
  <c r="AA52" i="7"/>
  <c r="AE52" i="7"/>
  <c r="AI52" i="7"/>
  <c r="AM52" i="7"/>
  <c r="AQ52" i="7"/>
  <c r="AU52" i="7"/>
  <c r="AY52" i="7"/>
  <c r="BC52" i="7"/>
  <c r="BI52" i="7"/>
  <c r="H53" i="7"/>
  <c r="L53" i="7"/>
  <c r="P53" i="7"/>
  <c r="T53" i="7"/>
  <c r="X53" i="7"/>
  <c r="AB53" i="7"/>
  <c r="AF53" i="7"/>
  <c r="AJ53" i="7"/>
  <c r="AN53" i="7"/>
  <c r="AR53" i="7"/>
  <c r="AV53" i="7"/>
  <c r="AZ53" i="7"/>
  <c r="BD53" i="7"/>
  <c r="BJ53" i="7"/>
  <c r="I54" i="7"/>
  <c r="Q54" i="7"/>
  <c r="U54" i="7"/>
  <c r="Y54" i="7"/>
  <c r="AC54" i="7"/>
  <c r="AG54" i="7"/>
  <c r="AK54" i="7"/>
  <c r="AO54" i="7"/>
  <c r="AS54" i="7"/>
  <c r="AW54" i="7"/>
  <c r="BA54" i="7"/>
  <c r="BE54" i="7"/>
  <c r="BK54" i="7"/>
  <c r="J55" i="7"/>
  <c r="R55" i="7"/>
  <c r="V55" i="7"/>
  <c r="Z55" i="7"/>
  <c r="AD55" i="7"/>
  <c r="AH55" i="7"/>
  <c r="AL55" i="7"/>
  <c r="AP55" i="7"/>
  <c r="AT55" i="7"/>
  <c r="O27" i="7"/>
  <c r="Y29" i="7"/>
  <c r="BC30" i="7"/>
  <c r="AD32" i="7"/>
  <c r="AR33" i="7"/>
  <c r="BA34" i="7"/>
  <c r="G36" i="7"/>
  <c r="P37" i="7"/>
  <c r="L38" i="7"/>
  <c r="AR38" i="7"/>
  <c r="U39" i="7"/>
  <c r="BA39" i="7"/>
  <c r="AD40" i="7"/>
  <c r="G41" i="7"/>
  <c r="AD41" i="7"/>
  <c r="AY41" i="7"/>
  <c r="Q42" i="7"/>
  <c r="AH42" i="7"/>
  <c r="AX42" i="7"/>
  <c r="K43" i="7"/>
  <c r="AA43" i="7"/>
  <c r="AQ43" i="7"/>
  <c r="BI43" i="7"/>
  <c r="T44" i="7"/>
  <c r="AJ44" i="7"/>
  <c r="AZ44" i="7"/>
  <c r="AC45" i="7"/>
  <c r="AS45" i="7"/>
  <c r="BK45" i="7"/>
  <c r="V46" i="7"/>
  <c r="AL46" i="7"/>
  <c r="BB46" i="7"/>
  <c r="O47" i="7"/>
  <c r="AE47" i="7"/>
  <c r="AU47" i="7"/>
  <c r="H48" i="7"/>
  <c r="X48" i="7"/>
  <c r="AN48" i="7"/>
  <c r="BD48" i="7"/>
  <c r="Q49" i="7"/>
  <c r="AG49" i="7"/>
  <c r="AW49" i="7"/>
  <c r="J50" i="7"/>
  <c r="Z50" i="7"/>
  <c r="AP50" i="7"/>
  <c r="BF50" i="7"/>
  <c r="S51" i="7"/>
  <c r="AI51" i="7"/>
  <c r="AY51" i="7"/>
  <c r="L52" i="7"/>
  <c r="AB52" i="7"/>
  <c r="AR52" i="7"/>
  <c r="BJ52" i="7"/>
  <c r="U53" i="7"/>
  <c r="AK53" i="7"/>
  <c r="BA53" i="7"/>
  <c r="AD54" i="7"/>
  <c r="AT54" i="7"/>
  <c r="G55" i="7"/>
  <c r="W55" i="7"/>
  <c r="AM55" i="7"/>
  <c r="AY55" i="7"/>
  <c r="BI55" i="7"/>
  <c r="L56" i="7"/>
  <c r="T56" i="7"/>
  <c r="Z56" i="7"/>
  <c r="AE56" i="7"/>
  <c r="AJ56" i="7"/>
  <c r="AP56" i="7"/>
  <c r="AU56" i="7"/>
  <c r="AZ56" i="7"/>
  <c r="BF56" i="7"/>
  <c r="H57" i="7"/>
  <c r="S57" i="7"/>
  <c r="X57" i="7"/>
  <c r="AC57" i="7"/>
  <c r="AI57" i="7"/>
  <c r="AN57" i="7"/>
  <c r="AS57" i="7"/>
  <c r="AY57" i="7"/>
  <c r="BD57" i="7"/>
  <c r="BK57" i="7"/>
  <c r="L58" i="7"/>
  <c r="Q58" i="7"/>
  <c r="V58" i="7"/>
  <c r="AB58" i="7"/>
  <c r="AG58" i="7"/>
  <c r="AL58" i="7"/>
  <c r="AR58" i="7"/>
  <c r="AW58" i="7"/>
  <c r="BB58" i="7"/>
  <c r="BJ58" i="7"/>
  <c r="J59" i="7"/>
  <c r="O59" i="7"/>
  <c r="U59" i="7"/>
  <c r="Z59" i="7"/>
  <c r="AE59" i="7"/>
  <c r="AK59" i="7"/>
  <c r="AP59" i="7"/>
  <c r="AU59" i="7"/>
  <c r="BA59" i="7"/>
  <c r="BF59" i="7"/>
  <c r="H60" i="7"/>
  <c r="S60" i="7"/>
  <c r="X60" i="7"/>
  <c r="AD60" i="7"/>
  <c r="AI60" i="7"/>
  <c r="AN60" i="7"/>
  <c r="AT60" i="7"/>
  <c r="AY60" i="7"/>
  <c r="BD60" i="7"/>
  <c r="G61" i="7"/>
  <c r="L61" i="7"/>
  <c r="Q61" i="7"/>
  <c r="W61" i="7"/>
  <c r="AB61" i="7"/>
  <c r="AG61" i="7"/>
  <c r="AM61" i="7"/>
  <c r="AR61" i="7"/>
  <c r="AW61" i="7"/>
  <c r="BC61" i="7"/>
  <c r="BJ61" i="7"/>
  <c r="J62" i="7"/>
  <c r="P62" i="7"/>
  <c r="U62" i="7"/>
  <c r="Y62" i="7"/>
  <c r="AC62" i="7"/>
  <c r="AG62" i="7"/>
  <c r="AK62" i="7"/>
  <c r="AO62" i="7"/>
  <c r="AS62" i="7"/>
  <c r="AW62" i="7"/>
  <c r="BA62" i="7"/>
  <c r="BE62" i="7"/>
  <c r="BK62" i="7"/>
  <c r="J63" i="7"/>
  <c r="R63" i="7"/>
  <c r="V63" i="7"/>
  <c r="Z63" i="7"/>
  <c r="AD63" i="7"/>
  <c r="AH63" i="7"/>
  <c r="AL63" i="7"/>
  <c r="AP63" i="7"/>
  <c r="AT63" i="7"/>
  <c r="AX63" i="7"/>
  <c r="BB63" i="7"/>
  <c r="BF63" i="7"/>
  <c r="G64" i="7"/>
  <c r="K64" i="7"/>
  <c r="O64" i="7"/>
  <c r="S64" i="7"/>
  <c r="W64" i="7"/>
  <c r="AA64" i="7"/>
  <c r="AE64" i="7"/>
  <c r="AI64" i="7"/>
  <c r="AM64" i="7"/>
  <c r="AQ64" i="7"/>
  <c r="AU64" i="7"/>
  <c r="AY64" i="7"/>
  <c r="BC64" i="7"/>
  <c r="BI64" i="7"/>
  <c r="H65" i="7"/>
  <c r="L65" i="7"/>
  <c r="P65" i="7"/>
  <c r="T65" i="7"/>
  <c r="X65" i="7"/>
  <c r="AB65" i="7"/>
  <c r="AF65" i="7"/>
  <c r="AJ65" i="7"/>
  <c r="AN65" i="7"/>
  <c r="AR65" i="7"/>
  <c r="AV65" i="7"/>
  <c r="AZ65" i="7"/>
  <c r="BD65" i="7"/>
  <c r="BJ65" i="7"/>
  <c r="I66" i="7"/>
  <c r="Q66" i="7"/>
  <c r="U66" i="7"/>
  <c r="Y66" i="7"/>
  <c r="AC66" i="7"/>
  <c r="AG66" i="7"/>
  <c r="AK66" i="7"/>
  <c r="AO66" i="7"/>
  <c r="AS66" i="7"/>
  <c r="AW66" i="7"/>
  <c r="BA66" i="7"/>
  <c r="BE66" i="7"/>
  <c r="BK66" i="7"/>
  <c r="J67" i="7"/>
  <c r="R67" i="7"/>
  <c r="V67" i="7"/>
  <c r="Z67" i="7"/>
  <c r="AD67" i="7"/>
  <c r="AH67" i="7"/>
  <c r="AL67" i="7"/>
  <c r="AP67" i="7"/>
  <c r="AT67" i="7"/>
  <c r="AX67" i="7"/>
  <c r="BB67" i="7"/>
  <c r="BF67" i="7"/>
  <c r="G68" i="7"/>
  <c r="K68" i="7"/>
  <c r="O68" i="7"/>
  <c r="S68" i="7"/>
  <c r="W68" i="7"/>
  <c r="AA68" i="7"/>
  <c r="AE68" i="7"/>
  <c r="AI68" i="7"/>
  <c r="AM68" i="7"/>
  <c r="AQ68" i="7"/>
  <c r="AU68" i="7"/>
  <c r="AY68" i="7"/>
  <c r="BC68" i="7"/>
  <c r="BI68" i="7"/>
  <c r="H69" i="7"/>
  <c r="L69" i="7"/>
  <c r="P69" i="7"/>
  <c r="T69" i="7"/>
  <c r="X69" i="7"/>
  <c r="AB69" i="7"/>
  <c r="AF69" i="7"/>
  <c r="AJ69" i="7"/>
  <c r="AN69" i="7"/>
  <c r="AR69" i="7"/>
  <c r="AV69" i="7"/>
  <c r="AZ69" i="7"/>
  <c r="BD69" i="7"/>
  <c r="BJ69" i="7"/>
  <c r="I70" i="7"/>
  <c r="Q70" i="7"/>
  <c r="U70" i="7"/>
  <c r="Y70" i="7"/>
  <c r="AC70" i="7"/>
  <c r="AG70" i="7"/>
  <c r="AK70" i="7"/>
  <c r="AO70" i="7"/>
  <c r="AU27" i="7"/>
  <c r="AT29" i="7"/>
  <c r="U31" i="7"/>
  <c r="AY32" i="7"/>
  <c r="BJ33" i="7"/>
  <c r="W36" i="7"/>
  <c r="AF37" i="7"/>
  <c r="T38" i="7"/>
  <c r="AZ38" i="7"/>
  <c r="AC39" i="7"/>
  <c r="BK39" i="7"/>
  <c r="AL40" i="7"/>
  <c r="AI41" i="7"/>
  <c r="BD41" i="7"/>
  <c r="V42" i="7"/>
  <c r="AL42" i="7"/>
  <c r="BB42" i="7"/>
  <c r="O43" i="7"/>
  <c r="AE43" i="7"/>
  <c r="AU43" i="7"/>
  <c r="H44" i="7"/>
  <c r="X44" i="7"/>
  <c r="AN44" i="7"/>
  <c r="BD44" i="7"/>
  <c r="Q45" i="7"/>
  <c r="AG45" i="7"/>
  <c r="AW45" i="7"/>
  <c r="J46" i="7"/>
  <c r="Z46" i="7"/>
  <c r="AP46" i="7"/>
  <c r="BF46" i="7"/>
  <c r="S47" i="7"/>
  <c r="AI47" i="7"/>
  <c r="AY47" i="7"/>
  <c r="L48" i="7"/>
  <c r="AB48" i="7"/>
  <c r="AR48" i="7"/>
  <c r="BJ48" i="7"/>
  <c r="U49" i="7"/>
  <c r="AK49" i="7"/>
  <c r="BA49" i="7"/>
  <c r="AD50" i="7"/>
  <c r="AT50" i="7"/>
  <c r="G51" i="7"/>
  <c r="W51" i="7"/>
  <c r="AM51" i="7"/>
  <c r="BC51" i="7"/>
  <c r="P52" i="7"/>
  <c r="AF52" i="7"/>
  <c r="AV52" i="7"/>
  <c r="I53" i="7"/>
  <c r="Y53" i="7"/>
  <c r="AO53" i="7"/>
  <c r="BE53" i="7"/>
  <c r="R54" i="7"/>
  <c r="AH54" i="7"/>
  <c r="AX54" i="7"/>
  <c r="K55" i="7"/>
  <c r="AA55" i="7"/>
  <c r="AQ55" i="7"/>
  <c r="BB55" i="7"/>
  <c r="G56" i="7"/>
  <c r="O56" i="7"/>
  <c r="V56" i="7"/>
  <c r="AA56" i="7"/>
  <c r="AF56" i="7"/>
  <c r="AL56" i="7"/>
  <c r="AQ56" i="7"/>
  <c r="AV56" i="7"/>
  <c r="BB56" i="7"/>
  <c r="BI56" i="7"/>
  <c r="I57" i="7"/>
  <c r="O57" i="7"/>
  <c r="T57" i="7"/>
  <c r="Y57" i="7"/>
  <c r="AE57" i="7"/>
  <c r="AJ57" i="7"/>
  <c r="AO57" i="7"/>
  <c r="AU57" i="7"/>
  <c r="AZ57" i="7"/>
  <c r="BE57" i="7"/>
  <c r="H58" i="7"/>
  <c r="R58" i="7"/>
  <c r="X58" i="7"/>
  <c r="AC58" i="7"/>
  <c r="AH58" i="7"/>
  <c r="AN58" i="7"/>
  <c r="AS58" i="7"/>
  <c r="AX58" i="7"/>
  <c r="BD58" i="7"/>
  <c r="BK58" i="7"/>
  <c r="K59" i="7"/>
  <c r="Q59" i="7"/>
  <c r="V59" i="7"/>
  <c r="AA59" i="7"/>
  <c r="AG59" i="7"/>
  <c r="AL59" i="7"/>
  <c r="AQ59" i="7"/>
  <c r="AW59" i="7"/>
  <c r="BB59" i="7"/>
  <c r="BI59" i="7"/>
  <c r="J60" i="7"/>
  <c r="O60" i="7"/>
  <c r="T60" i="7"/>
  <c r="Z60" i="7"/>
  <c r="AE60" i="7"/>
  <c r="AJ60" i="7"/>
  <c r="AP60" i="7"/>
  <c r="AU60" i="7"/>
  <c r="AZ60" i="7"/>
  <c r="BF60" i="7"/>
  <c r="H61" i="7"/>
  <c r="S61" i="7"/>
  <c r="X61" i="7"/>
  <c r="AC61" i="7"/>
  <c r="AI61" i="7"/>
  <c r="AN61" i="7"/>
  <c r="AS61" i="7"/>
  <c r="AY61" i="7"/>
  <c r="BD61" i="7"/>
  <c r="BK61" i="7"/>
  <c r="L62" i="7"/>
  <c r="Q62" i="7"/>
  <c r="V62" i="7"/>
  <c r="Z62" i="7"/>
  <c r="AD62" i="7"/>
  <c r="AH62" i="7"/>
  <c r="AL62" i="7"/>
  <c r="AP62" i="7"/>
  <c r="AT62" i="7"/>
  <c r="AX62" i="7"/>
  <c r="BB62" i="7"/>
  <c r="BF62" i="7"/>
  <c r="G63" i="7"/>
  <c r="K63" i="7"/>
  <c r="O63" i="7"/>
  <c r="S63" i="7"/>
  <c r="W63" i="7"/>
  <c r="AA63" i="7"/>
  <c r="AE63" i="7"/>
  <c r="AI63" i="7"/>
  <c r="AM63" i="7"/>
  <c r="AQ63" i="7"/>
  <c r="AU63" i="7"/>
  <c r="AY63" i="7"/>
  <c r="BC63" i="7"/>
  <c r="BI63" i="7"/>
  <c r="H64" i="7"/>
  <c r="L64" i="7"/>
  <c r="P64" i="7"/>
  <c r="T64" i="7"/>
  <c r="X64" i="7"/>
  <c r="AB64" i="7"/>
  <c r="AF64" i="7"/>
  <c r="AJ64" i="7"/>
  <c r="AN64" i="7"/>
  <c r="AR64" i="7"/>
  <c r="AV64" i="7"/>
  <c r="AZ64" i="7"/>
  <c r="BD64" i="7"/>
  <c r="BJ64" i="7"/>
  <c r="I65" i="7"/>
  <c r="Q65" i="7"/>
  <c r="U65" i="7"/>
  <c r="Y65" i="7"/>
  <c r="AC65" i="7"/>
  <c r="AG65" i="7"/>
  <c r="AK65" i="7"/>
  <c r="AO65" i="7"/>
  <c r="AS65" i="7"/>
  <c r="AW65" i="7"/>
  <c r="BA65" i="7"/>
  <c r="BE65" i="7"/>
  <c r="BK65" i="7"/>
  <c r="J66" i="7"/>
  <c r="R66" i="7"/>
  <c r="V66" i="7"/>
  <c r="Z66" i="7"/>
  <c r="AD66" i="7"/>
  <c r="AH66" i="7"/>
  <c r="AL66" i="7"/>
  <c r="AP66" i="7"/>
  <c r="AT66" i="7"/>
  <c r="AX66" i="7"/>
  <c r="BB66" i="7"/>
  <c r="BF66" i="7"/>
  <c r="G67" i="7"/>
  <c r="K67" i="7"/>
  <c r="O67" i="7"/>
  <c r="S67" i="7"/>
  <c r="W67" i="7"/>
  <c r="AA67" i="7"/>
  <c r="AE67" i="7"/>
  <c r="AI67" i="7"/>
  <c r="AM67" i="7"/>
  <c r="AQ67" i="7"/>
  <c r="AU67" i="7"/>
  <c r="AY67" i="7"/>
  <c r="BC67" i="7"/>
  <c r="BI67" i="7"/>
  <c r="H68" i="7"/>
  <c r="L68" i="7"/>
  <c r="P68" i="7"/>
  <c r="T68" i="7"/>
  <c r="X68" i="7"/>
  <c r="AB68" i="7"/>
  <c r="AF68" i="7"/>
  <c r="AJ68" i="7"/>
  <c r="AN68" i="7"/>
  <c r="AR68" i="7"/>
  <c r="AV68" i="7"/>
  <c r="AZ68" i="7"/>
  <c r="BD68" i="7"/>
  <c r="BJ68" i="7"/>
  <c r="I69" i="7"/>
  <c r="Q69" i="7"/>
  <c r="U69" i="7"/>
  <c r="Y69" i="7"/>
  <c r="AC69" i="7"/>
  <c r="AG69" i="7"/>
  <c r="AK69" i="7"/>
  <c r="AO69" i="7"/>
  <c r="AS69" i="7"/>
  <c r="AW69" i="7"/>
  <c r="BA69" i="7"/>
  <c r="BE69" i="7"/>
  <c r="BK69" i="7"/>
  <c r="J70" i="7"/>
  <c r="R70" i="7"/>
  <c r="V70" i="7"/>
  <c r="Z70" i="7"/>
  <c r="AD70" i="7"/>
  <c r="AH70" i="7"/>
  <c r="AL70" i="7"/>
  <c r="AP70" i="7"/>
  <c r="AT70" i="7"/>
  <c r="AX70" i="7"/>
  <c r="BB70" i="7"/>
  <c r="BF70" i="7"/>
  <c r="G71" i="7"/>
  <c r="K71" i="7"/>
  <c r="O71" i="7"/>
  <c r="S71" i="7"/>
  <c r="W71" i="7"/>
  <c r="AA71" i="7"/>
  <c r="AE71" i="7"/>
  <c r="X28" i="7"/>
  <c r="L30" i="7"/>
  <c r="AQ31" i="7"/>
  <c r="L33" i="7"/>
  <c r="U34" i="7"/>
  <c r="AD35" i="7"/>
  <c r="AM36" i="7"/>
  <c r="AV37" i="7"/>
  <c r="AB38" i="7"/>
  <c r="BJ38" i="7"/>
  <c r="AK39" i="7"/>
  <c r="AT40" i="7"/>
  <c r="S41" i="7"/>
  <c r="AN41" i="7"/>
  <c r="G42" i="7"/>
  <c r="Z42" i="7"/>
  <c r="AP42" i="7"/>
  <c r="BF42" i="7"/>
  <c r="S43" i="7"/>
  <c r="AI43" i="7"/>
  <c r="AY43" i="7"/>
  <c r="L44" i="7"/>
  <c r="AB44" i="7"/>
  <c r="AR44" i="7"/>
  <c r="BJ44" i="7"/>
  <c r="U45" i="7"/>
  <c r="AK45" i="7"/>
  <c r="BA45" i="7"/>
  <c r="AD46" i="7"/>
  <c r="AT46" i="7"/>
  <c r="G47" i="7"/>
  <c r="W47" i="7"/>
  <c r="AM47" i="7"/>
  <c r="BC47" i="7"/>
  <c r="P48" i="7"/>
  <c r="AF48" i="7"/>
  <c r="AV48" i="7"/>
  <c r="I49" i="7"/>
  <c r="Y49" i="7"/>
  <c r="AO49" i="7"/>
  <c r="BE49" i="7"/>
  <c r="R50" i="7"/>
  <c r="AH50" i="7"/>
  <c r="AX50" i="7"/>
  <c r="K51" i="7"/>
  <c r="AA51" i="7"/>
  <c r="AQ51" i="7"/>
  <c r="BI51" i="7"/>
  <c r="T52" i="7"/>
  <c r="AJ52" i="7"/>
  <c r="AZ52" i="7"/>
  <c r="AC53" i="7"/>
  <c r="AS53" i="7"/>
  <c r="BK53" i="7"/>
  <c r="V54" i="7"/>
  <c r="AL54" i="7"/>
  <c r="BB54" i="7"/>
  <c r="O55" i="7"/>
  <c r="AE55" i="7"/>
  <c r="AU55" i="7"/>
  <c r="BC55" i="7"/>
  <c r="H56" i="7"/>
  <c r="P56" i="7"/>
  <c r="W56" i="7"/>
  <c r="AB56" i="7"/>
  <c r="AH56" i="7"/>
  <c r="AM56" i="7"/>
  <c r="AR56" i="7"/>
  <c r="AX56" i="7"/>
  <c r="BC56" i="7"/>
  <c r="BJ56" i="7"/>
  <c r="K57" i="7"/>
  <c r="P57" i="7"/>
  <c r="U57" i="7"/>
  <c r="AA57" i="7"/>
  <c r="AF57" i="7"/>
  <c r="AK57" i="7"/>
  <c r="AQ57" i="7"/>
  <c r="AV57" i="7"/>
  <c r="BA57" i="7"/>
  <c r="BI57" i="7"/>
  <c r="I58" i="7"/>
  <c r="T58" i="7"/>
  <c r="Y58" i="7"/>
  <c r="AD58" i="7"/>
  <c r="AJ58" i="7"/>
  <c r="AO58" i="7"/>
  <c r="AT58" i="7"/>
  <c r="AZ58" i="7"/>
  <c r="BE58" i="7"/>
  <c r="G59" i="7"/>
  <c r="R59" i="7"/>
  <c r="W59" i="7"/>
  <c r="AC59" i="7"/>
  <c r="AH59" i="7"/>
  <c r="AM59" i="7"/>
  <c r="AS59" i="7"/>
  <c r="AX59" i="7"/>
  <c r="BC59" i="7"/>
  <c r="BK59" i="7"/>
  <c r="K60" i="7"/>
  <c r="P60" i="7"/>
  <c r="V60" i="7"/>
  <c r="AA60" i="7"/>
  <c r="AF60" i="7"/>
  <c r="AL60" i="7"/>
  <c r="AQ60" i="7"/>
  <c r="AV60" i="7"/>
  <c r="BB60" i="7"/>
  <c r="BI60" i="7"/>
  <c r="I61" i="7"/>
  <c r="O61" i="7"/>
  <c r="T61" i="7"/>
  <c r="Y61" i="7"/>
  <c r="AE61" i="7"/>
  <c r="AJ61" i="7"/>
  <c r="AO61" i="7"/>
  <c r="AU61" i="7"/>
  <c r="AZ61" i="7"/>
  <c r="BE61" i="7"/>
  <c r="H62" i="7"/>
  <c r="R62" i="7"/>
  <c r="W62" i="7"/>
  <c r="AA62" i="7"/>
  <c r="AE62" i="7"/>
  <c r="AI62" i="7"/>
  <c r="AM62" i="7"/>
  <c r="AQ62" i="7"/>
  <c r="AU62" i="7"/>
  <c r="AY62" i="7"/>
  <c r="BC62" i="7"/>
  <c r="BI62" i="7"/>
  <c r="H63" i="7"/>
  <c r="L63" i="7"/>
  <c r="P63" i="7"/>
  <c r="T63" i="7"/>
  <c r="X63" i="7"/>
  <c r="AB63" i="7"/>
  <c r="AF63" i="7"/>
  <c r="AJ63" i="7"/>
  <c r="AN63" i="7"/>
  <c r="AR63" i="7"/>
  <c r="AV63" i="7"/>
  <c r="AZ63" i="7"/>
  <c r="BD63" i="7"/>
  <c r="BJ63" i="7"/>
  <c r="I64" i="7"/>
  <c r="Q64" i="7"/>
  <c r="U64" i="7"/>
  <c r="Y64" i="7"/>
  <c r="AC64" i="7"/>
  <c r="AG64" i="7"/>
  <c r="AK64" i="7"/>
  <c r="AO64" i="7"/>
  <c r="AS64" i="7"/>
  <c r="AW64" i="7"/>
  <c r="BA64" i="7"/>
  <c r="BE64" i="7"/>
  <c r="BK64" i="7"/>
  <c r="J65" i="7"/>
  <c r="R65" i="7"/>
  <c r="V65" i="7"/>
  <c r="Z65" i="7"/>
  <c r="AD65" i="7"/>
  <c r="AH65" i="7"/>
  <c r="AL65" i="7"/>
  <c r="AP65" i="7"/>
  <c r="AT65" i="7"/>
  <c r="AX65" i="7"/>
  <c r="BB65" i="7"/>
  <c r="BF65" i="7"/>
  <c r="G66" i="7"/>
  <c r="K66" i="7"/>
  <c r="O66" i="7"/>
  <c r="S66" i="7"/>
  <c r="W66" i="7"/>
  <c r="AA66" i="7"/>
  <c r="AE66" i="7"/>
  <c r="AI66" i="7"/>
  <c r="AM66" i="7"/>
  <c r="AQ66" i="7"/>
  <c r="AU66" i="7"/>
  <c r="AY66" i="7"/>
  <c r="BC66" i="7"/>
  <c r="BI66" i="7"/>
  <c r="H67" i="7"/>
  <c r="L67" i="7"/>
  <c r="P67" i="7"/>
  <c r="T67" i="7"/>
  <c r="X67" i="7"/>
  <c r="AB67" i="7"/>
  <c r="AF67" i="7"/>
  <c r="AJ67" i="7"/>
  <c r="AN67" i="7"/>
  <c r="AR67" i="7"/>
  <c r="AV67" i="7"/>
  <c r="AZ67" i="7"/>
  <c r="BD67" i="7"/>
  <c r="BJ67" i="7"/>
  <c r="I68" i="7"/>
  <c r="Q68" i="7"/>
  <c r="U68" i="7"/>
  <c r="Y68" i="7"/>
  <c r="AC68" i="7"/>
  <c r="AG68" i="7"/>
  <c r="AK68" i="7"/>
  <c r="AO68" i="7"/>
  <c r="AS68" i="7"/>
  <c r="AW68" i="7"/>
  <c r="BA68" i="7"/>
  <c r="BE68" i="7"/>
  <c r="BK68" i="7"/>
  <c r="J69" i="7"/>
  <c r="R69" i="7"/>
  <c r="V69" i="7"/>
  <c r="Z69" i="7"/>
  <c r="AD69" i="7"/>
  <c r="AH69" i="7"/>
  <c r="AL69" i="7"/>
  <c r="AP69" i="7"/>
  <c r="AT69" i="7"/>
  <c r="AX69" i="7"/>
  <c r="BB69" i="7"/>
  <c r="BF69" i="7"/>
  <c r="G70" i="7"/>
  <c r="K70" i="7"/>
  <c r="O70" i="7"/>
  <c r="S70" i="7"/>
  <c r="W70" i="7"/>
  <c r="AA70" i="7"/>
  <c r="AE70" i="7"/>
  <c r="AI70" i="7"/>
  <c r="AM70" i="7"/>
  <c r="AQ70" i="7"/>
  <c r="AU70" i="7"/>
  <c r="AY70" i="7"/>
  <c r="BC70" i="7"/>
  <c r="BI70" i="7"/>
  <c r="H71" i="7"/>
  <c r="L71" i="7"/>
  <c r="P71" i="7"/>
  <c r="T71" i="7"/>
  <c r="X71" i="7"/>
  <c r="AB71" i="7"/>
  <c r="AF71" i="7"/>
  <c r="AJ71" i="7"/>
  <c r="AN71" i="7"/>
  <c r="AR71" i="7"/>
  <c r="AV71" i="7"/>
  <c r="AZ71" i="7"/>
  <c r="BD71" i="7"/>
  <c r="BJ71" i="7"/>
  <c r="I72" i="7"/>
  <c r="Q72" i="7"/>
  <c r="U72" i="7"/>
  <c r="Y72" i="7"/>
  <c r="AC72" i="7"/>
  <c r="AG72" i="7"/>
  <c r="AK72" i="7"/>
  <c r="AO72" i="7"/>
  <c r="AS72" i="7"/>
  <c r="AW72" i="7"/>
  <c r="BA72" i="7"/>
  <c r="BE72" i="7"/>
  <c r="BK72" i="7"/>
  <c r="J73" i="7"/>
  <c r="R73" i="7"/>
  <c r="V73" i="7"/>
  <c r="Z73" i="7"/>
  <c r="AD73" i="7"/>
  <c r="AH73" i="7"/>
  <c r="AL73" i="7"/>
  <c r="AP73" i="7"/>
  <c r="AT73" i="7"/>
  <c r="AX73" i="7"/>
  <c r="BB73" i="7"/>
  <c r="BF73" i="7"/>
  <c r="G74" i="7"/>
  <c r="K74" i="7"/>
  <c r="O74" i="7"/>
  <c r="S74" i="7"/>
  <c r="W74" i="7"/>
  <c r="AA74" i="7"/>
  <c r="AE74" i="7"/>
  <c r="AI74" i="7"/>
  <c r="AM74" i="7"/>
  <c r="AQ74" i="7"/>
  <c r="AU74" i="7"/>
  <c r="AY74" i="7"/>
  <c r="BC74" i="7"/>
  <c r="BI74" i="7"/>
  <c r="H75" i="7"/>
  <c r="L75" i="7"/>
  <c r="P75" i="7"/>
  <c r="T75" i="7"/>
  <c r="X75" i="7"/>
  <c r="AB75" i="7"/>
  <c r="AF75" i="7"/>
  <c r="AJ75" i="7"/>
  <c r="AN75" i="7"/>
  <c r="AR75" i="7"/>
  <c r="AV75" i="7"/>
  <c r="AZ75" i="7"/>
  <c r="BD75" i="7"/>
  <c r="BJ75" i="7"/>
  <c r="I76" i="7"/>
  <c r="Q76" i="7"/>
  <c r="U76" i="7"/>
  <c r="Y76" i="7"/>
  <c r="AC76" i="7"/>
  <c r="AG76" i="7"/>
  <c r="AK76" i="7"/>
  <c r="AO76" i="7"/>
  <c r="AS76" i="7"/>
  <c r="AW76" i="7"/>
  <c r="BA76" i="7"/>
  <c r="BE76" i="7"/>
  <c r="BK76" i="7"/>
  <c r="J77" i="7"/>
  <c r="R77" i="7"/>
  <c r="V77" i="7"/>
  <c r="Z77" i="7"/>
  <c r="AD77" i="7"/>
  <c r="AH77" i="7"/>
  <c r="AL77" i="7"/>
  <c r="AP77" i="7"/>
  <c r="AT77" i="7"/>
  <c r="BD28" i="7"/>
  <c r="AK34" i="7"/>
  <c r="AJ38" i="7"/>
  <c r="BB40" i="7"/>
  <c r="AD42" i="7"/>
  <c r="AM43" i="7"/>
  <c r="AV44" i="7"/>
  <c r="BE45" i="7"/>
  <c r="K47" i="7"/>
  <c r="T48" i="7"/>
  <c r="AC49" i="7"/>
  <c r="AL50" i="7"/>
  <c r="AU51" i="7"/>
  <c r="BD52" i="7"/>
  <c r="J54" i="7"/>
  <c r="S55" i="7"/>
  <c r="K56" i="7"/>
  <c r="AI56" i="7"/>
  <c r="BD56" i="7"/>
  <c r="W57" i="7"/>
  <c r="AR57" i="7"/>
  <c r="J58" i="7"/>
  <c r="AF58" i="7"/>
  <c r="BA58" i="7"/>
  <c r="S59" i="7"/>
  <c r="AO59" i="7"/>
  <c r="G60" i="7"/>
  <c r="AB60" i="7"/>
  <c r="AX60" i="7"/>
  <c r="P61" i="7"/>
  <c r="AK61" i="7"/>
  <c r="BI61" i="7"/>
  <c r="X62" i="7"/>
  <c r="AN62" i="7"/>
  <c r="BD62" i="7"/>
  <c r="Q63" i="7"/>
  <c r="AG63" i="7"/>
  <c r="AW63" i="7"/>
  <c r="J64" i="7"/>
  <c r="Z64" i="7"/>
  <c r="AP64" i="7"/>
  <c r="BF64" i="7"/>
  <c r="S65" i="7"/>
  <c r="AI65" i="7"/>
  <c r="AY65" i="7"/>
  <c r="L66" i="7"/>
  <c r="AB66" i="7"/>
  <c r="AR66" i="7"/>
  <c r="BJ66" i="7"/>
  <c r="U67" i="7"/>
  <c r="AK67" i="7"/>
  <c r="BA67" i="7"/>
  <c r="AD68" i="7"/>
  <c r="AT68" i="7"/>
  <c r="G69" i="7"/>
  <c r="W69" i="7"/>
  <c r="AM69" i="7"/>
  <c r="BC69" i="7"/>
  <c r="P70" i="7"/>
  <c r="AF70" i="7"/>
  <c r="AS70" i="7"/>
  <c r="BA70" i="7"/>
  <c r="BK70" i="7"/>
  <c r="V71" i="7"/>
  <c r="AD71" i="7"/>
  <c r="AK71" i="7"/>
  <c r="AP71" i="7"/>
  <c r="AU71" i="7"/>
  <c r="BA71" i="7"/>
  <c r="BF71" i="7"/>
  <c r="H72" i="7"/>
  <c r="S72" i="7"/>
  <c r="X72" i="7"/>
  <c r="AD72" i="7"/>
  <c r="AI72" i="7"/>
  <c r="AN72" i="7"/>
  <c r="AT72" i="7"/>
  <c r="AY72" i="7"/>
  <c r="BD72" i="7"/>
  <c r="G73" i="7"/>
  <c r="L73" i="7"/>
  <c r="Q73" i="7"/>
  <c r="W73" i="7"/>
  <c r="AB73" i="7"/>
  <c r="AG73" i="7"/>
  <c r="AM73" i="7"/>
  <c r="AR73" i="7"/>
  <c r="AW73" i="7"/>
  <c r="BC73" i="7"/>
  <c r="BJ73" i="7"/>
  <c r="J74" i="7"/>
  <c r="P74" i="7"/>
  <c r="U74" i="7"/>
  <c r="Z74" i="7"/>
  <c r="AF74" i="7"/>
  <c r="AK74" i="7"/>
  <c r="AP74" i="7"/>
  <c r="AV74" i="7"/>
  <c r="BA74" i="7"/>
  <c r="BF74" i="7"/>
  <c r="I75" i="7"/>
  <c r="S75" i="7"/>
  <c r="Y75" i="7"/>
  <c r="AD75" i="7"/>
  <c r="AI75" i="7"/>
  <c r="AO75" i="7"/>
  <c r="AT75" i="7"/>
  <c r="AY75" i="7"/>
  <c r="BE75" i="7"/>
  <c r="G76" i="7"/>
  <c r="L76" i="7"/>
  <c r="R76" i="7"/>
  <c r="W76" i="7"/>
  <c r="AB76" i="7"/>
  <c r="AH76" i="7"/>
  <c r="AM76" i="7"/>
  <c r="AR76" i="7"/>
  <c r="AX76" i="7"/>
  <c r="BC76" i="7"/>
  <c r="BJ76" i="7"/>
  <c r="K77" i="7"/>
  <c r="P77" i="7"/>
  <c r="U77" i="7"/>
  <c r="AA77" i="7"/>
  <c r="AF77" i="7"/>
  <c r="AK77" i="7"/>
  <c r="AQ77" i="7"/>
  <c r="AV77" i="7"/>
  <c r="AZ77" i="7"/>
  <c r="BD77" i="7"/>
  <c r="BJ77" i="7"/>
  <c r="I78" i="7"/>
  <c r="Q78" i="7"/>
  <c r="U78" i="7"/>
  <c r="Y78" i="7"/>
  <c r="AC78" i="7"/>
  <c r="AG78" i="7"/>
  <c r="AK78" i="7"/>
  <c r="AO78" i="7"/>
  <c r="AS78" i="7"/>
  <c r="AW78" i="7"/>
  <c r="BA78" i="7"/>
  <c r="BE78" i="7"/>
  <c r="BK78" i="7"/>
  <c r="J79" i="7"/>
  <c r="R79" i="7"/>
  <c r="V79" i="7"/>
  <c r="Z79" i="7"/>
  <c r="AD79" i="7"/>
  <c r="AH79" i="7"/>
  <c r="AL79" i="7"/>
  <c r="AP79" i="7"/>
  <c r="AT79" i="7"/>
  <c r="AX79" i="7"/>
  <c r="BB79" i="7"/>
  <c r="BF79" i="7"/>
  <c r="G80" i="7"/>
  <c r="K80" i="7"/>
  <c r="O80" i="7"/>
  <c r="S80" i="7"/>
  <c r="W80" i="7"/>
  <c r="AA80" i="7"/>
  <c r="AE80" i="7"/>
  <c r="AI80" i="7"/>
  <c r="AM80" i="7"/>
  <c r="AQ80" i="7"/>
  <c r="AU80" i="7"/>
  <c r="AY80" i="7"/>
  <c r="BC80" i="7"/>
  <c r="BI80" i="7"/>
  <c r="H81" i="7"/>
  <c r="L81" i="7"/>
  <c r="P81" i="7"/>
  <c r="T81" i="7"/>
  <c r="X81" i="7"/>
  <c r="AB81" i="7"/>
  <c r="AF81" i="7"/>
  <c r="AJ81" i="7"/>
  <c r="AN81" i="7"/>
  <c r="AR81" i="7"/>
  <c r="AV81" i="7"/>
  <c r="AZ81" i="7"/>
  <c r="BD81" i="7"/>
  <c r="BJ81" i="7"/>
  <c r="I82" i="7"/>
  <c r="Q82" i="7"/>
  <c r="U82" i="7"/>
  <c r="Y82" i="7"/>
  <c r="AC82" i="7"/>
  <c r="AG82" i="7"/>
  <c r="AK82" i="7"/>
  <c r="AO82" i="7"/>
  <c r="AS82" i="7"/>
  <c r="AW82" i="7"/>
  <c r="BA82" i="7"/>
  <c r="BE82" i="7"/>
  <c r="BK82" i="7"/>
  <c r="J83" i="7"/>
  <c r="R83" i="7"/>
  <c r="V83" i="7"/>
  <c r="Z83" i="7"/>
  <c r="AD83" i="7"/>
  <c r="AH83" i="7"/>
  <c r="AL83" i="7"/>
  <c r="AP83" i="7"/>
  <c r="AT83" i="7"/>
  <c r="AX83" i="7"/>
  <c r="BB83" i="7"/>
  <c r="BF83" i="7"/>
  <c r="G84" i="7"/>
  <c r="K84" i="7"/>
  <c r="O84" i="7"/>
  <c r="S84" i="7"/>
  <c r="W84" i="7"/>
  <c r="AA84" i="7"/>
  <c r="AE84" i="7"/>
  <c r="AI84" i="7"/>
  <c r="AM84" i="7"/>
  <c r="AQ84" i="7"/>
  <c r="AU84" i="7"/>
  <c r="AY84" i="7"/>
  <c r="BC84" i="7"/>
  <c r="BI84" i="7"/>
  <c r="H85" i="7"/>
  <c r="L85" i="7"/>
  <c r="P85" i="7"/>
  <c r="T85" i="7"/>
  <c r="X85" i="7"/>
  <c r="AB85" i="7"/>
  <c r="AF85" i="7"/>
  <c r="AJ85" i="7"/>
  <c r="AN85" i="7"/>
  <c r="AR85" i="7"/>
  <c r="AV85" i="7"/>
  <c r="AZ85" i="7"/>
  <c r="BD85" i="7"/>
  <c r="BJ85" i="7"/>
  <c r="I86" i="7"/>
  <c r="Q86" i="7"/>
  <c r="U86" i="7"/>
  <c r="Y86" i="7"/>
  <c r="AC86" i="7"/>
  <c r="AG86" i="7"/>
  <c r="AK86" i="7"/>
  <c r="AO86" i="7"/>
  <c r="AS86" i="7"/>
  <c r="AW86" i="7"/>
  <c r="BA86" i="7"/>
  <c r="BE86" i="7"/>
  <c r="BK86" i="7"/>
  <c r="J87" i="7"/>
  <c r="R87" i="7"/>
  <c r="V87" i="7"/>
  <c r="Z87" i="7"/>
  <c r="AD87" i="7"/>
  <c r="AH87" i="7"/>
  <c r="AL87" i="7"/>
  <c r="AP87" i="7"/>
  <c r="AT87" i="7"/>
  <c r="AX87" i="7"/>
  <c r="BB87" i="7"/>
  <c r="BF87" i="7"/>
  <c r="G88" i="7"/>
  <c r="K88" i="7"/>
  <c r="O88" i="7"/>
  <c r="S88" i="7"/>
  <c r="W88" i="7"/>
  <c r="AA88" i="7"/>
  <c r="AE88" i="7"/>
  <c r="AI88" i="7"/>
  <c r="AM88" i="7"/>
  <c r="AQ88" i="7"/>
  <c r="AU88" i="7"/>
  <c r="AY88" i="7"/>
  <c r="BC88" i="7"/>
  <c r="BI88" i="7"/>
  <c r="H89" i="7"/>
  <c r="L89" i="7"/>
  <c r="P89" i="7"/>
  <c r="T89" i="7"/>
  <c r="X89" i="7"/>
  <c r="AB89" i="7"/>
  <c r="AF89" i="7"/>
  <c r="AJ89" i="7"/>
  <c r="AN89" i="7"/>
  <c r="AR89" i="7"/>
  <c r="AV89" i="7"/>
  <c r="AZ89" i="7"/>
  <c r="BD89" i="7"/>
  <c r="BJ89" i="7"/>
  <c r="I90" i="7"/>
  <c r="Q90" i="7"/>
  <c r="U90" i="7"/>
  <c r="Y90" i="7"/>
  <c r="AC90" i="7"/>
  <c r="AG90" i="7"/>
  <c r="AK90" i="7"/>
  <c r="AO90" i="7"/>
  <c r="AS90" i="7"/>
  <c r="AW90" i="7"/>
  <c r="BA90" i="7"/>
  <c r="BE90" i="7"/>
  <c r="BK90" i="7"/>
  <c r="J91" i="7"/>
  <c r="R91" i="7"/>
  <c r="V91" i="7"/>
  <c r="Z91" i="7"/>
  <c r="AD91" i="7"/>
  <c r="AH91" i="7"/>
  <c r="AL91" i="7"/>
  <c r="AP91" i="7"/>
  <c r="AT91" i="7"/>
  <c r="AX91" i="7"/>
  <c r="BB91" i="7"/>
  <c r="BF91" i="7"/>
  <c r="G92" i="7"/>
  <c r="K92" i="7"/>
  <c r="O92" i="7"/>
  <c r="S92" i="7"/>
  <c r="W92" i="7"/>
  <c r="AA92" i="7"/>
  <c r="AE92" i="7"/>
  <c r="AI92" i="7"/>
  <c r="AM92" i="7"/>
  <c r="AQ92" i="7"/>
  <c r="AU92" i="7"/>
  <c r="AY92" i="7"/>
  <c r="BC92" i="7"/>
  <c r="BI92" i="7"/>
  <c r="H93" i="7"/>
  <c r="L93" i="7"/>
  <c r="P93" i="7"/>
  <c r="T93" i="7"/>
  <c r="X93" i="7"/>
  <c r="AB93" i="7"/>
  <c r="AF93" i="7"/>
  <c r="AJ93" i="7"/>
  <c r="AN93" i="7"/>
  <c r="AR93" i="7"/>
  <c r="AV93" i="7"/>
  <c r="AZ93" i="7"/>
  <c r="BD93" i="7"/>
  <c r="BJ93" i="7"/>
  <c r="I94" i="7"/>
  <c r="Q94" i="7"/>
  <c r="U94" i="7"/>
  <c r="Y94" i="7"/>
  <c r="AC94" i="7"/>
  <c r="AG94" i="7"/>
  <c r="AK94" i="7"/>
  <c r="AO94" i="7"/>
  <c r="AS94" i="7"/>
  <c r="AW94" i="7"/>
  <c r="BA94" i="7"/>
  <c r="BE94" i="7"/>
  <c r="BK94" i="7"/>
  <c r="J95" i="7"/>
  <c r="R95" i="7"/>
  <c r="V95" i="7"/>
  <c r="Z95" i="7"/>
  <c r="AD95" i="7"/>
  <c r="AH95" i="7"/>
  <c r="AL95" i="7"/>
  <c r="AP95" i="7"/>
  <c r="AT95" i="7"/>
  <c r="AX95" i="7"/>
  <c r="BB95" i="7"/>
  <c r="BF95" i="7"/>
  <c r="G96" i="7"/>
  <c r="K96" i="7"/>
  <c r="O96" i="7"/>
  <c r="S96" i="7"/>
  <c r="W96" i="7"/>
  <c r="AA96" i="7"/>
  <c r="AE96" i="7"/>
  <c r="AI96" i="7"/>
  <c r="AM96" i="7"/>
  <c r="AQ96" i="7"/>
  <c r="AU96" i="7"/>
  <c r="AY96" i="7"/>
  <c r="BC96" i="7"/>
  <c r="BI96" i="7"/>
  <c r="H97" i="7"/>
  <c r="L97" i="7"/>
  <c r="P97" i="7"/>
  <c r="T97" i="7"/>
  <c r="X97" i="7"/>
  <c r="AB97" i="7"/>
  <c r="AF97" i="7"/>
  <c r="AJ97" i="7"/>
  <c r="AN97" i="7"/>
  <c r="AR97" i="7"/>
  <c r="AV97" i="7"/>
  <c r="AZ97" i="7"/>
  <c r="BD97" i="7"/>
  <c r="BJ97" i="7"/>
  <c r="I98" i="7"/>
  <c r="Q98" i="7"/>
  <c r="U98" i="7"/>
  <c r="Y98" i="7"/>
  <c r="AC98" i="7"/>
  <c r="AG98" i="7"/>
  <c r="AK98" i="7"/>
  <c r="AO98" i="7"/>
  <c r="AS98" i="7"/>
  <c r="AW98" i="7"/>
  <c r="BA98" i="7"/>
  <c r="BE98" i="7"/>
  <c r="BK98" i="7"/>
  <c r="J99" i="7"/>
  <c r="R99" i="7"/>
  <c r="V99" i="7"/>
  <c r="Z99" i="7"/>
  <c r="AD99" i="7"/>
  <c r="AH99" i="7"/>
  <c r="AL99" i="7"/>
  <c r="AP99" i="7"/>
  <c r="AT99" i="7"/>
  <c r="AX99" i="7"/>
  <c r="BB99" i="7"/>
  <c r="BF99" i="7"/>
  <c r="G100" i="7"/>
  <c r="K100" i="7"/>
  <c r="O100" i="7"/>
  <c r="S100" i="7"/>
  <c r="W100" i="7"/>
  <c r="AA100" i="7"/>
  <c r="AE100" i="7"/>
  <c r="AI100" i="7"/>
  <c r="AM100" i="7"/>
  <c r="AQ100" i="7"/>
  <c r="AU100" i="7"/>
  <c r="AY100" i="7"/>
  <c r="BC100" i="7"/>
  <c r="BI100" i="7"/>
  <c r="BI6" i="7"/>
  <c r="BC6" i="7"/>
  <c r="AY6" i="7"/>
  <c r="AU6" i="7"/>
  <c r="AQ6" i="7"/>
  <c r="AM6" i="7"/>
  <c r="AI6" i="7"/>
  <c r="AE6" i="7"/>
  <c r="AA6" i="7"/>
  <c r="W6" i="7"/>
  <c r="S6" i="7"/>
  <c r="O6" i="7"/>
  <c r="K6" i="7"/>
  <c r="AZ72" i="7"/>
  <c r="L74" i="7"/>
  <c r="V74" i="7"/>
  <c r="AL74" i="7"/>
  <c r="AR74" i="7"/>
  <c r="BJ74" i="7"/>
  <c r="O75" i="7"/>
  <c r="Z75" i="7"/>
  <c r="AE75" i="7"/>
  <c r="AP75" i="7"/>
  <c r="BA75" i="7"/>
  <c r="H76" i="7"/>
  <c r="S76" i="7"/>
  <c r="AD76" i="7"/>
  <c r="AN76" i="7"/>
  <c r="AY76" i="7"/>
  <c r="G77" i="7"/>
  <c r="Q77" i="7"/>
  <c r="AB77" i="7"/>
  <c r="AM77" i="7"/>
  <c r="AW77" i="7"/>
  <c r="BE77" i="7"/>
  <c r="J78" i="7"/>
  <c r="V78" i="7"/>
  <c r="AD78" i="7"/>
  <c r="AL78" i="7"/>
  <c r="AT78" i="7"/>
  <c r="BB78" i="7"/>
  <c r="G79" i="7"/>
  <c r="O79" i="7"/>
  <c r="W79" i="7"/>
  <c r="AE79" i="7"/>
  <c r="AM79" i="7"/>
  <c r="AU79" i="7"/>
  <c r="BC79" i="7"/>
  <c r="H80" i="7"/>
  <c r="P80" i="7"/>
  <c r="X80" i="7"/>
  <c r="AF80" i="7"/>
  <c r="AN80" i="7"/>
  <c r="AV80" i="7"/>
  <c r="BD80" i="7"/>
  <c r="BJ80" i="7"/>
  <c r="Q81" i="7"/>
  <c r="Y81" i="7"/>
  <c r="AC81" i="7"/>
  <c r="AK81" i="7"/>
  <c r="AS81" i="7"/>
  <c r="BA81" i="7"/>
  <c r="BK81" i="7"/>
  <c r="V82" i="7"/>
  <c r="AD82" i="7"/>
  <c r="AL82" i="7"/>
  <c r="AT82" i="7"/>
  <c r="BB82" i="7"/>
  <c r="G83" i="7"/>
  <c r="O83" i="7"/>
  <c r="W83" i="7"/>
  <c r="AA83" i="7"/>
  <c r="AE83" i="7"/>
  <c r="AI83" i="7"/>
  <c r="AM83" i="7"/>
  <c r="AQ83" i="7"/>
  <c r="AU83" i="7"/>
  <c r="AY83" i="7"/>
  <c r="BC83" i="7"/>
  <c r="BI83" i="7"/>
  <c r="H84" i="7"/>
  <c r="L84" i="7"/>
  <c r="P84" i="7"/>
  <c r="T84" i="7"/>
  <c r="X84" i="7"/>
  <c r="AB84" i="7"/>
  <c r="AF84" i="7"/>
  <c r="AJ84" i="7"/>
  <c r="AN84" i="7"/>
  <c r="AR84" i="7"/>
  <c r="AV84" i="7"/>
  <c r="AZ84" i="7"/>
  <c r="BD84" i="7"/>
  <c r="BJ84" i="7"/>
  <c r="I85" i="7"/>
  <c r="Q85" i="7"/>
  <c r="U85" i="7"/>
  <c r="Y85" i="7"/>
  <c r="AC85" i="7"/>
  <c r="AG85" i="7"/>
  <c r="AK85" i="7"/>
  <c r="AO85" i="7"/>
  <c r="AS85" i="7"/>
  <c r="AW85" i="7"/>
  <c r="BA85" i="7"/>
  <c r="BE85" i="7"/>
  <c r="BK85" i="7"/>
  <c r="J86" i="7"/>
  <c r="R86" i="7"/>
  <c r="V86" i="7"/>
  <c r="Z86" i="7"/>
  <c r="AD86" i="7"/>
  <c r="AH86" i="7"/>
  <c r="AL86" i="7"/>
  <c r="AP86" i="7"/>
  <c r="AT86" i="7"/>
  <c r="AX86" i="7"/>
  <c r="BB86" i="7"/>
  <c r="BF86" i="7"/>
  <c r="K87" i="7"/>
  <c r="O87" i="7"/>
  <c r="W87" i="7"/>
  <c r="AE87" i="7"/>
  <c r="AM87" i="7"/>
  <c r="AU87" i="7"/>
  <c r="BC87" i="7"/>
  <c r="BI87" i="7"/>
  <c r="L88" i="7"/>
  <c r="T88" i="7"/>
  <c r="AB88" i="7"/>
  <c r="AJ88" i="7"/>
  <c r="AR88" i="7"/>
  <c r="AZ88" i="7"/>
  <c r="BJ88" i="7"/>
  <c r="U89" i="7"/>
  <c r="AC89" i="7"/>
  <c r="AK89" i="7"/>
  <c r="AS89" i="7"/>
  <c r="BA89" i="7"/>
  <c r="BK89" i="7"/>
  <c r="V90" i="7"/>
  <c r="AD90" i="7"/>
  <c r="AL90" i="7"/>
  <c r="AT90" i="7"/>
  <c r="BB90" i="7"/>
  <c r="G91" i="7"/>
  <c r="O91" i="7"/>
  <c r="W91" i="7"/>
  <c r="AE91" i="7"/>
  <c r="AM91" i="7"/>
  <c r="AU91" i="7"/>
  <c r="BC91" i="7"/>
  <c r="BI91" i="7"/>
  <c r="L92" i="7"/>
  <c r="T92" i="7"/>
  <c r="AB92" i="7"/>
  <c r="AJ92" i="7"/>
  <c r="AR92" i="7"/>
  <c r="AZ92" i="7"/>
  <c r="BJ92" i="7"/>
  <c r="U93" i="7"/>
  <c r="AC93" i="7"/>
  <c r="AK93" i="7"/>
  <c r="AS93" i="7"/>
  <c r="BA93" i="7"/>
  <c r="BK93" i="7"/>
  <c r="V94" i="7"/>
  <c r="AD94" i="7"/>
  <c r="AL94" i="7"/>
  <c r="AT94" i="7"/>
  <c r="BB94" i="7"/>
  <c r="G95" i="7"/>
  <c r="O95" i="7"/>
  <c r="S95" i="7"/>
  <c r="AA95" i="7"/>
  <c r="AI95" i="7"/>
  <c r="AQ95" i="7"/>
  <c r="AY95" i="7"/>
  <c r="BI95" i="7"/>
  <c r="L96" i="7"/>
  <c r="T96" i="7"/>
  <c r="AB96" i="7"/>
  <c r="AJ96" i="7"/>
  <c r="AR96" i="7"/>
  <c r="AZ96" i="7"/>
  <c r="BJ96" i="7"/>
  <c r="U97" i="7"/>
  <c r="AC97" i="7"/>
  <c r="AK97" i="7"/>
  <c r="AS97" i="7"/>
  <c r="BA97" i="7"/>
  <c r="BK97" i="7"/>
  <c r="V98" i="7"/>
  <c r="AD98" i="7"/>
  <c r="AH98" i="7"/>
  <c r="AP98" i="7"/>
  <c r="AX98" i="7"/>
  <c r="BF98" i="7"/>
  <c r="K99" i="7"/>
  <c r="S99" i="7"/>
  <c r="AA99" i="7"/>
  <c r="AI99" i="7"/>
  <c r="AQ99" i="7"/>
  <c r="AY99" i="7"/>
  <c r="BI99" i="7"/>
  <c r="L100" i="7"/>
  <c r="T100" i="7"/>
  <c r="AB100" i="7"/>
  <c r="AJ100" i="7"/>
  <c r="AR100" i="7"/>
  <c r="AZ100" i="7"/>
  <c r="BJ100" i="7"/>
  <c r="BF6" i="7"/>
  <c r="AX6" i="7"/>
  <c r="AP6" i="7"/>
  <c r="AH6" i="7"/>
  <c r="Z6" i="7"/>
  <c r="R6" i="7"/>
  <c r="J6" i="7"/>
  <c r="BC36" i="7"/>
  <c r="AT41" i="7"/>
  <c r="AH30" i="7"/>
  <c r="AT35" i="7"/>
  <c r="X41" i="7"/>
  <c r="AT42" i="7"/>
  <c r="BC43" i="7"/>
  <c r="I45" i="7"/>
  <c r="R46" i="7"/>
  <c r="AA47" i="7"/>
  <c r="AJ48" i="7"/>
  <c r="AS49" i="7"/>
  <c r="BB50" i="7"/>
  <c r="H52" i="7"/>
  <c r="Q53" i="7"/>
  <c r="Z54" i="7"/>
  <c r="AI55" i="7"/>
  <c r="S56" i="7"/>
  <c r="AN56" i="7"/>
  <c r="G57" i="7"/>
  <c r="AB57" i="7"/>
  <c r="AW57" i="7"/>
  <c r="P58" i="7"/>
  <c r="AK58" i="7"/>
  <c r="BF58" i="7"/>
  <c r="Y59" i="7"/>
  <c r="AT59" i="7"/>
  <c r="L60" i="7"/>
  <c r="AH60" i="7"/>
  <c r="BC60" i="7"/>
  <c r="U61" i="7"/>
  <c r="AQ61" i="7"/>
  <c r="I62" i="7"/>
  <c r="AB62" i="7"/>
  <c r="AR62" i="7"/>
  <c r="BJ62" i="7"/>
  <c r="U63" i="7"/>
  <c r="AK63" i="7"/>
  <c r="BA63" i="7"/>
  <c r="AD64" i="7"/>
  <c r="AT64" i="7"/>
  <c r="G65" i="7"/>
  <c r="W65" i="7"/>
  <c r="AM65" i="7"/>
  <c r="BC65" i="7"/>
  <c r="P66" i="7"/>
  <c r="AF66" i="7"/>
  <c r="AV66" i="7"/>
  <c r="I67" i="7"/>
  <c r="Y67" i="7"/>
  <c r="AO67" i="7"/>
  <c r="BE67" i="7"/>
  <c r="R68" i="7"/>
  <c r="AH68" i="7"/>
  <c r="AX68" i="7"/>
  <c r="K69" i="7"/>
  <c r="AA69" i="7"/>
  <c r="AQ69" i="7"/>
  <c r="BI69" i="7"/>
  <c r="T70" i="7"/>
  <c r="AJ70" i="7"/>
  <c r="AV70" i="7"/>
  <c r="BD70" i="7"/>
  <c r="I71" i="7"/>
  <c r="Q71" i="7"/>
  <c r="Y71" i="7"/>
  <c r="AG71" i="7"/>
  <c r="AL71" i="7"/>
  <c r="AQ71" i="7"/>
  <c r="AW71" i="7"/>
  <c r="BB71" i="7"/>
  <c r="BI71" i="7"/>
  <c r="J72" i="7"/>
  <c r="O72" i="7"/>
  <c r="T72" i="7"/>
  <c r="Z72" i="7"/>
  <c r="AE72" i="7"/>
  <c r="AJ72" i="7"/>
  <c r="AP72" i="7"/>
  <c r="AU72" i="7"/>
  <c r="BF72" i="7"/>
  <c r="H73" i="7"/>
  <c r="S73" i="7"/>
  <c r="X73" i="7"/>
  <c r="AC73" i="7"/>
  <c r="AI73" i="7"/>
  <c r="AN73" i="7"/>
  <c r="AS73" i="7"/>
  <c r="AY73" i="7"/>
  <c r="BD73" i="7"/>
  <c r="BK73" i="7"/>
  <c r="Q74" i="7"/>
  <c r="AB74" i="7"/>
  <c r="AG74" i="7"/>
  <c r="AW74" i="7"/>
  <c r="BB74" i="7"/>
  <c r="J75" i="7"/>
  <c r="U75" i="7"/>
  <c r="AK75" i="7"/>
  <c r="AU75" i="7"/>
  <c r="BF75" i="7"/>
  <c r="X76" i="7"/>
  <c r="AI76" i="7"/>
  <c r="AT76" i="7"/>
  <c r="BD76" i="7"/>
  <c r="L77" i="7"/>
  <c r="W77" i="7"/>
  <c r="AG77" i="7"/>
  <c r="AR77" i="7"/>
  <c r="BA77" i="7"/>
  <c r="BK77" i="7"/>
  <c r="R78" i="7"/>
  <c r="Z78" i="7"/>
  <c r="AH78" i="7"/>
  <c r="AP78" i="7"/>
  <c r="AX78" i="7"/>
  <c r="BF78" i="7"/>
  <c r="K79" i="7"/>
  <c r="S79" i="7"/>
  <c r="AA79" i="7"/>
  <c r="AI79" i="7"/>
  <c r="AQ79" i="7"/>
  <c r="AY79" i="7"/>
  <c r="BI79" i="7"/>
  <c r="L80" i="7"/>
  <c r="T80" i="7"/>
  <c r="AB80" i="7"/>
  <c r="AJ80" i="7"/>
  <c r="AR80" i="7"/>
  <c r="AZ80" i="7"/>
  <c r="I81" i="7"/>
  <c r="U81" i="7"/>
  <c r="AG81" i="7"/>
  <c r="AO81" i="7"/>
  <c r="AW81" i="7"/>
  <c r="BE81" i="7"/>
  <c r="J82" i="7"/>
  <c r="R82" i="7"/>
  <c r="Z82" i="7"/>
  <c r="AH82" i="7"/>
  <c r="AP82" i="7"/>
  <c r="AX82" i="7"/>
  <c r="BF82" i="7"/>
  <c r="K83" i="7"/>
  <c r="S83" i="7"/>
  <c r="G87" i="7"/>
  <c r="S87" i="7"/>
  <c r="AA87" i="7"/>
  <c r="AI87" i="7"/>
  <c r="AQ87" i="7"/>
  <c r="AY87" i="7"/>
  <c r="H88" i="7"/>
  <c r="P88" i="7"/>
  <c r="X88" i="7"/>
  <c r="AF88" i="7"/>
  <c r="AN88" i="7"/>
  <c r="AV88" i="7"/>
  <c r="BD88" i="7"/>
  <c r="I89" i="7"/>
  <c r="Q89" i="7"/>
  <c r="Y89" i="7"/>
  <c r="AG89" i="7"/>
  <c r="AO89" i="7"/>
  <c r="AW89" i="7"/>
  <c r="BE89" i="7"/>
  <c r="J90" i="7"/>
  <c r="R90" i="7"/>
  <c r="Z90" i="7"/>
  <c r="AH90" i="7"/>
  <c r="AP90" i="7"/>
  <c r="AX90" i="7"/>
  <c r="BF90" i="7"/>
  <c r="K91" i="7"/>
  <c r="S91" i="7"/>
  <c r="AA91" i="7"/>
  <c r="AI91" i="7"/>
  <c r="AQ91" i="7"/>
  <c r="AY91" i="7"/>
  <c r="H92" i="7"/>
  <c r="P92" i="7"/>
  <c r="X92" i="7"/>
  <c r="AF92" i="7"/>
  <c r="AN92" i="7"/>
  <c r="AV92" i="7"/>
  <c r="BD92" i="7"/>
  <c r="I93" i="7"/>
  <c r="Q93" i="7"/>
  <c r="Y93" i="7"/>
  <c r="AG93" i="7"/>
  <c r="AO93" i="7"/>
  <c r="AW93" i="7"/>
  <c r="BE93" i="7"/>
  <c r="J94" i="7"/>
  <c r="R94" i="7"/>
  <c r="Z94" i="7"/>
  <c r="AH94" i="7"/>
  <c r="AP94" i="7"/>
  <c r="AX94" i="7"/>
  <c r="BF94" i="7"/>
  <c r="K95" i="7"/>
  <c r="W95" i="7"/>
  <c r="AE95" i="7"/>
  <c r="AM95" i="7"/>
  <c r="AU95" i="7"/>
  <c r="BC95" i="7"/>
  <c r="H96" i="7"/>
  <c r="P96" i="7"/>
  <c r="X96" i="7"/>
  <c r="AF96" i="7"/>
  <c r="AN96" i="7"/>
  <c r="AV96" i="7"/>
  <c r="BD96" i="7"/>
  <c r="I97" i="7"/>
  <c r="Q97" i="7"/>
  <c r="Y97" i="7"/>
  <c r="AG97" i="7"/>
  <c r="AO97" i="7"/>
  <c r="AW97" i="7"/>
  <c r="BE97" i="7"/>
  <c r="J98" i="7"/>
  <c r="R98" i="7"/>
  <c r="Z98" i="7"/>
  <c r="AL98" i="7"/>
  <c r="AT98" i="7"/>
  <c r="BB98" i="7"/>
  <c r="G99" i="7"/>
  <c r="O99" i="7"/>
  <c r="W99" i="7"/>
  <c r="AE99" i="7"/>
  <c r="AM99" i="7"/>
  <c r="AU99" i="7"/>
  <c r="BC99" i="7"/>
  <c r="H100" i="7"/>
  <c r="P100" i="7"/>
  <c r="X100" i="7"/>
  <c r="AF100" i="7"/>
  <c r="AN100" i="7"/>
  <c r="AV100" i="7"/>
  <c r="BD100" i="7"/>
  <c r="BB6" i="7"/>
  <c r="AT6" i="7"/>
  <c r="AL6" i="7"/>
  <c r="AD6" i="7"/>
  <c r="V6" i="7"/>
  <c r="I32" i="7"/>
  <c r="AS39" i="7"/>
  <c r="G43" i="7"/>
  <c r="AB33" i="7"/>
  <c r="W43" i="7"/>
  <c r="AO45" i="7"/>
  <c r="BI47" i="7"/>
  <c r="V50" i="7"/>
  <c r="AN52" i="7"/>
  <c r="BF54" i="7"/>
  <c r="AD56" i="7"/>
  <c r="Q57" i="7"/>
  <c r="BJ57" i="7"/>
  <c r="AV58" i="7"/>
  <c r="AI59" i="7"/>
  <c r="W60" i="7"/>
  <c r="K61" i="7"/>
  <c r="BA61" i="7"/>
  <c r="AJ62" i="7"/>
  <c r="AS63" i="7"/>
  <c r="V64" i="7"/>
  <c r="BB64" i="7"/>
  <c r="AE65" i="7"/>
  <c r="H66" i="7"/>
  <c r="AN66" i="7"/>
  <c r="Q67" i="7"/>
  <c r="AW67" i="7"/>
  <c r="Z68" i="7"/>
  <c r="BF68" i="7"/>
  <c r="AI69" i="7"/>
  <c r="L70" i="7"/>
  <c r="AR70" i="7"/>
  <c r="BJ70" i="7"/>
  <c r="U71" i="7"/>
  <c r="AI71" i="7"/>
  <c r="AT71" i="7"/>
  <c r="BE71" i="7"/>
  <c r="L72" i="7"/>
  <c r="W72" i="7"/>
  <c r="AH72" i="7"/>
  <c r="AR72" i="7"/>
  <c r="BC72" i="7"/>
  <c r="K73" i="7"/>
  <c r="U73" i="7"/>
  <c r="AF73" i="7"/>
  <c r="AQ73" i="7"/>
  <c r="BA73" i="7"/>
  <c r="I74" i="7"/>
  <c r="T74" i="7"/>
  <c r="AD74" i="7"/>
  <c r="AO74" i="7"/>
  <c r="AZ74" i="7"/>
  <c r="G75" i="7"/>
  <c r="R75" i="7"/>
  <c r="AC75" i="7"/>
  <c r="AM75" i="7"/>
  <c r="AX75" i="7"/>
  <c r="BK75" i="7"/>
  <c r="P76" i="7"/>
  <c r="AA76" i="7"/>
  <c r="AL76" i="7"/>
  <c r="AV76" i="7"/>
  <c r="BI76" i="7"/>
  <c r="O77" i="7"/>
  <c r="Y77" i="7"/>
  <c r="AJ77" i="7"/>
  <c r="AU77" i="7"/>
  <c r="BC77" i="7"/>
  <c r="H78" i="7"/>
  <c r="P78" i="7"/>
  <c r="X78" i="7"/>
  <c r="AF78" i="7"/>
  <c r="AN78" i="7"/>
  <c r="AV78" i="7"/>
  <c r="BD78" i="7"/>
  <c r="I79" i="7"/>
  <c r="Q79" i="7"/>
  <c r="Y79" i="7"/>
  <c r="AG79" i="7"/>
  <c r="AO79" i="7"/>
  <c r="AW79" i="7"/>
  <c r="BE79" i="7"/>
  <c r="J80" i="7"/>
  <c r="R80" i="7"/>
  <c r="Z80" i="7"/>
  <c r="AH80" i="7"/>
  <c r="AP80" i="7"/>
  <c r="AX80" i="7"/>
  <c r="BF80" i="7"/>
  <c r="K81" i="7"/>
  <c r="S81" i="7"/>
  <c r="AA81" i="7"/>
  <c r="AI81" i="7"/>
  <c r="AQ81" i="7"/>
  <c r="AY81" i="7"/>
  <c r="BI81" i="7"/>
  <c r="L82" i="7"/>
  <c r="T82" i="7"/>
  <c r="AB82" i="7"/>
  <c r="AJ82" i="7"/>
  <c r="AR82" i="7"/>
  <c r="AZ82" i="7"/>
  <c r="BJ82" i="7"/>
  <c r="U83" i="7"/>
  <c r="AC83" i="7"/>
  <c r="AK83" i="7"/>
  <c r="AS83" i="7"/>
  <c r="BA83" i="7"/>
  <c r="BK83" i="7"/>
  <c r="V84" i="7"/>
  <c r="AD84" i="7"/>
  <c r="AL84" i="7"/>
  <c r="AT84" i="7"/>
  <c r="BB84" i="7"/>
  <c r="G85" i="7"/>
  <c r="O85" i="7"/>
  <c r="W85" i="7"/>
  <c r="AE85" i="7"/>
  <c r="AM85" i="7"/>
  <c r="AU85" i="7"/>
  <c r="BC85" i="7"/>
  <c r="H86" i="7"/>
  <c r="P86" i="7"/>
  <c r="X86" i="7"/>
  <c r="AF86" i="7"/>
  <c r="AN86" i="7"/>
  <c r="AV86" i="7"/>
  <c r="BD86" i="7"/>
  <c r="I87" i="7"/>
  <c r="Q87" i="7"/>
  <c r="Y87" i="7"/>
  <c r="AG87" i="7"/>
  <c r="AO87" i="7"/>
  <c r="AW87" i="7"/>
  <c r="BE87" i="7"/>
  <c r="J88" i="7"/>
  <c r="R88" i="7"/>
  <c r="Z88" i="7"/>
  <c r="AH88" i="7"/>
  <c r="AP88" i="7"/>
  <c r="AX88" i="7"/>
  <c r="BF88" i="7"/>
  <c r="K89" i="7"/>
  <c r="S89" i="7"/>
  <c r="BI37" i="7"/>
  <c r="P44" i="7"/>
  <c r="AH46" i="7"/>
  <c r="AZ48" i="7"/>
  <c r="O51" i="7"/>
  <c r="AG53" i="7"/>
  <c r="AX55" i="7"/>
  <c r="AT56" i="7"/>
  <c r="AG57" i="7"/>
  <c r="U58" i="7"/>
  <c r="I59" i="7"/>
  <c r="AY59" i="7"/>
  <c r="AM60" i="7"/>
  <c r="AA61" i="7"/>
  <c r="AV62" i="7"/>
  <c r="Y63" i="7"/>
  <c r="BE63" i="7"/>
  <c r="AH64" i="7"/>
  <c r="K65" i="7"/>
  <c r="AQ65" i="7"/>
  <c r="T66" i="7"/>
  <c r="AZ66" i="7"/>
  <c r="AC67" i="7"/>
  <c r="BK67" i="7"/>
  <c r="AL68" i="7"/>
  <c r="O69" i="7"/>
  <c r="AU69" i="7"/>
  <c r="X70" i="7"/>
  <c r="AW70" i="7"/>
  <c r="J71" i="7"/>
  <c r="Z71" i="7"/>
  <c r="AM71" i="7"/>
  <c r="AX71" i="7"/>
  <c r="BK71" i="7"/>
  <c r="P72" i="7"/>
  <c r="AA72" i="7"/>
  <c r="AL72" i="7"/>
  <c r="AV72" i="7"/>
  <c r="BI72" i="7"/>
  <c r="O73" i="7"/>
  <c r="Y73" i="7"/>
  <c r="AJ73" i="7"/>
  <c r="AU73" i="7"/>
  <c r="BE73" i="7"/>
  <c r="X74" i="7"/>
  <c r="AH74" i="7"/>
  <c r="AS74" i="7"/>
  <c r="BD74" i="7"/>
  <c r="K75" i="7"/>
  <c r="V75" i="7"/>
  <c r="AG75" i="7"/>
  <c r="AQ75" i="7"/>
  <c r="BB75" i="7"/>
  <c r="J76" i="7"/>
  <c r="T76" i="7"/>
  <c r="AE76" i="7"/>
  <c r="AP76" i="7"/>
  <c r="AZ76" i="7"/>
  <c r="H77" i="7"/>
  <c r="S77" i="7"/>
  <c r="AC77" i="7"/>
  <c r="AN77" i="7"/>
  <c r="AX77" i="7"/>
  <c r="BF77" i="7"/>
  <c r="K78" i="7"/>
  <c r="S78" i="7"/>
  <c r="AA78" i="7"/>
  <c r="AI78" i="7"/>
  <c r="AQ78" i="7"/>
  <c r="AY78" i="7"/>
  <c r="BI78" i="7"/>
  <c r="L79" i="7"/>
  <c r="T79" i="7"/>
  <c r="AB79" i="7"/>
  <c r="AJ79" i="7"/>
  <c r="AR79" i="7"/>
  <c r="AZ79" i="7"/>
  <c r="BJ79" i="7"/>
  <c r="U80" i="7"/>
  <c r="AC80" i="7"/>
  <c r="AK80" i="7"/>
  <c r="AS80" i="7"/>
  <c r="BA80" i="7"/>
  <c r="BK80" i="7"/>
  <c r="V81" i="7"/>
  <c r="AD81" i="7"/>
  <c r="AL81" i="7"/>
  <c r="AT81" i="7"/>
  <c r="BB81" i="7"/>
  <c r="G82" i="7"/>
  <c r="O82" i="7"/>
  <c r="W82" i="7"/>
  <c r="AE82" i="7"/>
  <c r="AM82" i="7"/>
  <c r="AU82" i="7"/>
  <c r="BC82" i="7"/>
  <c r="H83" i="7"/>
  <c r="P83" i="7"/>
  <c r="X83" i="7"/>
  <c r="AF83" i="7"/>
  <c r="AN83" i="7"/>
  <c r="AV83" i="7"/>
  <c r="BD83" i="7"/>
  <c r="I84" i="7"/>
  <c r="Q84" i="7"/>
  <c r="Y84" i="7"/>
  <c r="AG84" i="7"/>
  <c r="AO84" i="7"/>
  <c r="AW84" i="7"/>
  <c r="BE84" i="7"/>
  <c r="J85" i="7"/>
  <c r="R85" i="7"/>
  <c r="Z85" i="7"/>
  <c r="AH85" i="7"/>
  <c r="AP85" i="7"/>
  <c r="AX85" i="7"/>
  <c r="BF85" i="7"/>
  <c r="K86" i="7"/>
  <c r="S86" i="7"/>
  <c r="AA86" i="7"/>
  <c r="AI86" i="7"/>
  <c r="AQ86" i="7"/>
  <c r="AY86" i="7"/>
  <c r="BI86" i="7"/>
  <c r="L87" i="7"/>
  <c r="T87" i="7"/>
  <c r="AB87" i="7"/>
  <c r="AJ87" i="7"/>
  <c r="AR87" i="7"/>
  <c r="AZ87" i="7"/>
  <c r="BJ87" i="7"/>
  <c r="U88" i="7"/>
  <c r="AC88" i="7"/>
  <c r="AK88" i="7"/>
  <c r="AS88" i="7"/>
  <c r="BA88" i="7"/>
  <c r="BK88" i="7"/>
  <c r="V89" i="7"/>
  <c r="AD89" i="7"/>
  <c r="AL89" i="7"/>
  <c r="AT89" i="7"/>
  <c r="BB89" i="7"/>
  <c r="G90" i="7"/>
  <c r="O90" i="7"/>
  <c r="W90" i="7"/>
  <c r="AE90" i="7"/>
  <c r="AM90" i="7"/>
  <c r="AU90" i="7"/>
  <c r="BC90" i="7"/>
  <c r="H91" i="7"/>
  <c r="P91" i="7"/>
  <c r="X91" i="7"/>
  <c r="AF91" i="7"/>
  <c r="AN91" i="7"/>
  <c r="AV91" i="7"/>
  <c r="BD91" i="7"/>
  <c r="I92" i="7"/>
  <c r="Q92" i="7"/>
  <c r="Y92" i="7"/>
  <c r="AG92" i="7"/>
  <c r="AO92" i="7"/>
  <c r="AW92" i="7"/>
  <c r="BE92" i="7"/>
  <c r="J93" i="7"/>
  <c r="R93" i="7"/>
  <c r="Z93" i="7"/>
  <c r="AH93" i="7"/>
  <c r="AP93" i="7"/>
  <c r="AX93" i="7"/>
  <c r="BF93" i="7"/>
  <c r="K94" i="7"/>
  <c r="S94" i="7"/>
  <c r="AA94" i="7"/>
  <c r="AI94" i="7"/>
  <c r="AQ94" i="7"/>
  <c r="AY94" i="7"/>
  <c r="BI94" i="7"/>
  <c r="L95" i="7"/>
  <c r="T95" i="7"/>
  <c r="AB95" i="7"/>
  <c r="AJ95" i="7"/>
  <c r="AR95" i="7"/>
  <c r="AZ95" i="7"/>
  <c r="BJ95" i="7"/>
  <c r="U96" i="7"/>
  <c r="AC96" i="7"/>
  <c r="AK96" i="7"/>
  <c r="AS96" i="7"/>
  <c r="BA96" i="7"/>
  <c r="BK96" i="7"/>
  <c r="V97" i="7"/>
  <c r="AD97" i="7"/>
  <c r="AL97" i="7"/>
  <c r="AT97" i="7"/>
  <c r="BB97" i="7"/>
  <c r="G98" i="7"/>
  <c r="O98" i="7"/>
  <c r="W98" i="7"/>
  <c r="AE98" i="7"/>
  <c r="AM98" i="7"/>
  <c r="AU98" i="7"/>
  <c r="BC98" i="7"/>
  <c r="H99" i="7"/>
  <c r="P99" i="7"/>
  <c r="X99" i="7"/>
  <c r="AF99" i="7"/>
  <c r="AN99" i="7"/>
  <c r="AV99" i="7"/>
  <c r="BD99" i="7"/>
  <c r="I100" i="7"/>
  <c r="Q100" i="7"/>
  <c r="Y100" i="7"/>
  <c r="AG100" i="7"/>
  <c r="AO100" i="7"/>
  <c r="AW100" i="7"/>
  <c r="BE100" i="7"/>
  <c r="BE6" i="7"/>
  <c r="AW6" i="7"/>
  <c r="AO6" i="7"/>
  <c r="AG6" i="7"/>
  <c r="Y6" i="7"/>
  <c r="Q6" i="7"/>
  <c r="I6" i="7"/>
  <c r="V40" i="7"/>
  <c r="AF44" i="7"/>
  <c r="AX46" i="7"/>
  <c r="AE51" i="7"/>
  <c r="AW53" i="7"/>
  <c r="BF55" i="7"/>
  <c r="AY56" i="7"/>
  <c r="AM57" i="7"/>
  <c r="Z58" i="7"/>
  <c r="BE59" i="7"/>
  <c r="AR60" i="7"/>
  <c r="AF61" i="7"/>
  <c r="T62" i="7"/>
  <c r="AZ62" i="7"/>
  <c r="AC63" i="7"/>
  <c r="BK63" i="7"/>
  <c r="AL64" i="7"/>
  <c r="O65" i="7"/>
  <c r="AU65" i="7"/>
  <c r="X66" i="7"/>
  <c r="BD66" i="7"/>
  <c r="AG67" i="7"/>
  <c r="J68" i="7"/>
  <c r="AP68" i="7"/>
  <c r="S69" i="7"/>
  <c r="AY69" i="7"/>
  <c r="AB70" i="7"/>
  <c r="AZ70" i="7"/>
  <c r="AC71" i="7"/>
  <c r="AO71" i="7"/>
  <c r="AY71" i="7"/>
  <c r="G72" i="7"/>
  <c r="R72" i="7"/>
  <c r="AB72" i="7"/>
  <c r="AM72" i="7"/>
  <c r="AX72" i="7"/>
  <c r="BJ72" i="7"/>
  <c r="P73" i="7"/>
  <c r="AA73" i="7"/>
  <c r="AK73" i="7"/>
  <c r="AV73" i="7"/>
  <c r="BI73" i="7"/>
  <c r="Y74" i="7"/>
  <c r="AJ74" i="7"/>
  <c r="AT74" i="7"/>
  <c r="BE74" i="7"/>
  <c r="W75" i="7"/>
  <c r="AH75" i="7"/>
  <c r="AS75" i="7"/>
  <c r="BC75" i="7"/>
  <c r="K76" i="7"/>
  <c r="V76" i="7"/>
  <c r="AF76" i="7"/>
  <c r="AQ76" i="7"/>
  <c r="BB76" i="7"/>
  <c r="I77" i="7"/>
  <c r="T77" i="7"/>
  <c r="AE77" i="7"/>
  <c r="AO77" i="7"/>
  <c r="AY77" i="7"/>
  <c r="BI77" i="7"/>
  <c r="L78" i="7"/>
  <c r="T78" i="7"/>
  <c r="AB78" i="7"/>
  <c r="AJ78" i="7"/>
  <c r="AR78" i="7"/>
  <c r="AZ78" i="7"/>
  <c r="BJ78" i="7"/>
  <c r="U79" i="7"/>
  <c r="AC79" i="7"/>
  <c r="AK79" i="7"/>
  <c r="AS79" i="7"/>
  <c r="BA79" i="7"/>
  <c r="BK79" i="7"/>
  <c r="V80" i="7"/>
  <c r="AD80" i="7"/>
  <c r="AL80" i="7"/>
  <c r="AT80" i="7"/>
  <c r="BB80" i="7"/>
  <c r="G81" i="7"/>
  <c r="O81" i="7"/>
  <c r="W81" i="7"/>
  <c r="AE81" i="7"/>
  <c r="AM81" i="7"/>
  <c r="AU81" i="7"/>
  <c r="BC81" i="7"/>
  <c r="H82" i="7"/>
  <c r="P82" i="7"/>
  <c r="X82" i="7"/>
  <c r="AF82" i="7"/>
  <c r="AN82" i="7"/>
  <c r="AV82" i="7"/>
  <c r="BD82" i="7"/>
  <c r="I83" i="7"/>
  <c r="Q83" i="7"/>
  <c r="Y83" i="7"/>
  <c r="AG83" i="7"/>
  <c r="AO83" i="7"/>
  <c r="AW83" i="7"/>
  <c r="BE83" i="7"/>
  <c r="J84" i="7"/>
  <c r="R84" i="7"/>
  <c r="Z84" i="7"/>
  <c r="L42" i="7"/>
  <c r="X52" i="7"/>
  <c r="BC57" i="7"/>
  <c r="BJ60" i="7"/>
  <c r="AO63" i="7"/>
  <c r="BI65" i="7"/>
  <c r="V68" i="7"/>
  <c r="AN70" i="7"/>
  <c r="AS71" i="7"/>
  <c r="AF72" i="7"/>
  <c r="T73" i="7"/>
  <c r="H74" i="7"/>
  <c r="AX74" i="7"/>
  <c r="AL75" i="7"/>
  <c r="Z76" i="7"/>
  <c r="BB77" i="7"/>
  <c r="AE78" i="7"/>
  <c r="H79" i="7"/>
  <c r="AN79" i="7"/>
  <c r="Q80" i="7"/>
  <c r="AW80" i="7"/>
  <c r="Z81" i="7"/>
  <c r="BF81" i="7"/>
  <c r="AI82" i="7"/>
  <c r="L83" i="7"/>
  <c r="AR83" i="7"/>
  <c r="U84" i="7"/>
  <c r="AP84" i="7"/>
  <c r="BF84" i="7"/>
  <c r="S85" i="7"/>
  <c r="AI85" i="7"/>
  <c r="AY85" i="7"/>
  <c r="L86" i="7"/>
  <c r="AB86" i="7"/>
  <c r="AR86" i="7"/>
  <c r="BJ86" i="7"/>
  <c r="U87" i="7"/>
  <c r="AK87" i="7"/>
  <c r="BA87" i="7"/>
  <c r="AD88" i="7"/>
  <c r="AT88" i="7"/>
  <c r="G89" i="7"/>
  <c r="W89" i="7"/>
  <c r="AH89" i="7"/>
  <c r="AQ89" i="7"/>
  <c r="BC89" i="7"/>
  <c r="K90" i="7"/>
  <c r="T90" i="7"/>
  <c r="AF90" i="7"/>
  <c r="AQ90" i="7"/>
  <c r="AZ90" i="7"/>
  <c r="I91" i="7"/>
  <c r="T91" i="7"/>
  <c r="AC91" i="7"/>
  <c r="AO91" i="7"/>
  <c r="AZ91" i="7"/>
  <c r="BK91" i="7"/>
  <c r="R92" i="7"/>
  <c r="AC92" i="7"/>
  <c r="AL92" i="7"/>
  <c r="AX92" i="7"/>
  <c r="BK92" i="7"/>
  <c r="O93" i="7"/>
  <c r="AA93" i="7"/>
  <c r="AL93" i="7"/>
  <c r="AU93" i="7"/>
  <c r="BI93" i="7"/>
  <c r="O94" i="7"/>
  <c r="X94" i="7"/>
  <c r="AJ94" i="7"/>
  <c r="AU94" i="7"/>
  <c r="BD94" i="7"/>
  <c r="X95" i="7"/>
  <c r="AG95" i="7"/>
  <c r="AS95" i="7"/>
  <c r="BD95" i="7"/>
  <c r="J96" i="7"/>
  <c r="V96" i="7"/>
  <c r="AG96" i="7"/>
  <c r="AP96" i="7"/>
  <c r="BB96" i="7"/>
  <c r="J97" i="7"/>
  <c r="S97" i="7"/>
  <c r="AE97" i="7"/>
  <c r="AP97" i="7"/>
  <c r="AY97" i="7"/>
  <c r="H98" i="7"/>
  <c r="S98" i="7"/>
  <c r="AB98" i="7"/>
  <c r="AN98" i="7"/>
  <c r="AY98" i="7"/>
  <c r="BJ98" i="7"/>
  <c r="Q99" i="7"/>
  <c r="AB99" i="7"/>
  <c r="AK99" i="7"/>
  <c r="AW99" i="7"/>
  <c r="BJ99" i="7"/>
  <c r="Z100" i="7"/>
  <c r="AK100" i="7"/>
  <c r="AT100" i="7"/>
  <c r="BF100" i="7"/>
  <c r="BA6" i="7"/>
  <c r="AR6" i="7"/>
  <c r="AF6" i="7"/>
  <c r="U6" i="7"/>
  <c r="L6" i="7"/>
  <c r="AQ47" i="7"/>
  <c r="AD59" i="7"/>
  <c r="AX64" i="7"/>
  <c r="AE69" i="7"/>
  <c r="K72" i="7"/>
  <c r="AO73" i="7"/>
  <c r="Q75" i="7"/>
  <c r="AU76" i="7"/>
  <c r="O78" i="7"/>
  <c r="X79" i="7"/>
  <c r="AG80" i="7"/>
  <c r="AP81" i="7"/>
  <c r="AY82" i="7"/>
  <c r="BJ83" i="7"/>
  <c r="AX84" i="7"/>
  <c r="AA85" i="7"/>
  <c r="BI85" i="7"/>
  <c r="AJ86" i="7"/>
  <c r="AS87" i="7"/>
  <c r="V88" i="7"/>
  <c r="BB88" i="7"/>
  <c r="AA89" i="7"/>
  <c r="AX89" i="7"/>
  <c r="P90" i="7"/>
  <c r="AJ90" i="7"/>
  <c r="BI90" i="7"/>
  <c r="Y91" i="7"/>
  <c r="AJ91" i="7"/>
  <c r="BE91" i="7"/>
  <c r="V92" i="7"/>
  <c r="AS92" i="7"/>
  <c r="K93" i="7"/>
  <c r="AE93" i="7"/>
  <c r="BB93" i="7"/>
  <c r="T94" i="7"/>
  <c r="AN94" i="7"/>
  <c r="H95" i="7"/>
  <c r="AC95" i="7"/>
  <c r="AW95" i="7"/>
  <c r="Q96" i="7"/>
  <c r="AL96" i="7"/>
  <c r="BF96" i="7"/>
  <c r="Z97" i="7"/>
  <c r="AU97" i="7"/>
  <c r="L98" i="7"/>
  <c r="AI98" i="7"/>
  <c r="BD98" i="7"/>
  <c r="U99" i="7"/>
  <c r="AR99" i="7"/>
  <c r="J100" i="7"/>
  <c r="AD100" i="7"/>
  <c r="BA100" i="7"/>
  <c r="AV6" i="7"/>
  <c r="AB6" i="7"/>
  <c r="BK49" i="7"/>
  <c r="R60" i="7"/>
  <c r="AA65" i="7"/>
  <c r="H70" i="7"/>
  <c r="V72" i="7"/>
  <c r="AZ73" i="7"/>
  <c r="AA75" i="7"/>
  <c r="BF76" i="7"/>
  <c r="W78" i="7"/>
  <c r="AF79" i="7"/>
  <c r="AO80" i="7"/>
  <c r="AX81" i="7"/>
  <c r="AJ83" i="7"/>
  <c r="BA84" i="7"/>
  <c r="AD85" i="7"/>
  <c r="W86" i="7"/>
  <c r="BC86" i="7"/>
  <c r="AF87" i="7"/>
  <c r="I88" i="7"/>
  <c r="AO88" i="7"/>
  <c r="R89" i="7"/>
  <c r="AP89" i="7"/>
  <c r="H90" i="7"/>
  <c r="AB90" i="7"/>
  <c r="AY90" i="7"/>
  <c r="Q91" i="7"/>
  <c r="AK91" i="7"/>
  <c r="AW91" i="7"/>
  <c r="Z92" i="7"/>
  <c r="AT92" i="7"/>
  <c r="AI93" i="7"/>
  <c r="AT93" i="7"/>
  <c r="L94" i="7"/>
  <c r="AF94" i="7"/>
  <c r="BC94" i="7"/>
  <c r="U95" i="7"/>
  <c r="AO95" i="7"/>
  <c r="I96" i="7"/>
  <c r="AD96" i="7"/>
  <c r="AX96" i="7"/>
  <c r="R97" i="7"/>
  <c r="AM97" i="7"/>
  <c r="BI97" i="7"/>
  <c r="AA98" i="7"/>
  <c r="AV98" i="7"/>
  <c r="AJ99" i="7"/>
  <c r="BE99" i="7"/>
  <c r="AH100" i="7"/>
  <c r="BB100" i="7"/>
  <c r="AS6" i="7"/>
  <c r="X6" i="7"/>
  <c r="Y45" i="7"/>
  <c r="AP54" i="7"/>
  <c r="AP58" i="7"/>
  <c r="AV61" i="7"/>
  <c r="R64" i="7"/>
  <c r="AJ66" i="7"/>
  <c r="BB68" i="7"/>
  <c r="BE70" i="7"/>
  <c r="BC71" i="7"/>
  <c r="AQ72" i="7"/>
  <c r="AE73" i="7"/>
  <c r="R74" i="7"/>
  <c r="BK74" i="7"/>
  <c r="AW75" i="7"/>
  <c r="AJ76" i="7"/>
  <c r="X77" i="7"/>
  <c r="G78" i="7"/>
  <c r="AM78" i="7"/>
  <c r="P79" i="7"/>
  <c r="AV79" i="7"/>
  <c r="Y80" i="7"/>
  <c r="BE80" i="7"/>
  <c r="AH81" i="7"/>
  <c r="K82" i="7"/>
  <c r="AQ82" i="7"/>
  <c r="T83" i="7"/>
  <c r="AZ83" i="7"/>
  <c r="AC84" i="7"/>
  <c r="AS84" i="7"/>
  <c r="BK84" i="7"/>
  <c r="V85" i="7"/>
  <c r="AL85" i="7"/>
  <c r="BB85" i="7"/>
  <c r="O86" i="7"/>
  <c r="AE86" i="7"/>
  <c r="AU86" i="7"/>
  <c r="H87" i="7"/>
  <c r="X87" i="7"/>
  <c r="AN87" i="7"/>
  <c r="BD87" i="7"/>
  <c r="Q88" i="7"/>
  <c r="AG88" i="7"/>
  <c r="AW88" i="7"/>
  <c r="J89" i="7"/>
  <c r="Z89" i="7"/>
  <c r="AI89" i="7"/>
  <c r="AU89" i="7"/>
  <c r="BF89" i="7"/>
  <c r="L90" i="7"/>
  <c r="X90" i="7"/>
  <c r="AI90" i="7"/>
  <c r="AR90" i="7"/>
  <c r="BD90" i="7"/>
  <c r="L91" i="7"/>
  <c r="U91" i="7"/>
  <c r="AG91" i="7"/>
  <c r="AR91" i="7"/>
  <c r="BA91" i="7"/>
  <c r="J92" i="7"/>
  <c r="U92" i="7"/>
  <c r="AD92" i="7"/>
  <c r="AP92" i="7"/>
  <c r="BA92" i="7"/>
  <c r="G93" i="7"/>
  <c r="S93" i="7"/>
  <c r="AD93" i="7"/>
  <c r="AM93" i="7"/>
  <c r="AY93" i="7"/>
  <c r="G94" i="7"/>
  <c r="P94" i="7"/>
  <c r="AB94" i="7"/>
  <c r="AM94" i="7"/>
  <c r="AV94" i="7"/>
  <c r="BJ94" i="7"/>
  <c r="P95" i="7"/>
  <c r="Y95" i="7"/>
  <c r="AK95" i="7"/>
  <c r="AV95" i="7"/>
  <c r="BE95" i="7"/>
  <c r="Y96" i="7"/>
  <c r="AH96" i="7"/>
  <c r="AT96" i="7"/>
  <c r="BE96" i="7"/>
  <c r="K97" i="7"/>
  <c r="W97" i="7"/>
  <c r="AH97" i="7"/>
  <c r="AQ97" i="7"/>
  <c r="BC97" i="7"/>
  <c r="K98" i="7"/>
  <c r="T98" i="7"/>
  <c r="AF98" i="7"/>
  <c r="AQ98" i="7"/>
  <c r="AZ98" i="7"/>
  <c r="I99" i="7"/>
  <c r="T99" i="7"/>
  <c r="AC99" i="7"/>
  <c r="AO99" i="7"/>
  <c r="AZ99" i="7"/>
  <c r="BK99" i="7"/>
  <c r="R100" i="7"/>
  <c r="AC100" i="7"/>
  <c r="AL100" i="7"/>
  <c r="AX100" i="7"/>
  <c r="BK100" i="7"/>
  <c r="BK6" i="7"/>
  <c r="AZ6" i="7"/>
  <c r="AN6" i="7"/>
  <c r="AC6" i="7"/>
  <c r="T6" i="7"/>
  <c r="X56" i="7"/>
  <c r="AF62" i="7"/>
  <c r="R71" i="7"/>
  <c r="BB72" i="7"/>
  <c r="AC74" i="7"/>
  <c r="BI75" i="7"/>
  <c r="AI77" i="7"/>
  <c r="AU78" i="7"/>
  <c r="BD79" i="7"/>
  <c r="J81" i="7"/>
  <c r="S82" i="7"/>
  <c r="AB83" i="7"/>
  <c r="AH84" i="7"/>
  <c r="K85" i="7"/>
  <c r="AQ85" i="7"/>
  <c r="T86" i="7"/>
  <c r="AZ86" i="7"/>
  <c r="AC87" i="7"/>
  <c r="BK87" i="7"/>
  <c r="AL88" i="7"/>
  <c r="O89" i="7"/>
  <c r="AM89" i="7"/>
  <c r="BI89" i="7"/>
  <c r="AA90" i="7"/>
  <c r="AV90" i="7"/>
  <c r="AS91" i="7"/>
  <c r="AH92" i="7"/>
  <c r="BB92" i="7"/>
  <c r="V93" i="7"/>
  <c r="AQ93" i="7"/>
  <c r="H94" i="7"/>
  <c r="AE94" i="7"/>
  <c r="AZ94" i="7"/>
  <c r="Q95" i="7"/>
  <c r="AN95" i="7"/>
  <c r="BK95" i="7"/>
  <c r="Z96" i="7"/>
  <c r="AW96" i="7"/>
  <c r="O97" i="7"/>
  <c r="AI97" i="7"/>
  <c r="BF97" i="7"/>
  <c r="X98" i="7"/>
  <c r="AR98" i="7"/>
  <c r="L99" i="7"/>
  <c r="AG99" i="7"/>
  <c r="BA99" i="7"/>
  <c r="U100" i="7"/>
  <c r="AP100" i="7"/>
  <c r="BJ6" i="7"/>
  <c r="AK6" i="7"/>
  <c r="P6" i="7"/>
  <c r="L57" i="7"/>
  <c r="I63" i="7"/>
  <c r="AS67" i="7"/>
  <c r="AH71" i="7"/>
  <c r="I73" i="7"/>
  <c r="AN74" i="7"/>
  <c r="O76" i="7"/>
  <c r="AS77" i="7"/>
  <c r="BC78" i="7"/>
  <c r="I80" i="7"/>
  <c r="R81" i="7"/>
  <c r="AA82" i="7"/>
  <c r="BI82" i="7"/>
  <c r="AK84" i="7"/>
  <c r="AT85" i="7"/>
  <c r="G86" i="7"/>
  <c r="AM86" i="7"/>
  <c r="P87" i="7"/>
  <c r="AV87" i="7"/>
  <c r="Y88" i="7"/>
  <c r="BE88" i="7"/>
  <c r="AE89" i="7"/>
  <c r="AY89" i="7"/>
  <c r="S90" i="7"/>
  <c r="AN90" i="7"/>
  <c r="BJ90" i="7"/>
  <c r="AB91" i="7"/>
  <c r="BJ91" i="7"/>
  <c r="AK92" i="7"/>
  <c r="BF92" i="7"/>
  <c r="W93" i="7"/>
  <c r="BC93" i="7"/>
  <c r="W94" i="7"/>
  <c r="AR94" i="7"/>
  <c r="I95" i="7"/>
  <c r="AF95" i="7"/>
  <c r="BA95" i="7"/>
  <c r="R96" i="7"/>
  <c r="AO96" i="7"/>
  <c r="G97" i="7"/>
  <c r="AA97" i="7"/>
  <c r="AX97" i="7"/>
  <c r="P98" i="7"/>
  <c r="AJ98" i="7"/>
  <c r="BI98" i="7"/>
  <c r="Y99" i="7"/>
  <c r="AS99" i="7"/>
  <c r="V100" i="7"/>
  <c r="AS100" i="7"/>
  <c r="BD6" i="7"/>
  <c r="AJ6" i="7"/>
  <c r="H6" i="7"/>
  <c r="G6" i="7"/>
  <c r="S347" i="35"/>
  <c r="F9" i="7"/>
  <c r="F13" i="7"/>
  <c r="F17" i="7"/>
  <c r="F21" i="7"/>
  <c r="F25" i="7"/>
  <c r="F29" i="7"/>
  <c r="F33" i="7"/>
  <c r="F37" i="7"/>
  <c r="F41" i="7"/>
  <c r="F45" i="7"/>
  <c r="F49" i="7"/>
  <c r="F53" i="7"/>
  <c r="F57" i="7"/>
  <c r="F61" i="7"/>
  <c r="F65" i="7"/>
  <c r="F69" i="7"/>
  <c r="F73" i="7"/>
  <c r="F77" i="7"/>
  <c r="F81" i="7"/>
  <c r="F85" i="7"/>
  <c r="F89" i="7"/>
  <c r="F93" i="7"/>
  <c r="F97" i="7"/>
  <c r="F6" i="7"/>
  <c r="F24" i="7"/>
  <c r="F36" i="7"/>
  <c r="F52" i="7"/>
  <c r="F64" i="7"/>
  <c r="F76" i="7"/>
  <c r="F88" i="7"/>
  <c r="F100" i="7"/>
  <c r="F10" i="7"/>
  <c r="F14" i="7"/>
  <c r="F18" i="7"/>
  <c r="F22" i="7"/>
  <c r="F26" i="7"/>
  <c r="F30" i="7"/>
  <c r="F34" i="7"/>
  <c r="F38" i="7"/>
  <c r="F42" i="7"/>
  <c r="F46" i="7"/>
  <c r="F50" i="7"/>
  <c r="F54" i="7"/>
  <c r="F58" i="7"/>
  <c r="F62" i="7"/>
  <c r="F66" i="7"/>
  <c r="F70" i="7"/>
  <c r="F74" i="7"/>
  <c r="F78" i="7"/>
  <c r="F82" i="7"/>
  <c r="F86" i="7"/>
  <c r="F90" i="7"/>
  <c r="F94" i="7"/>
  <c r="F98" i="7"/>
  <c r="F8" i="7"/>
  <c r="F16" i="7"/>
  <c r="F28" i="7"/>
  <c r="F40" i="7"/>
  <c r="F48" i="7"/>
  <c r="F60" i="7"/>
  <c r="F72" i="7"/>
  <c r="F80" i="7"/>
  <c r="F96" i="7"/>
  <c r="F7" i="7"/>
  <c r="F11" i="7"/>
  <c r="F15" i="7"/>
  <c r="F19" i="7"/>
  <c r="F23" i="7"/>
  <c r="F27" i="7"/>
  <c r="F31" i="7"/>
  <c r="F35" i="7"/>
  <c r="F39" i="7"/>
  <c r="F43" i="7"/>
  <c r="F47" i="7"/>
  <c r="F51" i="7"/>
  <c r="F55" i="7"/>
  <c r="F59" i="7"/>
  <c r="F63" i="7"/>
  <c r="F67" i="7"/>
  <c r="F71" i="7"/>
  <c r="F75" i="7"/>
  <c r="F79" i="7"/>
  <c r="F83" i="7"/>
  <c r="F87" i="7"/>
  <c r="F91" i="7"/>
  <c r="F95" i="7"/>
  <c r="F99" i="7"/>
  <c r="F12" i="7"/>
  <c r="F20" i="7"/>
  <c r="F32" i="7"/>
  <c r="F44" i="7"/>
  <c r="F56" i="7"/>
  <c r="F68" i="7"/>
  <c r="F84" i="7"/>
  <c r="F92" i="7"/>
  <c r="AG7" i="3"/>
  <c r="AH7" i="3"/>
  <c r="AG8" i="3"/>
  <c r="AH8" i="3"/>
  <c r="AG9" i="3"/>
  <c r="AH9" i="3"/>
  <c r="AG10" i="3"/>
  <c r="AH10" i="3"/>
  <c r="AG11" i="3"/>
  <c r="AH11" i="3"/>
  <c r="AG12" i="3"/>
  <c r="AH12" i="3"/>
  <c r="AG13" i="3"/>
  <c r="AH13" i="3"/>
  <c r="AG14" i="3"/>
  <c r="AH14" i="3"/>
  <c r="AG15" i="3"/>
  <c r="AH15" i="3"/>
  <c r="AG16" i="3"/>
  <c r="AH16" i="3"/>
  <c r="AG17" i="3"/>
  <c r="AH17" i="3"/>
  <c r="AG18" i="3"/>
  <c r="AH18" i="3"/>
  <c r="AG19" i="3"/>
  <c r="AH19" i="3"/>
  <c r="AG20" i="3"/>
  <c r="AH20" i="3"/>
  <c r="AG21" i="3"/>
  <c r="AH21" i="3"/>
  <c r="AG22" i="3"/>
  <c r="AH22" i="3"/>
  <c r="AG23" i="3"/>
  <c r="AH23" i="3"/>
  <c r="AG24" i="3"/>
  <c r="AH24" i="3"/>
  <c r="AG25" i="3"/>
  <c r="AH25" i="3"/>
  <c r="AG26" i="3"/>
  <c r="AH26" i="3"/>
  <c r="AG27" i="3"/>
  <c r="AH27" i="3"/>
  <c r="AG28" i="3"/>
  <c r="AH28" i="3"/>
  <c r="AG29" i="3"/>
  <c r="AH29" i="3"/>
  <c r="AG30" i="3"/>
  <c r="AH30" i="3"/>
  <c r="AG31" i="3"/>
  <c r="AH31" i="3"/>
  <c r="AG32" i="3"/>
  <c r="AH32" i="3"/>
  <c r="AG33" i="3"/>
  <c r="AH33" i="3"/>
  <c r="AG34" i="3"/>
  <c r="AH34" i="3"/>
  <c r="AG35" i="3"/>
  <c r="AH35" i="3"/>
  <c r="AG36" i="3"/>
  <c r="AH36" i="3"/>
  <c r="AG37" i="3"/>
  <c r="AH37" i="3"/>
  <c r="AG38" i="3"/>
  <c r="AH38" i="3"/>
  <c r="AG39" i="3"/>
  <c r="AH39" i="3"/>
  <c r="AG40" i="3"/>
  <c r="AH40" i="3"/>
  <c r="AG41" i="3"/>
  <c r="AH41" i="3"/>
  <c r="AG42" i="3"/>
  <c r="AH42" i="3"/>
  <c r="AG43" i="3"/>
  <c r="AH43" i="3"/>
  <c r="AG44" i="3"/>
  <c r="AH44" i="3"/>
  <c r="AG45" i="3"/>
  <c r="AH45" i="3"/>
  <c r="AG46" i="3"/>
  <c r="AH46" i="3"/>
  <c r="AG47" i="3"/>
  <c r="AH47" i="3"/>
  <c r="AG48" i="3"/>
  <c r="AH48" i="3"/>
  <c r="AG49" i="3"/>
  <c r="AH49" i="3"/>
  <c r="AG50" i="3"/>
  <c r="AH50" i="3"/>
  <c r="AG51" i="3"/>
  <c r="AH51" i="3"/>
  <c r="AG52" i="3"/>
  <c r="AH52" i="3"/>
  <c r="AG53" i="3"/>
  <c r="AH53" i="3"/>
  <c r="AG54" i="3"/>
  <c r="AH54" i="3"/>
  <c r="AG55" i="3"/>
  <c r="AH55" i="3"/>
  <c r="AG56" i="3"/>
  <c r="AH56" i="3"/>
  <c r="AG57" i="3"/>
  <c r="AH57" i="3"/>
  <c r="AG58" i="3"/>
  <c r="AH58" i="3"/>
  <c r="AG59" i="3"/>
  <c r="AH59" i="3"/>
  <c r="AG60" i="3"/>
  <c r="AH60" i="3"/>
  <c r="AG61" i="3"/>
  <c r="AH61" i="3"/>
  <c r="AG62" i="3"/>
  <c r="AH62" i="3"/>
  <c r="AG63" i="3"/>
  <c r="AH63" i="3"/>
  <c r="AG64" i="3"/>
  <c r="AH64" i="3"/>
  <c r="AG65" i="3"/>
  <c r="AH65" i="3"/>
  <c r="AG66" i="3"/>
  <c r="AH66" i="3"/>
  <c r="AG67" i="3"/>
  <c r="AH67" i="3"/>
  <c r="AG68" i="3"/>
  <c r="AH68" i="3"/>
  <c r="AG69" i="3"/>
  <c r="AH69" i="3"/>
  <c r="AG71" i="3"/>
  <c r="AH71" i="3"/>
  <c r="AG72" i="3"/>
  <c r="AH72" i="3"/>
  <c r="AG73" i="3"/>
  <c r="AH73" i="3"/>
  <c r="AG74" i="3"/>
  <c r="AH74" i="3"/>
  <c r="AG75" i="3"/>
  <c r="AH75" i="3"/>
  <c r="AG76" i="3"/>
  <c r="AH76" i="3"/>
  <c r="AG77" i="3"/>
  <c r="AH77" i="3"/>
  <c r="AG78" i="3"/>
  <c r="AH78" i="3"/>
  <c r="AG79" i="3"/>
  <c r="AH79" i="3"/>
  <c r="AG80" i="3"/>
  <c r="AH80" i="3"/>
  <c r="AG81" i="3"/>
  <c r="AH81" i="3"/>
  <c r="AG82" i="3"/>
  <c r="AH82" i="3"/>
  <c r="AG83" i="3"/>
  <c r="AH83" i="3"/>
  <c r="AG84" i="3"/>
  <c r="AH84" i="3"/>
  <c r="AG85" i="3"/>
  <c r="AH85" i="3"/>
  <c r="AG86" i="3"/>
  <c r="AH86" i="3"/>
  <c r="AG87" i="3"/>
  <c r="AH87" i="3"/>
  <c r="AG88" i="3"/>
  <c r="AH88" i="3"/>
  <c r="AG89" i="3"/>
  <c r="AH89" i="3"/>
  <c r="AG90" i="3"/>
  <c r="AH90" i="3"/>
  <c r="AG91" i="3"/>
  <c r="AH91" i="3"/>
  <c r="AG92" i="3"/>
  <c r="AH92" i="3"/>
  <c r="AG93" i="3"/>
  <c r="AH93" i="3"/>
  <c r="AG94" i="3"/>
  <c r="AH94" i="3"/>
  <c r="AG95" i="3"/>
  <c r="AH95" i="3"/>
  <c r="AG96" i="3"/>
  <c r="AH96" i="3"/>
  <c r="AG97" i="3"/>
  <c r="AH97" i="3"/>
  <c r="AG98" i="3"/>
  <c r="AH98" i="3"/>
  <c r="AG99" i="3"/>
  <c r="AH99" i="3"/>
  <c r="AG100" i="3"/>
  <c r="AH100" i="3"/>
  <c r="AH6" i="3"/>
  <c r="AG6" i="3"/>
  <c r="BG102" i="7" l="1"/>
  <c r="BH102" i="7"/>
  <c r="F5" i="7"/>
  <c r="H49" i="3"/>
  <c r="AV97" i="3" l="1"/>
  <c r="AU97" i="3"/>
  <c r="AV94" i="3"/>
  <c r="AU94" i="3"/>
  <c r="AV92" i="3"/>
  <c r="AU92" i="3"/>
  <c r="AV91" i="3"/>
  <c r="AU91" i="3"/>
  <c r="AV90" i="3"/>
  <c r="AU90" i="3"/>
  <c r="AV89" i="3"/>
  <c r="AU89" i="3"/>
  <c r="AV88" i="3"/>
  <c r="AU88" i="3"/>
  <c r="AV86" i="3"/>
  <c r="AU86" i="3"/>
  <c r="AV84" i="3"/>
  <c r="AU84" i="3"/>
  <c r="AV77" i="3"/>
  <c r="AU77" i="3"/>
  <c r="AV73" i="3"/>
  <c r="AU73" i="3"/>
  <c r="AV71" i="3"/>
  <c r="AU71" i="3"/>
  <c r="AV68" i="3"/>
  <c r="AU68" i="3"/>
  <c r="AV67" i="3"/>
  <c r="AU67" i="3"/>
  <c r="AV66" i="3"/>
  <c r="AU66" i="3"/>
  <c r="AV58" i="3"/>
  <c r="AU58" i="3"/>
  <c r="AV55" i="3"/>
  <c r="AU55" i="3"/>
  <c r="AV51" i="3"/>
  <c r="AU51" i="3"/>
  <c r="AV49" i="3"/>
  <c r="AU49" i="3"/>
  <c r="AV47" i="3"/>
  <c r="AU47" i="3"/>
  <c r="AV46" i="3"/>
  <c r="AU46" i="3"/>
  <c r="AV45" i="3"/>
  <c r="AU45" i="3"/>
  <c r="AV44" i="3"/>
  <c r="AU44" i="3"/>
  <c r="AV36" i="3"/>
  <c r="AU36" i="3"/>
  <c r="AV35" i="3"/>
  <c r="AU35" i="3"/>
  <c r="AV34" i="3"/>
  <c r="AU34" i="3"/>
  <c r="AV32" i="3"/>
  <c r="AU32" i="3"/>
  <c r="AV31" i="3"/>
  <c r="AU31" i="3"/>
  <c r="AV30" i="3"/>
  <c r="AU30" i="3"/>
  <c r="AV29" i="3"/>
  <c r="AU29" i="3"/>
  <c r="AV25" i="3"/>
  <c r="AU25" i="3"/>
  <c r="AV24" i="3"/>
  <c r="AU24" i="3"/>
  <c r="AV18" i="3"/>
  <c r="AU18" i="3"/>
  <c r="AV17" i="3"/>
  <c r="AU17" i="3"/>
  <c r="AV16" i="3"/>
  <c r="AU16" i="3"/>
  <c r="AV15" i="3"/>
  <c r="AU15" i="3"/>
  <c r="AV10" i="3"/>
  <c r="AU10" i="3"/>
  <c r="AV9" i="3"/>
  <c r="AU9" i="3"/>
  <c r="AV7" i="3"/>
  <c r="AU7" i="3"/>
  <c r="AV6" i="3"/>
  <c r="AU6" i="3"/>
  <c r="H97" i="3"/>
  <c r="H94" i="3"/>
  <c r="H92" i="3"/>
  <c r="H91" i="3"/>
  <c r="H90" i="3"/>
  <c r="H89" i="3"/>
  <c r="H88" i="3"/>
  <c r="H86" i="3"/>
  <c r="H84" i="3"/>
  <c r="H77" i="3"/>
  <c r="H73" i="3"/>
  <c r="H71" i="3"/>
  <c r="H68" i="3"/>
  <c r="H67" i="3"/>
  <c r="H66" i="3"/>
  <c r="H58" i="3"/>
  <c r="H55" i="3"/>
  <c r="H51" i="3"/>
  <c r="H47" i="3"/>
  <c r="H46" i="3"/>
  <c r="H45" i="3"/>
  <c r="H44" i="3"/>
  <c r="H36" i="3"/>
  <c r="H35" i="3"/>
  <c r="H34" i="3"/>
  <c r="H32" i="3"/>
  <c r="H31" i="3"/>
  <c r="H30" i="3"/>
  <c r="H29" i="3"/>
  <c r="H25" i="3"/>
  <c r="H24" i="3"/>
  <c r="H18" i="3"/>
  <c r="H17" i="3"/>
  <c r="H16" i="3"/>
  <c r="H15" i="3"/>
  <c r="H10" i="3"/>
  <c r="H9" i="3"/>
  <c r="H7" i="3"/>
  <c r="H6" i="3"/>
  <c r="AU8" i="3"/>
  <c r="AV8" i="3"/>
  <c r="AU11" i="3"/>
  <c r="AV11" i="3"/>
  <c r="AU12" i="3"/>
  <c r="AV12" i="3"/>
  <c r="AU13" i="3"/>
  <c r="AV13" i="3"/>
  <c r="AU14" i="3"/>
  <c r="AV14" i="3"/>
  <c r="AU19" i="3"/>
  <c r="AV19" i="3"/>
  <c r="AU20" i="3"/>
  <c r="AV20" i="3"/>
  <c r="AU21" i="3"/>
  <c r="AV21" i="3"/>
  <c r="AU22" i="3"/>
  <c r="AV22" i="3"/>
  <c r="AU23" i="3"/>
  <c r="AV23" i="3"/>
  <c r="AU26" i="3"/>
  <c r="AV26" i="3"/>
  <c r="AU27" i="3"/>
  <c r="AV27" i="3"/>
  <c r="AU28" i="3"/>
  <c r="AV28" i="3"/>
  <c r="AU33" i="3"/>
  <c r="AV33" i="3"/>
  <c r="AU37" i="3"/>
  <c r="AV37" i="3"/>
  <c r="AU38" i="3"/>
  <c r="AV38" i="3"/>
  <c r="AU39" i="3"/>
  <c r="AV39" i="3"/>
  <c r="AU40" i="3"/>
  <c r="AV40" i="3"/>
  <c r="AU41" i="3"/>
  <c r="AV41" i="3"/>
  <c r="AU42" i="3"/>
  <c r="AV42" i="3"/>
  <c r="AU43" i="3"/>
  <c r="AV43" i="3"/>
  <c r="AU48" i="3"/>
  <c r="AV48" i="3"/>
  <c r="AU50" i="3"/>
  <c r="AV50" i="3"/>
  <c r="AU52" i="3"/>
  <c r="AV52" i="3"/>
  <c r="AU53" i="3"/>
  <c r="AV53" i="3"/>
  <c r="AU54" i="3"/>
  <c r="AV54" i="3"/>
  <c r="AU56" i="3"/>
  <c r="AV56" i="3"/>
  <c r="AU57" i="3"/>
  <c r="AV57" i="3"/>
  <c r="AU59" i="3"/>
  <c r="AV59" i="3"/>
  <c r="AU60" i="3"/>
  <c r="AV60" i="3"/>
  <c r="AU61" i="3"/>
  <c r="AV61" i="3"/>
  <c r="AU62" i="3"/>
  <c r="AV62" i="3"/>
  <c r="AU63" i="3"/>
  <c r="AV63" i="3"/>
  <c r="AU64" i="3"/>
  <c r="AV64" i="3"/>
  <c r="AU65" i="3"/>
  <c r="AV65" i="3"/>
  <c r="AU69" i="3"/>
  <c r="AV69" i="3"/>
  <c r="AU72" i="3"/>
  <c r="AV72" i="3"/>
  <c r="AU74" i="3"/>
  <c r="AV74" i="3"/>
  <c r="AU75" i="3"/>
  <c r="AV75" i="3"/>
  <c r="AU76" i="3"/>
  <c r="AV76" i="3"/>
  <c r="AU78" i="3"/>
  <c r="AV78" i="3"/>
  <c r="AU79" i="3"/>
  <c r="AV79" i="3"/>
  <c r="AU80" i="3"/>
  <c r="AV80" i="3"/>
  <c r="AU81" i="3"/>
  <c r="AV81" i="3"/>
  <c r="AU82" i="3"/>
  <c r="AV82" i="3"/>
  <c r="AU83" i="3"/>
  <c r="AV83" i="3"/>
  <c r="AU85" i="3"/>
  <c r="AV85" i="3"/>
  <c r="AU87" i="3"/>
  <c r="AV87" i="3"/>
  <c r="AU93" i="3"/>
  <c r="AV93" i="3"/>
  <c r="AU95" i="3"/>
  <c r="AV95" i="3"/>
  <c r="AU96" i="3"/>
  <c r="AV96" i="3"/>
  <c r="AU98" i="3"/>
  <c r="AV98" i="3"/>
  <c r="AU99" i="3"/>
  <c r="AV99" i="3"/>
  <c r="AU100" i="3"/>
  <c r="AV100" i="3"/>
  <c r="AU103" i="3"/>
  <c r="AV103" i="3"/>
  <c r="AV102" i="3" l="1"/>
  <c r="AU102" i="3"/>
  <c r="G7" i="3" l="1"/>
  <c r="I7" i="3"/>
  <c r="J7" i="3"/>
  <c r="M7" i="3"/>
  <c r="N7" i="3"/>
  <c r="O7" i="3"/>
  <c r="P7" i="3"/>
  <c r="Q7" i="3"/>
  <c r="R7" i="3"/>
  <c r="S7" i="3"/>
  <c r="T7" i="3"/>
  <c r="U7" i="3"/>
  <c r="V7" i="3"/>
  <c r="W7" i="3"/>
  <c r="X7" i="3"/>
  <c r="Y7" i="3"/>
  <c r="Z7" i="3"/>
  <c r="AA7" i="3"/>
  <c r="AB7" i="3"/>
  <c r="AC7" i="3"/>
  <c r="AD7" i="3"/>
  <c r="AE7" i="3"/>
  <c r="AF7" i="3"/>
  <c r="AI7" i="3"/>
  <c r="AJ7" i="3"/>
  <c r="AK7" i="3"/>
  <c r="AL7" i="3"/>
  <c r="AM7" i="3"/>
  <c r="AN7" i="3"/>
  <c r="AO7" i="3"/>
  <c r="AP7" i="3"/>
  <c r="AQ7" i="3"/>
  <c r="AR7" i="3"/>
  <c r="AS7" i="3"/>
  <c r="AT7" i="3"/>
  <c r="AW7" i="3"/>
  <c r="AX7" i="3"/>
  <c r="AY7" i="3"/>
  <c r="AZ7" i="3"/>
  <c r="BA7" i="3"/>
  <c r="BB7" i="3"/>
  <c r="BE7" i="3"/>
  <c r="BF7" i="3"/>
  <c r="BG7" i="3"/>
  <c r="BH7" i="3"/>
  <c r="G8" i="3"/>
  <c r="I8" i="3"/>
  <c r="J8" i="3"/>
  <c r="M8" i="3"/>
  <c r="N8" i="3"/>
  <c r="O8" i="3"/>
  <c r="P8" i="3"/>
  <c r="Q8" i="3"/>
  <c r="R8" i="3"/>
  <c r="S8" i="3"/>
  <c r="T8" i="3"/>
  <c r="U8" i="3"/>
  <c r="V8" i="3"/>
  <c r="W8" i="3"/>
  <c r="X8" i="3"/>
  <c r="Y8" i="3"/>
  <c r="Z8" i="3"/>
  <c r="AA8" i="3"/>
  <c r="AB8" i="3"/>
  <c r="AC8" i="3"/>
  <c r="AD8" i="3"/>
  <c r="AE8" i="3"/>
  <c r="AF8" i="3"/>
  <c r="AI8" i="3"/>
  <c r="AJ8" i="3"/>
  <c r="AK8" i="3"/>
  <c r="AL8" i="3"/>
  <c r="AM8" i="3"/>
  <c r="AN8" i="3"/>
  <c r="AO8" i="3"/>
  <c r="AP8" i="3"/>
  <c r="AQ8" i="3"/>
  <c r="AR8" i="3"/>
  <c r="AS8" i="3"/>
  <c r="AT8" i="3"/>
  <c r="AW8" i="3"/>
  <c r="AX8" i="3"/>
  <c r="AY8" i="3"/>
  <c r="AZ8" i="3"/>
  <c r="BA8" i="3"/>
  <c r="BB8" i="3"/>
  <c r="BE8" i="3"/>
  <c r="BF8" i="3"/>
  <c r="BG8" i="3"/>
  <c r="BH8" i="3"/>
  <c r="G9" i="3"/>
  <c r="I9" i="3"/>
  <c r="J9" i="3"/>
  <c r="M9" i="3"/>
  <c r="N9" i="3"/>
  <c r="O9" i="3"/>
  <c r="P9" i="3"/>
  <c r="Q9" i="3"/>
  <c r="R9" i="3"/>
  <c r="S9" i="3"/>
  <c r="T9" i="3"/>
  <c r="U9" i="3"/>
  <c r="V9" i="3"/>
  <c r="W9" i="3"/>
  <c r="X9" i="3"/>
  <c r="Y9" i="3"/>
  <c r="Z9" i="3"/>
  <c r="AA9" i="3"/>
  <c r="AB9" i="3"/>
  <c r="AC9" i="3"/>
  <c r="AD9" i="3"/>
  <c r="AE9" i="3"/>
  <c r="AF9" i="3"/>
  <c r="AI9" i="3"/>
  <c r="AJ9" i="3"/>
  <c r="AK9" i="3"/>
  <c r="AL9" i="3"/>
  <c r="AM9" i="3"/>
  <c r="AN9" i="3"/>
  <c r="AO9" i="3"/>
  <c r="AP9" i="3"/>
  <c r="AQ9" i="3"/>
  <c r="AR9" i="3"/>
  <c r="AS9" i="3"/>
  <c r="AT9" i="3"/>
  <c r="AW9" i="3"/>
  <c r="AX9" i="3"/>
  <c r="AY9" i="3"/>
  <c r="AZ9" i="3"/>
  <c r="BA9" i="3"/>
  <c r="BB9" i="3"/>
  <c r="BE9" i="3"/>
  <c r="BF9" i="3"/>
  <c r="BG9" i="3"/>
  <c r="BH9" i="3"/>
  <c r="G10" i="3"/>
  <c r="I10" i="3"/>
  <c r="J10" i="3"/>
  <c r="M10" i="3"/>
  <c r="N10" i="3"/>
  <c r="O10" i="3"/>
  <c r="P10" i="3"/>
  <c r="Q10" i="3"/>
  <c r="R10" i="3"/>
  <c r="S10" i="3"/>
  <c r="T10" i="3"/>
  <c r="U10" i="3"/>
  <c r="V10" i="3"/>
  <c r="W10" i="3"/>
  <c r="X10" i="3"/>
  <c r="Y10" i="3"/>
  <c r="Z10" i="3"/>
  <c r="AA10" i="3"/>
  <c r="AB10" i="3"/>
  <c r="AC10" i="3"/>
  <c r="AD10" i="3"/>
  <c r="AE10" i="3"/>
  <c r="AF10" i="3"/>
  <c r="AI10" i="3"/>
  <c r="AJ10" i="3"/>
  <c r="AK10" i="3"/>
  <c r="AL10" i="3"/>
  <c r="AM10" i="3"/>
  <c r="AN10" i="3"/>
  <c r="AO10" i="3"/>
  <c r="AP10" i="3"/>
  <c r="AQ10" i="3"/>
  <c r="AR10" i="3"/>
  <c r="AS10" i="3"/>
  <c r="AT10" i="3"/>
  <c r="AW10" i="3"/>
  <c r="AX10" i="3"/>
  <c r="AY10" i="3"/>
  <c r="AZ10" i="3"/>
  <c r="BA10" i="3"/>
  <c r="BB10" i="3"/>
  <c r="BE10" i="3"/>
  <c r="BF10" i="3"/>
  <c r="BG10" i="3"/>
  <c r="BH10" i="3"/>
  <c r="G11" i="3"/>
  <c r="H11" i="3"/>
  <c r="I11" i="3"/>
  <c r="J11" i="3"/>
  <c r="M11" i="3"/>
  <c r="N11" i="3"/>
  <c r="O11" i="3"/>
  <c r="P11" i="3"/>
  <c r="Q11" i="3"/>
  <c r="R11" i="3"/>
  <c r="S11" i="3"/>
  <c r="T11" i="3"/>
  <c r="U11" i="3"/>
  <c r="V11" i="3"/>
  <c r="W11" i="3"/>
  <c r="X11" i="3"/>
  <c r="Y11" i="3"/>
  <c r="Z11" i="3"/>
  <c r="AA11" i="3"/>
  <c r="AB11" i="3"/>
  <c r="AC11" i="3"/>
  <c r="AD11" i="3"/>
  <c r="AE11" i="3"/>
  <c r="AF11" i="3"/>
  <c r="AI11" i="3"/>
  <c r="AJ11" i="3"/>
  <c r="AK11" i="3"/>
  <c r="AL11" i="3"/>
  <c r="AM11" i="3"/>
  <c r="AN11" i="3"/>
  <c r="AO11" i="3"/>
  <c r="AP11" i="3"/>
  <c r="AQ11" i="3"/>
  <c r="AR11" i="3"/>
  <c r="AS11" i="3"/>
  <c r="AT11" i="3"/>
  <c r="AW11" i="3"/>
  <c r="AX11" i="3"/>
  <c r="AY11" i="3"/>
  <c r="AZ11" i="3"/>
  <c r="BA11" i="3"/>
  <c r="BB11" i="3"/>
  <c r="BE11" i="3"/>
  <c r="BF11" i="3"/>
  <c r="BG11" i="3"/>
  <c r="BH11" i="3"/>
  <c r="G12" i="3"/>
  <c r="H12" i="3"/>
  <c r="I12" i="3"/>
  <c r="J12" i="3"/>
  <c r="M12" i="3"/>
  <c r="N12" i="3"/>
  <c r="O12" i="3"/>
  <c r="P12" i="3"/>
  <c r="Q12" i="3"/>
  <c r="R12" i="3"/>
  <c r="S12" i="3"/>
  <c r="T12" i="3"/>
  <c r="U12" i="3"/>
  <c r="V12" i="3"/>
  <c r="W12" i="3"/>
  <c r="X12" i="3"/>
  <c r="Y12" i="3"/>
  <c r="Z12" i="3"/>
  <c r="AA12" i="3"/>
  <c r="AB12" i="3"/>
  <c r="AC12" i="3"/>
  <c r="AD12" i="3"/>
  <c r="AE12" i="3"/>
  <c r="AF12" i="3"/>
  <c r="AI12" i="3"/>
  <c r="AJ12" i="3"/>
  <c r="AK12" i="3"/>
  <c r="AL12" i="3"/>
  <c r="AM12" i="3"/>
  <c r="AN12" i="3"/>
  <c r="AO12" i="3"/>
  <c r="AP12" i="3"/>
  <c r="AQ12" i="3"/>
  <c r="AR12" i="3"/>
  <c r="AS12" i="3"/>
  <c r="AT12" i="3"/>
  <c r="AW12" i="3"/>
  <c r="AX12" i="3"/>
  <c r="AY12" i="3"/>
  <c r="AZ12" i="3"/>
  <c r="BA12" i="3"/>
  <c r="BB12" i="3"/>
  <c r="BE12" i="3"/>
  <c r="BF12" i="3"/>
  <c r="BG12" i="3"/>
  <c r="BH12" i="3"/>
  <c r="G13" i="3"/>
  <c r="H13" i="3"/>
  <c r="I13" i="3"/>
  <c r="J13" i="3"/>
  <c r="M13" i="3"/>
  <c r="N13" i="3"/>
  <c r="O13" i="3"/>
  <c r="P13" i="3"/>
  <c r="Q13" i="3"/>
  <c r="R13" i="3"/>
  <c r="S13" i="3"/>
  <c r="T13" i="3"/>
  <c r="U13" i="3"/>
  <c r="V13" i="3"/>
  <c r="W13" i="3"/>
  <c r="X13" i="3"/>
  <c r="Y13" i="3"/>
  <c r="Z13" i="3"/>
  <c r="AA13" i="3"/>
  <c r="AB13" i="3"/>
  <c r="AC13" i="3"/>
  <c r="AD13" i="3"/>
  <c r="AE13" i="3"/>
  <c r="AF13" i="3"/>
  <c r="AI13" i="3"/>
  <c r="AJ13" i="3"/>
  <c r="AK13" i="3"/>
  <c r="AL13" i="3"/>
  <c r="AM13" i="3"/>
  <c r="AN13" i="3"/>
  <c r="AO13" i="3"/>
  <c r="AP13" i="3"/>
  <c r="AQ13" i="3"/>
  <c r="AR13" i="3"/>
  <c r="AS13" i="3"/>
  <c r="AT13" i="3"/>
  <c r="AW13" i="3"/>
  <c r="AX13" i="3"/>
  <c r="AY13" i="3"/>
  <c r="AZ13" i="3"/>
  <c r="BA13" i="3"/>
  <c r="BB13" i="3"/>
  <c r="BE13" i="3"/>
  <c r="BF13" i="3"/>
  <c r="BG13" i="3"/>
  <c r="BH13" i="3"/>
  <c r="G14" i="3"/>
  <c r="H14" i="3"/>
  <c r="I14" i="3"/>
  <c r="J14" i="3"/>
  <c r="M14" i="3"/>
  <c r="N14" i="3"/>
  <c r="O14" i="3"/>
  <c r="P14" i="3"/>
  <c r="Q14" i="3"/>
  <c r="R14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AI14" i="3"/>
  <c r="AJ14" i="3"/>
  <c r="AK14" i="3"/>
  <c r="AL14" i="3"/>
  <c r="AM14" i="3"/>
  <c r="AN14" i="3"/>
  <c r="AO14" i="3"/>
  <c r="AP14" i="3"/>
  <c r="AQ14" i="3"/>
  <c r="AR14" i="3"/>
  <c r="AS14" i="3"/>
  <c r="AT14" i="3"/>
  <c r="AW14" i="3"/>
  <c r="AX14" i="3"/>
  <c r="AY14" i="3"/>
  <c r="AZ14" i="3"/>
  <c r="BA14" i="3"/>
  <c r="BB14" i="3"/>
  <c r="BE14" i="3"/>
  <c r="BF14" i="3"/>
  <c r="BG14" i="3"/>
  <c r="BH14" i="3"/>
  <c r="G15" i="3"/>
  <c r="I15" i="3"/>
  <c r="J15" i="3"/>
  <c r="M15" i="3"/>
  <c r="N15" i="3"/>
  <c r="O15" i="3"/>
  <c r="P15" i="3"/>
  <c r="Q15" i="3"/>
  <c r="R15" i="3"/>
  <c r="S15" i="3"/>
  <c r="T15" i="3"/>
  <c r="U15" i="3"/>
  <c r="V15" i="3"/>
  <c r="W15" i="3"/>
  <c r="X15" i="3"/>
  <c r="Y15" i="3"/>
  <c r="Z15" i="3"/>
  <c r="AA15" i="3"/>
  <c r="AB15" i="3"/>
  <c r="AC15" i="3"/>
  <c r="AD15" i="3"/>
  <c r="AE15" i="3"/>
  <c r="AF15" i="3"/>
  <c r="AI15" i="3"/>
  <c r="AJ15" i="3"/>
  <c r="AK15" i="3"/>
  <c r="AL15" i="3"/>
  <c r="AM15" i="3"/>
  <c r="AN15" i="3"/>
  <c r="AO15" i="3"/>
  <c r="AP15" i="3"/>
  <c r="AQ15" i="3"/>
  <c r="AR15" i="3"/>
  <c r="AS15" i="3"/>
  <c r="AT15" i="3"/>
  <c r="AW15" i="3"/>
  <c r="AX15" i="3"/>
  <c r="AY15" i="3"/>
  <c r="AZ15" i="3"/>
  <c r="BA15" i="3"/>
  <c r="BB15" i="3"/>
  <c r="BE15" i="3"/>
  <c r="BF15" i="3"/>
  <c r="BG15" i="3"/>
  <c r="BH15" i="3"/>
  <c r="G16" i="3"/>
  <c r="I16" i="3"/>
  <c r="J16" i="3"/>
  <c r="M16" i="3"/>
  <c r="N16" i="3"/>
  <c r="O16" i="3"/>
  <c r="P16" i="3"/>
  <c r="Q16" i="3"/>
  <c r="R16" i="3"/>
  <c r="S16" i="3"/>
  <c r="T16" i="3"/>
  <c r="U16" i="3"/>
  <c r="V16" i="3"/>
  <c r="W16" i="3"/>
  <c r="X16" i="3"/>
  <c r="Y16" i="3"/>
  <c r="Z16" i="3"/>
  <c r="AA16" i="3"/>
  <c r="AB16" i="3"/>
  <c r="AC16" i="3"/>
  <c r="AD16" i="3"/>
  <c r="AE16" i="3"/>
  <c r="AF16" i="3"/>
  <c r="AI16" i="3"/>
  <c r="AJ16" i="3"/>
  <c r="AK16" i="3"/>
  <c r="AL16" i="3"/>
  <c r="AM16" i="3"/>
  <c r="AN16" i="3"/>
  <c r="AO16" i="3"/>
  <c r="AP16" i="3"/>
  <c r="AQ16" i="3"/>
  <c r="AR16" i="3"/>
  <c r="AS16" i="3"/>
  <c r="AT16" i="3"/>
  <c r="AW16" i="3"/>
  <c r="AX16" i="3"/>
  <c r="AY16" i="3"/>
  <c r="AZ16" i="3"/>
  <c r="BA16" i="3"/>
  <c r="BB16" i="3"/>
  <c r="BE16" i="3"/>
  <c r="BF16" i="3"/>
  <c r="BG16" i="3"/>
  <c r="BH16" i="3"/>
  <c r="G17" i="3"/>
  <c r="I17" i="3"/>
  <c r="J17" i="3"/>
  <c r="M17" i="3"/>
  <c r="N17" i="3"/>
  <c r="O17" i="3"/>
  <c r="P17" i="3"/>
  <c r="Q17" i="3"/>
  <c r="R17" i="3"/>
  <c r="S17" i="3"/>
  <c r="T17" i="3"/>
  <c r="U17" i="3"/>
  <c r="V17" i="3"/>
  <c r="W17" i="3"/>
  <c r="X17" i="3"/>
  <c r="Y17" i="3"/>
  <c r="Z17" i="3"/>
  <c r="AA17" i="3"/>
  <c r="AB17" i="3"/>
  <c r="AC17" i="3"/>
  <c r="AD17" i="3"/>
  <c r="AE17" i="3"/>
  <c r="AF17" i="3"/>
  <c r="AI17" i="3"/>
  <c r="AJ17" i="3"/>
  <c r="AK17" i="3"/>
  <c r="AL17" i="3"/>
  <c r="AM17" i="3"/>
  <c r="AN17" i="3"/>
  <c r="AO17" i="3"/>
  <c r="AP17" i="3"/>
  <c r="AQ17" i="3"/>
  <c r="AR17" i="3"/>
  <c r="AS17" i="3"/>
  <c r="AT17" i="3"/>
  <c r="AW17" i="3"/>
  <c r="AX17" i="3"/>
  <c r="AY17" i="3"/>
  <c r="AZ17" i="3"/>
  <c r="BA17" i="3"/>
  <c r="BB17" i="3"/>
  <c r="BE17" i="3"/>
  <c r="BF17" i="3"/>
  <c r="BG17" i="3"/>
  <c r="BH17" i="3"/>
  <c r="G18" i="3"/>
  <c r="I18" i="3"/>
  <c r="J18" i="3"/>
  <c r="M18" i="3"/>
  <c r="N18" i="3"/>
  <c r="O18" i="3"/>
  <c r="P18" i="3"/>
  <c r="Q18" i="3"/>
  <c r="R18" i="3"/>
  <c r="S18" i="3"/>
  <c r="T18" i="3"/>
  <c r="U18" i="3"/>
  <c r="V18" i="3"/>
  <c r="W18" i="3"/>
  <c r="X18" i="3"/>
  <c r="Y18" i="3"/>
  <c r="Z18" i="3"/>
  <c r="AA18" i="3"/>
  <c r="AB18" i="3"/>
  <c r="AC18" i="3"/>
  <c r="AD18" i="3"/>
  <c r="AE18" i="3"/>
  <c r="AF18" i="3"/>
  <c r="AI18" i="3"/>
  <c r="AJ18" i="3"/>
  <c r="AK18" i="3"/>
  <c r="AL18" i="3"/>
  <c r="AM18" i="3"/>
  <c r="AN18" i="3"/>
  <c r="AO18" i="3"/>
  <c r="AP18" i="3"/>
  <c r="AQ18" i="3"/>
  <c r="AR18" i="3"/>
  <c r="AS18" i="3"/>
  <c r="AT18" i="3"/>
  <c r="AW18" i="3"/>
  <c r="AX18" i="3"/>
  <c r="AY18" i="3"/>
  <c r="AZ18" i="3"/>
  <c r="BA18" i="3"/>
  <c r="BB18" i="3"/>
  <c r="BE18" i="3"/>
  <c r="BF18" i="3"/>
  <c r="BG18" i="3"/>
  <c r="BH18" i="3"/>
  <c r="G19" i="3"/>
  <c r="H19" i="3"/>
  <c r="I19" i="3"/>
  <c r="J19" i="3"/>
  <c r="M19" i="3"/>
  <c r="N19" i="3"/>
  <c r="O19" i="3"/>
  <c r="P19" i="3"/>
  <c r="Q19" i="3"/>
  <c r="R19" i="3"/>
  <c r="S19" i="3"/>
  <c r="T19" i="3"/>
  <c r="U19" i="3"/>
  <c r="V19" i="3"/>
  <c r="W19" i="3"/>
  <c r="X19" i="3"/>
  <c r="Y19" i="3"/>
  <c r="Z19" i="3"/>
  <c r="AA19" i="3"/>
  <c r="AB19" i="3"/>
  <c r="AC19" i="3"/>
  <c r="AD19" i="3"/>
  <c r="AE19" i="3"/>
  <c r="AF19" i="3"/>
  <c r="AI19" i="3"/>
  <c r="AJ19" i="3"/>
  <c r="AK19" i="3"/>
  <c r="AL19" i="3"/>
  <c r="AM19" i="3"/>
  <c r="AN19" i="3"/>
  <c r="AO19" i="3"/>
  <c r="AP19" i="3"/>
  <c r="AQ19" i="3"/>
  <c r="AR19" i="3"/>
  <c r="AS19" i="3"/>
  <c r="AT19" i="3"/>
  <c r="AW19" i="3"/>
  <c r="AX19" i="3"/>
  <c r="AY19" i="3"/>
  <c r="AZ19" i="3"/>
  <c r="BA19" i="3"/>
  <c r="BB19" i="3"/>
  <c r="BE19" i="3"/>
  <c r="BF19" i="3"/>
  <c r="BG19" i="3"/>
  <c r="BH19" i="3"/>
  <c r="G20" i="3"/>
  <c r="H20" i="3"/>
  <c r="I20" i="3"/>
  <c r="J20" i="3"/>
  <c r="M20" i="3"/>
  <c r="N20" i="3"/>
  <c r="O20" i="3"/>
  <c r="P20" i="3"/>
  <c r="Q20" i="3"/>
  <c r="R20" i="3"/>
  <c r="S20" i="3"/>
  <c r="T20" i="3"/>
  <c r="U20" i="3"/>
  <c r="V20" i="3"/>
  <c r="W20" i="3"/>
  <c r="X20" i="3"/>
  <c r="Y20" i="3"/>
  <c r="Z20" i="3"/>
  <c r="AA20" i="3"/>
  <c r="AB20" i="3"/>
  <c r="AC20" i="3"/>
  <c r="AD20" i="3"/>
  <c r="AE20" i="3"/>
  <c r="AF20" i="3"/>
  <c r="AI20" i="3"/>
  <c r="AJ20" i="3"/>
  <c r="AK20" i="3"/>
  <c r="AL20" i="3"/>
  <c r="AM20" i="3"/>
  <c r="AN20" i="3"/>
  <c r="AO20" i="3"/>
  <c r="AP20" i="3"/>
  <c r="AQ20" i="3"/>
  <c r="AR20" i="3"/>
  <c r="AS20" i="3"/>
  <c r="AT20" i="3"/>
  <c r="AW20" i="3"/>
  <c r="AX20" i="3"/>
  <c r="AY20" i="3"/>
  <c r="AZ20" i="3"/>
  <c r="BA20" i="3"/>
  <c r="BB20" i="3"/>
  <c r="BE20" i="3"/>
  <c r="BF20" i="3"/>
  <c r="BG20" i="3"/>
  <c r="BH20" i="3"/>
  <c r="G21" i="3"/>
  <c r="H21" i="3"/>
  <c r="I21" i="3"/>
  <c r="J21" i="3"/>
  <c r="M21" i="3"/>
  <c r="N21" i="3"/>
  <c r="O21" i="3"/>
  <c r="P21" i="3"/>
  <c r="Q21" i="3"/>
  <c r="R21" i="3"/>
  <c r="S21" i="3"/>
  <c r="T21" i="3"/>
  <c r="U21" i="3"/>
  <c r="V21" i="3"/>
  <c r="W21" i="3"/>
  <c r="X21" i="3"/>
  <c r="Y21" i="3"/>
  <c r="Z21" i="3"/>
  <c r="AA21" i="3"/>
  <c r="AB21" i="3"/>
  <c r="AC21" i="3"/>
  <c r="AD21" i="3"/>
  <c r="AE21" i="3"/>
  <c r="AF21" i="3"/>
  <c r="AI21" i="3"/>
  <c r="AJ21" i="3"/>
  <c r="AK21" i="3"/>
  <c r="AL21" i="3"/>
  <c r="AM21" i="3"/>
  <c r="AN21" i="3"/>
  <c r="AO21" i="3"/>
  <c r="AP21" i="3"/>
  <c r="AQ21" i="3"/>
  <c r="AR21" i="3"/>
  <c r="AS21" i="3"/>
  <c r="AT21" i="3"/>
  <c r="AW21" i="3"/>
  <c r="AX21" i="3"/>
  <c r="AY21" i="3"/>
  <c r="AZ21" i="3"/>
  <c r="BA21" i="3"/>
  <c r="BB21" i="3"/>
  <c r="BE21" i="3"/>
  <c r="BF21" i="3"/>
  <c r="BG21" i="3"/>
  <c r="BH21" i="3"/>
  <c r="G22" i="3"/>
  <c r="H22" i="3"/>
  <c r="I22" i="3"/>
  <c r="J22" i="3"/>
  <c r="M22" i="3"/>
  <c r="N22" i="3"/>
  <c r="O22" i="3"/>
  <c r="P22" i="3"/>
  <c r="Q22" i="3"/>
  <c r="R22" i="3"/>
  <c r="S22" i="3"/>
  <c r="T22" i="3"/>
  <c r="U22" i="3"/>
  <c r="V22" i="3"/>
  <c r="W22" i="3"/>
  <c r="X22" i="3"/>
  <c r="Y22" i="3"/>
  <c r="Z22" i="3"/>
  <c r="AA22" i="3"/>
  <c r="AB22" i="3"/>
  <c r="AC22" i="3"/>
  <c r="AD22" i="3"/>
  <c r="AE22" i="3"/>
  <c r="AF22" i="3"/>
  <c r="AI22" i="3"/>
  <c r="AJ22" i="3"/>
  <c r="AK22" i="3"/>
  <c r="AL22" i="3"/>
  <c r="AM22" i="3"/>
  <c r="AN22" i="3"/>
  <c r="AO22" i="3"/>
  <c r="AP22" i="3"/>
  <c r="AQ22" i="3"/>
  <c r="AR22" i="3"/>
  <c r="AS22" i="3"/>
  <c r="AT22" i="3"/>
  <c r="AW22" i="3"/>
  <c r="AX22" i="3"/>
  <c r="AY22" i="3"/>
  <c r="AZ22" i="3"/>
  <c r="BA22" i="3"/>
  <c r="BB22" i="3"/>
  <c r="BE22" i="3"/>
  <c r="BF22" i="3"/>
  <c r="BG22" i="3"/>
  <c r="BH22" i="3"/>
  <c r="G23" i="3"/>
  <c r="H23" i="3"/>
  <c r="I23" i="3"/>
  <c r="J23" i="3"/>
  <c r="M23" i="3"/>
  <c r="N23" i="3"/>
  <c r="O23" i="3"/>
  <c r="P23" i="3"/>
  <c r="Q23" i="3"/>
  <c r="R23" i="3"/>
  <c r="S23" i="3"/>
  <c r="T23" i="3"/>
  <c r="U23" i="3"/>
  <c r="V23" i="3"/>
  <c r="W23" i="3"/>
  <c r="X23" i="3"/>
  <c r="Y23" i="3"/>
  <c r="Z23" i="3"/>
  <c r="AA23" i="3"/>
  <c r="AB23" i="3"/>
  <c r="AC23" i="3"/>
  <c r="AD23" i="3"/>
  <c r="AE23" i="3"/>
  <c r="AF23" i="3"/>
  <c r="AI23" i="3"/>
  <c r="AJ23" i="3"/>
  <c r="AK23" i="3"/>
  <c r="AL23" i="3"/>
  <c r="AM23" i="3"/>
  <c r="AN23" i="3"/>
  <c r="AO23" i="3"/>
  <c r="AP23" i="3"/>
  <c r="AQ23" i="3"/>
  <c r="AR23" i="3"/>
  <c r="AS23" i="3"/>
  <c r="AT23" i="3"/>
  <c r="AW23" i="3"/>
  <c r="AX23" i="3"/>
  <c r="AY23" i="3"/>
  <c r="AZ23" i="3"/>
  <c r="BA23" i="3"/>
  <c r="BB23" i="3"/>
  <c r="BE23" i="3"/>
  <c r="BF23" i="3"/>
  <c r="BG23" i="3"/>
  <c r="BH23" i="3"/>
  <c r="G24" i="3"/>
  <c r="I24" i="3"/>
  <c r="J24" i="3"/>
  <c r="M24" i="3"/>
  <c r="N24" i="3"/>
  <c r="O24" i="3"/>
  <c r="P24" i="3"/>
  <c r="Q24" i="3"/>
  <c r="R24" i="3"/>
  <c r="S24" i="3"/>
  <c r="T24" i="3"/>
  <c r="U24" i="3"/>
  <c r="V24" i="3"/>
  <c r="W24" i="3"/>
  <c r="X24" i="3"/>
  <c r="Y24" i="3"/>
  <c r="Z24" i="3"/>
  <c r="AA24" i="3"/>
  <c r="AB24" i="3"/>
  <c r="AC24" i="3"/>
  <c r="AD24" i="3"/>
  <c r="AE24" i="3"/>
  <c r="AF24" i="3"/>
  <c r="AI24" i="3"/>
  <c r="AJ24" i="3"/>
  <c r="AK24" i="3"/>
  <c r="AL24" i="3"/>
  <c r="AM24" i="3"/>
  <c r="AN24" i="3"/>
  <c r="AO24" i="3"/>
  <c r="AP24" i="3"/>
  <c r="AQ24" i="3"/>
  <c r="AR24" i="3"/>
  <c r="AS24" i="3"/>
  <c r="AT24" i="3"/>
  <c r="AW24" i="3"/>
  <c r="AX24" i="3"/>
  <c r="AY24" i="3"/>
  <c r="AZ24" i="3"/>
  <c r="BA24" i="3"/>
  <c r="BB24" i="3"/>
  <c r="BE24" i="3"/>
  <c r="BF24" i="3"/>
  <c r="BG24" i="3"/>
  <c r="BH24" i="3"/>
  <c r="G25" i="3"/>
  <c r="I25" i="3"/>
  <c r="J25" i="3"/>
  <c r="M25" i="3"/>
  <c r="N25" i="3"/>
  <c r="O25" i="3"/>
  <c r="P25" i="3"/>
  <c r="Q25" i="3"/>
  <c r="R25" i="3"/>
  <c r="S25" i="3"/>
  <c r="T25" i="3"/>
  <c r="U25" i="3"/>
  <c r="V25" i="3"/>
  <c r="W25" i="3"/>
  <c r="X25" i="3"/>
  <c r="Y25" i="3"/>
  <c r="Z25" i="3"/>
  <c r="AA25" i="3"/>
  <c r="AB25" i="3"/>
  <c r="AC25" i="3"/>
  <c r="AD25" i="3"/>
  <c r="AE25" i="3"/>
  <c r="AF25" i="3"/>
  <c r="AI25" i="3"/>
  <c r="AJ25" i="3"/>
  <c r="AK25" i="3"/>
  <c r="AL25" i="3"/>
  <c r="AM25" i="3"/>
  <c r="AN25" i="3"/>
  <c r="AO25" i="3"/>
  <c r="AP25" i="3"/>
  <c r="AQ25" i="3"/>
  <c r="AR25" i="3"/>
  <c r="AS25" i="3"/>
  <c r="AT25" i="3"/>
  <c r="AW25" i="3"/>
  <c r="AX25" i="3"/>
  <c r="AY25" i="3"/>
  <c r="AZ25" i="3"/>
  <c r="BA25" i="3"/>
  <c r="BB25" i="3"/>
  <c r="BE25" i="3"/>
  <c r="BF25" i="3"/>
  <c r="BG25" i="3"/>
  <c r="BH25" i="3"/>
  <c r="G26" i="3"/>
  <c r="H26" i="3"/>
  <c r="I26" i="3"/>
  <c r="J26" i="3"/>
  <c r="M26" i="3"/>
  <c r="N26" i="3"/>
  <c r="O26" i="3"/>
  <c r="P26" i="3"/>
  <c r="Q26" i="3"/>
  <c r="R26" i="3"/>
  <c r="S26" i="3"/>
  <c r="T26" i="3"/>
  <c r="U26" i="3"/>
  <c r="V26" i="3"/>
  <c r="W26" i="3"/>
  <c r="X26" i="3"/>
  <c r="Y26" i="3"/>
  <c r="Z26" i="3"/>
  <c r="AA26" i="3"/>
  <c r="AB26" i="3"/>
  <c r="AC26" i="3"/>
  <c r="AD26" i="3"/>
  <c r="AE26" i="3"/>
  <c r="AF26" i="3"/>
  <c r="AI26" i="3"/>
  <c r="AJ26" i="3"/>
  <c r="AK26" i="3"/>
  <c r="AL26" i="3"/>
  <c r="AM26" i="3"/>
  <c r="AN26" i="3"/>
  <c r="AO26" i="3"/>
  <c r="AP26" i="3"/>
  <c r="AQ26" i="3"/>
  <c r="AR26" i="3"/>
  <c r="AS26" i="3"/>
  <c r="AT26" i="3"/>
  <c r="AW26" i="3"/>
  <c r="AX26" i="3"/>
  <c r="AY26" i="3"/>
  <c r="AZ26" i="3"/>
  <c r="BA26" i="3"/>
  <c r="BB26" i="3"/>
  <c r="BE26" i="3"/>
  <c r="BF26" i="3"/>
  <c r="BG26" i="3"/>
  <c r="BH26" i="3"/>
  <c r="G27" i="3"/>
  <c r="H27" i="3"/>
  <c r="I27" i="3"/>
  <c r="J27" i="3"/>
  <c r="M27" i="3"/>
  <c r="N27" i="3"/>
  <c r="O27" i="3"/>
  <c r="P27" i="3"/>
  <c r="Q27" i="3"/>
  <c r="R27" i="3"/>
  <c r="S27" i="3"/>
  <c r="T27" i="3"/>
  <c r="U27" i="3"/>
  <c r="V27" i="3"/>
  <c r="W27" i="3"/>
  <c r="X27" i="3"/>
  <c r="Y27" i="3"/>
  <c r="Z27" i="3"/>
  <c r="AA27" i="3"/>
  <c r="AB27" i="3"/>
  <c r="AC27" i="3"/>
  <c r="AD27" i="3"/>
  <c r="AE27" i="3"/>
  <c r="AF27" i="3"/>
  <c r="AI27" i="3"/>
  <c r="AJ27" i="3"/>
  <c r="AK27" i="3"/>
  <c r="AL27" i="3"/>
  <c r="AM27" i="3"/>
  <c r="AN27" i="3"/>
  <c r="AO27" i="3"/>
  <c r="AP27" i="3"/>
  <c r="AQ27" i="3"/>
  <c r="AR27" i="3"/>
  <c r="AS27" i="3"/>
  <c r="AT27" i="3"/>
  <c r="AW27" i="3"/>
  <c r="AX27" i="3"/>
  <c r="AY27" i="3"/>
  <c r="AZ27" i="3"/>
  <c r="BA27" i="3"/>
  <c r="BB27" i="3"/>
  <c r="BE27" i="3"/>
  <c r="BF27" i="3"/>
  <c r="BG27" i="3"/>
  <c r="BH27" i="3"/>
  <c r="G28" i="3"/>
  <c r="H28" i="3"/>
  <c r="I28" i="3"/>
  <c r="J28" i="3"/>
  <c r="M28" i="3"/>
  <c r="N28" i="3"/>
  <c r="O28" i="3"/>
  <c r="P28" i="3"/>
  <c r="Q28" i="3"/>
  <c r="R28" i="3"/>
  <c r="S28" i="3"/>
  <c r="T28" i="3"/>
  <c r="U28" i="3"/>
  <c r="V28" i="3"/>
  <c r="W28" i="3"/>
  <c r="X28" i="3"/>
  <c r="Y28" i="3"/>
  <c r="Z28" i="3"/>
  <c r="AA28" i="3"/>
  <c r="AB28" i="3"/>
  <c r="AC28" i="3"/>
  <c r="AD28" i="3"/>
  <c r="AE28" i="3"/>
  <c r="AF28" i="3"/>
  <c r="AI28" i="3"/>
  <c r="AJ28" i="3"/>
  <c r="AK28" i="3"/>
  <c r="AL28" i="3"/>
  <c r="AM28" i="3"/>
  <c r="AN28" i="3"/>
  <c r="AO28" i="3"/>
  <c r="AP28" i="3"/>
  <c r="AQ28" i="3"/>
  <c r="AR28" i="3"/>
  <c r="AS28" i="3"/>
  <c r="AT28" i="3"/>
  <c r="AW28" i="3"/>
  <c r="AX28" i="3"/>
  <c r="AY28" i="3"/>
  <c r="AZ28" i="3"/>
  <c r="BA28" i="3"/>
  <c r="BB28" i="3"/>
  <c r="BE28" i="3"/>
  <c r="BF28" i="3"/>
  <c r="BG28" i="3"/>
  <c r="BH28" i="3"/>
  <c r="G29" i="3"/>
  <c r="I29" i="3"/>
  <c r="J29" i="3"/>
  <c r="M29" i="3"/>
  <c r="N29" i="3"/>
  <c r="O29" i="3"/>
  <c r="P29" i="3"/>
  <c r="Q29" i="3"/>
  <c r="R29" i="3"/>
  <c r="S29" i="3"/>
  <c r="T29" i="3"/>
  <c r="U29" i="3"/>
  <c r="V29" i="3"/>
  <c r="W29" i="3"/>
  <c r="X29" i="3"/>
  <c r="Y29" i="3"/>
  <c r="Z29" i="3"/>
  <c r="AA29" i="3"/>
  <c r="AB29" i="3"/>
  <c r="AC29" i="3"/>
  <c r="AD29" i="3"/>
  <c r="AE29" i="3"/>
  <c r="AF29" i="3"/>
  <c r="AI29" i="3"/>
  <c r="AJ29" i="3"/>
  <c r="AK29" i="3"/>
  <c r="AL29" i="3"/>
  <c r="AM29" i="3"/>
  <c r="AN29" i="3"/>
  <c r="AO29" i="3"/>
  <c r="AP29" i="3"/>
  <c r="AQ29" i="3"/>
  <c r="AR29" i="3"/>
  <c r="AS29" i="3"/>
  <c r="AT29" i="3"/>
  <c r="AW29" i="3"/>
  <c r="AX29" i="3"/>
  <c r="AY29" i="3"/>
  <c r="AZ29" i="3"/>
  <c r="BA29" i="3"/>
  <c r="BB29" i="3"/>
  <c r="BE29" i="3"/>
  <c r="BF29" i="3"/>
  <c r="BG29" i="3"/>
  <c r="BH29" i="3"/>
  <c r="G30" i="3"/>
  <c r="I30" i="3"/>
  <c r="J30" i="3"/>
  <c r="M30" i="3"/>
  <c r="N30" i="3"/>
  <c r="O30" i="3"/>
  <c r="P30" i="3"/>
  <c r="Q30" i="3"/>
  <c r="R30" i="3"/>
  <c r="S30" i="3"/>
  <c r="T30" i="3"/>
  <c r="U30" i="3"/>
  <c r="V30" i="3"/>
  <c r="W30" i="3"/>
  <c r="X30" i="3"/>
  <c r="Y30" i="3"/>
  <c r="Z30" i="3"/>
  <c r="AA30" i="3"/>
  <c r="AB30" i="3"/>
  <c r="AC30" i="3"/>
  <c r="AD30" i="3"/>
  <c r="AE30" i="3"/>
  <c r="AF30" i="3"/>
  <c r="AI30" i="3"/>
  <c r="AJ30" i="3"/>
  <c r="AK30" i="3"/>
  <c r="AL30" i="3"/>
  <c r="AM30" i="3"/>
  <c r="AN30" i="3"/>
  <c r="AO30" i="3"/>
  <c r="AP30" i="3"/>
  <c r="AQ30" i="3"/>
  <c r="AR30" i="3"/>
  <c r="AS30" i="3"/>
  <c r="AT30" i="3"/>
  <c r="AW30" i="3"/>
  <c r="AX30" i="3"/>
  <c r="AY30" i="3"/>
  <c r="AZ30" i="3"/>
  <c r="BA30" i="3"/>
  <c r="BB30" i="3"/>
  <c r="BE30" i="3"/>
  <c r="BF30" i="3"/>
  <c r="BG30" i="3"/>
  <c r="BH30" i="3"/>
  <c r="G31" i="3"/>
  <c r="I31" i="3"/>
  <c r="J31" i="3"/>
  <c r="M31" i="3"/>
  <c r="N31" i="3"/>
  <c r="O31" i="3"/>
  <c r="P31" i="3"/>
  <c r="Q31" i="3"/>
  <c r="R31" i="3"/>
  <c r="S31" i="3"/>
  <c r="T31" i="3"/>
  <c r="U31" i="3"/>
  <c r="V31" i="3"/>
  <c r="W31" i="3"/>
  <c r="X31" i="3"/>
  <c r="Y31" i="3"/>
  <c r="Z31" i="3"/>
  <c r="AA31" i="3"/>
  <c r="AB31" i="3"/>
  <c r="AC31" i="3"/>
  <c r="AD31" i="3"/>
  <c r="AE31" i="3"/>
  <c r="AF31" i="3"/>
  <c r="AI31" i="3"/>
  <c r="AJ31" i="3"/>
  <c r="AK31" i="3"/>
  <c r="AL31" i="3"/>
  <c r="AM31" i="3"/>
  <c r="AN31" i="3"/>
  <c r="AO31" i="3"/>
  <c r="AP31" i="3"/>
  <c r="AQ31" i="3"/>
  <c r="AR31" i="3"/>
  <c r="AS31" i="3"/>
  <c r="AT31" i="3"/>
  <c r="AW31" i="3"/>
  <c r="AX31" i="3"/>
  <c r="AY31" i="3"/>
  <c r="AZ31" i="3"/>
  <c r="BA31" i="3"/>
  <c r="BB31" i="3"/>
  <c r="BE31" i="3"/>
  <c r="BF31" i="3"/>
  <c r="BG31" i="3"/>
  <c r="BH31" i="3"/>
  <c r="G32" i="3"/>
  <c r="I32" i="3"/>
  <c r="J32" i="3"/>
  <c r="M32" i="3"/>
  <c r="N32" i="3"/>
  <c r="O32" i="3"/>
  <c r="P32" i="3"/>
  <c r="Q32" i="3"/>
  <c r="R32" i="3"/>
  <c r="S32" i="3"/>
  <c r="T32" i="3"/>
  <c r="U32" i="3"/>
  <c r="V32" i="3"/>
  <c r="W32" i="3"/>
  <c r="X32" i="3"/>
  <c r="Y32" i="3"/>
  <c r="Z32" i="3"/>
  <c r="AA32" i="3"/>
  <c r="AB32" i="3"/>
  <c r="AC32" i="3"/>
  <c r="AD32" i="3"/>
  <c r="AE32" i="3"/>
  <c r="AF32" i="3"/>
  <c r="AI32" i="3"/>
  <c r="AJ32" i="3"/>
  <c r="AK32" i="3"/>
  <c r="AL32" i="3"/>
  <c r="AM32" i="3"/>
  <c r="AN32" i="3"/>
  <c r="AO32" i="3"/>
  <c r="AP32" i="3"/>
  <c r="AQ32" i="3"/>
  <c r="AR32" i="3"/>
  <c r="AS32" i="3"/>
  <c r="AT32" i="3"/>
  <c r="AW32" i="3"/>
  <c r="AX32" i="3"/>
  <c r="AY32" i="3"/>
  <c r="AZ32" i="3"/>
  <c r="BA32" i="3"/>
  <c r="BB32" i="3"/>
  <c r="BE32" i="3"/>
  <c r="BF32" i="3"/>
  <c r="BG32" i="3"/>
  <c r="BH32" i="3"/>
  <c r="G33" i="3"/>
  <c r="I33" i="3"/>
  <c r="J33" i="3"/>
  <c r="M33" i="3"/>
  <c r="N33" i="3"/>
  <c r="O33" i="3"/>
  <c r="P33" i="3"/>
  <c r="Q33" i="3"/>
  <c r="R33" i="3"/>
  <c r="S33" i="3"/>
  <c r="T33" i="3"/>
  <c r="U33" i="3"/>
  <c r="V33" i="3"/>
  <c r="W33" i="3"/>
  <c r="X33" i="3"/>
  <c r="Y33" i="3"/>
  <c r="Z33" i="3"/>
  <c r="AA33" i="3"/>
  <c r="AB33" i="3"/>
  <c r="AC33" i="3"/>
  <c r="AD33" i="3"/>
  <c r="AE33" i="3"/>
  <c r="AF33" i="3"/>
  <c r="AI33" i="3"/>
  <c r="AJ33" i="3"/>
  <c r="AK33" i="3"/>
  <c r="AL33" i="3"/>
  <c r="AM33" i="3"/>
  <c r="AN33" i="3"/>
  <c r="AO33" i="3"/>
  <c r="AP33" i="3"/>
  <c r="AQ33" i="3"/>
  <c r="AR33" i="3"/>
  <c r="AS33" i="3"/>
  <c r="AT33" i="3"/>
  <c r="AW33" i="3"/>
  <c r="AX33" i="3"/>
  <c r="AY33" i="3"/>
  <c r="AZ33" i="3"/>
  <c r="BA33" i="3"/>
  <c r="BB33" i="3"/>
  <c r="BE33" i="3"/>
  <c r="BF33" i="3"/>
  <c r="BG33" i="3"/>
  <c r="BH33" i="3"/>
  <c r="G34" i="3"/>
  <c r="I34" i="3"/>
  <c r="J34" i="3"/>
  <c r="M34" i="3"/>
  <c r="N34" i="3"/>
  <c r="O34" i="3"/>
  <c r="P34" i="3"/>
  <c r="Q34" i="3"/>
  <c r="R34" i="3"/>
  <c r="S34" i="3"/>
  <c r="T34" i="3"/>
  <c r="U34" i="3"/>
  <c r="V34" i="3"/>
  <c r="W34" i="3"/>
  <c r="X34" i="3"/>
  <c r="Y34" i="3"/>
  <c r="Z34" i="3"/>
  <c r="AA34" i="3"/>
  <c r="AB34" i="3"/>
  <c r="AC34" i="3"/>
  <c r="AD34" i="3"/>
  <c r="AE34" i="3"/>
  <c r="AF34" i="3"/>
  <c r="AI34" i="3"/>
  <c r="AJ34" i="3"/>
  <c r="AK34" i="3"/>
  <c r="AL34" i="3"/>
  <c r="AM34" i="3"/>
  <c r="AN34" i="3"/>
  <c r="AO34" i="3"/>
  <c r="AP34" i="3"/>
  <c r="AQ34" i="3"/>
  <c r="AR34" i="3"/>
  <c r="AS34" i="3"/>
  <c r="AT34" i="3"/>
  <c r="AW34" i="3"/>
  <c r="AX34" i="3"/>
  <c r="AY34" i="3"/>
  <c r="AZ34" i="3"/>
  <c r="BA34" i="3"/>
  <c r="BB34" i="3"/>
  <c r="BE34" i="3"/>
  <c r="BF34" i="3"/>
  <c r="BG34" i="3"/>
  <c r="BH34" i="3"/>
  <c r="G35" i="3"/>
  <c r="I35" i="3"/>
  <c r="J35" i="3"/>
  <c r="M35" i="3"/>
  <c r="N35" i="3"/>
  <c r="O35" i="3"/>
  <c r="P35" i="3"/>
  <c r="Q35" i="3"/>
  <c r="R35" i="3"/>
  <c r="S35" i="3"/>
  <c r="T35" i="3"/>
  <c r="U35" i="3"/>
  <c r="V35" i="3"/>
  <c r="W35" i="3"/>
  <c r="X35" i="3"/>
  <c r="Y35" i="3"/>
  <c r="Z35" i="3"/>
  <c r="AA35" i="3"/>
  <c r="AB35" i="3"/>
  <c r="AC35" i="3"/>
  <c r="AD35" i="3"/>
  <c r="AE35" i="3"/>
  <c r="AF35" i="3"/>
  <c r="AI35" i="3"/>
  <c r="AJ35" i="3"/>
  <c r="AK35" i="3"/>
  <c r="AL35" i="3"/>
  <c r="AM35" i="3"/>
  <c r="AN35" i="3"/>
  <c r="AO35" i="3"/>
  <c r="AP35" i="3"/>
  <c r="AQ35" i="3"/>
  <c r="AR35" i="3"/>
  <c r="AS35" i="3"/>
  <c r="AT35" i="3"/>
  <c r="AW35" i="3"/>
  <c r="AX35" i="3"/>
  <c r="AY35" i="3"/>
  <c r="AZ35" i="3"/>
  <c r="BA35" i="3"/>
  <c r="BB35" i="3"/>
  <c r="BE35" i="3"/>
  <c r="BF35" i="3"/>
  <c r="BG35" i="3"/>
  <c r="BH35" i="3"/>
  <c r="G36" i="3"/>
  <c r="I36" i="3"/>
  <c r="J36" i="3"/>
  <c r="M36" i="3"/>
  <c r="N36" i="3"/>
  <c r="O36" i="3"/>
  <c r="P36" i="3"/>
  <c r="Q36" i="3"/>
  <c r="R36" i="3"/>
  <c r="S36" i="3"/>
  <c r="T36" i="3"/>
  <c r="U36" i="3"/>
  <c r="V36" i="3"/>
  <c r="W36" i="3"/>
  <c r="X36" i="3"/>
  <c r="Y36" i="3"/>
  <c r="Z36" i="3"/>
  <c r="AA36" i="3"/>
  <c r="AB36" i="3"/>
  <c r="AC36" i="3"/>
  <c r="AD36" i="3"/>
  <c r="AE36" i="3"/>
  <c r="AF36" i="3"/>
  <c r="AI36" i="3"/>
  <c r="AJ36" i="3"/>
  <c r="AK36" i="3"/>
  <c r="AL36" i="3"/>
  <c r="AM36" i="3"/>
  <c r="AN36" i="3"/>
  <c r="AO36" i="3"/>
  <c r="AP36" i="3"/>
  <c r="AQ36" i="3"/>
  <c r="AR36" i="3"/>
  <c r="AS36" i="3"/>
  <c r="AT36" i="3"/>
  <c r="AW36" i="3"/>
  <c r="AX36" i="3"/>
  <c r="AY36" i="3"/>
  <c r="AZ36" i="3"/>
  <c r="BA36" i="3"/>
  <c r="BB36" i="3"/>
  <c r="BE36" i="3"/>
  <c r="BF36" i="3"/>
  <c r="BG36" i="3"/>
  <c r="BH36" i="3"/>
  <c r="G37" i="3"/>
  <c r="I37" i="3"/>
  <c r="J37" i="3"/>
  <c r="M37" i="3"/>
  <c r="N37" i="3"/>
  <c r="O37" i="3"/>
  <c r="P37" i="3"/>
  <c r="Q37" i="3"/>
  <c r="R37" i="3"/>
  <c r="S37" i="3"/>
  <c r="T37" i="3"/>
  <c r="U37" i="3"/>
  <c r="V37" i="3"/>
  <c r="W37" i="3"/>
  <c r="X37" i="3"/>
  <c r="Y37" i="3"/>
  <c r="Z37" i="3"/>
  <c r="AA37" i="3"/>
  <c r="AB37" i="3"/>
  <c r="AC37" i="3"/>
  <c r="AD37" i="3"/>
  <c r="AE37" i="3"/>
  <c r="AF37" i="3"/>
  <c r="AI37" i="3"/>
  <c r="AJ37" i="3"/>
  <c r="AK37" i="3"/>
  <c r="AL37" i="3"/>
  <c r="AM37" i="3"/>
  <c r="AN37" i="3"/>
  <c r="AO37" i="3"/>
  <c r="AP37" i="3"/>
  <c r="AQ37" i="3"/>
  <c r="AR37" i="3"/>
  <c r="AS37" i="3"/>
  <c r="AT37" i="3"/>
  <c r="AW37" i="3"/>
  <c r="AX37" i="3"/>
  <c r="AY37" i="3"/>
  <c r="AZ37" i="3"/>
  <c r="BA37" i="3"/>
  <c r="BB37" i="3"/>
  <c r="BE37" i="3"/>
  <c r="BF37" i="3"/>
  <c r="BG37" i="3"/>
  <c r="BH37" i="3"/>
  <c r="G38" i="3"/>
  <c r="I38" i="3"/>
  <c r="J38" i="3"/>
  <c r="M38" i="3"/>
  <c r="N38" i="3"/>
  <c r="O38" i="3"/>
  <c r="P38" i="3"/>
  <c r="Q38" i="3"/>
  <c r="R38" i="3"/>
  <c r="S38" i="3"/>
  <c r="T38" i="3"/>
  <c r="U38" i="3"/>
  <c r="V38" i="3"/>
  <c r="W38" i="3"/>
  <c r="X38" i="3"/>
  <c r="Y38" i="3"/>
  <c r="Z38" i="3"/>
  <c r="AA38" i="3"/>
  <c r="AB38" i="3"/>
  <c r="AC38" i="3"/>
  <c r="AD38" i="3"/>
  <c r="AE38" i="3"/>
  <c r="AF38" i="3"/>
  <c r="AI38" i="3"/>
  <c r="AJ38" i="3"/>
  <c r="AK38" i="3"/>
  <c r="AL38" i="3"/>
  <c r="AM38" i="3"/>
  <c r="AN38" i="3"/>
  <c r="AO38" i="3"/>
  <c r="AP38" i="3"/>
  <c r="AQ38" i="3"/>
  <c r="AR38" i="3"/>
  <c r="AS38" i="3"/>
  <c r="AT38" i="3"/>
  <c r="AW38" i="3"/>
  <c r="AX38" i="3"/>
  <c r="AY38" i="3"/>
  <c r="AZ38" i="3"/>
  <c r="BA38" i="3"/>
  <c r="BB38" i="3"/>
  <c r="BE38" i="3"/>
  <c r="BF38" i="3"/>
  <c r="BG38" i="3"/>
  <c r="BH38" i="3"/>
  <c r="G39" i="3"/>
  <c r="I39" i="3"/>
  <c r="J39" i="3"/>
  <c r="M39" i="3"/>
  <c r="N39" i="3"/>
  <c r="O39" i="3"/>
  <c r="P39" i="3"/>
  <c r="Q39" i="3"/>
  <c r="R39" i="3"/>
  <c r="S39" i="3"/>
  <c r="T39" i="3"/>
  <c r="U39" i="3"/>
  <c r="V39" i="3"/>
  <c r="W39" i="3"/>
  <c r="X39" i="3"/>
  <c r="Y39" i="3"/>
  <c r="Z39" i="3"/>
  <c r="AA39" i="3"/>
  <c r="AB39" i="3"/>
  <c r="AC39" i="3"/>
  <c r="AD39" i="3"/>
  <c r="AE39" i="3"/>
  <c r="AF39" i="3"/>
  <c r="AI39" i="3"/>
  <c r="AJ39" i="3"/>
  <c r="AK39" i="3"/>
  <c r="AL39" i="3"/>
  <c r="AM39" i="3"/>
  <c r="AN39" i="3"/>
  <c r="AO39" i="3"/>
  <c r="AP39" i="3"/>
  <c r="AQ39" i="3"/>
  <c r="AR39" i="3"/>
  <c r="AS39" i="3"/>
  <c r="AT39" i="3"/>
  <c r="AW39" i="3"/>
  <c r="AX39" i="3"/>
  <c r="AY39" i="3"/>
  <c r="AZ39" i="3"/>
  <c r="BA39" i="3"/>
  <c r="BB39" i="3"/>
  <c r="BE39" i="3"/>
  <c r="BF39" i="3"/>
  <c r="BG39" i="3"/>
  <c r="BH39" i="3"/>
  <c r="G40" i="3"/>
  <c r="H40" i="3"/>
  <c r="I40" i="3"/>
  <c r="J40" i="3"/>
  <c r="M40" i="3"/>
  <c r="N40" i="3"/>
  <c r="O40" i="3"/>
  <c r="P40" i="3"/>
  <c r="Q40" i="3"/>
  <c r="R40" i="3"/>
  <c r="S40" i="3"/>
  <c r="T40" i="3"/>
  <c r="U40" i="3"/>
  <c r="V40" i="3"/>
  <c r="W40" i="3"/>
  <c r="X40" i="3"/>
  <c r="Y40" i="3"/>
  <c r="Z40" i="3"/>
  <c r="AA40" i="3"/>
  <c r="AB40" i="3"/>
  <c r="AC40" i="3"/>
  <c r="AD40" i="3"/>
  <c r="AE40" i="3"/>
  <c r="AF40" i="3"/>
  <c r="AI40" i="3"/>
  <c r="AJ40" i="3"/>
  <c r="AK40" i="3"/>
  <c r="AL40" i="3"/>
  <c r="AM40" i="3"/>
  <c r="AN40" i="3"/>
  <c r="AO40" i="3"/>
  <c r="AP40" i="3"/>
  <c r="AQ40" i="3"/>
  <c r="AR40" i="3"/>
  <c r="AS40" i="3"/>
  <c r="AT40" i="3"/>
  <c r="AW40" i="3"/>
  <c r="AX40" i="3"/>
  <c r="AY40" i="3"/>
  <c r="AZ40" i="3"/>
  <c r="BA40" i="3"/>
  <c r="BB40" i="3"/>
  <c r="BE40" i="3"/>
  <c r="BF40" i="3"/>
  <c r="BG40" i="3"/>
  <c r="BH40" i="3"/>
  <c r="G41" i="3"/>
  <c r="H41" i="3"/>
  <c r="I41" i="3"/>
  <c r="J41" i="3"/>
  <c r="M41" i="3"/>
  <c r="N41" i="3"/>
  <c r="O41" i="3"/>
  <c r="P41" i="3"/>
  <c r="Q41" i="3"/>
  <c r="R41" i="3"/>
  <c r="S41" i="3"/>
  <c r="T41" i="3"/>
  <c r="U41" i="3"/>
  <c r="V41" i="3"/>
  <c r="W41" i="3"/>
  <c r="X41" i="3"/>
  <c r="Y41" i="3"/>
  <c r="Z41" i="3"/>
  <c r="AA41" i="3"/>
  <c r="AB41" i="3"/>
  <c r="AC41" i="3"/>
  <c r="AD41" i="3"/>
  <c r="AE41" i="3"/>
  <c r="AF41" i="3"/>
  <c r="AI41" i="3"/>
  <c r="AJ41" i="3"/>
  <c r="AK41" i="3"/>
  <c r="AL41" i="3"/>
  <c r="AM41" i="3"/>
  <c r="AN41" i="3"/>
  <c r="AO41" i="3"/>
  <c r="AP41" i="3"/>
  <c r="AQ41" i="3"/>
  <c r="AR41" i="3"/>
  <c r="AS41" i="3"/>
  <c r="AT41" i="3"/>
  <c r="AW41" i="3"/>
  <c r="AX41" i="3"/>
  <c r="AY41" i="3"/>
  <c r="AZ41" i="3"/>
  <c r="BA41" i="3"/>
  <c r="BB41" i="3"/>
  <c r="BE41" i="3"/>
  <c r="BF41" i="3"/>
  <c r="BG41" i="3"/>
  <c r="BH41" i="3"/>
  <c r="G42" i="3"/>
  <c r="H42" i="3"/>
  <c r="I42" i="3"/>
  <c r="J42" i="3"/>
  <c r="M42" i="3"/>
  <c r="N42" i="3"/>
  <c r="O42" i="3"/>
  <c r="P42" i="3"/>
  <c r="Q42" i="3"/>
  <c r="R42" i="3"/>
  <c r="S42" i="3"/>
  <c r="T42" i="3"/>
  <c r="U42" i="3"/>
  <c r="V42" i="3"/>
  <c r="W42" i="3"/>
  <c r="X42" i="3"/>
  <c r="Y42" i="3"/>
  <c r="Z42" i="3"/>
  <c r="AA42" i="3"/>
  <c r="AB42" i="3"/>
  <c r="AC42" i="3"/>
  <c r="AD42" i="3"/>
  <c r="AE42" i="3"/>
  <c r="AF42" i="3"/>
  <c r="AI42" i="3"/>
  <c r="AJ42" i="3"/>
  <c r="AK42" i="3"/>
  <c r="AL42" i="3"/>
  <c r="AM42" i="3"/>
  <c r="AN42" i="3"/>
  <c r="AO42" i="3"/>
  <c r="AP42" i="3"/>
  <c r="AQ42" i="3"/>
  <c r="AR42" i="3"/>
  <c r="AS42" i="3"/>
  <c r="AT42" i="3"/>
  <c r="AW42" i="3"/>
  <c r="AX42" i="3"/>
  <c r="AY42" i="3"/>
  <c r="AZ42" i="3"/>
  <c r="BA42" i="3"/>
  <c r="BB42" i="3"/>
  <c r="BE42" i="3"/>
  <c r="BF42" i="3"/>
  <c r="BG42" i="3"/>
  <c r="BH42" i="3"/>
  <c r="G43" i="3"/>
  <c r="H43" i="3"/>
  <c r="I43" i="3"/>
  <c r="J43" i="3"/>
  <c r="M43" i="3"/>
  <c r="N43" i="3"/>
  <c r="O43" i="3"/>
  <c r="P43" i="3"/>
  <c r="Q43" i="3"/>
  <c r="R43" i="3"/>
  <c r="S43" i="3"/>
  <c r="T43" i="3"/>
  <c r="U43" i="3"/>
  <c r="V43" i="3"/>
  <c r="W43" i="3"/>
  <c r="X43" i="3"/>
  <c r="Y43" i="3"/>
  <c r="Z43" i="3"/>
  <c r="AA43" i="3"/>
  <c r="AB43" i="3"/>
  <c r="AC43" i="3"/>
  <c r="AD43" i="3"/>
  <c r="AE43" i="3"/>
  <c r="AF43" i="3"/>
  <c r="AI43" i="3"/>
  <c r="AJ43" i="3"/>
  <c r="AK43" i="3"/>
  <c r="AL43" i="3"/>
  <c r="AM43" i="3"/>
  <c r="AN43" i="3"/>
  <c r="AO43" i="3"/>
  <c r="AP43" i="3"/>
  <c r="AQ43" i="3"/>
  <c r="AR43" i="3"/>
  <c r="AS43" i="3"/>
  <c r="AT43" i="3"/>
  <c r="AW43" i="3"/>
  <c r="AX43" i="3"/>
  <c r="AY43" i="3"/>
  <c r="AZ43" i="3"/>
  <c r="BA43" i="3"/>
  <c r="BB43" i="3"/>
  <c r="BE43" i="3"/>
  <c r="BF43" i="3"/>
  <c r="BG43" i="3"/>
  <c r="BH43" i="3"/>
  <c r="G44" i="3"/>
  <c r="I44" i="3"/>
  <c r="J44" i="3"/>
  <c r="M44" i="3"/>
  <c r="N44" i="3"/>
  <c r="O44" i="3"/>
  <c r="P44" i="3"/>
  <c r="Q44" i="3"/>
  <c r="R44" i="3"/>
  <c r="S44" i="3"/>
  <c r="T44" i="3"/>
  <c r="U44" i="3"/>
  <c r="V44" i="3"/>
  <c r="W44" i="3"/>
  <c r="X44" i="3"/>
  <c r="Y44" i="3"/>
  <c r="Z44" i="3"/>
  <c r="AA44" i="3"/>
  <c r="AB44" i="3"/>
  <c r="AC44" i="3"/>
  <c r="AD44" i="3"/>
  <c r="AE44" i="3"/>
  <c r="AF44" i="3"/>
  <c r="AI44" i="3"/>
  <c r="AJ44" i="3"/>
  <c r="AK44" i="3"/>
  <c r="AL44" i="3"/>
  <c r="AM44" i="3"/>
  <c r="AN44" i="3"/>
  <c r="AO44" i="3"/>
  <c r="AP44" i="3"/>
  <c r="AQ44" i="3"/>
  <c r="AR44" i="3"/>
  <c r="AS44" i="3"/>
  <c r="AT44" i="3"/>
  <c r="AW44" i="3"/>
  <c r="AX44" i="3"/>
  <c r="AY44" i="3"/>
  <c r="AZ44" i="3"/>
  <c r="BA44" i="3"/>
  <c r="BB44" i="3"/>
  <c r="BE44" i="3"/>
  <c r="BF44" i="3"/>
  <c r="BG44" i="3"/>
  <c r="BH44" i="3"/>
  <c r="G45" i="3"/>
  <c r="I45" i="3"/>
  <c r="J45" i="3"/>
  <c r="M45" i="3"/>
  <c r="N45" i="3"/>
  <c r="O45" i="3"/>
  <c r="P45" i="3"/>
  <c r="Q45" i="3"/>
  <c r="R45" i="3"/>
  <c r="S45" i="3"/>
  <c r="T45" i="3"/>
  <c r="U45" i="3"/>
  <c r="V45" i="3"/>
  <c r="W45" i="3"/>
  <c r="X45" i="3"/>
  <c r="Y45" i="3"/>
  <c r="Z45" i="3"/>
  <c r="AA45" i="3"/>
  <c r="AB45" i="3"/>
  <c r="AC45" i="3"/>
  <c r="AD45" i="3"/>
  <c r="AE45" i="3"/>
  <c r="AF45" i="3"/>
  <c r="AI45" i="3"/>
  <c r="AJ45" i="3"/>
  <c r="AK45" i="3"/>
  <c r="AL45" i="3"/>
  <c r="AM45" i="3"/>
  <c r="AN45" i="3"/>
  <c r="AO45" i="3"/>
  <c r="AP45" i="3"/>
  <c r="AQ45" i="3"/>
  <c r="AR45" i="3"/>
  <c r="AS45" i="3"/>
  <c r="AT45" i="3"/>
  <c r="AW45" i="3"/>
  <c r="AX45" i="3"/>
  <c r="AY45" i="3"/>
  <c r="AZ45" i="3"/>
  <c r="BA45" i="3"/>
  <c r="BB45" i="3"/>
  <c r="BE45" i="3"/>
  <c r="BF45" i="3"/>
  <c r="BG45" i="3"/>
  <c r="BH45" i="3"/>
  <c r="G46" i="3"/>
  <c r="I46" i="3"/>
  <c r="J46" i="3"/>
  <c r="M46" i="3"/>
  <c r="N46" i="3"/>
  <c r="O46" i="3"/>
  <c r="P46" i="3"/>
  <c r="Q46" i="3"/>
  <c r="R46" i="3"/>
  <c r="S46" i="3"/>
  <c r="T46" i="3"/>
  <c r="U46" i="3"/>
  <c r="V46" i="3"/>
  <c r="W46" i="3"/>
  <c r="X46" i="3"/>
  <c r="Y46" i="3"/>
  <c r="Z46" i="3"/>
  <c r="AA46" i="3"/>
  <c r="AB46" i="3"/>
  <c r="AC46" i="3"/>
  <c r="AD46" i="3"/>
  <c r="AE46" i="3"/>
  <c r="AF46" i="3"/>
  <c r="AI46" i="3"/>
  <c r="AJ46" i="3"/>
  <c r="AK46" i="3"/>
  <c r="AL46" i="3"/>
  <c r="AM46" i="3"/>
  <c r="AN46" i="3"/>
  <c r="AO46" i="3"/>
  <c r="AP46" i="3"/>
  <c r="AQ46" i="3"/>
  <c r="AR46" i="3"/>
  <c r="AS46" i="3"/>
  <c r="AT46" i="3"/>
  <c r="AW46" i="3"/>
  <c r="AX46" i="3"/>
  <c r="AY46" i="3"/>
  <c r="AZ46" i="3"/>
  <c r="BA46" i="3"/>
  <c r="BB46" i="3"/>
  <c r="BE46" i="3"/>
  <c r="BF46" i="3"/>
  <c r="BG46" i="3"/>
  <c r="BH46" i="3"/>
  <c r="G47" i="3"/>
  <c r="I47" i="3"/>
  <c r="J47" i="3"/>
  <c r="M47" i="3"/>
  <c r="N47" i="3"/>
  <c r="O47" i="3"/>
  <c r="P47" i="3"/>
  <c r="Q47" i="3"/>
  <c r="R47" i="3"/>
  <c r="S47" i="3"/>
  <c r="T47" i="3"/>
  <c r="U47" i="3"/>
  <c r="V47" i="3"/>
  <c r="W47" i="3"/>
  <c r="X47" i="3"/>
  <c r="Y47" i="3"/>
  <c r="Z47" i="3"/>
  <c r="AA47" i="3"/>
  <c r="AB47" i="3"/>
  <c r="AC47" i="3"/>
  <c r="AD47" i="3"/>
  <c r="AE47" i="3"/>
  <c r="AF47" i="3"/>
  <c r="AI47" i="3"/>
  <c r="AJ47" i="3"/>
  <c r="AK47" i="3"/>
  <c r="AL47" i="3"/>
  <c r="AM47" i="3"/>
  <c r="AN47" i="3"/>
  <c r="AO47" i="3"/>
  <c r="AP47" i="3"/>
  <c r="AQ47" i="3"/>
  <c r="AR47" i="3"/>
  <c r="AS47" i="3"/>
  <c r="AT47" i="3"/>
  <c r="AW47" i="3"/>
  <c r="AX47" i="3"/>
  <c r="AY47" i="3"/>
  <c r="AZ47" i="3"/>
  <c r="BA47" i="3"/>
  <c r="BB47" i="3"/>
  <c r="BE47" i="3"/>
  <c r="BF47" i="3"/>
  <c r="BG47" i="3"/>
  <c r="BH47" i="3"/>
  <c r="G48" i="3"/>
  <c r="I48" i="3"/>
  <c r="J48" i="3"/>
  <c r="M48" i="3"/>
  <c r="N48" i="3"/>
  <c r="O48" i="3"/>
  <c r="P48" i="3"/>
  <c r="Q48" i="3"/>
  <c r="R48" i="3"/>
  <c r="S48" i="3"/>
  <c r="T48" i="3"/>
  <c r="U48" i="3"/>
  <c r="V48" i="3"/>
  <c r="W48" i="3"/>
  <c r="X48" i="3"/>
  <c r="Y48" i="3"/>
  <c r="Z48" i="3"/>
  <c r="AA48" i="3"/>
  <c r="AB48" i="3"/>
  <c r="AC48" i="3"/>
  <c r="AD48" i="3"/>
  <c r="AE48" i="3"/>
  <c r="AF48" i="3"/>
  <c r="AI48" i="3"/>
  <c r="AJ48" i="3"/>
  <c r="AK48" i="3"/>
  <c r="AL48" i="3"/>
  <c r="AM48" i="3"/>
  <c r="AN48" i="3"/>
  <c r="AO48" i="3"/>
  <c r="AP48" i="3"/>
  <c r="AQ48" i="3"/>
  <c r="AR48" i="3"/>
  <c r="AS48" i="3"/>
  <c r="AT48" i="3"/>
  <c r="AW48" i="3"/>
  <c r="AX48" i="3"/>
  <c r="AY48" i="3"/>
  <c r="AZ48" i="3"/>
  <c r="BA48" i="3"/>
  <c r="BB48" i="3"/>
  <c r="BE48" i="3"/>
  <c r="BF48" i="3"/>
  <c r="BG48" i="3"/>
  <c r="BH48" i="3"/>
  <c r="G49" i="3"/>
  <c r="I49" i="3"/>
  <c r="J49" i="3"/>
  <c r="M49" i="3"/>
  <c r="N49" i="3"/>
  <c r="O49" i="3"/>
  <c r="P49" i="3"/>
  <c r="Q49" i="3"/>
  <c r="R49" i="3"/>
  <c r="S49" i="3"/>
  <c r="T49" i="3"/>
  <c r="U49" i="3"/>
  <c r="V49" i="3"/>
  <c r="W49" i="3"/>
  <c r="X49" i="3"/>
  <c r="Y49" i="3"/>
  <c r="Z49" i="3"/>
  <c r="AA49" i="3"/>
  <c r="AB49" i="3"/>
  <c r="AC49" i="3"/>
  <c r="AD49" i="3"/>
  <c r="AE49" i="3"/>
  <c r="AF49" i="3"/>
  <c r="AI49" i="3"/>
  <c r="AJ49" i="3"/>
  <c r="AK49" i="3"/>
  <c r="AL49" i="3"/>
  <c r="AM49" i="3"/>
  <c r="AN49" i="3"/>
  <c r="AO49" i="3"/>
  <c r="AP49" i="3"/>
  <c r="AQ49" i="3"/>
  <c r="AR49" i="3"/>
  <c r="AS49" i="3"/>
  <c r="AT49" i="3"/>
  <c r="AW49" i="3"/>
  <c r="AX49" i="3"/>
  <c r="AY49" i="3"/>
  <c r="AZ49" i="3"/>
  <c r="BA49" i="3"/>
  <c r="BB49" i="3"/>
  <c r="BE49" i="3"/>
  <c r="BF49" i="3"/>
  <c r="BG49" i="3"/>
  <c r="BH49" i="3"/>
  <c r="G50" i="3"/>
  <c r="I50" i="3"/>
  <c r="J50" i="3"/>
  <c r="M50" i="3"/>
  <c r="N50" i="3"/>
  <c r="O50" i="3"/>
  <c r="P50" i="3"/>
  <c r="Q50" i="3"/>
  <c r="R50" i="3"/>
  <c r="S50" i="3"/>
  <c r="T50" i="3"/>
  <c r="U50" i="3"/>
  <c r="V50" i="3"/>
  <c r="W50" i="3"/>
  <c r="X50" i="3"/>
  <c r="Y50" i="3"/>
  <c r="Z50" i="3"/>
  <c r="AA50" i="3"/>
  <c r="AB50" i="3"/>
  <c r="AC50" i="3"/>
  <c r="AD50" i="3"/>
  <c r="AE50" i="3"/>
  <c r="AF50" i="3"/>
  <c r="AI50" i="3"/>
  <c r="AJ50" i="3"/>
  <c r="AK50" i="3"/>
  <c r="AL50" i="3"/>
  <c r="AM50" i="3"/>
  <c r="AN50" i="3"/>
  <c r="AO50" i="3"/>
  <c r="AP50" i="3"/>
  <c r="AQ50" i="3"/>
  <c r="AR50" i="3"/>
  <c r="AS50" i="3"/>
  <c r="AT50" i="3"/>
  <c r="AW50" i="3"/>
  <c r="AX50" i="3"/>
  <c r="AY50" i="3"/>
  <c r="AZ50" i="3"/>
  <c r="BA50" i="3"/>
  <c r="BB50" i="3"/>
  <c r="BE50" i="3"/>
  <c r="BF50" i="3"/>
  <c r="BG50" i="3"/>
  <c r="BH50" i="3"/>
  <c r="G51" i="3"/>
  <c r="I51" i="3"/>
  <c r="J51" i="3"/>
  <c r="M51" i="3"/>
  <c r="N51" i="3"/>
  <c r="O51" i="3"/>
  <c r="P51" i="3"/>
  <c r="Q51" i="3"/>
  <c r="R51" i="3"/>
  <c r="S51" i="3"/>
  <c r="T51" i="3"/>
  <c r="U51" i="3"/>
  <c r="V51" i="3"/>
  <c r="W51" i="3"/>
  <c r="X51" i="3"/>
  <c r="Y51" i="3"/>
  <c r="Z51" i="3"/>
  <c r="AA51" i="3"/>
  <c r="AB51" i="3"/>
  <c r="AC51" i="3"/>
  <c r="AD51" i="3"/>
  <c r="AE51" i="3"/>
  <c r="AF51" i="3"/>
  <c r="AI51" i="3"/>
  <c r="AJ51" i="3"/>
  <c r="AK51" i="3"/>
  <c r="AL51" i="3"/>
  <c r="AM51" i="3"/>
  <c r="AN51" i="3"/>
  <c r="AO51" i="3"/>
  <c r="AP51" i="3"/>
  <c r="AQ51" i="3"/>
  <c r="AR51" i="3"/>
  <c r="AS51" i="3"/>
  <c r="AT51" i="3"/>
  <c r="AW51" i="3"/>
  <c r="AX51" i="3"/>
  <c r="AY51" i="3"/>
  <c r="AZ51" i="3"/>
  <c r="BA51" i="3"/>
  <c r="BB51" i="3"/>
  <c r="BE51" i="3"/>
  <c r="BF51" i="3"/>
  <c r="BG51" i="3"/>
  <c r="BH51" i="3"/>
  <c r="G52" i="3"/>
  <c r="H52" i="3"/>
  <c r="I52" i="3"/>
  <c r="J52" i="3"/>
  <c r="M52" i="3"/>
  <c r="N52" i="3"/>
  <c r="O52" i="3"/>
  <c r="P52" i="3"/>
  <c r="Q52" i="3"/>
  <c r="R52" i="3"/>
  <c r="S52" i="3"/>
  <c r="T52" i="3"/>
  <c r="U52" i="3"/>
  <c r="V52" i="3"/>
  <c r="W52" i="3"/>
  <c r="X52" i="3"/>
  <c r="Y52" i="3"/>
  <c r="Z52" i="3"/>
  <c r="AA52" i="3"/>
  <c r="AB52" i="3"/>
  <c r="AC52" i="3"/>
  <c r="AD52" i="3"/>
  <c r="AE52" i="3"/>
  <c r="AF52" i="3"/>
  <c r="AI52" i="3"/>
  <c r="AJ52" i="3"/>
  <c r="AK52" i="3"/>
  <c r="AL52" i="3"/>
  <c r="AM52" i="3"/>
  <c r="AN52" i="3"/>
  <c r="AO52" i="3"/>
  <c r="AP52" i="3"/>
  <c r="AQ52" i="3"/>
  <c r="AR52" i="3"/>
  <c r="AS52" i="3"/>
  <c r="AT52" i="3"/>
  <c r="AW52" i="3"/>
  <c r="AX52" i="3"/>
  <c r="AY52" i="3"/>
  <c r="AZ52" i="3"/>
  <c r="BA52" i="3"/>
  <c r="BB52" i="3"/>
  <c r="BE52" i="3"/>
  <c r="BF52" i="3"/>
  <c r="BG52" i="3"/>
  <c r="BH52" i="3"/>
  <c r="G53" i="3"/>
  <c r="H53" i="3"/>
  <c r="I53" i="3"/>
  <c r="J53" i="3"/>
  <c r="M53" i="3"/>
  <c r="N53" i="3"/>
  <c r="O53" i="3"/>
  <c r="P53" i="3"/>
  <c r="Q53" i="3"/>
  <c r="R53" i="3"/>
  <c r="S53" i="3"/>
  <c r="T53" i="3"/>
  <c r="U53" i="3"/>
  <c r="V53" i="3"/>
  <c r="W53" i="3"/>
  <c r="X53" i="3"/>
  <c r="Y53" i="3"/>
  <c r="Z53" i="3"/>
  <c r="AA53" i="3"/>
  <c r="AB53" i="3"/>
  <c r="AC53" i="3"/>
  <c r="AD53" i="3"/>
  <c r="AE53" i="3"/>
  <c r="AF53" i="3"/>
  <c r="AI53" i="3"/>
  <c r="AJ53" i="3"/>
  <c r="AK53" i="3"/>
  <c r="AL53" i="3"/>
  <c r="AM53" i="3"/>
  <c r="AN53" i="3"/>
  <c r="AO53" i="3"/>
  <c r="AP53" i="3"/>
  <c r="AQ53" i="3"/>
  <c r="AR53" i="3"/>
  <c r="AS53" i="3"/>
  <c r="AT53" i="3"/>
  <c r="AW53" i="3"/>
  <c r="AX53" i="3"/>
  <c r="AY53" i="3"/>
  <c r="AZ53" i="3"/>
  <c r="BA53" i="3"/>
  <c r="BB53" i="3"/>
  <c r="BE53" i="3"/>
  <c r="BF53" i="3"/>
  <c r="BG53" i="3"/>
  <c r="BH53" i="3"/>
  <c r="G54" i="3"/>
  <c r="H54" i="3"/>
  <c r="I54" i="3"/>
  <c r="J54" i="3"/>
  <c r="M54" i="3"/>
  <c r="N54" i="3"/>
  <c r="O54" i="3"/>
  <c r="P54" i="3"/>
  <c r="Q54" i="3"/>
  <c r="R54" i="3"/>
  <c r="S54" i="3"/>
  <c r="T54" i="3"/>
  <c r="U54" i="3"/>
  <c r="V54" i="3"/>
  <c r="W54" i="3"/>
  <c r="X54" i="3"/>
  <c r="Y54" i="3"/>
  <c r="Z54" i="3"/>
  <c r="AA54" i="3"/>
  <c r="AB54" i="3"/>
  <c r="AC54" i="3"/>
  <c r="AD54" i="3"/>
  <c r="AE54" i="3"/>
  <c r="AF54" i="3"/>
  <c r="AI54" i="3"/>
  <c r="AJ54" i="3"/>
  <c r="AK54" i="3"/>
  <c r="AL54" i="3"/>
  <c r="AM54" i="3"/>
  <c r="AN54" i="3"/>
  <c r="AO54" i="3"/>
  <c r="AP54" i="3"/>
  <c r="AQ54" i="3"/>
  <c r="AR54" i="3"/>
  <c r="AS54" i="3"/>
  <c r="AT54" i="3"/>
  <c r="AW54" i="3"/>
  <c r="AX54" i="3"/>
  <c r="AY54" i="3"/>
  <c r="AZ54" i="3"/>
  <c r="BA54" i="3"/>
  <c r="BB54" i="3"/>
  <c r="BE54" i="3"/>
  <c r="BF54" i="3"/>
  <c r="BG54" i="3"/>
  <c r="BH54" i="3"/>
  <c r="G55" i="3"/>
  <c r="I55" i="3"/>
  <c r="J55" i="3"/>
  <c r="M55" i="3"/>
  <c r="N55" i="3"/>
  <c r="O55" i="3"/>
  <c r="P55" i="3"/>
  <c r="Q55" i="3"/>
  <c r="R55" i="3"/>
  <c r="S55" i="3"/>
  <c r="T55" i="3"/>
  <c r="U55" i="3"/>
  <c r="V55" i="3"/>
  <c r="W55" i="3"/>
  <c r="X55" i="3"/>
  <c r="Y55" i="3"/>
  <c r="Z55" i="3"/>
  <c r="AA55" i="3"/>
  <c r="AB55" i="3"/>
  <c r="AC55" i="3"/>
  <c r="AD55" i="3"/>
  <c r="AE55" i="3"/>
  <c r="AF55" i="3"/>
  <c r="AI55" i="3"/>
  <c r="AJ55" i="3"/>
  <c r="AK55" i="3"/>
  <c r="AL55" i="3"/>
  <c r="AM55" i="3"/>
  <c r="AN55" i="3"/>
  <c r="AO55" i="3"/>
  <c r="AP55" i="3"/>
  <c r="AQ55" i="3"/>
  <c r="AR55" i="3"/>
  <c r="AS55" i="3"/>
  <c r="AT55" i="3"/>
  <c r="AW55" i="3"/>
  <c r="AX55" i="3"/>
  <c r="AY55" i="3"/>
  <c r="AZ55" i="3"/>
  <c r="BA55" i="3"/>
  <c r="BB55" i="3"/>
  <c r="BE55" i="3"/>
  <c r="BF55" i="3"/>
  <c r="BG55" i="3"/>
  <c r="BH55" i="3"/>
  <c r="G56" i="3"/>
  <c r="H56" i="3"/>
  <c r="I56" i="3"/>
  <c r="J56" i="3"/>
  <c r="M56" i="3"/>
  <c r="N56" i="3"/>
  <c r="O56" i="3"/>
  <c r="P56" i="3"/>
  <c r="Q56" i="3"/>
  <c r="R56" i="3"/>
  <c r="S56" i="3"/>
  <c r="T56" i="3"/>
  <c r="U56" i="3"/>
  <c r="V56" i="3"/>
  <c r="W56" i="3"/>
  <c r="X56" i="3"/>
  <c r="Y56" i="3"/>
  <c r="Z56" i="3"/>
  <c r="AA56" i="3"/>
  <c r="AB56" i="3"/>
  <c r="AC56" i="3"/>
  <c r="AD56" i="3"/>
  <c r="AE56" i="3"/>
  <c r="AF56" i="3"/>
  <c r="AI56" i="3"/>
  <c r="AJ56" i="3"/>
  <c r="AK56" i="3"/>
  <c r="AL56" i="3"/>
  <c r="AM56" i="3"/>
  <c r="AN56" i="3"/>
  <c r="AO56" i="3"/>
  <c r="AP56" i="3"/>
  <c r="AQ56" i="3"/>
  <c r="AR56" i="3"/>
  <c r="AS56" i="3"/>
  <c r="AT56" i="3"/>
  <c r="AW56" i="3"/>
  <c r="AX56" i="3"/>
  <c r="AY56" i="3"/>
  <c r="AZ56" i="3"/>
  <c r="BA56" i="3"/>
  <c r="BB56" i="3"/>
  <c r="BE56" i="3"/>
  <c r="BF56" i="3"/>
  <c r="BG56" i="3"/>
  <c r="BH56" i="3"/>
  <c r="G57" i="3"/>
  <c r="I57" i="3"/>
  <c r="J57" i="3"/>
  <c r="M57" i="3"/>
  <c r="N57" i="3"/>
  <c r="O57" i="3"/>
  <c r="P57" i="3"/>
  <c r="Q57" i="3"/>
  <c r="R57" i="3"/>
  <c r="S57" i="3"/>
  <c r="T57" i="3"/>
  <c r="U57" i="3"/>
  <c r="V57" i="3"/>
  <c r="W57" i="3"/>
  <c r="X57" i="3"/>
  <c r="Y57" i="3"/>
  <c r="Z57" i="3"/>
  <c r="AA57" i="3"/>
  <c r="AB57" i="3"/>
  <c r="AC57" i="3"/>
  <c r="AD57" i="3"/>
  <c r="AE57" i="3"/>
  <c r="AF57" i="3"/>
  <c r="AI57" i="3"/>
  <c r="AJ57" i="3"/>
  <c r="AK57" i="3"/>
  <c r="AL57" i="3"/>
  <c r="AM57" i="3"/>
  <c r="AN57" i="3"/>
  <c r="AO57" i="3"/>
  <c r="AP57" i="3"/>
  <c r="AQ57" i="3"/>
  <c r="AR57" i="3"/>
  <c r="AS57" i="3"/>
  <c r="AT57" i="3"/>
  <c r="AW57" i="3"/>
  <c r="AX57" i="3"/>
  <c r="AY57" i="3"/>
  <c r="AZ57" i="3"/>
  <c r="BA57" i="3"/>
  <c r="BB57" i="3"/>
  <c r="BE57" i="3"/>
  <c r="BF57" i="3"/>
  <c r="BG57" i="3"/>
  <c r="BH57" i="3"/>
  <c r="G58" i="3"/>
  <c r="I58" i="3"/>
  <c r="J58" i="3"/>
  <c r="M58" i="3"/>
  <c r="N58" i="3"/>
  <c r="O58" i="3"/>
  <c r="P58" i="3"/>
  <c r="Q58" i="3"/>
  <c r="R58" i="3"/>
  <c r="S58" i="3"/>
  <c r="T58" i="3"/>
  <c r="U58" i="3"/>
  <c r="V58" i="3"/>
  <c r="W58" i="3"/>
  <c r="X58" i="3"/>
  <c r="Y58" i="3"/>
  <c r="Z58" i="3"/>
  <c r="AA58" i="3"/>
  <c r="AB58" i="3"/>
  <c r="AC58" i="3"/>
  <c r="AD58" i="3"/>
  <c r="AE58" i="3"/>
  <c r="AF58" i="3"/>
  <c r="AI58" i="3"/>
  <c r="AJ58" i="3"/>
  <c r="AK58" i="3"/>
  <c r="AL58" i="3"/>
  <c r="AM58" i="3"/>
  <c r="AN58" i="3"/>
  <c r="AO58" i="3"/>
  <c r="AP58" i="3"/>
  <c r="AQ58" i="3"/>
  <c r="AR58" i="3"/>
  <c r="AS58" i="3"/>
  <c r="AT58" i="3"/>
  <c r="AW58" i="3"/>
  <c r="AX58" i="3"/>
  <c r="AY58" i="3"/>
  <c r="AZ58" i="3"/>
  <c r="BA58" i="3"/>
  <c r="BB58" i="3"/>
  <c r="BE58" i="3"/>
  <c r="BF58" i="3"/>
  <c r="BG58" i="3"/>
  <c r="BH58" i="3"/>
  <c r="G59" i="3"/>
  <c r="H59" i="3"/>
  <c r="I59" i="3"/>
  <c r="J59" i="3"/>
  <c r="M59" i="3"/>
  <c r="N59" i="3"/>
  <c r="O59" i="3"/>
  <c r="P59" i="3"/>
  <c r="Q59" i="3"/>
  <c r="R59" i="3"/>
  <c r="S59" i="3"/>
  <c r="T59" i="3"/>
  <c r="U59" i="3"/>
  <c r="V59" i="3"/>
  <c r="W59" i="3"/>
  <c r="X59" i="3"/>
  <c r="Y59" i="3"/>
  <c r="Z59" i="3"/>
  <c r="AA59" i="3"/>
  <c r="AB59" i="3"/>
  <c r="AC59" i="3"/>
  <c r="AD59" i="3"/>
  <c r="AE59" i="3"/>
  <c r="AF59" i="3"/>
  <c r="AI59" i="3"/>
  <c r="AJ59" i="3"/>
  <c r="AK59" i="3"/>
  <c r="AL59" i="3"/>
  <c r="AM59" i="3"/>
  <c r="AN59" i="3"/>
  <c r="AO59" i="3"/>
  <c r="AP59" i="3"/>
  <c r="AQ59" i="3"/>
  <c r="AR59" i="3"/>
  <c r="AS59" i="3"/>
  <c r="AT59" i="3"/>
  <c r="AW59" i="3"/>
  <c r="AX59" i="3"/>
  <c r="AY59" i="3"/>
  <c r="AZ59" i="3"/>
  <c r="BA59" i="3"/>
  <c r="BB59" i="3"/>
  <c r="BE59" i="3"/>
  <c r="BF59" i="3"/>
  <c r="BG59" i="3"/>
  <c r="BH59" i="3"/>
  <c r="G60" i="3"/>
  <c r="H60" i="3"/>
  <c r="I60" i="3"/>
  <c r="J60" i="3"/>
  <c r="M60" i="3"/>
  <c r="N60" i="3"/>
  <c r="O60" i="3"/>
  <c r="P60" i="3"/>
  <c r="Q60" i="3"/>
  <c r="R60" i="3"/>
  <c r="S60" i="3"/>
  <c r="T60" i="3"/>
  <c r="U60" i="3"/>
  <c r="V60" i="3"/>
  <c r="W60" i="3"/>
  <c r="X60" i="3"/>
  <c r="Y60" i="3"/>
  <c r="Z60" i="3"/>
  <c r="AA60" i="3"/>
  <c r="AB60" i="3"/>
  <c r="AC60" i="3"/>
  <c r="AD60" i="3"/>
  <c r="AE60" i="3"/>
  <c r="AF60" i="3"/>
  <c r="AI60" i="3"/>
  <c r="AJ60" i="3"/>
  <c r="AK60" i="3"/>
  <c r="AL60" i="3"/>
  <c r="AM60" i="3"/>
  <c r="AN60" i="3"/>
  <c r="AO60" i="3"/>
  <c r="AP60" i="3"/>
  <c r="AQ60" i="3"/>
  <c r="AR60" i="3"/>
  <c r="AS60" i="3"/>
  <c r="AT60" i="3"/>
  <c r="AW60" i="3"/>
  <c r="AX60" i="3"/>
  <c r="AY60" i="3"/>
  <c r="AZ60" i="3"/>
  <c r="BA60" i="3"/>
  <c r="BB60" i="3"/>
  <c r="BE60" i="3"/>
  <c r="BF60" i="3"/>
  <c r="BG60" i="3"/>
  <c r="BH60" i="3"/>
  <c r="G61" i="3"/>
  <c r="H61" i="3"/>
  <c r="I61" i="3"/>
  <c r="J61" i="3"/>
  <c r="M61" i="3"/>
  <c r="N61" i="3"/>
  <c r="O61" i="3"/>
  <c r="P61" i="3"/>
  <c r="Q61" i="3"/>
  <c r="R61" i="3"/>
  <c r="S61" i="3"/>
  <c r="T61" i="3"/>
  <c r="U61" i="3"/>
  <c r="V61" i="3"/>
  <c r="W61" i="3"/>
  <c r="X61" i="3"/>
  <c r="Y61" i="3"/>
  <c r="Z61" i="3"/>
  <c r="AA61" i="3"/>
  <c r="AB61" i="3"/>
  <c r="AC61" i="3"/>
  <c r="AD61" i="3"/>
  <c r="AE61" i="3"/>
  <c r="AF61" i="3"/>
  <c r="AI61" i="3"/>
  <c r="AJ61" i="3"/>
  <c r="AK61" i="3"/>
  <c r="AL61" i="3"/>
  <c r="AM61" i="3"/>
  <c r="AN61" i="3"/>
  <c r="AO61" i="3"/>
  <c r="AP61" i="3"/>
  <c r="AQ61" i="3"/>
  <c r="AR61" i="3"/>
  <c r="AS61" i="3"/>
  <c r="AT61" i="3"/>
  <c r="AW61" i="3"/>
  <c r="AX61" i="3"/>
  <c r="AY61" i="3"/>
  <c r="AZ61" i="3"/>
  <c r="BA61" i="3"/>
  <c r="BB61" i="3"/>
  <c r="BE61" i="3"/>
  <c r="BF61" i="3"/>
  <c r="BG61" i="3"/>
  <c r="BH61" i="3"/>
  <c r="G62" i="3"/>
  <c r="H62" i="3"/>
  <c r="I62" i="3"/>
  <c r="J62" i="3"/>
  <c r="M62" i="3"/>
  <c r="N62" i="3"/>
  <c r="O62" i="3"/>
  <c r="P62" i="3"/>
  <c r="Q62" i="3"/>
  <c r="R62" i="3"/>
  <c r="S62" i="3"/>
  <c r="T62" i="3"/>
  <c r="U62" i="3"/>
  <c r="V62" i="3"/>
  <c r="W62" i="3"/>
  <c r="X62" i="3"/>
  <c r="Y62" i="3"/>
  <c r="Z62" i="3"/>
  <c r="AA62" i="3"/>
  <c r="AB62" i="3"/>
  <c r="AC62" i="3"/>
  <c r="AD62" i="3"/>
  <c r="AE62" i="3"/>
  <c r="AF62" i="3"/>
  <c r="AI62" i="3"/>
  <c r="AJ62" i="3"/>
  <c r="AK62" i="3"/>
  <c r="AL62" i="3"/>
  <c r="AM62" i="3"/>
  <c r="AN62" i="3"/>
  <c r="AO62" i="3"/>
  <c r="AP62" i="3"/>
  <c r="AQ62" i="3"/>
  <c r="AR62" i="3"/>
  <c r="AS62" i="3"/>
  <c r="AT62" i="3"/>
  <c r="AW62" i="3"/>
  <c r="AX62" i="3"/>
  <c r="AY62" i="3"/>
  <c r="AZ62" i="3"/>
  <c r="BA62" i="3"/>
  <c r="BB62" i="3"/>
  <c r="BE62" i="3"/>
  <c r="BF62" i="3"/>
  <c r="BG62" i="3"/>
  <c r="BH62" i="3"/>
  <c r="G63" i="3"/>
  <c r="H63" i="3"/>
  <c r="I63" i="3"/>
  <c r="J63" i="3"/>
  <c r="M63" i="3"/>
  <c r="N63" i="3"/>
  <c r="O63" i="3"/>
  <c r="P63" i="3"/>
  <c r="Q63" i="3"/>
  <c r="R63" i="3"/>
  <c r="S63" i="3"/>
  <c r="T63" i="3"/>
  <c r="U63" i="3"/>
  <c r="V63" i="3"/>
  <c r="W63" i="3"/>
  <c r="X63" i="3"/>
  <c r="Y63" i="3"/>
  <c r="Z63" i="3"/>
  <c r="AA63" i="3"/>
  <c r="AB63" i="3"/>
  <c r="AC63" i="3"/>
  <c r="AD63" i="3"/>
  <c r="AE63" i="3"/>
  <c r="AF63" i="3"/>
  <c r="AI63" i="3"/>
  <c r="AJ63" i="3"/>
  <c r="AK63" i="3"/>
  <c r="AL63" i="3"/>
  <c r="AM63" i="3"/>
  <c r="AN63" i="3"/>
  <c r="AO63" i="3"/>
  <c r="AP63" i="3"/>
  <c r="AQ63" i="3"/>
  <c r="AR63" i="3"/>
  <c r="AS63" i="3"/>
  <c r="AT63" i="3"/>
  <c r="AW63" i="3"/>
  <c r="AX63" i="3"/>
  <c r="AY63" i="3"/>
  <c r="AZ63" i="3"/>
  <c r="BA63" i="3"/>
  <c r="BB63" i="3"/>
  <c r="BE63" i="3"/>
  <c r="BF63" i="3"/>
  <c r="BG63" i="3"/>
  <c r="BH63" i="3"/>
  <c r="G64" i="3"/>
  <c r="H64" i="3"/>
  <c r="I64" i="3"/>
  <c r="J64" i="3"/>
  <c r="M64" i="3"/>
  <c r="N64" i="3"/>
  <c r="O64" i="3"/>
  <c r="P64" i="3"/>
  <c r="Q64" i="3"/>
  <c r="R64" i="3"/>
  <c r="S64" i="3"/>
  <c r="T64" i="3"/>
  <c r="U64" i="3"/>
  <c r="V64" i="3"/>
  <c r="W64" i="3"/>
  <c r="X64" i="3"/>
  <c r="Y64" i="3"/>
  <c r="Z64" i="3"/>
  <c r="AA64" i="3"/>
  <c r="AB64" i="3"/>
  <c r="AC64" i="3"/>
  <c r="AD64" i="3"/>
  <c r="AE64" i="3"/>
  <c r="AF64" i="3"/>
  <c r="AI64" i="3"/>
  <c r="AJ64" i="3"/>
  <c r="AK64" i="3"/>
  <c r="AL64" i="3"/>
  <c r="AM64" i="3"/>
  <c r="AN64" i="3"/>
  <c r="AO64" i="3"/>
  <c r="AP64" i="3"/>
  <c r="AQ64" i="3"/>
  <c r="AR64" i="3"/>
  <c r="AS64" i="3"/>
  <c r="AT64" i="3"/>
  <c r="AW64" i="3"/>
  <c r="AX64" i="3"/>
  <c r="AY64" i="3"/>
  <c r="AZ64" i="3"/>
  <c r="BA64" i="3"/>
  <c r="BB64" i="3"/>
  <c r="BE64" i="3"/>
  <c r="BF64" i="3"/>
  <c r="BG64" i="3"/>
  <c r="BH64" i="3"/>
  <c r="G65" i="3"/>
  <c r="H65" i="3"/>
  <c r="I65" i="3"/>
  <c r="J65" i="3"/>
  <c r="M65" i="3"/>
  <c r="N65" i="3"/>
  <c r="O65" i="3"/>
  <c r="P65" i="3"/>
  <c r="Q65" i="3"/>
  <c r="R65" i="3"/>
  <c r="S65" i="3"/>
  <c r="T65" i="3"/>
  <c r="U65" i="3"/>
  <c r="V65" i="3"/>
  <c r="W65" i="3"/>
  <c r="X65" i="3"/>
  <c r="Y65" i="3"/>
  <c r="Z65" i="3"/>
  <c r="AA65" i="3"/>
  <c r="AB65" i="3"/>
  <c r="AC65" i="3"/>
  <c r="AD65" i="3"/>
  <c r="AE65" i="3"/>
  <c r="AF65" i="3"/>
  <c r="AI65" i="3"/>
  <c r="AJ65" i="3"/>
  <c r="AK65" i="3"/>
  <c r="AL65" i="3"/>
  <c r="AM65" i="3"/>
  <c r="AN65" i="3"/>
  <c r="AO65" i="3"/>
  <c r="AP65" i="3"/>
  <c r="AQ65" i="3"/>
  <c r="AR65" i="3"/>
  <c r="AS65" i="3"/>
  <c r="AT65" i="3"/>
  <c r="AW65" i="3"/>
  <c r="AX65" i="3"/>
  <c r="AY65" i="3"/>
  <c r="AZ65" i="3"/>
  <c r="BA65" i="3"/>
  <c r="BB65" i="3"/>
  <c r="BE65" i="3"/>
  <c r="BF65" i="3"/>
  <c r="BG65" i="3"/>
  <c r="BH65" i="3"/>
  <c r="G66" i="3"/>
  <c r="I66" i="3"/>
  <c r="J66" i="3"/>
  <c r="M66" i="3"/>
  <c r="N66" i="3"/>
  <c r="O66" i="3"/>
  <c r="P66" i="3"/>
  <c r="Q66" i="3"/>
  <c r="R66" i="3"/>
  <c r="S66" i="3"/>
  <c r="T66" i="3"/>
  <c r="U66" i="3"/>
  <c r="V66" i="3"/>
  <c r="W66" i="3"/>
  <c r="X66" i="3"/>
  <c r="Y66" i="3"/>
  <c r="Z66" i="3"/>
  <c r="AA66" i="3"/>
  <c r="AB66" i="3"/>
  <c r="AC66" i="3"/>
  <c r="AD66" i="3"/>
  <c r="AE66" i="3"/>
  <c r="AF66" i="3"/>
  <c r="AI66" i="3"/>
  <c r="AJ66" i="3"/>
  <c r="AK66" i="3"/>
  <c r="AL66" i="3"/>
  <c r="AM66" i="3"/>
  <c r="AN66" i="3"/>
  <c r="AO66" i="3"/>
  <c r="AP66" i="3"/>
  <c r="AQ66" i="3"/>
  <c r="AR66" i="3"/>
  <c r="AS66" i="3"/>
  <c r="AT66" i="3"/>
  <c r="AW66" i="3"/>
  <c r="AX66" i="3"/>
  <c r="AY66" i="3"/>
  <c r="AZ66" i="3"/>
  <c r="BA66" i="3"/>
  <c r="BB66" i="3"/>
  <c r="BE66" i="3"/>
  <c r="BF66" i="3"/>
  <c r="BG66" i="3"/>
  <c r="BH66" i="3"/>
  <c r="G67" i="3"/>
  <c r="I67" i="3"/>
  <c r="J67" i="3"/>
  <c r="M67" i="3"/>
  <c r="N67" i="3"/>
  <c r="O67" i="3"/>
  <c r="P67" i="3"/>
  <c r="Q67" i="3"/>
  <c r="R67" i="3"/>
  <c r="S67" i="3"/>
  <c r="T67" i="3"/>
  <c r="U67" i="3"/>
  <c r="V67" i="3"/>
  <c r="W67" i="3"/>
  <c r="X67" i="3"/>
  <c r="Y67" i="3"/>
  <c r="Z67" i="3"/>
  <c r="AA67" i="3"/>
  <c r="AB67" i="3"/>
  <c r="AC67" i="3"/>
  <c r="AD67" i="3"/>
  <c r="AE67" i="3"/>
  <c r="AF67" i="3"/>
  <c r="AI67" i="3"/>
  <c r="AJ67" i="3"/>
  <c r="AK67" i="3"/>
  <c r="AL67" i="3"/>
  <c r="AM67" i="3"/>
  <c r="AN67" i="3"/>
  <c r="AO67" i="3"/>
  <c r="AP67" i="3"/>
  <c r="AQ67" i="3"/>
  <c r="AR67" i="3"/>
  <c r="AS67" i="3"/>
  <c r="AT67" i="3"/>
  <c r="AW67" i="3"/>
  <c r="AX67" i="3"/>
  <c r="AY67" i="3"/>
  <c r="AZ67" i="3"/>
  <c r="BA67" i="3"/>
  <c r="BB67" i="3"/>
  <c r="BE67" i="3"/>
  <c r="BF67" i="3"/>
  <c r="BG67" i="3"/>
  <c r="BH67" i="3"/>
  <c r="G68" i="3"/>
  <c r="I68" i="3"/>
  <c r="J68" i="3"/>
  <c r="M68" i="3"/>
  <c r="N68" i="3"/>
  <c r="O68" i="3"/>
  <c r="P68" i="3"/>
  <c r="Q68" i="3"/>
  <c r="R68" i="3"/>
  <c r="S68" i="3"/>
  <c r="T68" i="3"/>
  <c r="U68" i="3"/>
  <c r="V68" i="3"/>
  <c r="W68" i="3"/>
  <c r="X68" i="3"/>
  <c r="Y68" i="3"/>
  <c r="Z68" i="3"/>
  <c r="AA68" i="3"/>
  <c r="AB68" i="3"/>
  <c r="AC68" i="3"/>
  <c r="AD68" i="3"/>
  <c r="AE68" i="3"/>
  <c r="AF68" i="3"/>
  <c r="AI68" i="3"/>
  <c r="AJ68" i="3"/>
  <c r="AK68" i="3"/>
  <c r="AL68" i="3"/>
  <c r="AM68" i="3"/>
  <c r="AN68" i="3"/>
  <c r="AO68" i="3"/>
  <c r="AP68" i="3"/>
  <c r="AQ68" i="3"/>
  <c r="AR68" i="3"/>
  <c r="AS68" i="3"/>
  <c r="AT68" i="3"/>
  <c r="AW68" i="3"/>
  <c r="AX68" i="3"/>
  <c r="AY68" i="3"/>
  <c r="AZ68" i="3"/>
  <c r="BA68" i="3"/>
  <c r="BB68" i="3"/>
  <c r="BE68" i="3"/>
  <c r="BF68" i="3"/>
  <c r="BG68" i="3"/>
  <c r="BH68" i="3"/>
  <c r="G69" i="3"/>
  <c r="I69" i="3"/>
  <c r="J69" i="3"/>
  <c r="M69" i="3"/>
  <c r="N69" i="3"/>
  <c r="O69" i="3"/>
  <c r="P69" i="3"/>
  <c r="Q69" i="3"/>
  <c r="R69" i="3"/>
  <c r="S69" i="3"/>
  <c r="T69" i="3"/>
  <c r="U69" i="3"/>
  <c r="V69" i="3"/>
  <c r="W69" i="3"/>
  <c r="X69" i="3"/>
  <c r="Y69" i="3"/>
  <c r="Z69" i="3"/>
  <c r="AA69" i="3"/>
  <c r="AB69" i="3"/>
  <c r="AC69" i="3"/>
  <c r="AD69" i="3"/>
  <c r="AE69" i="3"/>
  <c r="AF69" i="3"/>
  <c r="AI69" i="3"/>
  <c r="AJ69" i="3"/>
  <c r="AK69" i="3"/>
  <c r="AL69" i="3"/>
  <c r="AM69" i="3"/>
  <c r="AN69" i="3"/>
  <c r="AO69" i="3"/>
  <c r="AP69" i="3"/>
  <c r="AQ69" i="3"/>
  <c r="AR69" i="3"/>
  <c r="AS69" i="3"/>
  <c r="AT69" i="3"/>
  <c r="AW69" i="3"/>
  <c r="AX69" i="3"/>
  <c r="AY69" i="3"/>
  <c r="AZ69" i="3"/>
  <c r="BA69" i="3"/>
  <c r="BB69" i="3"/>
  <c r="BE69" i="3"/>
  <c r="BF69" i="3"/>
  <c r="BG69" i="3"/>
  <c r="BH69" i="3"/>
  <c r="G71" i="3"/>
  <c r="I71" i="3"/>
  <c r="J71" i="3"/>
  <c r="M71" i="3"/>
  <c r="N71" i="3"/>
  <c r="O71" i="3"/>
  <c r="P71" i="3"/>
  <c r="Q71" i="3"/>
  <c r="R71" i="3"/>
  <c r="S71" i="3"/>
  <c r="T71" i="3"/>
  <c r="U71" i="3"/>
  <c r="V71" i="3"/>
  <c r="W71" i="3"/>
  <c r="X71" i="3"/>
  <c r="Y71" i="3"/>
  <c r="Z71" i="3"/>
  <c r="AA71" i="3"/>
  <c r="AB71" i="3"/>
  <c r="AC71" i="3"/>
  <c r="AD71" i="3"/>
  <c r="AE71" i="3"/>
  <c r="AF71" i="3"/>
  <c r="AI71" i="3"/>
  <c r="AJ71" i="3"/>
  <c r="AK71" i="3"/>
  <c r="AL71" i="3"/>
  <c r="AM71" i="3"/>
  <c r="AN71" i="3"/>
  <c r="AO71" i="3"/>
  <c r="AP71" i="3"/>
  <c r="AQ71" i="3"/>
  <c r="AR71" i="3"/>
  <c r="AS71" i="3"/>
  <c r="AT71" i="3"/>
  <c r="AW71" i="3"/>
  <c r="AX71" i="3"/>
  <c r="AY71" i="3"/>
  <c r="AZ71" i="3"/>
  <c r="BA71" i="3"/>
  <c r="BB71" i="3"/>
  <c r="BE71" i="3"/>
  <c r="BF71" i="3"/>
  <c r="BG71" i="3"/>
  <c r="BH71" i="3"/>
  <c r="G72" i="3"/>
  <c r="H72" i="3"/>
  <c r="I72" i="3"/>
  <c r="J72" i="3"/>
  <c r="M72" i="3"/>
  <c r="N72" i="3"/>
  <c r="O72" i="3"/>
  <c r="P72" i="3"/>
  <c r="Q72" i="3"/>
  <c r="R72" i="3"/>
  <c r="S72" i="3"/>
  <c r="T72" i="3"/>
  <c r="U72" i="3"/>
  <c r="V72" i="3"/>
  <c r="W72" i="3"/>
  <c r="X72" i="3"/>
  <c r="Y72" i="3"/>
  <c r="Z72" i="3"/>
  <c r="AA72" i="3"/>
  <c r="AB72" i="3"/>
  <c r="AC72" i="3"/>
  <c r="AD72" i="3"/>
  <c r="AE72" i="3"/>
  <c r="AF72" i="3"/>
  <c r="AI72" i="3"/>
  <c r="AJ72" i="3"/>
  <c r="AK72" i="3"/>
  <c r="AL72" i="3"/>
  <c r="AM72" i="3"/>
  <c r="AN72" i="3"/>
  <c r="AO72" i="3"/>
  <c r="AP72" i="3"/>
  <c r="AQ72" i="3"/>
  <c r="AR72" i="3"/>
  <c r="AS72" i="3"/>
  <c r="AT72" i="3"/>
  <c r="AW72" i="3"/>
  <c r="AX72" i="3"/>
  <c r="AY72" i="3"/>
  <c r="AZ72" i="3"/>
  <c r="BA72" i="3"/>
  <c r="BB72" i="3"/>
  <c r="BE72" i="3"/>
  <c r="BF72" i="3"/>
  <c r="BG72" i="3"/>
  <c r="BH72" i="3"/>
  <c r="G73" i="3"/>
  <c r="I73" i="3"/>
  <c r="J73" i="3"/>
  <c r="M73" i="3"/>
  <c r="N73" i="3"/>
  <c r="O73" i="3"/>
  <c r="P73" i="3"/>
  <c r="Q73" i="3"/>
  <c r="R73" i="3"/>
  <c r="S73" i="3"/>
  <c r="T73" i="3"/>
  <c r="U73" i="3"/>
  <c r="V73" i="3"/>
  <c r="W73" i="3"/>
  <c r="X73" i="3"/>
  <c r="Y73" i="3"/>
  <c r="Z73" i="3"/>
  <c r="AA73" i="3"/>
  <c r="AB73" i="3"/>
  <c r="AC73" i="3"/>
  <c r="AD73" i="3"/>
  <c r="AE73" i="3"/>
  <c r="AF73" i="3"/>
  <c r="AI73" i="3"/>
  <c r="AJ73" i="3"/>
  <c r="AK73" i="3"/>
  <c r="AL73" i="3"/>
  <c r="AM73" i="3"/>
  <c r="AN73" i="3"/>
  <c r="AO73" i="3"/>
  <c r="AP73" i="3"/>
  <c r="AQ73" i="3"/>
  <c r="AR73" i="3"/>
  <c r="AS73" i="3"/>
  <c r="AT73" i="3"/>
  <c r="AW73" i="3"/>
  <c r="AX73" i="3"/>
  <c r="AY73" i="3"/>
  <c r="AZ73" i="3"/>
  <c r="BA73" i="3"/>
  <c r="BB73" i="3"/>
  <c r="BE73" i="3"/>
  <c r="BF73" i="3"/>
  <c r="BG73" i="3"/>
  <c r="BH73" i="3"/>
  <c r="G74" i="3"/>
  <c r="H74" i="3"/>
  <c r="I74" i="3"/>
  <c r="J74" i="3"/>
  <c r="M74" i="3"/>
  <c r="N74" i="3"/>
  <c r="O74" i="3"/>
  <c r="P74" i="3"/>
  <c r="Q74" i="3"/>
  <c r="R74" i="3"/>
  <c r="S74" i="3"/>
  <c r="T74" i="3"/>
  <c r="U74" i="3"/>
  <c r="V74" i="3"/>
  <c r="W74" i="3"/>
  <c r="X74" i="3"/>
  <c r="Y74" i="3"/>
  <c r="Z74" i="3"/>
  <c r="AA74" i="3"/>
  <c r="AB74" i="3"/>
  <c r="AC74" i="3"/>
  <c r="AD74" i="3"/>
  <c r="AE74" i="3"/>
  <c r="AF74" i="3"/>
  <c r="AI74" i="3"/>
  <c r="AJ74" i="3"/>
  <c r="AK74" i="3"/>
  <c r="AL74" i="3"/>
  <c r="AM74" i="3"/>
  <c r="AN74" i="3"/>
  <c r="AO74" i="3"/>
  <c r="AP74" i="3"/>
  <c r="AQ74" i="3"/>
  <c r="AR74" i="3"/>
  <c r="AS74" i="3"/>
  <c r="AT74" i="3"/>
  <c r="AW74" i="3"/>
  <c r="AX74" i="3"/>
  <c r="AY74" i="3"/>
  <c r="AZ74" i="3"/>
  <c r="BA74" i="3"/>
  <c r="BB74" i="3"/>
  <c r="BE74" i="3"/>
  <c r="BF74" i="3"/>
  <c r="BG74" i="3"/>
  <c r="BH74" i="3"/>
  <c r="G75" i="3"/>
  <c r="H75" i="3"/>
  <c r="I75" i="3"/>
  <c r="J75" i="3"/>
  <c r="M75" i="3"/>
  <c r="N75" i="3"/>
  <c r="O75" i="3"/>
  <c r="P75" i="3"/>
  <c r="Q75" i="3"/>
  <c r="R75" i="3"/>
  <c r="S75" i="3"/>
  <c r="T75" i="3"/>
  <c r="U75" i="3"/>
  <c r="V75" i="3"/>
  <c r="W75" i="3"/>
  <c r="X75" i="3"/>
  <c r="Y75" i="3"/>
  <c r="Z75" i="3"/>
  <c r="AA75" i="3"/>
  <c r="AB75" i="3"/>
  <c r="AC75" i="3"/>
  <c r="AD75" i="3"/>
  <c r="AE75" i="3"/>
  <c r="AF75" i="3"/>
  <c r="AI75" i="3"/>
  <c r="AJ75" i="3"/>
  <c r="AK75" i="3"/>
  <c r="AL75" i="3"/>
  <c r="AM75" i="3"/>
  <c r="AN75" i="3"/>
  <c r="AO75" i="3"/>
  <c r="AP75" i="3"/>
  <c r="AQ75" i="3"/>
  <c r="AR75" i="3"/>
  <c r="AS75" i="3"/>
  <c r="AT75" i="3"/>
  <c r="AW75" i="3"/>
  <c r="AX75" i="3"/>
  <c r="AY75" i="3"/>
  <c r="AZ75" i="3"/>
  <c r="BA75" i="3"/>
  <c r="BB75" i="3"/>
  <c r="BE75" i="3"/>
  <c r="BF75" i="3"/>
  <c r="BG75" i="3"/>
  <c r="BH75" i="3"/>
  <c r="G76" i="3"/>
  <c r="H76" i="3"/>
  <c r="I76" i="3"/>
  <c r="J76" i="3"/>
  <c r="M76" i="3"/>
  <c r="N76" i="3"/>
  <c r="O76" i="3"/>
  <c r="P76" i="3"/>
  <c r="Q76" i="3"/>
  <c r="R76" i="3"/>
  <c r="S76" i="3"/>
  <c r="T76" i="3"/>
  <c r="U76" i="3"/>
  <c r="V76" i="3"/>
  <c r="W76" i="3"/>
  <c r="X76" i="3"/>
  <c r="Y76" i="3"/>
  <c r="Z76" i="3"/>
  <c r="AA76" i="3"/>
  <c r="AB76" i="3"/>
  <c r="AC76" i="3"/>
  <c r="AD76" i="3"/>
  <c r="AE76" i="3"/>
  <c r="AF76" i="3"/>
  <c r="AI76" i="3"/>
  <c r="AJ76" i="3"/>
  <c r="AK76" i="3"/>
  <c r="AL76" i="3"/>
  <c r="AM76" i="3"/>
  <c r="AN76" i="3"/>
  <c r="AO76" i="3"/>
  <c r="AP76" i="3"/>
  <c r="AQ76" i="3"/>
  <c r="AR76" i="3"/>
  <c r="AS76" i="3"/>
  <c r="AT76" i="3"/>
  <c r="AW76" i="3"/>
  <c r="AX76" i="3"/>
  <c r="AY76" i="3"/>
  <c r="AZ76" i="3"/>
  <c r="BA76" i="3"/>
  <c r="BB76" i="3"/>
  <c r="BE76" i="3"/>
  <c r="BF76" i="3"/>
  <c r="BG76" i="3"/>
  <c r="BH76" i="3"/>
  <c r="G77" i="3"/>
  <c r="I77" i="3"/>
  <c r="J77" i="3"/>
  <c r="M77" i="3"/>
  <c r="N77" i="3"/>
  <c r="O77" i="3"/>
  <c r="P77" i="3"/>
  <c r="Q77" i="3"/>
  <c r="R77" i="3"/>
  <c r="S77" i="3"/>
  <c r="T77" i="3"/>
  <c r="U77" i="3"/>
  <c r="V77" i="3"/>
  <c r="W77" i="3"/>
  <c r="X77" i="3"/>
  <c r="Y77" i="3"/>
  <c r="Z77" i="3"/>
  <c r="AA77" i="3"/>
  <c r="AB77" i="3"/>
  <c r="AC77" i="3"/>
  <c r="AD77" i="3"/>
  <c r="AE77" i="3"/>
  <c r="AF77" i="3"/>
  <c r="AI77" i="3"/>
  <c r="AJ77" i="3"/>
  <c r="AK77" i="3"/>
  <c r="AL77" i="3"/>
  <c r="AM77" i="3"/>
  <c r="AN77" i="3"/>
  <c r="AO77" i="3"/>
  <c r="AP77" i="3"/>
  <c r="AQ77" i="3"/>
  <c r="AR77" i="3"/>
  <c r="AS77" i="3"/>
  <c r="AT77" i="3"/>
  <c r="AW77" i="3"/>
  <c r="AX77" i="3"/>
  <c r="AY77" i="3"/>
  <c r="AZ77" i="3"/>
  <c r="BA77" i="3"/>
  <c r="BB77" i="3"/>
  <c r="BE77" i="3"/>
  <c r="BF77" i="3"/>
  <c r="BG77" i="3"/>
  <c r="BH77" i="3"/>
  <c r="G78" i="3"/>
  <c r="H78" i="3"/>
  <c r="I78" i="3"/>
  <c r="J78" i="3"/>
  <c r="M78" i="3"/>
  <c r="N78" i="3"/>
  <c r="O78" i="3"/>
  <c r="P78" i="3"/>
  <c r="Q78" i="3"/>
  <c r="R78" i="3"/>
  <c r="S78" i="3"/>
  <c r="T78" i="3"/>
  <c r="U78" i="3"/>
  <c r="V78" i="3"/>
  <c r="W78" i="3"/>
  <c r="X78" i="3"/>
  <c r="Y78" i="3"/>
  <c r="Z78" i="3"/>
  <c r="AA78" i="3"/>
  <c r="AB78" i="3"/>
  <c r="AC78" i="3"/>
  <c r="AD78" i="3"/>
  <c r="AE78" i="3"/>
  <c r="AF78" i="3"/>
  <c r="AI78" i="3"/>
  <c r="AJ78" i="3"/>
  <c r="AK78" i="3"/>
  <c r="AL78" i="3"/>
  <c r="AM78" i="3"/>
  <c r="AN78" i="3"/>
  <c r="AO78" i="3"/>
  <c r="AP78" i="3"/>
  <c r="AQ78" i="3"/>
  <c r="AR78" i="3"/>
  <c r="AS78" i="3"/>
  <c r="AT78" i="3"/>
  <c r="AW78" i="3"/>
  <c r="AX78" i="3"/>
  <c r="AY78" i="3"/>
  <c r="AZ78" i="3"/>
  <c r="BA78" i="3"/>
  <c r="BB78" i="3"/>
  <c r="BE78" i="3"/>
  <c r="BF78" i="3"/>
  <c r="BG78" i="3"/>
  <c r="BH78" i="3"/>
  <c r="G79" i="3"/>
  <c r="H79" i="3"/>
  <c r="I79" i="3"/>
  <c r="J79" i="3"/>
  <c r="M79" i="3"/>
  <c r="N79" i="3"/>
  <c r="O79" i="3"/>
  <c r="P79" i="3"/>
  <c r="Q79" i="3"/>
  <c r="R79" i="3"/>
  <c r="S79" i="3"/>
  <c r="T79" i="3"/>
  <c r="U79" i="3"/>
  <c r="V79" i="3"/>
  <c r="W79" i="3"/>
  <c r="X79" i="3"/>
  <c r="Y79" i="3"/>
  <c r="Z79" i="3"/>
  <c r="AA79" i="3"/>
  <c r="AB79" i="3"/>
  <c r="AC79" i="3"/>
  <c r="AD79" i="3"/>
  <c r="AE79" i="3"/>
  <c r="AF79" i="3"/>
  <c r="AI79" i="3"/>
  <c r="AJ79" i="3"/>
  <c r="AK79" i="3"/>
  <c r="AL79" i="3"/>
  <c r="AM79" i="3"/>
  <c r="AN79" i="3"/>
  <c r="AO79" i="3"/>
  <c r="AP79" i="3"/>
  <c r="AQ79" i="3"/>
  <c r="AR79" i="3"/>
  <c r="AS79" i="3"/>
  <c r="AT79" i="3"/>
  <c r="AW79" i="3"/>
  <c r="AX79" i="3"/>
  <c r="AY79" i="3"/>
  <c r="AZ79" i="3"/>
  <c r="BA79" i="3"/>
  <c r="BB79" i="3"/>
  <c r="BE79" i="3"/>
  <c r="BF79" i="3"/>
  <c r="BG79" i="3"/>
  <c r="BH79" i="3"/>
  <c r="G80" i="3"/>
  <c r="H80" i="3"/>
  <c r="I80" i="3"/>
  <c r="J80" i="3"/>
  <c r="M80" i="3"/>
  <c r="N80" i="3"/>
  <c r="O80" i="3"/>
  <c r="P80" i="3"/>
  <c r="Q80" i="3"/>
  <c r="R80" i="3"/>
  <c r="S80" i="3"/>
  <c r="T80" i="3"/>
  <c r="U80" i="3"/>
  <c r="V80" i="3"/>
  <c r="W80" i="3"/>
  <c r="X80" i="3"/>
  <c r="Y80" i="3"/>
  <c r="Z80" i="3"/>
  <c r="AA80" i="3"/>
  <c r="AB80" i="3"/>
  <c r="AC80" i="3"/>
  <c r="AD80" i="3"/>
  <c r="AE80" i="3"/>
  <c r="AF80" i="3"/>
  <c r="AI80" i="3"/>
  <c r="AJ80" i="3"/>
  <c r="AK80" i="3"/>
  <c r="AL80" i="3"/>
  <c r="AM80" i="3"/>
  <c r="AN80" i="3"/>
  <c r="AO80" i="3"/>
  <c r="AP80" i="3"/>
  <c r="AQ80" i="3"/>
  <c r="AR80" i="3"/>
  <c r="AS80" i="3"/>
  <c r="AT80" i="3"/>
  <c r="AW80" i="3"/>
  <c r="AX80" i="3"/>
  <c r="AY80" i="3"/>
  <c r="AZ80" i="3"/>
  <c r="BA80" i="3"/>
  <c r="BB80" i="3"/>
  <c r="BE80" i="3"/>
  <c r="BF80" i="3"/>
  <c r="BG80" i="3"/>
  <c r="BH80" i="3"/>
  <c r="G81" i="3"/>
  <c r="H81" i="3"/>
  <c r="I81" i="3"/>
  <c r="J81" i="3"/>
  <c r="M81" i="3"/>
  <c r="N81" i="3"/>
  <c r="O81" i="3"/>
  <c r="P81" i="3"/>
  <c r="Q81" i="3"/>
  <c r="R81" i="3"/>
  <c r="S81" i="3"/>
  <c r="T81" i="3"/>
  <c r="U81" i="3"/>
  <c r="V81" i="3"/>
  <c r="W81" i="3"/>
  <c r="X81" i="3"/>
  <c r="Y81" i="3"/>
  <c r="Z81" i="3"/>
  <c r="AA81" i="3"/>
  <c r="AB81" i="3"/>
  <c r="AC81" i="3"/>
  <c r="AD81" i="3"/>
  <c r="AE81" i="3"/>
  <c r="AF81" i="3"/>
  <c r="AI81" i="3"/>
  <c r="AJ81" i="3"/>
  <c r="AK81" i="3"/>
  <c r="AL81" i="3"/>
  <c r="AM81" i="3"/>
  <c r="AN81" i="3"/>
  <c r="AO81" i="3"/>
  <c r="AP81" i="3"/>
  <c r="AQ81" i="3"/>
  <c r="AR81" i="3"/>
  <c r="AS81" i="3"/>
  <c r="AT81" i="3"/>
  <c r="AW81" i="3"/>
  <c r="AX81" i="3"/>
  <c r="AY81" i="3"/>
  <c r="AZ81" i="3"/>
  <c r="BA81" i="3"/>
  <c r="BB81" i="3"/>
  <c r="BE81" i="3"/>
  <c r="BF81" i="3"/>
  <c r="BG81" i="3"/>
  <c r="BH81" i="3"/>
  <c r="G82" i="3"/>
  <c r="H82" i="3"/>
  <c r="I82" i="3"/>
  <c r="J82" i="3"/>
  <c r="M82" i="3"/>
  <c r="N82" i="3"/>
  <c r="O82" i="3"/>
  <c r="P82" i="3"/>
  <c r="Q82" i="3"/>
  <c r="R82" i="3"/>
  <c r="S82" i="3"/>
  <c r="T82" i="3"/>
  <c r="U82" i="3"/>
  <c r="V82" i="3"/>
  <c r="W82" i="3"/>
  <c r="X82" i="3"/>
  <c r="Y82" i="3"/>
  <c r="Z82" i="3"/>
  <c r="AA82" i="3"/>
  <c r="AB82" i="3"/>
  <c r="AC82" i="3"/>
  <c r="AD82" i="3"/>
  <c r="AE82" i="3"/>
  <c r="AF82" i="3"/>
  <c r="AI82" i="3"/>
  <c r="AJ82" i="3"/>
  <c r="AK82" i="3"/>
  <c r="AL82" i="3"/>
  <c r="AM82" i="3"/>
  <c r="AN82" i="3"/>
  <c r="AO82" i="3"/>
  <c r="AP82" i="3"/>
  <c r="AQ82" i="3"/>
  <c r="AR82" i="3"/>
  <c r="AS82" i="3"/>
  <c r="AT82" i="3"/>
  <c r="AW82" i="3"/>
  <c r="AX82" i="3"/>
  <c r="AY82" i="3"/>
  <c r="AZ82" i="3"/>
  <c r="BA82" i="3"/>
  <c r="BB82" i="3"/>
  <c r="BE82" i="3"/>
  <c r="BF82" i="3"/>
  <c r="BG82" i="3"/>
  <c r="BH82" i="3"/>
  <c r="G83" i="3"/>
  <c r="H83" i="3"/>
  <c r="I83" i="3"/>
  <c r="J83" i="3"/>
  <c r="M83" i="3"/>
  <c r="N83" i="3"/>
  <c r="O83" i="3"/>
  <c r="P83" i="3"/>
  <c r="Q83" i="3"/>
  <c r="R83" i="3"/>
  <c r="S83" i="3"/>
  <c r="T83" i="3"/>
  <c r="U83" i="3"/>
  <c r="V83" i="3"/>
  <c r="W83" i="3"/>
  <c r="X83" i="3"/>
  <c r="Y83" i="3"/>
  <c r="Z83" i="3"/>
  <c r="AA83" i="3"/>
  <c r="AB83" i="3"/>
  <c r="AC83" i="3"/>
  <c r="AD83" i="3"/>
  <c r="AE83" i="3"/>
  <c r="AF83" i="3"/>
  <c r="AI83" i="3"/>
  <c r="AJ83" i="3"/>
  <c r="AK83" i="3"/>
  <c r="AL83" i="3"/>
  <c r="AM83" i="3"/>
  <c r="AN83" i="3"/>
  <c r="AO83" i="3"/>
  <c r="AP83" i="3"/>
  <c r="AQ83" i="3"/>
  <c r="AR83" i="3"/>
  <c r="AS83" i="3"/>
  <c r="AT83" i="3"/>
  <c r="AW83" i="3"/>
  <c r="AX83" i="3"/>
  <c r="AY83" i="3"/>
  <c r="AZ83" i="3"/>
  <c r="BA83" i="3"/>
  <c r="BB83" i="3"/>
  <c r="BE83" i="3"/>
  <c r="BF83" i="3"/>
  <c r="BG83" i="3"/>
  <c r="BH83" i="3"/>
  <c r="G84" i="3"/>
  <c r="I84" i="3"/>
  <c r="J84" i="3"/>
  <c r="M84" i="3"/>
  <c r="N84" i="3"/>
  <c r="O84" i="3"/>
  <c r="P84" i="3"/>
  <c r="Q84" i="3"/>
  <c r="R84" i="3"/>
  <c r="S84" i="3"/>
  <c r="T84" i="3"/>
  <c r="U84" i="3"/>
  <c r="V84" i="3"/>
  <c r="W84" i="3"/>
  <c r="X84" i="3"/>
  <c r="Y84" i="3"/>
  <c r="Z84" i="3"/>
  <c r="AA84" i="3"/>
  <c r="AB84" i="3"/>
  <c r="AC84" i="3"/>
  <c r="AD84" i="3"/>
  <c r="AE84" i="3"/>
  <c r="AF84" i="3"/>
  <c r="AI84" i="3"/>
  <c r="AJ84" i="3"/>
  <c r="AK84" i="3"/>
  <c r="AL84" i="3"/>
  <c r="AM84" i="3"/>
  <c r="AN84" i="3"/>
  <c r="AO84" i="3"/>
  <c r="AP84" i="3"/>
  <c r="AQ84" i="3"/>
  <c r="AR84" i="3"/>
  <c r="AS84" i="3"/>
  <c r="AT84" i="3"/>
  <c r="AW84" i="3"/>
  <c r="AX84" i="3"/>
  <c r="AY84" i="3"/>
  <c r="AZ84" i="3"/>
  <c r="BA84" i="3"/>
  <c r="BB84" i="3"/>
  <c r="BE84" i="3"/>
  <c r="BF84" i="3"/>
  <c r="BG84" i="3"/>
  <c r="BH84" i="3"/>
  <c r="G85" i="3"/>
  <c r="H85" i="3"/>
  <c r="I85" i="3"/>
  <c r="J85" i="3"/>
  <c r="M85" i="3"/>
  <c r="N85" i="3"/>
  <c r="O85" i="3"/>
  <c r="P85" i="3"/>
  <c r="Q85" i="3"/>
  <c r="R85" i="3"/>
  <c r="S85" i="3"/>
  <c r="T85" i="3"/>
  <c r="U85" i="3"/>
  <c r="V85" i="3"/>
  <c r="W85" i="3"/>
  <c r="X85" i="3"/>
  <c r="Y85" i="3"/>
  <c r="Z85" i="3"/>
  <c r="AA85" i="3"/>
  <c r="AB85" i="3"/>
  <c r="AC85" i="3"/>
  <c r="AD85" i="3"/>
  <c r="AE85" i="3"/>
  <c r="AF85" i="3"/>
  <c r="AI85" i="3"/>
  <c r="AJ85" i="3"/>
  <c r="AK85" i="3"/>
  <c r="AL85" i="3"/>
  <c r="AM85" i="3"/>
  <c r="AN85" i="3"/>
  <c r="AO85" i="3"/>
  <c r="AP85" i="3"/>
  <c r="AQ85" i="3"/>
  <c r="AR85" i="3"/>
  <c r="AS85" i="3"/>
  <c r="AT85" i="3"/>
  <c r="AW85" i="3"/>
  <c r="AX85" i="3"/>
  <c r="AY85" i="3"/>
  <c r="AZ85" i="3"/>
  <c r="BA85" i="3"/>
  <c r="BB85" i="3"/>
  <c r="BE85" i="3"/>
  <c r="BF85" i="3"/>
  <c r="BG85" i="3"/>
  <c r="BH85" i="3"/>
  <c r="G86" i="3"/>
  <c r="I86" i="3"/>
  <c r="J86" i="3"/>
  <c r="M86" i="3"/>
  <c r="N86" i="3"/>
  <c r="O86" i="3"/>
  <c r="P86" i="3"/>
  <c r="Q86" i="3"/>
  <c r="R86" i="3"/>
  <c r="S86" i="3"/>
  <c r="T86" i="3"/>
  <c r="U86" i="3"/>
  <c r="V86" i="3"/>
  <c r="W86" i="3"/>
  <c r="X86" i="3"/>
  <c r="Y86" i="3"/>
  <c r="Z86" i="3"/>
  <c r="AA86" i="3"/>
  <c r="AB86" i="3"/>
  <c r="AC86" i="3"/>
  <c r="AD86" i="3"/>
  <c r="AE86" i="3"/>
  <c r="AF86" i="3"/>
  <c r="AI86" i="3"/>
  <c r="AJ86" i="3"/>
  <c r="AK86" i="3"/>
  <c r="AL86" i="3"/>
  <c r="AM86" i="3"/>
  <c r="AN86" i="3"/>
  <c r="AO86" i="3"/>
  <c r="AP86" i="3"/>
  <c r="AQ86" i="3"/>
  <c r="AR86" i="3"/>
  <c r="AS86" i="3"/>
  <c r="AT86" i="3"/>
  <c r="AW86" i="3"/>
  <c r="AX86" i="3"/>
  <c r="AY86" i="3"/>
  <c r="AZ86" i="3"/>
  <c r="BA86" i="3"/>
  <c r="BB86" i="3"/>
  <c r="BE86" i="3"/>
  <c r="BF86" i="3"/>
  <c r="BG86" i="3"/>
  <c r="BH86" i="3"/>
  <c r="G87" i="3"/>
  <c r="H87" i="3"/>
  <c r="I87" i="3"/>
  <c r="J87" i="3"/>
  <c r="M87" i="3"/>
  <c r="N87" i="3"/>
  <c r="O87" i="3"/>
  <c r="P87" i="3"/>
  <c r="Q87" i="3"/>
  <c r="R87" i="3"/>
  <c r="S87" i="3"/>
  <c r="T87" i="3"/>
  <c r="U87" i="3"/>
  <c r="V87" i="3"/>
  <c r="W87" i="3"/>
  <c r="X87" i="3"/>
  <c r="Y87" i="3"/>
  <c r="Z87" i="3"/>
  <c r="AA87" i="3"/>
  <c r="AB87" i="3"/>
  <c r="AC87" i="3"/>
  <c r="AD87" i="3"/>
  <c r="AE87" i="3"/>
  <c r="AF87" i="3"/>
  <c r="AI87" i="3"/>
  <c r="AJ87" i="3"/>
  <c r="AK87" i="3"/>
  <c r="AL87" i="3"/>
  <c r="AM87" i="3"/>
  <c r="AN87" i="3"/>
  <c r="AO87" i="3"/>
  <c r="AP87" i="3"/>
  <c r="AQ87" i="3"/>
  <c r="AR87" i="3"/>
  <c r="AS87" i="3"/>
  <c r="AT87" i="3"/>
  <c r="AW87" i="3"/>
  <c r="AX87" i="3"/>
  <c r="AY87" i="3"/>
  <c r="AZ87" i="3"/>
  <c r="BA87" i="3"/>
  <c r="BB87" i="3"/>
  <c r="BE87" i="3"/>
  <c r="BF87" i="3"/>
  <c r="BG87" i="3"/>
  <c r="BH87" i="3"/>
  <c r="G88" i="3"/>
  <c r="I88" i="3"/>
  <c r="J88" i="3"/>
  <c r="M88" i="3"/>
  <c r="N88" i="3"/>
  <c r="O88" i="3"/>
  <c r="P88" i="3"/>
  <c r="Q88" i="3"/>
  <c r="R88" i="3"/>
  <c r="S88" i="3"/>
  <c r="T88" i="3"/>
  <c r="U88" i="3"/>
  <c r="V88" i="3"/>
  <c r="W88" i="3"/>
  <c r="X88" i="3"/>
  <c r="Y88" i="3"/>
  <c r="Z88" i="3"/>
  <c r="AA88" i="3"/>
  <c r="AB88" i="3"/>
  <c r="AC88" i="3"/>
  <c r="AD88" i="3"/>
  <c r="AE88" i="3"/>
  <c r="AF88" i="3"/>
  <c r="AI88" i="3"/>
  <c r="AJ88" i="3"/>
  <c r="AK88" i="3"/>
  <c r="AL88" i="3"/>
  <c r="AM88" i="3"/>
  <c r="AN88" i="3"/>
  <c r="AO88" i="3"/>
  <c r="AP88" i="3"/>
  <c r="AQ88" i="3"/>
  <c r="AR88" i="3"/>
  <c r="AS88" i="3"/>
  <c r="AT88" i="3"/>
  <c r="AW88" i="3"/>
  <c r="AX88" i="3"/>
  <c r="AY88" i="3"/>
  <c r="AZ88" i="3"/>
  <c r="BA88" i="3"/>
  <c r="BB88" i="3"/>
  <c r="BE88" i="3"/>
  <c r="BF88" i="3"/>
  <c r="BG88" i="3"/>
  <c r="BH88" i="3"/>
  <c r="G89" i="3"/>
  <c r="I89" i="3"/>
  <c r="J89" i="3"/>
  <c r="M89" i="3"/>
  <c r="N89" i="3"/>
  <c r="O89" i="3"/>
  <c r="P89" i="3"/>
  <c r="Q89" i="3"/>
  <c r="R89" i="3"/>
  <c r="S89" i="3"/>
  <c r="T89" i="3"/>
  <c r="U89" i="3"/>
  <c r="V89" i="3"/>
  <c r="W89" i="3"/>
  <c r="X89" i="3"/>
  <c r="Y89" i="3"/>
  <c r="Z89" i="3"/>
  <c r="AA89" i="3"/>
  <c r="AB89" i="3"/>
  <c r="AC89" i="3"/>
  <c r="AD89" i="3"/>
  <c r="AE89" i="3"/>
  <c r="AF89" i="3"/>
  <c r="AI89" i="3"/>
  <c r="AJ89" i="3"/>
  <c r="AK89" i="3"/>
  <c r="AL89" i="3"/>
  <c r="AM89" i="3"/>
  <c r="AN89" i="3"/>
  <c r="AO89" i="3"/>
  <c r="AP89" i="3"/>
  <c r="AQ89" i="3"/>
  <c r="AR89" i="3"/>
  <c r="AS89" i="3"/>
  <c r="AT89" i="3"/>
  <c r="AW89" i="3"/>
  <c r="AX89" i="3"/>
  <c r="AY89" i="3"/>
  <c r="AZ89" i="3"/>
  <c r="BA89" i="3"/>
  <c r="BB89" i="3"/>
  <c r="BE89" i="3"/>
  <c r="BF89" i="3"/>
  <c r="BG89" i="3"/>
  <c r="BH89" i="3"/>
  <c r="G90" i="3"/>
  <c r="I90" i="3"/>
  <c r="J90" i="3"/>
  <c r="M90" i="3"/>
  <c r="N90" i="3"/>
  <c r="O90" i="3"/>
  <c r="P90" i="3"/>
  <c r="Q90" i="3"/>
  <c r="R90" i="3"/>
  <c r="S90" i="3"/>
  <c r="T90" i="3"/>
  <c r="U90" i="3"/>
  <c r="V90" i="3"/>
  <c r="W90" i="3"/>
  <c r="X90" i="3"/>
  <c r="Y90" i="3"/>
  <c r="Z90" i="3"/>
  <c r="AA90" i="3"/>
  <c r="AB90" i="3"/>
  <c r="AC90" i="3"/>
  <c r="AD90" i="3"/>
  <c r="AE90" i="3"/>
  <c r="AF90" i="3"/>
  <c r="AI90" i="3"/>
  <c r="AJ90" i="3"/>
  <c r="AK90" i="3"/>
  <c r="AL90" i="3"/>
  <c r="AM90" i="3"/>
  <c r="AN90" i="3"/>
  <c r="AO90" i="3"/>
  <c r="AP90" i="3"/>
  <c r="AQ90" i="3"/>
  <c r="AR90" i="3"/>
  <c r="AS90" i="3"/>
  <c r="AT90" i="3"/>
  <c r="AW90" i="3"/>
  <c r="AX90" i="3"/>
  <c r="AY90" i="3"/>
  <c r="AZ90" i="3"/>
  <c r="BA90" i="3"/>
  <c r="BB90" i="3"/>
  <c r="BE90" i="3"/>
  <c r="BF90" i="3"/>
  <c r="BG90" i="3"/>
  <c r="BH90" i="3"/>
  <c r="G91" i="3"/>
  <c r="I91" i="3"/>
  <c r="J91" i="3"/>
  <c r="M91" i="3"/>
  <c r="N91" i="3"/>
  <c r="O91" i="3"/>
  <c r="P91" i="3"/>
  <c r="Q91" i="3"/>
  <c r="R91" i="3"/>
  <c r="S91" i="3"/>
  <c r="T91" i="3"/>
  <c r="U91" i="3"/>
  <c r="V91" i="3"/>
  <c r="W91" i="3"/>
  <c r="X91" i="3"/>
  <c r="Y91" i="3"/>
  <c r="Z91" i="3"/>
  <c r="AA91" i="3"/>
  <c r="AB91" i="3"/>
  <c r="AC91" i="3"/>
  <c r="AD91" i="3"/>
  <c r="AE91" i="3"/>
  <c r="AF91" i="3"/>
  <c r="AI91" i="3"/>
  <c r="AJ91" i="3"/>
  <c r="AK91" i="3"/>
  <c r="AL91" i="3"/>
  <c r="AM91" i="3"/>
  <c r="AN91" i="3"/>
  <c r="AO91" i="3"/>
  <c r="AP91" i="3"/>
  <c r="AQ91" i="3"/>
  <c r="AR91" i="3"/>
  <c r="AS91" i="3"/>
  <c r="AT91" i="3"/>
  <c r="AW91" i="3"/>
  <c r="AX91" i="3"/>
  <c r="AY91" i="3"/>
  <c r="AZ91" i="3"/>
  <c r="BA91" i="3"/>
  <c r="BB91" i="3"/>
  <c r="BE91" i="3"/>
  <c r="BF91" i="3"/>
  <c r="BG91" i="3"/>
  <c r="BH91" i="3"/>
  <c r="G92" i="3"/>
  <c r="I92" i="3"/>
  <c r="J92" i="3"/>
  <c r="M92" i="3"/>
  <c r="N92" i="3"/>
  <c r="O92" i="3"/>
  <c r="P92" i="3"/>
  <c r="Q92" i="3"/>
  <c r="R92" i="3"/>
  <c r="S92" i="3"/>
  <c r="T92" i="3"/>
  <c r="U92" i="3"/>
  <c r="V92" i="3"/>
  <c r="W92" i="3"/>
  <c r="X92" i="3"/>
  <c r="Y92" i="3"/>
  <c r="Z92" i="3"/>
  <c r="AA92" i="3"/>
  <c r="AB92" i="3"/>
  <c r="AC92" i="3"/>
  <c r="AD92" i="3"/>
  <c r="AE92" i="3"/>
  <c r="AF92" i="3"/>
  <c r="AI92" i="3"/>
  <c r="AJ92" i="3"/>
  <c r="AK92" i="3"/>
  <c r="AL92" i="3"/>
  <c r="AM92" i="3"/>
  <c r="AN92" i="3"/>
  <c r="AO92" i="3"/>
  <c r="AP92" i="3"/>
  <c r="AQ92" i="3"/>
  <c r="AR92" i="3"/>
  <c r="AS92" i="3"/>
  <c r="AT92" i="3"/>
  <c r="AW92" i="3"/>
  <c r="AX92" i="3"/>
  <c r="AY92" i="3"/>
  <c r="AZ92" i="3"/>
  <c r="BA92" i="3"/>
  <c r="BB92" i="3"/>
  <c r="BE92" i="3"/>
  <c r="BF92" i="3"/>
  <c r="BG92" i="3"/>
  <c r="BH92" i="3"/>
  <c r="G93" i="3"/>
  <c r="H93" i="3"/>
  <c r="I93" i="3"/>
  <c r="J93" i="3"/>
  <c r="M93" i="3"/>
  <c r="N93" i="3"/>
  <c r="O93" i="3"/>
  <c r="P93" i="3"/>
  <c r="Q93" i="3"/>
  <c r="R93" i="3"/>
  <c r="S93" i="3"/>
  <c r="T93" i="3"/>
  <c r="U93" i="3"/>
  <c r="V93" i="3"/>
  <c r="W93" i="3"/>
  <c r="X93" i="3"/>
  <c r="Y93" i="3"/>
  <c r="Z93" i="3"/>
  <c r="AA93" i="3"/>
  <c r="AB93" i="3"/>
  <c r="AC93" i="3"/>
  <c r="AD93" i="3"/>
  <c r="AE93" i="3"/>
  <c r="AF93" i="3"/>
  <c r="AI93" i="3"/>
  <c r="AJ93" i="3"/>
  <c r="AK93" i="3"/>
  <c r="AL93" i="3"/>
  <c r="AM93" i="3"/>
  <c r="AN93" i="3"/>
  <c r="AO93" i="3"/>
  <c r="AP93" i="3"/>
  <c r="AQ93" i="3"/>
  <c r="AR93" i="3"/>
  <c r="AS93" i="3"/>
  <c r="AT93" i="3"/>
  <c r="AW93" i="3"/>
  <c r="AX93" i="3"/>
  <c r="AY93" i="3"/>
  <c r="AZ93" i="3"/>
  <c r="BA93" i="3"/>
  <c r="BB93" i="3"/>
  <c r="BE93" i="3"/>
  <c r="BF93" i="3"/>
  <c r="BG93" i="3"/>
  <c r="BH93" i="3"/>
  <c r="G94" i="3"/>
  <c r="I94" i="3"/>
  <c r="J94" i="3"/>
  <c r="M94" i="3"/>
  <c r="N94" i="3"/>
  <c r="O94" i="3"/>
  <c r="P94" i="3"/>
  <c r="Q94" i="3"/>
  <c r="R94" i="3"/>
  <c r="S94" i="3"/>
  <c r="T94" i="3"/>
  <c r="U94" i="3"/>
  <c r="V94" i="3"/>
  <c r="W94" i="3"/>
  <c r="X94" i="3"/>
  <c r="Y94" i="3"/>
  <c r="Z94" i="3"/>
  <c r="AA94" i="3"/>
  <c r="AB94" i="3"/>
  <c r="AC94" i="3"/>
  <c r="AD94" i="3"/>
  <c r="AE94" i="3"/>
  <c r="AF94" i="3"/>
  <c r="AI94" i="3"/>
  <c r="AJ94" i="3"/>
  <c r="AK94" i="3"/>
  <c r="AL94" i="3"/>
  <c r="AM94" i="3"/>
  <c r="AN94" i="3"/>
  <c r="AO94" i="3"/>
  <c r="AP94" i="3"/>
  <c r="AQ94" i="3"/>
  <c r="AR94" i="3"/>
  <c r="AS94" i="3"/>
  <c r="AT94" i="3"/>
  <c r="AW94" i="3"/>
  <c r="AX94" i="3"/>
  <c r="AY94" i="3"/>
  <c r="AZ94" i="3"/>
  <c r="BA94" i="3"/>
  <c r="BB94" i="3"/>
  <c r="BE94" i="3"/>
  <c r="BF94" i="3"/>
  <c r="BG94" i="3"/>
  <c r="BH94" i="3"/>
  <c r="G95" i="3"/>
  <c r="H95" i="3"/>
  <c r="I95" i="3"/>
  <c r="J95" i="3"/>
  <c r="M95" i="3"/>
  <c r="N95" i="3"/>
  <c r="O95" i="3"/>
  <c r="P95" i="3"/>
  <c r="Q95" i="3"/>
  <c r="R95" i="3"/>
  <c r="S95" i="3"/>
  <c r="T95" i="3"/>
  <c r="U95" i="3"/>
  <c r="V95" i="3"/>
  <c r="W95" i="3"/>
  <c r="X95" i="3"/>
  <c r="Y95" i="3"/>
  <c r="Z95" i="3"/>
  <c r="AA95" i="3"/>
  <c r="AB95" i="3"/>
  <c r="AC95" i="3"/>
  <c r="AD95" i="3"/>
  <c r="AE95" i="3"/>
  <c r="AF95" i="3"/>
  <c r="AI95" i="3"/>
  <c r="AJ95" i="3"/>
  <c r="AK95" i="3"/>
  <c r="AL95" i="3"/>
  <c r="AM95" i="3"/>
  <c r="AN95" i="3"/>
  <c r="AO95" i="3"/>
  <c r="AP95" i="3"/>
  <c r="AQ95" i="3"/>
  <c r="AR95" i="3"/>
  <c r="AS95" i="3"/>
  <c r="AT95" i="3"/>
  <c r="AW95" i="3"/>
  <c r="AX95" i="3"/>
  <c r="AY95" i="3"/>
  <c r="AZ95" i="3"/>
  <c r="BA95" i="3"/>
  <c r="BB95" i="3"/>
  <c r="BE95" i="3"/>
  <c r="BF95" i="3"/>
  <c r="BG95" i="3"/>
  <c r="BH95" i="3"/>
  <c r="G96" i="3"/>
  <c r="H96" i="3"/>
  <c r="I96" i="3"/>
  <c r="J96" i="3"/>
  <c r="M96" i="3"/>
  <c r="N96" i="3"/>
  <c r="O96" i="3"/>
  <c r="P96" i="3"/>
  <c r="Q96" i="3"/>
  <c r="R96" i="3"/>
  <c r="S96" i="3"/>
  <c r="T96" i="3"/>
  <c r="U96" i="3"/>
  <c r="V96" i="3"/>
  <c r="W96" i="3"/>
  <c r="X96" i="3"/>
  <c r="Y96" i="3"/>
  <c r="Z96" i="3"/>
  <c r="AA96" i="3"/>
  <c r="AB96" i="3"/>
  <c r="AC96" i="3"/>
  <c r="AD96" i="3"/>
  <c r="AE96" i="3"/>
  <c r="AF96" i="3"/>
  <c r="AI96" i="3"/>
  <c r="AJ96" i="3"/>
  <c r="AK96" i="3"/>
  <c r="AL96" i="3"/>
  <c r="AM96" i="3"/>
  <c r="AN96" i="3"/>
  <c r="AO96" i="3"/>
  <c r="AP96" i="3"/>
  <c r="AQ96" i="3"/>
  <c r="AR96" i="3"/>
  <c r="AS96" i="3"/>
  <c r="AT96" i="3"/>
  <c r="AW96" i="3"/>
  <c r="AX96" i="3"/>
  <c r="AY96" i="3"/>
  <c r="AZ96" i="3"/>
  <c r="BA96" i="3"/>
  <c r="BB96" i="3"/>
  <c r="BE96" i="3"/>
  <c r="BF96" i="3"/>
  <c r="BG96" i="3"/>
  <c r="BH96" i="3"/>
  <c r="G97" i="3"/>
  <c r="I97" i="3"/>
  <c r="J97" i="3"/>
  <c r="M97" i="3"/>
  <c r="N97" i="3"/>
  <c r="O97" i="3"/>
  <c r="P97" i="3"/>
  <c r="Q97" i="3"/>
  <c r="R97" i="3"/>
  <c r="S97" i="3"/>
  <c r="T97" i="3"/>
  <c r="U97" i="3"/>
  <c r="V97" i="3"/>
  <c r="W97" i="3"/>
  <c r="X97" i="3"/>
  <c r="Y97" i="3"/>
  <c r="Z97" i="3"/>
  <c r="AA97" i="3"/>
  <c r="AB97" i="3"/>
  <c r="AC97" i="3"/>
  <c r="AD97" i="3"/>
  <c r="AE97" i="3"/>
  <c r="AF97" i="3"/>
  <c r="AI97" i="3"/>
  <c r="AJ97" i="3"/>
  <c r="AK97" i="3"/>
  <c r="AL97" i="3"/>
  <c r="AM97" i="3"/>
  <c r="AN97" i="3"/>
  <c r="AO97" i="3"/>
  <c r="AP97" i="3"/>
  <c r="AQ97" i="3"/>
  <c r="AR97" i="3"/>
  <c r="AS97" i="3"/>
  <c r="AT97" i="3"/>
  <c r="AW97" i="3"/>
  <c r="AX97" i="3"/>
  <c r="AY97" i="3"/>
  <c r="AZ97" i="3"/>
  <c r="BA97" i="3"/>
  <c r="BB97" i="3"/>
  <c r="BE97" i="3"/>
  <c r="BF97" i="3"/>
  <c r="BG97" i="3"/>
  <c r="BH97" i="3"/>
  <c r="G98" i="3"/>
  <c r="H98" i="3"/>
  <c r="I98" i="3"/>
  <c r="J98" i="3"/>
  <c r="M98" i="3"/>
  <c r="N98" i="3"/>
  <c r="O98" i="3"/>
  <c r="P98" i="3"/>
  <c r="Q98" i="3"/>
  <c r="R98" i="3"/>
  <c r="S98" i="3"/>
  <c r="T98" i="3"/>
  <c r="U98" i="3"/>
  <c r="V98" i="3"/>
  <c r="W98" i="3"/>
  <c r="X98" i="3"/>
  <c r="Y98" i="3"/>
  <c r="Z98" i="3"/>
  <c r="AA98" i="3"/>
  <c r="AB98" i="3"/>
  <c r="AC98" i="3"/>
  <c r="AD98" i="3"/>
  <c r="AE98" i="3"/>
  <c r="AF98" i="3"/>
  <c r="AI98" i="3"/>
  <c r="AJ98" i="3"/>
  <c r="AK98" i="3"/>
  <c r="AL98" i="3"/>
  <c r="AM98" i="3"/>
  <c r="AN98" i="3"/>
  <c r="AO98" i="3"/>
  <c r="AP98" i="3"/>
  <c r="AQ98" i="3"/>
  <c r="AR98" i="3"/>
  <c r="AS98" i="3"/>
  <c r="AT98" i="3"/>
  <c r="AW98" i="3"/>
  <c r="AX98" i="3"/>
  <c r="AY98" i="3"/>
  <c r="AZ98" i="3"/>
  <c r="BA98" i="3"/>
  <c r="BB98" i="3"/>
  <c r="BE98" i="3"/>
  <c r="BF98" i="3"/>
  <c r="BG98" i="3"/>
  <c r="BH98" i="3"/>
  <c r="G99" i="3"/>
  <c r="H99" i="3"/>
  <c r="I99" i="3"/>
  <c r="J99" i="3"/>
  <c r="M99" i="3"/>
  <c r="N99" i="3"/>
  <c r="O99" i="3"/>
  <c r="P99" i="3"/>
  <c r="Q99" i="3"/>
  <c r="R99" i="3"/>
  <c r="S99" i="3"/>
  <c r="T99" i="3"/>
  <c r="U99" i="3"/>
  <c r="V99" i="3"/>
  <c r="W99" i="3"/>
  <c r="X99" i="3"/>
  <c r="Y99" i="3"/>
  <c r="Z99" i="3"/>
  <c r="AA99" i="3"/>
  <c r="AB99" i="3"/>
  <c r="AC99" i="3"/>
  <c r="AD99" i="3"/>
  <c r="AE99" i="3"/>
  <c r="AF99" i="3"/>
  <c r="AI99" i="3"/>
  <c r="AJ99" i="3"/>
  <c r="AK99" i="3"/>
  <c r="AL99" i="3"/>
  <c r="AM99" i="3"/>
  <c r="AN99" i="3"/>
  <c r="AO99" i="3"/>
  <c r="AP99" i="3"/>
  <c r="AQ99" i="3"/>
  <c r="AR99" i="3"/>
  <c r="AS99" i="3"/>
  <c r="AT99" i="3"/>
  <c r="AW99" i="3"/>
  <c r="AX99" i="3"/>
  <c r="AY99" i="3"/>
  <c r="AZ99" i="3"/>
  <c r="BA99" i="3"/>
  <c r="BB99" i="3"/>
  <c r="BE99" i="3"/>
  <c r="BF99" i="3"/>
  <c r="BG99" i="3"/>
  <c r="BH99" i="3"/>
  <c r="G100" i="3"/>
  <c r="H100" i="3"/>
  <c r="I100" i="3"/>
  <c r="J100" i="3"/>
  <c r="M100" i="3"/>
  <c r="N100" i="3"/>
  <c r="O100" i="3"/>
  <c r="P100" i="3"/>
  <c r="Q100" i="3"/>
  <c r="R100" i="3"/>
  <c r="S100" i="3"/>
  <c r="T100" i="3"/>
  <c r="U100" i="3"/>
  <c r="V100" i="3"/>
  <c r="W100" i="3"/>
  <c r="X100" i="3"/>
  <c r="Y100" i="3"/>
  <c r="Z100" i="3"/>
  <c r="AA100" i="3"/>
  <c r="AB100" i="3"/>
  <c r="AC100" i="3"/>
  <c r="AD100" i="3"/>
  <c r="AE100" i="3"/>
  <c r="AF100" i="3"/>
  <c r="AI100" i="3"/>
  <c r="AJ100" i="3"/>
  <c r="AK100" i="3"/>
  <c r="AL100" i="3"/>
  <c r="AM100" i="3"/>
  <c r="AN100" i="3"/>
  <c r="AO100" i="3"/>
  <c r="AP100" i="3"/>
  <c r="AQ100" i="3"/>
  <c r="AR100" i="3"/>
  <c r="AS100" i="3"/>
  <c r="AT100" i="3"/>
  <c r="AW100" i="3"/>
  <c r="AX100" i="3"/>
  <c r="AY100" i="3"/>
  <c r="AZ100" i="3"/>
  <c r="BA100" i="3"/>
  <c r="BB100" i="3"/>
  <c r="BE100" i="3"/>
  <c r="BF100" i="3"/>
  <c r="BG100" i="3"/>
  <c r="BH100" i="3"/>
  <c r="BH6" i="3"/>
  <c r="BF6" i="3"/>
  <c r="BB6" i="3"/>
  <c r="AZ6" i="3"/>
  <c r="AX6" i="3"/>
  <c r="AT6" i="3"/>
  <c r="AR6" i="3"/>
  <c r="AP6" i="3"/>
  <c r="AN6" i="3"/>
  <c r="AL6" i="3"/>
  <c r="AJ6" i="3"/>
  <c r="AF6" i="3"/>
  <c r="AD6" i="3"/>
  <c r="AB6" i="3"/>
  <c r="Z6" i="3"/>
  <c r="X6" i="3"/>
  <c r="V6" i="3"/>
  <c r="T6" i="3"/>
  <c r="R6" i="3"/>
  <c r="P6" i="3"/>
  <c r="N6" i="3"/>
  <c r="J6" i="3"/>
  <c r="BG6" i="3"/>
  <c r="BE6" i="3"/>
  <c r="BA6" i="3"/>
  <c r="AY6" i="3"/>
  <c r="AW6" i="3"/>
  <c r="AS6" i="3"/>
  <c r="AQ6" i="3"/>
  <c r="AO6" i="3"/>
  <c r="AM6" i="3"/>
  <c r="AK6" i="3"/>
  <c r="AI6" i="3"/>
  <c r="AE6" i="3"/>
  <c r="AC6" i="3"/>
  <c r="AA6" i="3"/>
  <c r="Y6" i="3"/>
  <c r="W6" i="3"/>
  <c r="U6" i="3"/>
  <c r="S6" i="3"/>
  <c r="Q6" i="3"/>
  <c r="O6" i="3"/>
  <c r="M6" i="3"/>
  <c r="I6" i="3"/>
  <c r="BE102" i="4" l="1"/>
  <c r="BG102" i="4"/>
  <c r="BF102" i="4"/>
  <c r="BH102" i="4"/>
  <c r="H104" i="4" l="1"/>
  <c r="I104" i="4"/>
  <c r="J104" i="4"/>
  <c r="K104" i="4"/>
  <c r="L104" i="4"/>
  <c r="M104" i="4"/>
  <c r="N104" i="4"/>
  <c r="O104" i="4"/>
  <c r="P104" i="4"/>
  <c r="Q104" i="4"/>
  <c r="R104" i="4"/>
  <c r="S104" i="4"/>
  <c r="T104" i="4"/>
  <c r="U104" i="4"/>
  <c r="V104" i="4"/>
  <c r="W104" i="4"/>
  <c r="X104" i="4"/>
  <c r="Y104" i="4"/>
  <c r="Z104" i="4"/>
  <c r="AA104" i="4"/>
  <c r="AB104" i="4"/>
  <c r="AC104" i="4"/>
  <c r="AD104" i="4"/>
  <c r="AE104" i="4"/>
  <c r="AF104" i="4"/>
  <c r="AG104" i="4"/>
  <c r="AH104" i="4"/>
  <c r="AI104" i="4"/>
  <c r="AJ104" i="4"/>
  <c r="AK104" i="4"/>
  <c r="AL104" i="4"/>
  <c r="AM104" i="4"/>
  <c r="AN104" i="4"/>
  <c r="AO104" i="4"/>
  <c r="AP104" i="4"/>
  <c r="AQ104" i="4"/>
  <c r="AR104" i="4"/>
  <c r="AS104" i="4"/>
  <c r="AT104" i="4"/>
  <c r="AU104" i="4"/>
  <c r="AV104" i="4"/>
  <c r="AW104" i="4"/>
  <c r="AX104" i="4"/>
  <c r="AY104" i="4"/>
  <c r="AZ104" i="4"/>
  <c r="BA104" i="4"/>
  <c r="BB104" i="4"/>
  <c r="BC104" i="4"/>
  <c r="BD104" i="4"/>
  <c r="BI104" i="4"/>
  <c r="G104" i="4"/>
  <c r="H103" i="3"/>
  <c r="I103" i="3"/>
  <c r="J103" i="3"/>
  <c r="K103" i="3"/>
  <c r="L103" i="3"/>
  <c r="M103" i="3"/>
  <c r="N103" i="3"/>
  <c r="O103" i="3"/>
  <c r="P103" i="3"/>
  <c r="Q103" i="3"/>
  <c r="R103" i="3"/>
  <c r="S103" i="3"/>
  <c r="T103" i="3"/>
  <c r="U103" i="3"/>
  <c r="V103" i="3"/>
  <c r="W103" i="3"/>
  <c r="X103" i="3"/>
  <c r="Y103" i="3"/>
  <c r="Z103" i="3"/>
  <c r="AA103" i="3"/>
  <c r="AB103" i="3"/>
  <c r="AC103" i="3"/>
  <c r="AD103" i="3"/>
  <c r="AE103" i="3"/>
  <c r="AF103" i="3"/>
  <c r="AG103" i="3"/>
  <c r="AH103" i="3"/>
  <c r="AI103" i="3"/>
  <c r="AJ103" i="3"/>
  <c r="AK103" i="3"/>
  <c r="AL103" i="3"/>
  <c r="AM103" i="3"/>
  <c r="AN103" i="3"/>
  <c r="AO103" i="3"/>
  <c r="AP103" i="3"/>
  <c r="AQ103" i="3"/>
  <c r="AR103" i="3"/>
  <c r="AS103" i="3"/>
  <c r="AT103" i="3"/>
  <c r="AW103" i="3"/>
  <c r="AX103" i="3"/>
  <c r="AY103" i="3"/>
  <c r="AZ103" i="3"/>
  <c r="BA103" i="3"/>
  <c r="BB103" i="3"/>
  <c r="BC103" i="3"/>
  <c r="BD103" i="3"/>
  <c r="BE103" i="3"/>
  <c r="BF103" i="3"/>
  <c r="BG103" i="3"/>
  <c r="BH103" i="3"/>
  <c r="BI103" i="3"/>
  <c r="G103" i="3"/>
  <c r="R102" i="4" l="1"/>
  <c r="AH102" i="4"/>
  <c r="AZ102" i="4"/>
  <c r="J102" i="4"/>
  <c r="Z102" i="4"/>
  <c r="AR102" i="4"/>
  <c r="BK96" i="4"/>
  <c r="BJ96" i="4" s="1"/>
  <c r="BK88" i="4"/>
  <c r="BJ88" i="4" s="1"/>
  <c r="BK84" i="4"/>
  <c r="BJ84" i="4" s="1"/>
  <c r="BK72" i="4"/>
  <c r="BJ72" i="4" s="1"/>
  <c r="BK64" i="4"/>
  <c r="BJ64" i="4" s="1"/>
  <c r="BK60" i="4"/>
  <c r="BJ60" i="4" s="1"/>
  <c r="BK56" i="4"/>
  <c r="BJ56" i="4" s="1"/>
  <c r="BK52" i="4"/>
  <c r="BJ52" i="4" s="1"/>
  <c r="BK48" i="4"/>
  <c r="BJ48" i="4" s="1"/>
  <c r="BK44" i="4"/>
  <c r="BJ44" i="4" s="1"/>
  <c r="BK40" i="4"/>
  <c r="BJ40" i="4" s="1"/>
  <c r="BK36" i="4"/>
  <c r="BJ36" i="4" s="1"/>
  <c r="BK32" i="4"/>
  <c r="BJ32" i="4" s="1"/>
  <c r="BK28" i="4"/>
  <c r="BJ28" i="4" s="1"/>
  <c r="BK24" i="4"/>
  <c r="BJ24" i="4" s="1"/>
  <c r="BK20" i="4"/>
  <c r="BJ20" i="4" s="1"/>
  <c r="BK16" i="4"/>
  <c r="BJ16" i="4" s="1"/>
  <c r="BK12" i="4"/>
  <c r="BJ12" i="4" s="1"/>
  <c r="BK8" i="4"/>
  <c r="BJ8" i="4" s="1"/>
  <c r="BK80" i="4"/>
  <c r="BJ80" i="4" s="1"/>
  <c r="BK76" i="4"/>
  <c r="BJ76" i="4" s="1"/>
  <c r="BK68" i="4"/>
  <c r="BJ68" i="4" s="1"/>
  <c r="L102" i="4"/>
  <c r="T102" i="4"/>
  <c r="AB102" i="4"/>
  <c r="AJ102" i="4"/>
  <c r="AT102" i="4"/>
  <c r="BB102" i="4"/>
  <c r="BK97" i="4"/>
  <c r="BJ97" i="4" s="1"/>
  <c r="BK93" i="4"/>
  <c r="BJ93" i="4" s="1"/>
  <c r="BK89" i="4"/>
  <c r="BJ89" i="4" s="1"/>
  <c r="BK85" i="4"/>
  <c r="BJ85" i="4" s="1"/>
  <c r="BK81" i="4"/>
  <c r="BJ81" i="4" s="1"/>
  <c r="BK77" i="4"/>
  <c r="BJ77" i="4" s="1"/>
  <c r="BK73" i="4"/>
  <c r="BJ73" i="4" s="1"/>
  <c r="BK69" i="4"/>
  <c r="BJ69" i="4" s="1"/>
  <c r="BK65" i="4"/>
  <c r="BJ65" i="4" s="1"/>
  <c r="BK61" i="4"/>
  <c r="BJ61" i="4" s="1"/>
  <c r="BK57" i="4"/>
  <c r="BJ57" i="4" s="1"/>
  <c r="BK53" i="4"/>
  <c r="BJ53" i="4" s="1"/>
  <c r="BK49" i="4"/>
  <c r="BJ49" i="4" s="1"/>
  <c r="BK45" i="4"/>
  <c r="BJ45" i="4" s="1"/>
  <c r="BK41" i="4"/>
  <c r="BJ41" i="4" s="1"/>
  <c r="BK37" i="4"/>
  <c r="BJ37" i="4" s="1"/>
  <c r="BK33" i="4"/>
  <c r="BJ33" i="4" s="1"/>
  <c r="BK29" i="4"/>
  <c r="BJ29" i="4" s="1"/>
  <c r="BK25" i="4"/>
  <c r="BJ25" i="4" s="1"/>
  <c r="BK21" i="4"/>
  <c r="BJ21" i="4" s="1"/>
  <c r="BK17" i="4"/>
  <c r="BJ17" i="4" s="1"/>
  <c r="BK13" i="4"/>
  <c r="BJ13" i="4" s="1"/>
  <c r="BK9" i="4"/>
  <c r="BJ9" i="4" s="1"/>
  <c r="BK100" i="4"/>
  <c r="BJ100" i="4" s="1"/>
  <c r="N102" i="4"/>
  <c r="AD102" i="4"/>
  <c r="AV102" i="4"/>
  <c r="BK98" i="4"/>
  <c r="BJ98" i="4" s="1"/>
  <c r="BK94" i="4"/>
  <c r="BJ94" i="4" s="1"/>
  <c r="BK90" i="4"/>
  <c r="BJ90" i="4" s="1"/>
  <c r="BK86" i="4"/>
  <c r="BJ86" i="4" s="1"/>
  <c r="BK82" i="4"/>
  <c r="BJ82" i="4" s="1"/>
  <c r="BK78" i="4"/>
  <c r="BJ78" i="4" s="1"/>
  <c r="BK74" i="4"/>
  <c r="BJ74" i="4" s="1"/>
  <c r="BK70" i="4"/>
  <c r="BJ70" i="4" s="1"/>
  <c r="BK66" i="4"/>
  <c r="BJ66" i="4" s="1"/>
  <c r="BK62" i="4"/>
  <c r="BJ62" i="4" s="1"/>
  <c r="BK58" i="4"/>
  <c r="BJ58" i="4" s="1"/>
  <c r="BK54" i="4"/>
  <c r="BJ54" i="4" s="1"/>
  <c r="BK50" i="4"/>
  <c r="BJ50" i="4" s="1"/>
  <c r="BK46" i="4"/>
  <c r="BJ46" i="4" s="1"/>
  <c r="BK42" i="4"/>
  <c r="BJ42" i="4" s="1"/>
  <c r="BK38" i="4"/>
  <c r="BJ38" i="4" s="1"/>
  <c r="BK34" i="4"/>
  <c r="BJ34" i="4" s="1"/>
  <c r="BK30" i="4"/>
  <c r="BJ30" i="4" s="1"/>
  <c r="BK26" i="4"/>
  <c r="BJ26" i="4" s="1"/>
  <c r="BK22" i="4"/>
  <c r="BJ22" i="4" s="1"/>
  <c r="BK18" i="4"/>
  <c r="BJ18" i="4" s="1"/>
  <c r="BK14" i="4"/>
  <c r="BJ14" i="4" s="1"/>
  <c r="BK10" i="4"/>
  <c r="BJ10" i="4" s="1"/>
  <c r="BK92" i="4"/>
  <c r="BJ92" i="4" s="1"/>
  <c r="V102" i="4"/>
  <c r="AL102" i="4"/>
  <c r="BD102" i="4"/>
  <c r="H102" i="4"/>
  <c r="P102" i="4"/>
  <c r="X102" i="4"/>
  <c r="AF102" i="4"/>
  <c r="AP102" i="4"/>
  <c r="AX102" i="4"/>
  <c r="BK99" i="4"/>
  <c r="BJ99" i="4" s="1"/>
  <c r="BK95" i="4"/>
  <c r="BJ95" i="4" s="1"/>
  <c r="BK91" i="4"/>
  <c r="BJ91" i="4" s="1"/>
  <c r="BK87" i="4"/>
  <c r="BJ87" i="4" s="1"/>
  <c r="BK83" i="4"/>
  <c r="BJ83" i="4" s="1"/>
  <c r="BK79" i="4"/>
  <c r="BJ79" i="4" s="1"/>
  <c r="BK75" i="4"/>
  <c r="BJ75" i="4" s="1"/>
  <c r="BK71" i="4"/>
  <c r="BJ71" i="4" s="1"/>
  <c r="BK67" i="4"/>
  <c r="BJ67" i="4" s="1"/>
  <c r="BK63" i="4"/>
  <c r="BJ63" i="4" s="1"/>
  <c r="BK59" i="4"/>
  <c r="BJ59" i="4" s="1"/>
  <c r="BK55" i="4"/>
  <c r="BJ55" i="4" s="1"/>
  <c r="BK51" i="4"/>
  <c r="BJ51" i="4" s="1"/>
  <c r="BK47" i="4"/>
  <c r="BJ47" i="4" s="1"/>
  <c r="BK43" i="4"/>
  <c r="BJ43" i="4" s="1"/>
  <c r="BK39" i="4"/>
  <c r="BJ39" i="4" s="1"/>
  <c r="BK35" i="4"/>
  <c r="BJ35" i="4" s="1"/>
  <c r="BK31" i="4"/>
  <c r="BJ31" i="4" s="1"/>
  <c r="BK27" i="4"/>
  <c r="BJ27" i="4" s="1"/>
  <c r="BK23" i="4"/>
  <c r="BJ23" i="4" s="1"/>
  <c r="BK19" i="4"/>
  <c r="BJ19" i="4" s="1"/>
  <c r="BK15" i="4"/>
  <c r="BJ15" i="4" s="1"/>
  <c r="BK11" i="4"/>
  <c r="BJ11" i="4" s="1"/>
  <c r="BK7" i="4"/>
  <c r="BJ7" i="4" s="1"/>
  <c r="I102" i="3"/>
  <c r="U102" i="3"/>
  <c r="AA102" i="3"/>
  <c r="BK6" i="3"/>
  <c r="BJ6" i="3" s="1"/>
  <c r="AF102" i="3"/>
  <c r="BK97" i="3"/>
  <c r="BJ97" i="3" s="1"/>
  <c r="BK93" i="3"/>
  <c r="BJ93" i="3" s="1"/>
  <c r="BK89" i="3"/>
  <c r="BJ89" i="3" s="1"/>
  <c r="BK85" i="3"/>
  <c r="BJ85" i="3" s="1"/>
  <c r="BK81" i="3"/>
  <c r="BJ81" i="3" s="1"/>
  <c r="BK77" i="3"/>
  <c r="BJ77" i="3" s="1"/>
  <c r="BK73" i="3"/>
  <c r="BJ73" i="3" s="1"/>
  <c r="BK65" i="3"/>
  <c r="BJ65" i="3" s="1"/>
  <c r="BK61" i="3"/>
  <c r="BJ61" i="3" s="1"/>
  <c r="BK57" i="3"/>
  <c r="BJ57" i="3" s="1"/>
  <c r="BK53" i="3"/>
  <c r="BJ53" i="3" s="1"/>
  <c r="BK49" i="3"/>
  <c r="BJ49" i="3" s="1"/>
  <c r="BK45" i="3"/>
  <c r="BJ45" i="3" s="1"/>
  <c r="BK41" i="3"/>
  <c r="BJ41" i="3" s="1"/>
  <c r="BK37" i="3"/>
  <c r="BJ37" i="3" s="1"/>
  <c r="BK33" i="3"/>
  <c r="BJ33" i="3" s="1"/>
  <c r="BK29" i="3"/>
  <c r="BJ29" i="3" s="1"/>
  <c r="BK25" i="3"/>
  <c r="BJ25" i="3" s="1"/>
  <c r="BK21" i="3"/>
  <c r="BJ21" i="3" s="1"/>
  <c r="BK17" i="3"/>
  <c r="BJ17" i="3" s="1"/>
  <c r="BK13" i="3"/>
  <c r="BJ13" i="3" s="1"/>
  <c r="BK9" i="3"/>
  <c r="BJ9" i="3" s="1"/>
  <c r="AO102" i="3"/>
  <c r="AW102" i="3"/>
  <c r="BK98" i="3"/>
  <c r="BJ98" i="3" s="1"/>
  <c r="BK94" i="3"/>
  <c r="BJ94" i="3" s="1"/>
  <c r="BK90" i="3"/>
  <c r="BJ90" i="3" s="1"/>
  <c r="BK86" i="3"/>
  <c r="BJ86" i="3" s="1"/>
  <c r="BK82" i="3"/>
  <c r="BJ82" i="3" s="1"/>
  <c r="BK78" i="3"/>
  <c r="BJ78" i="3" s="1"/>
  <c r="BK74" i="3"/>
  <c r="BJ74" i="3" s="1"/>
  <c r="BJ70" i="3"/>
  <c r="BK66" i="3"/>
  <c r="BJ66" i="3" s="1"/>
  <c r="BK62" i="3"/>
  <c r="BJ62" i="3" s="1"/>
  <c r="BK58" i="3"/>
  <c r="BJ58" i="3" s="1"/>
  <c r="BK54" i="3"/>
  <c r="BJ54" i="3" s="1"/>
  <c r="BK50" i="3"/>
  <c r="BJ50" i="3" s="1"/>
  <c r="BK46" i="3"/>
  <c r="BJ46" i="3" s="1"/>
  <c r="BK42" i="3"/>
  <c r="BJ42" i="3" s="1"/>
  <c r="BK38" i="3"/>
  <c r="BJ38" i="3" s="1"/>
  <c r="BK34" i="3"/>
  <c r="BJ34" i="3" s="1"/>
  <c r="BK30" i="3"/>
  <c r="BJ30" i="3" s="1"/>
  <c r="BK26" i="3"/>
  <c r="BJ26" i="3" s="1"/>
  <c r="BK22" i="3"/>
  <c r="BJ22" i="3" s="1"/>
  <c r="BK18" i="3"/>
  <c r="BJ18" i="3" s="1"/>
  <c r="BK14" i="3"/>
  <c r="BJ14" i="3" s="1"/>
  <c r="BK10" i="3"/>
  <c r="BJ10" i="3" s="1"/>
  <c r="BK99" i="3"/>
  <c r="BJ99" i="3" s="1"/>
  <c r="BK95" i="3"/>
  <c r="BJ95" i="3" s="1"/>
  <c r="BK91" i="3"/>
  <c r="BJ91" i="3" s="1"/>
  <c r="BK87" i="3"/>
  <c r="BJ87" i="3" s="1"/>
  <c r="BK83" i="3"/>
  <c r="BJ83" i="3" s="1"/>
  <c r="BK79" i="3"/>
  <c r="BJ79" i="3" s="1"/>
  <c r="BK75" i="3"/>
  <c r="BJ75" i="3" s="1"/>
  <c r="BK71" i="3"/>
  <c r="BJ71" i="3" s="1"/>
  <c r="BK67" i="3"/>
  <c r="BJ67" i="3" s="1"/>
  <c r="BK63" i="3"/>
  <c r="BJ63" i="3" s="1"/>
  <c r="BK59" i="3"/>
  <c r="BJ59" i="3" s="1"/>
  <c r="BK55" i="3"/>
  <c r="BJ55" i="3" s="1"/>
  <c r="BK51" i="3"/>
  <c r="BJ51" i="3" s="1"/>
  <c r="BK47" i="3"/>
  <c r="BJ47" i="3" s="1"/>
  <c r="BK43" i="3"/>
  <c r="BJ43" i="3" s="1"/>
  <c r="BK39" i="3"/>
  <c r="BJ39" i="3" s="1"/>
  <c r="BK35" i="3"/>
  <c r="BJ35" i="3" s="1"/>
  <c r="BK31" i="3"/>
  <c r="BJ31" i="3" s="1"/>
  <c r="BK27" i="3"/>
  <c r="BJ27" i="3" s="1"/>
  <c r="BK23" i="3"/>
  <c r="BJ23" i="3" s="1"/>
  <c r="BK19" i="3"/>
  <c r="BJ19" i="3" s="1"/>
  <c r="BK15" i="3"/>
  <c r="BJ15" i="3" s="1"/>
  <c r="BK11" i="3"/>
  <c r="BJ11" i="3" s="1"/>
  <c r="BK7" i="3"/>
  <c r="BJ7" i="3" s="1"/>
  <c r="AK102" i="3"/>
  <c r="BK100" i="3"/>
  <c r="BJ100" i="3" s="1"/>
  <c r="BK96" i="3"/>
  <c r="BJ96" i="3" s="1"/>
  <c r="O102" i="3"/>
  <c r="BK92" i="3"/>
  <c r="BJ92" i="3" s="1"/>
  <c r="BK88" i="3"/>
  <c r="BJ88" i="3" s="1"/>
  <c r="BK84" i="3"/>
  <c r="BJ84" i="3" s="1"/>
  <c r="BK80" i="3"/>
  <c r="BJ80" i="3" s="1"/>
  <c r="BK76" i="3"/>
  <c r="BJ76" i="3" s="1"/>
  <c r="BK72" i="3"/>
  <c r="BJ72" i="3" s="1"/>
  <c r="BK68" i="3"/>
  <c r="BJ68" i="3" s="1"/>
  <c r="BK64" i="3"/>
  <c r="BJ64" i="3" s="1"/>
  <c r="BK60" i="3"/>
  <c r="BJ60" i="3" s="1"/>
  <c r="BK56" i="3"/>
  <c r="BJ56" i="3" s="1"/>
  <c r="BK52" i="3"/>
  <c r="BJ52" i="3" s="1"/>
  <c r="BK48" i="3"/>
  <c r="BJ48" i="3" s="1"/>
  <c r="BK44" i="3"/>
  <c r="BJ44" i="3" s="1"/>
  <c r="BK40" i="3"/>
  <c r="BJ40" i="3" s="1"/>
  <c r="BK36" i="3"/>
  <c r="BJ36" i="3" s="1"/>
  <c r="BK32" i="3"/>
  <c r="BJ32" i="3" s="1"/>
  <c r="BK28" i="3"/>
  <c r="BJ28" i="3" s="1"/>
  <c r="BK24" i="3"/>
  <c r="BJ24" i="3" s="1"/>
  <c r="BK20" i="3"/>
  <c r="BJ20" i="3" s="1"/>
  <c r="BK16" i="3"/>
  <c r="BJ16" i="3" s="1"/>
  <c r="BK12" i="3"/>
  <c r="BJ12" i="3" s="1"/>
  <c r="BK8" i="3"/>
  <c r="BJ8" i="3" s="1"/>
  <c r="X102" i="3"/>
  <c r="AP102" i="3"/>
  <c r="BG102" i="3"/>
  <c r="Z102" i="3"/>
  <c r="BA102" i="3"/>
  <c r="M102" i="3"/>
  <c r="AN102" i="3"/>
  <c r="H102" i="3"/>
  <c r="AI102" i="3"/>
  <c r="AE102" i="3"/>
  <c r="S102" i="3"/>
  <c r="BF102" i="3"/>
  <c r="AS102" i="3"/>
  <c r="AC102" i="3"/>
  <c r="Y102" i="3"/>
  <c r="AZ102" i="3"/>
  <c r="L102" i="3"/>
  <c r="AY102" i="3"/>
  <c r="AQ102" i="3"/>
  <c r="AM102" i="3"/>
  <c r="W102" i="3"/>
  <c r="K102" i="3"/>
  <c r="AL102" i="3"/>
  <c r="AH102" i="3"/>
  <c r="R102" i="3"/>
  <c r="BI102" i="3"/>
  <c r="BE102" i="3"/>
  <c r="AG102" i="3"/>
  <c r="Q102" i="3"/>
  <c r="BD102" i="3"/>
  <c r="AB102" i="3"/>
  <c r="P102" i="3"/>
  <c r="AX102" i="3"/>
  <c r="BC102" i="3"/>
  <c r="BK69" i="3"/>
  <c r="BJ69" i="3" s="1"/>
  <c r="J102" i="3"/>
  <c r="AR102" i="3"/>
  <c r="AJ102" i="3"/>
  <c r="AT102" i="3"/>
  <c r="BB102" i="3"/>
  <c r="BH102" i="3"/>
  <c r="T102" i="3"/>
  <c r="N102" i="3"/>
  <c r="V102" i="3"/>
  <c r="AD102" i="3"/>
  <c r="AN102" i="4"/>
  <c r="BK102" i="4" l="1"/>
  <c r="BJ101" i="3"/>
  <c r="BK6" i="4"/>
  <c r="BK102" i="3"/>
  <c r="BK101" i="3"/>
  <c r="BC102" i="4"/>
  <c r="BJ3" i="3" l="1"/>
  <c r="BK101" i="4"/>
  <c r="BJ3" i="4" s="1"/>
  <c r="C7" i="20" l="1"/>
  <c r="B8" i="29"/>
  <c r="B1" i="26" l="1"/>
  <c r="BI102" i="4" l="1"/>
  <c r="BA102" i="4"/>
  <c r="AY102" i="4"/>
  <c r="AW102" i="4"/>
  <c r="AU102" i="4"/>
  <c r="AS102" i="4"/>
  <c r="AQ102" i="4"/>
  <c r="AO102" i="4"/>
  <c r="AM102" i="4"/>
  <c r="AK102" i="4"/>
  <c r="AI102" i="4"/>
  <c r="AG102" i="4"/>
  <c r="AE102" i="4"/>
  <c r="AC102" i="4"/>
  <c r="AA102" i="4"/>
  <c r="Y102" i="4"/>
  <c r="W102" i="4"/>
  <c r="U102" i="4"/>
  <c r="S102" i="4"/>
  <c r="Q102" i="4"/>
  <c r="O102" i="4"/>
  <c r="M102" i="4"/>
  <c r="K102" i="4"/>
  <c r="I102" i="4"/>
  <c r="BJ6" i="4" l="1"/>
  <c r="J5" i="6" l="1"/>
  <c r="C7" i="5" l="1"/>
  <c r="B1" i="4" l="1"/>
  <c r="B1" i="7"/>
  <c r="C42" i="5"/>
  <c r="D42" i="5"/>
  <c r="C41" i="5"/>
  <c r="D41" i="5"/>
  <c r="C50" i="5"/>
  <c r="D50" i="5"/>
  <c r="C5" i="5"/>
  <c r="D5" i="5"/>
  <c r="C59" i="5"/>
  <c r="D59" i="5"/>
  <c r="C18" i="5"/>
  <c r="D18" i="5"/>
  <c r="C58" i="5"/>
  <c r="D58" i="5"/>
  <c r="C30" i="5"/>
  <c r="D30" i="5"/>
  <c r="C34" i="5"/>
  <c r="D34" i="5"/>
  <c r="C49" i="5"/>
  <c r="D49" i="5"/>
  <c r="D55" i="5"/>
  <c r="C55" i="5"/>
  <c r="C22" i="5"/>
  <c r="D22" i="5"/>
  <c r="C51" i="5"/>
  <c r="D51" i="5"/>
  <c r="C19" i="5"/>
  <c r="D19" i="5"/>
  <c r="C27" i="5"/>
  <c r="D27" i="5"/>
  <c r="C46" i="5"/>
  <c r="D46" i="5"/>
  <c r="C40" i="5"/>
  <c r="D40" i="5"/>
  <c r="C13" i="5"/>
  <c r="D13" i="5"/>
  <c r="C31" i="5"/>
  <c r="D31" i="5"/>
  <c r="C35" i="5"/>
  <c r="D35" i="5"/>
  <c r="C52" i="5"/>
  <c r="D52" i="5"/>
  <c r="C29" i="5"/>
  <c r="D29" i="5"/>
  <c r="C2" i="5"/>
  <c r="D2" i="5"/>
  <c r="C48" i="5"/>
  <c r="D48" i="5"/>
  <c r="C14" i="5"/>
  <c r="D14" i="5"/>
  <c r="C36" i="5"/>
  <c r="D36" i="5"/>
  <c r="C47" i="5"/>
  <c r="D47" i="5"/>
  <c r="C9" i="5"/>
  <c r="D9" i="5"/>
  <c r="C43" i="5"/>
  <c r="D43" i="5"/>
  <c r="C38" i="5"/>
  <c r="D38" i="5"/>
  <c r="C15" i="5"/>
  <c r="D15" i="5"/>
  <c r="C26" i="5"/>
  <c r="D26" i="5"/>
  <c r="C10" i="5"/>
  <c r="D10" i="5"/>
  <c r="C54" i="5"/>
  <c r="D54" i="5"/>
  <c r="C32" i="5"/>
  <c r="D32" i="5"/>
  <c r="C23" i="5"/>
  <c r="D23" i="5"/>
  <c r="C11" i="5"/>
  <c r="D11" i="5"/>
  <c r="C17" i="5"/>
  <c r="D17" i="5"/>
  <c r="C25" i="5"/>
  <c r="D25" i="5"/>
  <c r="C12" i="5"/>
  <c r="D12" i="5"/>
  <c r="C20" i="5"/>
  <c r="D20" i="5"/>
  <c r="C39" i="5"/>
  <c r="D39" i="5"/>
  <c r="C53" i="5"/>
  <c r="D53" i="5"/>
  <c r="C4" i="5"/>
  <c r="D4" i="5"/>
  <c r="D7" i="5"/>
  <c r="C8" i="5"/>
  <c r="D8" i="5"/>
  <c r="C16" i="5"/>
  <c r="D16" i="5"/>
  <c r="C3" i="5"/>
  <c r="D3" i="5"/>
  <c r="C37" i="5"/>
  <c r="D37" i="5"/>
  <c r="C28" i="5"/>
  <c r="D28" i="5"/>
  <c r="C44" i="5"/>
  <c r="D44" i="5"/>
  <c r="C21" i="5"/>
  <c r="D21" i="5"/>
  <c r="C33" i="5"/>
  <c r="D33" i="5"/>
  <c r="C24" i="5"/>
  <c r="D24" i="5"/>
  <c r="C6" i="5"/>
  <c r="D6" i="5"/>
  <c r="C56" i="5"/>
  <c r="D56" i="5"/>
  <c r="C57" i="5"/>
  <c r="D57" i="5"/>
  <c r="B1" i="3"/>
  <c r="F5" i="4" l="1"/>
  <c r="F5" i="3"/>
  <c r="G102" i="3"/>
  <c r="BJ102" i="3" s="1"/>
  <c r="G102" i="4"/>
  <c r="BJ102" i="4" s="1"/>
  <c r="BJ101" i="4" l="1"/>
  <c r="BL17" i="7" l="1"/>
  <c r="BM17" i="7"/>
  <c r="BL8" i="7"/>
  <c r="BM26" i="7"/>
  <c r="BL10" i="7"/>
  <c r="BL19" i="7"/>
  <c r="BL12" i="7"/>
  <c r="BL42" i="7"/>
  <c r="BM11" i="7"/>
  <c r="BL9" i="7"/>
  <c r="BL20" i="7"/>
  <c r="BM13" i="7" l="1"/>
  <c r="BL33" i="7"/>
  <c r="BM30" i="7"/>
  <c r="BL40" i="7"/>
  <c r="BL11" i="7"/>
  <c r="BM14" i="7"/>
  <c r="BM31" i="7"/>
  <c r="BM36" i="7"/>
  <c r="BM15" i="7"/>
  <c r="BM27" i="7"/>
  <c r="BM8" i="7"/>
  <c r="BM29" i="7"/>
  <c r="BM19" i="7"/>
  <c r="BM45" i="7"/>
  <c r="BL30" i="7"/>
  <c r="BL21" i="7"/>
  <c r="BL28" i="7"/>
  <c r="BL32" i="7"/>
  <c r="BL14" i="7"/>
  <c r="BM41" i="7"/>
  <c r="BM59" i="7"/>
  <c r="BM35" i="7"/>
  <c r="BM55" i="7"/>
  <c r="BL50" i="7"/>
  <c r="AZ102" i="7"/>
  <c r="BL15" i="7"/>
  <c r="BM88" i="7"/>
  <c r="BM83" i="7"/>
  <c r="BL65" i="7"/>
  <c r="BL25" i="7"/>
  <c r="BM25" i="7"/>
  <c r="BL54" i="7"/>
  <c r="BM53" i="7"/>
  <c r="BL53" i="7"/>
  <c r="BL66" i="7"/>
  <c r="BM50" i="7"/>
  <c r="BL91" i="7"/>
  <c r="AL102" i="7"/>
  <c r="BM99" i="7"/>
  <c r="BM12" i="7"/>
  <c r="BL13" i="7"/>
  <c r="BL47" i="7"/>
  <c r="BL16" i="7"/>
  <c r="BM40" i="7"/>
  <c r="BM90" i="7"/>
  <c r="BM48" i="7"/>
  <c r="S102" i="7"/>
  <c r="BM97" i="7"/>
  <c r="BM89" i="7"/>
  <c r="BM80" i="7"/>
  <c r="W102" i="7"/>
  <c r="BM91" i="7"/>
  <c r="BL69" i="7"/>
  <c r="BL96" i="7"/>
  <c r="BL89" i="7"/>
  <c r="BM44" i="7"/>
  <c r="BL74" i="7"/>
  <c r="BM68" i="7"/>
  <c r="BI102" i="7"/>
  <c r="BA102" i="7"/>
  <c r="Y102" i="7"/>
  <c r="AA102" i="7"/>
  <c r="AQ102" i="7"/>
  <c r="AS102" i="7"/>
  <c r="BB102" i="7"/>
  <c r="O102" i="7"/>
  <c r="BL24" i="7"/>
  <c r="AX102" i="7"/>
  <c r="BM77" i="7"/>
  <c r="BM38" i="7"/>
  <c r="BM67" i="7"/>
  <c r="BM86" i="7"/>
  <c r="BL49" i="7"/>
  <c r="BM9" i="7"/>
  <c r="Z102" i="7"/>
  <c r="BL22" i="7"/>
  <c r="BL70" i="7"/>
  <c r="BL58" i="7"/>
  <c r="BL37" i="7"/>
  <c r="BL90" i="7"/>
  <c r="BM66" i="7"/>
  <c r="BL39" i="7"/>
  <c r="BM32" i="7"/>
  <c r="BM98" i="7"/>
  <c r="BM10" i="7"/>
  <c r="BL31" i="7"/>
  <c r="BM42" i="7"/>
  <c r="BL68" i="7"/>
  <c r="BJ102" i="7"/>
  <c r="BL86" i="7"/>
  <c r="BL23" i="7"/>
  <c r="AJ102" i="7"/>
  <c r="BM7" i="7"/>
  <c r="BM20" i="7"/>
  <c r="BM21" i="7"/>
  <c r="BM54" i="7"/>
  <c r="AE102" i="7"/>
  <c r="BL56" i="7"/>
  <c r="BM63" i="7"/>
  <c r="AN102" i="7"/>
  <c r="BL64" i="7"/>
  <c r="BM46" i="7"/>
  <c r="H102" i="7"/>
  <c r="BM6" i="7"/>
  <c r="BM72" i="7"/>
  <c r="BL6" i="7"/>
  <c r="G102" i="7"/>
  <c r="BM57" i="7"/>
  <c r="BL7" i="7"/>
  <c r="BM56" i="7"/>
  <c r="BL93" i="7"/>
  <c r="BM71" i="7"/>
  <c r="BM100" i="7"/>
  <c r="BM39" i="7"/>
  <c r="BM75" i="7"/>
  <c r="BL63" i="7"/>
  <c r="BM78" i="7"/>
  <c r="AD102" i="7"/>
  <c r="AP102" i="7"/>
  <c r="V102" i="7"/>
  <c r="BM94" i="7"/>
  <c r="BM51" i="7"/>
  <c r="BL77" i="7"/>
  <c r="BL84" i="7"/>
  <c r="BL82" i="7"/>
  <c r="BM22" i="7"/>
  <c r="BM62" i="7"/>
  <c r="I102" i="7"/>
  <c r="BM16" i="7"/>
  <c r="BM37" i="7"/>
  <c r="BM34" i="7"/>
  <c r="BM61" i="7"/>
  <c r="BL45" i="7"/>
  <c r="BL62" i="7"/>
  <c r="BM85" i="7"/>
  <c r="BL18" i="7"/>
  <c r="BL36" i="7"/>
  <c r="BL81" i="7"/>
  <c r="BL34" i="7"/>
  <c r="BM73" i="7"/>
  <c r="BL38" i="7"/>
  <c r="BL99" i="7"/>
  <c r="L102" i="7"/>
  <c r="AB102" i="7"/>
  <c r="BL51" i="7"/>
  <c r="J102" i="7"/>
  <c r="AG102" i="7"/>
  <c r="BE102" i="7"/>
  <c r="BM74" i="7"/>
  <c r="BL78" i="7"/>
  <c r="BM84" i="7"/>
  <c r="K102" i="7"/>
  <c r="P102" i="7"/>
  <c r="BM79" i="7"/>
  <c r="BM52" i="7"/>
  <c r="Q102" i="7"/>
  <c r="U102" i="7"/>
  <c r="BL88" i="7"/>
  <c r="BD102" i="7"/>
  <c r="BL26" i="7"/>
  <c r="BM92" i="7"/>
  <c r="X102" i="7"/>
  <c r="AR102" i="7"/>
  <c r="BL87" i="7"/>
  <c r="BM76" i="7"/>
  <c r="BM96" i="7"/>
  <c r="BM47" i="7"/>
  <c r="BL73" i="7"/>
  <c r="BL60" i="7"/>
  <c r="BL100" i="7"/>
  <c r="BM69" i="7"/>
  <c r="BL55" i="7"/>
  <c r="BM24" i="7"/>
  <c r="BL61" i="7"/>
  <c r="T102" i="7"/>
  <c r="BL83" i="7"/>
  <c r="BM81" i="7"/>
  <c r="BL97" i="7"/>
  <c r="BM18" i="7"/>
  <c r="BM65" i="7"/>
  <c r="BL67" i="7"/>
  <c r="AI102" i="7"/>
  <c r="BM93" i="7"/>
  <c r="BL35" i="7"/>
  <c r="BK102" i="7"/>
  <c r="AH102" i="7"/>
  <c r="BF102" i="7"/>
  <c r="BM28" i="7"/>
  <c r="AM102" i="7"/>
  <c r="BL71" i="7"/>
  <c r="BL75" i="7"/>
  <c r="BM82" i="7"/>
  <c r="M102" i="7"/>
  <c r="AU102" i="7"/>
  <c r="BL92" i="7"/>
  <c r="BL76" i="7"/>
  <c r="BL94" i="7"/>
  <c r="BM95" i="7"/>
  <c r="R102" i="7"/>
  <c r="BL48" i="7"/>
  <c r="BM43" i="7"/>
  <c r="BL79" i="7"/>
  <c r="BL57" i="7"/>
  <c r="N102" i="7"/>
  <c r="BL95" i="7"/>
  <c r="BM58" i="7"/>
  <c r="AC102" i="7"/>
  <c r="AY102" i="7"/>
  <c r="BC102" i="7"/>
  <c r="BM60" i="7"/>
  <c r="BM33" i="7"/>
  <c r="AW102" i="7"/>
  <c r="AK102" i="7"/>
  <c r="BL52" i="7"/>
  <c r="BM70" i="7"/>
  <c r="BL41" i="7"/>
  <c r="BM23" i="7"/>
  <c r="BL27" i="7"/>
  <c r="AV102" i="7"/>
  <c r="BL59" i="7"/>
  <c r="AO102" i="7"/>
  <c r="BL46" i="7"/>
  <c r="BL44" i="7"/>
  <c r="BL85" i="7"/>
  <c r="BL72" i="7"/>
  <c r="BL98" i="7"/>
  <c r="BL80" i="7"/>
  <c r="BM64" i="7"/>
  <c r="BM87" i="7"/>
  <c r="BL43" i="7"/>
  <c r="AT102" i="7"/>
  <c r="BL29" i="7"/>
  <c r="BM49" i="7"/>
  <c r="AF102" i="7"/>
  <c r="BM101" i="7" l="1"/>
  <c r="BM102" i="7"/>
  <c r="BL3" i="7" s="1"/>
  <c r="BL101" i="7"/>
</calcChain>
</file>

<file path=xl/connections.xml><?xml version="1.0" encoding="utf-8"?>
<connections xmlns="http://schemas.openxmlformats.org/spreadsheetml/2006/main">
  <connection id="1" sourceFile="C:\Users\Piotr Krzywda\Documents\PRACA\koordynator\koordynowanie_turnusy\Koordynacja_2024_2025\Młodociani_2024_2025_zapotrzebowanie.xlsx" keepAlive="1" name="Młodociani_2024_2025_zapotrzebowanie" type="5" refreshedVersion="0" new="1" background="1" saveData="1">
    <dbPr connection="Provider=Microsoft.ACE.OLEDB.12.0;Password=&quot;&quot;;User ID=Admin;Data Source=C:\Users\Piotr Krzywda\Documents\PRACA\koordynator\koordynowanie_turnusy\Koordynacja_2024_2025\Młodociani_2024_2025_zapotrzebowanie.xlsx;Mode=Share Deny Write;Extended Properties=&quot;HDR=YES;&quot;;Jet OLEDB:System database=&quot;&quot;;Jet OLEDB:Registry Path=&quot;&quot;;Jet OLEDB:Database Password=&quot;&quot;;Jet OLEDB:Engine Type=3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'1_stopień$'" commandType="3"/>
  </connection>
  <connection id="2" sourceFile="C:\Users\Piotr Krzywda\Documents\PRACA\koordynator\koordynowanie_turnusy\Koordynacja_2024_2025\Młodociani_2024_2025_zapotrzebowanie.xlsx" odcFile="C:\Users\Piotr Krzywda\Documents\Moje źródła danych\Młodociani_2024_2025_zapotrzebowanie '1_stopień$'.odc" keepAlive="1" name="Młodociani_2024_2025_zapotrzebowanie '1_stopień$'" type="5" refreshedVersion="0" new="1" background="1">
    <dbPr connection="Provider=Microsoft.ACE.OLEDB.12.0;Password=&quot;&quot;;User ID=Admin;Data Source=C:\Users\Piotr Krzywda\Documents\PRACA\koordynator\koordynowanie_turnusy\Koordynacja_2024_2025\Młodociani_2024_2025_zapotrzebowanie.xlsx;Mode=Share Deny Write;Extended Properties=&quot;HDR=YES;&quot;;Jet OLEDB:System database=&quot;&quot;;Jet OLEDB:Registry Path=&quot;&quot;;Jet OLEDB:Database Password=&quot;&quot;;Jet OLEDB:Engine Type=3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'1_stopień$'" commandType="3"/>
  </connection>
  <connection id="3" keepAlive="1" name="ThisWorkbookDataModel" description="Model danych" type="5" refreshedVersion="5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4" name="WorksheetConnection_Młodociani_2024_2025_zapotrzebowanie.xlsx!Tabela3332" type="102" refreshedVersion="5" minRefreshableVersion="5" saveData="1">
    <extLst>
      <ext xmlns:x15="http://schemas.microsoft.com/office/spreadsheetml/2010/11/main" uri="{DE250136-89BD-433C-8126-D09CA5730AF9}">
        <x15:connection id="Tabela3332-a44914e6-fa91-40f0-9c8b-d9a28a659c2b">
          <x15:rangePr sourceName="_xlcn.WorksheetConnection_Młodociani_2024_2025_zapotrzebowanie.xlsxTabela33321"/>
        </x15:connection>
      </ext>
    </extLst>
  </connection>
  <connection id="5" keepAlive="1" name="Zapytanie — Tabela3" type="5" refreshedVersion="6" deleted="1" background="1" saveData="1">
    <dbPr connection="" command=""/>
  </connection>
</connections>
</file>

<file path=xl/sharedStrings.xml><?xml version="1.0" encoding="utf-8"?>
<sst xmlns="http://schemas.openxmlformats.org/spreadsheetml/2006/main" count="22606" uniqueCount="2489">
  <si>
    <t>L.p.</t>
  </si>
  <si>
    <t>Zawód</t>
  </si>
  <si>
    <t>Symbol cyfrowy zawodu</t>
  </si>
  <si>
    <t>Termin turnusu</t>
  </si>
  <si>
    <t>Symbol kwalifikacji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</si>
  <si>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</si>
  <si>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</si>
  <si>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</si>
  <si>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</si>
  <si>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</si>
  <si>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</si>
  <si>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</si>
  <si>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</si>
  <si>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</si>
  <si>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</si>
  <si>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</si>
  <si>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</si>
  <si>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</si>
  <si>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</si>
  <si>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</si>
  <si>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</si>
  <si>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</si>
  <si>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</si>
  <si>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</si>
  <si>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</si>
  <si>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 xml:space="preserve">PLAN TURNUSÓW DOKSZTAŁCANIA TEORETYCZNEGO PRACOWNIKÓW MŁODOCIANYCH </t>
  </si>
  <si>
    <t>Zakładane miejsce realizacji turnusu</t>
  </si>
  <si>
    <t>Liczba uczniów
(STOPIEŃ)</t>
  </si>
  <si>
    <t>Szkoła wysyłająca</t>
  </si>
  <si>
    <t>Branżowa szkoła I Stopnia w Zespole Szkół Ponadgimnazjalnych im. H.Cegielskiego w Ziębicach</t>
  </si>
  <si>
    <t>stolarz</t>
  </si>
  <si>
    <t>mechanik pojazdów samochodowych</t>
  </si>
  <si>
    <t>CKZ Ziębice</t>
  </si>
  <si>
    <t>fryzjer</t>
  </si>
  <si>
    <t>cukiernik</t>
  </si>
  <si>
    <t>elektryk</t>
  </si>
  <si>
    <t>murarz-tynkarz</t>
  </si>
  <si>
    <t>CKZ Zielona Góra</t>
  </si>
  <si>
    <t xml:space="preserve">Branżowa Szkoła I Stopnia w POWIATOWYM ZESPOLE SZKÓŁ NR 1 W KRZYŻOWICACH </t>
  </si>
  <si>
    <t>HAN.01.</t>
  </si>
  <si>
    <t>kucharz</t>
  </si>
  <si>
    <t>sprzedawca</t>
  </si>
  <si>
    <t>elektromechanik</t>
  </si>
  <si>
    <t>Miejscowość</t>
  </si>
  <si>
    <t>Ziębice</t>
  </si>
  <si>
    <t>Krzyżowice</t>
  </si>
  <si>
    <t>Wrocław</t>
  </si>
  <si>
    <t>blacharz samochodowy</t>
  </si>
  <si>
    <t>elektromechanik pojazdów samochodowych</t>
  </si>
  <si>
    <t>ELE.02.</t>
  </si>
  <si>
    <t>fotograf</t>
  </si>
  <si>
    <t>monter zabudowy i robót wykończeniowych w budownictwie</t>
  </si>
  <si>
    <t>piekarz</t>
  </si>
  <si>
    <t>tapicer</t>
  </si>
  <si>
    <t>Centrum Kształcenia Zawodowego, 58-105 Świdnica  , ul. Gen. Wł. Sikorskiego 41</t>
  </si>
  <si>
    <t>Centrum Kształcenia Ustawicznego i Praktycznego, 67-400 Wschowa, Plac Kosynierów 1</t>
  </si>
  <si>
    <t>MOT.01.</t>
  </si>
  <si>
    <t>MOT.02.</t>
  </si>
  <si>
    <t>AUD.02.</t>
  </si>
  <si>
    <t>MOT.03.</t>
  </si>
  <si>
    <t>BUD.11.</t>
  </si>
  <si>
    <t>SPC.03.</t>
  </si>
  <si>
    <t>DRM.04.</t>
  </si>
  <si>
    <t>DRM.05.</t>
  </si>
  <si>
    <t>Zespół Szkół Zawodowych i Ogólnokształcących w Kamiennej Górze</t>
  </si>
  <si>
    <t>Kamienna Góra</t>
  </si>
  <si>
    <t>Mechanik pojazdów samochodowych</t>
  </si>
  <si>
    <t>MOT.05.</t>
  </si>
  <si>
    <t>FRK.01.</t>
  </si>
  <si>
    <t>Elektromechanik pojazdów samochodowych</t>
  </si>
  <si>
    <t>Sprzedawca</t>
  </si>
  <si>
    <t>Kucharz</t>
  </si>
  <si>
    <t>HGT.02.</t>
  </si>
  <si>
    <t>Operator obrabiarek skrawających</t>
  </si>
  <si>
    <t>MEC.05.</t>
  </si>
  <si>
    <t>Fotograf</t>
  </si>
  <si>
    <t>Blacharz samochodowy</t>
  </si>
  <si>
    <t>BUD.09.</t>
  </si>
  <si>
    <t>Elektryk</t>
  </si>
  <si>
    <t>Piekarz</t>
  </si>
  <si>
    <t>Stolarz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</si>
  <si>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</si>
  <si>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</si>
  <si>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</si>
  <si>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</si>
  <si>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</si>
  <si>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</si>
  <si>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</si>
  <si>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</si>
  <si>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</si>
  <si>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Lubomierz</t>
  </si>
  <si>
    <t>operator obrabiarek skrawających</t>
  </si>
  <si>
    <t>JCKZ Jelenia Góra</t>
  </si>
  <si>
    <t>CKZ Świdnica</t>
  </si>
  <si>
    <t>BUD.12.</t>
  </si>
  <si>
    <t>Trzebnica</t>
  </si>
  <si>
    <t>Centum Kształenia Zwodowego w CKZiU,  ul. Tadeusza Kosciuszki 27, 56-100 Wołów</t>
  </si>
  <si>
    <t>Branżowa Szkoła I Stopnia w Strzelinie</t>
  </si>
  <si>
    <t>Strzelin</t>
  </si>
  <si>
    <t>Fryzjer</t>
  </si>
  <si>
    <t>Centrum Kształcenia Zawodowego i Ustawicznego w Legnicy, ul. Lotnicza 26</t>
  </si>
  <si>
    <t>Centrum Kształcenia Zawodowego w Oleśnicy, ul. Wojska Polskiego 67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</si>
  <si>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</si>
  <si>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</si>
  <si>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</si>
  <si>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</si>
  <si>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</si>
  <si>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</si>
  <si>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</si>
  <si>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</si>
  <si>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</si>
  <si>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</si>
  <si>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</si>
  <si>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</si>
  <si>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</si>
  <si>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</si>
  <si>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</si>
  <si>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</si>
  <si>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</si>
  <si>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</si>
  <si>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</si>
  <si>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Góra</t>
  </si>
  <si>
    <t>Oława</t>
  </si>
  <si>
    <t>Powiatowe Centrum Kształcenia Zawodowego w Oleśnicy</t>
  </si>
  <si>
    <t>Środa Śląska</t>
  </si>
  <si>
    <t>Monter sieci i instalacji sanitarnych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</si>
  <si>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</si>
  <si>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</si>
  <si>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</si>
  <si>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</si>
  <si>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</si>
  <si>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</si>
  <si>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</si>
  <si>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</si>
  <si>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</si>
  <si>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</si>
  <si>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</si>
  <si>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</si>
  <si>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</si>
  <si>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</si>
  <si>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</si>
  <si>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</si>
  <si>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</si>
  <si>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</si>
  <si>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</si>
  <si>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</si>
  <si>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</si>
  <si>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</si>
  <si>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</si>
  <si>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</si>
  <si>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</si>
  <si>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</si>
  <si>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</si>
  <si>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</si>
  <si>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Ząbkowice Śląskie</t>
  </si>
  <si>
    <t>77.</t>
  </si>
  <si>
    <t>78.</t>
  </si>
  <si>
    <t>79.</t>
  </si>
  <si>
    <t>80.</t>
  </si>
  <si>
    <t>81.</t>
  </si>
  <si>
    <t>82.</t>
  </si>
  <si>
    <t>ELE.01.</t>
  </si>
  <si>
    <t>SPC.01.</t>
  </si>
  <si>
    <t>BUD.03.</t>
  </si>
  <si>
    <t>MEC.08.</t>
  </si>
  <si>
    <t>ROL.02.</t>
  </si>
  <si>
    <t>Branżowa Szkoła I Stopnia im. Stanisława Staszica w Nowej Rudzie</t>
  </si>
  <si>
    <t>Nowa Ruda</t>
  </si>
  <si>
    <t>Bielawa</t>
  </si>
  <si>
    <t>pracownik obsługi hotelowej</t>
  </si>
  <si>
    <t>HGT.03.</t>
  </si>
  <si>
    <t>monter sieci i instalacji sanitarnych</t>
  </si>
  <si>
    <t>ślusarz</t>
  </si>
  <si>
    <t>Twardogóra</t>
  </si>
  <si>
    <t>Syców</t>
  </si>
  <si>
    <t>Cukiernik</t>
  </si>
  <si>
    <t>Elektronik</t>
  </si>
  <si>
    <t>Ślusarz</t>
  </si>
  <si>
    <t>Tapicer</t>
  </si>
  <si>
    <t>Ośrodek Dokształcania i Doskonalenia Zawodowego w Krotoszynie</t>
  </si>
  <si>
    <t>Monter zabudowy i robót wykończeniowych w budownictwie</t>
  </si>
  <si>
    <t>ELM.02.</t>
  </si>
  <si>
    <t>MEP.05.</t>
  </si>
  <si>
    <t>Gryfów Śląski</t>
  </si>
  <si>
    <t>kelner</t>
  </si>
  <si>
    <t>HGT.01.</t>
  </si>
  <si>
    <t>Polkowice</t>
  </si>
  <si>
    <t xml:space="preserve">Branżowa Szkoła I Stopnia w  Zespole Szkół Zawodowych w Wołowie </t>
  </si>
  <si>
    <t>Wołów</t>
  </si>
  <si>
    <t>betoniarz-zbrojarz</t>
  </si>
  <si>
    <t>CKZ Wołów</t>
  </si>
  <si>
    <t>Elektromechanik</t>
  </si>
  <si>
    <t>Lakiernik samochodowy</t>
  </si>
  <si>
    <t>Mechanik-operator pojazdów i maszyn rolniczych</t>
  </si>
  <si>
    <t>Murarz-tynkarz</t>
  </si>
  <si>
    <t>Pracownik pomocniczy obsługi hotelowej</t>
  </si>
  <si>
    <t>Rolnik</t>
  </si>
  <si>
    <t>Blacharz</t>
  </si>
  <si>
    <t>HGT.05.</t>
  </si>
  <si>
    <t>Chocianów</t>
  </si>
  <si>
    <t>Legnica</t>
  </si>
  <si>
    <t>Jawor</t>
  </si>
  <si>
    <t>Wschowa</t>
  </si>
  <si>
    <t>Świdnica</t>
  </si>
  <si>
    <t>Rakowice Wielkie</t>
  </si>
  <si>
    <t>Jelenia Góra</t>
  </si>
  <si>
    <t>elektronik</t>
  </si>
  <si>
    <t>Zespół Szkół Specjalnych w Żmigrodzie</t>
  </si>
  <si>
    <t>Żmigród</t>
  </si>
  <si>
    <t>Branżowa szkoła I Stopnia w Powiatowym Centrum Kształcenia Zawodowego i Ustawicznego im. KEN w Jaworze</t>
  </si>
  <si>
    <t>Przetwórca mięsa</t>
  </si>
  <si>
    <t>Magazynier-logistyk</t>
  </si>
  <si>
    <t>Lubin</t>
  </si>
  <si>
    <t>rolnik</t>
  </si>
  <si>
    <t>Powiatowy Zespół Szkół w Chojnowie</t>
  </si>
  <si>
    <t>Chojnów</t>
  </si>
  <si>
    <t>Zgorzelec</t>
  </si>
  <si>
    <t>SPL.01.</t>
  </si>
  <si>
    <t>MEC.03.</t>
  </si>
  <si>
    <t>Żarów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</si>
  <si>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</si>
  <si>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</si>
  <si>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</si>
  <si>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</si>
  <si>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</si>
  <si>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</si>
  <si>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</si>
  <si>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</si>
  <si>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</si>
  <si>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</si>
  <si>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</si>
  <si>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</si>
  <si>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</si>
  <si>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</si>
  <si>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</si>
  <si>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</si>
  <si>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</si>
  <si>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</si>
  <si>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</si>
  <si>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</si>
  <si>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</si>
  <si>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</si>
  <si>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</si>
  <si>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</si>
  <si>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</si>
  <si>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</si>
  <si>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</si>
  <si>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</si>
  <si>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</si>
  <si>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</si>
  <si>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</si>
  <si>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</si>
  <si>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</si>
  <si>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</si>
  <si>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</si>
  <si>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</si>
  <si>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</si>
  <si>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</si>
  <si>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</si>
  <si>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</si>
  <si>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</si>
  <si>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</si>
  <si>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</si>
  <si>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</si>
  <si>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</si>
  <si>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</si>
  <si>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</si>
  <si>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</si>
  <si>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</si>
  <si>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</si>
  <si>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</si>
  <si>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</si>
  <si>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</si>
  <si>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</si>
  <si>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</si>
  <si>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</si>
  <si>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</si>
  <si>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</si>
  <si>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</si>
  <si>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</si>
  <si>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</si>
  <si>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</si>
  <si>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</si>
  <si>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</si>
  <si>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</si>
  <si>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</si>
  <si>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</si>
  <si>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</si>
  <si>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</si>
  <si>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</si>
  <si>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</si>
  <si>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</si>
  <si>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</si>
  <si>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</si>
  <si>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</si>
  <si>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</si>
  <si>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</si>
  <si>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</si>
  <si>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</si>
  <si>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</si>
  <si>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</si>
  <si>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</si>
  <si>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</si>
  <si>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</si>
  <si>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</si>
  <si>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</si>
  <si>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</si>
  <si>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</si>
  <si>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</si>
  <si>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</si>
  <si>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</si>
  <si>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</si>
  <si>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</si>
  <si>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</si>
  <si>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</si>
  <si>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</si>
  <si>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</si>
  <si>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</si>
  <si>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</si>
  <si>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</si>
  <si>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</si>
  <si>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</si>
  <si>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</si>
  <si>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</si>
  <si>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</si>
  <si>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</si>
  <si>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</si>
  <si>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</si>
  <si>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</si>
  <si>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</si>
  <si>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</si>
  <si>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</si>
  <si>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</si>
  <si>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</si>
  <si>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</si>
  <si>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</si>
  <si>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</si>
  <si>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</si>
  <si>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</si>
  <si>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</si>
  <si>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</si>
  <si>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</si>
  <si>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</si>
  <si>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</si>
  <si>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</si>
  <si>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</si>
  <si>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</si>
  <si>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</si>
  <si>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</si>
  <si>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</si>
  <si>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</si>
  <si>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</si>
  <si>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</si>
  <si>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</si>
  <si>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</si>
  <si>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</si>
  <si>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</si>
  <si>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</si>
  <si>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</si>
  <si>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</si>
  <si>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</si>
  <si>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</si>
  <si>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</si>
  <si>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</si>
  <si>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</si>
  <si>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</si>
  <si>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</si>
  <si>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</si>
  <si>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</si>
  <si>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</si>
  <si>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</si>
  <si>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</si>
  <si>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</si>
  <si>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</si>
  <si>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</si>
  <si>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</si>
  <si>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</si>
  <si>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</si>
  <si>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</si>
  <si>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</si>
  <si>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</si>
  <si>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</si>
  <si>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</si>
  <si>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</si>
  <si>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</si>
  <si>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</si>
  <si>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</si>
  <si>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</si>
  <si>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</si>
  <si>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</si>
  <si>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</si>
  <si>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</si>
  <si>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</si>
  <si>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</si>
  <si>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</si>
  <si>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</si>
  <si>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</si>
  <si>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</si>
  <si>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</si>
  <si>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</si>
  <si>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</si>
  <si>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</si>
  <si>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</si>
  <si>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</si>
  <si>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</si>
  <si>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</si>
  <si>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</si>
  <si>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</si>
  <si>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</si>
  <si>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</si>
  <si>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</si>
  <si>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</si>
  <si>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</si>
  <si>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</si>
  <si>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</si>
  <si>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</si>
  <si>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</si>
  <si>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</si>
  <si>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</si>
  <si>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</si>
  <si>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</si>
  <si>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</si>
  <si>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</si>
  <si>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</si>
  <si>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</si>
  <si>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</si>
  <si>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</si>
  <si>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</si>
  <si>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Dzierżoniów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</si>
  <si>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</si>
  <si>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</si>
  <si>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</si>
  <si>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</si>
  <si>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</si>
  <si>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</si>
  <si>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</si>
  <si>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</si>
  <si>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</si>
  <si>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</si>
  <si>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</si>
  <si>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</si>
  <si>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</si>
  <si>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</si>
  <si>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</si>
  <si>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308.</t>
  </si>
  <si>
    <t>Kierowca mechanik</t>
  </si>
  <si>
    <t>TDR.01.</t>
  </si>
  <si>
    <t>Lubań</t>
  </si>
  <si>
    <t>Drukarz offsetowy</t>
  </si>
  <si>
    <t>Głogów</t>
  </si>
  <si>
    <t>Kłodzko</t>
  </si>
  <si>
    <t>Branżowa Szkoła I stopnia nr 1 w Zespole Szkół Zawodowych im. Marii Skłodowskiej - Curie w Oleśnicy</t>
  </si>
  <si>
    <t>Oleśnica</t>
  </si>
  <si>
    <t>Zespół Szkół w Strzegomiu</t>
  </si>
  <si>
    <t>Strzegom</t>
  </si>
  <si>
    <t>BUD.04.</t>
  </si>
  <si>
    <t>ROL.04.</t>
  </si>
  <si>
    <t>MOD.03.</t>
  </si>
  <si>
    <t>Branżowa Szkoła I Stopnia im. św. Barbary w Zespole Szkół Zawodowych w Bogatyni</t>
  </si>
  <si>
    <t>Bogatynia</t>
  </si>
  <si>
    <t>ogrodnik</t>
  </si>
  <si>
    <t>Zespół Szkół i Placówek Kształcenia Zawodowego Centrum Kształcenia Zawodowego w Zielonej Górze</t>
  </si>
  <si>
    <t>Brzeg Dolny</t>
  </si>
  <si>
    <t>krawiec</t>
  </si>
  <si>
    <t>OGR.02.</t>
  </si>
  <si>
    <t>magazynier-logistyk</t>
  </si>
  <si>
    <t>CHM.02.</t>
  </si>
  <si>
    <t>Bystrzyca Kłodzka</t>
  </si>
  <si>
    <t>Monter stolarki budowlanej</t>
  </si>
  <si>
    <t>Bolesławiec</t>
  </si>
  <si>
    <t xml:space="preserve">Szkoła Wielobranżowa w Bielawie </t>
  </si>
  <si>
    <t>Przemków</t>
  </si>
  <si>
    <t xml:space="preserve"> Głogowskie Centrum Kształcenia Zawodowego w Głogowie</t>
  </si>
  <si>
    <t>Międzybórz</t>
  </si>
  <si>
    <t>Kowary</t>
  </si>
  <si>
    <t>GCKZ Głogów</t>
  </si>
  <si>
    <t>Św</t>
  </si>
  <si>
    <t>JG</t>
  </si>
  <si>
    <t>K</t>
  </si>
  <si>
    <t>Z</t>
  </si>
  <si>
    <t>G</t>
  </si>
  <si>
    <t>Zespół Placówek Oświatowych Centrum Kształcenia Zawodowego nr 2 w Olkuszu, ul. Legionów Polskich 3</t>
  </si>
  <si>
    <t>Nazwa zawodu</t>
  </si>
  <si>
    <t>Betoniarz-zbrojarz</t>
  </si>
  <si>
    <t>Cieśla</t>
  </si>
  <si>
    <t>Dekarz</t>
  </si>
  <si>
    <t>Kamieniarz</t>
  </si>
  <si>
    <t>Kominiarz</t>
  </si>
  <si>
    <t>Monter izolacji budowlanych</t>
  </si>
  <si>
    <t>Monter izolacji przemysłowych</t>
  </si>
  <si>
    <t>Monter konstrukcji budowlanych</t>
  </si>
  <si>
    <t>Operator maszyn i urządzeń do robót ziemnych i drogowych</t>
  </si>
  <si>
    <t>Zdun</t>
  </si>
  <si>
    <t>Operator urządzeń przemysłu ceramicznego</t>
  </si>
  <si>
    <t>Operator urządzeń przemysłu szklarskiego</t>
  </si>
  <si>
    <t>Zdobnik ceramik</t>
  </si>
  <si>
    <t>Operator maszyn i urządzeń do przetwórstwa tworzyw sztucznych</t>
  </si>
  <si>
    <t>Operator urządzeń przemysłu chemicznego</t>
  </si>
  <si>
    <t>Koszykarz-plecionkarz</t>
  </si>
  <si>
    <t>Mechanik-operator maszyn do produkcji drzewnej</t>
  </si>
  <si>
    <t>Pracownik pomocniczy stolarza</t>
  </si>
  <si>
    <t>Automatyk</t>
  </si>
  <si>
    <t>Mechatronik</t>
  </si>
  <si>
    <t>Pracownik pomocniczy fryzjera</t>
  </si>
  <si>
    <t>Górnik eksploatacji otworowej</t>
  </si>
  <si>
    <t>Górnik eksploatacji podziemnej</t>
  </si>
  <si>
    <t>Górnik odkrywkowej eksploatacji złóż</t>
  </si>
  <si>
    <t>Górnik podziemnej eksploatacji kopalin innych niż węgiel kamienny</t>
  </si>
  <si>
    <t>Operator maszyn i urządzeń przeróbczych</t>
  </si>
  <si>
    <t>Wiertacz</t>
  </si>
  <si>
    <t>Kelner</t>
  </si>
  <si>
    <t>Pracownik obsługi hotelowej</t>
  </si>
  <si>
    <t>Pracownik pomocniczy gastronomii</t>
  </si>
  <si>
    <t>Operator maszyn leśnych</t>
  </si>
  <si>
    <t>Kowal</t>
  </si>
  <si>
    <t>Mechanik-monter maszyn i urządzeń</t>
  </si>
  <si>
    <t>Monter systemów rurociągowych</t>
  </si>
  <si>
    <t>Pracownik pomocniczy mechanika</t>
  </si>
  <si>
    <t>Pracownik pomocniczy ślusarza</t>
  </si>
  <si>
    <t>Mechanik precyzyjny</t>
  </si>
  <si>
    <t>Optyk-mechanik</t>
  </si>
  <si>
    <t>Zegarmistrz</t>
  </si>
  <si>
    <t>Złotnik-jubiler</t>
  </si>
  <si>
    <t>Modelarz odlewniczy</t>
  </si>
  <si>
    <t>Operator maszyn i urządzeń odlewniczych</t>
  </si>
  <si>
    <t>Operator maszyn i urządzeń przemysłu metalurgicznego</t>
  </si>
  <si>
    <t>Mechanik motocyklowy</t>
  </si>
  <si>
    <t>Ogrodnik</t>
  </si>
  <si>
    <t>Drukarz fleksograficzny</t>
  </si>
  <si>
    <t>Operator procesów introligatorskich</t>
  </si>
  <si>
    <t>Garbarz skór</t>
  </si>
  <si>
    <t>Kaletnik</t>
  </si>
  <si>
    <t>Krawiec</t>
  </si>
  <si>
    <t>Kuśnierz</t>
  </si>
  <si>
    <t>Obuwnik</t>
  </si>
  <si>
    <t>Operator maszyn w przemyśle włókienniczym</t>
  </si>
  <si>
    <t>Pracownik pomocniczy krawca</t>
  </si>
  <si>
    <t>Rękodzielnik wyrobów włókienniczych</t>
  </si>
  <si>
    <t>Jeździec</t>
  </si>
  <si>
    <t>Pszczelarz</t>
  </si>
  <si>
    <t>Rybak śródlądowy</t>
  </si>
  <si>
    <t>Operator maszyn i urządzeń przemysłu spożywczego</t>
  </si>
  <si>
    <t>Przetwórca ryb</t>
  </si>
  <si>
    <t>Monter sieci i urządzeń telekomunikacyjnych</t>
  </si>
  <si>
    <t>Monter nawierzchni kolejowej</t>
  </si>
  <si>
    <t>Mechanik pojazdów kolejowych</t>
  </si>
  <si>
    <t>Monter budownictwa wodnego</t>
  </si>
  <si>
    <t>Monter jachtów i łodzi</t>
  </si>
  <si>
    <t>Monter kadłubów jednostek pływających</t>
  </si>
  <si>
    <t xml:space="preserve">Symbol </t>
  </si>
  <si>
    <t>Kwalifikacja</t>
  </si>
  <si>
    <t>Centrum Kształcenia Zawodowego</t>
  </si>
  <si>
    <t>Zgłoszonych</t>
  </si>
  <si>
    <t>Zielona Góra</t>
  </si>
  <si>
    <t>Dobrodzień</t>
  </si>
  <si>
    <t>Kluczbork</t>
  </si>
  <si>
    <t>Krotoszyn</t>
  </si>
  <si>
    <t>Olkusz</t>
  </si>
  <si>
    <t>Głubczyce</t>
  </si>
  <si>
    <t>K. Koźle</t>
  </si>
  <si>
    <t> Rejestracja, obróbka i publikacja obrazu</t>
  </si>
  <si>
    <t>Wykonywanie robót zbrojarskich i betoniarskich</t>
  </si>
  <si>
    <t>Wykonywanie robót ciesielskich</t>
  </si>
  <si>
    <t>Wykonywanie robót dekarsko-blacharskich</t>
  </si>
  <si>
    <t> Wykonywanie robót kamieniarskich</t>
  </si>
  <si>
    <t> Wykonywanie robót kominiarskich</t>
  </si>
  <si>
    <t>BUD.05.</t>
  </si>
  <si>
    <t> Wykonywanie izolacji budowlanych</t>
  </si>
  <si>
    <t>BUD.06.</t>
  </si>
  <si>
    <t> Wykonywanie płaszczy ochronnych z blachy, konstrukcji wsporczych i nośnych oraz izolacji przemysłowych</t>
  </si>
  <si>
    <t>BUD.07.</t>
  </si>
  <si>
    <t> Montaż konstrukcji budowlanych</t>
  </si>
  <si>
    <t>BUD.08.</t>
  </si>
  <si>
    <t>Wykonywanie robót związanych z budową, montażem i eksploatacją sieci oraz instalacji sanitarnych</t>
  </si>
  <si>
    <t>Wykonywanie robót związanych z montażem stolarki budowlanej</t>
  </si>
  <si>
    <t> Wykonywanie robót montażowych, okładzinowych i wykończeniowych</t>
  </si>
  <si>
    <t> Wykonywanie robót murarskich i tynkarskich</t>
  </si>
  <si>
    <t> Eksploatacja maszyn i urządzeń do robót ziemnych i drogowych</t>
  </si>
  <si>
    <t>BUD.13.</t>
  </si>
  <si>
    <t>Wykonywanie robót zduńskich</t>
  </si>
  <si>
    <t> Eksploatacja maszyn i urządzeń przemysłu ceramicznego</t>
  </si>
  <si>
    <t>CES.01.</t>
  </si>
  <si>
    <t> Eksploatacja maszyn i urządzeń przemysłu szklarskiego</t>
  </si>
  <si>
    <t>CES.02.</t>
  </si>
  <si>
    <r>
      <t xml:space="preserve"> </t>
    </r>
    <r>
      <rPr>
        <sz val="8"/>
        <color rgb="FFFF0000"/>
        <rFont val="Calibri"/>
        <family val="2"/>
        <charset val="238"/>
        <scheme val="minor"/>
      </rPr>
      <t>Zdobienie wyrobów ceramicznych</t>
    </r>
  </si>
  <si>
    <t>CES.05.</t>
  </si>
  <si>
    <t>Obsługa maszyn i urządzeń do przetwórstwa tworzyw sztucznych</t>
  </si>
  <si>
    <t>Eksploatacja maszyn i urządzeń przemysłu chemicznego</t>
  </si>
  <si>
    <t> Wykonywanie wyrobów koszykarsko-plecionkarskich</t>
  </si>
  <si>
    <t>DRM.01.</t>
  </si>
  <si>
    <t> Montaż i obsługa maszyn i urządzeń przemysłu drzewnego</t>
  </si>
  <si>
    <t>DRM.02.</t>
  </si>
  <si>
    <t>Wytwarzanie prostych wyrobów z drewna i materiałów drewnopochodnych</t>
  </si>
  <si>
    <t> Wytwarzanie wyrobów z drewna i materiałów drewnopochodnych</t>
  </si>
  <si>
    <t>Wykonywanie wyrobów tapicerowanych</t>
  </si>
  <si>
    <t> Montaż i obsługa maszyn i urządzeń elektrycznych</t>
  </si>
  <si>
    <t>Montaż, uruchamianie i konserwacja instalacji, maszyn i urządzeń elektrycznych</t>
  </si>
  <si>
    <t>Montaż, uruchamianie i obsługiwanie układów automatyki przemysłowej</t>
  </si>
  <si>
    <t>Montaż oraz instalowanie układów i urządzeń elektronicznych</t>
  </si>
  <si>
    <t>Montaż, uruchamianie i konserwacja urządzeń i systemów mechatronicznych</t>
  </si>
  <si>
    <t>Wykonywanie usług fryzjerskich</t>
  </si>
  <si>
    <t>Wykonywanie fryzjerskich prac pomocniczych</t>
  </si>
  <si>
    <t>Eksploatacja otworowa złóż</t>
  </si>
  <si>
    <t> Eksploatacja podziemna złóż</t>
  </si>
  <si>
    <t>GIW.02.</t>
  </si>
  <si>
    <t> Eksploatacja złóż metodą odkrywkową</t>
  </si>
  <si>
    <t>GIW.03.</t>
  </si>
  <si>
    <t>Eksploatacja podziemna kopalin innych niż węgiel kamienny</t>
  </si>
  <si>
    <t>Obsługa maszyn i urządzeń do przeróbki mechanicznej kopalin</t>
  </si>
  <si>
    <t> Wykonywanie prac wiertniczych</t>
  </si>
  <si>
    <t>GIW.12.</t>
  </si>
  <si>
    <t>Wykonywanie usług kelnerskich</t>
  </si>
  <si>
    <t>Prowadzenie sprzedaży</t>
  </si>
  <si>
    <t> Przygotowanie i wydawanie dań</t>
  </si>
  <si>
    <t>Obsługa gości w obiekcie świadczącym usługi hotelarskie</t>
  </si>
  <si>
    <t> Wykonywanie prac pomocniczych w obiektach świadczących usługi gastronomiczne</t>
  </si>
  <si>
    <t>HGT.04.</t>
  </si>
  <si>
    <t>Wykonywanie prac pomocniczych w obiektach świadczących usługi hotelarskie</t>
  </si>
  <si>
    <t> Obsługa maszyn stosowanych w gospodarce leśnej</t>
  </si>
  <si>
    <t>LES.01.</t>
  </si>
  <si>
    <t>Wykonywanie i naprawa wyrobów z blachy i profili kształtowych</t>
  </si>
  <si>
    <t>Wykonywanie i naprawa wyrobów kowalskich</t>
  </si>
  <si>
    <t>Montaż i obsługa maszyn i urządzeń</t>
  </si>
  <si>
    <t>Montaż systemów rurociągowych</t>
  </si>
  <si>
    <t> Użytkowanie obrabiarek skrawających</t>
  </si>
  <si>
    <t> Montaż i obsługa prostych elementów maszyn i urządzeń</t>
  </si>
  <si>
    <t>MEC.06.</t>
  </si>
  <si>
    <t> Wykonywanie i naprawa elementów wyrobów oraz prostych części maszyn, urządzeń i narzędzi</t>
  </si>
  <si>
    <t>MEC.07.</t>
  </si>
  <si>
    <t>Wykonywanie i montaż elementów kadłuba jednostek pływających</t>
  </si>
  <si>
    <t>Montaż konstrukcji i wyposażenia jachtów i łodzi</t>
  </si>
  <si>
    <t>Wykonywanie robót regulacyjnych i hydrotechnicznych</t>
  </si>
  <si>
    <r>
      <t xml:space="preserve"> </t>
    </r>
    <r>
      <rPr>
        <sz val="8"/>
        <color rgb="FFFF0000"/>
        <rFont val="Calibri"/>
        <family val="2"/>
        <charset val="238"/>
        <scheme val="minor"/>
      </rPr>
      <t>Wykonywanie robót związanych z utrzymaniem i naprawą pojazdów kolejowych</t>
    </r>
  </si>
  <si>
    <t>TKO.09.</t>
  </si>
  <si>
    <t> Wykonywanie i utrzymywanie nawierzchni kolejowej i podtorza</t>
  </si>
  <si>
    <t>TKO.01.</t>
  </si>
  <si>
    <t> Eksploatacja środków transportu drogowego</t>
  </si>
  <si>
    <t> Montaż i utrzymanie torów telekomunikacyjnych oraz urządzeń abonenckich</t>
  </si>
  <si>
    <t>INF.01.</t>
  </si>
  <si>
    <t>Obróbka ryb i produkcja przetworów rybnych</t>
  </si>
  <si>
    <t> Produkcja przetworów mięsnych i tłuszczowych</t>
  </si>
  <si>
    <t>SPC.04.</t>
  </si>
  <si>
    <t>Produkcja wyrobów piekarskich</t>
  </si>
  <si>
    <t>Produkcja wyrobów spożywczych z wykorzystaniem maszyn i urządzeń</t>
  </si>
  <si>
    <t>Produkcja wyrobów cukierniczych</t>
  </si>
  <si>
    <t>Obsługa magazynów</t>
  </si>
  <si>
    <t>Wykonywanie prac rybackich w akwakulturze oraz rybackie użytkowanie wód śródlądowych</t>
  </si>
  <si>
    <t> Prowadzenie produkcji rolniczej</t>
  </si>
  <si>
    <t>Prowadzenie produkcji pszczelarskiej</t>
  </si>
  <si>
    <t> Eksploatacja pojazdów, maszyn, urządzeń i narzędzi stosowanych w rolnictwie</t>
  </si>
  <si>
    <t>Jeździectwo i trening koni</t>
  </si>
  <si>
    <t>Wytwarzanie, konserwacja i renowacja rękodzielniczych wyrobów włókienniczych</t>
  </si>
  <si>
    <t>Wykonywanie prostych wyrobów odzieżowych</t>
  </si>
  <si>
    <t>Wytwarzanie i wykończanie wyrobów włókienniczych</t>
  </si>
  <si>
    <t>Wytwarzanie obuwia</t>
  </si>
  <si>
    <t>Wykonywanie i renowacja wyrobów kuśnierskich</t>
  </si>
  <si>
    <t>Projektowanie i wytwarzanie wyrobów odzieżowych</t>
  </si>
  <si>
    <t>Wykonywanie i renowacja wyrobów kaletniczych</t>
  </si>
  <si>
    <t>Wyprawianie skór</t>
  </si>
  <si>
    <t>Realizacja procesów introligatorskich i opakowaniowych</t>
  </si>
  <si>
    <t>Realizacja procesów drukowania z offsetowych form drukowych</t>
  </si>
  <si>
    <t>Realizacja procesów drukowania z użyciem fleksograficznych form drukowych</t>
  </si>
  <si>
    <t>Zakładanie i prowadzenie upraw ogrodniczych</t>
  </si>
  <si>
    <t>Obsługa, diagnozowanie oraz naprawa pojazdów samochodowych</t>
  </si>
  <si>
    <t>Diagnozowanie, obsługa i naprawa pojazdów motocyklowych</t>
  </si>
  <si>
    <t>Diagnozowanie i naprawa powłok lakierniczych</t>
  </si>
  <si>
    <t>Obsługa, diagnozowanie oraz naprawa mechatronicznych systemów pojazdów samochodowych</t>
  </si>
  <si>
    <t>Diagnozowanie i naprawa nadwozi pojazdów samochodowych</t>
  </si>
  <si>
    <t>Eksploatacja maszyn i urządzeń przemysłu metalurgicznego</t>
  </si>
  <si>
    <t>Eksploatacja maszyn i urządzeń odlewniczych</t>
  </si>
  <si>
    <t>Wykonywanie i naprawa oprzyrządowania odlewniczego</t>
  </si>
  <si>
    <t>Wykonywanie i naprawa wyrobów złotniczych i jubilerskich</t>
  </si>
  <si>
    <t>Naprawa zegarów i zegarków</t>
  </si>
  <si>
    <t> Montaż i naprawa elementów i układów optycznych</t>
  </si>
  <si>
    <t>MEP.02.</t>
  </si>
  <si>
    <t>Montaż i naprawa maszyn i urządzeń precyzyjnych</t>
  </si>
  <si>
    <t>Wykonywanie i naprawa elementów maszyn, urządzeń i narzędzi</t>
  </si>
  <si>
    <t>CKZ Kłodzko</t>
  </si>
  <si>
    <t>CKZ Olkusz</t>
  </si>
  <si>
    <t>CKZ Wschowa</t>
  </si>
  <si>
    <t>CKZ Krotoszyn</t>
  </si>
  <si>
    <t>BUD.01.</t>
  </si>
  <si>
    <t>BUD.10.</t>
  </si>
  <si>
    <t>CHM.01.</t>
  </si>
  <si>
    <t>MEC.01.</t>
  </si>
  <si>
    <t>PGF.02.</t>
  </si>
  <si>
    <t>Wałbrzych</t>
  </si>
  <si>
    <t>Rzemieślnicza</t>
  </si>
  <si>
    <t>Rzemieślnicza Wałbrzych</t>
  </si>
  <si>
    <t>CKZ Dobrodzień</t>
  </si>
  <si>
    <t>Mosina</t>
  </si>
  <si>
    <t>CKZ Legnica</t>
  </si>
  <si>
    <t>CKZ Oleśnica</t>
  </si>
  <si>
    <t>CKZ Bielawa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</si>
  <si>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</si>
  <si>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</si>
  <si>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</si>
  <si>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</si>
  <si>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</si>
  <si>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</si>
  <si>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</si>
  <si>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</si>
  <si>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</si>
  <si>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</si>
  <si>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</si>
  <si>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</si>
  <si>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</si>
  <si>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</si>
  <si>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</si>
  <si>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</si>
  <si>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</si>
  <si>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</si>
  <si>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</si>
  <si>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</si>
  <si>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</si>
  <si>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</si>
  <si>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</si>
  <si>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</si>
  <si>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</si>
  <si>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</si>
  <si>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</si>
  <si>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</si>
  <si>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</si>
  <si>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</si>
  <si>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</si>
  <si>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</si>
  <si>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</si>
  <si>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</si>
  <si>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</si>
  <si>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</si>
  <si>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</si>
  <si>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</si>
  <si>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</si>
  <si>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</si>
  <si>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</si>
  <si>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</si>
  <si>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</si>
  <si>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</si>
  <si>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</si>
  <si>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</si>
  <si>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</si>
  <si>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</si>
  <si>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</si>
  <si>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</si>
  <si>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</si>
  <si>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</si>
  <si>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</si>
  <si>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</si>
  <si>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</si>
  <si>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</si>
  <si>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</si>
  <si>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</si>
  <si>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</si>
  <si>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</si>
  <si>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</si>
  <si>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</si>
  <si>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</si>
  <si>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</si>
  <si>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</si>
  <si>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</si>
  <si>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</si>
  <si>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</si>
  <si>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</si>
  <si>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</si>
  <si>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</si>
  <si>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</si>
  <si>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</si>
  <si>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</si>
  <si>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</si>
  <si>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</si>
  <si>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</si>
  <si>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</si>
  <si>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</si>
  <si>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</si>
  <si>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</si>
  <si>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</si>
  <si>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</si>
  <si>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</si>
  <si>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</si>
  <si>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</si>
  <si>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</si>
  <si>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</si>
  <si>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</si>
  <si>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</si>
  <si>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</si>
  <si>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</si>
  <si>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</si>
  <si>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</si>
  <si>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</si>
  <si>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</si>
  <si>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</si>
  <si>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</si>
  <si>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</si>
  <si>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</si>
  <si>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</si>
  <si>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</si>
  <si>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</si>
  <si>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</si>
  <si>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</si>
  <si>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</si>
  <si>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</si>
  <si>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</si>
  <si>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</si>
  <si>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</si>
  <si>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</si>
  <si>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</si>
  <si>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</si>
  <si>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</si>
  <si>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</si>
  <si>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</si>
  <si>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</si>
  <si>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</si>
  <si>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</si>
  <si>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</si>
  <si>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</si>
  <si>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</si>
  <si>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</si>
  <si>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</si>
  <si>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</si>
  <si>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</si>
  <si>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</si>
  <si>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</si>
  <si>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</si>
  <si>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</si>
  <si>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</si>
  <si>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</si>
  <si>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</si>
  <si>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</si>
  <si>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</si>
  <si>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</si>
  <si>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</si>
  <si>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</si>
  <si>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</si>
  <si>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</si>
  <si>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</si>
  <si>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</si>
  <si>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</si>
  <si>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</si>
  <si>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</si>
  <si>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</si>
  <si>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</si>
  <si>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</si>
  <si>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</si>
  <si>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</si>
  <si>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</si>
  <si>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</si>
  <si>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</si>
  <si>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</si>
  <si>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</si>
  <si>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</si>
  <si>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</si>
  <si>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</si>
  <si>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</si>
  <si>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</si>
  <si>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</si>
  <si>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</si>
  <si>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</si>
  <si>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</si>
  <si>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</si>
  <si>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</si>
  <si>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</si>
  <si>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</si>
  <si>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</si>
  <si>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</si>
  <si>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</si>
  <si>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</si>
  <si>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</si>
  <si>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</si>
  <si>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RYB.01.</t>
  </si>
  <si>
    <t>CKZ Słupsk</t>
  </si>
  <si>
    <t>Słupsk</t>
  </si>
  <si>
    <t>Złotoryja</t>
  </si>
  <si>
    <t>L</t>
  </si>
  <si>
    <t>Centrum Kształcenia Zawodowego w Kłodzkiej Szkole Przedsiębiorczości w Kłodzku, ul. Szkolna 8, 57-300 Kłodzko</t>
  </si>
  <si>
    <t>Szkoła</t>
  </si>
  <si>
    <t>miejscowość</t>
  </si>
  <si>
    <t>mail</t>
  </si>
  <si>
    <t>Dyrektor</t>
  </si>
  <si>
    <t>Lp.</t>
  </si>
  <si>
    <t>Daria Michalska</t>
  </si>
  <si>
    <t>Katarzyna Walczyk</t>
  </si>
  <si>
    <t>Katarzyna Koman</t>
  </si>
  <si>
    <t>Jacek Jurkiewicz</t>
  </si>
  <si>
    <t>zsb.boleslawiec@interia.pl</t>
  </si>
  <si>
    <t>Wiesław Stefanik</t>
  </si>
  <si>
    <t>zshiu@pro.onet.pl</t>
  </si>
  <si>
    <t>Małgorzata Staniszewska</t>
  </si>
  <si>
    <t>zsz.biuro@brzegdolny.pl</t>
  </si>
  <si>
    <t>Dorota Łakucewicz</t>
  </si>
  <si>
    <t>sekretariat@zspbystrzyca.com.pl</t>
  </si>
  <si>
    <t>Bożena Wiszniewska</t>
  </si>
  <si>
    <t>chzs@poczta.onet.pl</t>
  </si>
  <si>
    <t>Mariusz Kowalczyk</t>
  </si>
  <si>
    <t>szkola@pzs-chojnow.pl</t>
  </si>
  <si>
    <t>Andrzej Myślicki</t>
  </si>
  <si>
    <t>szkola@zsz.dzierzoniow.pl</t>
  </si>
  <si>
    <t>Jolanta Zawartka</t>
  </si>
  <si>
    <t>zszoi.glogow@wp.pl</t>
  </si>
  <si>
    <t>Ewa Gano</t>
  </si>
  <si>
    <t>Małgorzata Wiśniewska</t>
  </si>
  <si>
    <t>zsoiz.jp2@wp.pl</t>
  </si>
  <si>
    <t>Lucyna Buczkowska</t>
  </si>
  <si>
    <t>sekretariat@pckzjawor.pl</t>
  </si>
  <si>
    <t>Agnieszka Żak</t>
  </si>
  <si>
    <t>zspjelcz@poczta.onet.pl</t>
  </si>
  <si>
    <t>Danuta Pawłowicz</t>
  </si>
  <si>
    <t>handlowka@edu.pl</t>
  </si>
  <si>
    <t>Piotr Iwaniec</t>
  </si>
  <si>
    <t>zstmechanik@onet.pl</t>
  </si>
  <si>
    <t>Mariola Jaciuk</t>
  </si>
  <si>
    <t>zszio@kamienna-gora.pl zszio-kg@o2.pl</t>
  </si>
  <si>
    <t>Rafał Hankus</t>
  </si>
  <si>
    <t>biuro.ksp@onet.eu   dyrektor.ksp@onet.eu</t>
  </si>
  <si>
    <t>Sylwia Ciszek</t>
  </si>
  <si>
    <t>sekretariat@zso-kowary.pl</t>
  </si>
  <si>
    <t>Magdalena Zyder</t>
  </si>
  <si>
    <t>Izabela Stasiak-Kicielińska</t>
  </si>
  <si>
    <t>sekretariat@ckziu.legnica.pl</t>
  </si>
  <si>
    <t>Lidia Błażków</t>
  </si>
  <si>
    <t>zszioluban@wp.pl</t>
  </si>
  <si>
    <t>Joanna Paśko-Sikora</t>
  </si>
  <si>
    <t>zsoizlub@poczta.onet.pl</t>
  </si>
  <si>
    <t>Jolanta Michałek</t>
  </si>
  <si>
    <t>zsp.miedzyborz@gmail.com</t>
  </si>
  <si>
    <t>Brygida Gąsior</t>
  </si>
  <si>
    <t>szkola@zsp.nowaruda.pl</t>
  </si>
  <si>
    <t>Jacek Stala</t>
  </si>
  <si>
    <t>sekretariat@zsp.olesnica.pl</t>
  </si>
  <si>
    <t>Maria Domaradzka</t>
  </si>
  <si>
    <t>sekretariat@ckziu.olawa.pl</t>
  </si>
  <si>
    <t>Jadwiga Braniewska</t>
  </si>
  <si>
    <t>administracja@zsp2olawa.edu.pl</t>
  </si>
  <si>
    <t>Robert Stępień</t>
  </si>
  <si>
    <t>sekretariat@zssolawa.szkolnastrona.pl</t>
  </si>
  <si>
    <t>Jolanta Rubiś-Kulczycka</t>
  </si>
  <si>
    <t>zs@zs.polkowice.pl</t>
  </si>
  <si>
    <t>Monika Dźwigaj</t>
  </si>
  <si>
    <t>gim_przemkow@poczta.onet.pl</t>
  </si>
  <si>
    <t>Jan Czyczerski</t>
  </si>
  <si>
    <t>zsetrakowice@op.pl</t>
  </si>
  <si>
    <t>Robert Wójtowicz</t>
  </si>
  <si>
    <t>sekretariat@zsstrzegom.pl</t>
  </si>
  <si>
    <t>Robert Kozuń</t>
  </si>
  <si>
    <t>sekretariat@technikumstrzelin.pl</t>
  </si>
  <si>
    <t>Beata Mazurek</t>
  </si>
  <si>
    <t>sekretariat@zsp-sycow.pl</t>
  </si>
  <si>
    <t>Małgorzata Przesławska</t>
  </si>
  <si>
    <t>Ilona Sitek-Warzecha</t>
  </si>
  <si>
    <t>zs1swidnica@wp.pl</t>
  </si>
  <si>
    <t>Kondrad Kulon</t>
  </si>
  <si>
    <t>szkola.kulon@wp.pl</t>
  </si>
  <si>
    <t>Branżowa Szkoła I Stopnia w Świebodzicach</t>
  </si>
  <si>
    <t>Świebodzice</t>
  </si>
  <si>
    <t>Anna Jodłowska</t>
  </si>
  <si>
    <t>zs_szkol@poczta.onet.pl</t>
  </si>
  <si>
    <t>Janusz Górka</t>
  </si>
  <si>
    <t>sekretariat@pzs2-trzebnica.pl</t>
  </si>
  <si>
    <t>Lila Zajączkowska</t>
  </si>
  <si>
    <t>soswtrzebnica@wp.pl</t>
  </si>
  <si>
    <t>Edyta Pciak-Rogala</t>
  </si>
  <si>
    <t>sekretariat@zsptwardogora.pl</t>
  </si>
  <si>
    <t>Małgorzata Dziubczyńska</t>
  </si>
  <si>
    <t>nzsc@op.pl</t>
  </si>
  <si>
    <t>Henryka Przybyłowicz</t>
  </si>
  <si>
    <t>Wiesław Filipiak</t>
  </si>
  <si>
    <t>sekretariat.zsz5@wroclawskaedukacja.pl</t>
  </si>
  <si>
    <t>Ryszard Pawłowski</t>
  </si>
  <si>
    <t>Marzena Kudryńska</t>
  </si>
  <si>
    <t>cechzabkowice@gmail.com</t>
  </si>
  <si>
    <t>Jadwiga Buciuto</t>
  </si>
  <si>
    <t>zgemilka@poczta.onet.pl</t>
  </si>
  <si>
    <t>Joanna Smętkiewicz</t>
  </si>
  <si>
    <t>zspziebice@interia.pl</t>
  </si>
  <si>
    <t>Paweł Gorczyca</t>
  </si>
  <si>
    <t>soszwzlotoryja@gmail.com</t>
  </si>
  <si>
    <t>Jan Kotylak</t>
  </si>
  <si>
    <t>zszzlotoryja@op.pl</t>
  </si>
  <si>
    <t>Dorota Jasztal</t>
  </si>
  <si>
    <t>zszzarow@poczta.onet.pl</t>
  </si>
  <si>
    <t>Katarzyna Lech</t>
  </si>
  <si>
    <t>sekretariat@pzszmigrod.pl</t>
  </si>
  <si>
    <t>telefon</t>
  </si>
  <si>
    <t xml:space="preserve">sekretariat@michalska.pl </t>
  </si>
  <si>
    <t>centrump@vp.pl</t>
  </si>
  <si>
    <t xml:space="preserve">zszc.bielawa@wp.pl </t>
  </si>
  <si>
    <t xml:space="preserve">zszbogatynia@o2.pl </t>
  </si>
  <si>
    <t xml:space="preserve">sekretariat@zszgoras.pol.pl </t>
  </si>
  <si>
    <t>zs_gora@wp.pl</t>
  </si>
  <si>
    <t xml:space="preserve">sekretariat@pzs-krzyzowice.wroc.pl  </t>
  </si>
  <si>
    <t>wicedyrektor@pzs-krzyzowice.wroc.pl</t>
  </si>
  <si>
    <t xml:space="preserve">sekretariat@zszzabkowice.pl </t>
  </si>
  <si>
    <t>zsp2zabkowice@wp.pl</t>
  </si>
  <si>
    <t xml:space="preserve">sekretariat@zszwolow.pl </t>
  </si>
  <si>
    <t>zszwolow@neostrada.pl</t>
  </si>
  <si>
    <t xml:space="preserve">zsp-kopernik@wp.pl </t>
  </si>
  <si>
    <t>pzsp1@powiat-sredzki.pl</t>
  </si>
  <si>
    <t>poczta@zs1.lubin.pl</t>
  </si>
  <si>
    <t>Dariusz Tomaszewski</t>
  </si>
  <si>
    <t>zsp-kudowa@tlen.pl</t>
  </si>
  <si>
    <t>Jerzy Łukasik</t>
  </si>
  <si>
    <t>zspaczkow@gmail.com</t>
  </si>
  <si>
    <t>zsotmochow@zsotmochow.pl</t>
  </si>
  <si>
    <t>k.kwapisz@zs1.lubin.pl</t>
  </si>
  <si>
    <t>Branżowa Szkoła I Stopnia Cechu Rzemiosł Różnych i Małej Przedsiębiorczości w Bielawie</t>
  </si>
  <si>
    <t>Jelcz - Laskowice</t>
  </si>
  <si>
    <t>ELM.03.</t>
  </si>
  <si>
    <t>TOYOTA</t>
  </si>
  <si>
    <t>BUD.02.</t>
  </si>
  <si>
    <t>BUD.26.</t>
  </si>
  <si>
    <t>DRM.03.</t>
  </si>
  <si>
    <t>ELM.01.</t>
  </si>
  <si>
    <t>FRK.02.</t>
  </si>
  <si>
    <t>GIW.01.</t>
  </si>
  <si>
    <t>GIW.04.</t>
  </si>
  <si>
    <t>GIW.05.</t>
  </si>
  <si>
    <t>MEC.02.</t>
  </si>
  <si>
    <t>MEC.04.</t>
  </si>
  <si>
    <t>MEP.01.</t>
  </si>
  <si>
    <t>MEP.04.</t>
  </si>
  <si>
    <t>MTL.01.</t>
  </si>
  <si>
    <t>MTL.02.</t>
  </si>
  <si>
    <t>MTL.03.</t>
  </si>
  <si>
    <t>MOT.04.</t>
  </si>
  <si>
    <t>PGF.01.</t>
  </si>
  <si>
    <t>PGF.03.</t>
  </si>
  <si>
    <t>MOD.01.</t>
  </si>
  <si>
    <t>MOD.02.</t>
  </si>
  <si>
    <t>MOD.04.</t>
  </si>
  <si>
    <t>MOD.05.</t>
  </si>
  <si>
    <t>MOD.06.</t>
  </si>
  <si>
    <t>MOD.07.</t>
  </si>
  <si>
    <t>MOD.08.</t>
  </si>
  <si>
    <t>ROL.01.</t>
  </si>
  <si>
    <t>ROL.03.</t>
  </si>
  <si>
    <t>SPC.02.</t>
  </si>
  <si>
    <t>SPC.05.</t>
  </si>
  <si>
    <t>TWO.01.</t>
  </si>
  <si>
    <t>TWO.02.</t>
  </si>
  <si>
    <t>TWO.03.</t>
  </si>
  <si>
    <t>Centrum Kształcenia Zawodowego i Ustawicznego w Oławie</t>
  </si>
  <si>
    <t>mechatronik</t>
  </si>
  <si>
    <t>lakiernik samochodowy</t>
  </si>
  <si>
    <t>Branżowa szkoła I Stopnia w Strzelinie</t>
  </si>
  <si>
    <t>Zespół Szkół im. Narodów Zjednoczonej Europy w Polkowicach</t>
  </si>
  <si>
    <t>Branżowa Szkoła I Stopnia w Zespole Szkół Zawodowych i Ogólnokształcących im. Kombatantów Ziemi Lubańskiej w Lubaniu</t>
  </si>
  <si>
    <t>dekarz</t>
  </si>
  <si>
    <t xml:space="preserve">monter stolarki budowlanej </t>
  </si>
  <si>
    <t>Branżowa Szkoła I Stopnia w Zespole Szkół Ogólnokształcących i Zawodowych im. Jana Pawła II w Gryfowie Śląskim</t>
  </si>
  <si>
    <t>Branżowa szkoła I Stopnia w Zespole Szkół Nr 2 im.prof.Tadeusza Kotarbińskiego w Dzierżoniowie</t>
  </si>
  <si>
    <t>Branżowa Szkoła I Stopnia Nr 3 w Legnicy</t>
  </si>
  <si>
    <t>Branżowa Szkoła I Stopnia "Rzemieślnik" w Świdnicy</t>
  </si>
  <si>
    <t>Branżowa Szkoła I Stopnia w Powiatowym Zespole Szkół w Chojnowie</t>
  </si>
  <si>
    <t>Branżowa szkoła I Stopnia w Bystrzycy Kłodzkiej</t>
  </si>
  <si>
    <t>JCKZ w Zespole Szkół Licealnych i Zawodowych Nr 2 im. Stanisława Staszica w Jeleniej Górze, ul. 1 Maja 39/41</t>
  </si>
  <si>
    <t>Centrum Kształcenia Zawodowego w Świdnicy, 58-105 Świdnica, ul. Gen. Władysława Sikorskiego 41</t>
  </si>
  <si>
    <t>mechanik operator pojazdów i maszyn rolniczych</t>
  </si>
  <si>
    <t>Branżowa Szkoła I Stopnia Zespół Szkól w Żarowie</t>
  </si>
  <si>
    <t>Powiatowy Zespół Szkół Nr 1 w Krzyżowicach</t>
  </si>
  <si>
    <t>Branżowa szkoła I Stopnia w Zespole Szkół Zawodowych w Złotoryi</t>
  </si>
  <si>
    <t>Branżowa szkoła I Stopnia w Zespole Szkół Ekonomiczno-Technicznych w Rakowicach Wielkich</t>
  </si>
  <si>
    <t>Branżowa szkoła I Stopnia w Zespole Szkół Zawodowych im. Stanisława Staszica w Ząbkowicach Śląskich</t>
  </si>
  <si>
    <t>Zespół Szkół Ponadpodstawowych im. Hipolita Cegielskiego w Ziębicach ul. Wojska Polskiego 3, 57-220 Ziębice</t>
  </si>
  <si>
    <t>Zespół Szkół w Chocianowie</t>
  </si>
  <si>
    <t>Kudowa - Zdrój</t>
  </si>
  <si>
    <t>kierowca-mechanik</t>
  </si>
  <si>
    <t>Centrum Kształcenia i Praktycznego Ustawicznego we Wschowie, Plac Kosynierów 1, 67-400 Wschowa</t>
  </si>
  <si>
    <t>Branżowa szkoła I Stopnia w Sycowie</t>
  </si>
  <si>
    <t>Branżowa Szkoła I stopnia nr 5 im. Jana Kilińskiego we Wrocławiu</t>
  </si>
  <si>
    <t>Centrum Kształcenia Zawodowego "Rzemieślnik", 50-061 Wrocław, Plac Solny 13</t>
  </si>
  <si>
    <t>Zespół Szkół Ponadgimnazjalnych, 42-780  Dobrodzień, ul. Oleska 7 CKZ Dobrodzień</t>
  </si>
  <si>
    <t>CKZ Wrocław</t>
  </si>
  <si>
    <t>Branżowa Szkoła I Stopnia im.KEN w Brzegu Dolnym</t>
  </si>
  <si>
    <t>Branżowa szkoła I Stopnia Cechu Rzemiosł Różnych i Małej Przedsiębiorczości w Bielawie</t>
  </si>
  <si>
    <t>Centrum Kształcenia Zawodowego Cechu Rzemiosł Różnych i Małej Przedsiębiorczości w Bielawie, ul. Polna 2, 58-260 Bielawa</t>
  </si>
  <si>
    <t>Wojewódzki Zakład Doskonalenia Zawodowego w Opolu, ul. Małopolska 18,  45-301 Opole</t>
  </si>
  <si>
    <t>Opole</t>
  </si>
  <si>
    <t>CKZ Opole</t>
  </si>
  <si>
    <t>ZESPOL</t>
  </si>
  <si>
    <t>T2_NAZWA</t>
  </si>
  <si>
    <t>T2_ADRES</t>
  </si>
  <si>
    <t>T2_MIEJSCOWOSC</t>
  </si>
  <si>
    <t>T1_DYREKTOR</t>
  </si>
  <si>
    <t>T1_MAIL</t>
  </si>
  <si>
    <t>Zespół Szkół i Placówek Kształcenia Zawodowego w Bielawie</t>
  </si>
  <si>
    <t>Branżowa Szkoła I Stopnia w Bielawie</t>
  </si>
  <si>
    <t>ul. Stefana Żeromskiego 41</t>
  </si>
  <si>
    <t>Ireneusz Rutowicz</t>
  </si>
  <si>
    <t>zs-bielawa@wp.pl</t>
  </si>
  <si>
    <t>Szkoła Wielobranżowa w Bielawie</t>
  </si>
  <si>
    <t>ul. Wolności 105</t>
  </si>
  <si>
    <t>Zespół Szkół Cechu Rzemiosł Różnych w Bielawie</t>
  </si>
  <si>
    <t>ul. Polna 2</t>
  </si>
  <si>
    <t>zszc.bielawa@wp.pl</t>
  </si>
  <si>
    <t>Zespół Szkół Zawodowych w Bogatyni</t>
  </si>
  <si>
    <t>Branżowa Szkoła I Stopnia im. św. Barbary w Bogatyni</t>
  </si>
  <si>
    <t>ul. Tadeusza Kościuszki 33</t>
  </si>
  <si>
    <t>zszbogatynia@o2.pl</t>
  </si>
  <si>
    <t>Zespół Szkół Budowlanych w Bolesławcu</t>
  </si>
  <si>
    <t>Branżowa Szkoła I Stopnia Nr 2 w Bolesławcu</t>
  </si>
  <si>
    <t>Aleja Tysiąclecia 51</t>
  </si>
  <si>
    <t>Powiatowy Zespół Szkół i Placówek Specjalnych w Bolesławcu</t>
  </si>
  <si>
    <t>Branżowa Szkoła I Stopnia Specjalna w Bolesławcu</t>
  </si>
  <si>
    <t>ul. Zgorzelecka 28/29</t>
  </si>
  <si>
    <t>Sylwia Marcinko-Kozik</t>
  </si>
  <si>
    <t>pzsips.bol@op.pl</t>
  </si>
  <si>
    <t>Zespół Szkół Handlowych i Usługowych im. Jana Kochanowskiego w Bolesławcu</t>
  </si>
  <si>
    <t>Branżowa Szkoła I Stopnia Nr 5 w Bolesławcu</t>
  </si>
  <si>
    <t>ul. Zgorzelecka 18</t>
  </si>
  <si>
    <t>Zespół Szkół Ogólnokształcących i Zawodowych im. mjra Henryka Sucharskiego w Bolesławcu</t>
  </si>
  <si>
    <t>Branżowa Szkoła I Stopnia Nr 3 w Bolesławcu</t>
  </si>
  <si>
    <t>ul. Komuny Paryskiej 6</t>
  </si>
  <si>
    <t>Laura Słocka</t>
  </si>
  <si>
    <t>zsoiz1@poczta.onet.pl</t>
  </si>
  <si>
    <t>Zespół Szkół i Placówek im. Wincentego Witosa w Bolkowie</t>
  </si>
  <si>
    <t>Branżowa Szkoła I stopnia w Bolkowie</t>
  </si>
  <si>
    <t>ul. Niepodległości 17</t>
  </si>
  <si>
    <t>Bolków</t>
  </si>
  <si>
    <t>Beata Zalewska</t>
  </si>
  <si>
    <t>zsabolkow@wp.pl</t>
  </si>
  <si>
    <t>Zespół Szkół Zawodowych w Brzegu Dolnym</t>
  </si>
  <si>
    <t>Branżowa Szkoła I stopnia im. Komisji Edukacji Narodowej w Brzegu Dolnym</t>
  </si>
  <si>
    <t>ul. 1-go Maja 1A</t>
  </si>
  <si>
    <t>Zespół Szkół Ponadpodstawowych w Bystrzycy Kłodzkiej</t>
  </si>
  <si>
    <t>Branżowa Szkoła I stopnia w Bystrzycy Kłodzkiej</t>
  </si>
  <si>
    <t>ul. Juliusza Słowackiego 4</t>
  </si>
  <si>
    <t>Branżowa Szkoła I Stopnia w Chocianowie</t>
  </si>
  <si>
    <t>ul. Kolonialna 13</t>
  </si>
  <si>
    <t>Branżowa Szkoła I stopnia w Chojnowie</t>
  </si>
  <si>
    <t>ul. Wojska Polskiego 16</t>
  </si>
  <si>
    <t>Specjalny Ośrodek Szkolno Wychowawczy w Dzierżoniowie</t>
  </si>
  <si>
    <t>Branżowa Szkoła I Stopnia Specjalna Nr 3 w Dzierżoniowie</t>
  </si>
  <si>
    <t>ul. Nowowiejska 74 i 76</t>
  </si>
  <si>
    <t>Bożena Karasek</t>
  </si>
  <si>
    <t>sosw.dzierzoniow@interia.pl</t>
  </si>
  <si>
    <t>Zespół Szkół Nr 1 im. prof. Wilhelma Rotkiewicza w Dzierżoniowie</t>
  </si>
  <si>
    <t>Branżowa Szkoła I Stopnia Nr 1 w Dzierżoniowie</t>
  </si>
  <si>
    <t>ul. Adama Mickiewicza 8</t>
  </si>
  <si>
    <t>Aneta Błaszczuk</t>
  </si>
  <si>
    <t>sekretariat@zs1-radiobuda.pl</t>
  </si>
  <si>
    <t>Zespół Szkół Nr 2 im. prof. Tadeusza Kotarbińskiego w Dzierżoniowie</t>
  </si>
  <si>
    <t>Branżowa Szkoła I Stopnia Nr 2 w Dzierżoniowie - Zespół Szkół Nr 2 im. prof. Tadeusza Kotarbińskiego w Dzierżoniowie</t>
  </si>
  <si>
    <t>ul. Marszałka Józefa Piłsudskiego 24</t>
  </si>
  <si>
    <t>Zakład Poprawczy i Schronisko dla Nieletnich w Głogowie</t>
  </si>
  <si>
    <t>Branżowa Szkoła I Stopnia nr 5 w Zakładzie Poprawczym i Schronisku dla Nieletnich w Głogowie</t>
  </si>
  <si>
    <t>ul. Obrońców Pokoju 19</t>
  </si>
  <si>
    <t>Jarosław Komisarek</t>
  </si>
  <si>
    <t>sekretariat@zp.glogow.pl</t>
  </si>
  <si>
    <t>Zespół Placówek Szkolno - Wychowawczych w Głogowie</t>
  </si>
  <si>
    <t>Specjalna Branżowa Szkoła I stopnia w Głogowie</t>
  </si>
  <si>
    <t>ul. Sportowa 1</t>
  </si>
  <si>
    <t>Marta Greber</t>
  </si>
  <si>
    <t>zpsw.glogow@wp.pl</t>
  </si>
  <si>
    <t>Zespół Szkół Technicznych i Ogólnokształcących w Głogowie</t>
  </si>
  <si>
    <t>Branżowa Szkoła I stopnia nr 1 w Głogowie</t>
  </si>
  <si>
    <t>ul. Perseusza 5</t>
  </si>
  <si>
    <t>Zespół Szkół im. Jana Wyżykowskiego w Głogowie</t>
  </si>
  <si>
    <t>Branżowa Skoła I Stopnia nr 6 w Głogowie</t>
  </si>
  <si>
    <t>ul. Wita Stwosza 3A</t>
  </si>
  <si>
    <t>Piotr Rossa</t>
  </si>
  <si>
    <t>zswyzykowskiego@wp.pl</t>
  </si>
  <si>
    <t>Zespół Szkół Ekonomicznych im. Jana Pawła II w Głogowie</t>
  </si>
  <si>
    <t>Branżowa Szkoła I stopnia nr 3 w Głogowie</t>
  </si>
  <si>
    <t>ul. Karola Miarki 1</t>
  </si>
  <si>
    <t>Wojciech Janisio</t>
  </si>
  <si>
    <t>zseglogow@poczta.onet.pl</t>
  </si>
  <si>
    <t>Zespół Szkół Samochodowych i Budowlanych im. Leonarda da Vinci w Głogowie</t>
  </si>
  <si>
    <t>Branżowa Szkoła I stopnia nr 4 w Głogowie</t>
  </si>
  <si>
    <t>ul. Piastowska 2 A</t>
  </si>
  <si>
    <t>Sylwia Chodor</t>
  </si>
  <si>
    <t>zssib@zssglogow.hg.pl</t>
  </si>
  <si>
    <t>Zespół Szkół Politechnicznych w Głogowie</t>
  </si>
  <si>
    <t>Branżowa Szkoła I stopnia nr 2 w Głogowie</t>
  </si>
  <si>
    <t>Plac Jana z Głogowa 7</t>
  </si>
  <si>
    <t>Paweł Korzeń</t>
  </si>
  <si>
    <t>szkola@zszglogow.pl</t>
  </si>
  <si>
    <t>Zespół Szkół Przyrodniczych i Branżowych w Głogowie</t>
  </si>
  <si>
    <t>Branżowa Szkoła I stopnia nr 7 w Głogowie</t>
  </si>
  <si>
    <t>ul. Folwarczna 55</t>
  </si>
  <si>
    <t>Elżbieta Sawczak</t>
  </si>
  <si>
    <t>rolglogow@poczta.onet.pl</t>
  </si>
  <si>
    <t>Zespół Szkół im. gen. Sylwestra Kaliskiego w Górze</t>
  </si>
  <si>
    <t>Branżowa Szkoła I stopnia w Górze</t>
  </si>
  <si>
    <t>ul. Armii Polskiej 15 A</t>
  </si>
  <si>
    <t>Zespół Szkół Ogólnokształcących i Zawodowych im. Jana Pawła II w Gryfowie Śląskim</t>
  </si>
  <si>
    <t>Branżowa Szkoła I Stopnia w Gryfowie Śląskim</t>
  </si>
  <si>
    <t>ul. Kolejowa 16</t>
  </si>
  <si>
    <t>Specjalny Ośrodek Szkolno Wychowawczy im. Marii Konopnickiej w Jaworze</t>
  </si>
  <si>
    <t>Branżowa Szkoła Specjalna I stopnia w Jaworze</t>
  </si>
  <si>
    <t>ul. Ignacego Paderewskiego 6</t>
  </si>
  <si>
    <t>Franciszek Materniak</t>
  </si>
  <si>
    <t>soswjawor@poczta.onet.pl</t>
  </si>
  <si>
    <t>Powiatowe Centrum Kształcenia Zawodowego i Ustawicznego im. Komisji Edukacji Narodowej w Jaworze</t>
  </si>
  <si>
    <t>Branżowa Szkoła I stopnia w Jaworze</t>
  </si>
  <si>
    <t>ul. Wrocławska 30 A</t>
  </si>
  <si>
    <t>Dolnośląski Młodzieżowy Ośrodek Wychowawczy w Jaworze</t>
  </si>
  <si>
    <t>Branżowa Szkoła Specjalna I Stopnia w Jaworze</t>
  </si>
  <si>
    <t>ul. Legnicka 16</t>
  </si>
  <si>
    <t>Mariusz Barański</t>
  </si>
  <si>
    <t>sekretariat@mowjawor.interia.pl</t>
  </si>
  <si>
    <t>Zespół Szkół im. J. Kasprowicza w Jelczu-Laskowicach</t>
  </si>
  <si>
    <t>Branżowa Szkoła I stopnia w Jelczu-Laskowicach</t>
  </si>
  <si>
    <t>ul. Techników 26</t>
  </si>
  <si>
    <t>Jelcz-Laskowice</t>
  </si>
  <si>
    <t>Zespół Szkół Ekonomiczno Turystycznych w Jeleniej Górze</t>
  </si>
  <si>
    <t>Branżowa Szkoła I stopnia</t>
  </si>
  <si>
    <t>ul. Marszałka Józefa Piłsudskiego 27</t>
  </si>
  <si>
    <t>Joanna Marczewska</t>
  </si>
  <si>
    <t>sekretariat@ekonom.jgora.pl</t>
  </si>
  <si>
    <t>Zespół Szkół Elektronicznych im. Obrońców Poczty Polskiej w Jeleniej Górze</t>
  </si>
  <si>
    <t>Branżowa Szkoła I stopnia w Zespole Szkół Elektronicznych im. Obrońców Poczty Polskiej w Jeleniej Górze</t>
  </si>
  <si>
    <t>ul. Grunwaldzka 64 A</t>
  </si>
  <si>
    <t>Mirosław Ciesielski</t>
  </si>
  <si>
    <t>elektronik@zsejg.edu.pl</t>
  </si>
  <si>
    <t>Zespół Szkół Rzemiosł Artystycznych w Jeleniej Górze im. Stanisława Wyspiańskiego</t>
  </si>
  <si>
    <t>Branżowa Szkoła I stopnia w Zespole Szkół Rzemiosł Artystycznych im. Stanisława Wyspiańskiego w Jeleniej Górze</t>
  </si>
  <si>
    <t>ul. Cieplicka 34</t>
  </si>
  <si>
    <t>Anna Szydłowska-Robak</t>
  </si>
  <si>
    <t>zsart@zsart.edu.pl</t>
  </si>
  <si>
    <t>Zespół Szkół Licealnych i Zawodowych nr 2 im. Stanisława Staszica w Jeleniej Górze</t>
  </si>
  <si>
    <t>Branżowa Szkoła I stopnia w Zespole Szkół Licealnych i Zawodowych nr 2 w Jeleniej Górze</t>
  </si>
  <si>
    <t>ul. 1-go Maja 39/41</t>
  </si>
  <si>
    <t>Zespół Szkół Technicznych "Mechanik" w Jeleniej Górze</t>
  </si>
  <si>
    <t>Branżowa Szkoła I stopnia w Zespole Szkół Technicznych "Mechanik" w Jeleniej Górze</t>
  </si>
  <si>
    <t>ul. Obrońców Pokoju 10</t>
  </si>
  <si>
    <t>Zespół Szkół Przyrodniczo-Usługowych i Bursy Szkolnej w Jeleniej Górze</t>
  </si>
  <si>
    <t>Branżowa Szkoła I stopnia w Zespole Szkół Przyrodniczo-Usługowych i Bursy Szkolnej w Jeleniej Górze</t>
  </si>
  <si>
    <t>ul. Leśna 5</t>
  </si>
  <si>
    <t>Paweł Dornoga</t>
  </si>
  <si>
    <t>zspu.jgora@gmail.com</t>
  </si>
  <si>
    <t>Specjalny Ośrodek Szkolno-Wychowawczy w Jeleniej Górze</t>
  </si>
  <si>
    <t>Specjalna Branżowa Szkoła I stopnia w Specjalnym Ośrodku Szkolno-Wychowawczym w Jeleniej Górze</t>
  </si>
  <si>
    <t>ul. Kruszwicka 3</t>
  </si>
  <si>
    <t>Romuald Szpot</t>
  </si>
  <si>
    <t>zsipssekretariat@wp.pl</t>
  </si>
  <si>
    <t>Zakład Poprawczy w Jerzmanicach-Zdroju</t>
  </si>
  <si>
    <t>Branżowa Szkoła I stopnia w Zakładzie Poprawczym w Jerzmanicach-Zdroju</t>
  </si>
  <si>
    <t>Jerzmanice-Zdrój 20</t>
  </si>
  <si>
    <t>Jerzmanice-Zdrój</t>
  </si>
  <si>
    <t>Jacek Tyc</t>
  </si>
  <si>
    <t>sekretariat@jerzmanice.zp.gov.pl</t>
  </si>
  <si>
    <t>Zespół Szkół Zawodowych i Ogólnokształcących im. 29 Pułku Piechoty 2 Armii Wojska Polskiego w Kamiennej Górze</t>
  </si>
  <si>
    <t>Szkoła Branżowa I stopnia w Kamiennej Górze</t>
  </si>
  <si>
    <t>ul. gen. Romualda Traugutta 2</t>
  </si>
  <si>
    <t>Dolnośląski Zespół Szkół w Karpaczu</t>
  </si>
  <si>
    <t>Szkoła Branżowa I stopnia w Karpaczu</t>
  </si>
  <si>
    <t>ul. Gimnazjalna 7</t>
  </si>
  <si>
    <t>Karpacz</t>
  </si>
  <si>
    <t>Bogusława Kozłowska</t>
  </si>
  <si>
    <t>sekretariat@zsp.karpacz.pl</t>
  </si>
  <si>
    <t>Branżowa Szkoła I Stopnia Specjalna Nr 3 w Kłodzku</t>
  </si>
  <si>
    <t>ul. Warty 70</t>
  </si>
  <si>
    <t>Krzysztof Szymański</t>
  </si>
  <si>
    <t>zszspklodzko@wp.pl</t>
  </si>
  <si>
    <t>Kłodzka Szkoła Przedsiębiorczości</t>
  </si>
  <si>
    <t>Branżowa Szkoła I stopnia Nr 2 w Kłodzku</t>
  </si>
  <si>
    <t>ul. Szkolna 8</t>
  </si>
  <si>
    <t>Zespół Szkół Ogólnokształcących w Kowarach</t>
  </si>
  <si>
    <t>Branżowa Szkoła I stopnia w Kowarach</t>
  </si>
  <si>
    <t>ul. Szkolna 1</t>
  </si>
  <si>
    <t>Szkoła Branżowa I stopnia w Krzyżowicach</t>
  </si>
  <si>
    <t>Krzyżowice  ul. Główna 2</t>
  </si>
  <si>
    <t>Zespół Szkół Publicznych im. Jana Pawła II w Kudowie-Zdroju</t>
  </si>
  <si>
    <t>Branżowa Szkoła I stopnia w Kudowie-Zdroju</t>
  </si>
  <si>
    <t>Kudowa-Zdrój</t>
  </si>
  <si>
    <t>Sylwia Bielawska</t>
  </si>
  <si>
    <t>Zespół Placówek Specjalnych w Legnicy</t>
  </si>
  <si>
    <t>Branżowa Szkoła Specjalna I Stopnia Nr 7 w Legnicy</t>
  </si>
  <si>
    <t>ul. Rycerska 13</t>
  </si>
  <si>
    <t>Bożena Zakowicz</t>
  </si>
  <si>
    <t>sekretariat@zps.legnica.eu</t>
  </si>
  <si>
    <t>Zespół Szkół Technicznych i Ogólnokształcących im. Henryka Pobożnego w Legnicy</t>
  </si>
  <si>
    <t>Branżowa Szkoła I Stopnia Nr 4 w Legnicy</t>
  </si>
  <si>
    <t>ul. Złotoryjska 144</t>
  </si>
  <si>
    <t>Stella Święcińska</t>
  </si>
  <si>
    <t>szkola@zstio.legnica.eu</t>
  </si>
  <si>
    <t>Zespół Szkół Budowlanych im. Wojska Polskiego w Legnicy</t>
  </si>
  <si>
    <t>Branżowa Szkoła I Stopnia Nr 5 w Legnicy</t>
  </si>
  <si>
    <t>ul. Władysława Grabskiego 14/22</t>
  </si>
  <si>
    <t>Tomasz Łabowicz</t>
  </si>
  <si>
    <t>bud85@wp.pl</t>
  </si>
  <si>
    <t>Zespół Szkół Elektryczno-Mechanicznych im. Mikołaja Kopernika w Legnicy</t>
  </si>
  <si>
    <t>Branżowa Szkoła I Stopnia nr 1 im. Mikołaja Kopernika w Legnicy</t>
  </si>
  <si>
    <t>ul. Fryderyka Skarbka 4</t>
  </si>
  <si>
    <t>p.o. Violetta Aktanorowicz</t>
  </si>
  <si>
    <t>zsemleg1@wp.pl</t>
  </si>
  <si>
    <t>Zespół Szkół Samochodowych w Legnicy</t>
  </si>
  <si>
    <t>Branżowa Szkoła I Stopnia Nr 2 w Legnicy</t>
  </si>
  <si>
    <t>ul. Słubicka 7</t>
  </si>
  <si>
    <t>Grzegorz Gargaś</t>
  </si>
  <si>
    <t>szkola@zss.legnica.eu</t>
  </si>
  <si>
    <t>Centrum Kształcenia Zawodowego i Ustawicznego w Legnicy</t>
  </si>
  <si>
    <t>ul. Lotnicza 26</t>
  </si>
  <si>
    <t>Zespół Szkół Ponadpodstawowych w Lubaniu</t>
  </si>
  <si>
    <t>Branżowa Szkoła I stopnia im. Stefana Drzewieckiego w Lubaniu</t>
  </si>
  <si>
    <t>ul. Leśna 8</t>
  </si>
  <si>
    <t>Eugeniusz Wiktor Zdunek</t>
  </si>
  <si>
    <t>zszluban@jg.onet.pl</t>
  </si>
  <si>
    <t>Zespół Szkół Zawodowych i Ogólnokształcących im. Kombatantów Ziemi Lubańskiej</t>
  </si>
  <si>
    <t>Branżowa Szkoła I stopnia w Lubaniu</t>
  </si>
  <si>
    <t>ul. Mikołaja Kopernika 31</t>
  </si>
  <si>
    <t>Zespół Szkół i Placówek Oświatowych w Lubinie</t>
  </si>
  <si>
    <t>Branżowa Szkoła I Stopnia Specjalna w Lubinie</t>
  </si>
  <si>
    <t>ul. Składowa 3</t>
  </si>
  <si>
    <t>Danuta Wantuła</t>
  </si>
  <si>
    <t>sekretariat@zsipo.lubin.pl</t>
  </si>
  <si>
    <t>Zespół Szkół Nr 1 im. prof. Bolesława Krupińskiego w Lubinie</t>
  </si>
  <si>
    <t>Branżowa Szkoła I Stopnia Nr 1 w Lubinie</t>
  </si>
  <si>
    <t>ul. Tadeusza Kościuszki 9</t>
  </si>
  <si>
    <t>Zespół Szkół Nr 2 im. Jana Wyżykowskiego w Lubinie</t>
  </si>
  <si>
    <t>Branżowa Szkoła I Stopnia Nr 2 w Lubinie</t>
  </si>
  <si>
    <t>ul. Szpakowa 1</t>
  </si>
  <si>
    <t>Artur Pastuch</t>
  </si>
  <si>
    <t>sekretariat@zs2lubin.pl</t>
  </si>
  <si>
    <t>Zespół Szkół Miedziowego Centrum Kształcenia Kadr w Lubinie</t>
  </si>
  <si>
    <t>Branżowa Szkoła I Stopnia MCKK w Lubinie</t>
  </si>
  <si>
    <t>ul. Marii Skłodowskiej-Curie 84</t>
  </si>
  <si>
    <t>Lucyna Kubis</t>
  </si>
  <si>
    <t>zsz@mckk.com.pl</t>
  </si>
  <si>
    <t>Zespół Szkół w Lubomierzu</t>
  </si>
  <si>
    <t>Branżowa Szkoła I stopnia w Lubomierzu</t>
  </si>
  <si>
    <t>ul. Fryderyka Chopina 9</t>
  </si>
  <si>
    <t>Zespół Placówek Edukacyjno - Wychowawczych w Lwówku Śląskim</t>
  </si>
  <si>
    <t>Branżowa Szkoła I stopnia Specjalna przy Specjalnym Ośrodku Szkolno-Wychowawczym w Lwówku Śląskim</t>
  </si>
  <si>
    <t>ul. Parkowa 9</t>
  </si>
  <si>
    <t>Lwówek Śląski</t>
  </si>
  <si>
    <t>Marek Sokołowski</t>
  </si>
  <si>
    <t>soswlwowek@wp.pl</t>
  </si>
  <si>
    <t>Branżowa Szkoła I stopnia Specjalna przy Młodzieżowym Ośrodku Wychowawczym</t>
  </si>
  <si>
    <t>Branżowa Szkoła I stopnia Specjalna przy Młodzieżowym Ośrodku Socjoterapii w Lwówku Śląskim</t>
  </si>
  <si>
    <t>ul. Pałacowa 8</t>
  </si>
  <si>
    <t>Zespół Szkół Ogólnokształcących i Zawodowych w Lwówku Śląskim</t>
  </si>
  <si>
    <t>Brażowa szkola I stopnia w Lwówku Śląskim</t>
  </si>
  <si>
    <t>ul. Henryka Brodatego 1</t>
  </si>
  <si>
    <t>Roman Ciechanowicz</t>
  </si>
  <si>
    <t>zsz6@wp.pl</t>
  </si>
  <si>
    <t>Zespół Szkół Ponadpodstawowych im. Orła Białego w Międzyborzu</t>
  </si>
  <si>
    <t>Branżowa Szkoła I stopnia w Międzyborzu</t>
  </si>
  <si>
    <t>ul. Wrocławska 2</t>
  </si>
  <si>
    <t>Noworudzka Szkoła Techniczna w Nowej Rudzie</t>
  </si>
  <si>
    <t>Branżowa Szkoła I stopnia im. Stanisława Staszica w Nowej Rudzie</t>
  </si>
  <si>
    <t>ul. Stara Droga 4</t>
  </si>
  <si>
    <t>Zespół Szkół Zawodowych im. Marii Skłodowskiej - Curie w Oleśnicy</t>
  </si>
  <si>
    <t>ul. Wojska Polskiego 67/69</t>
  </si>
  <si>
    <t>Zespół Placówek Specjalnych w Oleśnicy</t>
  </si>
  <si>
    <t>Branżowa Szkoła Specjalna I stopnia nr 2 w Oleśnicy</t>
  </si>
  <si>
    <t>ul. Wojska Polskiego 8</t>
  </si>
  <si>
    <t>Danuta Aulich</t>
  </si>
  <si>
    <t>sosw_olesnica@poczta.onet.pl</t>
  </si>
  <si>
    <t>Branżowa Szkoła I stopnia Nr 1 w Oławie</t>
  </si>
  <si>
    <t>ul. ks. Franciszka Kutrowskiego 31</t>
  </si>
  <si>
    <t>Zespół Szkół im. Zjednoczonej Europy  w Oławie</t>
  </si>
  <si>
    <t>Branżowa Szkoła I stopnia Nr 2 w Oławie</t>
  </si>
  <si>
    <t>ul. 3-go Maja 18 E</t>
  </si>
  <si>
    <t>Zespół Szkół Specjalnych w Oławie</t>
  </si>
  <si>
    <t>Branżowa Szkoła I stopnia Specjalna Nr 3 w Oławie</t>
  </si>
  <si>
    <t>ul. Jarosława Iwaszkiewicza 9A</t>
  </si>
  <si>
    <t>Branżowa Szkoła I Stopnia w Polkowicach</t>
  </si>
  <si>
    <t>ul. Skalników 6</t>
  </si>
  <si>
    <t>Zespół Szkół im. Ireny Sendler w Przemkowie</t>
  </si>
  <si>
    <t>Branżowa Szkoła I Stopnia w Przemkowie</t>
  </si>
  <si>
    <t>ul. Leśna Góra 3</t>
  </si>
  <si>
    <t>Zespół Szkół Ekonomiczno - Technicznych im. Kombatantów Ziemi Lwóweckiej w Rakowicach Wielkich</t>
  </si>
  <si>
    <t>Branżowa Szkoła I stponia w Rakowicach Wielkich</t>
  </si>
  <si>
    <t>Rakowice Wielkie 48</t>
  </si>
  <si>
    <t>Branżowa Szkoła I stopnia w Strzegomiu</t>
  </si>
  <si>
    <t>ul. Krótka 6</t>
  </si>
  <si>
    <t>Centrum Kształcenia Zawodowego i Ustawicznego w Strzelinie</t>
  </si>
  <si>
    <t>Szkoła Branżowa I stopnia im. Bohaterów Westerplatte w Strzelinie</t>
  </si>
  <si>
    <t>ul. Stanisława Staszica 5</t>
  </si>
  <si>
    <t>Zespół Szkół Ponadpodstawowych w Sycowie</t>
  </si>
  <si>
    <t>Branżowa Szkoła I stopnia w Sycowie</t>
  </si>
  <si>
    <t>ul. Ignacego Daszyńskiego 42</t>
  </si>
  <si>
    <t>Powiatowy Zespół Szkół Nr 1 im. Mikołaja Kopernika w Środzie Śląskiej</t>
  </si>
  <si>
    <t>Branżowa Szkoła I stopnia nr 1 w Środzie Śląskiej</t>
  </si>
  <si>
    <t>ul. Wrocławska 12</t>
  </si>
  <si>
    <t>Powiatowy Zespół Szkół nr 2 im. Wincentego Witosa w Środzie Śląskiej</t>
  </si>
  <si>
    <t>Branżowa Szkoła I stopnia nr 2 w Środzie Śląskiej</t>
  </si>
  <si>
    <t>ul. Świętego Andrzeja 4</t>
  </si>
  <si>
    <t>Jolanta Bilińska</t>
  </si>
  <si>
    <t>pzsp2@powiat-sredzki.pl</t>
  </si>
  <si>
    <t>Zespół Szkół Nr 1 w Świdnicy</t>
  </si>
  <si>
    <t>Branżowa szkoła I stopnia nr 1 w Świdnicy</t>
  </si>
  <si>
    <t>ul. Budowlana 7-9</t>
  </si>
  <si>
    <t>ul. Wałbrzyska 54</t>
  </si>
  <si>
    <t>Zespół Szkół w Świebodzicach</t>
  </si>
  <si>
    <t>ul. Marszałka Józefa Piłsudskiego 31</t>
  </si>
  <si>
    <t>Magdalena Pawłojć</t>
  </si>
  <si>
    <t>Powiatowy Zespół Szkół Nr 2 im. Piotra Włostowica w Trzebnicy</t>
  </si>
  <si>
    <t>Branżowa Szkoła I Stopnia w Powiatowym Zespole Szkół Nr 2 im. Piotra Włostowica w Trzebnicy</t>
  </si>
  <si>
    <t>ul. Stefana Żeromskiego 25</t>
  </si>
  <si>
    <t>Powiatowy Zespół Specjalnych Placówek Szkolno-Wychowawczych w Trzebnicy</t>
  </si>
  <si>
    <t>Branżowa Szkoła Specjalna I Stopnia nr 2 w Powiatowym Zespole Specjalnych Placówek Szkolno-Wychowawczych w Trzebnicy</t>
  </si>
  <si>
    <t>ul. Nowa 1</t>
  </si>
  <si>
    <t>Zespół Szkół Ponadpodstawowych im. Jarosława Iwaszkiewicza w Twardogórze</t>
  </si>
  <si>
    <t>Branżowa Szkoła I stopnia w Twardogórze</t>
  </si>
  <si>
    <t>ul. Stanisława Staszica 3</t>
  </si>
  <si>
    <t>Rzemieślnicza Branżowa Szkoła I stopnia im. Stanisława Palucha</t>
  </si>
  <si>
    <t>ul. Osiedle Górnicze 29</t>
  </si>
  <si>
    <t>Zespół Szkół Zawodowych w Wołowie</t>
  </si>
  <si>
    <t>Branżowa Szkoła I stopnia w Wołowie</t>
  </si>
  <si>
    <t>ul. Spacerowa 1</t>
  </si>
  <si>
    <t>Zespół Szkół Specjalnych i Placówek Oświatowych w Wołowie</t>
  </si>
  <si>
    <t>Branżowa Szkoła I stopnia Specjalna nr 4 w Wołowie</t>
  </si>
  <si>
    <t>ul. Inwalidów Wojennych 10</t>
  </si>
  <si>
    <t>Ewa Alicja Budzińska</t>
  </si>
  <si>
    <t>zss.w@powiatwolowski.pl</t>
  </si>
  <si>
    <t>Lotnicze Zakłady Naukowe we Wrocławiu</t>
  </si>
  <si>
    <t>Branżowa Szkoła I stopnia nr 6 we Wrocławiu</t>
  </si>
  <si>
    <t>ul. Kiełczowska 43</t>
  </si>
  <si>
    <t>Jolanta Mazurkiewicz-Kaczyńska</t>
  </si>
  <si>
    <t>Zespół Szkół nr 1 we Wrocławiu</t>
  </si>
  <si>
    <t>Branżowa Szkoła I stopnia nr 10 we Wrocławiu</t>
  </si>
  <si>
    <t>ul. Słubicka 29/33</t>
  </si>
  <si>
    <t>Paweł Kowalów</t>
  </si>
  <si>
    <t>sekretariat.zs01@wroclawskaedukacja.pl</t>
  </si>
  <si>
    <t>Zespół Szkół Budowlanych we Wrocławiu</t>
  </si>
  <si>
    <t>Branżowa Szkoła I stopnia nr 4 im. Gen. Józefa Bema we Wrocławiu</t>
  </si>
  <si>
    <t>ul. Grabiszyńska 236</t>
  </si>
  <si>
    <t>Grzegorz Łazorczyk</t>
  </si>
  <si>
    <t>sekretariat.zsb@wroclawskaedukacja.pl</t>
  </si>
  <si>
    <t>Zespół Szkół Gastronomicznych we Wrocławiu</t>
  </si>
  <si>
    <t>Branżowa Szkoła I stopnia nr 9 we Wrocławiu</t>
  </si>
  <si>
    <t>ul. Kamienna 86</t>
  </si>
  <si>
    <t>Małgorzata Frydel</t>
  </si>
  <si>
    <t>Zespół Szkół Teleinformatycznych i Elektronicznych we Wrocławiu</t>
  </si>
  <si>
    <t>Branżowa Szkoła I stopnia nr 1 im. Polskich Zwycięzców Enigmy we Wrocławiu</t>
  </si>
  <si>
    <t>ul. Gen. Józefa Haukego-Bosaka 21</t>
  </si>
  <si>
    <t>Rafał Cichocki</t>
  </si>
  <si>
    <t>szkola@zstie.edu.pl</t>
  </si>
  <si>
    <t>Zespół Szkół Logistycznych</t>
  </si>
  <si>
    <t>Branżowa Szkoła I stopnia nr 12 im. Stanisława Staszica we Wrocławiu</t>
  </si>
  <si>
    <t>ul. Jana Władysława Dawida 9-11</t>
  </si>
  <si>
    <t>Stella Gazdulska</t>
  </si>
  <si>
    <t>sekretariat.zsl@wroclawskaedukacja.pl</t>
  </si>
  <si>
    <t>Zespół Szkół Zawodowych nr 5 we Wrocławiu</t>
  </si>
  <si>
    <t>ul. Jana Władysława Dawida 5</t>
  </si>
  <si>
    <t>Zespół Szkół nr 18 we Wrocławiu</t>
  </si>
  <si>
    <t>Branżowa Szkoła I stopnia nr 3 we Wrocławiu</t>
  </si>
  <si>
    <t>ul. Młodych Techników 58</t>
  </si>
  <si>
    <t>Piotr Lusar</t>
  </si>
  <si>
    <t>piotr.lusar@zs18.wroc.pl</t>
  </si>
  <si>
    <t>Publiczna Szkoła Gastronomiczna Ho-Ga Branżowa</t>
  </si>
  <si>
    <t>ul. Jedności Narodowej 46 A</t>
  </si>
  <si>
    <t>Patryk Kleczkowski</t>
  </si>
  <si>
    <t>ho-ga@wp.pl</t>
  </si>
  <si>
    <t>Szkoły Europejskie we Wrocławiu</t>
  </si>
  <si>
    <t>Europejska Szkoła Branżowa I stopnia we Wrocławiu</t>
  </si>
  <si>
    <t>ul. Kruszwicka 8 A</t>
  </si>
  <si>
    <t>Robert Burszewski</t>
  </si>
  <si>
    <t>Branżowa Szkoła I stopnia Lider</t>
  </si>
  <si>
    <t>ul. Sołtysowicka 19b</t>
  </si>
  <si>
    <t>szkolazawodowa@mail.mwsl.eu</t>
  </si>
  <si>
    <t>Zespół Szkół Salezjańskich DON BOSCO</t>
  </si>
  <si>
    <t>Salezjańska Branżowa Szkoła I stopnia</t>
  </si>
  <si>
    <t>ul. Bolesława Prusa 78</t>
  </si>
  <si>
    <t>Jerzy Babiak</t>
  </si>
  <si>
    <t>dyrekcja@salez-wroc.pl</t>
  </si>
  <si>
    <t>Zespół Szkół Niepublicznych "Unlock"</t>
  </si>
  <si>
    <t>Niepubliczna Szkoła Branżowa "UNLOCK" I Stopnia</t>
  </si>
  <si>
    <t>ul. Aleksandra Ostrowskiego 30</t>
  </si>
  <si>
    <t>Agata Jankiewicz</t>
  </si>
  <si>
    <t>zespolszkol@unlock.wroclaw.pl</t>
  </si>
  <si>
    <t>Branżowa Szkoła I stopnia Elektroenergetyk</t>
  </si>
  <si>
    <t>ul. Henryka Sienkiewicza 6A</t>
  </si>
  <si>
    <t>Czesław Gersztyn</t>
  </si>
  <si>
    <t>teocezwroc@gmail.com</t>
  </si>
  <si>
    <t>Zespół Szkół Zawodowych im. Stanisława Staszica w Ząbkowicach Śląskich</t>
  </si>
  <si>
    <t>Branżowa Szkoła I stopnia w Zespole Szkół Zawodowych im. Stanisława Staszica w Ząbkowicach Śląskich</t>
  </si>
  <si>
    <t>ul. Wrocławska 17</t>
  </si>
  <si>
    <t>Branżowa Szkoła I stopnia Cechu Rzemiosł Różnych i Małej Przedsiębiorczości</t>
  </si>
  <si>
    <t>ul. Kasztanowa 2</t>
  </si>
  <si>
    <t>Specjalny Ośrodek Szkolno Wychowawczy im. Marii Grzegorzewskiej w Zgorzelcu</t>
  </si>
  <si>
    <t>Branżowa Szkoła Specjalna I stopnia w Zgorzelcu</t>
  </si>
  <si>
    <t>ul. Armii Krajowej 10 A</t>
  </si>
  <si>
    <t>Małgorzata Łasek-Dowiat</t>
  </si>
  <si>
    <t>soswzgorzelec@wp.pl</t>
  </si>
  <si>
    <t>Zespół Szkół Ponadpodstawowych w Zgorzelcu</t>
  </si>
  <si>
    <t>Branżowa Szkoła I stopnia im. Emilii Plater w Zgorzelcu</t>
  </si>
  <si>
    <t>ul. Francuska 6</t>
  </si>
  <si>
    <t>Zespół Szkół Ponadpodstawowych im. Hipolita Cegielskiego w Ziębicach</t>
  </si>
  <si>
    <t>Branżowa Szkoła I stopnia w Zespole Szkół Ponadpodstawowych im. Hipolita Cegielskiego w Ziębicach</t>
  </si>
  <si>
    <t>ul. Wojska Polskiego 3</t>
  </si>
  <si>
    <t>Specjalny Ośrodek Szkolno-Wychowawczy im. Janusza Korczaka w Złotoryi</t>
  </si>
  <si>
    <t>Branżowa Szkoła Specjalna I stopnia w Złotoryi</t>
  </si>
  <si>
    <t>ul. Stanisława Staszica 2</t>
  </si>
  <si>
    <t>Zespół Szkół Zawodowych im. mjra Henryka Sucharskiego w Złotoryi</t>
  </si>
  <si>
    <t>Branżowa Szkoła I stopnia w Złotoryi</t>
  </si>
  <si>
    <t>ul. Wojska Polskiego 50</t>
  </si>
  <si>
    <t>Zespół Szkół im. Jędrzeja Śniadeckiego w Żarowie</t>
  </si>
  <si>
    <t>Branżowa Szkoła I stponia</t>
  </si>
  <si>
    <t>ul. Zamkowa 10</t>
  </si>
  <si>
    <t>Powiatowy Zespół Szkół im. Jana Pawła II w Żmigrodzie</t>
  </si>
  <si>
    <t>Branżowa Szkoła I Stopnia w Powiatowym Zespole Szkół im. Jana Pawła II w Żmigrodzie</t>
  </si>
  <si>
    <t>ul. Willowa 5</t>
  </si>
  <si>
    <t>Branżowa Szkoła Specjalna I Stopnia w Zespole Szkół Specjalnych w Żmigrodzie</t>
  </si>
  <si>
    <t>ul. Rybacka 17</t>
  </si>
  <si>
    <t>Magdalena Brodala</t>
  </si>
  <si>
    <t>zsszmigrod@wp.pl</t>
  </si>
  <si>
    <t>Nazwa</t>
  </si>
  <si>
    <t>Status młodocianego pracownika</t>
  </si>
  <si>
    <t>Ulica</t>
  </si>
  <si>
    <t>Nr domu</t>
  </si>
  <si>
    <t>Nr lokalu</t>
  </si>
  <si>
    <t>Kod pocztowy</t>
  </si>
  <si>
    <t>Poczta</t>
  </si>
  <si>
    <t>Telefon</t>
  </si>
  <si>
    <t>e-Mail</t>
  </si>
  <si>
    <t>BRANŻOWA SZKOŁA I STOPNIA NR 1 W GŁOGOWIE</t>
  </si>
  <si>
    <t>ul. Perseusza</t>
  </si>
  <si>
    <t>5</t>
  </si>
  <si>
    <t/>
  </si>
  <si>
    <t>67-200</t>
  </si>
  <si>
    <t>768339634</t>
  </si>
  <si>
    <t>SZKOŁA WIELOBRANŻOWA W BIELAWIE</t>
  </si>
  <si>
    <t>ul. Wolności</t>
  </si>
  <si>
    <t>105</t>
  </si>
  <si>
    <t>58-260</t>
  </si>
  <si>
    <t>748331377</t>
  </si>
  <si>
    <t>RZEMIEŚLNICZA BRANŻOWA SZKOŁA I STOPNIA IM. STANISŁAWA PALUCHA</t>
  </si>
  <si>
    <t>ul. Osiedle Górnicze</t>
  </si>
  <si>
    <t>29</t>
  </si>
  <si>
    <t>58-308</t>
  </si>
  <si>
    <t>748473886</t>
  </si>
  <si>
    <t>BRANŻOWA SZKOŁA I STOPNIA IM.KOMISJI EDUKACJI NARODOWEJ</t>
  </si>
  <si>
    <t>ul. 1 Maja</t>
  </si>
  <si>
    <t>1A</t>
  </si>
  <si>
    <t>56-120</t>
  </si>
  <si>
    <t>713195894</t>
  </si>
  <si>
    <t>BRANŻOWA SZKOŁA I STOPNIA NR 1 W ŚWIDNICY</t>
  </si>
  <si>
    <t>ul. Budowlana</t>
  </si>
  <si>
    <t>7-9</t>
  </si>
  <si>
    <t>58-100</t>
  </si>
  <si>
    <t>748520700</t>
  </si>
  <si>
    <t>BRANŻOWA SZKOŁA I STOPNIA SPECJALNA NR 7 W ŚWIDNICY</t>
  </si>
  <si>
    <t>ul. Rotmistrza Witolda Pileckiego</t>
  </si>
  <si>
    <t>3</t>
  </si>
  <si>
    <t>748521485</t>
  </si>
  <si>
    <t>BRANŻOWA SZKOŁA I STOPNIA W STRZEGOMIU</t>
  </si>
  <si>
    <t>ul. Krótka</t>
  </si>
  <si>
    <t>6</t>
  </si>
  <si>
    <t>58-150</t>
  </si>
  <si>
    <t>746494870</t>
  </si>
  <si>
    <t>EUROPEJSKA SZKOŁA BRANŻOWA I STOPNIA WE WROCŁAWIU</t>
  </si>
  <si>
    <t>Wrocław-Stare Miasto</t>
  </si>
  <si>
    <t>ul. Kruszwicka</t>
  </si>
  <si>
    <t>8A</t>
  </si>
  <si>
    <t>53-652</t>
  </si>
  <si>
    <t>713504806</t>
  </si>
  <si>
    <t>biuro@szkolyeuropejskie.pl</t>
  </si>
  <si>
    <t>BRANŻOWA SZKOŁA I STOPNIA NR 3 W LEGNICY</t>
  </si>
  <si>
    <t>BRANŻOWA SZKOŁA I STOPNIA W ŻAROWIE</t>
  </si>
  <si>
    <t>ul. Lotnicza</t>
  </si>
  <si>
    <t>26</t>
  </si>
  <si>
    <t>59-220</t>
  </si>
  <si>
    <t>768524246</t>
  </si>
  <si>
    <t>sekretariat@ckziu.legnica.eu</t>
  </si>
  <si>
    <t>ul. Zamkowa</t>
  </si>
  <si>
    <t>10</t>
  </si>
  <si>
    <t>58-130</t>
  </si>
  <si>
    <t>748580403</t>
  </si>
  <si>
    <t>BRANŻOWA SZKOŁA I STOPNIA W ŚWIEBODZICACH</t>
  </si>
  <si>
    <t>ul. Marszałka Józefa Piłsudskiego</t>
  </si>
  <si>
    <t>31</t>
  </si>
  <si>
    <t>58-160</t>
  </si>
  <si>
    <t>746669905</t>
  </si>
  <si>
    <t>SZKOŁA BRANŻOWA I STOPNIA W ZESPOLE SZKÓŁ ZAWODOWYCH IM. STANISŁAWA STASZICA W ZĄBKOWICACH ŚLĄSKICH</t>
  </si>
  <si>
    <t>ul. Wrocławska</t>
  </si>
  <si>
    <t>17</t>
  </si>
  <si>
    <t>57-200</t>
  </si>
  <si>
    <t>748152329</t>
  </si>
  <si>
    <t>BRANŻOWA SZKOŁA I STOPNIA NR 1 W BOLESŁAWCU</t>
  </si>
  <si>
    <t>ul. Górne Młyny</t>
  </si>
  <si>
    <t>1</t>
  </si>
  <si>
    <t>59-700</t>
  </si>
  <si>
    <t>757323001</t>
  </si>
  <si>
    <t>zsm_bc@pro.onet.pl</t>
  </si>
  <si>
    <t>SZKOŁA BRANŻOWA I STOPNIA</t>
  </si>
  <si>
    <t>ul. Romualda Traugutta</t>
  </si>
  <si>
    <t>2</t>
  </si>
  <si>
    <t>58-400</t>
  </si>
  <si>
    <t>756450200</t>
  </si>
  <si>
    <t>zszio@kamienna-gora.pl</t>
  </si>
  <si>
    <t>BRANŻOWA SZKOŁA SPECJALNA I STOPNIA</t>
  </si>
  <si>
    <t>ul. Ignacego Paderewskiego</t>
  </si>
  <si>
    <t>59-400</t>
  </si>
  <si>
    <t>768702472</t>
  </si>
  <si>
    <t>soswjawor@soswjawor.pl</t>
  </si>
  <si>
    <t>BRANŻOWA SZKOŁA I STOPNIA "RZEMIEŚLNIK" W ŚWIDNICY</t>
  </si>
  <si>
    <t>ul. Wałbrzyska</t>
  </si>
  <si>
    <t>54</t>
  </si>
  <si>
    <t>748530312</t>
  </si>
  <si>
    <t>BRANŻOWA SZKOŁA I STOPNIA</t>
  </si>
  <si>
    <t>30a</t>
  </si>
  <si>
    <t>768703088</t>
  </si>
  <si>
    <t>BRANŻOWA SZKOŁA I STOPNIA NR 1</t>
  </si>
  <si>
    <t>12</t>
  </si>
  <si>
    <t>55-300</t>
  </si>
  <si>
    <t>713173239</t>
  </si>
  <si>
    <t>BRANŻOWA SZKOŁA I STOPNIA CECHU RZEMIOSŁ RÓŻNYCH I MAŁEJ PRZEDSIĘBIORCZOŚCI</t>
  </si>
  <si>
    <t>ul. Kasztanowa</t>
  </si>
  <si>
    <t>748100862</t>
  </si>
  <si>
    <t>BRANŻOWA SZKOŁA I STOPNIA NR 2 W OŁAWIE</t>
  </si>
  <si>
    <t>BRANŻOWA SZKOŁA I STOPNIA NR 1 W OŁAWIE</t>
  </si>
  <si>
    <t>ul. 3 Maja</t>
  </si>
  <si>
    <t>18e</t>
  </si>
  <si>
    <t>55-200</t>
  </si>
  <si>
    <t>713132636</t>
  </si>
  <si>
    <t>ul. ks. Franciszka Kutrowskiego</t>
  </si>
  <si>
    <t>713132711</t>
  </si>
  <si>
    <t>BRANŻOWA SZKOŁA I STOPNIA W JELCZU-LASKOWICACH</t>
  </si>
  <si>
    <t>ul. Techników</t>
  </si>
  <si>
    <t>55-220</t>
  </si>
  <si>
    <t>713188220</t>
  </si>
  <si>
    <t>ul. Główna</t>
  </si>
  <si>
    <t>55-040</t>
  </si>
  <si>
    <t>Kobierzyce</t>
  </si>
  <si>
    <t>713118631</t>
  </si>
  <si>
    <t>BRANŻOWA SZKOŁA I STOPNIA W POWIATOWYM ZESPOLE SZKÓŁ NR 2 W TRZEBNICY</t>
  </si>
  <si>
    <t>ul. Stefana Żeromskiego</t>
  </si>
  <si>
    <t>25</t>
  </si>
  <si>
    <t>55-100</t>
  </si>
  <si>
    <t>713120488</t>
  </si>
  <si>
    <t>SEKRETARIAT@PZS-2.TZREBNICA.PL</t>
  </si>
  <si>
    <t>BRANŻOWA SZKOŁA I STOPNIA W POWIATOWYM ZESPOLE SZKÓŁ W ŻMIGRODZIE</t>
  </si>
  <si>
    <t>ul. Willowa</t>
  </si>
  <si>
    <t>55-140</t>
  </si>
  <si>
    <t>713853666</t>
  </si>
  <si>
    <t>sekretzmigrod@interia.pl</t>
  </si>
  <si>
    <t>ul. Stanisława Staszica</t>
  </si>
  <si>
    <t>59-500</t>
  </si>
  <si>
    <t>768783372</t>
  </si>
  <si>
    <t>sekretariat@soszw.info</t>
  </si>
  <si>
    <t>ul. Kolonialna</t>
  </si>
  <si>
    <t>13</t>
  </si>
  <si>
    <t>59-140</t>
  </si>
  <si>
    <t>768185166</t>
  </si>
  <si>
    <t>BRANŻOWA SZKOŁA I STOPNIA W POWIATOWYM ZESPOLE SZKÓŁ W OBORNIKACH ŚLĄSKICH</t>
  </si>
  <si>
    <t>Oborniki Śląskie</t>
  </si>
  <si>
    <t>ul. Parkowa</t>
  </si>
  <si>
    <t>8</t>
  </si>
  <si>
    <t>55-120</t>
  </si>
  <si>
    <t>713102223</t>
  </si>
  <si>
    <t>pzsoborniki@powiat.trzebnica.pl</t>
  </si>
  <si>
    <t>ul. Skalników</t>
  </si>
  <si>
    <t>59-101</t>
  </si>
  <si>
    <t>767465111</t>
  </si>
  <si>
    <t>BRANŻOWA SZKOŁA I STOPNIA IM. EMILII PLATER</t>
  </si>
  <si>
    <t>ul. Francuska</t>
  </si>
  <si>
    <t>59-900</t>
  </si>
  <si>
    <t>757752393</t>
  </si>
  <si>
    <t>BRANŻOWA SZKOŁA I STOPNIA IM. ŚW. BARBARY</t>
  </si>
  <si>
    <t>ul. Tadeusza Kościuszki</t>
  </si>
  <si>
    <t>33</t>
  </si>
  <si>
    <t>59-920</t>
  </si>
  <si>
    <t>757733374</t>
  </si>
  <si>
    <t>BRANŻOWA SZKOŁA I STOPNIA W ZESPOLE SZKÓŁ IM. TADEUSZA KOŚCIUSZKI W MILICZ</t>
  </si>
  <si>
    <t>Milicz</t>
  </si>
  <si>
    <t>ul. Trzebnicka</t>
  </si>
  <si>
    <t>4</t>
  </si>
  <si>
    <t>56-300</t>
  </si>
  <si>
    <t>713840350</t>
  </si>
  <si>
    <t>sekretariat@zsmilicz.eu</t>
  </si>
  <si>
    <t>BRANŻOWA SZKOŁA I STOPNIA W WOŁOWIE</t>
  </si>
  <si>
    <t>BRANŻOWA SZKOŁA I STOPNIA SPECJALNA NR 3 W OŁAWIE</t>
  </si>
  <si>
    <t>ul. Spacerowa</t>
  </si>
  <si>
    <t>56-100</t>
  </si>
  <si>
    <t>713892824</t>
  </si>
  <si>
    <t>sekretariat@zszwolow.pl</t>
  </si>
  <si>
    <t>ul. Jarosława Iwaszkiewicza</t>
  </si>
  <si>
    <t>9A</t>
  </si>
  <si>
    <t>717345910</t>
  </si>
  <si>
    <t>BRANŻOWA SZKOŁA I STOPNIA NR 2 W WAŁBRZYCHU</t>
  </si>
  <si>
    <t>ul. Ogrodowa</t>
  </si>
  <si>
    <t>2a</t>
  </si>
  <si>
    <t>58-306</t>
  </si>
  <si>
    <t>748467475</t>
  </si>
  <si>
    <t>szkola@zs5.mail.pl</t>
  </si>
  <si>
    <t>BRANŻOWA SZKOŁA I STOPNIA W MIĘDZYBORZU W ZESPOLE SZKÓŁ PONADPODSTAWOWYCH IM. ORŁA BIAŁEGO W MIĘDZYBORZU</t>
  </si>
  <si>
    <t>56-513</t>
  </si>
  <si>
    <t>627856032</t>
  </si>
  <si>
    <t>BRANŻOWA SZKOŁA I STOPNIA W ZESPOLE SZKÓŁ PONADPODSTAWOWYCH IM. HIPOLITA CEGIELSKIEGO W ZIĘBICACH</t>
  </si>
  <si>
    <t>ul. Wojska Polskiego</t>
  </si>
  <si>
    <t>57-220</t>
  </si>
  <si>
    <t>748191522</t>
  </si>
  <si>
    <t>BRANŻOWA SZKOŁA I STOPNIA NR 2</t>
  </si>
  <si>
    <t>BRANŻOWA SZKOŁA I STOPNIA IM. BOHATERÓW WESTERPLATTE W CENTRUM KSZTAŁCENIA ZAWODOWEGO I USTAWICZNEGO W STRZELINIE</t>
  </si>
  <si>
    <t>ul. Szkolna</t>
  </si>
  <si>
    <t>57-300</t>
  </si>
  <si>
    <t>0748672174</t>
  </si>
  <si>
    <t>biuro.ksp@onet.eu</t>
  </si>
  <si>
    <t>57-100</t>
  </si>
  <si>
    <t>713920008</t>
  </si>
  <si>
    <t>BRANŻOWA SZKOŁA I STOPNIA W TWARDOGÓRZE W ZESPOLE SZKÓŁ PONADPODSTAWOWYCH IM. JAROSŁAWA IWASZKIEWICZA W TWARDOGÓRZE</t>
  </si>
  <si>
    <t>56-416</t>
  </si>
  <si>
    <t>713158014</t>
  </si>
  <si>
    <t>BRANŻOWA SZKOŁA I STOPNIA W SYCOWIE W ZESPOLE SZKÓŁ PONADPODSTAWOWYCH W SYCOWIE</t>
  </si>
  <si>
    <t>ul. Ignacego Daszyńskiego</t>
  </si>
  <si>
    <t>42</t>
  </si>
  <si>
    <t>56-500</t>
  </si>
  <si>
    <t>627869340</t>
  </si>
  <si>
    <t>zsp@onet.pl</t>
  </si>
  <si>
    <t>ZESPÓŁ SZKÓŁ IM. GEN. SYLWESTRA KALISKIEGO W GÓRZE BRANŻOWA SZKOŁA I STOPNIA W GÓRZE</t>
  </si>
  <si>
    <t>ul. Armii Polskiej</t>
  </si>
  <si>
    <t>15a</t>
  </si>
  <si>
    <t>56-200</t>
  </si>
  <si>
    <t>655432660</t>
  </si>
  <si>
    <t>sekretariat@zszgoras.pol.pl</t>
  </si>
  <si>
    <t>BRANŻOWA SZKOŁA I STOPNIA SPECJALNA NR 3</t>
  </si>
  <si>
    <t>ul. Warty</t>
  </si>
  <si>
    <t>70</t>
  </si>
  <si>
    <t>0748672732</t>
  </si>
  <si>
    <t>48</t>
  </si>
  <si>
    <t>59-600</t>
  </si>
  <si>
    <t>757824363</t>
  </si>
  <si>
    <t>50</t>
  </si>
  <si>
    <t>768783647</t>
  </si>
  <si>
    <t>BRANŻOWA SZKOŁA I STOPNIA NR 1 W OLEŚNICY W ZESPOLE SZKÓŁ ZAWODOWYCH IM. MARII SKŁODOWSKIEJ-CURIE W OLEŚNICY</t>
  </si>
  <si>
    <t>67/69</t>
  </si>
  <si>
    <t>56-400</t>
  </si>
  <si>
    <t>713143041</t>
  </si>
  <si>
    <t>sekretariat@zsz.olesnica.pl</t>
  </si>
  <si>
    <t>ul. Kolejowa</t>
  </si>
  <si>
    <t>16</t>
  </si>
  <si>
    <t>59-620</t>
  </si>
  <si>
    <t>757813454</t>
  </si>
  <si>
    <t>BRANŻOWA SZKOŁA I STOPNIA NR 5 IM. JANA KILIŃSKIEGO</t>
  </si>
  <si>
    <t>Wrocław-Krzyki</t>
  </si>
  <si>
    <t>ul. Jana Władysława Dawida</t>
  </si>
  <si>
    <t>50-527</t>
  </si>
  <si>
    <t>717986934</t>
  </si>
  <si>
    <t>Sekretariat.zsz5@wroclawskaedukacja.pl</t>
  </si>
  <si>
    <t>ZESPÓŁ SZKÓŁ PUBLICZNYCH IM JANA PAWŁA II BRANŻOWA SZKOŁA I STOPNIA W KUDOWIE ZDROJU</t>
  </si>
  <si>
    <t>ul. Zdrojowa</t>
  </si>
  <si>
    <t>22a</t>
  </si>
  <si>
    <t>57-350</t>
  </si>
  <si>
    <t>0748661107</t>
  </si>
  <si>
    <t>BRANŻOWA SZKOŁA I STOPNIA IM. PROF. SYLWESTRA KALISKIEGO W BYSTRZYCY KŁODZKIEJ</t>
  </si>
  <si>
    <t>ul. Juliusza Słowackiego</t>
  </si>
  <si>
    <t>57-500</t>
  </si>
  <si>
    <t>0748111546</t>
  </si>
  <si>
    <t>zspbystrzycakl@neostrada.pl</t>
  </si>
  <si>
    <t>BRANŻOWA SZKOŁA I STOPNIA IM. STANISŁAWA STASZICA W NOWEJ RUDZIE</t>
  </si>
  <si>
    <t>ul. Stara Droga</t>
  </si>
  <si>
    <t>57-401</t>
  </si>
  <si>
    <t>0748722242</t>
  </si>
  <si>
    <t>BRANŻOWA SZKOŁA SPECJALNA I STOPNIA NR 2 W POWIATOWYM ZESPOLE SPECJALNYCH PLACÓWEK SZKOLNO-WYCHOWAWCZYCH W TRZEBNICY</t>
  </si>
  <si>
    <t>ul. Nowa</t>
  </si>
  <si>
    <t>713120740</t>
  </si>
  <si>
    <t>SPECJALNY OŚRODEK SZKOLNO-WYCHOWAWCZY IM. JANUSZA KORCZAKA W WĄSOSZU BRANŻOWA SZKOŁA I STOPNIA SPECJALNA W WĄSOSZU</t>
  </si>
  <si>
    <t>Wąsosz</t>
  </si>
  <si>
    <t>ul. Korczaka</t>
  </si>
  <si>
    <t>56-210</t>
  </si>
  <si>
    <t>655437925</t>
  </si>
  <si>
    <t>soswwasosz@op.pl</t>
  </si>
  <si>
    <t>ul. Leśna Góra</t>
  </si>
  <si>
    <t>59-170</t>
  </si>
  <si>
    <t>768320666</t>
  </si>
  <si>
    <t>BRANŻOWA SZKOŁA I STOPNIA NR 1 W LUBINIE</t>
  </si>
  <si>
    <t>9</t>
  </si>
  <si>
    <t>59-300</t>
  </si>
  <si>
    <t>767463050</t>
  </si>
  <si>
    <t>BRANŻOWA SZKOŁA I STOPNIA W LUBOMIERZU</t>
  </si>
  <si>
    <t>ul. Fryderyka Chopina</t>
  </si>
  <si>
    <t>59-623</t>
  </si>
  <si>
    <t>757833634</t>
  </si>
  <si>
    <t>BRANŻOWA SZKOŁA I STOPNIA W ZESPOLE SZKÓŁ LICEALNYCH I ZAWODOWYCH NR 2 IM. STANISŁAWA STASZICA W JELENIEJ GÓRZE</t>
  </si>
  <si>
    <t>39/41</t>
  </si>
  <si>
    <t>58-500</t>
  </si>
  <si>
    <t>756423900</t>
  </si>
  <si>
    <t>BRANŻOWA SZKOŁA I STOPNIA W ZESPOLE SZKÓŁ TECHNICZNYCH "MECHANIK" W JELENIEJ GÓRZE</t>
  </si>
  <si>
    <t>ul. Obrońców Pokoju</t>
  </si>
  <si>
    <t>757522256</t>
  </si>
  <si>
    <t>BRANŻOWA SZKOŁA I STOPNIA W KOWARACH</t>
  </si>
  <si>
    <t>58-530</t>
  </si>
  <si>
    <t>757182111</t>
  </si>
  <si>
    <t>BRANŻOWA SZKOŁA I STOPNIA "ELEKTROENERGETYK"</t>
  </si>
  <si>
    <t>Wrocław-Śródmieście</t>
  </si>
  <si>
    <t>ul. Henryka Sienkiewicza</t>
  </si>
  <si>
    <t>6A</t>
  </si>
  <si>
    <t>Powiatowy Zespół Szkół w Obornikach Śląskich</t>
  </si>
  <si>
    <t>ul. Parkowa 8</t>
  </si>
  <si>
    <t>Rafał Szkwerko</t>
  </si>
  <si>
    <t>kancelaria@zspemilka.pl</t>
  </si>
  <si>
    <t>Branżowa Szkoła I Stopnia z PZS Oborniki Śląskie</t>
  </si>
  <si>
    <t>Zespół Szkół im. Tadeuisza Kościuszki w Miliczu</t>
  </si>
  <si>
    <t>Branżowa Szkołą I Stopnia w Zespole Szkół im. Tadeusza Kościuszki w Miliczu</t>
  </si>
  <si>
    <t>ul. Trzebnicka 4</t>
  </si>
  <si>
    <t>Ryszard Lech</t>
  </si>
  <si>
    <t xml:space="preserve">biuro.ksp@onet.eu </t>
  </si>
  <si>
    <t xml:space="preserve">  dyrektor.ksp@onet.eu</t>
  </si>
  <si>
    <t>zs31sekretariat@gmail.com</t>
  </si>
  <si>
    <t xml:space="preserve">zszio@kamienna-gora.pl </t>
  </si>
  <si>
    <t>zszio-kg@o2.pl</t>
  </si>
  <si>
    <t>liceum@zsp-kudowa.pl</t>
  </si>
  <si>
    <t>sekretariat@zstio.glogow.pl</t>
  </si>
  <si>
    <t>sylwia.ciszek@zso-kowary.pl</t>
  </si>
  <si>
    <t xml:space="preserve">szkolalzn@poczta.fm </t>
  </si>
  <si>
    <t xml:space="preserve"> dyrektorlzn@gmail.com </t>
  </si>
  <si>
    <t xml:space="preserve">mfrydel.zsg@gmail.com   </t>
  </si>
  <si>
    <t>sekretariat.zsg@wroclawskaedukacja.pl</t>
  </si>
  <si>
    <t xml:space="preserve">biuro@ecks.pl </t>
  </si>
  <si>
    <t>Głogowskie Centrum Kształcenia Zawodowego w Głogowie</t>
  </si>
  <si>
    <t>Branżowa Szkoła I Stopnia Cechu Rzemiosł Różnych i Małej Przedsiębiorczości w Ząbkowicach Śląskich</t>
  </si>
  <si>
    <t>Branżowa Szkoła I Stopnia Elektroenergetyk Wrocław</t>
  </si>
  <si>
    <t>Europejska Szkoła Branżowa I Stopnia we Wrocławiu</t>
  </si>
  <si>
    <t>Branżowa szkoła I Stopnia w Jelczu-Laskowicach w Zespole Szkół im. Jana Kasprowicza w Jeczu Laskowicach</t>
  </si>
  <si>
    <t>OŚRODEK</t>
  </si>
  <si>
    <t>Branżowa szkoła I Stopnia w Zespole Szkół im. gen. Sylwestra Kaliskiego w Górze</t>
  </si>
  <si>
    <t>Branżowa Szkoła I Stopnia Nr 1 w Centrum Kształcenia Zawodowego i Ustawicznego w Oławie</t>
  </si>
  <si>
    <t>Dobroszyce</t>
  </si>
  <si>
    <t>Specjalny Ośrodek Szkolno-Wychowawczy w Wąsoszu</t>
  </si>
  <si>
    <t>Branżowa Szkoła I Stopnia w Powiatowym Zespole Szkół w Obornikach Sląskich</t>
  </si>
  <si>
    <t>Branżowa Szkoła I Stopnia Nr 3 w Centrum Kształcenia Zawodowego i Ustawicznego  w Legnicy</t>
  </si>
  <si>
    <t>Branżowa szkoła I Stopnia w Specjalnym Ośrodku Szkolno-Wychowawczym w Złotoryi</t>
  </si>
  <si>
    <t>Branżowa Szkoła I Stopnia w Zespole Szkół w Chocianowie</t>
  </si>
  <si>
    <t>Branżowa szkoła I Stopnia w Zespole Szkół Ponadpodstawowych im. Jarosława Iwaszkiewicza w Twardogórze</t>
  </si>
  <si>
    <t>Branżowa Szkoła 1 Stopnia w Zespole Szkół im. T. Kościuszki w Miliczu</t>
  </si>
  <si>
    <t>przetwórca mięsa</t>
  </si>
  <si>
    <t>112.</t>
  </si>
  <si>
    <t>307.</t>
  </si>
  <si>
    <t>436.</t>
  </si>
  <si>
    <t>Suma końcowa</t>
  </si>
  <si>
    <t>Branżowa Szkoła I Stopnia Nr 2 w Zespole Szkół Budowlanych w Bolesławcu</t>
  </si>
  <si>
    <t>Zespół Szkół Technicznych "Mechanik"  w Jeleniej Górze</t>
  </si>
  <si>
    <t xml:space="preserve">Branżowa Szkoła I Stopnia w Zespole Szkół im. Ireny Sendler w Przemkowie </t>
  </si>
  <si>
    <t xml:space="preserve">Branżowa szkoła I Stopnia nr 1- ZSTiO w Głogowie </t>
  </si>
  <si>
    <t>Branżowa szkoła I Stopnia w Kłodzkiej Szkole Przedsiębiorczości w Kłodzku</t>
  </si>
  <si>
    <t>UCZNIÓW BĘDĄCYCH PRACOWNIKAMI MŁODOCIANYMI</t>
  </si>
  <si>
    <t>blacharz</t>
  </si>
  <si>
    <t>drukarz offsetowy</t>
  </si>
  <si>
    <t xml:space="preserve">kamieniarz </t>
  </si>
  <si>
    <t>operator maszyn i urządzeń do obróbki tworzyw sztucznych</t>
  </si>
  <si>
    <t>kamieniarz</t>
  </si>
  <si>
    <t>konsulatacje szkoła</t>
  </si>
  <si>
    <t>konsultacje szkoła</t>
  </si>
  <si>
    <t>w tym dziewcząt</t>
  </si>
  <si>
    <t>w tym dziewcząr</t>
  </si>
  <si>
    <t>02.11.2021-30.11.2021</t>
  </si>
  <si>
    <t>JCKZ w Zespole Szkół Licealnych i Zawodowych Nr 2 im. Stanisława Staszica w Jeleniej Górze</t>
  </si>
  <si>
    <t>Branżowa Szkoła I stopnia w Kudowie-Zdoju w  Zespole Szkół Publicznych im. Jana Pawła II</t>
  </si>
  <si>
    <t>Branżowa Szkoła  I stopnia w Kudowie-Zdoju w  Zespole Szkół Publicznych im. Jana Pawła II</t>
  </si>
  <si>
    <t>Centrum Kształcenia Zawodowego i Ustawicznego w Legnicy,ul. Lotnicza 26</t>
  </si>
  <si>
    <t>Centrum Kształcenia Zawodowego, 58-105 Świdnica, ul. Gen. Wł.Sikorskiego 41</t>
  </si>
  <si>
    <t>Branżowa Szkoła I Stopnia Nr 2 w Powiatowym Zespole Specjalnych Placówek Szkolno-Wychowawczych w Trzebnicy</t>
  </si>
  <si>
    <t>Branzowa Szkoła I Stopnia w Zespole Szkół Zawodowych w Złotoryi</t>
  </si>
  <si>
    <t>Centrum Kształcenia Zawodowego, 58-105 Świdnica, ul. Gen. Wł. Sikorskiego 41</t>
  </si>
  <si>
    <t xml:space="preserve">Powiatowe Centrum Kształcenia Zawodowego w Oleśnicy </t>
  </si>
  <si>
    <t>Zespół Szkół i Placówek Kształcenia Zawodowego, ul. Botaniczna 66  65-392 Zielona Góra</t>
  </si>
  <si>
    <t>06.09.2021-01.10.2021</t>
  </si>
  <si>
    <t>03.01.2022-28.01.2022</t>
  </si>
  <si>
    <t>04.10.2021-29.10.2021</t>
  </si>
  <si>
    <t>29.11.2021-23.12.2021</t>
  </si>
  <si>
    <t>14.03.2022-08.04.2022</t>
  </si>
  <si>
    <t>Branżowa szkoła I stopnia w Powiatowym Zespole Szkół w Obornikach Śląskich</t>
  </si>
  <si>
    <t>Branżowa Szkoła 1 Stopnia w Zespole Szkół w Lubomierzu</t>
  </si>
  <si>
    <t>Centrum Kształcenia Zawodowego w Świdnicy, ul. Gen. Wł. Sikorskiego 41, 58-100 Świdnica</t>
  </si>
  <si>
    <t>Branżowa Szkoła I Stopnia w Zespole Szkół Nr 1 w Świdnicy</t>
  </si>
  <si>
    <t>Branżowa Szkoła I stopnia w  Zespole Szkół Zawodowych i Ogólnokształcących im. Kombatantów Ziemi Lubańskiej</t>
  </si>
  <si>
    <t>Centrum Kształcenia Zawodowego i Ustawicznego w Legnicy, ul. Lotnicza 26, 59-220 Legnica</t>
  </si>
  <si>
    <t>Centrum Kształcenia Zawodowego, ul. Gen. Wł. Sikorskiego 41, 58-105 Świdnica</t>
  </si>
  <si>
    <t>Centrum Kształcenia Zawodowego w Zespole Szkół i Placówek Kształcenia Zawodowgo, ul.Botaniczna 66, 65-392  Zielona Góra</t>
  </si>
  <si>
    <t>Specjalny Ośrodek Szkolno-Wychowawczy Caritas Archidiecezji Wrocławskiej - Branżowa Szkoła I Stopnia Specjalna dla młodzieży z niep.int.w stopniu lekkim</t>
  </si>
  <si>
    <t>Branżowa Szkoła I Stopnia w Zespole Szkół Ogólnokształcących w Kowarach</t>
  </si>
  <si>
    <t>Branżowa Szkoła I Stopnia Nr 1 w Zespole Szkół Nr 1 w Lubinie</t>
  </si>
  <si>
    <t>Branżowa Szkoła I Stopnia w Zespole Szkół im. Narodów Zjednoczonej Europy w Polkowicach</t>
  </si>
  <si>
    <t>Branżowa Szkoła I Stopnia nr 1 w Zespole Szkół Zawodowych im. Marii Skłodowskiej - Curie w Oleśnicy</t>
  </si>
  <si>
    <t>Branżowa Szkoła I Stopnia Nr 2 w Zespole Szkół im. Zjednoczonej Europy w Oławie</t>
  </si>
  <si>
    <t xml:space="preserve">Branżowa Szkoła I stopnia Specjalna  nr 3 w Oławie w Zespole Szkół Specjalnych im.l Ireny Komorowskiej w Oławie </t>
  </si>
  <si>
    <t>Branżowa Szkoła 1 Stopnia w Zespole Szkół w Strzegomiu</t>
  </si>
  <si>
    <t>Branżowa Szkoła I Stopnia Nr 1  w Powiatowym Zespole Szkół Nr 1 im. Mikołaja Kopernika w Środzie Śląskiej</t>
  </si>
  <si>
    <t>Branżowa Szkoła I Stopnia w Zespole Szkół w Świebodzicach</t>
  </si>
  <si>
    <t>Branżowa Szkoła I Stopnia w Powiatowym  Zespole Szkół Nr 2 w Trzebnicy</t>
  </si>
  <si>
    <t>Rzemieślnicza Branżowa Szkoła 1 Stopnia im. Stanisława Palucha w Wałbrzychu</t>
  </si>
  <si>
    <t>Branżowa Szkoła I Stopnia w Zesple Szkół Zawodowych w Złotoryi</t>
  </si>
  <si>
    <t xml:space="preserve">Branżowa Szkoła 1 Stopnia w Powiatowym Zespole Szkół im. Jana Pawła II w Żmigrodzie </t>
  </si>
  <si>
    <t>Branżowa Szkoła 1 Stopnia w Zespole Szkół Specjalnych w Żmigrodzie</t>
  </si>
  <si>
    <t>Miejscowośc</t>
  </si>
  <si>
    <t>RSPO</t>
  </si>
  <si>
    <t>Branżowa szkoła I Stopnia Nr 5 w Zespole Szkół Handlowych i Usługowych im. J. Kochanowskiego w Bolesławcu</t>
  </si>
  <si>
    <t>Branżowa szkoła I Stopnia w Zespole Szkół Ponadpodstawowych w Międzyborzu</t>
  </si>
  <si>
    <t>Branżowa Szkoła I Stopnia im. Emilii Plater w Zespole Szkół Ponadpodstawowych w Zgorzelcu</t>
  </si>
  <si>
    <t>Numer RSPO</t>
  </si>
  <si>
    <t>Typ</t>
  </si>
  <si>
    <t>Numer budynku</t>
  </si>
  <si>
    <t>Numer lokalu</t>
  </si>
  <si>
    <t>E-mail</t>
  </si>
  <si>
    <t>Publiczność status</t>
  </si>
  <si>
    <t>niepubliczna</t>
  </si>
  <si>
    <t>ul. Polna</t>
  </si>
  <si>
    <t>748332116</t>
  </si>
  <si>
    <t>publiczna</t>
  </si>
  <si>
    <t>al. Tysiąclecia</t>
  </si>
  <si>
    <t>51</t>
  </si>
  <si>
    <t>757328378</t>
  </si>
  <si>
    <t>ul. Zgorzelecka</t>
  </si>
  <si>
    <t>18</t>
  </si>
  <si>
    <t>757322825</t>
  </si>
  <si>
    <t>59-225</t>
  </si>
  <si>
    <t>768196520</t>
  </si>
  <si>
    <t>ul. Stawowa</t>
  </si>
  <si>
    <t>23</t>
  </si>
  <si>
    <t>56-410</t>
  </si>
  <si>
    <t>713141113</t>
  </si>
  <si>
    <t>dobroszyce@op.pl</t>
  </si>
  <si>
    <t>ul. marsz. Józefa Piłsudskiego</t>
  </si>
  <si>
    <t>24</t>
  </si>
  <si>
    <t>58-200</t>
  </si>
  <si>
    <t>748315260</t>
  </si>
  <si>
    <t>757813459</t>
  </si>
  <si>
    <t>sekretariat@pzs-krzyzowice.wroc.pl</t>
  </si>
  <si>
    <t>ul. Mikołaja Kopernika</t>
  </si>
  <si>
    <t>59-800</t>
  </si>
  <si>
    <t>757222277</t>
  </si>
  <si>
    <t>767465101</t>
  </si>
  <si>
    <t>746669909</t>
  </si>
  <si>
    <t>sekretariat@zszzabkowice.pl</t>
  </si>
  <si>
    <t>ul. Rybacka</t>
  </si>
  <si>
    <t>713853331</t>
  </si>
  <si>
    <t>x</t>
  </si>
  <si>
    <t xml:space="preserve">Branżowa szkoła I Stopnia w Zespole Szkół w Chocianowie </t>
  </si>
  <si>
    <t>4_08_21</t>
  </si>
  <si>
    <t xml:space="preserve">fotograf </t>
  </si>
  <si>
    <t xml:space="preserve">kelner </t>
  </si>
  <si>
    <t>25.10.2021-19.11.2021</t>
  </si>
  <si>
    <t>23_08_21</t>
  </si>
  <si>
    <t>CKZ-Terminy</t>
  </si>
  <si>
    <t>X</t>
  </si>
  <si>
    <t>NIE</t>
  </si>
  <si>
    <t>CKZ Głogów</t>
  </si>
  <si>
    <t>24_08_21</t>
  </si>
  <si>
    <t>mechanik pojazdów kolejowych</t>
  </si>
  <si>
    <t>Branżowa Szkoła 1 Stopnia w Zespole Szkół Ponadpodstawowych w Sycowie</t>
  </si>
  <si>
    <t>Rzemieślnicza Branżowa Szkoła I st im. Stanisłwa Palucha w Wałbrzychu</t>
  </si>
  <si>
    <t>Rzemieślnicza Branżowa Szkoła I st im Stanisława Palucha w Wałbrzychu</t>
  </si>
  <si>
    <t>Centrum Kształcenia Zawodowego w Świdnicy</t>
  </si>
  <si>
    <t>Rzemiosło Wałbrzych</t>
  </si>
  <si>
    <t>uzupełnić</t>
  </si>
  <si>
    <t>CKZ ZIębice</t>
  </si>
  <si>
    <t xml:space="preserve">mechanik pojazdów kolejowych </t>
  </si>
  <si>
    <t>Centrum Kształcenia Zawodowego w Świdnicy ul. Gen. Wł. Sikorskiego 41, 58-105 Świdnica</t>
  </si>
  <si>
    <t>Centrum Kształcenia Zawodowego w Świdnicy  ul. Gen Władysława Sikorskiego 41</t>
  </si>
  <si>
    <t>Centrum Kształcenia Zawodowego w Świdnicy ul.Gen Władyslawa Sikorskiego 41</t>
  </si>
  <si>
    <t>Branżowa Szkoła I stopnia Cechu Rzemiosł Róznych i Małej Przedsiębiorczości w Ząbkowiach Śląskich</t>
  </si>
  <si>
    <t>01.03.2022-25.03.2022</t>
  </si>
  <si>
    <t>Namysłów</t>
  </si>
  <si>
    <t>04.05.2022-227.05.2022</t>
  </si>
  <si>
    <t>Zgodnie ze zgłoszeniem szkoły</t>
  </si>
  <si>
    <t>Branżowa Szkoła I stopnia nr 5 im. J. Kilińskiego we Wrocławiu</t>
  </si>
  <si>
    <t>30_08_21</t>
  </si>
  <si>
    <t>11.04.2022-07.05.2022</t>
  </si>
  <si>
    <t>Branżowa Szkoła I stopnia Cechu Rzemiosł Róznych i Małej Przedsiębiorczości w Ząbkowicach Śląskich</t>
  </si>
  <si>
    <t>CKZ kutno</t>
  </si>
  <si>
    <t>lub Zielona Góra</t>
  </si>
  <si>
    <t>operator maszyn i urządzeń przemysłu chemicznego</t>
  </si>
  <si>
    <t>Branżowa Szkoła 1 Stopnia w Zespole Szkół Handlowych i Usługowych w Bolesławcu</t>
  </si>
  <si>
    <t>06.12.2021-31.12.2021</t>
  </si>
  <si>
    <t>Etykiety wierszy</t>
  </si>
  <si>
    <t>Szkoła wysyłajaca</t>
  </si>
  <si>
    <t>Miasto</t>
  </si>
  <si>
    <t>Centrum Kształcenia Zawodowego w Kłodzkiej Szkole Przedsiębiorczości w Kłodzku</t>
  </si>
  <si>
    <t>Specjalny Ośrodek Szkolno-Wychowawczym im. Janusza Korczaka w Wąsoszu</t>
  </si>
  <si>
    <t>Branżowa szkoła I Stopnia w Zespole Szkół Ponadpodstawowych im. Orła Białego w Międzyborzu</t>
  </si>
  <si>
    <t>Branżowa Szkoła 1 Stopnia "Elektroenergetyk" we Wrocławiu</t>
  </si>
  <si>
    <t>nie organizują</t>
  </si>
  <si>
    <t>nie Głubczyce</t>
  </si>
  <si>
    <t>murarz – tynkarz</t>
  </si>
  <si>
    <t>nie ustalono</t>
  </si>
  <si>
    <t>Kolumna1</t>
  </si>
  <si>
    <t>Kuratorium Oświaty we Wrocławiu
Delegatura w Wałbrzychu
Aleja Wyzwolenia 22-24,   58 – 300 Wałbrzych
tel. 74 842 20 64  
e-mail: walbrzych@kowroc.pl</t>
  </si>
  <si>
    <t>Liczba uczniów 
[stopień]</t>
  </si>
  <si>
    <t>Branżowa Szkoła 1 Stopnia w Zespole Szkół Handlowych i Usługowych im. Jana Kochanowskiego w Bolesławcu</t>
  </si>
  <si>
    <t>Zespół Szkół Mechanicznych im. Żołnierzy Września 1939 Roku w Namysłowie</t>
  </si>
  <si>
    <t>Klasa 3</t>
  </si>
  <si>
    <t>Klasa 2</t>
  </si>
  <si>
    <t>nie mam w wykazie</t>
  </si>
  <si>
    <t>Zawody wykazane przez CKZ Wschowa, których nie ma w wykazie KO Wrocław</t>
  </si>
  <si>
    <t xml:space="preserve">Klasa 2 </t>
  </si>
  <si>
    <t>"- brak szkoły w wykazie CKZ Wschowa"</t>
  </si>
  <si>
    <t>Zawody, którym nie przypisano terminów</t>
  </si>
  <si>
    <t>Centrum Kształcenia Zawodowego w Zespole Szkół i Placówek Kształcenia Zawodowego, ul.Botaniczna 66, 65-392  Zielona Góra</t>
  </si>
  <si>
    <t>Centrum Kształcenia Zawodowego w CKZiU,  ul. Tadeusza Kościuszki 27, 56-100 Wołów</t>
  </si>
  <si>
    <t>Centrum Kształcenia Zawodowego i Ustawicznego, 67-400 Wschowa, Plac Kosynierów 1</t>
  </si>
  <si>
    <t>Centrum Kształcenia Zawodowego nr 1 w Gliwicach Gliwickie Centrum Edukacji u.Stefana Okrzei 20</t>
  </si>
  <si>
    <t>CKZ Gliwice</t>
  </si>
  <si>
    <t>Gliwice</t>
  </si>
  <si>
    <t>KLASY 1</t>
  </si>
  <si>
    <t>KLASY 2</t>
  </si>
  <si>
    <t>st.2 2022/2023</t>
  </si>
  <si>
    <t>st.3 2022/2023</t>
  </si>
  <si>
    <t>Suma z w tym dziewcząt</t>
  </si>
  <si>
    <t>BS1</t>
  </si>
  <si>
    <t>język obcy zawodowy</t>
  </si>
  <si>
    <t>ilość noclegów ogółem</t>
  </si>
  <si>
    <t>w tym noclegów dla dziewcząt</t>
  </si>
  <si>
    <t>angielski</t>
  </si>
  <si>
    <t xml:space="preserve">Branżowa Szkoła I Stopnia w Dobroszycach </t>
  </si>
  <si>
    <t>niemiecki</t>
  </si>
  <si>
    <t>Branżowa Szkoła I Stopnia im. Bohaterów Westerplatte w Strzelinie</t>
  </si>
  <si>
    <t>monter sieci i urządzeń telekomunikacyjnych</t>
  </si>
  <si>
    <t>Branżowa Szkoła I Stopnia w Zespole Szkół Handlowych i Usługowych im. Jana Kochanowskiego w Bolesławcu</t>
  </si>
  <si>
    <t>Branżowa Szkoła I Stopnia w Zespole Szkół Zawodowych w Bogatyni</t>
  </si>
  <si>
    <t>angielski/niemiecki</t>
  </si>
  <si>
    <t>Branżowa Szkoła I Stopnia w Nowej Rudzie</t>
  </si>
  <si>
    <t>monter stolarki budowlanej</t>
  </si>
  <si>
    <t>Branżowa Szkoła I Stopnia w Zespół Szkół im. Jana Kasprowicza w Jelczu-Laskowicach</t>
  </si>
  <si>
    <t>Branżowa Szkoła I Stopnia w Kłodzkiej Szkole Przedsiębiorczości</t>
  </si>
  <si>
    <t xml:space="preserve">Branżowa Szkoła I Stopnia w Kłodzkiej Szkole Przedsiębiorczości </t>
  </si>
  <si>
    <t>-</t>
  </si>
  <si>
    <t>Branżowa Szkoła I Stopnia w Zespole Szkół Ponadpodstawowych im. Jarosława Iwaszkiewicza w Twardogórze</t>
  </si>
  <si>
    <t xml:space="preserve">Branżowa Szkoła I Stopnia " RZEMIEŚLNIK" w Świdnicy </t>
  </si>
  <si>
    <t>Branżowa Szkoła I Stopnia " RZEMIEŚLNIK" w Świdnicy</t>
  </si>
  <si>
    <t>Branżowa Szkoła I Stopnia w Zespole Szkół Zawodowych i Ogólnokształcących  im. Kombatantów Ziemi Lubańskiej w Lubaniu</t>
  </si>
  <si>
    <t>Rzemieślnicza Branżowa Szkoła I Stopnia im. Stanisłwa Palucha w Wałbrzychu</t>
  </si>
  <si>
    <t>angielski, niemiecki</t>
  </si>
  <si>
    <t>Branżowa Szkoła I Stopnia w Zespole Szkół Ponadpodstawowych im.Hipolita Cegielskiego w Ziębicach ul.Wojska Polskiego 3</t>
  </si>
  <si>
    <t>Branżowa Szkoła I Stopnia w Zespole Szkół im. Ireny Sendler w Przemkowie</t>
  </si>
  <si>
    <t xml:space="preserve">Branżowa Szkoła I Stopnia w Chocianowie </t>
  </si>
  <si>
    <t>Europejska Szkoła Branżowa  I Stopnia we Wrocławiu</t>
  </si>
  <si>
    <t>j.angielski</t>
  </si>
  <si>
    <t>Branżowa Szkoła I Stopnia w Zespole Szkół Technicznych "Mechanik"</t>
  </si>
  <si>
    <t xml:space="preserve">Branżowa Szkoła I Stopnia w Zespole Szkół im. J. Śniadeckiego w Żarowie </t>
  </si>
  <si>
    <t xml:space="preserve">Branżowa Szkoła I Stopnia Cechu Rzemiosł Różnych i Małej Przedsiebiorczości w Ząbkowicach Śląskich </t>
  </si>
  <si>
    <t>Branżowa Szkoła I Stopnia w Powiatowym Centrum Kształcenia Zawodowego i Ustawicznego im. KEN w Jaworze</t>
  </si>
  <si>
    <t>Branżowa Szkoła I Stopnia w Złotoryi  Zespół Szkół Zawodowych im. mjra Henryka Sucharskiego w Złotoryi</t>
  </si>
  <si>
    <t>MIędzybórz</t>
  </si>
  <si>
    <t>Branżowa Szkoła I Stopnia Specjalna w Specjalnym Ośrodku Szkolno-Wychowawczym im. Janusza Korczaka w Wąsoszu</t>
  </si>
  <si>
    <t xml:space="preserve">Branżowa Szkoła I stopnia Specjalna  nr 3 w Oławie w Zespole Szkół Specjalnych im.l Ireny Komorowskiej w Oławie 
</t>
  </si>
  <si>
    <t>Branżowa Szkoła I Stopnia w Strzegomiu</t>
  </si>
  <si>
    <t>BS1 Lubin</t>
  </si>
  <si>
    <t>klasa 1</t>
  </si>
  <si>
    <t>klasa 2</t>
  </si>
  <si>
    <t>klasa 3</t>
  </si>
  <si>
    <t>CKZ</t>
  </si>
  <si>
    <t>CKZ Gniezno</t>
  </si>
  <si>
    <t>Gniezno</t>
  </si>
  <si>
    <t>Branżowa Szkoła I Stopnia w Zespole Szkół Zawodowych i Ogólnokształcących w Kamiennej Górze</t>
  </si>
  <si>
    <t>D</t>
  </si>
  <si>
    <t>D-Bielawa</t>
  </si>
  <si>
    <t>D-Głogów</t>
  </si>
  <si>
    <t>D-Kłodzko</t>
  </si>
  <si>
    <t>D-Legnica</t>
  </si>
  <si>
    <t>D-Oleśnica</t>
  </si>
  <si>
    <t>D-Świdnica</t>
  </si>
  <si>
    <t>D-Wołów</t>
  </si>
  <si>
    <t>D-Ziębice</t>
  </si>
  <si>
    <t>D-Dobrodzień</t>
  </si>
  <si>
    <t>D-Głubczyce</t>
  </si>
  <si>
    <t>D-Krotoszyn</t>
  </si>
  <si>
    <t>D-Olkusz</t>
  </si>
  <si>
    <t>D-Wschowa</t>
  </si>
  <si>
    <t>D-Zielona Góra</t>
  </si>
  <si>
    <t>D-Rzemieślnicza</t>
  </si>
  <si>
    <t>D-Mosina</t>
  </si>
  <si>
    <t>D-Słupsk</t>
  </si>
  <si>
    <t>D-Wrocław</t>
  </si>
  <si>
    <t>D-Gliwice</t>
  </si>
  <si>
    <t>D-Opole</t>
  </si>
  <si>
    <t>D-Gniezno</t>
  </si>
  <si>
    <t>w tym D</t>
  </si>
  <si>
    <t>uczniów</t>
  </si>
  <si>
    <t>UCZNIÓW</t>
  </si>
  <si>
    <t>D-Jelenia Góra</t>
  </si>
  <si>
    <t>D_Oleśnica</t>
  </si>
  <si>
    <t>D-K_Koźle</t>
  </si>
  <si>
    <t>D-Brzeg Dolny</t>
  </si>
  <si>
    <t>D-K.Koźle</t>
  </si>
  <si>
    <t xml:space="preserve">Liczba uczniów </t>
  </si>
  <si>
    <t xml:space="preserve">Suma z Liczba uczniów </t>
  </si>
  <si>
    <t>Branżowa Szkoła 1 Stopnia w Ostrzeszowie</t>
  </si>
  <si>
    <t>Ostrzeszów</t>
  </si>
  <si>
    <t>Collegium Witelona</t>
  </si>
  <si>
    <t>Ośrodek Szkolenia i Egzaminowania  Maszynistów oraz Kandydatów na Maszynistów Collegium Witelona Uczenia Państwowa ul. Sejmowa 5a 59-220 Legnica</t>
  </si>
  <si>
    <t>Branżowa Szkoła 1 Stopnia Nr 2 w Kluczborku</t>
  </si>
  <si>
    <t>pracownik pomocniczy obsługi hotelowej</t>
  </si>
  <si>
    <t>Kolumna2</t>
  </si>
  <si>
    <t>Kępno</t>
  </si>
  <si>
    <t>Branżowa Szkoła 1 Stopnia w Namysłowie</t>
  </si>
  <si>
    <t>Branżowa Szkoła 1 Stopnia w ZSTiO w Głogowie</t>
  </si>
  <si>
    <t>Centrum Kształcenia Zawodowego we Wschowie, Plac Kosynierów 1, 67-400 Wschowa</t>
  </si>
  <si>
    <t>Głogowskie Centrum Kształcenia Zawodowego w Głogowie ul. Piotra Skargi 29</t>
  </si>
  <si>
    <t>Branżowa Szkoła I Stopnia im. prof. S. Kaliskiego w Zespole Szkół Ponadpodstawowych w Bystrzycy Kłodzkiej</t>
  </si>
  <si>
    <t>Branżowa Szkoła 1 Stopnia w Kępnie</t>
  </si>
  <si>
    <t>operator maszyn i urządzeń przemysłu spożywczego</t>
  </si>
  <si>
    <t>Kolumna3</t>
  </si>
  <si>
    <t>konsultacje indywidualne</t>
  </si>
  <si>
    <t>ANMIR Andrzej Szepelak ul. Pełczyńska 11 58-180 Wrocław</t>
  </si>
  <si>
    <t>Pracodawca</t>
  </si>
  <si>
    <t>Kędzierzyn Koźle</t>
  </si>
  <si>
    <t>BS 1 Akademia Rezemiosła i Przedsiębiorczości przy Politechnice Opolskiej, ul. Luboszycka 9 45-036 Opole</t>
  </si>
  <si>
    <t>BS1W ZSZiO IM. KOMBATANTÓW ZIEMI LUBAŃSKIEJ W LUBANIU</t>
  </si>
  <si>
    <t>BS1 SPECJALNA NR 3 W OŁAWIE</t>
  </si>
  <si>
    <t>BS 1 NR 2 W OŁAWIE</t>
  </si>
  <si>
    <t>BS1 W PZSW OBORNIKACH ŚLĄSKICH</t>
  </si>
  <si>
    <t>BS1W ZESPOLE SZKÓŁ IM. TADEUSZA KOŚCIUSZKI W MILICZ</t>
  </si>
  <si>
    <t>BS1 IM. STANISŁAWA STASZICA W NOWEJ RUDZIE</t>
  </si>
  <si>
    <t>BS1 NR 1 W OŁAWIE</t>
  </si>
  <si>
    <t>BS1 ZSZ ZNE Polkowice</t>
  </si>
  <si>
    <t>BS1 IM. BOHATERÓW WESTERPLATTE W CKZiUW STRZELINIE</t>
  </si>
  <si>
    <t>BS1 W SYCOWIE W ZSP W SYCOWIE</t>
  </si>
  <si>
    <t>BS1 NR 1</t>
  </si>
  <si>
    <t>BS1 NR 1 W ŚWIDNICY</t>
  </si>
  <si>
    <t>BS1 "RZEMIEŚLNIK" W ŚWIDNICY</t>
  </si>
  <si>
    <t>BS1 ZS W ŚWIEBODZICACH</t>
  </si>
  <si>
    <t>BS1 W POWIATOWYM ZESPOLE SZKÓŁ NR 2 W TRZEBNICY</t>
  </si>
  <si>
    <t>BS1 - OSW</t>
  </si>
  <si>
    <t>BS1 W ŻAROWIE</t>
  </si>
  <si>
    <t>BS1 W ZESPOLE SZKÓŁ SPECJALNYCH W ŻMIGRODZIE</t>
  </si>
  <si>
    <t>BS1 W POWIATOWYM ZESPOLE SZKÓŁ W ŻMIGRODZIE</t>
  </si>
  <si>
    <t>BS1CECHU RZEMIOSŁ RÓŻNYCH I MAŁEJ PRZEDSIĘBIORCZOŚCI</t>
  </si>
  <si>
    <t>BS1 "ELEKTROENERGETYK"</t>
  </si>
  <si>
    <t>EUROPEJSKA BS1 WE WROCŁAWIU</t>
  </si>
  <si>
    <t>BS1 W ZSP IM. HIPOLITA CEGIELSKIEGO W ZIĘBICACH</t>
  </si>
  <si>
    <t>BS1 W ZSZ IM. STANISŁAWA STASZICA W ZĄBKOWICACH ŚLĄSKICH</t>
  </si>
  <si>
    <t>BS1 W LUBOMIERZU</t>
  </si>
  <si>
    <t>BS1 NR 1 W LUBINIE</t>
  </si>
  <si>
    <t>BS1 NR 3 W LEGNICY</t>
  </si>
  <si>
    <t>ZSPIM JANA PAWŁA II BS1 W KUDOWIE ZDROJU</t>
  </si>
  <si>
    <t>BS1 W KOWARACH</t>
  </si>
  <si>
    <t>BS1 Nr 2w KSP</t>
  </si>
  <si>
    <t>BS1 w ZSZiO</t>
  </si>
  <si>
    <t>BS1 W ZST "MECHANIK" W JELENIEJ GÓRZE</t>
  </si>
  <si>
    <t>BS1 W JELCZU-LASKOWICACH</t>
  </si>
  <si>
    <t>BS1 CKZiU Jawor</t>
  </si>
  <si>
    <t xml:space="preserve">BS1 w ZS IM. GEN. SYLWESTRA KALISKIEGO W GÓRZE </t>
  </si>
  <si>
    <t>BS1 NR 1 W GŁOGOWIE</t>
  </si>
  <si>
    <t xml:space="preserve">BS1 w PZS W CHOJNOWE </t>
  </si>
  <si>
    <t>BS1 w ZS W BYSTRZYCY KŁODZKIEJ</t>
  </si>
  <si>
    <t>BS1 IM.KOMISJI EDUKACJI NARODOWEJ</t>
  </si>
  <si>
    <t>BS1 NR 5 ZSHiU W BOLESŁAWCU</t>
  </si>
  <si>
    <t>BS1 NR 2 ZSB W BOLESŁAWCU</t>
  </si>
  <si>
    <t>BS1 IM. ŚW. BARBARY</t>
  </si>
  <si>
    <t>BS1CRRiMP W BIELAWIE</t>
  </si>
  <si>
    <t>BS1 NR 1 W OLEŚNICY W ZSZ IM.  SKŁODOWSKIEJ-CURIE W OLEŚNICY</t>
  </si>
  <si>
    <t>BS1 W MIĘDZYBORZU W ZSP IM. ORŁA BIAŁEGO W MIĘDZYBORZU</t>
  </si>
  <si>
    <t>BS1 SPECJALNA SOSW IM. JANUSZA KORCZAKA  W WĄSOSZU</t>
  </si>
  <si>
    <t>BS1 IM. EMILII PLATER</t>
  </si>
  <si>
    <t>BS1 W ZSP IM. J. IWASZKIEWICZA W TWARDOGÓRZE</t>
  </si>
  <si>
    <t>BS1 Specjalna NR 2 W PZSPSW W TRZEBNICY</t>
  </si>
  <si>
    <t>SOSW CARITAS  -BS1S DLA M Z NIEPEŁN INTW STOPNIU LEKKIM</t>
  </si>
  <si>
    <t>RZEMIEŚLNICZA BS1 IM. STANISŁAWA PALUCHA</t>
  </si>
  <si>
    <t>BS1  Zespół Szkół Zawodowych Specjalnych w Wałbrzychu</t>
  </si>
  <si>
    <t>CKZiU Wschowa</t>
  </si>
  <si>
    <t>CKZ Wrocław Izba</t>
  </si>
  <si>
    <t>BS1 NR 2 W DZIERŻONIOWIE - ZS NR 2</t>
  </si>
  <si>
    <t>WZDZ Opole</t>
  </si>
  <si>
    <t>BS1 Nr 7 w Zespole Szkół Przyrodniczych i Branżowych w Głogowie</t>
  </si>
  <si>
    <t>Colegium Witellona</t>
  </si>
  <si>
    <t>D-CKZ Gliwice</t>
  </si>
  <si>
    <t>CKZ Świdnik</t>
  </si>
  <si>
    <t xml:space="preserve">WSTĘPNE ZAPOTRZEBOWANIE NA TURNUSY DOKSZTAŁCANIA TEORETYCZNEGO </t>
  </si>
  <si>
    <t>Akademia Rzemiosła</t>
  </si>
  <si>
    <t>w chwili obecnej są to uczniowie</t>
  </si>
  <si>
    <t>ang/niem</t>
  </si>
  <si>
    <t>Branżowa Szkoła I Stopnia w Zespole Szkół Nr 2 im.prof.Tadeusza Kotarbińskiego w Dzierżoniowie</t>
  </si>
  <si>
    <t xml:space="preserve">Branżowa Szkoła 1 Stopnia w Zespole Szkół Zawodowych  Specjalnych w Wałbrzychu </t>
  </si>
  <si>
    <t>Branżowa Szkoła I Stopnia w Zespole Szkół Zawodowych im. Stanisława Staszica w Ząbkowicach Śląskich</t>
  </si>
  <si>
    <t>Branżowa Szkoła I Stopnia w Zespole Szkół Ponadpodstawowych im. Orła Białego w Międzyborzu</t>
  </si>
  <si>
    <t>Zespół Szkół  Ekonomiczno-Technicznych w Rakowicach Wielkich</t>
  </si>
  <si>
    <t>ZSET Rakowice</t>
  </si>
  <si>
    <t>D-ZSET Rakowice</t>
  </si>
  <si>
    <t>Rakowice</t>
  </si>
  <si>
    <t>Dębica</t>
  </si>
  <si>
    <t>CKZ Mosina</t>
  </si>
  <si>
    <t>Zespół Szkół im. Adama Włodziczki w Mosinie</t>
  </si>
  <si>
    <t>Branżowa Szkoła 1 Stopnia w Zespole Szkół Ogólnokształcących w Kowarach</t>
  </si>
  <si>
    <t>Cech Opole</t>
  </si>
  <si>
    <t>Branżowa Szkoła 1 Stopnia w Strzelinie</t>
  </si>
  <si>
    <t>Branżowa Szkoła 1 Stopnia Nr 5 im. Jana Kilińskiego we Wrocławiu</t>
  </si>
  <si>
    <t xml:space="preserve">Branżowa Szkoła I Stopnia Specjalna  nr 3 w Oławie w Zespole Szkół Specjalnych im.lreny Komorowskiej w Oławie </t>
  </si>
  <si>
    <t>Branżowa Szkoła 1 Stopnia w Zespole Szkół Technicznych "Mechanik" w Jeleniej Górze</t>
  </si>
  <si>
    <t>Branżowa Szkoła I Stopnia w Powiatowym Zespole Szkół w Obornikach Śląskich</t>
  </si>
  <si>
    <t>Branżowa Szkoła 1 Stopnia w Zespole Szkół im. Jana Kasprowicza w Jelczu - Laskowicach</t>
  </si>
  <si>
    <t>Branżowa Szkoła 1 Stopnia w Specjalnym Ośrodku Szkolno - Wychowawczym w Złotoryi</t>
  </si>
  <si>
    <t>Branżowa Szkoła 1 Stopnia Nr 2 w Zespole Szkół Budowlanych w Bolesławcu</t>
  </si>
  <si>
    <t>Branżowa Szkoła 1 Stopnia w Zespole Szkół Zawodowych im. Św. Barbary w Bogatyni</t>
  </si>
  <si>
    <t>Rzemieślnicza Branżowa Szkoła 1 Stopnia w Wałbrzychu</t>
  </si>
  <si>
    <t>Branżowa Szkoła 1 Stopnia w Zespole Szkół Technicznych i Ogólnokształcących w Głogowie</t>
  </si>
  <si>
    <t>Branżowa Szkoła 1 Stopnia w Zespole Szkół Nr 1 w Świdnicy</t>
  </si>
  <si>
    <t>Branżowa Szkoła 1 Stopnia w Powiatowym Centrum Kształcenia Zawodowego i Ustawicznego im. KEN w Jaworze</t>
  </si>
  <si>
    <t>Ząbkowice śląskie</t>
  </si>
  <si>
    <t>Branżowa Szkoła 1 Stopnia Cechu Rzemiosł Różnych i Małej Przedsiębiorczości w Ząbkowicach Śląskich</t>
  </si>
  <si>
    <t>Branżowa Szkoła 1 Stopnia w Zespole Szkół Ogólnokształcących i Zawodowych im. Jana Pawła II w Gryfowie Śląskim</t>
  </si>
  <si>
    <t>Branżowa Szkoła 1 Stopnia w Noworudzkiej Szkole Technicznej w Nowej Rudzie</t>
  </si>
  <si>
    <t>Branżowa Szkoła 1 Stopnia w Zespole Szkół Ponadpodstawowych im. Jarosława Iwaszkiewicza w Twardogórze</t>
  </si>
  <si>
    <t xml:space="preserve">Branżowa Szkoła 1 Stopnia w Zespole Szkół Ponadpodstawowych im.Hipolita Cegielskiego w Ziębicach </t>
  </si>
  <si>
    <t>Branżowa Szkoła 1 Stopnia w Zespole Szkół w Świebodzicach</t>
  </si>
  <si>
    <t>Branżowa Szkoła 1 Stopnia w Zespole Szkół Publicznych im. Jana Pawła II w Kudowie-Zdroju</t>
  </si>
  <si>
    <t>Branżowa Szkoła 1 Stopnia w Zespole Szkół im. gen. Sylwestra Kaliskiego w Górze</t>
  </si>
  <si>
    <t>Branżowa Szkoła 1 Stopnia w Chocianowie</t>
  </si>
  <si>
    <t>Branżowa Szkoła 1 Stopnia w Zespole Szkół Zawodowych w Wołowie</t>
  </si>
  <si>
    <t>CKZ Dębica</t>
  </si>
  <si>
    <t>Branżowa Szkoła 1 Stopnia Nr 1 w Lubinie</t>
  </si>
  <si>
    <t>Specjalny Ośrodek Szkolno-Wychowawczy im. Janusza Korczaka w Wąsoszu</t>
  </si>
  <si>
    <t>j.niemiecki</t>
  </si>
  <si>
    <t>Zespół Szkół Cechu Rzemiosł Różnych i Małej Przedsiębiorczości w Bielawie</t>
  </si>
  <si>
    <t>Branżowa Szkoła 1 Stopnia w Powiatowym Zespole Szkół w Chojnowie</t>
  </si>
  <si>
    <t>Zespół Szkół Przyrodniczych i Branżowych - Branżowa Szkoła i Stopnia nr 7 w Głogowie</t>
  </si>
  <si>
    <t>Branżowa Szkoła 1 Stopnia w PZS 2 im.Piotra Włostowica w Trzebnicy ul.Żeromskiego 25</t>
  </si>
  <si>
    <t>Branżowa Szkoła I Stopnia w Zespole Szkół Ekonomiczno-Technicznych w Rakowicach Wielkich</t>
  </si>
  <si>
    <t>ZSET Rakowice Wielkie</t>
  </si>
  <si>
    <t>Branżowa Szkoła 1 Stopnia w Zespole Szkół Ponadpodstawowych w Zgorzelcu</t>
  </si>
  <si>
    <r>
      <t xml:space="preserve"> </t>
    </r>
    <r>
      <rPr>
        <sz val="8"/>
        <rFont val="Calibri"/>
        <family val="2"/>
        <charset val="238"/>
        <scheme val="minor"/>
      </rPr>
      <t>Zdobienie wyrobów ceramicznych</t>
    </r>
  </si>
  <si>
    <t>Wykonywanie prac pomocniczych w gospodarce odpadami</t>
  </si>
  <si>
    <t>CHM.08.</t>
  </si>
  <si>
    <t>Pracownik pomocniczy w gospodarce odpadami*</t>
  </si>
  <si>
    <t xml:space="preserve">Dobroszyce </t>
  </si>
  <si>
    <t xml:space="preserve">Specjalny Ośrodek Szkolno-Wychowawczy Caritas Archidiecezji Wrocławskiej </t>
  </si>
  <si>
    <t>Prowadzenie działań operacyjnych związanych z gospodarowaniem odpadami</t>
  </si>
  <si>
    <t>CHM.07.</t>
  </si>
  <si>
    <t>Operator maszyn i urządzeń w gospodarce odpadami</t>
  </si>
  <si>
    <t>Zespół Szkół Zawodowych Specjalnych w Wałbrzychu, ul. Mickiewicza 24</t>
  </si>
  <si>
    <t>Wykonywanie robót związanych z konstrukcją i montażem stoisk targowo - wystawienniczych</t>
  </si>
  <si>
    <t>BUD.30.</t>
  </si>
  <si>
    <t>Monter konstrukcji targowo-wystawienniczych</t>
  </si>
  <si>
    <r>
      <t xml:space="preserve"> </t>
    </r>
    <r>
      <rPr>
        <sz val="8"/>
        <rFont val="Calibri"/>
        <family val="2"/>
        <charset val="238"/>
        <scheme val="minor"/>
      </rPr>
      <t>Wykonywanie robót związanych z utrzymaniem i naprawą pojazdów kolejowych</t>
    </r>
  </si>
  <si>
    <t>Centrum Kształcenia Zawodowego w Dębicy, ul. Rzeszowska 78, 39-200 Dębica, biuro@ckzdebica.pl</t>
  </si>
  <si>
    <t>Centrum Kształcenia Zawodowego "Rzemieślnik" we Wrocławiu Plac Solny nr 13 50-061 Wrocław</t>
  </si>
  <si>
    <t>Centrum Kształcenia Zawodowego przy Zespole Szkół Im. Adama Wodziczki w Mosinie</t>
  </si>
  <si>
    <t>Centrum Kształecnia Zawodowego w Gnieźnie ul. Juliusza Słowackiego 45 62-200 Gniezno sekretariat@ckziu.gniezno.pl</t>
  </si>
  <si>
    <t>Branżowa Szkoła 1 Stopnia w Opolu, ul. Luboszycka 9, 45-036 Opole</t>
  </si>
  <si>
    <r>
      <t xml:space="preserve">OŚRODEK
</t>
    </r>
    <r>
      <rPr>
        <b/>
        <sz val="11"/>
        <color rgb="FFC00000"/>
        <rFont val="Calibri"/>
        <family val="2"/>
        <charset val="238"/>
        <scheme val="minor"/>
      </rPr>
      <t>WYBIERZ Z LISTY</t>
    </r>
  </si>
  <si>
    <r>
      <rPr>
        <b/>
        <sz val="11"/>
        <color rgb="FFC00000"/>
        <rFont val="Calibri"/>
        <family val="2"/>
        <charset val="238"/>
        <scheme val="minor"/>
      </rPr>
      <t xml:space="preserve">w tym </t>
    </r>
    <r>
      <rPr>
        <b/>
        <sz val="11"/>
        <color theme="1"/>
        <rFont val="Calibri"/>
        <family val="2"/>
        <charset val="238"/>
        <scheme val="minor"/>
      </rPr>
      <t>noclegów dla dziewcząt</t>
    </r>
  </si>
  <si>
    <r>
      <t xml:space="preserve">język obcy zawodowy
</t>
    </r>
    <r>
      <rPr>
        <b/>
        <sz val="11"/>
        <color rgb="FFC00000"/>
        <rFont val="Calibri"/>
        <family val="2"/>
        <charset val="238"/>
        <scheme val="minor"/>
      </rPr>
      <t>USTALONY Z OŚRODKIEM</t>
    </r>
  </si>
  <si>
    <r>
      <rPr>
        <b/>
        <sz val="11"/>
        <color rgb="FFC00000"/>
        <rFont val="Calibri"/>
        <family val="2"/>
        <charset val="238"/>
        <scheme val="minor"/>
      </rPr>
      <t>w tym</t>
    </r>
    <r>
      <rPr>
        <b/>
        <sz val="11"/>
        <color theme="1"/>
        <rFont val="Calibri"/>
        <family val="2"/>
        <charset val="238"/>
        <scheme val="minor"/>
      </rPr>
      <t xml:space="preserve"> dziewcząt</t>
    </r>
  </si>
  <si>
    <t>NAZWA KWALIFIKACJI</t>
  </si>
  <si>
    <r>
      <t xml:space="preserve">Zawód
</t>
    </r>
    <r>
      <rPr>
        <b/>
        <sz val="11"/>
        <color rgb="FFC00000"/>
        <rFont val="Calibri"/>
        <family val="2"/>
        <charset val="238"/>
        <scheme val="minor"/>
      </rPr>
      <t>WYBIERZ Z LISTY</t>
    </r>
  </si>
  <si>
    <t>USTALONE Z OŚRODKIEM</t>
  </si>
  <si>
    <t>Konsulatacje szkoła</t>
  </si>
  <si>
    <t>Zespół Szkół "Mechanik w Jeleniej Górze</t>
  </si>
  <si>
    <t>D-CKZ Dębica</t>
  </si>
  <si>
    <t xml:space="preserve">RAZEM uczniów </t>
  </si>
  <si>
    <t>Branzowa Szkoła 1 Stopnia w ZSM w Namysłowie</t>
  </si>
  <si>
    <t>Kalisz</t>
  </si>
  <si>
    <t>Branżowa Szkoła 1 Stopnia w Zespole Szkół Zawodowych w Kaliszu</t>
  </si>
  <si>
    <t>Branżowa Szkoła I stopnia w Kudowie-Zdoju w  Zespole Szkół Publicznych im. Jana Pawła II w Kudowie Zdroju</t>
  </si>
  <si>
    <t>pszukiwany ośrodek</t>
  </si>
  <si>
    <t>ze świdnicy</t>
  </si>
  <si>
    <t>brak ośrodka</t>
  </si>
  <si>
    <t>Branżowa Szkoła 1 Stopnia w Zespole Szkół Zawodowych i Ogólnokształcących w Kamiennej Górze</t>
  </si>
  <si>
    <t>Szukać ośrodka</t>
  </si>
  <si>
    <t>Branżowa Szkoła 1 Stopnia w Powiatowym Zespole Szkół Nr 1 w Krzyżowicach</t>
  </si>
  <si>
    <t>CKZiU Żory</t>
  </si>
  <si>
    <t>Żory</t>
  </si>
  <si>
    <t>BS 1 Głuchołazy</t>
  </si>
  <si>
    <t>Głuchołazy</t>
  </si>
  <si>
    <t>nie kierują na turnus</t>
  </si>
  <si>
    <t>Branżowa Szkoła 1 Stopnia w Zespole Szkół Nr 2 im. Przyjaźni Polsko-Norweskiej w Ostrzeszowie</t>
  </si>
  <si>
    <t>Auto Części Skulski Sławomir ul. Kościuszki 160 50-439 Wrocław</t>
  </si>
  <si>
    <t>OK Auto Service  Owczarzak Krzysztof ul. Żmigrodzka 76 51-130 Wrocław</t>
  </si>
  <si>
    <t>Auto Service Piotr Gryzka SJ ul. Opolska 161 52-013 Wrocław</t>
  </si>
  <si>
    <t>ZIBI-AUTO Zbigniew Jaśkiewicz ul. Partynicka 53 53-031 Wrocław</t>
  </si>
  <si>
    <t>Edmund Kopeć Serwis Samochodowy, ul. Spółdzielcza 17, 55-080 Kąty Wrocławskie</t>
  </si>
  <si>
    <t>ZSM Głubczyce</t>
  </si>
  <si>
    <t>Zespół Szkół Mechanicznych w Głubczycach al. Śląska 1, 48-100 Głubczyce, tel. 774853087, mail: marek.super@wp.pl sekretariat@zsmglubczyce.pl</t>
  </si>
  <si>
    <t>nie dotyczy</t>
  </si>
  <si>
    <t>Turnus</t>
  </si>
  <si>
    <t>Cukiernia Piotr Wróbel, ul. Sulejowska 19, 51-126 Wrocław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</si>
  <si>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</si>
  <si>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"+1" z Twardogóry</t>
  </si>
  <si>
    <t>Centrum Kształcenia Zawodowego w Oleśnicy, ul. Wojska Polskiego 66</t>
  </si>
  <si>
    <t>Zespół Szkół Nr 27</t>
  </si>
  <si>
    <t>Warszawa</t>
  </si>
  <si>
    <t>CKZ Nowy Targ</t>
  </si>
  <si>
    <t>CENTRUM KSZTAŁCENIA ZAWODOWEGO CECHU RZEMIOSŁ RÓŻNYCH W NOWYM TARGU</t>
  </si>
  <si>
    <t>(puste)</t>
  </si>
  <si>
    <r>
      <rPr>
        <b/>
        <sz val="12"/>
        <color rgb="FFFF0000"/>
        <rFont val="Calibri"/>
        <family val="2"/>
        <charset val="238"/>
        <scheme val="minor"/>
      </rPr>
      <t>ROK SZKOLNY</t>
    </r>
    <r>
      <rPr>
        <b/>
        <sz val="18"/>
        <color rgb="FFFF0000"/>
        <rFont val="Calibri"/>
        <family val="2"/>
        <charset val="238"/>
        <scheme val="minor"/>
      </rPr>
      <t xml:space="preserve"> 2024/2025</t>
    </r>
  </si>
  <si>
    <t>KLASY 3</t>
  </si>
  <si>
    <t>ROK SZKOLNY 2024/2025</t>
  </si>
  <si>
    <t>03.09.2024-29.09.2024</t>
  </si>
  <si>
    <t>30.09.2024-27.10.2024</t>
  </si>
  <si>
    <t>28.10.2024-24.11.2024</t>
  </si>
  <si>
    <t>25.11.2024-22.12.2024</t>
  </si>
  <si>
    <t>07.01.2025-16.02.2025</t>
  </si>
  <si>
    <t>17.02.2025-16.03.2025</t>
  </si>
  <si>
    <t>17.03.2025-13.04.2025</t>
  </si>
  <si>
    <t>03.01.2025-31.01.2025</t>
  </si>
  <si>
    <t>03.03.2025-28.03.2025</t>
  </si>
  <si>
    <t>14.10.2024-08.11.2024</t>
  </si>
  <si>
    <t>09.09.2024-04.10.2024</t>
  </si>
  <si>
    <t>03.09.2024-27.09.2024</t>
  </si>
  <si>
    <t>30.09.2024-25.10.2024</t>
  </si>
  <si>
    <t>25.11.2024-20.12.2024</t>
  </si>
  <si>
    <t>17.03.2025-11.04.2025</t>
  </si>
  <si>
    <t>07.01.2025-31.01.2025</t>
  </si>
  <si>
    <t>17.02.2025-14.03.2025</t>
  </si>
  <si>
    <t>28.10.2024-22.11.2024</t>
  </si>
  <si>
    <t>02.09.2024-27.09.2024</t>
  </si>
  <si>
    <t xml:space="preserve">01.10.2024-29.10.2024 </t>
  </si>
  <si>
    <t>01.10.2024-29.10.2024</t>
  </si>
  <si>
    <t xml:space="preserve"> 04.11.2024-02.12.2024</t>
  </si>
  <si>
    <t>14.04.2025-16.05.2025</t>
  </si>
  <si>
    <t>18.11.2024-13.12.2024</t>
  </si>
  <si>
    <t>07.10.2024-31.10.2024</t>
  </si>
  <si>
    <t>3 poprawki</t>
  </si>
  <si>
    <t>2 poprawki</t>
  </si>
  <si>
    <t xml:space="preserve"> </t>
  </si>
  <si>
    <t>k</t>
  </si>
  <si>
    <t>Szkoła Branżowa I Stopnia w Zespole Szkół Ogólnokształcących i Zawodowych im. Jana Pawła II w Gryfowie Śląskim</t>
  </si>
  <si>
    <t xml:space="preserve"> Branżowa Szkoła I Stopnia Cechu Rzemiosł Różnych w Bielawie</t>
  </si>
  <si>
    <t>11.11.2024-06.12.2024</t>
  </si>
  <si>
    <t>09.12.2024-17.01.2025</t>
  </si>
  <si>
    <t>Powiatowy Zesół Szkół w Chojnowie</t>
  </si>
  <si>
    <t>Blacharz Samochodowy</t>
  </si>
  <si>
    <t>Zielona Góra?</t>
  </si>
  <si>
    <t xml:space="preserve">Branżowa Szkoła I Stopnia "Rzemieślnik" </t>
  </si>
  <si>
    <t>ZSB Bolesławiec</t>
  </si>
  <si>
    <t>D-Bolesławiec</t>
  </si>
  <si>
    <t>Rzemieślnicza Branżowa Szkoła I stopnia</t>
  </si>
  <si>
    <t>05.05.2024-30.05.2024</t>
  </si>
  <si>
    <t>17.03.2024-11.04.2024</t>
  </si>
  <si>
    <t>24.03.2024-25.04.2024</t>
  </si>
  <si>
    <t xml:space="preserve"> Wykonywanie robót związanych z utrzymaniem i naprawą pojazdów kolejowych</t>
  </si>
  <si>
    <t>Branżowa Szkoła I Stopnia w Kowarach</t>
  </si>
  <si>
    <t>Branżowa Szkoła 1 Stopnia w Specjalnym Ośrodku Szkolno-Wychowawczym w Złotoryi</t>
  </si>
  <si>
    <t>Branżowa Szkoła I Stopnia w Zespole Szkół Zawodowych w Brzegu Dolnym</t>
  </si>
  <si>
    <t>Branżowa szkoła I Stopnia w Zespole Szkół Zawodowych w Brzegu Dolnym</t>
  </si>
  <si>
    <t>Branżowa Szkoła I Stopnia "Elektroenergetyk" we Wrocławiu</t>
  </si>
  <si>
    <t>Nowy Targ</t>
  </si>
  <si>
    <t>D_Nowy Targ</t>
  </si>
  <si>
    <t xml:space="preserve">ZAPOTRZEBOWANIE NA TURNUSY DOKSZTAŁCANIA TEORETYCZNEGO </t>
  </si>
  <si>
    <t xml:space="preserve"> ZAPOTRZEBOWANIE NA TURNUSY DOKSZTAŁCANIA TEORETYCZNEGO </t>
  </si>
  <si>
    <t>12.05.20225-06.06.2025</t>
  </si>
  <si>
    <t>21.10.2024-15.11.2024</t>
  </si>
  <si>
    <t>23.09.2024-18.10.2024</t>
  </si>
  <si>
    <t>30.10.2024-26.11.2024</t>
  </si>
  <si>
    <t>04.11.2024-29.11.2024</t>
  </si>
  <si>
    <t>02.10.2024-30.10.2024</t>
  </si>
  <si>
    <t>operator obrabiarek skrawjących</t>
  </si>
  <si>
    <t>08.01.2025-15.02.2025</t>
  </si>
  <si>
    <t>02.12.2024-10.01.2025</t>
  </si>
  <si>
    <t>19.05.2025-13.06.2025</t>
  </si>
  <si>
    <t>07.10.2024-01.11.2024</t>
  </si>
  <si>
    <t>31.03.2025-25.04.2025</t>
  </si>
  <si>
    <t>05.05.2025-30.05.2025</t>
  </si>
  <si>
    <t>07.01.2025-14.02.2025</t>
  </si>
  <si>
    <t>kształcenie teoretyczne w szkole macierzystej</t>
  </si>
  <si>
    <t>Odolanów</t>
  </si>
  <si>
    <t>28.04.2025-23.05.2025</t>
  </si>
  <si>
    <t>cieśla</t>
  </si>
  <si>
    <t>Branżowa Szkoła 1 Stopnia Terra Nova we Wrocławiu, ul. Przedmiejska 6-10, 54-201 Wrocław</t>
  </si>
  <si>
    <t>03.09.2024-30.09.2024</t>
  </si>
  <si>
    <t>03.03.2025 - 28.03.2025</t>
  </si>
  <si>
    <t>14.10.2024-12.11.2024</t>
  </si>
  <si>
    <t>KLASA 1  - stan na 08.10.2024 r.</t>
  </si>
  <si>
    <t>KLASA 2 stan na 08.10.2024 r.</t>
  </si>
  <si>
    <t>KLASA 3 stan na 08.10. 2024 r.</t>
  </si>
  <si>
    <t>7.01.2025-31.01.2025</t>
  </si>
  <si>
    <t>19.05.2025-15.06.2025</t>
  </si>
  <si>
    <t>Krrotoszzyn</t>
  </si>
  <si>
    <t>niemiecka</t>
  </si>
  <si>
    <t>31.03.2025-30.04.2025</t>
  </si>
  <si>
    <t>20.01.2025-28.02.2025</t>
  </si>
  <si>
    <t>21.10.2024-14.11.2024</t>
  </si>
  <si>
    <t>21.05.2025-18.06.2025</t>
  </si>
  <si>
    <t>angieslki</t>
  </si>
  <si>
    <t>CKZ Kędzierzyn-Koźle</t>
  </si>
  <si>
    <t>Centrum Kształcenia Zawodowego w Kędzierzynie - Koźlu, ul. Mostowa 7, 47-223 Kędzierzyn Koźle, biuro@ckzkk.pl</t>
  </si>
  <si>
    <t>niem</t>
  </si>
  <si>
    <t>24.03.2025-25.04.2025</t>
  </si>
  <si>
    <t>12.05.2025-06.06.2025</t>
  </si>
  <si>
    <t>02.12.2024-27.12.2024</t>
  </si>
  <si>
    <t>03.02.2025 - 28.02.2025</t>
  </si>
  <si>
    <t>03.02.2025-28.02.2025</t>
  </si>
  <si>
    <t>26.05.2025-20.06.2025</t>
  </si>
  <si>
    <t>Branżowa Szkoła Specjalna 1 Stopnia w Zespole Szkół Secjalnych w Żmigrodzie</t>
  </si>
  <si>
    <t>Zespół Szkół Zawodowych im. Stanisława Staszica w Opolu</t>
  </si>
  <si>
    <t>03.03.2025-21.03.2025</t>
  </si>
  <si>
    <t>07.01.2023-07.02.2025</t>
  </si>
  <si>
    <t>24.03.2025-11.04.2025</t>
  </si>
  <si>
    <t>07.01.2025-07.02.2025</t>
  </si>
  <si>
    <t>10.02.2025-28.02.2025</t>
  </si>
  <si>
    <t>14.04.2025-09.05.2025</t>
  </si>
  <si>
    <t>12.05.2025-30.05.2025</t>
  </si>
  <si>
    <t>02.06.2025-20.06.2025</t>
  </si>
  <si>
    <t>7.10.2025-31.10.2025</t>
  </si>
  <si>
    <t>CKZ Sieradz</t>
  </si>
  <si>
    <t>Centrum Kształcenia Zawodowego w Sieradzu, ul. Leszka Czarnego 2, 98-200 Sieradz, tel. 43 822 40 24 cezsieradz@op.pl</t>
  </si>
  <si>
    <t>CKZ SIeradz</t>
  </si>
  <si>
    <t>CKZ Wodzisław Śląski</t>
  </si>
  <si>
    <t>Cech Rzemieślników i Innych Przedsiębiorców Wodzisław Śląski, ul. Zamkowa 5, tel.: 32 455 49 85 wew. 11</t>
  </si>
  <si>
    <t>Wodzisław Śląski</t>
  </si>
  <si>
    <t>D-Wodzisław Sląski</t>
  </si>
  <si>
    <t>niemieck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</si>
  <si>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</si>
  <si>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</si>
  <si>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</si>
  <si>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</si>
  <si>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</si>
  <si>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</si>
  <si>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</si>
  <si>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</si>
  <si>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</si>
  <si>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</si>
  <si>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</si>
  <si>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</si>
  <si>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</si>
  <si>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</si>
  <si>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</si>
  <si>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</si>
  <si>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</si>
  <si>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</si>
  <si>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</si>
  <si>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</si>
  <si>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</si>
  <si>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</si>
  <si>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</si>
  <si>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</si>
  <si>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</si>
  <si>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</si>
  <si>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</si>
  <si>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</si>
  <si>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</si>
  <si>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</si>
  <si>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</si>
  <si>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</si>
  <si>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</si>
  <si>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</si>
  <si>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</si>
  <si>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</si>
  <si>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</si>
  <si>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</si>
  <si>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</si>
  <si>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</si>
  <si>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</si>
  <si>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</si>
  <si>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</si>
  <si>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</si>
  <si>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</si>
  <si>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</si>
  <si>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</si>
  <si>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</si>
  <si>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</si>
  <si>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</si>
  <si>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</si>
  <si>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</si>
  <si>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</si>
  <si>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</si>
  <si>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</si>
  <si>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</si>
  <si>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</si>
  <si>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</si>
  <si>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</si>
  <si>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</si>
  <si>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</si>
  <si>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</si>
  <si>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</si>
  <si>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</si>
  <si>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</si>
  <si>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</si>
  <si>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</si>
  <si>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</si>
  <si>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</si>
  <si>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</si>
  <si>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</si>
  <si>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</si>
  <si>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</si>
  <si>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</si>
  <si>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</si>
  <si>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</si>
  <si>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</si>
  <si>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</si>
  <si>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</si>
  <si>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</si>
  <si>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</si>
  <si>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</si>
  <si>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</si>
  <si>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</si>
  <si>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</si>
  <si>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</si>
  <si>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</si>
  <si>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</si>
  <si>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</si>
  <si>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</si>
  <si>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</si>
  <si>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</si>
  <si>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</si>
  <si>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</si>
  <si>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</si>
  <si>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</si>
  <si>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</si>
  <si>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</si>
  <si>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 xml:space="preserve"> Zdobienie wyrobów ceramicznych</t>
  </si>
  <si>
    <t>Branżowa Szkoła Specjalna 1 Stopnia w Zespole Szkół Specjalnych w Żmigrodzie</t>
  </si>
  <si>
    <t>27.01.2025-31.01.2025</t>
  </si>
  <si>
    <t>03.02.2025-07.02.2025</t>
  </si>
  <si>
    <t>10.02.2025-14.02.2025</t>
  </si>
  <si>
    <t>12.05.2025 – 06.06.2025</t>
  </si>
  <si>
    <t>31.03.2025-11.04.2025</t>
  </si>
  <si>
    <t>05.05.2025-16.05.2025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</si>
</sst>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z_ł_-;\-* #,##0.00\ _z_ł_-;_-* &quot;-&quot;??\ _z_ł_-;_-@_-"/>
    <numFmt numFmtId="164" formatCode="[$-415]0"/>
  </numFmts>
  <fonts count="77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b/>
      <sz val="12"/>
      <color rgb="FFFF0000"/>
      <name val="Calibri"/>
      <family val="2"/>
      <charset val="238"/>
      <scheme val="minor"/>
    </font>
    <font>
      <b/>
      <sz val="14"/>
      <color theme="4" tint="-0.499984740745262"/>
      <name val="Calibri"/>
      <family val="2"/>
      <charset val="238"/>
      <scheme val="minor"/>
    </font>
    <font>
      <b/>
      <sz val="18"/>
      <color rgb="FFFF000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1"/>
      <color rgb="FFFF0000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8"/>
      <color rgb="FFFF0000"/>
      <name val="Calibri"/>
      <family val="2"/>
      <charset val="238"/>
      <scheme val="minor"/>
    </font>
    <font>
      <b/>
      <sz val="8"/>
      <color rgb="FFFF000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2"/>
      <color theme="3" tint="-0.499984740745262"/>
      <name val="Calibri"/>
      <family val="2"/>
      <charset val="238"/>
      <scheme val="minor"/>
    </font>
    <font>
      <b/>
      <sz val="11"/>
      <color rgb="FFC00000"/>
      <name val="Calibri"/>
      <family val="2"/>
      <charset val="238"/>
      <scheme val="minor"/>
    </font>
    <font>
      <b/>
      <sz val="11"/>
      <name val="Calibri"/>
      <family val="2"/>
      <charset val="238"/>
    </font>
    <font>
      <sz val="11"/>
      <name val="Calibri"/>
      <family val="2"/>
      <charset val="238"/>
    </font>
    <font>
      <u/>
      <sz val="11"/>
      <color theme="1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0"/>
      <color rgb="FFC00000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0"/>
      <color indexed="8"/>
      <name val="Calibri"/>
      <family val="2"/>
      <charset val="238"/>
    </font>
    <font>
      <b/>
      <sz val="10"/>
      <color indexed="8"/>
      <name val="Calibri"/>
      <family val="2"/>
      <charset val="238"/>
    </font>
    <font>
      <b/>
      <sz val="10"/>
      <color rgb="FFFF0000"/>
      <name val="Calibri"/>
      <family val="2"/>
      <charset val="238"/>
      <scheme val="minor"/>
    </font>
    <font>
      <b/>
      <sz val="11"/>
      <color theme="8" tint="-0.499984740745262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1"/>
      <name val="Times New Roman"/>
      <family val="1"/>
      <charset val="238"/>
    </font>
    <font>
      <sz val="10"/>
      <name val="Calibri"/>
      <family val="2"/>
      <charset val="238"/>
      <scheme val="minor"/>
    </font>
    <font>
      <sz val="11"/>
      <color rgb="FFC0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color rgb="FFC0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7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1"/>
      <name val="Times New Roman"/>
      <family val="1"/>
      <charset val="238"/>
    </font>
    <font>
      <b/>
      <sz val="11"/>
      <color rgb="FFFF000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1"/>
      <color rgb="FF000000"/>
      <name val="Calibri"/>
      <family val="2"/>
      <charset val="238"/>
    </font>
    <font>
      <b/>
      <sz val="8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8"/>
      <color rgb="FFC0000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scheme val="minor"/>
    </font>
    <font>
      <b/>
      <sz val="12"/>
      <color theme="4" tint="-0.499984740745262"/>
      <name val="Calibri"/>
      <family val="2"/>
      <charset val="238"/>
      <scheme val="minor"/>
    </font>
    <font>
      <b/>
      <sz val="12"/>
      <color theme="8" tint="-0.499984740745262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1"/>
      <color rgb="FF4D5156"/>
      <name val="Arial"/>
      <family val="2"/>
      <charset val="238"/>
    </font>
    <font>
      <b/>
      <sz val="11"/>
      <color rgb="FFFF000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b/>
      <sz val="11"/>
      <name val="Docs-Calibri"/>
    </font>
    <font>
      <sz val="1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3F3F76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C00000"/>
      <name val="Calibri"/>
      <family val="2"/>
      <charset val="238"/>
    </font>
    <font>
      <sz val="11"/>
      <name val="Calibri"/>
      <scheme val="minor"/>
    </font>
    <font>
      <sz val="11"/>
      <color rgb="FFFF0000"/>
      <name val="Calibri"/>
      <scheme val="minor"/>
    </font>
    <font>
      <b/>
      <sz val="11"/>
      <color rgb="FFFF0000"/>
      <name val="Calibri"/>
      <scheme val="minor"/>
    </font>
    <font>
      <b/>
      <sz val="11"/>
      <name val="Calibri"/>
      <scheme val="minor"/>
    </font>
  </fonts>
  <fills count="29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39997558519241921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theme="4" tint="0.39997558519241921"/>
      </bottom>
      <diagonal/>
    </border>
    <border>
      <left style="thin">
        <color auto="1"/>
      </left>
      <right/>
      <top style="thin">
        <color indexed="64"/>
      </top>
      <bottom style="thin">
        <color theme="4" tint="0.3999755851924192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/>
      <bottom style="thin">
        <color auto="1"/>
      </bottom>
      <diagonal/>
    </border>
  </borders>
  <cellStyleXfs count="5">
    <xf numFmtId="0" fontId="0" fillId="0" borderId="0"/>
    <xf numFmtId="0" fontId="9" fillId="0" borderId="0"/>
    <xf numFmtId="0" fontId="21" fillId="0" borderId="0" applyNumberForma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</cellStyleXfs>
  <cellXfs count="710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0" fontId="10" fillId="0" borderId="0" xfId="0" applyFont="1"/>
    <xf numFmtId="0" fontId="0" fillId="0" borderId="0" xfId="0" applyAlignment="1">
      <alignment horizontal="center" vertical="center"/>
    </xf>
    <xf numFmtId="0" fontId="14" fillId="5" borderId="5" xfId="0" applyFont="1" applyFill="1" applyBorder="1" applyAlignment="1">
      <alignment horizontal="left" vertical="center" wrapText="1" indent="8"/>
    </xf>
    <xf numFmtId="0" fontId="14" fillId="5" borderId="5" xfId="0" applyFont="1" applyFill="1" applyBorder="1" applyAlignment="1">
      <alignment vertical="center" wrapText="1"/>
    </xf>
    <xf numFmtId="0" fontId="15" fillId="5" borderId="5" xfId="0" applyFont="1" applyFill="1" applyBorder="1" applyAlignment="1">
      <alignment horizontal="center" vertical="center" wrapText="1"/>
    </xf>
    <xf numFmtId="0" fontId="14" fillId="5" borderId="5" xfId="0" applyFont="1" applyFill="1" applyBorder="1" applyAlignment="1">
      <alignment horizontal="center" vertical="center" wrapText="1"/>
    </xf>
    <xf numFmtId="0" fontId="14" fillId="5" borderId="10" xfId="0" applyFont="1" applyFill="1" applyBorder="1" applyAlignment="1">
      <alignment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17" fillId="6" borderId="11" xfId="0" applyFont="1" applyFill="1" applyBorder="1" applyAlignment="1">
      <alignment horizontal="center" vertical="center" textRotation="90"/>
    </xf>
    <xf numFmtId="0" fontId="14" fillId="5" borderId="9" xfId="0" applyFont="1" applyFill="1" applyBorder="1" applyAlignment="1">
      <alignment horizontal="center" vertical="center" wrapText="1"/>
    </xf>
    <xf numFmtId="0" fontId="15" fillId="0" borderId="12" xfId="0" applyFont="1" applyBorder="1"/>
    <xf numFmtId="22" fontId="0" fillId="0" borderId="0" xfId="0" applyNumberFormat="1" applyAlignment="1">
      <alignment horizontal="left"/>
    </xf>
    <xf numFmtId="0" fontId="0" fillId="0" borderId="0" xfId="0" applyProtection="1">
      <protection locked="0"/>
    </xf>
    <xf numFmtId="0" fontId="14" fillId="0" borderId="5" xfId="0" applyFont="1" applyBorder="1" applyAlignment="1" applyProtection="1">
      <alignment horizontal="center" vertical="center" wrapText="1"/>
      <protection hidden="1"/>
    </xf>
    <xf numFmtId="0" fontId="11" fillId="0" borderId="5" xfId="0" applyFont="1" applyBorder="1" applyAlignment="1" applyProtection="1">
      <alignment vertical="center" wrapText="1"/>
      <protection hidden="1"/>
    </xf>
    <xf numFmtId="0" fontId="11" fillId="0" borderId="5" xfId="0" applyFont="1" applyBorder="1" applyAlignment="1" applyProtection="1">
      <alignment horizontal="center" vertical="center" wrapText="1"/>
      <protection hidden="1"/>
    </xf>
    <xf numFmtId="0" fontId="12" fillId="0" borderId="5" xfId="0" applyFont="1" applyBorder="1" applyAlignment="1" applyProtection="1">
      <alignment vertical="center" wrapText="1"/>
      <protection hidden="1"/>
    </xf>
    <xf numFmtId="0" fontId="12" fillId="0" borderId="5" xfId="0" applyFont="1" applyBorder="1" applyAlignment="1" applyProtection="1">
      <alignment horizontal="center" vertical="center" wrapText="1"/>
      <protection hidden="1"/>
    </xf>
    <xf numFmtId="0" fontId="13" fillId="0" borderId="5" xfId="0" applyFont="1" applyBorder="1" applyAlignment="1" applyProtection="1">
      <alignment vertical="center" wrapText="1"/>
      <protection hidden="1"/>
    </xf>
    <xf numFmtId="0" fontId="7" fillId="0" borderId="5" xfId="0" applyFont="1" applyBorder="1" applyAlignment="1">
      <alignment horizontal="center" vertical="center"/>
    </xf>
    <xf numFmtId="0" fontId="16" fillId="0" borderId="7" xfId="0" applyFont="1" applyBorder="1" applyAlignment="1">
      <alignment horizontal="center" vertical="center" textRotation="90"/>
    </xf>
    <xf numFmtId="0" fontId="16" fillId="0" borderId="5" xfId="0" applyFont="1" applyBorder="1" applyAlignment="1">
      <alignment horizontal="center" vertical="center" textRotation="90"/>
    </xf>
    <xf numFmtId="0" fontId="17" fillId="6" borderId="5" xfId="0" applyFont="1" applyFill="1" applyBorder="1" applyAlignment="1">
      <alignment horizontal="center" vertical="center" textRotation="90"/>
    </xf>
    <xf numFmtId="0" fontId="7" fillId="0" borderId="1" xfId="0" applyFont="1" applyBorder="1"/>
    <xf numFmtId="0" fontId="7" fillId="0" borderId="5" xfId="0" applyFont="1" applyBorder="1" applyAlignment="1">
      <alignment horizontal="left" vertical="center"/>
    </xf>
    <xf numFmtId="0" fontId="7" fillId="0" borderId="5" xfId="0" applyFont="1" applyBorder="1" applyAlignment="1">
      <alignment horizontal="left"/>
    </xf>
    <xf numFmtId="0" fontId="0" fillId="6" borderId="0" xfId="0" applyFill="1" applyAlignment="1">
      <alignment horizontal="center" vertical="center"/>
    </xf>
    <xf numFmtId="3" fontId="0" fillId="0" borderId="0" xfId="0" applyNumberFormat="1"/>
    <xf numFmtId="0" fontId="21" fillId="0" borderId="0" xfId="2"/>
    <xf numFmtId="0" fontId="7" fillId="0" borderId="5" xfId="0" applyFont="1" applyBorder="1" applyAlignment="1">
      <alignment vertical="center"/>
    </xf>
    <xf numFmtId="0" fontId="7" fillId="0" borderId="5" xfId="0" applyFont="1" applyBorder="1"/>
    <xf numFmtId="0" fontId="0" fillId="0" borderId="4" xfId="0" applyBorder="1" applyAlignment="1">
      <alignment horizontal="center" vertical="center"/>
    </xf>
    <xf numFmtId="0" fontId="7" fillId="0" borderId="0" xfId="0" applyFont="1"/>
    <xf numFmtId="0" fontId="7" fillId="0" borderId="0" xfId="0" applyFont="1" applyAlignment="1">
      <alignment horizontal="center" vertical="center"/>
    </xf>
    <xf numFmtId="0" fontId="15" fillId="8" borderId="5" xfId="0" applyFont="1" applyFill="1" applyBorder="1"/>
    <xf numFmtId="0" fontId="11" fillId="0" borderId="5" xfId="0" applyFont="1" applyBorder="1"/>
    <xf numFmtId="0" fontId="15" fillId="0" borderId="5" xfId="0" applyFont="1" applyBorder="1"/>
    <xf numFmtId="0" fontId="23" fillId="9" borderId="5" xfId="0" applyFont="1" applyFill="1" applyBorder="1"/>
    <xf numFmtId="0" fontId="23" fillId="0" borderId="5" xfId="0" applyFont="1" applyBorder="1"/>
    <xf numFmtId="0" fontId="14" fillId="9" borderId="5" xfId="0" applyFont="1" applyFill="1" applyBorder="1"/>
    <xf numFmtId="0" fontId="11" fillId="10" borderId="5" xfId="0" applyFont="1" applyFill="1" applyBorder="1"/>
    <xf numFmtId="0" fontId="15" fillId="9" borderId="5" xfId="0" applyFont="1" applyFill="1" applyBorder="1"/>
    <xf numFmtId="0" fontId="14" fillId="0" borderId="5" xfId="0" applyFont="1" applyBorder="1"/>
    <xf numFmtId="0" fontId="24" fillId="4" borderId="0" xfId="0" applyFont="1" applyFill="1"/>
    <xf numFmtId="0" fontId="24" fillId="11" borderId="13" xfId="0" applyFont="1" applyFill="1" applyBorder="1" applyAlignment="1">
      <alignment horizontal="center" vertical="center" wrapText="1"/>
    </xf>
    <xf numFmtId="0" fontId="24" fillId="0" borderId="0" xfId="0" applyFont="1"/>
    <xf numFmtId="0" fontId="24" fillId="0" borderId="13" xfId="0" applyFont="1" applyBorder="1" applyAlignment="1">
      <alignment horizontal="center" vertical="center" wrapText="1"/>
    </xf>
    <xf numFmtId="0" fontId="25" fillId="0" borderId="13" xfId="0" applyFont="1" applyBorder="1"/>
    <xf numFmtId="0" fontId="25" fillId="0" borderId="13" xfId="0" applyFont="1" applyBorder="1" applyAlignment="1">
      <alignment horizontal="center" vertical="center"/>
    </xf>
    <xf numFmtId="0" fontId="0" fillId="0" borderId="13" xfId="0" applyBorder="1"/>
    <xf numFmtId="0" fontId="26" fillId="0" borderId="13" xfId="0" applyFont="1" applyBorder="1"/>
    <xf numFmtId="0" fontId="15" fillId="3" borderId="5" xfId="0" applyFont="1" applyFill="1" applyBorder="1"/>
    <xf numFmtId="0" fontId="21" fillId="0" borderId="5" xfId="2" applyBorder="1"/>
    <xf numFmtId="0" fontId="11" fillId="10" borderId="2" xfId="0" applyFont="1" applyFill="1" applyBorder="1"/>
    <xf numFmtId="0" fontId="15" fillId="0" borderId="2" xfId="0" applyFont="1" applyBorder="1"/>
    <xf numFmtId="0" fontId="15" fillId="3" borderId="2" xfId="0" applyFont="1" applyFill="1" applyBorder="1"/>
    <xf numFmtId="0" fontId="11" fillId="0" borderId="13" xfId="0" applyFont="1" applyBorder="1"/>
    <xf numFmtId="0" fontId="14" fillId="9" borderId="13" xfId="0" applyFont="1" applyFill="1" applyBorder="1"/>
    <xf numFmtId="0" fontId="15" fillId="0" borderId="13" xfId="0" applyFont="1" applyBorder="1"/>
    <xf numFmtId="0" fontId="15" fillId="3" borderId="13" xfId="0" applyFont="1" applyFill="1" applyBorder="1"/>
    <xf numFmtId="0" fontId="21" fillId="0" borderId="13" xfId="2" applyFill="1" applyBorder="1"/>
    <xf numFmtId="0" fontId="7" fillId="0" borderId="13" xfId="0" applyFont="1" applyBorder="1"/>
    <xf numFmtId="0" fontId="8" fillId="0" borderId="13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7" fillId="0" borderId="13" xfId="0" applyFont="1" applyBorder="1" applyAlignment="1">
      <alignment vertical="center"/>
    </xf>
    <xf numFmtId="22" fontId="0" fillId="0" borderId="0" xfId="0" applyNumberFormat="1" applyAlignment="1">
      <alignment horizontal="left" vertical="center"/>
    </xf>
    <xf numFmtId="0" fontId="1" fillId="0" borderId="13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/>
    </xf>
    <xf numFmtId="0" fontId="0" fillId="0" borderId="13" xfId="0" applyBorder="1" applyAlignment="1">
      <alignment horizontal="center" vertical="center"/>
    </xf>
    <xf numFmtId="49" fontId="8" fillId="0" borderId="13" xfId="0" applyNumberFormat="1" applyFont="1" applyBorder="1" applyAlignment="1">
      <alignment horizontal="center" vertical="center"/>
    </xf>
    <xf numFmtId="0" fontId="0" fillId="0" borderId="13" xfId="0" applyBorder="1" applyAlignment="1">
      <alignment horizontal="center"/>
    </xf>
    <xf numFmtId="0" fontId="21" fillId="0" borderId="13" xfId="2" applyBorder="1"/>
    <xf numFmtId="0" fontId="1" fillId="2" borderId="2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/>
    </xf>
    <xf numFmtId="0" fontId="21" fillId="0" borderId="2" xfId="2" applyBorder="1"/>
    <xf numFmtId="0" fontId="27" fillId="12" borderId="2" xfId="0" applyFont="1" applyFill="1" applyBorder="1"/>
    <xf numFmtId="0" fontId="0" fillId="0" borderId="13" xfId="0" applyBorder="1" applyAlignment="1">
      <alignment horizontal="left"/>
    </xf>
    <xf numFmtId="0" fontId="0" fillId="0" borderId="13" xfId="0" applyBorder="1" applyAlignment="1">
      <alignment horizontal="left" indent="2"/>
    </xf>
    <xf numFmtId="0" fontId="1" fillId="2" borderId="9" xfId="0" applyFont="1" applyFill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7" fillId="0" borderId="13" xfId="0" applyFont="1" applyBorder="1" applyAlignment="1">
      <alignment horizontal="left" vertical="center"/>
    </xf>
    <xf numFmtId="0" fontId="8" fillId="0" borderId="13" xfId="0" applyFont="1" applyBorder="1"/>
    <xf numFmtId="0" fontId="7" fillId="0" borderId="13" xfId="0" applyFont="1" applyBorder="1" applyAlignment="1">
      <alignment horizontal="left"/>
    </xf>
    <xf numFmtId="0" fontId="0" fillId="12" borderId="13" xfId="0" applyFill="1" applyBorder="1" applyAlignment="1">
      <alignment horizontal="center" vertical="center"/>
    </xf>
    <xf numFmtId="0" fontId="0" fillId="12" borderId="13" xfId="0" applyFill="1" applyBorder="1" applyAlignment="1">
      <alignment horizontal="center"/>
    </xf>
    <xf numFmtId="0" fontId="7" fillId="0" borderId="13" xfId="0" applyFont="1" applyBorder="1" applyAlignment="1">
      <alignment wrapText="1"/>
    </xf>
    <xf numFmtId="0" fontId="11" fillId="0" borderId="0" xfId="0" applyFont="1"/>
    <xf numFmtId="0" fontId="11" fillId="2" borderId="13" xfId="0" applyFont="1" applyFill="1" applyBorder="1"/>
    <xf numFmtId="0" fontId="11" fillId="0" borderId="13" xfId="0" applyFont="1" applyBorder="1" applyAlignment="1">
      <alignment horizontal="center" vertical="center"/>
    </xf>
    <xf numFmtId="0" fontId="0" fillId="7" borderId="13" xfId="0" applyFill="1" applyBorder="1" applyAlignment="1">
      <alignment horizontal="center" vertical="center"/>
    </xf>
    <xf numFmtId="0" fontId="0" fillId="8" borderId="13" xfId="0" applyFill="1" applyBorder="1" applyAlignment="1">
      <alignment horizontal="center" vertical="center"/>
    </xf>
    <xf numFmtId="0" fontId="0" fillId="3" borderId="13" xfId="0" applyFill="1" applyBorder="1" applyAlignment="1">
      <alignment horizontal="center" vertical="center"/>
    </xf>
    <xf numFmtId="0" fontId="0" fillId="0" borderId="13" xfId="0" applyBorder="1" applyAlignment="1">
      <alignment vertical="center"/>
    </xf>
    <xf numFmtId="14" fontId="0" fillId="3" borderId="13" xfId="0" applyNumberFormat="1" applyFill="1" applyBorder="1" applyAlignment="1">
      <alignment horizontal="center" vertical="center"/>
    </xf>
    <xf numFmtId="0" fontId="0" fillId="6" borderId="0" xfId="0" applyFill="1"/>
    <xf numFmtId="14" fontId="0" fillId="0" borderId="13" xfId="0" applyNumberFormat="1" applyBorder="1" applyAlignment="1">
      <alignment horizontal="center" vertical="center"/>
    </xf>
    <xf numFmtId="14" fontId="0" fillId="8" borderId="13" xfId="0" applyNumberFormat="1" applyFill="1" applyBorder="1" applyAlignment="1">
      <alignment horizontal="center" vertical="center"/>
    </xf>
    <xf numFmtId="14" fontId="0" fillId="7" borderId="13" xfId="0" applyNumberFormat="1" applyFill="1" applyBorder="1" applyAlignment="1">
      <alignment horizontal="center" vertical="center"/>
    </xf>
    <xf numFmtId="0" fontId="10" fillId="0" borderId="13" xfId="0" applyFont="1" applyBorder="1" applyAlignment="1">
      <alignment vertical="top" wrapText="1"/>
    </xf>
    <xf numFmtId="0" fontId="7" fillId="0" borderId="0" xfId="0" applyFont="1" applyAlignment="1">
      <alignment horizontal="center"/>
    </xf>
    <xf numFmtId="0" fontId="7" fillId="0" borderId="1" xfId="0" applyFont="1" applyBorder="1" applyAlignment="1">
      <alignment horizontal="left"/>
    </xf>
    <xf numFmtId="0" fontId="7" fillId="0" borderId="2" xfId="0" applyFont="1" applyBorder="1" applyAlignment="1">
      <alignment horizontal="left" vertical="center"/>
    </xf>
    <xf numFmtId="0" fontId="10" fillId="0" borderId="5" xfId="0" applyFont="1" applyBorder="1" applyAlignment="1">
      <alignment vertical="top" wrapText="1"/>
    </xf>
    <xf numFmtId="0" fontId="7" fillId="7" borderId="5" xfId="0" applyFont="1" applyFill="1" applyBorder="1" applyAlignment="1">
      <alignment horizontal="left"/>
    </xf>
    <xf numFmtId="0" fontId="10" fillId="0" borderId="13" xfId="0" applyFont="1" applyBorder="1" applyAlignment="1">
      <alignment horizontal="left" vertical="top"/>
    </xf>
    <xf numFmtId="0" fontId="10" fillId="0" borderId="5" xfId="0" applyFont="1" applyBorder="1" applyAlignment="1">
      <alignment horizontal="left" vertical="top"/>
    </xf>
    <xf numFmtId="0" fontId="7" fillId="15" borderId="13" xfId="0" applyFont="1" applyFill="1" applyBorder="1" applyAlignment="1">
      <alignment horizontal="center"/>
    </xf>
    <xf numFmtId="0" fontId="8" fillId="0" borderId="9" xfId="0" applyFont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19" fillId="0" borderId="9" xfId="0" applyFont="1" applyBorder="1" applyAlignment="1">
      <alignment horizontal="center" vertical="center"/>
    </xf>
    <xf numFmtId="0" fontId="11" fillId="5" borderId="13" xfId="0" applyFont="1" applyFill="1" applyBorder="1"/>
    <xf numFmtId="0" fontId="7" fillId="0" borderId="0" xfId="0" applyFont="1" applyAlignment="1">
      <alignment vertical="center"/>
    </xf>
    <xf numFmtId="0" fontId="10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8" fillId="0" borderId="0" xfId="0" applyFont="1"/>
    <xf numFmtId="1" fontId="1" fillId="0" borderId="13" xfId="0" applyNumberFormat="1" applyFont="1" applyBorder="1" applyAlignment="1">
      <alignment horizontal="center" vertical="center"/>
    </xf>
    <xf numFmtId="0" fontId="0" fillId="0" borderId="0" xfId="0" applyAlignment="1">
      <alignment wrapText="1"/>
    </xf>
    <xf numFmtId="0" fontId="18" fillId="3" borderId="9" xfId="0" applyFont="1" applyFill="1" applyBorder="1" applyAlignment="1">
      <alignment horizontal="center" vertical="center" wrapText="1"/>
    </xf>
    <xf numFmtId="0" fontId="7" fillId="3" borderId="13" xfId="0" applyFont="1" applyFill="1" applyBorder="1" applyAlignment="1">
      <alignment horizontal="center" vertical="center"/>
    </xf>
    <xf numFmtId="0" fontId="7" fillId="3" borderId="13" xfId="0" applyFont="1" applyFill="1" applyBorder="1"/>
    <xf numFmtId="0" fontId="1" fillId="3" borderId="9" xfId="0" applyFont="1" applyFill="1" applyBorder="1" applyAlignment="1">
      <alignment horizontal="center" vertical="center"/>
    </xf>
    <xf numFmtId="0" fontId="20" fillId="0" borderId="13" xfId="0" applyFont="1" applyBorder="1" applyAlignment="1">
      <alignment horizontal="center" vertical="center"/>
    </xf>
    <xf numFmtId="0" fontId="8" fillId="0" borderId="13" xfId="0" applyFont="1" applyBorder="1" applyAlignment="1">
      <alignment vertical="center"/>
    </xf>
    <xf numFmtId="0" fontId="8" fillId="3" borderId="13" xfId="0" applyFont="1" applyFill="1" applyBorder="1"/>
    <xf numFmtId="0" fontId="18" fillId="3" borderId="13" xfId="0" applyFont="1" applyFill="1" applyBorder="1" applyAlignment="1">
      <alignment horizontal="center" vertical="center"/>
    </xf>
    <xf numFmtId="0" fontId="0" fillId="3" borderId="13" xfId="0" applyFill="1" applyBorder="1" applyAlignment="1">
      <alignment vertical="center"/>
    </xf>
    <xf numFmtId="1" fontId="8" fillId="0" borderId="13" xfId="0" applyNumberFormat="1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7" fillId="5" borderId="13" xfId="0" applyFont="1" applyFill="1" applyBorder="1"/>
    <xf numFmtId="1" fontId="8" fillId="3" borderId="13" xfId="0" applyNumberFormat="1" applyFont="1" applyFill="1" applyBorder="1" applyAlignment="1">
      <alignment horizontal="center" vertical="center"/>
    </xf>
    <xf numFmtId="0" fontId="18" fillId="3" borderId="9" xfId="0" applyFont="1" applyFill="1" applyBorder="1" applyAlignment="1">
      <alignment horizontal="center" vertical="center"/>
    </xf>
    <xf numFmtId="0" fontId="7" fillId="5" borderId="13" xfId="0" applyFont="1" applyFill="1" applyBorder="1" applyAlignment="1">
      <alignment vertical="center"/>
    </xf>
    <xf numFmtId="0" fontId="8" fillId="0" borderId="13" xfId="0" applyFont="1" applyBorder="1" applyAlignment="1">
      <alignment horizontal="left"/>
    </xf>
    <xf numFmtId="0" fontId="29" fillId="2" borderId="13" xfId="0" applyFont="1" applyFill="1" applyBorder="1" applyAlignment="1">
      <alignment horizontal="center" vertical="center"/>
    </xf>
    <xf numFmtId="0" fontId="29" fillId="2" borderId="15" xfId="0" applyFont="1" applyFill="1" applyBorder="1" applyAlignment="1">
      <alignment horizontal="center" vertical="center"/>
    </xf>
    <xf numFmtId="0" fontId="29" fillId="2" borderId="13" xfId="0" applyFont="1" applyFill="1" applyBorder="1" applyAlignment="1">
      <alignment horizontal="center" vertical="center" wrapText="1"/>
    </xf>
    <xf numFmtId="0" fontId="29" fillId="2" borderId="9" xfId="0" applyFont="1" applyFill="1" applyBorder="1" applyAlignment="1">
      <alignment horizontal="center" vertical="center" wrapText="1"/>
    </xf>
    <xf numFmtId="0" fontId="29" fillId="0" borderId="0" xfId="0" applyFont="1" applyAlignment="1">
      <alignment horizontal="center" vertical="center" wrapText="1"/>
    </xf>
    <xf numFmtId="0" fontId="7" fillId="5" borderId="13" xfId="0" applyFont="1" applyFill="1" applyBorder="1" applyAlignment="1">
      <alignment horizontal="center"/>
    </xf>
    <xf numFmtId="0" fontId="0" fillId="5" borderId="13" xfId="0" applyFill="1" applyBorder="1" applyAlignment="1">
      <alignment vertical="center"/>
    </xf>
    <xf numFmtId="0" fontId="7" fillId="5" borderId="13" xfId="0" applyFont="1" applyFill="1" applyBorder="1" applyAlignment="1">
      <alignment horizontal="center" vertical="center"/>
    </xf>
    <xf numFmtId="0" fontId="0" fillId="5" borderId="13" xfId="0" applyFill="1" applyBorder="1" applyAlignment="1">
      <alignment horizontal="center" vertical="center"/>
    </xf>
    <xf numFmtId="0" fontId="18" fillId="0" borderId="13" xfId="0" applyFont="1" applyBorder="1"/>
    <xf numFmtId="1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8" fillId="0" borderId="0" xfId="0" applyFont="1" applyAlignment="1">
      <alignment vertical="center"/>
    </xf>
    <xf numFmtId="1" fontId="1" fillId="0" borderId="6" xfId="0" applyNumberFormat="1" applyFont="1" applyBorder="1" applyAlignment="1">
      <alignment horizontal="center" vertical="center"/>
    </xf>
    <xf numFmtId="0" fontId="0" fillId="0" borderId="13" xfId="0" applyBorder="1" applyAlignment="1">
      <alignment horizontal="left" indent="1"/>
    </xf>
    <xf numFmtId="49" fontId="8" fillId="0" borderId="13" xfId="0" applyNumberFormat="1" applyFont="1" applyBorder="1" applyAlignment="1">
      <alignment horizontal="center" vertical="center" wrapText="1"/>
    </xf>
    <xf numFmtId="0" fontId="7" fillId="0" borderId="13" xfId="0" applyFont="1" applyBorder="1" applyAlignment="1">
      <alignment vertical="center" wrapText="1"/>
    </xf>
    <xf numFmtId="0" fontId="14" fillId="0" borderId="9" xfId="0" applyFont="1" applyBorder="1" applyAlignment="1" applyProtection="1">
      <alignment horizontal="center" vertical="center" wrapText="1"/>
      <protection hidden="1"/>
    </xf>
    <xf numFmtId="0" fontId="7" fillId="16" borderId="13" xfId="0" applyFont="1" applyFill="1" applyBorder="1"/>
    <xf numFmtId="0" fontId="7" fillId="16" borderId="13" xfId="0" applyFont="1" applyFill="1" applyBorder="1" applyAlignment="1">
      <alignment horizontal="center"/>
    </xf>
    <xf numFmtId="0" fontId="7" fillId="16" borderId="13" xfId="0" applyFont="1" applyFill="1" applyBorder="1" applyAlignment="1">
      <alignment vertical="center"/>
    </xf>
    <xf numFmtId="0" fontId="7" fillId="16" borderId="13" xfId="0" applyFont="1" applyFill="1" applyBorder="1" applyAlignment="1">
      <alignment horizontal="center" vertical="center"/>
    </xf>
    <xf numFmtId="0" fontId="7" fillId="16" borderId="13" xfId="0" applyFont="1" applyFill="1" applyBorder="1" applyAlignment="1">
      <alignment horizontal="left" vertical="center"/>
    </xf>
    <xf numFmtId="0" fontId="20" fillId="16" borderId="13" xfId="0" applyFont="1" applyFill="1" applyBorder="1"/>
    <xf numFmtId="0" fontId="20" fillId="16" borderId="13" xfId="0" applyFont="1" applyFill="1" applyBorder="1" applyAlignment="1">
      <alignment horizontal="center" vertical="center"/>
    </xf>
    <xf numFmtId="0" fontId="7" fillId="16" borderId="13" xfId="0" applyFont="1" applyFill="1" applyBorder="1" applyAlignment="1">
      <alignment horizontal="left"/>
    </xf>
    <xf numFmtId="0" fontId="7" fillId="3" borderId="13" xfId="0" applyFont="1" applyFill="1" applyBorder="1" applyAlignment="1">
      <alignment horizontal="center"/>
    </xf>
    <xf numFmtId="0" fontId="8" fillId="3" borderId="13" xfId="0" applyFont="1" applyFill="1" applyBorder="1" applyAlignment="1">
      <alignment horizontal="center" vertical="center"/>
    </xf>
    <xf numFmtId="0" fontId="7" fillId="17" borderId="13" xfId="0" applyFont="1" applyFill="1" applyBorder="1" applyAlignment="1">
      <alignment horizontal="center" vertical="center"/>
    </xf>
    <xf numFmtId="0" fontId="7" fillId="17" borderId="13" xfId="0" applyFont="1" applyFill="1" applyBorder="1"/>
    <xf numFmtId="0" fontId="7" fillId="17" borderId="13" xfId="0" applyFont="1" applyFill="1" applyBorder="1" applyAlignment="1">
      <alignment horizontal="center"/>
    </xf>
    <xf numFmtId="0" fontId="7" fillId="17" borderId="13" xfId="0" applyFont="1" applyFill="1" applyBorder="1" applyAlignment="1">
      <alignment vertical="center"/>
    </xf>
    <xf numFmtId="0" fontId="31" fillId="0" borderId="13" xfId="0" applyFont="1" applyBorder="1"/>
    <xf numFmtId="0" fontId="31" fillId="0" borderId="13" xfId="0" applyFont="1" applyBorder="1" applyAlignment="1">
      <alignment horizontal="center"/>
    </xf>
    <xf numFmtId="0" fontId="31" fillId="0" borderId="13" xfId="0" applyFont="1" applyBorder="1" applyAlignment="1">
      <alignment vertical="center"/>
    </xf>
    <xf numFmtId="0" fontId="31" fillId="0" borderId="13" xfId="0" applyFont="1" applyBorder="1" applyAlignment="1">
      <alignment horizontal="center" vertical="center"/>
    </xf>
    <xf numFmtId="0" fontId="31" fillId="0" borderId="13" xfId="0" applyFont="1" applyBorder="1" applyAlignment="1">
      <alignment vertical="top" wrapText="1"/>
    </xf>
    <xf numFmtId="0" fontId="31" fillId="0" borderId="13" xfId="0" applyFont="1" applyBorder="1" applyAlignment="1">
      <alignment horizontal="center" vertical="top"/>
    </xf>
    <xf numFmtId="22" fontId="0" fillId="0" borderId="0" xfId="0" applyNumberFormat="1"/>
    <xf numFmtId="0" fontId="31" fillId="0" borderId="0" xfId="0" applyFont="1"/>
    <xf numFmtId="0" fontId="7" fillId="16" borderId="13" xfId="0" applyFont="1" applyFill="1" applyBorder="1" applyAlignment="1">
      <alignment vertical="top" wrapText="1"/>
    </xf>
    <xf numFmtId="0" fontId="7" fillId="16" borderId="13" xfId="0" applyFont="1" applyFill="1" applyBorder="1" applyAlignment="1">
      <alignment horizontal="center" vertical="top"/>
    </xf>
    <xf numFmtId="0" fontId="32" fillId="0" borderId="13" xfId="0" applyFont="1" applyBorder="1" applyAlignment="1">
      <alignment horizontal="center" vertical="center"/>
    </xf>
    <xf numFmtId="22" fontId="18" fillId="0" borderId="2" xfId="0" applyNumberFormat="1" applyFont="1" applyBorder="1"/>
    <xf numFmtId="22" fontId="1" fillId="13" borderId="2" xfId="0" applyNumberFormat="1" applyFont="1" applyFill="1" applyBorder="1" applyAlignment="1">
      <alignment horizontal="center" vertical="center"/>
    </xf>
    <xf numFmtId="0" fontId="7" fillId="6" borderId="13" xfId="0" applyFont="1" applyFill="1" applyBorder="1"/>
    <xf numFmtId="0" fontId="7" fillId="6" borderId="13" xfId="0" applyFont="1" applyFill="1" applyBorder="1" applyAlignment="1">
      <alignment horizontal="center"/>
    </xf>
    <xf numFmtId="0" fontId="7" fillId="6" borderId="13" xfId="0" applyFont="1" applyFill="1" applyBorder="1" applyAlignment="1">
      <alignment horizontal="center" vertical="center"/>
    </xf>
    <xf numFmtId="0" fontId="7" fillId="16" borderId="15" xfId="0" applyFont="1" applyFill="1" applyBorder="1" applyAlignment="1">
      <alignment vertical="center"/>
    </xf>
    <xf numFmtId="0" fontId="7" fillId="0" borderId="4" xfId="0" applyFont="1" applyBorder="1" applyAlignment="1">
      <alignment horizontal="center" vertical="center"/>
    </xf>
    <xf numFmtId="0" fontId="7" fillId="0" borderId="9" xfId="0" applyFont="1" applyBorder="1" applyAlignment="1">
      <alignment vertical="center"/>
    </xf>
    <xf numFmtId="0" fontId="7" fillId="0" borderId="2" xfId="0" applyFont="1" applyBorder="1" applyAlignment="1">
      <alignment horizontal="center" vertical="center"/>
    </xf>
    <xf numFmtId="1" fontId="19" fillId="0" borderId="13" xfId="0" applyNumberFormat="1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1" fontId="8" fillId="0" borderId="3" xfId="0" applyNumberFormat="1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 wrapText="1"/>
    </xf>
    <xf numFmtId="0" fontId="7" fillId="0" borderId="13" xfId="0" applyFont="1" applyBorder="1" applyAlignment="1" applyProtection="1">
      <alignment horizontal="center" vertical="center"/>
      <protection locked="0"/>
    </xf>
    <xf numFmtId="0" fontId="33" fillId="0" borderId="0" xfId="0" applyFont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9" xfId="0" applyBorder="1"/>
    <xf numFmtId="0" fontId="7" fillId="0" borderId="9" xfId="0" applyFont="1" applyBorder="1" applyAlignment="1">
      <alignment wrapText="1"/>
    </xf>
    <xf numFmtId="0" fontId="0" fillId="3" borderId="13" xfId="0" applyFill="1" applyBorder="1" applyAlignment="1">
      <alignment horizontal="center"/>
    </xf>
    <xf numFmtId="0" fontId="18" fillId="0" borderId="0" xfId="0" applyFont="1" applyAlignment="1">
      <alignment horizontal="center"/>
    </xf>
    <xf numFmtId="0" fontId="16" fillId="0" borderId="13" xfId="0" applyFont="1" applyBorder="1" applyAlignment="1">
      <alignment horizontal="center" vertical="center" textRotation="90"/>
    </xf>
    <xf numFmtId="0" fontId="17" fillId="6" borderId="13" xfId="0" applyFont="1" applyFill="1" applyBorder="1" applyAlignment="1">
      <alignment horizontal="center" vertical="center" textRotation="90"/>
    </xf>
    <xf numFmtId="0" fontId="16" fillId="5" borderId="7" xfId="0" applyFont="1" applyFill="1" applyBorder="1" applyAlignment="1">
      <alignment horizontal="center" vertical="center" textRotation="90"/>
    </xf>
    <xf numFmtId="0" fontId="14" fillId="5" borderId="5" xfId="0" applyFont="1" applyFill="1" applyBorder="1" applyAlignment="1" applyProtection="1">
      <alignment horizontal="center" vertical="center" wrapText="1"/>
      <protection hidden="1"/>
    </xf>
    <xf numFmtId="0" fontId="16" fillId="5" borderId="13" xfId="0" applyFont="1" applyFill="1" applyBorder="1" applyAlignment="1">
      <alignment horizontal="center" vertical="center" textRotation="90"/>
    </xf>
    <xf numFmtId="0" fontId="17" fillId="5" borderId="13" xfId="0" applyFont="1" applyFill="1" applyBorder="1" applyAlignment="1">
      <alignment horizontal="center" vertical="center" textRotation="90"/>
    </xf>
    <xf numFmtId="0" fontId="1" fillId="0" borderId="13" xfId="0" applyFont="1" applyBorder="1" applyAlignment="1">
      <alignment horizontal="center"/>
    </xf>
    <xf numFmtId="0" fontId="23" fillId="5" borderId="12" xfId="0" applyFont="1" applyFill="1" applyBorder="1" applyAlignment="1">
      <alignment horizontal="center"/>
    </xf>
    <xf numFmtId="0" fontId="23" fillId="0" borderId="3" xfId="0" applyFont="1" applyBorder="1" applyAlignment="1">
      <alignment horizontal="center"/>
    </xf>
    <xf numFmtId="0" fontId="23" fillId="5" borderId="3" xfId="0" applyFont="1" applyFill="1" applyBorder="1" applyAlignment="1">
      <alignment horizontal="center"/>
    </xf>
    <xf numFmtId="0" fontId="18" fillId="0" borderId="3" xfId="0" applyFont="1" applyBorder="1" applyAlignment="1">
      <alignment horizontal="center"/>
    </xf>
    <xf numFmtId="0" fontId="18" fillId="5" borderId="3" xfId="0" applyFont="1" applyFill="1" applyBorder="1" applyAlignment="1">
      <alignment horizontal="center"/>
    </xf>
    <xf numFmtId="0" fontId="18" fillId="5" borderId="13" xfId="0" applyFont="1" applyFill="1" applyBorder="1" applyAlignment="1">
      <alignment horizontal="center"/>
    </xf>
    <xf numFmtId="0" fontId="18" fillId="0" borderId="13" xfId="0" applyFont="1" applyBorder="1" applyAlignment="1">
      <alignment horizontal="center"/>
    </xf>
    <xf numFmtId="0" fontId="18" fillId="5" borderId="0" xfId="0" applyFont="1" applyFill="1" applyAlignment="1" applyProtection="1">
      <alignment horizontal="center"/>
      <protection hidden="1"/>
    </xf>
    <xf numFmtId="0" fontId="34" fillId="5" borderId="11" xfId="0" applyFont="1" applyFill="1" applyBorder="1" applyAlignment="1">
      <alignment horizontal="center" vertical="center" textRotation="90"/>
    </xf>
    <xf numFmtId="0" fontId="18" fillId="5" borderId="13" xfId="0" applyFont="1" applyFill="1" applyBorder="1" applyAlignment="1">
      <alignment horizontal="center" vertical="center"/>
    </xf>
    <xf numFmtId="0" fontId="18" fillId="5" borderId="11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" fillId="10" borderId="13" xfId="0" applyFont="1" applyFill="1" applyBorder="1" applyAlignment="1" applyProtection="1">
      <alignment horizontal="center" vertical="center"/>
      <protection hidden="1"/>
    </xf>
    <xf numFmtId="0" fontId="1" fillId="10" borderId="13" xfId="0" applyFont="1" applyFill="1" applyBorder="1" applyAlignment="1">
      <alignment horizontal="center"/>
    </xf>
    <xf numFmtId="0" fontId="17" fillId="10" borderId="11" xfId="0" applyFont="1" applyFill="1" applyBorder="1" applyAlignment="1">
      <alignment horizontal="center" vertical="center" textRotation="90"/>
    </xf>
    <xf numFmtId="0" fontId="14" fillId="7" borderId="5" xfId="0" applyFont="1" applyFill="1" applyBorder="1" applyAlignment="1" applyProtection="1">
      <alignment horizontal="center" vertical="center" wrapText="1"/>
      <protection hidden="1"/>
    </xf>
    <xf numFmtId="0" fontId="17" fillId="7" borderId="13" xfId="0" applyFont="1" applyFill="1" applyBorder="1" applyAlignment="1">
      <alignment horizontal="center" vertical="center" textRotation="90"/>
    </xf>
    <xf numFmtId="0" fontId="1" fillId="0" borderId="0" xfId="0" applyFont="1" applyAlignment="1" applyProtection="1">
      <alignment horizontal="center" vertical="center"/>
      <protection hidden="1"/>
    </xf>
    <xf numFmtId="49" fontId="11" fillId="0" borderId="5" xfId="0" applyNumberFormat="1" applyFont="1" applyBorder="1" applyAlignment="1" applyProtection="1">
      <alignment horizontal="center" vertical="center" wrapText="1"/>
      <protection hidden="1"/>
    </xf>
    <xf numFmtId="0" fontId="18" fillId="7" borderId="3" xfId="0" applyFont="1" applyFill="1" applyBorder="1" applyAlignment="1">
      <alignment horizontal="center" vertical="center"/>
    </xf>
    <xf numFmtId="0" fontId="23" fillId="0" borderId="12" xfId="0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23" fillId="5" borderId="12" xfId="0" applyFont="1" applyFill="1" applyBorder="1" applyAlignment="1">
      <alignment horizontal="center" vertical="center"/>
    </xf>
    <xf numFmtId="0" fontId="23" fillId="5" borderId="3" xfId="0" applyFont="1" applyFill="1" applyBorder="1" applyAlignment="1">
      <alignment horizontal="center" vertical="center"/>
    </xf>
    <xf numFmtId="0" fontId="18" fillId="5" borderId="3" xfId="0" applyFont="1" applyFill="1" applyBorder="1" applyAlignment="1">
      <alignment horizontal="center" vertical="center"/>
    </xf>
    <xf numFmtId="0" fontId="18" fillId="5" borderId="0" xfId="0" applyFont="1" applyFill="1" applyAlignment="1">
      <alignment horizontal="center" vertical="center"/>
    </xf>
    <xf numFmtId="0" fontId="23" fillId="5" borderId="5" xfId="0" applyFont="1" applyFill="1" applyBorder="1" applyAlignment="1" applyProtection="1">
      <alignment horizontal="center" vertical="center" wrapText="1"/>
      <protection hidden="1"/>
    </xf>
    <xf numFmtId="0" fontId="16" fillId="0" borderId="12" xfId="0" applyFont="1" applyBorder="1" applyAlignment="1">
      <alignment horizontal="center" vertical="center" textRotation="90"/>
    </xf>
    <xf numFmtId="0" fontId="16" fillId="0" borderId="3" xfId="0" applyFont="1" applyBorder="1" applyAlignment="1">
      <alignment horizontal="center" vertical="center" textRotation="90"/>
    </xf>
    <xf numFmtId="0" fontId="17" fillId="6" borderId="3" xfId="0" applyFont="1" applyFill="1" applyBorder="1" applyAlignment="1">
      <alignment horizontal="center" vertical="center" textRotation="90"/>
    </xf>
    <xf numFmtId="0" fontId="17" fillId="7" borderId="3" xfId="0" applyFont="1" applyFill="1" applyBorder="1" applyAlignment="1">
      <alignment horizontal="center" vertical="center" textRotation="90"/>
    </xf>
    <xf numFmtId="0" fontId="32" fillId="5" borderId="13" xfId="0" applyFont="1" applyFill="1" applyBorder="1" applyAlignment="1">
      <alignment horizontal="center"/>
    </xf>
    <xf numFmtId="0" fontId="0" fillId="5" borderId="13" xfId="0" applyFill="1" applyBorder="1" applyAlignment="1">
      <alignment horizontal="center"/>
    </xf>
    <xf numFmtId="0" fontId="16" fillId="5" borderId="12" xfId="0" applyFont="1" applyFill="1" applyBorder="1" applyAlignment="1">
      <alignment horizontal="center" vertical="center" textRotation="90"/>
    </xf>
    <xf numFmtId="0" fontId="17" fillId="6" borderId="14" xfId="0" applyFont="1" applyFill="1" applyBorder="1" applyAlignment="1">
      <alignment horizontal="center" vertical="center" textRotation="90"/>
    </xf>
    <xf numFmtId="0" fontId="17" fillId="5" borderId="11" xfId="0" applyFont="1" applyFill="1" applyBorder="1" applyAlignment="1">
      <alignment horizontal="center" vertical="center" textRotation="90"/>
    </xf>
    <xf numFmtId="0" fontId="14" fillId="5" borderId="9" xfId="0" applyFont="1" applyFill="1" applyBorder="1" applyAlignment="1">
      <alignment vertical="center" wrapText="1"/>
    </xf>
    <xf numFmtId="0" fontId="18" fillId="7" borderId="13" xfId="0" applyFont="1" applyFill="1" applyBorder="1" applyAlignment="1">
      <alignment horizontal="center"/>
    </xf>
    <xf numFmtId="0" fontId="23" fillId="0" borderId="13" xfId="0" applyFont="1" applyBorder="1" applyAlignment="1">
      <alignment horizontal="center"/>
    </xf>
    <xf numFmtId="0" fontId="16" fillId="5" borderId="3" xfId="0" applyFont="1" applyFill="1" applyBorder="1" applyAlignment="1">
      <alignment horizontal="center" vertical="center" textRotation="90"/>
    </xf>
    <xf numFmtId="0" fontId="17" fillId="5" borderId="3" xfId="0" applyFont="1" applyFill="1" applyBorder="1" applyAlignment="1">
      <alignment horizontal="center" vertical="center" textRotation="90"/>
    </xf>
    <xf numFmtId="0" fontId="1" fillId="0" borderId="0" xfId="0" applyFont="1" applyAlignment="1" applyProtection="1">
      <alignment horizontal="center"/>
      <protection hidden="1"/>
    </xf>
    <xf numFmtId="0" fontId="32" fillId="0" borderId="0" xfId="0" applyFont="1" applyAlignment="1">
      <alignment horizontal="center"/>
    </xf>
    <xf numFmtId="49" fontId="18" fillId="0" borderId="13" xfId="0" applyNumberFormat="1" applyFont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/>
    </xf>
    <xf numFmtId="1" fontId="8" fillId="0" borderId="0" xfId="0" applyNumberFormat="1" applyFont="1" applyAlignment="1">
      <alignment horizontal="center" vertical="center"/>
    </xf>
    <xf numFmtId="1" fontId="8" fillId="0" borderId="4" xfId="0" applyNumberFormat="1" applyFont="1" applyBorder="1" applyAlignment="1">
      <alignment horizontal="center" vertical="center"/>
    </xf>
    <xf numFmtId="1" fontId="8" fillId="0" borderId="13" xfId="0" applyNumberFormat="1" applyFont="1" applyBorder="1" applyAlignment="1" applyProtection="1">
      <alignment horizontal="center" vertical="center"/>
      <protection locked="0"/>
    </xf>
    <xf numFmtId="1" fontId="19" fillId="0" borderId="13" xfId="0" applyNumberFormat="1" applyFont="1" applyBorder="1" applyAlignment="1" applyProtection="1">
      <alignment horizontal="center" vertical="center"/>
      <protection locked="0"/>
    </xf>
    <xf numFmtId="1" fontId="19" fillId="0" borderId="13" xfId="1" applyNumberFormat="1" applyFont="1" applyBorder="1" applyAlignment="1" applyProtection="1">
      <alignment horizontal="center" vertical="center"/>
      <protection locked="0"/>
    </xf>
    <xf numFmtId="1" fontId="8" fillId="0" borderId="13" xfId="1" applyNumberFormat="1" applyFont="1" applyBorder="1" applyAlignment="1" applyProtection="1">
      <alignment horizontal="center" vertical="center"/>
      <protection locked="0"/>
    </xf>
    <xf numFmtId="1" fontId="8" fillId="0" borderId="4" xfId="0" applyNumberFormat="1" applyFont="1" applyBorder="1" applyAlignment="1" applyProtection="1">
      <alignment horizontal="center" vertical="center"/>
      <protection locked="0"/>
    </xf>
    <xf numFmtId="0" fontId="22" fillId="0" borderId="19" xfId="0" applyFont="1" applyBorder="1" applyAlignment="1">
      <alignment horizontal="center" vertical="center"/>
    </xf>
    <xf numFmtId="0" fontId="20" fillId="0" borderId="13" xfId="0" applyFont="1" applyBorder="1" applyAlignment="1" applyProtection="1">
      <alignment horizontal="center" vertical="center"/>
      <protection locked="0"/>
    </xf>
    <xf numFmtId="0" fontId="20" fillId="0" borderId="13" xfId="1" applyFont="1" applyBorder="1" applyAlignment="1" applyProtection="1">
      <alignment horizontal="center" vertical="center"/>
      <protection locked="0"/>
    </xf>
    <xf numFmtId="0" fontId="38" fillId="0" borderId="13" xfId="0" applyFont="1" applyBorder="1" applyAlignment="1">
      <alignment horizontal="center" vertical="center"/>
    </xf>
    <xf numFmtId="0" fontId="8" fillId="0" borderId="11" xfId="0" applyFont="1" applyBorder="1"/>
    <xf numFmtId="0" fontId="39" fillId="0" borderId="0" xfId="0" applyFont="1" applyAlignment="1">
      <alignment horizontal="center" vertical="center"/>
    </xf>
    <xf numFmtId="0" fontId="22" fillId="0" borderId="0" xfId="0" applyFont="1" applyAlignment="1">
      <alignment horizontal="left" vertical="center"/>
    </xf>
    <xf numFmtId="0" fontId="22" fillId="0" borderId="13" xfId="0" applyFont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3" xfId="0" applyFont="1" applyBorder="1" applyAlignment="1">
      <alignment vertical="center"/>
    </xf>
    <xf numFmtId="0" fontId="22" fillId="0" borderId="3" xfId="0" applyFont="1" applyBorder="1" applyAlignment="1">
      <alignment horizontal="center" vertical="center"/>
    </xf>
    <xf numFmtId="0" fontId="8" fillId="0" borderId="13" xfId="0" applyFont="1" applyBorder="1" applyAlignment="1" applyProtection="1">
      <alignment horizontal="center" vertical="center"/>
      <protection locked="0"/>
    </xf>
    <xf numFmtId="43" fontId="0" fillId="0" borderId="0" xfId="3" applyFont="1" applyAlignment="1">
      <alignment horizontal="center" vertical="center"/>
    </xf>
    <xf numFmtId="0" fontId="8" fillId="0" borderId="9" xfId="0" applyFont="1" applyBorder="1" applyAlignment="1">
      <alignment horizontal="center" vertical="center" wrapText="1"/>
    </xf>
    <xf numFmtId="0" fontId="41" fillId="0" borderId="0" xfId="0" applyFont="1" applyAlignment="1">
      <alignment horizontal="center" vertical="center"/>
    </xf>
    <xf numFmtId="0" fontId="36" fillId="0" borderId="13" xfId="0" applyFont="1" applyBorder="1" applyAlignment="1">
      <alignment wrapText="1"/>
    </xf>
    <xf numFmtId="0" fontId="36" fillId="0" borderId="13" xfId="0" applyFont="1" applyBorder="1" applyAlignment="1">
      <alignment vertical="center"/>
    </xf>
    <xf numFmtId="0" fontId="11" fillId="19" borderId="13" xfId="0" applyFont="1" applyFill="1" applyBorder="1" applyAlignment="1">
      <alignment horizontal="center"/>
    </xf>
    <xf numFmtId="0" fontId="42" fillId="0" borderId="0" xfId="0" applyFont="1" applyAlignment="1">
      <alignment horizontal="center" vertical="center"/>
    </xf>
    <xf numFmtId="49" fontId="8" fillId="0" borderId="9" xfId="0" applyNumberFormat="1" applyFont="1" applyBorder="1" applyAlignment="1">
      <alignment horizontal="center" vertical="center"/>
    </xf>
    <xf numFmtId="0" fontId="18" fillId="18" borderId="0" xfId="0" applyFont="1" applyFill="1" applyAlignment="1">
      <alignment vertical="center"/>
    </xf>
    <xf numFmtId="0" fontId="18" fillId="16" borderId="0" xfId="0" applyFont="1" applyFill="1" applyAlignment="1">
      <alignment vertical="center"/>
    </xf>
    <xf numFmtId="1" fontId="8" fillId="0" borderId="3" xfId="0" applyNumberFormat="1" applyFont="1" applyBorder="1" applyAlignment="1" applyProtection="1">
      <alignment horizontal="center" vertical="center"/>
      <protection locked="0"/>
    </xf>
    <xf numFmtId="1" fontId="8" fillId="0" borderId="2" xfId="0" applyNumberFormat="1" applyFont="1" applyBorder="1" applyAlignment="1" applyProtection="1">
      <alignment horizontal="center" vertical="center"/>
      <protection locked="0"/>
    </xf>
    <xf numFmtId="0" fontId="7" fillId="0" borderId="13" xfId="1" applyFont="1" applyBorder="1" applyAlignment="1" applyProtection="1">
      <alignment horizontal="center" vertical="center"/>
      <protection locked="0"/>
    </xf>
    <xf numFmtId="1" fontId="19" fillId="0" borderId="0" xfId="0" applyNumberFormat="1" applyFont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0" fontId="0" fillId="0" borderId="13" xfId="0" pivotButton="1" applyBorder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1" fillId="2" borderId="13" xfId="0" applyFont="1" applyFill="1" applyBorder="1" applyAlignment="1">
      <alignment horizontal="center" vertical="center" wrapText="1"/>
    </xf>
    <xf numFmtId="0" fontId="7" fillId="0" borderId="13" xfId="0" applyFont="1" applyBorder="1" applyAlignment="1" applyProtection="1">
      <alignment vertical="center"/>
      <protection locked="0"/>
    </xf>
    <xf numFmtId="0" fontId="20" fillId="0" borderId="13" xfId="0" applyFont="1" applyBorder="1" applyAlignment="1" applyProtection="1">
      <alignment vertical="center"/>
      <protection locked="0"/>
    </xf>
    <xf numFmtId="0" fontId="7" fillId="0" borderId="13" xfId="0" applyFont="1" applyBorder="1" applyAlignment="1" applyProtection="1">
      <alignment vertical="center" wrapText="1"/>
      <protection locked="0"/>
    </xf>
    <xf numFmtId="0" fontId="7" fillId="0" borderId="13" xfId="0" applyFont="1" applyBorder="1" applyAlignment="1" applyProtection="1">
      <alignment horizontal="left" vertical="center"/>
      <protection locked="0"/>
    </xf>
    <xf numFmtId="0" fontId="11" fillId="0" borderId="13" xfId="0" applyFont="1" applyBorder="1" applyAlignment="1" applyProtection="1">
      <alignment vertical="center" wrapText="1"/>
      <protection hidden="1"/>
    </xf>
    <xf numFmtId="0" fontId="11" fillId="0" borderId="13" xfId="0" applyFont="1" applyBorder="1" applyAlignment="1" applyProtection="1">
      <alignment horizontal="center" vertical="center" wrapText="1"/>
      <protection hidden="1"/>
    </xf>
    <xf numFmtId="0" fontId="48" fillId="0" borderId="13" xfId="0" applyFont="1" applyBorder="1" applyAlignment="1" applyProtection="1">
      <alignment vertical="center" wrapText="1"/>
      <protection hidden="1"/>
    </xf>
    <xf numFmtId="0" fontId="49" fillId="0" borderId="13" xfId="0" applyFont="1" applyBorder="1" applyAlignment="1" applyProtection="1">
      <alignment horizontal="center" vertical="center" wrapText="1"/>
      <protection hidden="1"/>
    </xf>
    <xf numFmtId="0" fontId="49" fillId="0" borderId="13" xfId="0" applyFont="1" applyBorder="1" applyAlignment="1" applyProtection="1">
      <alignment vertical="center" wrapText="1"/>
      <protection hidden="1"/>
    </xf>
    <xf numFmtId="0" fontId="50" fillId="0" borderId="13" xfId="0" applyFont="1" applyBorder="1" applyAlignment="1" applyProtection="1">
      <alignment vertical="center" wrapText="1"/>
      <protection hidden="1"/>
    </xf>
    <xf numFmtId="0" fontId="50" fillId="0" borderId="13" xfId="0" applyFont="1" applyBorder="1" applyAlignment="1" applyProtection="1">
      <alignment horizontal="center" vertical="center" wrapText="1"/>
      <protection hidden="1"/>
    </xf>
    <xf numFmtId="0" fontId="22" fillId="0" borderId="13" xfId="0" applyFont="1" applyBorder="1"/>
    <xf numFmtId="0" fontId="0" fillId="0" borderId="13" xfId="0" applyBorder="1" applyAlignment="1">
      <alignment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0" fontId="10" fillId="0" borderId="13" xfId="0" applyFont="1" applyBorder="1" applyAlignment="1">
      <alignment horizontal="center" vertical="center"/>
    </xf>
    <xf numFmtId="0" fontId="51" fillId="0" borderId="13" xfId="0" applyFont="1" applyBorder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52" fillId="0" borderId="13" xfId="0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1" fontId="18" fillId="0" borderId="0" xfId="0" applyNumberFormat="1" applyFont="1" applyAlignment="1">
      <alignment horizontal="center" vertical="center"/>
    </xf>
    <xf numFmtId="1" fontId="47" fillId="0" borderId="0" xfId="1" applyNumberFormat="1" applyFont="1" applyAlignment="1">
      <alignment horizontal="center" vertical="center"/>
    </xf>
    <xf numFmtId="1" fontId="22" fillId="0" borderId="0" xfId="0" applyNumberFormat="1" applyFont="1" applyAlignment="1">
      <alignment horizontal="center" vertical="center"/>
    </xf>
    <xf numFmtId="0" fontId="15" fillId="0" borderId="13" xfId="0" pivotButton="1" applyFont="1" applyBorder="1" applyAlignment="1">
      <alignment horizontal="left" vertical="center"/>
    </xf>
    <xf numFmtId="0" fontId="15" fillId="0" borderId="13" xfId="0" applyFont="1" applyBorder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34" fillId="0" borderId="0" xfId="0" applyFont="1" applyAlignment="1">
      <alignment horizontal="center"/>
    </xf>
    <xf numFmtId="22" fontId="23" fillId="0" borderId="0" xfId="0" applyNumberFormat="1" applyFont="1" applyAlignment="1">
      <alignment horizontal="left" vertical="center"/>
    </xf>
    <xf numFmtId="0" fontId="15" fillId="21" borderId="13" xfId="0" applyFont="1" applyFill="1" applyBorder="1" applyAlignment="1">
      <alignment horizontal="center" vertical="center"/>
    </xf>
    <xf numFmtId="1" fontId="0" fillId="0" borderId="0" xfId="0" applyNumberFormat="1" applyAlignment="1">
      <alignment vertical="center"/>
    </xf>
    <xf numFmtId="1" fontId="19" fillId="0" borderId="0" xfId="1" applyNumberFormat="1" applyFont="1" applyAlignment="1">
      <alignment horizontal="center" vertical="center"/>
    </xf>
    <xf numFmtId="1" fontId="53" fillId="0" borderId="0" xfId="0" applyNumberFormat="1" applyFont="1" applyAlignment="1">
      <alignment horizontal="center" vertical="center"/>
    </xf>
    <xf numFmtId="0" fontId="0" fillId="14" borderId="13" xfId="0" applyFill="1" applyBorder="1" applyAlignment="1">
      <alignment horizontal="center" vertical="center"/>
    </xf>
    <xf numFmtId="0" fontId="0" fillId="6" borderId="13" xfId="0" applyFill="1" applyBorder="1" applyAlignment="1">
      <alignment horizontal="center" vertical="center"/>
    </xf>
    <xf numFmtId="0" fontId="56" fillId="0" borderId="0" xfId="0" applyFont="1" applyAlignment="1">
      <alignment horizontal="center" vertical="center"/>
    </xf>
    <xf numFmtId="0" fontId="0" fillId="3" borderId="0" xfId="0" applyFill="1"/>
    <xf numFmtId="0" fontId="32" fillId="0" borderId="0" xfId="0" applyFont="1" applyAlignment="1">
      <alignment vertical="center"/>
    </xf>
    <xf numFmtId="0" fontId="7" fillId="0" borderId="4" xfId="0" applyFont="1" applyBorder="1" applyAlignment="1" applyProtection="1">
      <alignment vertical="center"/>
      <protection locked="0"/>
    </xf>
    <xf numFmtId="0" fontId="52" fillId="0" borderId="3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3" xfId="0" applyFont="1" applyBorder="1" applyAlignment="1" applyProtection="1">
      <alignment horizontal="center" vertical="center"/>
      <protection locked="0"/>
    </xf>
    <xf numFmtId="0" fontId="7" fillId="0" borderId="3" xfId="0" applyFont="1" applyBorder="1" applyAlignment="1">
      <alignment vertical="center"/>
    </xf>
    <xf numFmtId="1" fontId="3" fillId="0" borderId="0" xfId="0" applyNumberFormat="1" applyFont="1" applyAlignment="1">
      <alignment horizontal="center" vertical="center"/>
    </xf>
    <xf numFmtId="0" fontId="7" fillId="0" borderId="4" xfId="0" applyFont="1" applyBorder="1" applyAlignment="1">
      <alignment vertical="center"/>
    </xf>
    <xf numFmtId="1" fontId="8" fillId="0" borderId="17" xfId="0" applyNumberFormat="1" applyFont="1" applyBorder="1" applyAlignment="1" applyProtection="1">
      <alignment horizontal="center" vertical="center"/>
      <protection locked="0"/>
    </xf>
    <xf numFmtId="1" fontId="0" fillId="0" borderId="0" xfId="0" applyNumberFormat="1" applyAlignment="1">
      <alignment horizontal="center" vertical="center"/>
    </xf>
    <xf numFmtId="0" fontId="7" fillId="0" borderId="13" xfId="0" applyFont="1" applyBorder="1" applyAlignment="1">
      <alignment horizontal="center" vertical="center" wrapText="1"/>
    </xf>
    <xf numFmtId="0" fontId="7" fillId="0" borderId="13" xfId="0" applyFont="1" applyBorder="1" applyAlignment="1" applyProtection="1">
      <alignment horizontal="left"/>
      <protection locked="0"/>
    </xf>
    <xf numFmtId="0" fontId="7" fillId="0" borderId="8" xfId="0" applyFont="1" applyBorder="1" applyAlignment="1">
      <alignment horizontal="center" vertical="center" wrapText="1"/>
    </xf>
    <xf numFmtId="0" fontId="7" fillId="0" borderId="13" xfId="0" applyFont="1" applyBorder="1" applyAlignment="1" applyProtection="1">
      <alignment horizontal="center" vertical="center"/>
      <protection hidden="1"/>
    </xf>
    <xf numFmtId="0" fontId="7" fillId="0" borderId="13" xfId="0" applyFont="1" applyBorder="1" applyAlignment="1" applyProtection="1">
      <alignment horizontal="center" vertical="center" wrapText="1"/>
      <protection hidden="1"/>
    </xf>
    <xf numFmtId="0" fontId="20" fillId="0" borderId="13" xfId="0" applyFont="1" applyBorder="1" applyAlignment="1">
      <alignment vertical="center"/>
    </xf>
    <xf numFmtId="0" fontId="7" fillId="0" borderId="6" xfId="0" applyFont="1" applyBorder="1" applyAlignment="1">
      <alignment horizontal="center" vertical="center"/>
    </xf>
    <xf numFmtId="49" fontId="8" fillId="0" borderId="9" xfId="0" applyNumberFormat="1" applyFont="1" applyBorder="1" applyAlignment="1">
      <alignment horizontal="center" vertical="center" wrapText="1"/>
    </xf>
    <xf numFmtId="0" fontId="18" fillId="0" borderId="13" xfId="0" applyFont="1" applyBorder="1" applyAlignment="1">
      <alignment horizontal="center" vertical="center"/>
    </xf>
    <xf numFmtId="22" fontId="14" fillId="14" borderId="13" xfId="0" applyNumberFormat="1" applyFont="1" applyFill="1" applyBorder="1" applyAlignment="1">
      <alignment horizontal="center"/>
    </xf>
    <xf numFmtId="0" fontId="15" fillId="6" borderId="13" xfId="0" applyFont="1" applyFill="1" applyBorder="1" applyAlignment="1">
      <alignment horizontal="center" vertical="center"/>
    </xf>
    <xf numFmtId="0" fontId="57" fillId="0" borderId="0" xfId="0" applyFont="1"/>
    <xf numFmtId="0" fontId="56" fillId="0" borderId="13" xfId="0" applyFont="1" applyBorder="1" applyAlignment="1">
      <alignment horizontal="center" vertical="center"/>
    </xf>
    <xf numFmtId="0" fontId="56" fillId="0" borderId="3" xfId="0" applyFont="1" applyBorder="1" applyAlignment="1">
      <alignment horizontal="center" vertical="center"/>
    </xf>
    <xf numFmtId="1" fontId="20" fillId="0" borderId="13" xfId="0" applyNumberFormat="1" applyFont="1" applyBorder="1" applyAlignment="1">
      <alignment horizontal="center" vertical="center"/>
    </xf>
    <xf numFmtId="0" fontId="58" fillId="0" borderId="0" xfId="0" applyFont="1" applyAlignment="1">
      <alignment horizontal="center" vertical="center"/>
    </xf>
    <xf numFmtId="1" fontId="14" fillId="0" borderId="9" xfId="0" applyNumberFormat="1" applyFont="1" applyBorder="1" applyAlignment="1" applyProtection="1">
      <alignment horizontal="center" vertical="center" wrapText="1"/>
      <protection hidden="1"/>
    </xf>
    <xf numFmtId="0" fontId="14" fillId="0" borderId="13" xfId="0" applyFont="1" applyBorder="1" applyAlignment="1" applyProtection="1">
      <alignment horizontal="center" vertical="center"/>
      <protection hidden="1"/>
    </xf>
    <xf numFmtId="0" fontId="1" fillId="0" borderId="2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/>
    </xf>
    <xf numFmtId="0" fontId="20" fillId="0" borderId="13" xfId="0" applyFont="1" applyBorder="1" applyAlignment="1">
      <alignment horizontal="center"/>
    </xf>
    <xf numFmtId="0" fontId="0" fillId="14" borderId="13" xfId="0" applyFill="1" applyBorder="1"/>
    <xf numFmtId="0" fontId="14" fillId="6" borderId="13" xfId="0" applyFont="1" applyFill="1" applyBorder="1" applyAlignment="1">
      <alignment horizontal="left" vertical="center"/>
    </xf>
    <xf numFmtId="0" fontId="0" fillId="6" borderId="13" xfId="0" applyFill="1" applyBorder="1" applyAlignment="1">
      <alignment vertical="center"/>
    </xf>
    <xf numFmtId="0" fontId="7" fillId="7" borderId="13" xfId="0" applyFont="1" applyFill="1" applyBorder="1" applyAlignment="1">
      <alignment horizontal="center" vertical="center"/>
    </xf>
    <xf numFmtId="0" fontId="59" fillId="0" borderId="13" xfId="0" applyFont="1" applyBorder="1" applyAlignment="1">
      <alignment horizontal="center" vertical="center"/>
    </xf>
    <xf numFmtId="0" fontId="60" fillId="0" borderId="0" xfId="0" applyFont="1" applyAlignment="1">
      <alignment horizontal="center" vertical="center"/>
    </xf>
    <xf numFmtId="0" fontId="1" fillId="2" borderId="7" xfId="0" applyFont="1" applyFill="1" applyBorder="1" applyAlignment="1">
      <alignment horizontal="center" vertical="center" wrapText="1"/>
    </xf>
    <xf numFmtId="1" fontId="8" fillId="0" borderId="7" xfId="0" applyNumberFormat="1" applyFont="1" applyBorder="1" applyAlignment="1" applyProtection="1">
      <alignment horizontal="center" vertical="center"/>
      <protection locked="0"/>
    </xf>
    <xf numFmtId="1" fontId="8" fillId="0" borderId="7" xfId="0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/>
    </xf>
    <xf numFmtId="0" fontId="56" fillId="22" borderId="0" xfId="0" applyFont="1" applyFill="1" applyAlignment="1">
      <alignment horizontal="center" vertical="center"/>
    </xf>
    <xf numFmtId="0" fontId="22" fillId="22" borderId="0" xfId="0" applyFont="1" applyFill="1" applyAlignment="1">
      <alignment horizontal="center" vertical="center"/>
    </xf>
    <xf numFmtId="0" fontId="19" fillId="0" borderId="13" xfId="0" applyFont="1" applyBorder="1" applyAlignment="1" applyProtection="1">
      <alignment horizontal="center" vertical="center"/>
      <protection locked="0"/>
    </xf>
    <xf numFmtId="1" fontId="7" fillId="0" borderId="13" xfId="0" applyNumberFormat="1" applyFont="1" applyBorder="1" applyAlignment="1" applyProtection="1">
      <alignment horizontal="center" vertical="center"/>
      <protection locked="0"/>
    </xf>
    <xf numFmtId="1" fontId="7" fillId="0" borderId="13" xfId="0" applyNumberFormat="1" applyFont="1" applyBorder="1" applyAlignment="1">
      <alignment horizontal="center" vertical="center"/>
    </xf>
    <xf numFmtId="0" fontId="63" fillId="0" borderId="13" xfId="0" applyFont="1" applyBorder="1" applyAlignment="1">
      <alignment horizontal="center" vertical="center"/>
    </xf>
    <xf numFmtId="0" fontId="64" fillId="0" borderId="0" xfId="0" applyFont="1" applyAlignment="1">
      <alignment horizontal="center" vertical="center"/>
    </xf>
    <xf numFmtId="0" fontId="20" fillId="0" borderId="13" xfId="0" applyFont="1" applyBorder="1"/>
    <xf numFmtId="0" fontId="0" fillId="0" borderId="13" xfId="0" applyBorder="1" applyAlignment="1">
      <alignment horizontal="left" indent="3"/>
    </xf>
    <xf numFmtId="0" fontId="65" fillId="0" borderId="13" xfId="0" pivotButton="1" applyFont="1" applyBorder="1" applyAlignment="1">
      <alignment horizontal="center" vertical="center"/>
    </xf>
    <xf numFmtId="0" fontId="65" fillId="0" borderId="13" xfId="0" applyFont="1" applyBorder="1" applyAlignment="1">
      <alignment horizontal="center" vertical="center" textRotation="90" wrapText="1"/>
    </xf>
    <xf numFmtId="1" fontId="19" fillId="0" borderId="7" xfId="0" applyNumberFormat="1" applyFont="1" applyBorder="1" applyAlignment="1">
      <alignment horizontal="center" vertical="center"/>
    </xf>
    <xf numFmtId="1" fontId="8" fillId="0" borderId="22" xfId="0" applyNumberFormat="1" applyFont="1" applyBorder="1" applyAlignment="1" applyProtection="1">
      <alignment horizontal="center" vertical="center"/>
      <protection locked="0"/>
    </xf>
    <xf numFmtId="14" fontId="0" fillId="0" borderId="0" xfId="0" applyNumberFormat="1" applyAlignment="1">
      <alignment vertical="center"/>
    </xf>
    <xf numFmtId="0" fontId="1" fillId="0" borderId="13" xfId="0" applyFont="1" applyBorder="1" applyAlignment="1" applyProtection="1">
      <alignment horizontal="center" vertical="center"/>
      <protection hidden="1"/>
    </xf>
    <xf numFmtId="0" fontId="7" fillId="23" borderId="13" xfId="0" applyFont="1" applyFill="1" applyBorder="1" applyAlignment="1">
      <alignment vertical="center"/>
    </xf>
    <xf numFmtId="0" fontId="0" fillId="0" borderId="5" xfId="0" applyBorder="1" applyAlignment="1" applyProtection="1">
      <alignment horizontal="center" vertical="center" wrapText="1"/>
      <protection hidden="1"/>
    </xf>
    <xf numFmtId="0" fontId="0" fillId="5" borderId="5" xfId="0" applyFill="1" applyBorder="1" applyAlignment="1" applyProtection="1">
      <alignment horizontal="center" vertical="center" wrapText="1"/>
      <protection hidden="1"/>
    </xf>
    <xf numFmtId="0" fontId="0" fillId="7" borderId="5" xfId="0" applyFill="1" applyBorder="1" applyAlignment="1" applyProtection="1">
      <alignment horizontal="center" vertical="center" wrapText="1"/>
      <protection hidden="1"/>
    </xf>
    <xf numFmtId="0" fontId="0" fillId="0" borderId="9" xfId="0" applyBorder="1" applyAlignment="1" applyProtection="1">
      <alignment horizontal="center" vertical="center" wrapText="1"/>
      <protection hidden="1"/>
    </xf>
    <xf numFmtId="49" fontId="8" fillId="17" borderId="9" xfId="0" applyNumberFormat="1" applyFont="1" applyFill="1" applyBorder="1" applyAlignment="1">
      <alignment horizontal="center" vertical="center"/>
    </xf>
    <xf numFmtId="0" fontId="7" fillId="17" borderId="13" xfId="0" applyFont="1" applyFill="1" applyBorder="1" applyAlignment="1">
      <alignment horizontal="left" vertical="center"/>
    </xf>
    <xf numFmtId="49" fontId="8" fillId="17" borderId="13" xfId="0" applyNumberFormat="1" applyFont="1" applyFill="1" applyBorder="1" applyAlignment="1">
      <alignment horizontal="center" vertical="center"/>
    </xf>
    <xf numFmtId="0" fontId="18" fillId="17" borderId="13" xfId="0" applyFont="1" applyFill="1" applyBorder="1" applyAlignment="1">
      <alignment horizontal="center" vertical="center" wrapText="1"/>
    </xf>
    <xf numFmtId="49" fontId="18" fillId="17" borderId="13" xfId="0" applyNumberFormat="1" applyFont="1" applyFill="1" applyBorder="1" applyAlignment="1">
      <alignment horizontal="center" vertical="center" wrapText="1"/>
    </xf>
    <xf numFmtId="0" fontId="7" fillId="17" borderId="13" xfId="0" applyFont="1" applyFill="1" applyBorder="1" applyAlignment="1" applyProtection="1">
      <alignment vertical="center"/>
      <protection locked="0"/>
    </xf>
    <xf numFmtId="0" fontId="7" fillId="17" borderId="13" xfId="0" applyFont="1" applyFill="1" applyBorder="1" applyAlignment="1">
      <alignment vertical="center" wrapText="1"/>
    </xf>
    <xf numFmtId="0" fontId="0" fillId="3" borderId="5" xfId="0" applyFill="1" applyBorder="1" applyAlignment="1" applyProtection="1">
      <alignment horizontal="center" vertical="center" wrapText="1"/>
      <protection hidden="1"/>
    </xf>
    <xf numFmtId="0" fontId="11" fillId="25" borderId="5" xfId="0" applyFont="1" applyFill="1" applyBorder="1" applyAlignment="1" applyProtection="1">
      <alignment vertical="center" wrapText="1"/>
      <protection hidden="1"/>
    </xf>
    <xf numFmtId="14" fontId="18" fillId="0" borderId="0" xfId="0" applyNumberFormat="1" applyFont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22" fillId="26" borderId="0" xfId="0" applyFont="1" applyFill="1" applyAlignment="1">
      <alignment horizontal="center" vertical="center"/>
    </xf>
    <xf numFmtId="0" fontId="28" fillId="0" borderId="0" xfId="0" applyFont="1" applyAlignment="1">
      <alignment horizontal="center" vertical="center" wrapText="1"/>
    </xf>
    <xf numFmtId="0" fontId="67" fillId="20" borderId="20" xfId="0" applyFont="1" applyFill="1" applyBorder="1" applyAlignment="1">
      <alignment horizontal="left" vertical="center"/>
    </xf>
    <xf numFmtId="0" fontId="15" fillId="6" borderId="13" xfId="0" applyFont="1" applyFill="1" applyBorder="1" applyAlignment="1">
      <alignment horizontal="left" vertical="center"/>
    </xf>
    <xf numFmtId="0" fontId="14" fillId="6" borderId="13" xfId="0" applyFont="1" applyFill="1" applyBorder="1" applyAlignment="1">
      <alignment vertical="center"/>
    </xf>
    <xf numFmtId="0" fontId="0" fillId="6" borderId="13" xfId="0" applyFill="1" applyBorder="1"/>
    <xf numFmtId="0" fontId="0" fillId="6" borderId="13" xfId="0" applyFill="1" applyBorder="1" applyAlignment="1">
      <alignment horizontal="left"/>
    </xf>
    <xf numFmtId="0" fontId="0" fillId="6" borderId="13" xfId="0" applyFill="1" applyBorder="1" applyAlignment="1">
      <alignment horizontal="left" vertical="center"/>
    </xf>
    <xf numFmtId="0" fontId="14" fillId="0" borderId="13" xfId="0" applyFont="1" applyBorder="1" applyAlignment="1">
      <alignment horizontal="left" vertical="center"/>
    </xf>
    <xf numFmtId="0" fontId="54" fillId="0" borderId="0" xfId="0" applyFont="1" applyAlignment="1">
      <alignment vertical="center"/>
    </xf>
    <xf numFmtId="0" fontId="54" fillId="0" borderId="0" xfId="0" applyFont="1"/>
    <xf numFmtId="0" fontId="34" fillId="0" borderId="0" xfId="0" applyFont="1"/>
    <xf numFmtId="0" fontId="28" fillId="0" borderId="0" xfId="0" applyFont="1"/>
    <xf numFmtId="0" fontId="34" fillId="0" borderId="0" xfId="0" applyFont="1" applyAlignment="1">
      <alignment vertical="center"/>
    </xf>
    <xf numFmtId="0" fontId="8" fillId="27" borderId="13" xfId="0" applyFont="1" applyFill="1" applyBorder="1" applyAlignment="1">
      <alignment horizontal="center" vertical="center" wrapText="1"/>
    </xf>
    <xf numFmtId="49" fontId="8" fillId="27" borderId="13" xfId="0" applyNumberFormat="1" applyFont="1" applyFill="1" applyBorder="1" applyAlignment="1">
      <alignment horizontal="center" vertical="center"/>
    </xf>
    <xf numFmtId="0" fontId="8" fillId="27" borderId="13" xfId="0" applyFont="1" applyFill="1" applyBorder="1" applyAlignment="1">
      <alignment horizontal="center" vertical="center"/>
    </xf>
    <xf numFmtId="49" fontId="8" fillId="27" borderId="9" xfId="0" applyNumberFormat="1" applyFont="1" applyFill="1" applyBorder="1" applyAlignment="1">
      <alignment horizontal="center" vertical="center"/>
    </xf>
    <xf numFmtId="49" fontId="8" fillId="27" borderId="9" xfId="0" applyNumberFormat="1" applyFont="1" applyFill="1" applyBorder="1" applyAlignment="1">
      <alignment horizontal="center" vertical="center" wrapText="1"/>
    </xf>
    <xf numFmtId="49" fontId="8" fillId="27" borderId="13" xfId="0" applyNumberFormat="1" applyFont="1" applyFill="1" applyBorder="1" applyAlignment="1">
      <alignment horizontal="center" vertical="center" wrapText="1"/>
    </xf>
    <xf numFmtId="0" fontId="61" fillId="27" borderId="13" xfId="0" applyFont="1" applyFill="1" applyBorder="1" applyAlignment="1">
      <alignment horizontal="center" vertical="center" wrapText="1"/>
    </xf>
    <xf numFmtId="0" fontId="8" fillId="27" borderId="9" xfId="0" applyFont="1" applyFill="1" applyBorder="1" applyAlignment="1">
      <alignment horizontal="center" vertical="center" wrapText="1"/>
    </xf>
    <xf numFmtId="0" fontId="8" fillId="27" borderId="13" xfId="0" applyFont="1" applyFill="1" applyBorder="1" applyAlignment="1">
      <alignment horizontal="center"/>
    </xf>
    <xf numFmtId="0" fontId="8" fillId="27" borderId="9" xfId="0" applyFont="1" applyFill="1" applyBorder="1" applyAlignment="1">
      <alignment horizontal="center" vertical="center"/>
    </xf>
    <xf numFmtId="0" fontId="7" fillId="0" borderId="13" xfId="3" applyNumberFormat="1" applyFont="1" applyFill="1" applyBorder="1" applyAlignment="1">
      <alignment horizontal="center" vertical="center"/>
    </xf>
    <xf numFmtId="0" fontId="69" fillId="0" borderId="0" xfId="0" applyFont="1" applyAlignment="1">
      <alignment horizontal="center" vertical="center"/>
    </xf>
    <xf numFmtId="0" fontId="7" fillId="0" borderId="2" xfId="0" applyFont="1" applyBorder="1" applyAlignment="1" applyProtection="1">
      <alignment horizontal="center" vertical="center"/>
      <protection locked="0"/>
    </xf>
    <xf numFmtId="1" fontId="8" fillId="0" borderId="13" xfId="0" applyNumberFormat="1" applyFont="1" applyFill="1" applyBorder="1" applyAlignment="1">
      <alignment horizontal="center" vertical="center"/>
    </xf>
    <xf numFmtId="0" fontId="68" fillId="0" borderId="13" xfId="0" applyNumberFormat="1" applyFont="1" applyFill="1" applyBorder="1" applyAlignment="1">
      <alignment horizontal="center" vertical="center"/>
    </xf>
    <xf numFmtId="0" fontId="69" fillId="0" borderId="0" xfId="0" applyFont="1" applyFill="1" applyAlignment="1">
      <alignment horizontal="center" vertical="center"/>
    </xf>
    <xf numFmtId="0" fontId="70" fillId="0" borderId="13" xfId="0" applyFont="1" applyFill="1" applyBorder="1" applyAlignment="1">
      <alignment vertical="center"/>
    </xf>
    <xf numFmtId="0" fontId="8" fillId="0" borderId="13" xfId="0" applyFont="1" applyFill="1" applyBorder="1" applyAlignment="1">
      <alignment vertical="center"/>
    </xf>
    <xf numFmtId="1" fontId="8" fillId="0" borderId="13" xfId="0" applyNumberFormat="1" applyFont="1" applyFill="1" applyBorder="1" applyAlignment="1" applyProtection="1">
      <alignment horizontal="center" vertical="center"/>
      <protection locked="0"/>
    </xf>
    <xf numFmtId="0" fontId="8" fillId="0" borderId="13" xfId="0" applyFont="1" applyFill="1" applyBorder="1" applyAlignment="1" applyProtection="1">
      <alignment horizontal="center" vertical="center"/>
      <protection locked="0"/>
    </xf>
    <xf numFmtId="0" fontId="69" fillId="0" borderId="0" xfId="0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horizontal="center" vertical="center"/>
    </xf>
    <xf numFmtId="0" fontId="19" fillId="0" borderId="13" xfId="0" applyFont="1" applyFill="1" applyBorder="1" applyAlignment="1">
      <alignment vertical="center"/>
    </xf>
    <xf numFmtId="0" fontId="19" fillId="0" borderId="13" xfId="0" applyFont="1" applyFill="1" applyBorder="1"/>
    <xf numFmtId="49" fontId="18" fillId="17" borderId="13" xfId="0" applyNumberFormat="1" applyFont="1" applyFill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vertical="center"/>
    </xf>
    <xf numFmtId="0" fontId="64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vertical="center"/>
    </xf>
    <xf numFmtId="0" fontId="7" fillId="0" borderId="13" xfId="0" applyFont="1" applyFill="1" applyBorder="1" applyAlignment="1">
      <alignment vertical="center"/>
    </xf>
    <xf numFmtId="1" fontId="8" fillId="0" borderId="4" xfId="0" applyNumberFormat="1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22" fillId="0" borderId="7" xfId="0" applyFont="1" applyBorder="1" applyAlignment="1">
      <alignment horizontal="center" vertical="center"/>
    </xf>
    <xf numFmtId="0" fontId="7" fillId="0" borderId="13" xfId="0" applyFont="1" applyFill="1" applyBorder="1" applyAlignment="1" applyProtection="1">
      <alignment horizontal="center" vertical="center"/>
      <protection locked="0"/>
    </xf>
    <xf numFmtId="0" fontId="7" fillId="0" borderId="13" xfId="0" applyFont="1" applyFill="1" applyBorder="1" applyAlignment="1">
      <alignment horizontal="center" vertical="center"/>
    </xf>
    <xf numFmtId="0" fontId="11" fillId="0" borderId="13" xfId="0" applyFont="1" applyFill="1" applyBorder="1" applyAlignment="1" applyProtection="1">
      <alignment vertical="center" wrapText="1"/>
      <protection hidden="1"/>
    </xf>
    <xf numFmtId="0" fontId="11" fillId="0" borderId="13" xfId="0" applyFont="1" applyFill="1" applyBorder="1" applyAlignment="1" applyProtection="1">
      <alignment horizontal="center" vertical="center" wrapText="1"/>
      <protection hidden="1"/>
    </xf>
    <xf numFmtId="0" fontId="49" fillId="0" borderId="13" xfId="0" applyFont="1" applyFill="1" applyBorder="1" applyAlignment="1" applyProtection="1">
      <alignment vertical="center" wrapText="1"/>
      <protection hidden="1"/>
    </xf>
    <xf numFmtId="0" fontId="49" fillId="0" borderId="13" xfId="0" applyFont="1" applyFill="1" applyBorder="1" applyAlignment="1" applyProtection="1">
      <alignment horizontal="center" vertical="center" wrapText="1"/>
      <protection hidden="1"/>
    </xf>
    <xf numFmtId="0" fontId="48" fillId="0" borderId="13" xfId="0" applyFont="1" applyFill="1" applyBorder="1" applyAlignment="1" applyProtection="1">
      <alignment vertical="center" wrapText="1"/>
      <protection hidden="1"/>
    </xf>
    <xf numFmtId="0" fontId="50" fillId="0" borderId="13" xfId="0" applyFont="1" applyFill="1" applyBorder="1" applyAlignment="1" applyProtection="1">
      <alignment vertical="center" wrapText="1"/>
      <protection hidden="1"/>
    </xf>
    <xf numFmtId="0" fontId="50" fillId="0" borderId="13" xfId="0" applyFont="1" applyFill="1" applyBorder="1" applyAlignment="1" applyProtection="1">
      <alignment horizontal="center" vertical="center" wrapText="1"/>
      <protection hidden="1"/>
    </xf>
    <xf numFmtId="0" fontId="0" fillId="0" borderId="0" xfId="0" applyFill="1" applyAlignment="1">
      <alignment vertical="center"/>
    </xf>
    <xf numFmtId="0" fontId="0" fillId="0" borderId="0" xfId="0" applyFill="1"/>
    <xf numFmtId="0" fontId="18" fillId="0" borderId="0" xfId="0" applyFont="1" applyAlignment="1">
      <alignment horizontal="center" vertical="center"/>
    </xf>
    <xf numFmtId="0" fontId="7" fillId="0" borderId="9" xfId="0" applyFont="1" applyFill="1" applyBorder="1" applyAlignment="1" applyProtection="1">
      <alignment horizontal="center" vertical="center"/>
      <protection locked="0"/>
    </xf>
    <xf numFmtId="1" fontId="19" fillId="0" borderId="13" xfId="0" applyNumberFormat="1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20" fillId="0" borderId="13" xfId="0" applyFont="1" applyFill="1" applyBorder="1" applyAlignment="1">
      <alignment horizontal="center" vertical="center"/>
    </xf>
    <xf numFmtId="0" fontId="8" fillId="0" borderId="9" xfId="0" applyFont="1" applyFill="1" applyBorder="1" applyAlignment="1" applyProtection="1">
      <alignment horizontal="center" vertical="center"/>
      <protection locked="0"/>
    </xf>
    <xf numFmtId="0" fontId="8" fillId="0" borderId="13" xfId="0" applyFont="1" applyFill="1" applyBorder="1" applyAlignment="1">
      <alignment horizontal="left" vertical="center"/>
    </xf>
    <xf numFmtId="1" fontId="30" fillId="0" borderId="13" xfId="0" applyNumberFormat="1" applyFont="1" applyFill="1" applyBorder="1" applyAlignment="1">
      <alignment horizontal="center" vertical="center"/>
    </xf>
    <xf numFmtId="1" fontId="19" fillId="0" borderId="13" xfId="1" applyNumberFormat="1" applyFont="1" applyFill="1" applyBorder="1" applyAlignment="1" applyProtection="1">
      <alignment horizontal="center" vertical="center"/>
      <protection locked="0"/>
    </xf>
    <xf numFmtId="0" fontId="20" fillId="0" borderId="13" xfId="1" applyFont="1" applyFill="1" applyBorder="1" applyAlignment="1" applyProtection="1">
      <alignment horizontal="center" vertical="center"/>
      <protection locked="0"/>
    </xf>
    <xf numFmtId="0" fontId="19" fillId="0" borderId="9" xfId="0" applyFont="1" applyFill="1" applyBorder="1" applyAlignment="1">
      <alignment horizontal="center" vertical="center"/>
    </xf>
    <xf numFmtId="0" fontId="62" fillId="0" borderId="13" xfId="0" applyFont="1" applyFill="1" applyBorder="1" applyAlignment="1">
      <alignment horizontal="center"/>
    </xf>
    <xf numFmtId="0" fontId="19" fillId="0" borderId="13" xfId="0" applyFont="1" applyFill="1" applyBorder="1" applyAlignment="1">
      <alignment horizontal="center" vertical="center"/>
    </xf>
    <xf numFmtId="1" fontId="18" fillId="28" borderId="13" xfId="0" applyNumberFormat="1" applyFont="1" applyFill="1" applyBorder="1" applyAlignment="1">
      <alignment horizontal="center" vertical="center"/>
    </xf>
    <xf numFmtId="1" fontId="18" fillId="28" borderId="13" xfId="0" applyNumberFormat="1" applyFont="1" applyFill="1" applyBorder="1" applyAlignment="1" applyProtection="1">
      <alignment horizontal="center" vertical="center"/>
      <protection locked="0"/>
    </xf>
    <xf numFmtId="0" fontId="8" fillId="0" borderId="4" xfId="0" applyFont="1" applyFill="1" applyBorder="1" applyAlignment="1" applyProtection="1">
      <alignment horizontal="center" vertical="center"/>
      <protection locked="0"/>
    </xf>
    <xf numFmtId="1" fontId="8" fillId="0" borderId="4" xfId="0" applyNumberFormat="1" applyFont="1" applyFill="1" applyBorder="1" applyAlignment="1" applyProtection="1">
      <alignment horizontal="center" vertical="center"/>
      <protection locked="0"/>
    </xf>
    <xf numFmtId="164" fontId="19" fillId="0" borderId="13" xfId="1" applyNumberFormat="1" applyFont="1" applyFill="1" applyBorder="1" applyAlignment="1">
      <alignment horizontal="center" vertical="center"/>
    </xf>
    <xf numFmtId="0" fontId="19" fillId="0" borderId="13" xfId="0" applyFont="1" applyFill="1" applyBorder="1" applyAlignment="1">
      <alignment horizontal="center" wrapText="1"/>
    </xf>
    <xf numFmtId="1" fontId="7" fillId="0" borderId="13" xfId="0" applyNumberFormat="1" applyFont="1" applyFill="1" applyBorder="1" applyAlignment="1" applyProtection="1">
      <alignment horizontal="center" vertical="center"/>
      <protection locked="0"/>
    </xf>
    <xf numFmtId="1" fontId="20" fillId="0" borderId="13" xfId="0" applyNumberFormat="1" applyFont="1" applyFill="1" applyBorder="1" applyAlignment="1">
      <alignment horizontal="center" vertical="center"/>
    </xf>
    <xf numFmtId="1" fontId="7" fillId="0" borderId="13" xfId="0" applyNumberFormat="1" applyFont="1" applyFill="1" applyBorder="1" applyAlignment="1">
      <alignment horizontal="center" vertical="center"/>
    </xf>
    <xf numFmtId="0" fontId="7" fillId="0" borderId="4" xfId="0" applyFont="1" applyFill="1" applyBorder="1" applyAlignment="1" applyProtection="1">
      <alignment horizontal="center" vertical="center"/>
      <protection locked="0"/>
    </xf>
    <xf numFmtId="1" fontId="19" fillId="0" borderId="13" xfId="0" applyNumberFormat="1" applyFont="1" applyFill="1" applyBorder="1" applyAlignment="1" applyProtection="1">
      <alignment horizontal="center" vertical="center"/>
      <protection locked="0"/>
    </xf>
    <xf numFmtId="0" fontId="20" fillId="0" borderId="13" xfId="0" applyFont="1" applyFill="1" applyBorder="1" applyAlignment="1" applyProtection="1">
      <alignment horizontal="center" vertical="center"/>
      <protection locked="0"/>
    </xf>
    <xf numFmtId="0" fontId="20" fillId="0" borderId="9" xfId="0" applyFont="1" applyFill="1" applyBorder="1" applyAlignment="1">
      <alignment horizontal="center" vertical="center"/>
    </xf>
    <xf numFmtId="1" fontId="8" fillId="0" borderId="17" xfId="0" applyNumberFormat="1" applyFont="1" applyFill="1" applyBorder="1" applyAlignment="1">
      <alignment horizontal="center" vertical="center"/>
    </xf>
    <xf numFmtId="0" fontId="7" fillId="0" borderId="17" xfId="0" applyFont="1" applyFill="1" applyBorder="1" applyAlignment="1" applyProtection="1">
      <alignment horizontal="center" vertical="center"/>
      <protection locked="0"/>
    </xf>
    <xf numFmtId="1" fontId="8" fillId="0" borderId="17" xfId="0" applyNumberFormat="1" applyFont="1" applyFill="1" applyBorder="1" applyAlignment="1" applyProtection="1">
      <alignment horizontal="center" vertical="center"/>
      <protection locked="0"/>
    </xf>
    <xf numFmtId="0" fontId="8" fillId="0" borderId="13" xfId="0" applyFont="1" applyFill="1" applyBorder="1" applyAlignment="1">
      <alignment horizontal="center" vertical="center" wrapText="1"/>
    </xf>
    <xf numFmtId="1" fontId="8" fillId="0" borderId="12" xfId="0" applyNumberFormat="1" applyFont="1" applyFill="1" applyBorder="1" applyAlignment="1">
      <alignment horizontal="center" vertical="center"/>
    </xf>
    <xf numFmtId="1" fontId="8" fillId="0" borderId="3" xfId="0" applyNumberFormat="1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19" fillId="0" borderId="13" xfId="1" applyFont="1" applyFill="1" applyBorder="1" applyAlignment="1">
      <alignment horizontal="center" vertical="center"/>
    </xf>
    <xf numFmtId="0" fontId="19" fillId="0" borderId="9" xfId="0" applyFont="1" applyFill="1" applyBorder="1" applyAlignment="1">
      <alignment horizontal="center" wrapText="1"/>
    </xf>
    <xf numFmtId="14" fontId="1" fillId="0" borderId="0" xfId="0" applyNumberFormat="1" applyFont="1" applyAlignment="1">
      <alignment vertical="center"/>
    </xf>
    <xf numFmtId="1" fontId="8" fillId="0" borderId="9" xfId="0" applyNumberFormat="1" applyFont="1" applyFill="1" applyBorder="1" applyAlignment="1" applyProtection="1">
      <alignment horizontal="center" vertical="center"/>
      <protection locked="0"/>
    </xf>
    <xf numFmtId="1" fontId="8" fillId="0" borderId="9" xfId="0" applyNumberFormat="1" applyFont="1" applyFill="1" applyBorder="1" applyAlignment="1">
      <alignment horizontal="center" vertical="center"/>
    </xf>
    <xf numFmtId="1" fontId="8" fillId="0" borderId="6" xfId="0" applyNumberFormat="1" applyFont="1" applyFill="1" applyBorder="1" applyAlignment="1">
      <alignment horizontal="center" vertical="center"/>
    </xf>
    <xf numFmtId="1" fontId="19" fillId="0" borderId="9" xfId="0" applyNumberFormat="1" applyFont="1" applyFill="1" applyBorder="1" applyAlignment="1">
      <alignment horizontal="center" vertical="center"/>
    </xf>
    <xf numFmtId="1" fontId="19" fillId="0" borderId="9" xfId="0" applyNumberFormat="1" applyFont="1" applyFill="1" applyBorder="1" applyAlignment="1" applyProtection="1">
      <alignment horizontal="center" vertical="center"/>
      <protection locked="0"/>
    </xf>
    <xf numFmtId="1" fontId="8" fillId="0" borderId="6" xfId="0" applyNumberFormat="1" applyFont="1" applyFill="1" applyBorder="1" applyAlignment="1" applyProtection="1">
      <alignment horizontal="center" vertical="center"/>
      <protection locked="0"/>
    </xf>
    <xf numFmtId="1" fontId="30" fillId="0" borderId="9" xfId="0" applyNumberFormat="1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 wrapText="1"/>
    </xf>
    <xf numFmtId="1" fontId="8" fillId="0" borderId="25" xfId="0" applyNumberFormat="1" applyFont="1" applyFill="1" applyBorder="1" applyAlignment="1">
      <alignment horizontal="center" vertical="center"/>
    </xf>
    <xf numFmtId="164" fontId="19" fillId="0" borderId="9" xfId="1" applyNumberFormat="1" applyFont="1" applyFill="1" applyBorder="1" applyAlignment="1">
      <alignment horizontal="center" vertical="center"/>
    </xf>
    <xf numFmtId="0" fontId="7" fillId="0" borderId="13" xfId="0" applyFont="1" applyFill="1" applyBorder="1" applyAlignment="1">
      <alignment horizontal="left" vertical="center"/>
    </xf>
    <xf numFmtId="0" fontId="7" fillId="0" borderId="13" xfId="0" applyNumberFormat="1" applyFont="1" applyFill="1" applyBorder="1" applyAlignment="1">
      <alignment horizontal="left" vertical="center"/>
    </xf>
    <xf numFmtId="0" fontId="8" fillId="0" borderId="13" xfId="0" applyFont="1" applyFill="1" applyBorder="1"/>
    <xf numFmtId="0" fontId="20" fillId="0" borderId="13" xfId="0" applyFont="1" applyFill="1" applyBorder="1" applyAlignment="1">
      <alignment vertical="center"/>
    </xf>
    <xf numFmtId="0" fontId="7" fillId="0" borderId="13" xfId="0" applyFont="1" applyFill="1" applyBorder="1"/>
    <xf numFmtId="0" fontId="20" fillId="0" borderId="13" xfId="0" applyFont="1" applyFill="1" applyBorder="1"/>
    <xf numFmtId="0" fontId="7" fillId="0" borderId="13" xfId="0" applyFont="1" applyFill="1" applyBorder="1" applyAlignment="1" applyProtection="1">
      <alignment vertical="center"/>
      <protection locked="0"/>
    </xf>
    <xf numFmtId="0" fontId="7" fillId="0" borderId="13" xfId="0" applyFont="1" applyFill="1" applyBorder="1" applyAlignment="1">
      <alignment vertical="center" wrapText="1"/>
    </xf>
    <xf numFmtId="0" fontId="7" fillId="0" borderId="13" xfId="0" applyFont="1" applyFill="1" applyBorder="1" applyAlignment="1" applyProtection="1">
      <alignment vertical="center" wrapText="1"/>
      <protection hidden="1"/>
    </xf>
    <xf numFmtId="0" fontId="7" fillId="0" borderId="13" xfId="0" applyNumberFormat="1" applyFont="1" applyFill="1" applyBorder="1" applyAlignment="1">
      <alignment horizontal="center" vertical="center"/>
    </xf>
    <xf numFmtId="1" fontId="72" fillId="28" borderId="13" xfId="0" applyNumberFormat="1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left" vertical="center"/>
    </xf>
    <xf numFmtId="0" fontId="7" fillId="0" borderId="9" xfId="0" applyFont="1" applyFill="1" applyBorder="1" applyAlignment="1">
      <alignment horizontal="left"/>
    </xf>
    <xf numFmtId="0" fontId="7" fillId="0" borderId="13" xfId="0" applyFont="1" applyFill="1" applyBorder="1" applyAlignment="1">
      <alignment horizontal="left" vertical="center" wrapText="1"/>
    </xf>
    <xf numFmtId="0" fontId="7" fillId="0" borderId="9" xfId="0" applyFont="1" applyFill="1" applyBorder="1" applyAlignment="1">
      <alignment horizontal="left" vertical="center" wrapText="1"/>
    </xf>
    <xf numFmtId="0" fontId="7" fillId="0" borderId="13" xfId="0" applyFont="1" applyFill="1" applyBorder="1" applyAlignment="1">
      <alignment horizontal="left"/>
    </xf>
    <xf numFmtId="0" fontId="20" fillId="0" borderId="13" xfId="1" applyFont="1" applyFill="1" applyBorder="1" applyAlignment="1">
      <alignment horizontal="left" vertical="center"/>
    </xf>
    <xf numFmtId="1" fontId="8" fillId="0" borderId="3" xfId="0" applyNumberFormat="1" applyFont="1" applyFill="1" applyBorder="1" applyAlignment="1" applyProtection="1">
      <alignment horizontal="center" vertical="center"/>
      <protection locked="0"/>
    </xf>
    <xf numFmtId="1" fontId="8" fillId="0" borderId="2" xfId="0" applyNumberFormat="1" applyFont="1" applyFill="1" applyBorder="1" applyAlignment="1" applyProtection="1">
      <alignment horizontal="center" vertical="center"/>
      <protection locked="0"/>
    </xf>
    <xf numFmtId="1" fontId="8" fillId="0" borderId="2" xfId="0" applyNumberFormat="1" applyFont="1" applyFill="1" applyBorder="1" applyAlignment="1">
      <alignment horizontal="center" vertical="center"/>
    </xf>
    <xf numFmtId="0" fontId="7" fillId="0" borderId="13" xfId="0" applyFont="1" applyFill="1" applyBorder="1" applyAlignment="1">
      <alignment horizontal="left" wrapText="1"/>
    </xf>
    <xf numFmtId="0" fontId="7" fillId="0" borderId="9" xfId="0" applyFont="1" applyFill="1" applyBorder="1" applyAlignment="1" applyProtection="1">
      <alignment horizontal="left" vertical="center"/>
      <protection locked="0"/>
    </xf>
    <xf numFmtId="1" fontId="8" fillId="0" borderId="13" xfId="0" quotePrefix="1" applyNumberFormat="1" applyFont="1" applyFill="1" applyBorder="1" applyAlignment="1" applyProtection="1">
      <alignment horizontal="center" vertical="center"/>
      <protection locked="0"/>
    </xf>
    <xf numFmtId="1" fontId="8" fillId="0" borderId="13" xfId="1" applyNumberFormat="1" applyFont="1" applyFill="1" applyBorder="1" applyAlignment="1" applyProtection="1">
      <alignment horizontal="center" vertical="center"/>
      <protection locked="0"/>
    </xf>
    <xf numFmtId="0" fontId="7" fillId="0" borderId="13" xfId="1" applyFont="1" applyFill="1" applyBorder="1" applyAlignment="1" applyProtection="1">
      <alignment horizontal="center" vertical="center"/>
      <protection locked="0"/>
    </xf>
    <xf numFmtId="0" fontId="8" fillId="0" borderId="21" xfId="0" applyFont="1" applyFill="1" applyBorder="1" applyAlignment="1" applyProtection="1">
      <alignment horizontal="center" vertical="center"/>
      <protection locked="0"/>
    </xf>
    <xf numFmtId="0" fontId="8" fillId="0" borderId="3" xfId="0" applyFont="1" applyFill="1" applyBorder="1" applyAlignment="1">
      <alignment vertical="center"/>
    </xf>
    <xf numFmtId="0" fontId="8" fillId="0" borderId="2" xfId="0" applyFont="1" applyFill="1" applyBorder="1" applyAlignment="1">
      <alignment vertical="center"/>
    </xf>
    <xf numFmtId="0" fontId="7" fillId="0" borderId="3" xfId="0" applyFont="1" applyFill="1" applyBorder="1" applyAlignment="1">
      <alignment horizontal="center" vertical="center"/>
    </xf>
    <xf numFmtId="0" fontId="7" fillId="0" borderId="13" xfId="0" applyFont="1" applyFill="1" applyBorder="1" applyAlignment="1" applyProtection="1">
      <alignment horizontal="left" vertical="center"/>
      <protection locked="0"/>
    </xf>
    <xf numFmtId="0" fontId="8" fillId="0" borderId="7" xfId="0" applyFont="1" applyBorder="1" applyAlignment="1">
      <alignment vertical="center"/>
    </xf>
    <xf numFmtId="0" fontId="33" fillId="0" borderId="7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56" fillId="0" borderId="7" xfId="0" applyFont="1" applyBorder="1" applyAlignment="1">
      <alignment horizontal="center" vertical="center"/>
    </xf>
    <xf numFmtId="0" fontId="35" fillId="0" borderId="7" xfId="0" applyFont="1" applyBorder="1" applyAlignment="1">
      <alignment horizontal="center" vertical="center"/>
    </xf>
    <xf numFmtId="0" fontId="22" fillId="0" borderId="12" xfId="0" applyFont="1" applyBorder="1" applyAlignment="1">
      <alignment horizontal="center" vertical="center"/>
    </xf>
    <xf numFmtId="0" fontId="45" fillId="0" borderId="7" xfId="0" applyFont="1" applyBorder="1" applyAlignment="1">
      <alignment horizontal="center" vertical="center"/>
    </xf>
    <xf numFmtId="0" fontId="18" fillId="18" borderId="7" xfId="0" applyFont="1" applyFill="1" applyBorder="1" applyAlignment="1">
      <alignment vertical="center"/>
    </xf>
    <xf numFmtId="0" fontId="8" fillId="0" borderId="12" xfId="0" applyFont="1" applyBorder="1" applyAlignment="1">
      <alignment vertical="center"/>
    </xf>
    <xf numFmtId="1" fontId="38" fillId="0" borderId="13" xfId="0" applyNumberFormat="1" applyFont="1" applyBorder="1" applyAlignment="1">
      <alignment horizontal="center" vertical="center"/>
    </xf>
    <xf numFmtId="0" fontId="20" fillId="17" borderId="13" xfId="0" applyFont="1" applyFill="1" applyBorder="1" applyAlignment="1">
      <alignment vertical="center"/>
    </xf>
    <xf numFmtId="1" fontId="20" fillId="0" borderId="13" xfId="0" applyNumberFormat="1" applyFont="1" applyBorder="1" applyAlignment="1" applyProtection="1">
      <alignment horizontal="center" vertical="center"/>
      <protection locked="0"/>
    </xf>
    <xf numFmtId="1" fontId="7" fillId="0" borderId="13" xfId="0" quotePrefix="1" applyNumberFormat="1" applyFont="1" applyBorder="1" applyAlignment="1" applyProtection="1">
      <alignment horizontal="center" vertical="center"/>
      <protection locked="0"/>
    </xf>
    <xf numFmtId="1" fontId="20" fillId="0" borderId="13" xfId="1" applyNumberFormat="1" applyFont="1" applyBorder="1" applyAlignment="1" applyProtection="1">
      <alignment horizontal="center" vertical="center"/>
      <protection locked="0"/>
    </xf>
    <xf numFmtId="1" fontId="7" fillId="0" borderId="13" xfId="1" applyNumberFormat="1" applyFont="1" applyBorder="1" applyAlignment="1" applyProtection="1">
      <alignment horizontal="center" vertical="center"/>
      <protection locked="0"/>
    </xf>
    <xf numFmtId="1" fontId="7" fillId="3" borderId="13" xfId="0" applyNumberFormat="1" applyFont="1" applyFill="1" applyBorder="1" applyAlignment="1">
      <alignment horizontal="center" vertical="center"/>
    </xf>
    <xf numFmtId="1" fontId="7" fillId="3" borderId="13" xfId="0" applyNumberFormat="1" applyFont="1" applyFill="1" applyBorder="1" applyAlignment="1" applyProtection="1">
      <alignment horizontal="center" vertical="center"/>
      <protection locked="0"/>
    </xf>
    <xf numFmtId="1" fontId="32" fillId="0" borderId="13" xfId="0" applyNumberFormat="1" applyFont="1" applyBorder="1" applyAlignment="1" applyProtection="1">
      <alignment horizontal="center" vertical="center"/>
      <protection locked="0"/>
    </xf>
    <xf numFmtId="0" fontId="7" fillId="0" borderId="2" xfId="0" applyFont="1" applyFill="1" applyBorder="1" applyAlignment="1">
      <alignment horizontal="center" vertical="center"/>
    </xf>
    <xf numFmtId="0" fontId="7" fillId="0" borderId="18" xfId="0" applyFont="1" applyFill="1" applyBorder="1" applyAlignment="1">
      <alignment horizontal="center" vertical="center"/>
    </xf>
    <xf numFmtId="0" fontId="7" fillId="0" borderId="13" xfId="0" applyFont="1" applyFill="1" applyBorder="1" applyAlignment="1">
      <alignment horizontal="center"/>
    </xf>
    <xf numFmtId="0" fontId="7" fillId="0" borderId="4" xfId="0" applyFont="1" applyFill="1" applyBorder="1" applyAlignment="1">
      <alignment vertical="center"/>
    </xf>
    <xf numFmtId="0" fontId="7" fillId="0" borderId="13" xfId="0" applyFont="1" applyFill="1" applyBorder="1" applyAlignment="1" applyProtection="1">
      <alignment horizontal="center" vertical="center"/>
      <protection hidden="1"/>
    </xf>
    <xf numFmtId="0" fontId="7" fillId="0" borderId="13" xfId="0" applyFont="1" applyFill="1" applyBorder="1" applyAlignment="1" applyProtection="1">
      <alignment horizontal="center" vertical="center" wrapText="1"/>
      <protection hidden="1"/>
    </xf>
    <xf numFmtId="0" fontId="7" fillId="0" borderId="13" xfId="0" applyFont="1" applyFill="1" applyBorder="1" applyAlignment="1">
      <alignment horizontal="center" vertical="top"/>
    </xf>
    <xf numFmtId="3" fontId="7" fillId="0" borderId="13" xfId="0" applyNumberFormat="1" applyFont="1" applyFill="1" applyBorder="1" applyAlignment="1">
      <alignment horizontal="center" vertical="center"/>
    </xf>
    <xf numFmtId="0" fontId="20" fillId="0" borderId="13" xfId="0" applyFont="1" applyFill="1" applyBorder="1" applyAlignment="1">
      <alignment horizontal="center"/>
    </xf>
    <xf numFmtId="0" fontId="7" fillId="0" borderId="13" xfId="0" applyFont="1" applyFill="1" applyBorder="1" applyAlignment="1" applyProtection="1">
      <alignment vertical="center" wrapText="1"/>
      <protection locked="0"/>
    </xf>
    <xf numFmtId="0" fontId="7" fillId="0" borderId="3" xfId="0" applyFont="1" applyFill="1" applyBorder="1" applyAlignment="1">
      <alignment vertical="center"/>
    </xf>
    <xf numFmtId="0" fontId="20" fillId="0" borderId="13" xfId="0" applyFont="1" applyFill="1" applyBorder="1" applyAlignment="1" applyProtection="1">
      <alignment vertical="center"/>
      <protection locked="0"/>
    </xf>
    <xf numFmtId="0" fontId="7" fillId="0" borderId="0" xfId="0" applyFont="1" applyFill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5" fillId="0" borderId="0" xfId="0" applyFont="1" applyAlignment="1">
      <alignment horizontal="center" vertical="center"/>
    </xf>
    <xf numFmtId="0" fontId="74" fillId="0" borderId="0" xfId="0" applyFont="1" applyAlignment="1">
      <alignment horizontal="left" vertical="center"/>
    </xf>
    <xf numFmtId="0" fontId="73" fillId="0" borderId="13" xfId="0" applyFont="1" applyFill="1" applyBorder="1" applyAlignment="1">
      <alignment horizontal="center" vertical="center"/>
    </xf>
    <xf numFmtId="0" fontId="73" fillId="0" borderId="13" xfId="0" applyFont="1" applyFill="1" applyBorder="1" applyAlignment="1">
      <alignment vertical="center"/>
    </xf>
    <xf numFmtId="0" fontId="73" fillId="0" borderId="13" xfId="0" applyNumberFormat="1" applyFont="1" applyFill="1" applyBorder="1" applyAlignment="1">
      <alignment horizontal="center" vertical="center"/>
    </xf>
    <xf numFmtId="0" fontId="75" fillId="0" borderId="0" xfId="0" applyFont="1" applyFill="1" applyBorder="1" applyAlignment="1">
      <alignment horizontal="center" vertical="center"/>
    </xf>
    <xf numFmtId="0" fontId="75" fillId="0" borderId="0" xfId="0" applyFont="1" applyFill="1" applyAlignment="1">
      <alignment horizontal="center" vertical="center"/>
    </xf>
    <xf numFmtId="0" fontId="73" fillId="0" borderId="13" xfId="0" applyNumberFormat="1" applyFont="1" applyFill="1" applyBorder="1" applyAlignment="1">
      <alignment horizontal="left" vertical="center"/>
    </xf>
    <xf numFmtId="0" fontId="76" fillId="0" borderId="13" xfId="0" applyFont="1" applyFill="1" applyBorder="1" applyAlignment="1">
      <alignment vertical="center"/>
    </xf>
    <xf numFmtId="0" fontId="8" fillId="0" borderId="7" xfId="0" applyFont="1" applyFill="1" applyBorder="1" applyAlignment="1">
      <alignment vertical="center"/>
    </xf>
    <xf numFmtId="0" fontId="18" fillId="17" borderId="13" xfId="0" applyFont="1" applyFill="1" applyBorder="1" applyAlignment="1">
      <alignment horizontal="center" vertical="center"/>
    </xf>
    <xf numFmtId="1" fontId="8" fillId="3" borderId="13" xfId="0" applyNumberFormat="1" applyFont="1" applyFill="1" applyBorder="1" applyAlignment="1" applyProtection="1">
      <alignment horizontal="center" vertical="center"/>
      <protection locked="0"/>
    </xf>
    <xf numFmtId="0" fontId="51" fillId="0" borderId="5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56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45" fillId="0" borderId="0" xfId="0" applyFont="1" applyBorder="1" applyAlignment="1">
      <alignment horizontal="center" vertical="center"/>
    </xf>
    <xf numFmtId="0" fontId="35" fillId="0" borderId="0" xfId="0" applyFont="1" applyBorder="1" applyAlignment="1">
      <alignment horizontal="center" vertical="center"/>
    </xf>
    <xf numFmtId="0" fontId="42" fillId="0" borderId="0" xfId="0" applyFont="1" applyBorder="1" applyAlignment="1">
      <alignment horizontal="center" vertical="center"/>
    </xf>
    <xf numFmtId="0" fontId="7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20" fillId="0" borderId="4" xfId="0" applyFont="1" applyBorder="1" applyAlignment="1">
      <alignment horizontal="center" vertical="center"/>
    </xf>
    <xf numFmtId="0" fontId="8" fillId="27" borderId="0" xfId="0" applyFont="1" applyFill="1" applyBorder="1" applyAlignment="1">
      <alignment horizontal="center" vertical="center" wrapText="1"/>
    </xf>
    <xf numFmtId="0" fontId="52" fillId="0" borderId="0" xfId="0" applyFont="1" applyBorder="1" applyAlignment="1">
      <alignment horizontal="center" vertical="center"/>
    </xf>
    <xf numFmtId="0" fontId="37" fillId="0" borderId="0" xfId="0" applyFont="1" applyBorder="1" applyAlignment="1">
      <alignment horizontal="center" vertical="center"/>
    </xf>
    <xf numFmtId="14" fontId="18" fillId="0" borderId="0" xfId="0" applyNumberFormat="1" applyFont="1" applyFill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1" fontId="18" fillId="17" borderId="13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1" fontId="18" fillId="0" borderId="0" xfId="0" applyNumberFormat="1" applyFont="1" applyFill="1" applyAlignment="1">
      <alignment horizontal="center" vertical="center"/>
    </xf>
    <xf numFmtId="14" fontId="1" fillId="0" borderId="0" xfId="0" applyNumberFormat="1" applyFont="1" applyFill="1" applyAlignment="1">
      <alignment vertical="center"/>
    </xf>
    <xf numFmtId="49" fontId="8" fillId="3" borderId="13" xfId="0" applyNumberFormat="1" applyFont="1" applyFill="1" applyBorder="1" applyAlignment="1">
      <alignment horizontal="center" vertical="center"/>
    </xf>
    <xf numFmtId="0" fontId="73" fillId="0" borderId="0" xfId="0" applyFont="1" applyAlignment="1">
      <alignment horizontal="left" vertical="center"/>
    </xf>
    <xf numFmtId="0" fontId="73" fillId="0" borderId="2" xfId="0" applyFont="1" applyBorder="1" applyAlignment="1">
      <alignment horizontal="center" vertical="center"/>
    </xf>
    <xf numFmtId="1" fontId="72" fillId="0" borderId="13" xfId="0" applyNumberFormat="1" applyFont="1" applyBorder="1" applyAlignment="1">
      <alignment horizontal="center" vertical="center"/>
    </xf>
    <xf numFmtId="1" fontId="18" fillId="0" borderId="13" xfId="0" applyNumberFormat="1" applyFont="1" applyFill="1" applyBorder="1" applyAlignment="1" applyProtection="1">
      <alignment horizontal="center" vertical="center"/>
      <protection locked="0"/>
    </xf>
    <xf numFmtId="1" fontId="18" fillId="17" borderId="13" xfId="0" applyNumberFormat="1" applyFont="1" applyFill="1" applyBorder="1" applyAlignment="1" applyProtection="1">
      <alignment horizontal="center" vertical="center"/>
      <protection locked="0"/>
    </xf>
    <xf numFmtId="0" fontId="8" fillId="27" borderId="0" xfId="0" applyFont="1" applyFill="1" applyBorder="1" applyAlignment="1">
      <alignment horizontal="center"/>
    </xf>
    <xf numFmtId="0" fontId="44" fillId="0" borderId="0" xfId="0" applyFont="1" applyBorder="1" applyAlignment="1">
      <alignment horizontal="center" vertical="center"/>
    </xf>
    <xf numFmtId="0" fontId="43" fillId="0" borderId="7" xfId="0" applyFont="1" applyBorder="1" applyAlignment="1">
      <alignment horizontal="center" vertical="center"/>
    </xf>
    <xf numFmtId="0" fontId="18" fillId="0" borderId="7" xfId="0" applyFont="1" applyBorder="1" applyAlignment="1">
      <alignment vertical="center"/>
    </xf>
    <xf numFmtId="0" fontId="42" fillId="0" borderId="7" xfId="0" applyFont="1" applyBorder="1" applyAlignment="1">
      <alignment horizontal="center" vertical="center"/>
    </xf>
    <xf numFmtId="0" fontId="42" fillId="0" borderId="13" xfId="0" applyFont="1" applyBorder="1" applyAlignment="1">
      <alignment horizontal="center" vertical="center"/>
    </xf>
    <xf numFmtId="1" fontId="8" fillId="18" borderId="13" xfId="0" applyNumberFormat="1" applyFont="1" applyFill="1" applyBorder="1" applyAlignment="1">
      <alignment horizontal="center" vertical="center"/>
    </xf>
    <xf numFmtId="0" fontId="32" fillId="17" borderId="13" xfId="0" applyFont="1" applyFill="1" applyBorder="1" applyAlignment="1">
      <alignment horizontal="center" vertical="center"/>
    </xf>
    <xf numFmtId="0" fontId="8" fillId="0" borderId="17" xfId="0" applyFont="1" applyFill="1" applyBorder="1" applyAlignment="1" applyProtection="1">
      <alignment horizontal="center" vertical="center"/>
      <protection locked="0"/>
    </xf>
    <xf numFmtId="49" fontId="18" fillId="17" borderId="9" xfId="0" applyNumberFormat="1" applyFont="1" applyFill="1" applyBorder="1" applyAlignment="1">
      <alignment horizontal="center" vertical="center" wrapText="1"/>
    </xf>
    <xf numFmtId="1" fontId="18" fillId="17" borderId="4" xfId="0" applyNumberFormat="1" applyFont="1" applyFill="1" applyBorder="1" applyAlignment="1">
      <alignment horizontal="center" vertical="center"/>
    </xf>
    <xf numFmtId="1" fontId="8" fillId="0" borderId="0" xfId="0" applyNumberFormat="1" applyFont="1" applyFill="1" applyBorder="1" applyAlignment="1" applyProtection="1">
      <alignment horizontal="center" vertical="center"/>
      <protection locked="0"/>
    </xf>
    <xf numFmtId="1" fontId="19" fillId="0" borderId="4" xfId="0" applyNumberFormat="1" applyFont="1" applyFill="1" applyBorder="1" applyAlignment="1">
      <alignment horizontal="center" vertical="center"/>
    </xf>
    <xf numFmtId="1" fontId="19" fillId="0" borderId="6" xfId="0" applyNumberFormat="1" applyFont="1" applyFill="1" applyBorder="1" applyAlignment="1">
      <alignment horizontal="center" vertical="center"/>
    </xf>
    <xf numFmtId="0" fontId="22" fillId="26" borderId="0" xfId="0" applyFont="1" applyFill="1" applyBorder="1" applyAlignment="1">
      <alignment horizontal="center" vertical="center"/>
    </xf>
    <xf numFmtId="0" fontId="18" fillId="17" borderId="9" xfId="0" applyFont="1" applyFill="1" applyBorder="1" applyAlignment="1">
      <alignment horizontal="center" vertical="center" wrapText="1"/>
    </xf>
    <xf numFmtId="49" fontId="18" fillId="17" borderId="9" xfId="0" applyNumberFormat="1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1" fontId="8" fillId="0" borderId="0" xfId="0" applyNumberFormat="1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 wrapText="1"/>
    </xf>
    <xf numFmtId="0" fontId="8" fillId="0" borderId="21" xfId="0" applyFont="1" applyFill="1" applyBorder="1" applyAlignment="1">
      <alignment horizontal="center" vertical="center"/>
    </xf>
    <xf numFmtId="0" fontId="19" fillId="0" borderId="13" xfId="0" applyFont="1" applyFill="1" applyBorder="1" applyAlignment="1" applyProtection="1">
      <alignment horizontal="center" vertical="center"/>
      <protection locked="0"/>
    </xf>
    <xf numFmtId="1" fontId="8" fillId="0" borderId="24" xfId="0" applyNumberFormat="1" applyFont="1" applyFill="1" applyBorder="1" applyAlignment="1" applyProtection="1">
      <alignment horizontal="center" vertical="center"/>
      <protection locked="0"/>
    </xf>
    <xf numFmtId="1" fontId="8" fillId="0" borderId="21" xfId="0" applyNumberFormat="1" applyFont="1" applyFill="1" applyBorder="1" applyAlignment="1">
      <alignment horizontal="center" vertical="center"/>
    </xf>
    <xf numFmtId="0" fontId="19" fillId="0" borderId="7" xfId="0" applyFont="1" applyFill="1" applyBorder="1"/>
    <xf numFmtId="0" fontId="64" fillId="0" borderId="13" xfId="0" applyFont="1" applyBorder="1" applyAlignment="1">
      <alignment horizontal="center" vertical="center"/>
    </xf>
    <xf numFmtId="0" fontId="69" fillId="0" borderId="13" xfId="0" applyFont="1" applyBorder="1" applyAlignment="1">
      <alignment horizontal="center" vertical="center"/>
    </xf>
    <xf numFmtId="0" fontId="18" fillId="0" borderId="13" xfId="0" applyFont="1" applyBorder="1" applyAlignment="1">
      <alignment vertical="center"/>
    </xf>
    <xf numFmtId="0" fontId="66" fillId="0" borderId="13" xfId="0" applyFont="1" applyBorder="1" applyAlignment="1">
      <alignment horizontal="center" vertical="center"/>
    </xf>
    <xf numFmtId="0" fontId="7" fillId="0" borderId="0" xfId="0" applyFont="1" applyBorder="1" applyAlignment="1" applyProtection="1">
      <alignment vertical="center"/>
      <protection locked="0"/>
    </xf>
    <xf numFmtId="0" fontId="7" fillId="0" borderId="0" xfId="0" applyFont="1" applyBorder="1" applyAlignment="1" applyProtection="1">
      <alignment horizontal="center" vertical="center"/>
      <protection locked="0"/>
    </xf>
    <xf numFmtId="0" fontId="7" fillId="0" borderId="11" xfId="0" applyFont="1" applyBorder="1" applyAlignment="1" applyProtection="1">
      <alignment horizontal="center" vertical="center"/>
      <protection locked="0"/>
    </xf>
    <xf numFmtId="0" fontId="7" fillId="0" borderId="2" xfId="0" applyFont="1" applyBorder="1" applyAlignment="1">
      <alignment vertical="center"/>
    </xf>
    <xf numFmtId="0" fontId="7" fillId="17" borderId="3" xfId="0" applyFont="1" applyFill="1" applyBorder="1" applyAlignment="1">
      <alignment vertical="center"/>
    </xf>
    <xf numFmtId="0" fontId="8" fillId="24" borderId="13" xfId="0" applyFont="1" applyFill="1" applyBorder="1" applyAlignment="1">
      <alignment horizontal="center" vertical="center" wrapText="1"/>
    </xf>
    <xf numFmtId="49" fontId="8" fillId="27" borderId="11" xfId="0" applyNumberFormat="1" applyFont="1" applyFill="1" applyBorder="1" applyAlignment="1">
      <alignment horizontal="center" vertical="center"/>
    </xf>
    <xf numFmtId="49" fontId="8" fillId="27" borderId="23" xfId="0" applyNumberFormat="1" applyFont="1" applyFill="1" applyBorder="1" applyAlignment="1">
      <alignment horizontal="center" vertical="center"/>
    </xf>
    <xf numFmtId="49" fontId="8" fillId="17" borderId="21" xfId="0" applyNumberFormat="1" applyFont="1" applyFill="1" applyBorder="1" applyAlignment="1">
      <alignment horizontal="center" vertical="center"/>
    </xf>
    <xf numFmtId="1" fontId="8" fillId="0" borderId="0" xfId="0" applyNumberFormat="1" applyFont="1" applyBorder="1" applyAlignment="1" applyProtection="1">
      <alignment horizontal="center" vertical="center"/>
      <protection locked="0"/>
    </xf>
    <xf numFmtId="1" fontId="18" fillId="28" borderId="7" xfId="0" applyNumberFormat="1" applyFont="1" applyFill="1" applyBorder="1" applyAlignment="1">
      <alignment horizontal="center" vertical="center"/>
    </xf>
    <xf numFmtId="1" fontId="18" fillId="28" borderId="3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 applyProtection="1">
      <alignment horizontal="center" vertical="center"/>
      <protection locked="0"/>
    </xf>
    <xf numFmtId="0" fontId="8" fillId="0" borderId="23" xfId="0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Border="1" applyAlignment="1">
      <alignment horizontal="left" vertical="center"/>
    </xf>
    <xf numFmtId="0" fontId="7" fillId="0" borderId="8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vertical="center"/>
    </xf>
    <xf numFmtId="0" fontId="60" fillId="0" borderId="13" xfId="0" applyFont="1" applyBorder="1" applyAlignment="1">
      <alignment horizontal="center" vertical="center"/>
    </xf>
    <xf numFmtId="3" fontId="7" fillId="0" borderId="2" xfId="0" applyNumberFormat="1" applyFont="1" applyFill="1" applyBorder="1" applyAlignment="1">
      <alignment horizontal="center" vertical="center"/>
    </xf>
    <xf numFmtId="0" fontId="20" fillId="0" borderId="9" xfId="0" applyFont="1" applyBorder="1" applyAlignment="1">
      <alignment horizontal="center" vertical="center" wrapText="1"/>
    </xf>
    <xf numFmtId="49" fontId="8" fillId="27" borderId="0" xfId="0" applyNumberFormat="1" applyFont="1" applyFill="1" applyBorder="1" applyAlignment="1">
      <alignment horizontal="center" vertical="center"/>
    </xf>
    <xf numFmtId="1" fontId="8" fillId="0" borderId="9" xfId="0" applyNumberFormat="1" applyFont="1" applyBorder="1" applyAlignment="1" applyProtection="1">
      <alignment horizontal="center" vertical="center"/>
      <protection locked="0"/>
    </xf>
    <xf numFmtId="0" fontId="52" fillId="0" borderId="7" xfId="0" applyFont="1" applyBorder="1" applyAlignment="1">
      <alignment horizontal="center" vertical="center"/>
    </xf>
    <xf numFmtId="0" fontId="43" fillId="0" borderId="13" xfId="0" applyFont="1" applyBorder="1" applyAlignment="1">
      <alignment horizontal="center" vertical="center"/>
    </xf>
    <xf numFmtId="0" fontId="45" fillId="0" borderId="13" xfId="0" applyFont="1" applyBorder="1" applyAlignment="1">
      <alignment horizontal="center" vertical="center"/>
    </xf>
    <xf numFmtId="49" fontId="8" fillId="0" borderId="9" xfId="0" applyNumberFormat="1" applyFont="1" applyFill="1" applyBorder="1" applyAlignment="1">
      <alignment horizontal="center" vertical="center"/>
    </xf>
    <xf numFmtId="0" fontId="71" fillId="0" borderId="9" xfId="0" applyFont="1" applyFill="1" applyBorder="1" applyAlignment="1">
      <alignment horizontal="center" vertical="center"/>
    </xf>
    <xf numFmtId="49" fontId="8" fillId="0" borderId="13" xfId="0" applyNumberFormat="1" applyFont="1" applyFill="1" applyBorder="1" applyAlignment="1">
      <alignment horizontal="center" vertical="center"/>
    </xf>
    <xf numFmtId="49" fontId="8" fillId="0" borderId="13" xfId="0" applyNumberFormat="1" applyFont="1" applyFill="1" applyBorder="1" applyAlignment="1">
      <alignment horizontal="center" vertical="center" wrapText="1"/>
    </xf>
    <xf numFmtId="49" fontId="8" fillId="0" borderId="9" xfId="0" applyNumberFormat="1" applyFont="1" applyFill="1" applyBorder="1" applyAlignment="1">
      <alignment horizontal="center" vertical="center" wrapText="1"/>
    </xf>
    <xf numFmtId="0" fontId="8" fillId="0" borderId="13" xfId="0" applyFont="1" applyFill="1" applyBorder="1" applyAlignment="1">
      <alignment horizontal="center"/>
    </xf>
    <xf numFmtId="0" fontId="61" fillId="0" borderId="13" xfId="0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/>
    </xf>
    <xf numFmtId="0" fontId="74" fillId="0" borderId="0" xfId="0" applyFont="1" applyAlignment="1">
      <alignment vertical="center"/>
    </xf>
    <xf numFmtId="0" fontId="74" fillId="0" borderId="2" xfId="0" applyFont="1" applyBorder="1" applyAlignment="1">
      <alignment horizontal="center" vertical="center"/>
    </xf>
    <xf numFmtId="0" fontId="76" fillId="0" borderId="0" xfId="0" applyFont="1" applyAlignment="1">
      <alignment vertical="center"/>
    </xf>
    <xf numFmtId="0" fontId="7" fillId="27" borderId="13" xfId="0" applyFont="1" applyFill="1" applyBorder="1" applyAlignment="1">
      <alignment horizontal="center" vertical="center"/>
    </xf>
    <xf numFmtId="0" fontId="7" fillId="27" borderId="13" xfId="0" applyFont="1" applyFill="1" applyBorder="1" applyAlignment="1" applyProtection="1">
      <alignment horizontal="center" vertical="center"/>
      <protection locked="0"/>
    </xf>
    <xf numFmtId="0" fontId="61" fillId="0" borderId="9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/>
    </xf>
    <xf numFmtId="0" fontId="18" fillId="0" borderId="9" xfId="0" applyFont="1" applyBorder="1" applyAlignment="1">
      <alignment horizontal="center" vertical="center"/>
    </xf>
    <xf numFmtId="0" fontId="18" fillId="0" borderId="7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8" fillId="3" borderId="9" xfId="0" applyFont="1" applyFill="1" applyBorder="1" applyAlignment="1">
      <alignment horizontal="center" vertical="center"/>
    </xf>
    <xf numFmtId="0" fontId="18" fillId="3" borderId="7" xfId="0" applyFont="1" applyFill="1" applyBorder="1" applyAlignment="1">
      <alignment horizontal="center" vertical="center"/>
    </xf>
    <xf numFmtId="0" fontId="14" fillId="5" borderId="5" xfId="0" applyFont="1" applyFill="1" applyBorder="1" applyAlignment="1">
      <alignment vertical="center" wrapText="1"/>
    </xf>
    <xf numFmtId="0" fontId="14" fillId="5" borderId="5" xfId="0" applyFont="1" applyFill="1" applyBorder="1" applyAlignment="1">
      <alignment horizontal="center" vertical="center" wrapText="1"/>
    </xf>
    <xf numFmtId="0" fontId="14" fillId="0" borderId="13" xfId="0" applyFont="1" applyBorder="1" applyAlignment="1">
      <alignment horizontal="center"/>
    </xf>
    <xf numFmtId="0" fontId="14" fillId="0" borderId="9" xfId="0" applyFont="1" applyBorder="1" applyAlignment="1">
      <alignment horizontal="center"/>
    </xf>
    <xf numFmtId="0" fontId="14" fillId="0" borderId="8" xfId="0" applyFont="1" applyBorder="1" applyAlignment="1">
      <alignment horizontal="center"/>
    </xf>
    <xf numFmtId="0" fontId="14" fillId="0" borderId="7" xfId="0" applyFont="1" applyBorder="1" applyAlignment="1">
      <alignment horizontal="center"/>
    </xf>
    <xf numFmtId="0" fontId="55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0" fillId="0" borderId="0" xfId="0" applyAlignment="1">
      <alignment horizontal="center" wrapText="1"/>
    </xf>
    <xf numFmtId="0" fontId="28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28" fillId="0" borderId="0" xfId="0" applyFont="1" applyAlignment="1">
      <alignment horizontal="center" vertical="center" wrapText="1"/>
    </xf>
    <xf numFmtId="0" fontId="54" fillId="0" borderId="0" xfId="0" applyFont="1" applyAlignment="1">
      <alignment horizontal="center" vertical="center"/>
    </xf>
    <xf numFmtId="0" fontId="54" fillId="0" borderId="0" xfId="0" applyFont="1" applyAlignment="1">
      <alignment horizontal="center"/>
    </xf>
    <xf numFmtId="0" fontId="18" fillId="0" borderId="0" xfId="0" applyFont="1" applyAlignment="1">
      <alignment horizontal="center" vertical="center"/>
    </xf>
    <xf numFmtId="0" fontId="55" fillId="0" borderId="0" xfId="0" applyFont="1" applyAlignment="1">
      <alignment horizontal="center" wrapText="1"/>
    </xf>
    <xf numFmtId="0" fontId="34" fillId="0" borderId="0" xfId="0" applyFont="1" applyAlignment="1">
      <alignment horizontal="center"/>
    </xf>
    <xf numFmtId="0" fontId="55" fillId="0" borderId="0" xfId="0" applyFont="1" applyAlignment="1">
      <alignment horizontal="center" vertical="center" wrapText="1"/>
    </xf>
  </cellXfs>
  <cellStyles count="5">
    <cellStyle name="Dziesiętny" xfId="3" builtinId="3"/>
    <cellStyle name="Dziesiętny 2" xfId="4"/>
    <cellStyle name="Excel Built-in Normal" xfId="1"/>
    <cellStyle name="Hiperłącze" xfId="2" builtinId="8"/>
    <cellStyle name="Normalny" xfId="0" builtinId="0"/>
  </cellStyles>
  <dxfs count="828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alignment horizontal="left" readingOrder="0"/>
    </dxf>
    <dxf>
      <alignment horizontal="left" readingOrder="0"/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fill>
        <patternFill>
          <bgColor theme="7" tint="0.39997558519241921"/>
        </patternFill>
      </fill>
    </dxf>
    <dxf>
      <fill>
        <patternFill>
          <bgColor theme="7" tint="0.39997558519241921"/>
        </patternFill>
      </fill>
    </dxf>
    <dxf>
      <alignment horizontal="left" readingOrder="0"/>
    </dxf>
    <dxf>
      <alignment horizontal="left" readingOrder="0"/>
    </dxf>
    <dxf>
      <alignment horizontal="center" indent="0" readingOrder="0"/>
    </dxf>
    <dxf>
      <alignment horizontal="center" indent="0" readingOrder="0"/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vertic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bgColor theme="4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alignment horizontal="general" readingOrder="0"/>
    </dxf>
    <dxf>
      <alignment horizontal="general" readingOrder="0"/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general" readingOrder="0"/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alignment horizontal="left" readingOrder="0"/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alignment horizontal="general" readingOrder="0"/>
    </dxf>
    <dxf>
      <fill>
        <patternFill patternType="solid">
          <bgColor theme="5" tint="0.59999389629810485"/>
        </patternFill>
      </fill>
    </dxf>
    <dxf>
      <alignment horizontal="general" readingOrder="0"/>
    </dxf>
    <dxf>
      <alignment vertical="center" readingOrder="0"/>
    </dxf>
    <dxf>
      <font>
        <sz val="10"/>
      </font>
    </dxf>
    <dxf>
      <font>
        <sz val="10"/>
      </font>
    </dxf>
    <dxf>
      <font>
        <sz val="10"/>
      </font>
    </dxf>
    <dxf>
      <alignment horizontal="general" readingOrder="0"/>
    </dxf>
    <dxf>
      <alignment horizontal="general" readingOrder="0"/>
    </dxf>
    <dxf>
      <alignment horizontal="general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F3F76"/>
        <name val="Calibri"/>
        <scheme val="minor"/>
      </font>
      <fill>
        <patternFill patternType="solid">
          <fgColor indexed="65"/>
          <bgColor rgb="FFFFCC99"/>
        </patternFill>
      </fill>
      <border diagonalUp="0" diagonalDown="0" outline="0">
        <left style="thin">
          <color rgb="FF7F7F7F"/>
        </left>
        <right style="thin">
          <color rgb="FF7F7F7F"/>
        </right>
        <top style="thin">
          <color rgb="FF7F7F7F"/>
        </top>
        <bottom style="thin">
          <color rgb="FF7F7F7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F3F76"/>
        <name val="Calibri"/>
        <scheme val="minor"/>
      </font>
      <fill>
        <patternFill patternType="solid">
          <fgColor indexed="65"/>
          <bgColor rgb="FFFFCC99"/>
        </patternFill>
      </fill>
      <border diagonalUp="0" diagonalDown="0" outline="0">
        <left style="thin">
          <color rgb="FF7F7F7F"/>
        </left>
        <right style="thin">
          <color rgb="FF7F7F7F"/>
        </right>
        <top style="thin">
          <color rgb="FF7F7F7F"/>
        </top>
        <bottom style="thin">
          <color rgb="FF7F7F7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F3F76"/>
        <name val="Calibri"/>
        <scheme val="minor"/>
      </font>
      <fill>
        <patternFill patternType="solid">
          <fgColor indexed="65"/>
          <bgColor rgb="FFFFCC99"/>
        </patternFill>
      </fill>
      <border diagonalUp="0" diagonalDown="0" outline="0">
        <left style="thin">
          <color rgb="FF7F7F7F"/>
        </left>
        <right style="thin">
          <color rgb="FF7F7F7F"/>
        </right>
        <top style="thin">
          <color rgb="FF7F7F7F"/>
        </top>
        <bottom style="thin">
          <color rgb="FF7F7F7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F3F76"/>
        <name val="Calibri"/>
        <scheme val="minor"/>
      </font>
      <fill>
        <patternFill patternType="solid">
          <fgColor indexed="65"/>
          <bgColor rgb="FFFFCC99"/>
        </patternFill>
      </fill>
      <border diagonalUp="0" diagonalDown="0" outline="0">
        <left style="thin">
          <color rgb="FF7F7F7F"/>
        </left>
        <right style="thin">
          <color rgb="FF7F7F7F"/>
        </right>
        <top style="thin">
          <color rgb="FF7F7F7F"/>
        </top>
        <bottom style="thin">
          <color rgb="FF7F7F7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F3F76"/>
        <name val="Calibri"/>
        <scheme val="minor"/>
      </font>
      <fill>
        <patternFill patternType="solid">
          <fgColor indexed="65"/>
          <bgColor rgb="FFFFCC99"/>
        </patternFill>
      </fill>
      <border diagonalUp="0" diagonalDown="0" outline="0">
        <left style="thin">
          <color rgb="FF7F7F7F"/>
        </left>
        <right style="thin">
          <color rgb="FF7F7F7F"/>
        </right>
        <top style="thin">
          <color rgb="FF7F7F7F"/>
        </top>
        <bottom style="thin">
          <color rgb="FF7F7F7F"/>
        </bottom>
      </border>
    </dxf>
    <dxf>
      <alignment wrapText="1" readingOrder="0"/>
    </dxf>
    <dxf>
      <alignment horizontal="left" readingOrder="0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left" readingOrder="0"/>
    </dxf>
    <dxf>
      <alignment horizontal="left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textRotation="90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font>
        <sz val="9"/>
      </font>
    </dxf>
    <dxf>
      <font>
        <sz val="9"/>
      </font>
    </dxf>
    <dxf>
      <alignment wrapText="1" readingOrder="0"/>
    </dxf>
    <dxf>
      <alignment horizontal="center" readingOrder="0"/>
    </dxf>
    <dxf>
      <alignment vertical="center" readingOrder="0"/>
    </dxf>
    <dxf>
      <alignment wrapText="1" readingOrder="0"/>
    </dxf>
    <dxf>
      <font>
        <color rgb="FFC00000"/>
      </font>
    </dxf>
    <dxf>
      <alignment vertic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scheme val="minor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outline="0">
        <left style="thin">
          <color auto="1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outline="0">
        <right style="thin">
          <color auto="1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3.xml"/><Relationship Id="rId28" Type="http://schemas.openxmlformats.org/officeDocument/2006/relationships/powerPivotData" Target="model/item.data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2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iotr Krzywda" refreshedDate="45573.420026736108" createdVersion="5" refreshedVersion="5" minRefreshableVersion="3" recordCount="754">
  <cacheSource type="worksheet">
    <worksheetSource ref="L7:AA885" sheet="2_stopień"/>
  </cacheSource>
  <cacheFields count="16">
    <cacheField name="L.p." numFmtId="0">
      <sharedItems containsString="0" containsBlank="1" containsNumber="1" containsInteger="1" minValue="1" maxValue="681"/>
    </cacheField>
    <cacheField name="Szkoła wysyłająca" numFmtId="0">
      <sharedItems containsBlank="1" count="76">
        <s v="Zespół Szkół Cechu Rzemiosł Różnych i Małej Przedsiębiorczości w Bielawie"/>
        <s v="Szkoła Wielobranżowa w Bielawie"/>
        <s v="Branżowa Szkoła 1 Stopnia w Zespole Szkół Zawodowych im. Św. Barbary w Bogatyni"/>
        <s v="Branżowa Szkoła I Stopnia w Zespole Szkół Handlowych i Usługowych im. Jana Kochanowskiego w Bolesławcu"/>
        <s v="Branżowa Szkoła 1 Stopnia Nr 2 w Zespole Szkół Budowlanych w Bolesławcu"/>
        <s v="Branżowa Szkoła I Stopnia im.KEN w Brzegu Dolnym"/>
        <s v="Branżowa Szkoła I Stopnia im. prof. S. Kaliskiego w Zespole Szkół Ponadpodstawowych w Bystrzycy Kłodzkiej"/>
        <s v="Branżowa Szkoła 1 Stopnia w Chocianowie"/>
        <s v="Branżowa Szkoła 1 Stopnia w Powiatowym Zespole Szkół w Chojnowie"/>
        <s v="Specjalny Ośrodek Szkolno-Wychowawczy Caritas Archidiecezji Wrocławskiej "/>
        <s v="Branżowa Szkoła I Stopnia w Zespole Szkół Nr 2 im.prof.Tadeusza Kotarbińskiego w Dzierżoniowie"/>
        <s v="Zespół Szkół Przyrodniczych i Branżowych - Branżowa Szkoła i Stopnia nr 7 w Głogowie"/>
        <s v="Branżowa Szkoła 1 Stopnia w Zespole Szkół Technicznych i Ogólnokształcących w Głogowie"/>
        <s v="Branżowa Szkoła 1 Stopnia w Zespole Szkół im. gen. Sylwestra Kaliskiego w Górze"/>
        <s v="Branżowa Szkoła 1 Stopnia w Zespole Szkół Ogólnokształcących i Zawodowych im. Jana Pawła II w Gryfowie Śląskim"/>
        <s v="Branżowa Szkoła 1 Stopnia w Powiatowym Centrum Kształcenia Zawodowego i Ustawicznego im. KEN w Jaworze"/>
        <s v="Branżowa Szkoła 1 Stopnia w Zespole Szkół im. Jana Kasprowicza w Jelczu - Laskowicach"/>
        <s v="Branżowa Szkoła 1 Stopnia w Zespole Szkół Technicznych &quot;Mechanik&quot; w Jeleniej Górze"/>
        <s v="Branżowa Szkoła 1 Stopnia w Zespole Szkół Zawodowych i Ogólnokształcących w Kamiennej Górze"/>
        <s v="Branżowa Szkoła I Stopnia w Kłodzkiej Szkole Przedsiębiorczości"/>
        <s v="Branżowa Szkoła 1 Stopnia w Zespole Szkół Ogólnokształcących w Kowarach"/>
        <s v="Branżowa Szkoła 1 Stopnia w Powiatowym Zespole Szkół Nr 1 w Krzyżowicach"/>
        <s v="Branżowa Szkoła 1 Stopnia w Zespole Szkół Publicznych im. Jana Pawła II w Kudowie-Zdroju"/>
        <s v="Branżowa Szkoła I Stopnia Nr 3 w Centrum Kształcenia Zawodowego i Ustawicznego  w Legnicy"/>
        <s v="Branżowa Szkoła I Stopnia w Zespole Szkół Zawodowych i Ogólnokształcących  im. Kombatantów Ziemi Lubańskiej w Lubaniu"/>
        <s v="Branżowa Szkoła 1 Stopnia Nr 1 w Lubinie"/>
        <s v="Branżowa Szkoła 1 Stopnia w Zespole Szkół w Lubomierzu"/>
        <s v="Branżowa Szkoła I Stopnia w Zespole Szkół Ponadpodstawowych im. Orła Białego w Międzyborzu"/>
        <s v="Branżowa Szkoła 1 Stopnia w Zespole Szkół im. T. Kościuszki w Miliczu"/>
        <s v="Branzowa Szkoła 1 Stopnia w ZSM w Namysłowie"/>
        <s v="Branżowa Szkoła 1 Stopnia w Noworudzkiej Szkole Technicznej w Nowej Rudzie"/>
        <s v="Branżowa Szkoła I Stopnia w Powiatowym Zespole Szkół w Obornikach Śląskich"/>
        <s v="Branżowa Szkoła I Stopnia nr 1 w Zespole Szkół Zawodowych im. Marii Skłodowskiej - Curie w Oleśnicy"/>
        <s v="Branżowa Szkoła I Stopnia Nr 2 w Zespole Szkół im. Zjednoczonej Europy w Oławie"/>
        <s v="Branżowa Szkoła I Stopnia Nr 1 w Centrum Kształcenia Zawodowego i Ustawicznego w Oławie"/>
        <s v="Branżowa Szkoła I Stopnia Specjalna  nr 3 w Oławie w Zespole Szkół Specjalnych im.lreny Komorowskiej w Oławie "/>
        <s v="Branżowa Szkoła I Stopnia w Zespole Szkół im. Narodów Zjednoczonej Europy w Polkowicach"/>
        <s v="Branżowa Szkoła I Stopnia w Zespole Szkół im. Ireny Sendler w Przemkowie"/>
        <s v="Branżowa Szkoła I Stopnia w Zespole Szkół Ekonomiczno-Technicznych w Rakowicach Wielkich"/>
        <s v="Branżowa Szkoła 1 Stopnia w Zespole Szkół w Strzegomiu"/>
        <s v="Branżowa Szkoła 1 Stopnia w Strzelinie"/>
        <s v="Branżowa Szkoła 1 Stopnia w Zespole Szkół Ponadpodstawowych w Sycowie"/>
        <s v="Branżowa Szkoła I Stopnia Nr 1  w Powiatowym Zespole Szkół Nr 1 im. Mikołaja Kopernika w Środzie Śląskiej"/>
        <s v="Branżowa Szkoła I Stopnia &quot; RZEMIEŚLNIK&quot; w Świdnicy"/>
        <s v="Branżowa Szkoła 1 Stopnia w Zespole Szkół Nr 1 w Świdnicy"/>
        <s v="Branżowa Szkoła 1 Stopnia w Zespole Szkół w Świebodzicach"/>
        <s v="Branżowa Szkoła 1 Stopnia w PZS 2 im.Piotra Włostowica w Trzebnicy ul.Żeromskiego 25"/>
        <s v="Branżowa Szkoła I Stopnia Nr 2 w Powiatowym Zespole Specjalnych Placówek Szkolno-Wychowawczych w Trzebnicy"/>
        <s v="Branżowa Szkoła 1 Stopnia w Zespole Szkół Ponadpodstawowych im. Jarosława Iwaszkiewicza w Twardogórze"/>
        <s v="Zespół Szkół Zawodowych Specjalnych w Wałbrzychu, ul. Mickiewicza 24"/>
        <s v="Rzemieślnicza Branżowa Szkoła 1 Stopnia w Wałbrzychu"/>
        <s v="Specjalny Ośrodek Szkolno-Wychowawczy im. Janusza Korczaka w Wąsoszu"/>
        <s v="Branżowa Szkoła 1 Stopnia w Zespole Szkół Zawodowych w Wołowie"/>
        <s v="Branżowa Szkoła 1 Stopnia Nr 5 im. Jana Kilińskiego we Wrocławiu"/>
        <s v="Branżowa Szkoła 1 Stopnia &quot;Elektroenergetyk&quot; we Wrocławiu"/>
        <s v="Europejska Szkoła Branżowa I Stopnia we Wrocławiu"/>
        <s v="Branżowa Szkoła I Stopnia w Zespole Szkół Zawodowych im. Stanisława Staszica w Ząbkowicach Śląskich"/>
        <s v="Branżowa Szkoła 1 Stopnia Cechu Rzemiosł Różnych i Małej Przedsiębiorczości w Ząbkowicach Śląskich"/>
        <s v="Branżowa Szkoła 1 Stopnia w Zespole Szkół Ponadpodstawowych w Zgorzelcu"/>
        <s v="Branżowa Szkoła 1 Stopnia w Zespole Szkół Ponadpodstawowych im.Hipolita Cegielskiego w Ziębicach "/>
        <s v="Branżowa Szkoła I Stopnia w Złotoryi  Zespół Szkół Zawodowych im. mjra Henryka Sucharskiego w Złotoryi"/>
        <s v="Branżowa Szkoła 1 Stopnia w Specjalnym Ośrodku Szkolno - Wychowawczym w Złotoryi"/>
        <s v="Branżowa Szkoła I Stopnia w Zespole Szkół im. J. Śniadeckiego w Żarowie "/>
        <s v="Branżowa Szkoła 1 Stopnia w Powiatowym Zespole Szkół im. Jana Pawła II w Żmigrodzie "/>
        <s v="Branżowa Szkoła 1 Stopnia Specjalna w Żmigrodzie"/>
        <s v="CKZiU Żory"/>
        <s v="BS 1 Głuchołazy"/>
        <s v="Auto Service Piotr Gryzka SJ ul. Opolska 161 52-013 Wrocław"/>
        <s v="ZIBI-AUTO Zbigniew Jaśkiewicz ul. Partynicka 53 53-031 Wrocław"/>
        <s v="Cukiernia Piotr Wróbel, ul. Sulejowska 19, 51-126 Wrocław"/>
        <s v="Zespół Szkół Nr 27"/>
        <m/>
        <s v="Branżowa Szkoła 1 Stopnia w Międzyborzu" u="1"/>
        <s v="Brażowa Szkoła 1 Stopnia w Zespole Szkół Zawodowych i Ogólnokształcących w Kamiennej Górze" u="1"/>
        <s v="Branżowa Szkoła 1 Stopnia w Zespole Szkół Nr 1 w Krzyżowicach" u="1"/>
        <s v="Pracodawca CECH Wrocław" u="1"/>
      </sharedItems>
    </cacheField>
    <cacheField name="Miejscowość" numFmtId="0">
      <sharedItems containsBlank="1"/>
    </cacheField>
    <cacheField name="RSPO" numFmtId="0">
      <sharedItems containsString="0" containsBlank="1" containsNumber="1" containsInteger="1" minValue="6212" maxValue="274961"/>
    </cacheField>
    <cacheField name="Zawód_x000a_WYBIERZ Z LISTY" numFmtId="0">
      <sharedItems containsBlank="1" count="44">
        <s v="Sprzedawca"/>
        <s v="Kucharz"/>
        <s v="Elektryk"/>
        <s v="Monter zabudowy i robót wykończeniowych w budownictwie"/>
        <s v="Operator obrabiarek skrawających"/>
        <s v="Cukiernik"/>
        <s v="Pracownik obsługi hotelowej"/>
        <s v="Fryzjer"/>
        <s v="Piekarz"/>
        <s v="Murarz-tynkarz"/>
        <s v="Blacharz samochodowy"/>
        <s v="Mechanik pojazdów samochodowych"/>
        <s v="Monter sieci i instalacji sanitarnych"/>
        <s v="Stolarz"/>
        <s v="Krawiec"/>
        <s v="Elektromechanik pojazdów samochodowych"/>
        <s v="Elektronik"/>
        <s v="Fotograf"/>
        <s v="Ślusarz"/>
        <s v="Ogrodnik"/>
        <s v="Operator urządzeń przemysłu chemicznego"/>
        <s v="Magazynier-logistyk"/>
        <s v="Tapicer"/>
        <s v="Kelner"/>
        <s v="Elektromechanik"/>
        <s v="Lakiernik samochodowy"/>
        <s v="Blacharz"/>
        <s v="Kamieniarz"/>
        <s v="Mechanik-operator pojazdów i maszyn rolniczych"/>
        <s v="Mechanik-monter maszyn i urządzeń"/>
        <s v="Mechatronik"/>
        <s v="Dekarz"/>
        <s v="Operator maszyn i urządzeń do przetwórstwa tworzyw sztucznych"/>
        <s v="Mechanik pojazdów kolejowych"/>
        <s v="Przetwórca mięsa"/>
        <s v="Rolnik"/>
        <s v="Mechanik precyzyjny"/>
        <s v="Monter stolarki budowlanej"/>
        <s v="Monter sieci i urządzeń telekomunikacyjnych"/>
        <s v="Betoniarz-zbrojarz"/>
        <s v="Operator maszyn i urządzeń przemysłu spożywczego"/>
        <s v="Złotnik-jubiler"/>
        <s v="Pracownik pomocniczy obsługi hotelowej"/>
        <m/>
      </sharedItems>
    </cacheField>
    <cacheField name="Symbol cyfrowy zawodu" numFmtId="0">
      <sharedItems containsString="0" containsBlank="1" containsNumber="1" containsInteger="1" minValue="0" maxValue="962907"/>
    </cacheField>
    <cacheField name="Symbol kwalifikacji" numFmtId="0">
      <sharedItems containsBlank="1" containsMixedTypes="1" containsNumber="1" containsInteger="1" minValue="0" maxValue="0"/>
    </cacheField>
    <cacheField name="NAZWA KWALIFIKACJI" numFmtId="0">
      <sharedItems containsBlank="1" containsMixedTypes="1" containsNumber="1" containsInteger="1" minValue="0" maxValue="0"/>
    </cacheField>
    <cacheField name="Termin turnusu" numFmtId="0">
      <sharedItems containsBlank="1" count="36">
        <s v="30.09.2024-25.10.2024"/>
        <s v="25.11.2024-20.12.2024"/>
        <s v="18.11.2024-13.12.2024"/>
        <s v="07.01.2025-31.01.2025"/>
        <m/>
        <s v="09.09.2024-04.10.2024"/>
        <s v="17.02.2025-14.03.2025"/>
        <s v="28.10.2024-22.11.2024"/>
        <s v="03.09.2024-27.09.2024"/>
        <s v="17.03.2025-11.04.2025"/>
        <s v="19.05.2025-13.06.2025"/>
        <s v="17.02.2025-16.03.2025"/>
        <s v="12.05.20225-06.06.2025"/>
        <s v="17.03.2025-13.04.2025"/>
        <s v="07.01.2024-31.01.2024"/>
        <s v="21.10.2024-15.11.2024"/>
        <s v="24.02.2024-21.03.2024"/>
        <s v="07.01.2025-14.02.2025"/>
        <s v="30.09.2024-27.10.2024"/>
        <s v="02.09.2024-27.09.2024"/>
        <s v="03.03.2025-28.03.2025"/>
        <s v="03.03..2025-28.03.2025"/>
        <s v="03.09.2024-29.09.2024"/>
        <s v="07.10.2024-31.10.2024"/>
        <s v="08.11.2024-13.12.2024"/>
        <s v="02.12.2024-10.01.2025"/>
        <s v="02.10.2024-30.10.2024"/>
        <s v="04.11.2024-29.11.2024"/>
        <s v="03.03.2025 - 28.03.2025"/>
        <s v="08.01.2025-15.02.2025"/>
        <s v="09.12.2024-17.01.2025"/>
        <s v="07.01.2025-16.02.2025"/>
        <s v="03.01.2025-31.01.2025" u="1"/>
        <s v="18.11.2023-13.12.2023" u="1"/>
        <s v="21.10.2023-15.11.2023" u="1"/>
        <s v="05.05.2025-30.05.2025" u="1"/>
      </sharedItems>
    </cacheField>
    <cacheField name="Liczba uczniów " numFmtId="0">
      <sharedItems containsString="0" containsBlank="1" containsNumber="1" containsInteger="1" minValue="0" maxValue="64"/>
    </cacheField>
    <cacheField name="w tym dziewcząt" numFmtId="0">
      <sharedItems containsString="0" containsBlank="1" containsNumber="1" containsInteger="1" minValue="0" maxValue="32"/>
    </cacheField>
    <cacheField name="język obcy zawodowy_x000a_USTALONY Z OŚRODKIEM" numFmtId="0">
      <sharedItems containsBlank="1"/>
    </cacheField>
    <cacheField name="ilość noclegów ogółem" numFmtId="0">
      <sharedItems containsString="0" containsBlank="1" containsNumber="1" containsInteger="1" minValue="0" maxValue="25"/>
    </cacheField>
    <cacheField name="w tym noclegów dla dziewcząt" numFmtId="0">
      <sharedItems containsString="0" containsBlank="1" containsNumber="1" containsInteger="1" minValue="0" maxValue="16"/>
    </cacheField>
    <cacheField name="Zakładane miejsce realizacji turnusu" numFmtId="0">
      <sharedItems containsBlank="1" containsMixedTypes="1" containsNumber="1" containsInteger="1" minValue="0" maxValue="0"/>
    </cacheField>
    <cacheField name="OŚRODEK_x000a_WYBIERZ Z LISTY" numFmtId="0">
      <sharedItems containsBlank="1" count="23">
        <s v="CKZ Świdnica"/>
        <s v="CKZ Kłodzko"/>
        <s v="CKZ Wschowa"/>
        <s v="CKZ Bielawa"/>
        <s v="CKZ Ziębice"/>
        <s v="CKZ Zielona Góra"/>
        <s v="CKZ Oleśnica"/>
        <s v="CKZ Legnica"/>
        <s v="CKZ Krotoszyn"/>
        <s v="CKZ Wołów"/>
        <s v="CKZ Mosina"/>
        <s v="GCKZ Głogów"/>
        <m/>
        <s v="CKZ Olkusz"/>
        <s v="TOYOTA"/>
        <s v="Rzemieślnicza Wałbrzych"/>
        <s v="CKZ Dębica"/>
        <s v="CKZ Gliwice"/>
        <s v="CKZ Opole"/>
        <s v="konsultacje szkoła"/>
        <s v="CKZ Nowy Targ"/>
        <s v="ZSET Rakowice Wielkie" u="1"/>
        <s v="Cech Opole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Piotr Krzywda" refreshedDate="45573.420026967593" createdVersion="5" refreshedVersion="5" minRefreshableVersion="3" recordCount="677">
  <cacheSource type="worksheet">
    <worksheetSource ref="C7:P684" sheet="3_stopień"/>
  </cacheSource>
  <cacheFields count="14">
    <cacheField name="Szkoła wysyłająca" numFmtId="0">
      <sharedItems count="78">
        <s v="Branżowa Szkoła I Stopnia Cechu Rzemiosł Różnych i Małej Przedsiębiorczości w Bielawie"/>
        <s v="Szkoła Wielobranżowa w Bielawie "/>
        <s v="Branżowa Szkoła I Stopnia w Zespole Szkół Zawodowych w Bogatyni"/>
        <s v="Branżowa Szkoła I Stopnia w Zespole Szkół Handlowych i Usługowych im. Jana Kochanowskiego w Bolesławcu"/>
        <s v="Branżowa Szkoła I Stopnia Nr 2 w Zespole Szkół Budowlanych w Bolesławcu"/>
        <s v="Branżowa Szkoła I Stopnia im.KEN w Brzegu Dolnym"/>
        <s v="Branżowa Szkoła I Stopnia im. prof. S. Kaliskiego w Zespole Szkół Ponadpodstawowych w Bystrzycy Kłodzkiej"/>
        <s v="Branżowa Szkoła I Stopnia w Chocianowie "/>
        <s v="Branżowa Szkoła I Stopnia w Powiatowym Zespole Szkół w Chojnowie"/>
        <s v="Branżowa Szkoła I Stopnia w Dobroszycach "/>
        <s v="Branżowa Szkoła I Stopnia w Zespole Szkół Nr 2 im.prof.Tadeusza Kotarbińskiego w Dzierżoniowie"/>
        <s v="Branżowa Szkoła 1 Stopnia w ZSTiO w Głogowie"/>
        <s v="BS1 Nr 7 w Zespole Szkół Przyrodniczych i Branżowych w Głogowie"/>
        <s v="Branżowa szkoła I Stopnia w Zespole Szkół im. gen. Sylwestra Kaliskiego w Górze"/>
        <s v="Branżowa Szkoła I Stopnia w Zespole Szkół Ogólnokształcących i Zawodowych im. Jana Pawła II w Gryfowie Śląskim"/>
        <s v="Branżowa Szkoła I Stopnia w Powiatowym Centrum Kształcenia Zawodowego i Ustawicznego im. KEN w Jaworze"/>
        <s v="Branżowa Szkoła I Stopnia w Zespół Szkół im. Jana Kasprowicza w Jelczu-Laskowicach"/>
        <s v="Branżowa Szkoła I Stopnia w Zespole Szkół Technicznych &quot;Mechanik&quot;"/>
        <s v="Branżowa Szkoła 1 Stopnia w Zespole Szkół Zawodowych w Kaliszu"/>
        <s v="Branżowa Szkoła I Stopnia w Zespole Szkół Zawodowych i Ogólnokształcących w Kamiennej Górze"/>
        <s v="Branżowa Szkoła 1 Stopnia w Kępnie"/>
        <s v="Branżowa Szkoła 1 Stopnia Nr 2 w Kluczborku"/>
        <s v="Branżowa Szkoła I Stopnia w Kłodzkiej Szkole Przedsiębiorczości"/>
        <s v="Branżowa Szkoła I Stopnia w Kłodzkiej Szkole Przedsiębiorczości "/>
        <s v="Branżowa Szkoła I Stopnia w Zespole Szkół Ogólnokształcących w Kowarach"/>
        <s v="Branżowa Szkoła I stopnia w Kudowie-Zdoju w  Zespole Szkół Publicznych im. Jana Pawła II w Kudowie Zdroju"/>
        <s v="Branżowa Szkoła I stopnia w Kudowie-Zdoju w  Zespole Szkół Publicznych im. Jana Pawła II"/>
        <s v="Branżowa Szkoła I Stopnia Nr 3 w Centrum Kształcenia Zawodowego i Ustawicznego  w Legnicy"/>
        <s v="Branżowa Szkoła I Stopnia w Zespole Szkół Zawodowych i Ogólnokształcących  im. Kombatantów Ziemi Lubańskiej w Lubaniu"/>
        <s v="Branżowa Szkoła I Stopnia Nr 1 w Lubinie"/>
        <s v="Branżowa Szkoła 1 Stopnia w Zespole Szkół w Lubomierzu"/>
        <s v="Branżowa Szkoła I Stopnia w Zespole Szkół Ponadpodstawowych im. Orła Białego w Międzyborzu"/>
        <s v="Branżowa Szkoła 1 Stopnia w Zespole Szkół im. T. Kościuszki w Miliczu"/>
        <s v="Branżowa Szkoła 1 Stopnia w Namysłowie"/>
        <s v="Branżowa Szkoła I Stopnia w Nowej Rudzie"/>
        <s v="Branżowa szkoła I stopnia w Powiatowym Zespole Szkół w Obornikach Śląskich"/>
        <s v="Branżowa Szkoła I Stopnia nr 1 w Zespole Szkół Zawodowych im. Marii Skłodowskiej - Curie w Oleśnicy"/>
        <s v="Branżowa Szkoła I Stopnia Nr 1 w Centrum Kształcenia Zawodowego i Ustawicznego w Oławie"/>
        <s v="Branżowa Szkoła I Stopnia Nr 2 w Zespole Szkół im. Zjednoczonej Europy w Oławie"/>
        <s v="Branżowa Szkoła I stopnia Specjalna  nr 3 w Oławie w Zespole Szkół Specjalnych im.l Ireny Komorowskiej w Oławie _x000a_"/>
        <s v="Branżowa Szkoła 1 Stopnia w Ostrzeszowie"/>
        <s v="Branżowa Szkoła 1 Stopnia w Zespole Szkół Nr 2 im. Przyjaźni Polsko-Norweskiej w Ostrzeszowie"/>
        <s v="Branżowa Szkoła I Stopnia w Zespole Szkół im. Narodów Zjednoczonej Europy w Polkowicach"/>
        <s v="OK Auto Service  Owczarzak Krzysztof ul. Żmigrodzka 76 51-130 Wrocław"/>
        <s v="Auto Części Skulski Sławomir ul. Kościuszki 160 50-439 Wrocław"/>
        <s v="ANMIR Andrzej Szepelak ul. Pełczyńska 11 58-180 Wrocław"/>
        <s v="Edmund Kopeć Serwis Samochodowy, ul. Spółdzielcza 17, 55-080 Kąty Wrocławskie"/>
        <s v="Branżowa Szkoła I Stopnia w Zespole Szkół im. Ireny Sendler w Przemkowie"/>
        <s v="Branżowa szkoła I Stopnia w Zespole Szkół Ekonomiczno-Technicznych w Rakowicach Wielkich"/>
        <s v="Branżowa Szkoła I Stopnia w Strzegomiu"/>
        <s v="Branżowa Szkoła I Stopnia im. Bohaterów Westerplatte w Strzelinie"/>
        <s v="Branżowa Szkoła 1 Stopnia w Zespole Szkół Ponadpodstawowych w Sycowie"/>
        <s v="Branżowa Szkoła I Stopnia Nr 1  w Powiatowym Zespole Szkół Nr 1 im. Mikołaja Kopernika w Środzie Śląskiej"/>
        <s v="Branżowa Szkoła I Stopnia w Zespole Szkół Nr 1 w Świdnicy"/>
        <s v="Branżowa Szkoła I Stopnia &quot; RZEMIEŚLNIK&quot; w Świdnicy"/>
        <s v="Branżowa Szkoła I Stopnia &quot; RZEMIEŚLNIK&quot; w Świdnicy "/>
        <s v="Branżowa Szkoła I Stopnia w Zespole Szkół w Świebodzicach"/>
        <s v="Branżowa Szkoła I Stopnia Nr 2 w Powiatowym Zespole Specjalnych Placówek Szkolno-Wychowawczych w Trzebnicy"/>
        <s v="Branżowa Szkoła I Stopnia w Powiatowym  Zespole Szkół Nr 2 w Trzebnicy"/>
        <s v="Branżowa Szkoła I Stopnia w Zespole Szkół Ponadpodstawowych im. Jarosława Iwaszkiewicza w Twardogórze"/>
        <s v="Rzemieślnicza Branżowa Szkoła I Stopnia im. Stanisłwa Palucha w Wałbrzychu"/>
        <s v="Branżowa Szkoła 1 Stopnia w Zespole Szkół Zawodowych  Specjalnych w Wałbrzychu "/>
        <s v="Branżowa Szkoła I Stopnia Specjalna w Specjalnym Ośrodku Szkolno-Wychowawczym im. Janusza Korczaka w Wąsoszu"/>
        <s v="Branżowa Szkoła I Stopnia w  Zespole Szkół Zawodowych w Wołowie "/>
        <s v="Europejska Szkoła Branżowa  I Stopnia we Wrocławiu"/>
        <s v="Branżowa Szkoła I stopnia nr 5 im. J. Kilińskiego we Wrocławiu"/>
        <s v="Branżowa Szkoła I Stopnia w Zespole Szkół Zawodowych im. Stanisława Staszica w Ząbkowicach Śląskich"/>
        <s v="Branżowa Szkoła I Stopnia Cechu Rzemiosł Różnych i Małej Przedsiebiorczości w Ząbkowicach Śląskich "/>
        <s v="Branżowa Szkoła I Stopnia im. Emilii Plater w Zespole Szkół Ponadpodstawowych w Zgorzelcu"/>
        <s v="Branżowa Szkoła I Stopnia w Zespole Szkół Ponadpodstawowych im.Hipolita Cegielskiego w Ziębicach ul.Wojska Polskiego 3"/>
        <s v="Branżowa Szkoła I Stopnia w Złotoryi  Zespół Szkół Zawodowych im. mjra Henryka Sucharskiego w Złotoryi"/>
        <s v="Branżowa Szkoła I Stopnia w Zespole Szkół im. J. Śniadeckiego w Żarowie "/>
        <s v="Branżowa Szkoła 1 Stopnia w Powiatowym Zespole Szkół im. Jana Pawła II w Żmigrodzie "/>
        <s v="Branżowa Szkoła 1 Stopnia w Zespole Szkół Specjalnych w Żmigrodzie"/>
        <s v="PRACODAWCA - AutoSerwice " u="1"/>
        <s v="Edmunt Kopeć Serwis Samochodowy, ul. Spółdzielcza 17, 55-080 Kąty Wrocławskie" u="1"/>
        <s v="PRACODAWCA - Automak Sobótka" u="1"/>
        <s v="Branżowa Szkoła I Stopnia w Zespole Szkół i Licealnych i Zawodowych nr 2 w Jeleniej Górze" u="1"/>
      </sharedItems>
    </cacheField>
    <cacheField name="Miejscowość" numFmtId="0">
      <sharedItems/>
    </cacheField>
    <cacheField name="RSPO" numFmtId="0">
      <sharedItems containsString="0" containsBlank="1" containsNumber="1" containsInteger="1" minValue="6212" maxValue="267036"/>
    </cacheField>
    <cacheField name="Zawód" numFmtId="0">
      <sharedItems count="43">
        <s v="mechanik pojazdów samochodowych"/>
        <s v="cukiernik"/>
        <s v="elektryk"/>
        <s v="fryzjer"/>
        <s v="kucharz"/>
        <s v="pracownik obsługi hotelowej"/>
        <s v="sprzedawca"/>
        <s v="monter sieci i instalacji sanitarnych"/>
        <s v="ślusarz"/>
        <s v="operator obrabiarek skrawających"/>
        <s v="elektromechanik pojazdów samochodowych"/>
        <s v="stolarz"/>
        <s v="krawiec"/>
        <s v="elektronik"/>
        <s v="piekarz"/>
        <s v="murarz-tynkarz"/>
        <s v="ogrodnik"/>
        <s v="operator maszyn i urządzeń przemysłu chemicznego"/>
        <s v="tapicer"/>
        <s v="kelner"/>
        <s v="drukarz offsetowy"/>
        <s v="magazynier-logistyk"/>
        <s v="blacharz samochodowy"/>
        <s v="mechanik operator pojazdów i maszyn rolniczych"/>
        <s v="lakiernik samochodowy"/>
        <s v="monter stolarki budowlanej"/>
        <s v="dekarz"/>
        <s v="blacharz"/>
        <s v="monter zabudowy i robót wykończeniowych w budownictwie"/>
        <s v="rolnik"/>
        <s v="fotograf"/>
        <s v="elektromechanik"/>
        <s v="operator obrabiarek skrawjących"/>
        <s v="mechatronik"/>
        <s v="operator maszyn i urządzeń do obróbki tworzyw sztucznych"/>
        <s v="mechanik pojazdów kolejowych"/>
        <s v="przetwórca mięsa"/>
        <s v="monter sieci i urządzeń telekomunikacyjnych"/>
        <s v="betoniarz-zbrojarz"/>
        <s v="operator maszyn i urządzeń przemysłu spożywczego"/>
        <s v="kamieniarz"/>
        <s v="pracownik pomocniczy obsługi hotelowej"/>
        <s v="magazynier -logistyk" u="1"/>
      </sharedItems>
    </cacheField>
    <cacheField name="Symbol cyfrowy zawodu" numFmtId="0">
      <sharedItems containsBlank="1" containsMixedTypes="1" containsNumber="1" containsInteger="1" minValue="52301" maxValue="962907"/>
    </cacheField>
    <cacheField name="Symbol kwalifikacji" numFmtId="0">
      <sharedItems containsBlank="1" containsMixedTypes="1" containsNumber="1" containsInteger="1" minValue="2" maxValue="2"/>
    </cacheField>
    <cacheField name="Termin turnusu" numFmtId="0">
      <sharedItems containsBlank="1" count="38">
        <m/>
        <s v="14.10.2024-12.11.2024"/>
        <s v="18.11.2024-13.12.2024"/>
        <s v="30.09.2024-25.10.2024"/>
        <s v="28.10.2024-22.11.2024"/>
        <s v="07.10.2024-31.10.2024"/>
        <s v="03.09.2024-27.09.2024"/>
        <s v="17.03.2025-11.04.2025"/>
        <s v="17.02.2025-14.03.2025"/>
        <s v="07.01.2025-31.01.2025"/>
        <s v="25.11.2024-20.12.2024"/>
        <s v="30.09.2024-27.10.2024"/>
        <s v="25.11.2024-22.12.2024"/>
        <s v="02.09.2024-27.09.2024"/>
        <s v="21.10.2024-15.11.2024"/>
        <s v="23.09.2024-18.10.2024"/>
        <s v="09.09.2024-04.10.2024"/>
        <s v="28.10.2024-24.11.2024"/>
        <s v="30.10.2024-26.11.2024"/>
        <s v="01.10.2024-29.10.2024 "/>
        <s v="14.04.2025-16.05.2025"/>
        <s v="07.01.2024-31.01.2024"/>
        <s v="01.10.2024-29.10.2024"/>
        <s v=" 04.11.2024-02.12.2024"/>
        <s v="04.11.2024-29.11.2024"/>
        <s v="14.10.2024-08.11.2024"/>
        <s v="24.10.2024-14.11.2024"/>
        <s v="02.12.2024-10.01.2025"/>
        <s v="07.10.2024-01.11.2024"/>
        <s v="28.04.2025-23.05.2025"/>
        <s v="03.09.2024-30.09.2024"/>
        <s v="11.11.2024-06.12.2024"/>
        <s v="03.09.2024-29.09.2024"/>
        <s v="30.10.2023-26.11.2023" u="1"/>
        <s v="18.11.2023-13.12.2023" u="1"/>
        <s v="02.09.2024-27.09.204" u="1"/>
        <s v="21.10.2023-15.11.2023" u="1"/>
        <s v="23.09.2023-18.10.2023" u="1"/>
      </sharedItems>
    </cacheField>
    <cacheField name="Liczba uczniów " numFmtId="0">
      <sharedItems containsSemiMixedTypes="0" containsString="0" containsNumber="1" containsInteger="1" minValue="0" maxValue="34"/>
    </cacheField>
    <cacheField name="w tym dziewcząt" numFmtId="0">
      <sharedItems containsString="0" containsBlank="1" containsNumber="1" containsInteger="1" minValue="0" maxValue="29"/>
    </cacheField>
    <cacheField name="język obcy zawodowy" numFmtId="0">
      <sharedItems containsBlank="1"/>
    </cacheField>
    <cacheField name="ilość noclegów ogółem" numFmtId="0">
      <sharedItems containsString="0" containsBlank="1" containsNumber="1" containsInteger="1" minValue="0" maxValue="21"/>
    </cacheField>
    <cacheField name="w tym noclegów dla dziewcząt" numFmtId="0">
      <sharedItems containsString="0" containsBlank="1" containsNumber="1" containsInteger="1" minValue="0" maxValue="14"/>
    </cacheField>
    <cacheField name="Zakładane miejsce realizacji turnusu" numFmtId="0">
      <sharedItems containsBlank="1"/>
    </cacheField>
    <cacheField name="OŚRODEK" numFmtId="0">
      <sharedItems containsBlank="1" count="22">
        <m/>
        <s v="CKZ Bielawa"/>
        <s v="CKZ Kłodzko"/>
        <s v="CKZ Świdnica"/>
        <s v="CKZ Legnica"/>
        <s v="CKZ Zielona Góra"/>
        <s v="CKZ Wschowa"/>
        <s v="CKZ Wołów"/>
        <s v="CKZ Mosina"/>
        <s v="konsultacje szkoła"/>
        <s v="CKZ Oleśnica"/>
        <s v="GCKZ Głogów"/>
        <s v="CKZ Ziębice"/>
        <s v="CKZ Olkusz"/>
        <s v="TOYOTA"/>
        <s v="CKZ Krotoszyn"/>
        <s v="CKZ Dębica"/>
        <s v="Akademia Rzemiosła"/>
        <s v="CKZ Opole"/>
        <s v="ZSET Rakowice"/>
        <s v="Rzemieślnicza Wałbrzych"/>
        <s v="szukany ośrodek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Piotr Krzywda" refreshedDate="45573.420027199078" createdVersion="5" refreshedVersion="5" minRefreshableVersion="3" recordCount="804">
  <cacheSource type="worksheet">
    <worksheetSource name="Tabela3332[[L.p.]:[OŚRODEK_x000a_WYBIERZ Z LISTY]]"/>
  </cacheSource>
  <cacheFields count="16">
    <cacheField name="L.p." numFmtId="0">
      <sharedItems containsString="0" containsBlank="1" containsNumber="1" containsInteger="1" minValue="1" maxValue="681"/>
    </cacheField>
    <cacheField name="Szkoła wysyłająca" numFmtId="0">
      <sharedItems containsBlank="1" count="59">
        <s v=" Branżowa Szkoła I Stopnia Cechu Rzemiosł Różnych w Bielawie"/>
        <s v="Szkoła Wielobranżowa w Bielawie "/>
        <s v="Branżowa Szkoła 1 Stopnia w Zespole Szkół Zawodowych im. Św. Barbary w Bogatyni"/>
        <s v="Branżowa Szkoła 1 Stopnia Nr 2 w Zespole Szkół Budowlanych w Bolesławcu"/>
        <s v="Branżowa Szkoła I Stopnia w Zespole Szkół Zawodowych w Brzegu Dolnym"/>
        <s v="Branżowa Szkoła I Stopnia im. prof. S. Kaliskiego w Zespole Szkół Ponadpodstawowych w Bystrzycy Kłodzkiej"/>
        <s v="Branżowa Szkoła 1 Stopnia w Chocianowie"/>
        <s v="Powiatowy Zesół Szkół w Chojnowie"/>
        <s v="Specjalny Ośrodek Szkolno-Wychowawczy Caritas Archidiecezji Wrocławskiej "/>
        <s v="Branżowa Szkoła I Stopnia w Zespole Szkół Nr 2 im.prof.Tadeusza Kotarbińskiego w Dzierżoniowie"/>
        <s v="Branżowa Szkoła 1 Stopnia w ZSTiO w Głogowie"/>
        <s v="Branżowa Szkoła 1 Stopnia w Zespole Szkół im. gen. Sylwestra Kaliskiego w Górze"/>
        <s v="Szkoła Branżowa I Stopnia w Zespole Szkół Ogólnokształcących i Zawodowych im. Jana Pawła II w Gryfowie Śląskim"/>
        <s v="Branżowa Szkoła 1 Stopnia w Powiatowym Centrum Kształcenia Zawodowego i Ustawicznego im. KEN w Jaworze"/>
        <s v="Branżowa Szkoła 1 Stopnia w Zespole Szkół im. Jana Kasprowicza w Jelczu - Laskowicach"/>
        <s v="Branżowa Szkoła 1 Stopnia w Zespole Szkół Technicznych &quot;Mechanik&quot; w Jeleniej Górze"/>
        <s v="Branżowa Szkoła 1 Stopnia w Zespole Szkół Zawodowych i Ogólnokształcących w Kamiennej Górze"/>
        <s v="Branżowa Szkoła I Stopnia w Kłodzkiej Szkole Przedsiębiorczości"/>
        <s v="Branżowa Szkoła I Stopnia w Kowarach"/>
        <s v="Branżowa Szkoła 1 Stopnia w Powiatowym Zespole Szkół Nr 1 w Krzyżowicach"/>
        <s v="Branżowa Szkoła 1 Stopnia w Zespole Szkół Publicznych im. Jana Pawła II w Kudowie-Zdroju"/>
        <s v="Branżowa Szkoła I Stopnia Nr 3 w Centrum Kształcenia Zawodowego i Ustawicznego  w Legnicy"/>
        <s v="Branżowa Szkoła I Stopnia w Zespole Szkół Zawodowych i Ogólnokształcących  im. Kombatantów Ziemi Lubańskiej w Lubaniu"/>
        <s v="Branżowa Szkoła 1 Stopnia Nr 1 w Lubinie"/>
        <s v="Branżowa Szkoła 1 Stopnia w Zespole Szkół w Lubomierzu"/>
        <s v="Branżowa Szkoła 1 Stopnia w Zespole Szkół im. T. Kościuszki w Miliczu"/>
        <m/>
        <s v="Branżowa Szkoła 1 Stopnia w Noworudzkiej Szkole Technicznej w Nowej Rudzie"/>
        <s v="Branżowa Szkoła I Stopnia w Powiatowym Zespole Szkół w Obornikach Śląskich"/>
        <s v="Branżowa Szkoła I Stopnia nr 1 w Zespole Szkół Zawodowych im. Marii Skłodowskiej - Curie w Oleśnicy"/>
        <s v="Branżowa Szkoła I stopnia Specjalna  nr 3 w Oławie w Zespole Szkół Specjalnych im.l Ireny Komorowskiej w Oławie _x000a_"/>
        <s v="Branżowa Szkoła I Stopnia Nr 1 w Centrum Kształcenia Zawodowego i Ustawicznego w Oławie"/>
        <s v="Branżowa Szkoła I Stopnia Nr 2 w Zespole Szkół im. Zjednoczonej Europy w Oławie"/>
        <s v="Branżowa Szkoła I Stopnia w Zespole Szkół im. Narodów Zjednoczonej Europy w Polkowicach"/>
        <s v="Branżowa Szkoła I Stopnia w Zespole Szkół im. Ireny Sendler w Przemkowie"/>
        <s v="Branżowa Szkoła I Stopnia w Zespole Szkół Ekonomiczno-Technicznych w Rakowicach Wielkich"/>
        <s v="Branżowa Szkoła 1 Stopnia w Zespole Szkół w Strzegomiu"/>
        <s v="Branżowa Szkoła 1 Stopnia w Strzelinie"/>
        <s v="Branżowa Szkoła 1 Stopnia w Zespole Szkół Ponadpodstawowych w Sycowie"/>
        <s v="Branżowa Szkoła I Stopnia Nr 1  w Powiatowym Zespole Szkół Nr 1 im. Mikołaja Kopernika w Środzie Śląskiej"/>
        <s v="Branżowa Szkoła I Stopnia &quot;Rzemieślnik&quot; "/>
        <s v="Branżowa Szkoła 1 Stopnia w Zespole Szkół Nr 1 w Świdnicy"/>
        <s v="Branżowa Szkoła 1 Stopnia w Zespole Szkół w Świebodzicach"/>
        <s v="Branżowa Szkoła 1 Stopnia w PZS 2 im.Piotra Włostowica w Trzebnicy ul.Żeromskiego 25"/>
        <s v="Branżowa Szkoła I Stopnia w Zespole Szkół Ponadpodstawowych im. Jarosława Iwaszkiewicza w Twardogórze"/>
        <s v="Rzemieślnicza Branżowa Szkoła I stopnia"/>
        <s v="Specjalny Ośrodek Szkolno-Wychowawczy im. Janusza Korczaka w Wąsoszu"/>
        <s v="Branżowa Szkoła 1 Stopnia w Zespole Szkół Zawodowych w Wołowie"/>
        <s v="Europejska Szkoła Branżowa  I Stopnia we Wrocławiu"/>
        <s v="Branżowa Szkoła I Stopnia &quot;Elektroenergetyk&quot; we Wrocławiu"/>
        <s v="Branżowa Szkoła 1 Stopnia Nr 5 im. Jana Kilińskiego we Wrocławiu"/>
        <s v="Branżowa Szkoła I Stopnia w Zespole Szkół Zawodowych im. Stanisława Staszica w Ząbkowicach Śląskich"/>
        <s v="Branżowa Szkoła I Stopnia Cechu Rzemiosł Różnych i Małej Przedsiebiorczości w Ząbkowicach Śląskich "/>
        <s v="Branżowa Szkoła 1 Stopnia w Zespole Szkół Ponadpodstawowych w Zgorzelcu"/>
        <s v="Branżowa Szkoła I Stopnia w Zespole Szkół Ponadpodstawowych im.Hipolita Cegielskiego w Ziębicach ul.Wojska Polskiego 3"/>
        <s v="Branżowa Szkoła I Stopnia w Złotoryi  Zespół Szkół Zawodowych im. mjra Henryka Sucharskiego w Złotoryi"/>
        <s v="Branżowa Szkoła 1 Stopnia w Specjalnym Ośrodku Szkolno-Wychowawczym w Złotoryi"/>
        <s v="Branżowa Szkoła I Stopnia w Zespole Szkół im. J. Śniadeckiego w Żarowie "/>
        <s v="Branżowa Szkoła 1 Stopnia Terra Nova we Wrocławiu, ul. Przedmiejska 6-10, 54-201 Wrocław"/>
      </sharedItems>
    </cacheField>
    <cacheField name="Miejscowość" numFmtId="0">
      <sharedItems containsBlank="1"/>
    </cacheField>
    <cacheField name="RSPO" numFmtId="0">
      <sharedItems containsString="0" containsBlank="1" containsNumber="1" containsInteger="1" minValue="6212" maxValue="479152"/>
    </cacheField>
    <cacheField name="Zawód_x000a_WYBIERZ Z LISTY" numFmtId="0">
      <sharedItems containsBlank="1" count="39">
        <s v="Elektryk"/>
        <s v="Mechanik pojazdów samochodowych"/>
        <s v="Fryzjer"/>
        <s v="Cukiernik"/>
        <s v="Pracownik obsługi hotelowej"/>
        <s v="Monter zabudowy i robót wykończeniowych w budownictwie"/>
        <s v="Kucharz"/>
        <s v="Sprzedawca"/>
        <s v="Operator obrabiarek skrawających"/>
        <s v="murarz-tynkarz"/>
        <s v="Tapicer"/>
        <s v="Magazynier-logistyk"/>
        <s v="Stolarz"/>
        <s v="Krawiec"/>
        <s v="Piekarz"/>
        <s v="Kelner"/>
        <s v="Blacharz samochodowy"/>
        <s v="Dekarz"/>
        <s v="Elektromechanik pojazdów samochodowych"/>
        <s v="Fotograf"/>
        <s v="Monter sieci i instalacji sanitarnych"/>
        <s v="cieśla"/>
        <s v="ślusarz"/>
        <s v="Drukarz offsetowy"/>
        <s v="rolnik"/>
        <s v="Lakiernik samochodowy"/>
        <s v="kamieniarz"/>
        <s v="Elektromechanik"/>
        <s v="Mechanik-monter maszyn i urządzeń"/>
        <s v="mechatronik"/>
        <s v="Operator maszyn i urządzeń do przetwórstwa tworzyw sztucznych"/>
        <s v="Mechanik pojazdów kolejowych"/>
        <s v="Przetwórca mięsa"/>
        <s v="Elektronik"/>
        <s v="Monter stolarki budowlanej"/>
        <s v="Betoniarz-zbrojarz"/>
        <s v="Mechanik-operator pojazdów i maszyn rolniczych"/>
        <s v="ogrodnik"/>
        <m/>
      </sharedItems>
    </cacheField>
    <cacheField name="Symbol cyfrowy zawodu" numFmtId="0">
      <sharedItems containsString="0" containsBlank="1" containsNumber="1" containsInteger="1" minValue="0" maxValue="962907"/>
    </cacheField>
    <cacheField name="Symbol kwalifikacji" numFmtId="0">
      <sharedItems containsBlank="1" containsMixedTypes="1" containsNumber="1" containsInteger="1" minValue="0" maxValue="0"/>
    </cacheField>
    <cacheField name="NAZWA KWALIFIKACJI" numFmtId="0">
      <sharedItems containsBlank="1" containsMixedTypes="1" containsNumber="1" containsInteger="1" minValue="0" maxValue="0"/>
    </cacheField>
    <cacheField name="Termin turnusu" numFmtId="0">
      <sharedItems containsBlank="1" count="18">
        <m/>
        <s v="03.03.2025-28.03.2025"/>
        <s v="19.05.2025-13.06.2025"/>
        <s v="30.09.2024-25.10.2024"/>
        <s v="25.11.2024-20.12.2024"/>
        <s v="28.10.2024-22.11.2024"/>
        <s v="17.02.2025-14.03.2025"/>
        <s v="07.01.2025-31.01.2025"/>
        <s v="03.01.2025-31.01.2025"/>
        <s v="14.04.2025-16.05.2025"/>
        <s v="24.03.2024-25.04.2024"/>
        <s v="31.03.2025-25.04.2025"/>
        <s v="22.04.2025-23.05.2025"/>
        <s v="17.03.2025-11.04.2025"/>
        <s v="12.05.2024-06.06.2024"/>
        <s v="05.05.2024-30.05.2024"/>
        <s v="17.03.2024-11.04.2024"/>
        <s v="05.05.2025-30.05.2025"/>
      </sharedItems>
    </cacheField>
    <cacheField name="Liczba uczniów " numFmtId="0">
      <sharedItems containsString="0" containsBlank="1" containsNumber="1" containsInteger="1" minValue="0" maxValue="35"/>
    </cacheField>
    <cacheField name="w tym dziewcząt" numFmtId="0">
      <sharedItems containsString="0" containsBlank="1" containsNumber="1" containsInteger="1" minValue="0" maxValue="26"/>
    </cacheField>
    <cacheField name="język obcy zawodowy_x000a_USTALONY Z OŚRODKIEM" numFmtId="0">
      <sharedItems containsBlank="1"/>
    </cacheField>
    <cacheField name="ilość noclegów ogółem" numFmtId="0">
      <sharedItems containsString="0" containsBlank="1" containsNumber="1" containsInteger="1" minValue="0" maxValue="24"/>
    </cacheField>
    <cacheField name="w tym noclegów dla dziewcząt" numFmtId="0">
      <sharedItems containsString="0" containsBlank="1" containsNumber="1" containsInteger="1" minValue="0" maxValue="15"/>
    </cacheField>
    <cacheField name="Zakładane miejsce realizacji turnusu" numFmtId="0">
      <sharedItems containsBlank="1" containsMixedTypes="1" containsNumber="1" containsInteger="1" minValue="0" maxValue="0"/>
    </cacheField>
    <cacheField name="OŚRODEK_x000a_WYBIERZ Z LISTY" numFmtId="0">
      <sharedItems containsBlank="1" count="20">
        <s v="CKZ Świdnica"/>
        <s v="CKZ Bielawa"/>
        <s v="CKZ Kłodzko"/>
        <s v="CKZ Zielona Góra"/>
        <s v="CKZ Oleśnica"/>
        <s v="CKZ Ziębice"/>
        <s v="CKZ Legnica"/>
        <s v="CKZ Wschowa"/>
        <s v="ZSB Bolesławiec"/>
        <s v="CKZ Wołów"/>
        <m/>
        <s v="Szkoła"/>
        <s v="GCKZ Głogów"/>
        <s v="CKZ Olkusz"/>
        <s v="CKZ Gliwice"/>
        <s v="TOYOTA"/>
        <s v="CKZ Dębica"/>
        <s v="CKZ Krotoszyn"/>
        <s v="CKZ Opole"/>
        <s v="Rzemieślnicza Wałbrzych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54">
  <r>
    <n v="1"/>
    <x v="0"/>
    <s v="Bielawa"/>
    <n v="6212"/>
    <x v="0"/>
    <n v="522301"/>
    <s v="HAN.01."/>
    <s v="Prowadzenie sprzedaży"/>
    <x v="0"/>
    <n v="3"/>
    <n v="3"/>
    <s v="niemiecki"/>
    <n v="0"/>
    <n v="0"/>
    <s v="Centrum Kształcenia Zawodowego w Świdnicy, 58-105 Świdnica, ul. Gen. Władysława Sikorskiego 41"/>
    <x v="0"/>
  </r>
  <r>
    <n v="2"/>
    <x v="0"/>
    <s v="Bielawa"/>
    <n v="6212"/>
    <x v="1"/>
    <n v="512001"/>
    <s v="HGT.02."/>
    <s v=" Przygotowanie i wydawanie dań"/>
    <x v="1"/>
    <n v="1"/>
    <n v="1"/>
    <s v="niemiecki"/>
    <n v="0"/>
    <n v="0"/>
    <s v="Centrum Kształcenia Zawodowego w Świdnicy, 58-105 Świdnica, ul. Gen. Władysława Sikorskiego 41"/>
    <x v="0"/>
  </r>
  <r>
    <n v="3"/>
    <x v="0"/>
    <s v="Bielawa"/>
    <n v="6212"/>
    <x v="1"/>
    <n v="512001"/>
    <s v="HGT.02."/>
    <s v=" Przygotowanie i wydawanie dań"/>
    <x v="2"/>
    <n v="4"/>
    <n v="3"/>
    <s v="niemiecki"/>
    <n v="0"/>
    <n v="0"/>
    <s v="Centrum Kształcenia Zawodowego w Kłodzkiej Szkole Przedsiębiorczości w Kłodzku, ul. Szkolna 8, 57-300 Kłodzko"/>
    <x v="1"/>
  </r>
  <r>
    <n v="4"/>
    <x v="0"/>
    <s v="Bielawa"/>
    <n v="6212"/>
    <x v="2"/>
    <n v="741103"/>
    <s v="ELE.02."/>
    <s v="Montaż, uruchamianie i konserwacja instalacji, maszyn i urządzeń elektrycznych"/>
    <x v="0"/>
    <n v="3"/>
    <n v="0"/>
    <s v="niemiecki"/>
    <n v="0"/>
    <n v="0"/>
    <s v="Centrum Kształcenia Zawodowego w Świdnicy, 58-105 Świdnica, ul. Gen. Władysława Sikorskiego 41"/>
    <x v="0"/>
  </r>
  <r>
    <n v="5"/>
    <x v="0"/>
    <s v="Bielawa"/>
    <n v="6212"/>
    <x v="3"/>
    <n v="712905"/>
    <s v="BUD.11."/>
    <s v=" Wykonywanie robót montażowych, okładzinowych i wykończeniowych"/>
    <x v="0"/>
    <n v="1"/>
    <n v="0"/>
    <s v="niemiecki"/>
    <n v="1"/>
    <n v="0"/>
    <s v="Centrum Kształcenia Zawodowego i Ustawicznego, 67-400 Wschowa, Plac Kosynierów 1"/>
    <x v="2"/>
  </r>
  <r>
    <n v="6"/>
    <x v="0"/>
    <s v="Bielawa"/>
    <n v="6212"/>
    <x v="4"/>
    <n v="722307"/>
    <s v="MEC.05."/>
    <s v=" Użytkowanie obrabiarek skrawających"/>
    <x v="3"/>
    <n v="1"/>
    <n v="0"/>
    <s v="niemiecki"/>
    <n v="0"/>
    <n v="0"/>
    <s v="Centrum Kształcenia Zawodowego w Świdnicy, 58-105 Świdnica, ul. Gen. Władysława Sikorskiego 41"/>
    <x v="0"/>
  </r>
  <r>
    <n v="7"/>
    <x v="0"/>
    <s v="Bielawa"/>
    <n v="6212"/>
    <x v="5"/>
    <n v="751201"/>
    <s v="SPC.01."/>
    <s v="Produkcja wyrobów cukierniczych"/>
    <x v="4"/>
    <n v="0"/>
    <n v="0"/>
    <s v="niemiecki"/>
    <n v="0"/>
    <n v="0"/>
    <s v="Centrum Kształcenia Zawodowego w Świdnicy, 58-105 Świdnica, ul. Gen. Władysława Sikorskiego 41"/>
    <x v="0"/>
  </r>
  <r>
    <n v="8"/>
    <x v="0"/>
    <s v="Bielawa"/>
    <n v="6212"/>
    <x v="6"/>
    <n v="962907"/>
    <s v="HGT.03."/>
    <s v="Obsługa gości w obiekcie świadczącym usługi hotelarskie"/>
    <x v="3"/>
    <n v="1"/>
    <n v="0"/>
    <s v="angielski"/>
    <n v="1"/>
    <n v="0"/>
    <s v="Centrum Kształcenia Zawodowego w Kłodzkiej Szkole Przedsiębiorczości w Kłodzku, ul. Szkolna 8, 57-300 Kłodzko"/>
    <x v="1"/>
  </r>
  <r>
    <n v="9"/>
    <x v="0"/>
    <s v="Bielawa"/>
    <n v="6212"/>
    <x v="7"/>
    <n v="514101"/>
    <s v="FRK.01."/>
    <s v="Wykonywanie usług fryzjerskich"/>
    <x v="5"/>
    <n v="9"/>
    <n v="8"/>
    <s v="niemiecki"/>
    <n v="0"/>
    <n v="0"/>
    <s v="Centrum Kształcenia Zawodowego Cechu Rzemiosł Różnych i Małej Przedsiębiorczości w Bielawie, ul. Polna 2, 58-260 Bielawa"/>
    <x v="3"/>
  </r>
  <r>
    <n v="10"/>
    <x v="0"/>
    <s v="Bielawa"/>
    <n v="6212"/>
    <x v="8"/>
    <n v="751204"/>
    <s v="SPC.03."/>
    <s v="Produkcja wyrobów piekarskich"/>
    <x v="6"/>
    <n v="1"/>
    <n v="0"/>
    <s v="angielski"/>
    <n v="1"/>
    <n v="0"/>
    <s v="Centrum Kształcenia Zawodowego w Kłodzkiej Szkole Przedsiębiorczości w Kłodzku, ul. Szkolna 8, 57-300 Kłodzko"/>
    <x v="1"/>
  </r>
  <r>
    <n v="11"/>
    <x v="0"/>
    <s v="Bielawa"/>
    <n v="6212"/>
    <x v="9"/>
    <n v="711204"/>
    <s v="BUD.12."/>
    <s v=" Wykonywanie robót murarskich i tynkarskich"/>
    <x v="4"/>
    <n v="0"/>
    <n v="0"/>
    <s v="angielski"/>
    <n v="0"/>
    <n v="0"/>
    <s v="Centrum Kształcenia Zawodowego w Świdnicy, 58-105 Świdnica, ul. Gen. Władysława Sikorskiego 41"/>
    <x v="0"/>
  </r>
  <r>
    <n v="12"/>
    <x v="0"/>
    <s v="Bielawa"/>
    <n v="6212"/>
    <x v="10"/>
    <n v="721306"/>
    <s v="MOT.01."/>
    <s v="Diagnozowanie i naprawa nadwozi pojazdów samochodowych"/>
    <x v="7"/>
    <n v="2"/>
    <n v="0"/>
    <s v="angielski"/>
    <n v="0"/>
    <n v="0"/>
    <s v="Centrum Kształcenia Zawodowego w Świdnicy, 58-105 Świdnica, ul. Gen. Władysława Sikorskiego 41"/>
    <x v="0"/>
  </r>
  <r>
    <n v="13"/>
    <x v="0"/>
    <s v="Bielawa"/>
    <n v="6212"/>
    <x v="11"/>
    <n v="723103"/>
    <s v="MOT.05."/>
    <s v="Obsługa, diagnozowanie oraz naprawa pojazdów samochodowych"/>
    <x v="5"/>
    <n v="7"/>
    <n v="0"/>
    <s v="niemiecki"/>
    <n v="0"/>
    <n v="0"/>
    <s v="Centrum Kształcenia Zawodowego Cechu Rzemiosł Różnych i Małej Przedsiębiorczości w Bielawie, ul. Polna 2, 58-260 Bielawa"/>
    <x v="3"/>
  </r>
  <r>
    <n v="14"/>
    <x v="1"/>
    <s v="Bielawa"/>
    <n v="7133"/>
    <x v="7"/>
    <n v="514101"/>
    <s v="FRK.01."/>
    <s v="Wykonywanie usług fryzjerskich"/>
    <x v="3"/>
    <n v="0"/>
    <n v="0"/>
    <s v="niemiecki"/>
    <n v="0"/>
    <n v="0"/>
    <s v="Centrum Kształcenia Zawodowego w Świdnicy, 58-105 Świdnica, ul. Gen. Władysława Sikorskiego 41"/>
    <x v="0"/>
  </r>
  <r>
    <n v="15"/>
    <x v="1"/>
    <s v="Bielawa"/>
    <n v="7133"/>
    <x v="8"/>
    <n v="751204"/>
    <s v="SPC.03."/>
    <s v="Produkcja wyrobów piekarskich"/>
    <x v="3"/>
    <n v="1"/>
    <n v="0"/>
    <s v="niemiecki"/>
    <n v="0"/>
    <n v="0"/>
    <s v="Centrum Kształcenia Zawodowego w Świdnicy, 58-105 Świdnica, ul. Gen. Władysława Sikorskiego 41"/>
    <x v="0"/>
  </r>
  <r>
    <n v="16"/>
    <x v="1"/>
    <s v="Bielawa"/>
    <n v="7133"/>
    <x v="12"/>
    <n v="712618"/>
    <s v="BUD.09."/>
    <s v="Wykonywanie robót związanych z budową, montażem i eksploatacją sieci oraz instalacji sanitarnych"/>
    <x v="8"/>
    <n v="3"/>
    <n v="0"/>
    <s v="niemiecki"/>
    <n v="0"/>
    <n v="0"/>
    <s v="Centrum Kształcenia Zawodowego w Świdnicy, 58-105 Świdnica, ul. Gen. Władysława Sikorskiego 41"/>
    <x v="0"/>
  </r>
  <r>
    <n v="17"/>
    <x v="1"/>
    <s v="Bielawa"/>
    <n v="7133"/>
    <x v="1"/>
    <n v="512001"/>
    <s v="HGT.02."/>
    <s v=" Przygotowanie i wydawanie dań"/>
    <x v="8"/>
    <n v="0"/>
    <n v="0"/>
    <s v="niemiecki"/>
    <n v="0"/>
    <n v="0"/>
    <s v="Zespół Szkół Ponadpodstawowych im. Hipolita Cegielskiego w Ziębicach ul. Wojska Polskiego 3, 57-220 Ziębice"/>
    <x v="4"/>
  </r>
  <r>
    <n v="18"/>
    <x v="1"/>
    <s v="Bielawa"/>
    <n v="7133"/>
    <x v="1"/>
    <n v="512001"/>
    <s v="HGT.02."/>
    <s v=" Przygotowanie i wydawanie dań"/>
    <x v="6"/>
    <n v="7"/>
    <n v="3"/>
    <s v="niemiecki"/>
    <n v="0"/>
    <n v="0"/>
    <s v="Centrum Kształcenia Zawodowego w Świdnicy, 58-105 Świdnica, ul. Gen. Władysława Sikorskiego 41"/>
    <x v="0"/>
  </r>
  <r>
    <n v="19"/>
    <x v="1"/>
    <s v="Bielawa"/>
    <n v="7133"/>
    <x v="0"/>
    <n v="522301"/>
    <s v="HAN.01."/>
    <s v="Prowadzenie sprzedaży"/>
    <x v="0"/>
    <n v="2"/>
    <n v="1"/>
    <s v="niemiecki"/>
    <n v="0"/>
    <n v="0"/>
    <s v="Centrum Kształcenia Zawodowego w Świdnicy, 58-105 Świdnica, ul. Gen. Władysława Sikorskiego 41"/>
    <x v="0"/>
  </r>
  <r>
    <n v="20"/>
    <x v="1"/>
    <s v="Bielawa"/>
    <n v="7133"/>
    <x v="11"/>
    <n v="723103"/>
    <s v="MOT.05."/>
    <s v="Obsługa, diagnozowanie oraz naprawa pojazdów samochodowych"/>
    <x v="0"/>
    <n v="0"/>
    <n v="0"/>
    <s v="niemiecki"/>
    <n v="0"/>
    <n v="0"/>
    <s v="Centrum Kształcenia Zawodowego w Świdnicy, 58-105 Świdnica, ul. Gen. Władysława Sikorskiego 41"/>
    <x v="0"/>
  </r>
  <r>
    <n v="21"/>
    <x v="1"/>
    <s v="Bielawa"/>
    <n v="7133"/>
    <x v="13"/>
    <n v="752205"/>
    <s v="DRM.04."/>
    <s v=" Wytwarzanie wyrobów z drewna i materiałów drewnopochodnych"/>
    <x v="1"/>
    <n v="1"/>
    <n v="0"/>
    <s v="niemiecki"/>
    <n v="0"/>
    <n v="0"/>
    <s v="Centrum Kształcenia Zawodowego w Świdnicy, 58-105 Świdnica, ul. Gen. Władysława Sikorskiego 41"/>
    <x v="0"/>
  </r>
  <r>
    <n v="22"/>
    <x v="1"/>
    <s v="Bielawa"/>
    <n v="7133"/>
    <x v="11"/>
    <n v="723103"/>
    <s v="MOT.05."/>
    <s v="Obsługa, diagnozowanie oraz naprawa pojazdów samochodowych"/>
    <x v="8"/>
    <n v="0"/>
    <n v="0"/>
    <s v="niemiecki"/>
    <n v="0"/>
    <n v="0"/>
    <s v="Centrum Kształcenia Zawodowego Cechu Rzemiosł Różnych i Małej Przedsiębiorczości w Bielawie, ul. Polna 2, 58-260 Bielawa"/>
    <x v="3"/>
  </r>
  <r>
    <n v="23"/>
    <x v="1"/>
    <s v="Bielawa"/>
    <n v="7133"/>
    <x v="14"/>
    <n v="753105"/>
    <s v="MOD.03."/>
    <s v="Projektowanie i wytwarzanie wyrobów odzieżowych"/>
    <x v="8"/>
    <n v="1"/>
    <n v="1"/>
    <s v="niemiecki"/>
    <n v="1"/>
    <n v="1"/>
    <s v="Centrum Kształcenia Zawodowego w Zespole Szkół i Placówek Kształcenia Zawodowego, ul.Botaniczna 66, 65-392  Zielona Góra"/>
    <x v="5"/>
  </r>
  <r>
    <n v="24"/>
    <x v="2"/>
    <s v="Bogatynia"/>
    <n v="49783"/>
    <x v="7"/>
    <n v="514101"/>
    <s v="FRK.01."/>
    <s v="Wykonywanie usług fryzjerskich"/>
    <x v="3"/>
    <n v="3"/>
    <n v="3"/>
    <m/>
    <n v="3"/>
    <n v="3"/>
    <s v="Centrum Kształcenia Zawodowego w Świdnicy, 58-105 Świdnica, ul. Gen. Władysława Sikorskiego 41"/>
    <x v="0"/>
  </r>
  <r>
    <n v="25"/>
    <x v="2"/>
    <s v="Bogatynia"/>
    <n v="49783"/>
    <x v="1"/>
    <n v="512001"/>
    <s v="HGT.02."/>
    <s v=" Przygotowanie i wydawanie dań"/>
    <x v="1"/>
    <n v="20"/>
    <n v="16"/>
    <s v="niemiecki"/>
    <n v="20"/>
    <n v="16"/>
    <s v="Centrum Kształcenia Zawodowego w Świdnicy, 58-105 Świdnica, ul. Gen. Władysława Sikorskiego 41"/>
    <x v="0"/>
  </r>
  <r>
    <n v="26"/>
    <x v="2"/>
    <s v="Bogatynia"/>
    <n v="49783"/>
    <x v="0"/>
    <n v="522301"/>
    <s v="HAN.01."/>
    <s v="Prowadzenie sprzedaży"/>
    <x v="7"/>
    <n v="5"/>
    <n v="5"/>
    <m/>
    <n v="5"/>
    <n v="5"/>
    <s v="Centrum Kształcenia Zawodowego w Świdnicy, 58-105 Świdnica, ul. Gen. Władysława Sikorskiego 41"/>
    <x v="0"/>
  </r>
  <r>
    <n v="27"/>
    <x v="2"/>
    <s v="Bogatynia"/>
    <n v="49783"/>
    <x v="5"/>
    <n v="751201"/>
    <s v="SPC.01."/>
    <s v="Produkcja wyrobów cukierniczych"/>
    <x v="9"/>
    <n v="3"/>
    <n v="3"/>
    <s v="niemiecki"/>
    <n v="3"/>
    <n v="3"/>
    <s v="Centrum Kształcenia Zawodowego w Świdnicy, 58-105 Świdnica, ul. Gen. Władysława Sikorskiego 41"/>
    <x v="0"/>
  </r>
  <r>
    <n v="28"/>
    <x v="2"/>
    <s v="Bogatynia"/>
    <n v="49783"/>
    <x v="4"/>
    <n v="722307"/>
    <s v="MEC.05."/>
    <s v=" Użytkowanie obrabiarek skrawających"/>
    <x v="3"/>
    <n v="6"/>
    <n v="0"/>
    <s v="niemiecki"/>
    <n v="6"/>
    <n v="0"/>
    <s v="Centrum Kształcenia Zawodowego w Świdnicy, 58-105 Świdnica, ul. Gen. Władysława Sikorskiego 41"/>
    <x v="0"/>
  </r>
  <r>
    <n v="29"/>
    <x v="2"/>
    <s v="Bogatynia"/>
    <n v="49783"/>
    <x v="9"/>
    <n v="711204"/>
    <s v="BUD.12."/>
    <s v=" Wykonywanie robót murarskich i tynkarskich"/>
    <x v="6"/>
    <n v="3"/>
    <n v="0"/>
    <s v="angielski"/>
    <n v="3"/>
    <n v="0"/>
    <s v="Centrum Kształcenia Zawodowego w Świdnicy, 58-105 Świdnica, ul. Gen. Władysława Sikorskiego 41"/>
    <x v="0"/>
  </r>
  <r>
    <n v="30"/>
    <x v="2"/>
    <s v="Bogatynia"/>
    <n v="49783"/>
    <x v="1"/>
    <n v="512001"/>
    <s v="HGT.02."/>
    <s v=" Przygotowanie i wydawanie dań"/>
    <x v="4"/>
    <n v="0"/>
    <n v="0"/>
    <s v="niemiecki"/>
    <n v="0"/>
    <n v="0"/>
    <s v="Zespół Szkół Ponadpodstawowych im. Hipolita Cegielskiego w Ziębicach ul. Wojska Polskiego 3, 57-220 Ziębice"/>
    <x v="4"/>
  </r>
  <r>
    <n v="31"/>
    <x v="2"/>
    <s v="Bogatynia"/>
    <n v="49783"/>
    <x v="11"/>
    <n v="723103"/>
    <s v="MOT.05."/>
    <s v="Obsługa, diagnozowanie oraz naprawa pojazdów samochodowych"/>
    <x v="10"/>
    <n v="15"/>
    <n v="0"/>
    <s v="niemiecki"/>
    <n v="15"/>
    <n v="0"/>
    <s v="Centrum Kształcenia Zawodowego w Oleśnicy, ul. Wojska Polskiego 67"/>
    <x v="6"/>
  </r>
  <r>
    <n v="32"/>
    <x v="3"/>
    <s v="Bolesławiec"/>
    <n v="22765"/>
    <x v="15"/>
    <n v="741203"/>
    <s v="MOT.02."/>
    <s v="Obsługa, diagnozowanie oraz naprawa mechatronicznych systemów pojazdów samochodowych"/>
    <x v="3"/>
    <n v="3"/>
    <n v="0"/>
    <s v="niemiecki"/>
    <n v="3"/>
    <n v="0"/>
    <s v="Centrum Kształcenia Zawodowego w Świdnicy, 58-105 Świdnica, ul. Gen. Władysława Sikorskiego 41"/>
    <x v="0"/>
  </r>
  <r>
    <n v="33"/>
    <x v="4"/>
    <s v="Bolesławiec"/>
    <n v="19605"/>
    <x v="15"/>
    <n v="741203"/>
    <s v="MOT.02."/>
    <s v="Obsługa, diagnozowanie oraz naprawa mechatronicznych systemów pojazdów samochodowych"/>
    <x v="3"/>
    <n v="2"/>
    <n v="0"/>
    <s v="angielski"/>
    <n v="2"/>
    <n v="0"/>
    <s v="Centrum Kształcenia Zawodowego w Świdnicy, 58-105 Świdnica, ul. Gen. Władysława Sikorskiego 41"/>
    <x v="0"/>
  </r>
  <r>
    <n v="34"/>
    <x v="3"/>
    <s v="Bolesławiec"/>
    <n v="22765"/>
    <x v="5"/>
    <n v="751201"/>
    <s v="SPC.01."/>
    <s v="Produkcja wyrobów cukierniczych"/>
    <x v="8"/>
    <n v="7"/>
    <n v="6"/>
    <s v="nie dotyczy"/>
    <n v="7"/>
    <n v="6"/>
    <s v="Centrum Kształcenia Zawodowego i Ustawicznego w Legnicy, ul. Lotnicza 26, 59-220 Legnica"/>
    <x v="7"/>
  </r>
  <r>
    <n v="35"/>
    <x v="3"/>
    <s v="Bolesławiec"/>
    <n v="22765"/>
    <x v="5"/>
    <n v="751201"/>
    <s v="SPC.01."/>
    <s v="Produkcja wyrobów cukierniczych"/>
    <x v="4"/>
    <n v="0"/>
    <n v="0"/>
    <s v="nie dotyczy"/>
    <n v="0"/>
    <n v="0"/>
    <s v="Centrum Kształcenia Zawodowego i Ustawicznego w Legnicy, ul. Lotnicza 26, 59-220 Legnica"/>
    <x v="7"/>
  </r>
  <r>
    <n v="36"/>
    <x v="3"/>
    <s v="Bolesławiec"/>
    <n v="22765"/>
    <x v="2"/>
    <n v="741103"/>
    <s v="ELE.02."/>
    <s v="Montaż, uruchamianie i konserwacja instalacji, maszyn i urządzeń elektrycznych"/>
    <x v="1"/>
    <n v="3"/>
    <n v="0"/>
    <s v="niemiecki"/>
    <n v="3"/>
    <n v="0"/>
    <s v="Centrum Kształcenia Zawodowego w Świdnicy, 58-105 Świdnica, ul. Gen. Władysława Sikorskiego 41"/>
    <x v="0"/>
  </r>
  <r>
    <n v="37"/>
    <x v="3"/>
    <s v="Bolesławiec"/>
    <n v="22765"/>
    <x v="16"/>
    <n v="742117"/>
    <s v="ELM.02."/>
    <s v="Montaż oraz instalowanie układów i urządzeń elektronicznych"/>
    <x v="4"/>
    <n v="0"/>
    <n v="0"/>
    <s v="angielski"/>
    <n v="0"/>
    <n v="0"/>
    <s v="Centrum Kształcenia Zawodowego i Ustawicznego, 67-400 Wschowa, Plac Kosynierów 1"/>
    <x v="2"/>
  </r>
  <r>
    <n v="38"/>
    <x v="3"/>
    <s v="Bolesławiec"/>
    <n v="22765"/>
    <x v="7"/>
    <n v="514101"/>
    <s v="FRK.01."/>
    <s v="Wykonywanie usług fryzjerskich"/>
    <x v="8"/>
    <n v="10"/>
    <n v="7"/>
    <s v="nie dotyczy"/>
    <n v="0"/>
    <n v="0"/>
    <s v="Centrum Kształcenia Zawodowego i Ustawicznego w Legnicy, ul. Lotnicza 26, 59-220 Legnica"/>
    <x v="7"/>
  </r>
  <r>
    <n v="39"/>
    <x v="3"/>
    <s v="Bolesławiec"/>
    <n v="22765"/>
    <x v="7"/>
    <n v="514101"/>
    <s v="FRK.01."/>
    <s v="Wykonywanie usług fryzjerskich"/>
    <x v="0"/>
    <n v="8"/>
    <n v="8"/>
    <s v="nie dotyczy"/>
    <n v="0"/>
    <n v="0"/>
    <s v="Centrum Kształcenia Zawodowego i Ustawicznego w Legnicy, ul. Lotnicza 26, 59-220 Legnica"/>
    <x v="7"/>
  </r>
  <r>
    <n v="40"/>
    <x v="3"/>
    <s v="Bolesławiec"/>
    <n v="22765"/>
    <x v="7"/>
    <n v="514101"/>
    <s v="FRK.01."/>
    <s v="Wykonywanie usług fryzjerskich"/>
    <x v="3"/>
    <n v="14"/>
    <n v="12"/>
    <s v="nie dotyczy"/>
    <n v="5"/>
    <n v="4"/>
    <s v="Centrum Kształcenia Zawodowego i Ustawicznego w Legnicy, ul. Lotnicza 26, 59-220 Legnica"/>
    <x v="7"/>
  </r>
  <r>
    <n v="41"/>
    <x v="3"/>
    <s v="Bolesławiec"/>
    <n v="22765"/>
    <x v="7"/>
    <n v="514101"/>
    <s v="FRK.01."/>
    <s v="Wykonywanie usług fryzjerskich"/>
    <x v="1"/>
    <n v="8"/>
    <n v="7"/>
    <s v="nie dotyczy"/>
    <n v="2"/>
    <n v="2"/>
    <s v="Centrum Kształcenia Zawodowego i Ustawicznego w Legnicy, ul. Lotnicza 26, 59-220 Legnica"/>
    <x v="7"/>
  </r>
  <r>
    <n v="42"/>
    <x v="3"/>
    <s v="Bolesławiec"/>
    <n v="22765"/>
    <x v="17"/>
    <n v="343101"/>
    <s v="AUD.02."/>
    <s v=" Rejestracja, obróbka i publikacja obrazu"/>
    <x v="11"/>
    <n v="3"/>
    <n v="2"/>
    <s v="niemiecki"/>
    <n v="3"/>
    <n v="2"/>
    <s v="Centrum Kształcenia Zawodowego w Zespole Szkół i Placówek Kształcenia Zawodowego, ul.Botaniczna 66, 65-392  Zielona Góra"/>
    <x v="5"/>
  </r>
  <r>
    <n v="43"/>
    <x v="3"/>
    <s v="Bolesławiec"/>
    <n v="22765"/>
    <x v="1"/>
    <n v="512001"/>
    <s v="HGT.02."/>
    <s v=" Przygotowanie i wydawanie dań"/>
    <x v="8"/>
    <n v="8"/>
    <n v="5"/>
    <s v="nie dotyczy"/>
    <n v="4"/>
    <n v="3"/>
    <s v="Centrum Kształcenia Zawodowego i Ustawicznego w Legnicy, ul. Lotnicza 26, 59-220 Legnica"/>
    <x v="7"/>
  </r>
  <r>
    <n v="44"/>
    <x v="3"/>
    <s v="Bolesławiec"/>
    <n v="22765"/>
    <x v="11"/>
    <n v="723103"/>
    <s v="MOT.05."/>
    <s v="Obsługa, diagnozowanie oraz naprawa pojazdów samochodowych"/>
    <x v="0"/>
    <n v="4"/>
    <n v="0"/>
    <s v="niemiecki"/>
    <n v="4"/>
    <n v="0"/>
    <s v="Centrum Kształcenia Zawodowego w Świdnicy, 58-105 Świdnica, ul. Gen. Władysława Sikorskiego 41"/>
    <x v="0"/>
  </r>
  <r>
    <n v="45"/>
    <x v="3"/>
    <s v="Bolesławiec"/>
    <n v="22765"/>
    <x v="12"/>
    <n v="712618"/>
    <s v="BUD.09."/>
    <s v="Wykonywanie robót związanych z budową, montażem i eksploatacją sieci oraz instalacji sanitarnych"/>
    <x v="8"/>
    <n v="1"/>
    <n v="0"/>
    <s v="niemiecki"/>
    <n v="1"/>
    <n v="0"/>
    <s v="Centrum Kształcenia Zawodowego w Świdnicy, 58-105 Świdnica, ul. Gen. Władysława Sikorskiego 41"/>
    <x v="0"/>
  </r>
  <r>
    <n v="46"/>
    <x v="3"/>
    <s v="Bolesławiec"/>
    <n v="22765"/>
    <x v="8"/>
    <n v="751204"/>
    <s v="SPC.03."/>
    <s v="Produkcja wyrobów piekarskich"/>
    <x v="3"/>
    <n v="1"/>
    <n v="1"/>
    <s v="niemiecki"/>
    <n v="1"/>
    <n v="1"/>
    <s v="Centrum Kształcenia Zawodowego w Świdnicy, 58-105 Świdnica, ul. Gen. Władysława Sikorskiego 41"/>
    <x v="0"/>
  </r>
  <r>
    <n v="47"/>
    <x v="3"/>
    <s v="Bolesławiec"/>
    <n v="22765"/>
    <x v="0"/>
    <n v="522301"/>
    <s v="HAN.01."/>
    <s v="Prowadzenie sprzedaży"/>
    <x v="7"/>
    <n v="8"/>
    <n v="7"/>
    <s v="nie dotyczy"/>
    <n v="3"/>
    <n v="2"/>
    <s v="Centrum Kształcenia Zawodowego i Ustawicznego w Legnicy, ul. Lotnicza 26, 59-220 Legnica"/>
    <x v="7"/>
  </r>
  <r>
    <n v="48"/>
    <x v="3"/>
    <s v="Bolesławiec"/>
    <n v="22765"/>
    <x v="0"/>
    <n v="522301"/>
    <s v="HAN.01."/>
    <s v="Prowadzenie sprzedaży"/>
    <x v="0"/>
    <n v="8"/>
    <n v="6"/>
    <s v="nie dotyczy"/>
    <n v="3"/>
    <n v="2"/>
    <s v="Centrum Kształcenia Zawodowego i Ustawicznego w Legnicy, ul. Lotnicza 26, 59-220 Legnica"/>
    <x v="7"/>
  </r>
  <r>
    <n v="49"/>
    <x v="3"/>
    <s v="Bolesławiec"/>
    <n v="22765"/>
    <x v="13"/>
    <n v="752205"/>
    <s v="DRM.04."/>
    <s v=" Wytwarzanie wyrobów z drewna i materiałów drewnopochodnych"/>
    <x v="1"/>
    <n v="1"/>
    <n v="0"/>
    <s v="niemiecki"/>
    <n v="1"/>
    <n v="0"/>
    <s v="Centrum Kształcenia Zawodowego w Świdnicy, 58-105 Świdnica, ul. Gen. Władysława Sikorskiego 41"/>
    <x v="0"/>
  </r>
  <r>
    <n v="50"/>
    <x v="3"/>
    <s v="Bolesławiec"/>
    <n v="22765"/>
    <x v="18"/>
    <n v="722204"/>
    <s v="MEC.08."/>
    <s v="Wykonywanie i naprawa elementów maszyn, urządzeń i narzędzi"/>
    <x v="0"/>
    <n v="2"/>
    <n v="0"/>
    <s v="niemiecki"/>
    <n v="2"/>
    <n v="0"/>
    <s v="Centrum Kształcenia Zawodowego w Świdnicy, 58-105 Świdnica, ul. Gen. Władysława Sikorskiego 41"/>
    <x v="0"/>
  </r>
  <r>
    <n v="51"/>
    <x v="4"/>
    <s v="Bolesławiec"/>
    <n v="19605"/>
    <x v="5"/>
    <n v="751201"/>
    <s v="SPC.01."/>
    <s v="Produkcja wyrobów cukierniczych"/>
    <x v="12"/>
    <n v="6"/>
    <n v="5"/>
    <s v="angielski/niemiecki"/>
    <n v="4"/>
    <n v="2"/>
    <s v="Centrum Kształcenia Zawodowego i Ustawicznego w Legnicy, ul. Lotnicza 26, 59-220 Legnica"/>
    <x v="7"/>
  </r>
  <r>
    <n v="52"/>
    <x v="4"/>
    <s v="Bolesławiec"/>
    <n v="19605"/>
    <x v="2"/>
    <n v="741103"/>
    <s v="ELE.02."/>
    <s v="Montaż, uruchamianie i konserwacja instalacji, maszyn i urządzeń elektrycznych"/>
    <x v="1"/>
    <n v="3"/>
    <n v="0"/>
    <s v="angielski"/>
    <n v="3"/>
    <n v="0"/>
    <s v="Centrum Kształcenia Zawodowego w Świdnicy, 58-105 Świdnica, ul. Gen. Władysława Sikorskiego 41"/>
    <x v="0"/>
  </r>
  <r>
    <n v="53"/>
    <x v="4"/>
    <s v="Bolesławiec"/>
    <n v="19605"/>
    <x v="7"/>
    <n v="514101"/>
    <s v="FRK.01."/>
    <s v="Wykonywanie usług fryzjerskich"/>
    <x v="0"/>
    <n v="8"/>
    <n v="8"/>
    <s v="angielski/niemiecki"/>
    <n v="3"/>
    <n v="3"/>
    <s v="Centrum Kształcenia Zawodowego i Ustawicznego w Legnicy, ul. Lotnicza 26, 59-220 Legnica"/>
    <x v="7"/>
  </r>
  <r>
    <n v="54"/>
    <x v="4"/>
    <s v="Bolesławiec"/>
    <n v="19605"/>
    <x v="7"/>
    <n v="514101"/>
    <s v="FRK.01."/>
    <s v="Wykonywanie usług fryzjerskich"/>
    <x v="8"/>
    <n v="6"/>
    <n v="4"/>
    <s v="angielski/niemiecki"/>
    <n v="3"/>
    <n v="3"/>
    <s v="Centrum Kształcenia Zawodowego i Ustawicznego w Legnicy, ul. Lotnicza 26, 59-220 Legnica"/>
    <x v="7"/>
  </r>
  <r>
    <n v="55"/>
    <x v="4"/>
    <s v="Bolesławiec"/>
    <n v="19605"/>
    <x v="14"/>
    <n v="753105"/>
    <s v="MOD.03."/>
    <s v="Projektowanie i wytwarzanie wyrobów odzieżowych"/>
    <x v="13"/>
    <n v="0"/>
    <n v="0"/>
    <s v="angielski"/>
    <n v="0"/>
    <n v="0"/>
    <s v="Centrum Kształcenia Zawodowego w Zespole Szkół i Placówek Kształcenia Zawodowego, ul.Botaniczna 66, 65-392  Zielona Góra"/>
    <x v="5"/>
  </r>
  <r>
    <n v="56"/>
    <x v="4"/>
    <s v="Bolesławiec"/>
    <n v="19605"/>
    <x v="1"/>
    <n v="512001"/>
    <s v="HGT.02."/>
    <s v=" Przygotowanie i wydawanie dań"/>
    <x v="8"/>
    <n v="5"/>
    <n v="3"/>
    <s v="angielski/niemiecki"/>
    <n v="2"/>
    <n v="2"/>
    <s v="Centrum Kształcenia Zawodowego i Ustawicznego w Legnicy, ul. Lotnicza 26, 59-220 Legnica"/>
    <x v="7"/>
  </r>
  <r>
    <n v="57"/>
    <x v="4"/>
    <s v="Bolesławiec"/>
    <n v="19605"/>
    <x v="1"/>
    <n v="512001"/>
    <s v="HGT.02."/>
    <s v=" Przygotowanie i wydawanie dań"/>
    <x v="3"/>
    <n v="7"/>
    <n v="5"/>
    <s v="angielski/niemiecki"/>
    <n v="1"/>
    <n v="0"/>
    <s v="Centrum Kształcenia Zawodowego i Ustawicznego w Legnicy, ul. Lotnicza 26, 59-220 Legnica"/>
    <x v="7"/>
  </r>
  <r>
    <n v="58"/>
    <x v="4"/>
    <s v="Bolesławiec"/>
    <n v="19605"/>
    <x v="1"/>
    <n v="512001"/>
    <s v="HGT.02."/>
    <s v=" Przygotowanie i wydawanie dań"/>
    <x v="4"/>
    <n v="0"/>
    <n v="0"/>
    <s v="angielski"/>
    <n v="0"/>
    <n v="0"/>
    <s v="Centrum Kształcenia Zawodowego w Oleśnicy, ul. Wojska Polskiego 67"/>
    <x v="6"/>
  </r>
  <r>
    <n v="59"/>
    <x v="4"/>
    <s v="Bolesławiec"/>
    <n v="19605"/>
    <x v="16"/>
    <n v="742117"/>
    <s v="ELM.02."/>
    <s v="Montaż oraz instalowanie układów i urządzeń elektronicznych"/>
    <x v="4"/>
    <n v="0"/>
    <n v="0"/>
    <s v="angielski/niemiecki"/>
    <n v="1"/>
    <n v="0"/>
    <s v="Ośrodek Dokształcania i Doskonalenia Zawodowego w Krotoszynie"/>
    <x v="8"/>
  </r>
  <r>
    <n v="60"/>
    <x v="4"/>
    <s v="Bolesławiec"/>
    <n v="19605"/>
    <x v="12"/>
    <n v="712618"/>
    <s v="BUD.09."/>
    <s v="Wykonywanie robót związanych z budową, montażem i eksploatacją sieci oraz instalacji sanitarnych"/>
    <x v="8"/>
    <n v="6"/>
    <n v="0"/>
    <s v="angielski"/>
    <n v="6"/>
    <n v="0"/>
    <s v="Centrum Kształcenia Zawodowego w Świdnicy, 58-105 Świdnica, ul. Gen. Władysława Sikorskiego 41"/>
    <x v="0"/>
  </r>
  <r>
    <n v="61"/>
    <x v="4"/>
    <s v="Bolesławiec"/>
    <n v="19605"/>
    <x v="9"/>
    <n v="711204"/>
    <s v="BUD.12."/>
    <s v=" Wykonywanie robót murarskich i tynkarskich"/>
    <x v="6"/>
    <n v="0"/>
    <n v="0"/>
    <s v="angielski"/>
    <n v="0"/>
    <n v="0"/>
    <s v="Centrum Kształcenia Zawodowego w Świdnicy, 58-105 Świdnica, ul. Gen. Władysława Sikorskiego 41"/>
    <x v="0"/>
  </r>
  <r>
    <n v="62"/>
    <x v="4"/>
    <s v="Bolesławiec"/>
    <n v="19605"/>
    <x v="19"/>
    <n v="611303"/>
    <s v="OGR.02."/>
    <s v="Zakładanie i prowadzenie upraw ogrodniczych"/>
    <x v="11"/>
    <n v="2"/>
    <n v="2"/>
    <s v="angielski/niemiecki"/>
    <n v="3"/>
    <n v="2"/>
    <s v="Centrum Kształcenia Zawodowego w Zespole Szkół i Placówek Kształcenia Zawodowego, ul.Botaniczna 66, 65-392  Zielona Góra"/>
    <x v="5"/>
  </r>
  <r>
    <n v="63"/>
    <x v="4"/>
    <s v="Bolesławiec"/>
    <n v="19605"/>
    <x v="8"/>
    <n v="751204"/>
    <s v="SPC.03."/>
    <s v="Produkcja wyrobów piekarskich"/>
    <x v="3"/>
    <n v="3"/>
    <n v="0"/>
    <s v="angielski"/>
    <n v="3"/>
    <n v="0"/>
    <s v="Centrum Kształcenia Zawodowego w Świdnicy, 58-105 Świdnica, ul. Gen. Władysława Sikorskiego 41"/>
    <x v="0"/>
  </r>
  <r>
    <n v="64"/>
    <x v="4"/>
    <s v="Bolesławiec"/>
    <n v="19605"/>
    <x v="0"/>
    <n v="522301"/>
    <s v="HAN.01."/>
    <m/>
    <x v="4"/>
    <n v="0"/>
    <n v="0"/>
    <s v="angielski"/>
    <n v="0"/>
    <n v="0"/>
    <s v="Centrum Kształcenia Zawodowego i Ustawicznego w Legnicy, ul. Lotnicza 26, 59-220 Legnica"/>
    <x v="7"/>
  </r>
  <r>
    <n v="65"/>
    <x v="4"/>
    <s v="Bolesławiec"/>
    <n v="19605"/>
    <x v="0"/>
    <n v="522301"/>
    <s v="HAN.01."/>
    <s v="Prowadzenie sprzedaży"/>
    <x v="1"/>
    <n v="7"/>
    <n v="7"/>
    <s v="angielski/niemiecki"/>
    <n v="3"/>
    <n v="2"/>
    <s v="Centrum Kształcenia Zawodowego i Ustawicznego w Legnicy, ul. Lotnicza 26, 59-220 Legnica"/>
    <x v="7"/>
  </r>
  <r>
    <n v="66"/>
    <x v="4"/>
    <s v="Bolesławiec"/>
    <n v="19605"/>
    <x v="0"/>
    <n v="522301"/>
    <s v="HAN.01."/>
    <s v="Prowadzenie sprzedaży"/>
    <x v="12"/>
    <n v="7"/>
    <n v="7"/>
    <s v="angielski/niemiecki"/>
    <n v="5"/>
    <n v="4"/>
    <s v="Centrum Kształcenia Zawodowego i Ustawicznego w Legnicy, ul. Lotnicza 26, 59-220 Legnica"/>
    <x v="7"/>
  </r>
  <r>
    <n v="67"/>
    <x v="4"/>
    <s v="Bolesławiec"/>
    <n v="19605"/>
    <x v="13"/>
    <n v="752205"/>
    <s v="DRM.04."/>
    <s v=" Wytwarzanie wyrobów z drewna i materiałów drewnopochodnych"/>
    <x v="1"/>
    <n v="2"/>
    <n v="0"/>
    <s v="angielski"/>
    <n v="2"/>
    <n v="0"/>
    <s v="Centrum Kształcenia Zawodowego w Oleśnicy, ul. Wojska Polskiego 67"/>
    <x v="6"/>
  </r>
  <r>
    <n v="68"/>
    <x v="4"/>
    <s v="Bolesławiec"/>
    <n v="19605"/>
    <x v="13"/>
    <n v="752205"/>
    <s v="DRM.04."/>
    <s v=" Wytwarzanie wyrobów z drewna i materiałów drewnopochodnych"/>
    <x v="1"/>
    <n v="1"/>
    <n v="0"/>
    <s v="angielski"/>
    <n v="1"/>
    <n v="0"/>
    <s v="Centrum Kształcenia Zawodowego w Świdnicy, 58-105 Świdnica, ul. Gen. Władysława Sikorskiego 41"/>
    <x v="0"/>
  </r>
  <r>
    <n v="69"/>
    <x v="4"/>
    <s v="Bolesławiec"/>
    <n v="19605"/>
    <x v="18"/>
    <n v="722204"/>
    <s v="MEC.08."/>
    <s v="Wykonywanie i naprawa elementów maszyn, urządzeń i narzędzi"/>
    <x v="0"/>
    <n v="1"/>
    <n v="0"/>
    <s v="angielski"/>
    <n v="1"/>
    <n v="0"/>
    <s v="Centrum Kształcenia Zawodowego w Świdnicy, 58-105 Świdnica, ul. Gen. Władysława Sikorskiego 41"/>
    <x v="0"/>
  </r>
  <r>
    <n v="70"/>
    <x v="5"/>
    <s v="Brzeg Dolny"/>
    <n v="11296"/>
    <x v="2"/>
    <n v="741103"/>
    <s v="ELE.02."/>
    <s v="Montaż, uruchamianie i konserwacja instalacji, maszyn i urządzeń elektrycznych"/>
    <x v="0"/>
    <n v="5"/>
    <n v="0"/>
    <s v="angielski"/>
    <n v="5"/>
    <n v="0"/>
    <s v="Centrum Kształcenia Zawodowego i Ustawicznego, 67-400 Wschowa, Plac Kosynierów 1"/>
    <x v="2"/>
  </r>
  <r>
    <n v="71"/>
    <x v="5"/>
    <s v="Brzeg Dolny"/>
    <n v="11296"/>
    <x v="18"/>
    <n v="722204"/>
    <s v="MEC.08."/>
    <s v="Wykonywanie i naprawa elementów maszyn, urządzeń i narzędzi"/>
    <x v="14"/>
    <n v="1"/>
    <n v="0"/>
    <s v="angielski"/>
    <n v="0"/>
    <n v="0"/>
    <s v="Centrum Kształcenia Zawodowego w CKZiU,  ul. Tadeusza Kościuszki 27, 56-100 Wołów"/>
    <x v="9"/>
  </r>
  <r>
    <n v="72"/>
    <x v="5"/>
    <s v="Brzeg Dolny"/>
    <n v="11296"/>
    <x v="1"/>
    <n v="512001"/>
    <s v="HGT.02."/>
    <s v=" Przygotowanie i wydawanie dań"/>
    <x v="2"/>
    <n v="2"/>
    <n v="2"/>
    <s v="angielski"/>
    <n v="0"/>
    <n v="0"/>
    <s v="Centrum Kształcenia Zawodowego w CKZiU,  ul. Tadeusza Kościuszki 27, 56-100 Wołów"/>
    <x v="9"/>
  </r>
  <r>
    <n v="73"/>
    <x v="5"/>
    <s v="Brzeg Dolny"/>
    <n v="11296"/>
    <x v="0"/>
    <n v="522301"/>
    <s v="HAN.01."/>
    <s v="Prowadzenie sprzedaży"/>
    <x v="15"/>
    <n v="9"/>
    <n v="8"/>
    <s v="angielski"/>
    <n v="0"/>
    <n v="0"/>
    <s v="Centrum Kształcenia Zawodowego w CKZiU,  ul. Tadeusza Kościuszki 27, 56-100 Wołów"/>
    <x v="9"/>
  </r>
  <r>
    <n v="74"/>
    <x v="5"/>
    <s v="Brzeg Dolny"/>
    <n v="11296"/>
    <x v="11"/>
    <n v="723103"/>
    <s v="MOT.05."/>
    <s v="Obsługa, diagnozowanie oraz naprawa pojazdów samochodowych"/>
    <x v="16"/>
    <n v="1"/>
    <n v="0"/>
    <s v="angielski"/>
    <n v="0"/>
    <n v="0"/>
    <s v="Centrum Kształcenia Zawodowego w CKZiU,  ul. Tadeusza Kościuszki 27, 56-100 Wołów"/>
    <x v="9"/>
  </r>
  <r>
    <n v="75"/>
    <x v="5"/>
    <s v="Brzeg Dolny"/>
    <n v="11296"/>
    <x v="8"/>
    <n v="751204"/>
    <s v="SPC.03."/>
    <s v="Produkcja wyrobów piekarskich"/>
    <x v="17"/>
    <n v="1"/>
    <n v="0"/>
    <s v="angielski"/>
    <n v="1"/>
    <n v="0"/>
    <s v="Centrum Kształcenia Zawodowego przy Zespole Szkół Im. Adama Wodziczki w Mosinie"/>
    <x v="10"/>
  </r>
  <r>
    <n v="76"/>
    <x v="5"/>
    <s v="Brzeg Dolny"/>
    <n v="11296"/>
    <x v="7"/>
    <n v="514101"/>
    <s v="FRK.01."/>
    <s v="Wykonywanie usług fryzjerskich"/>
    <x v="4"/>
    <n v="4"/>
    <n v="4"/>
    <s v="angielski"/>
    <n v="4"/>
    <n v="4"/>
    <s v="Centrum Kształcenia Zawodowego i Ustawicznego, 67-400 Wschowa, Plac Kosynierów 1"/>
    <x v="2"/>
  </r>
  <r>
    <n v="77"/>
    <x v="5"/>
    <s v="Brzeg Dolny"/>
    <n v="11296"/>
    <x v="20"/>
    <n v="813134"/>
    <s v="CHM.02."/>
    <s v="Eksploatacja maszyn i urządzeń przemysłu chemicznego"/>
    <x v="18"/>
    <n v="3"/>
    <n v="0"/>
    <s v="angielski"/>
    <n v="3"/>
    <n v="0"/>
    <s v="Centrum Kształcenia Zawodowego w Zespole Szkół i Placówek Kształcenia Zawodowego, ul.Botaniczna 66, 65-392  Zielona Góra"/>
    <x v="5"/>
  </r>
  <r>
    <n v="78"/>
    <x v="5"/>
    <s v="Brzeg Dolny"/>
    <n v="11296"/>
    <x v="12"/>
    <n v="712618"/>
    <s v="BUD.09."/>
    <s v="Wykonywanie robót związanych z budową, montażem i eksploatacją sieci oraz instalacji sanitarnych"/>
    <x v="19"/>
    <n v="1"/>
    <n v="0"/>
    <s v="angielski"/>
    <n v="1"/>
    <n v="0"/>
    <s v="Centrum Kształcenia Zawodowego i Ustawicznego, 67-400 Wschowa, Plac Kosynierów 1"/>
    <x v="2"/>
  </r>
  <r>
    <n v="79"/>
    <x v="5"/>
    <s v="Brzeg Dolny"/>
    <n v="11296"/>
    <x v="21"/>
    <n v="432106"/>
    <s v="SPL.01."/>
    <s v="Obsługa magazynów"/>
    <x v="13"/>
    <n v="1"/>
    <n v="0"/>
    <s v="angielski"/>
    <n v="1"/>
    <n v="0"/>
    <s v="Centrum Kształcenia Zawodowego w Zespole Szkół i Placówek Kształcenia Zawodowego, ul.Botaniczna 66, 65-392  Zielona Góra"/>
    <x v="5"/>
  </r>
  <r>
    <n v="80"/>
    <x v="5"/>
    <s v="Brzeg Dolny"/>
    <n v="11296"/>
    <x v="14"/>
    <n v="753105"/>
    <s v="MOD.03."/>
    <s v="Projektowanie i wytwarzanie wyrobów odzieżowych"/>
    <x v="13"/>
    <n v="2"/>
    <n v="2"/>
    <s v="angielski"/>
    <n v="2"/>
    <n v="2"/>
    <s v="Centrum Kształcenia Zawodowego w Zespole Szkół i Placówek Kształcenia Zawodowego, ul.Botaniczna 66, 65-392  Zielona Góra"/>
    <x v="5"/>
  </r>
  <r>
    <n v="81"/>
    <x v="6"/>
    <s v="Bystrzyca Kłodzka"/>
    <n v="92045"/>
    <x v="22"/>
    <n v="753402"/>
    <s v="DRM.05."/>
    <s v="Wykonywanie wyrobów tapicerowanych"/>
    <x v="1"/>
    <n v="9"/>
    <n v="0"/>
    <s v="angielski"/>
    <n v="9"/>
    <n v="0"/>
    <s v="Centrum Kształcenia Zawodowego w Oleśnicy, ul. Wojska Polskiego 67"/>
    <x v="6"/>
  </r>
  <r>
    <n v="82"/>
    <x v="6"/>
    <s v="Bystrzyca Kłodzka"/>
    <n v="92045"/>
    <x v="8"/>
    <n v="751204"/>
    <s v="SPC.03."/>
    <s v="Produkcja wyrobów piekarskich"/>
    <x v="6"/>
    <n v="2"/>
    <n v="0"/>
    <s v="angielski"/>
    <n v="2"/>
    <n v="0"/>
    <s v="Centrum Kształcenia Zawodowego w Kłodzkiej Szkole Przedsiębiorczości w Kłodzku, ul. Szkolna 8, 57-300 Kłodzko"/>
    <x v="1"/>
  </r>
  <r>
    <n v="83"/>
    <x v="6"/>
    <s v="Bystrzyca Kłodzka"/>
    <n v="92045"/>
    <x v="11"/>
    <n v="723103"/>
    <s v="MOT.05."/>
    <s v="Obsługa, diagnozowanie oraz naprawa pojazdów samochodowych"/>
    <x v="6"/>
    <n v="8"/>
    <n v="0"/>
    <s v="angielski"/>
    <n v="0"/>
    <n v="0"/>
    <s v="Centrum Kształcenia Zawodowego w Kłodzkiej Szkole Przedsiębiorczości w Kłodzku, ul. Szkolna 8, 57-300 Kłodzko"/>
    <x v="1"/>
  </r>
  <r>
    <n v="84"/>
    <x v="6"/>
    <s v="Bystrzyca Kłodzka"/>
    <n v="92045"/>
    <x v="2"/>
    <n v="741103"/>
    <s v="ELE.02."/>
    <s v="Montaż, uruchamianie i konserwacja instalacji, maszyn i urządzeń elektrycznych"/>
    <x v="1"/>
    <n v="3"/>
    <n v="0"/>
    <s v="niemiecki"/>
    <n v="3"/>
    <n v="0"/>
    <s v="Centrum Kształcenia Zawodowego w Świdnicy, 58-105 Świdnica, ul. Gen. Władysława Sikorskiego 41"/>
    <x v="0"/>
  </r>
  <r>
    <n v="85"/>
    <x v="6"/>
    <s v="Bystrzyca Kłodzka"/>
    <n v="92045"/>
    <x v="0"/>
    <n v="522301"/>
    <s v="HAN.01."/>
    <s v="Prowadzenie sprzedaży"/>
    <x v="2"/>
    <n v="7"/>
    <n v="4"/>
    <s v="angielski"/>
    <n v="0"/>
    <n v="0"/>
    <s v="Centrum Kształcenia Zawodowego w Kłodzkiej Szkole Przedsiębiorczości w Kłodzku, ul. Szkolna 8, 57-300 Kłodzko"/>
    <x v="1"/>
  </r>
  <r>
    <n v="86"/>
    <x v="6"/>
    <s v="Bystrzyca Kłodzka"/>
    <n v="92045"/>
    <x v="5"/>
    <n v="751201"/>
    <s v="SPC.01."/>
    <s v="Produkcja wyrobów cukierniczych"/>
    <x v="5"/>
    <n v="2"/>
    <n v="1"/>
    <s v="angielski"/>
    <n v="0"/>
    <n v="0"/>
    <s v="Centrum Kształcenia Zawodowego w Kłodzkiej Szkole Przedsiębiorczości w Kłodzku, ul. Szkolna 8, 57-300 Kłodzko"/>
    <x v="1"/>
  </r>
  <r>
    <n v="87"/>
    <x v="6"/>
    <s v="Bystrzyca Kłodzka"/>
    <n v="92045"/>
    <x v="1"/>
    <n v="512001"/>
    <s v="HGT.02."/>
    <s v=" Przygotowanie i wydawanie dań"/>
    <x v="6"/>
    <n v="4"/>
    <n v="0"/>
    <s v="angielski"/>
    <n v="0"/>
    <n v="0"/>
    <s v="Centrum Kształcenia Zawodowego w Kłodzkiej Szkole Przedsiębiorczości w Kłodzku, ul. Szkolna 8, 57-300 Kłodzko"/>
    <x v="1"/>
  </r>
  <r>
    <n v="88"/>
    <x v="6"/>
    <s v="Bystrzyca Kłodzka"/>
    <n v="92045"/>
    <x v="7"/>
    <n v="514101"/>
    <s v="FRK.01."/>
    <s v="Wykonywanie usług fryzjerskich"/>
    <x v="2"/>
    <n v="3"/>
    <n v="3"/>
    <s v="angielski"/>
    <n v="0"/>
    <n v="0"/>
    <s v="Centrum Kształcenia Zawodowego w Kłodzkiej Szkole Przedsiębiorczości w Kłodzku, ul. Szkolna 8, 57-300 Kłodzko"/>
    <x v="1"/>
  </r>
  <r>
    <n v="89"/>
    <x v="6"/>
    <s v="Bystrzyca Kłodzka"/>
    <n v="92045"/>
    <x v="9"/>
    <n v="711204"/>
    <s v="BUD.12."/>
    <s v=" Wykonywanie robót murarskich i tynkarskich"/>
    <x v="6"/>
    <n v="2"/>
    <n v="0"/>
    <s v="niemiecki"/>
    <n v="2"/>
    <n v="0"/>
    <s v="Centrum Kształcenia Zawodowego w Świdnicy, 58-105 Świdnica, ul. Gen. Władysława Sikorskiego 41"/>
    <x v="0"/>
  </r>
  <r>
    <n v="90"/>
    <x v="6"/>
    <s v="Bystrzyca Kłodzka"/>
    <n v="92045"/>
    <x v="18"/>
    <n v="722204"/>
    <s v="MEC.08."/>
    <s v="Wykonywanie i naprawa elementów maszyn, urządzeń i narzędzi"/>
    <x v="0"/>
    <n v="2"/>
    <n v="0"/>
    <s v="niemiecki"/>
    <n v="2"/>
    <n v="0"/>
    <s v="Centrum Kształcenia Zawodowego w Świdnicy, 58-105 Świdnica, ul. Gen. Władysława Sikorskiego 41"/>
    <x v="0"/>
  </r>
  <r>
    <n v="91"/>
    <x v="6"/>
    <s v="Bystrzyca Kłodzka"/>
    <n v="92045"/>
    <x v="23"/>
    <n v="513101"/>
    <s v="HGT.01."/>
    <s v="Wykonywanie usług kelnerskich"/>
    <x v="11"/>
    <n v="1"/>
    <n v="1"/>
    <s v="angielski"/>
    <n v="1"/>
    <n v="1"/>
    <s v="Centrum Kształcenia Zawodowego w Zespole Szkół i Placówek Kształcenia Zawodowego, ul.Botaniczna 66, 65-392  Zielona Góra"/>
    <x v="5"/>
  </r>
  <r>
    <n v="92"/>
    <x v="6"/>
    <s v="Bystrzyca Kłodzka"/>
    <n v="92045"/>
    <x v="15"/>
    <n v="741203"/>
    <s v="MOT.02."/>
    <s v="Obsługa, diagnozowanie oraz naprawa mechatronicznych systemów pojazdów samochodowych"/>
    <x v="4"/>
    <n v="0"/>
    <n v="0"/>
    <s v="niemiecki"/>
    <n v="0"/>
    <n v="0"/>
    <s v="Centrum Kształcenia Zawodowego w Świdnicy, 58-105 Świdnica, ul. Gen. Władysława Sikorskiego 41"/>
    <x v="0"/>
  </r>
  <r>
    <n v="93"/>
    <x v="7"/>
    <s v="Chocianów"/>
    <n v="34920"/>
    <x v="7"/>
    <n v="514101"/>
    <s v="FRK.01."/>
    <s v="Wykonywanie usług fryzjerskich"/>
    <x v="12"/>
    <n v="4"/>
    <n v="4"/>
    <s v="niemiecki"/>
    <n v="1"/>
    <n v="1"/>
    <s v="Centrum Kształcenia Zawodowego i Ustawicznego w Legnicy, ul. Lotnicza 26, 59-220 Legnica"/>
    <x v="7"/>
  </r>
  <r>
    <n v="94"/>
    <x v="7"/>
    <s v="Chocianów"/>
    <n v="34920"/>
    <x v="0"/>
    <n v="522301"/>
    <s v="HAN.01."/>
    <s v="Prowadzenie sprzedaży"/>
    <x v="12"/>
    <n v="8"/>
    <n v="7"/>
    <s v="niemiecki"/>
    <n v="4"/>
    <n v="4"/>
    <s v="Centrum Kształcenia Zawodowego i Ustawicznego w Legnicy, ul. Lotnicza 26, 59-220 Legnica"/>
    <x v="7"/>
  </r>
  <r>
    <n v="95"/>
    <x v="7"/>
    <s v="Chocianów"/>
    <n v="34920"/>
    <x v="1"/>
    <n v="512001"/>
    <s v="HGT.02."/>
    <s v=" Przygotowanie i wydawanie dań"/>
    <x v="8"/>
    <n v="5"/>
    <n v="4"/>
    <s v="niemiecki"/>
    <n v="1"/>
    <n v="1"/>
    <s v="Centrum Kształcenia Zawodowego i Ustawicznego w Legnicy, ul. Lotnicza 26, 59-220 Legnica"/>
    <x v="7"/>
  </r>
  <r>
    <n v="96"/>
    <x v="7"/>
    <s v="Chocianów"/>
    <n v="34920"/>
    <x v="5"/>
    <n v="751201"/>
    <s v="SPC.01."/>
    <s v="Produkcja wyrobów cukierniczych"/>
    <x v="12"/>
    <n v="0"/>
    <n v="0"/>
    <s v="niemiecki"/>
    <n v="0"/>
    <n v="0"/>
    <s v="Centrum Kształcenia Zawodowego i Ustawicznego w Legnicy, ul. Lotnicza 26, 59-220 Legnica"/>
    <x v="7"/>
  </r>
  <r>
    <n v="97"/>
    <x v="7"/>
    <s v="Chocianów"/>
    <n v="34920"/>
    <x v="18"/>
    <n v="722204"/>
    <s v="MEC.08."/>
    <s v="Wykonywanie i naprawa elementów maszyn, urządzeń i narzędzi"/>
    <x v="0"/>
    <n v="1"/>
    <n v="0"/>
    <s v="niemiecki"/>
    <n v="1"/>
    <n v="0"/>
    <s v="Centrum Kształcenia Zawodowego w Świdnicy, 58-105 Świdnica, ul. Gen. Władysława Sikorskiego 41"/>
    <x v="0"/>
  </r>
  <r>
    <n v="98"/>
    <x v="7"/>
    <s v="Chocianów"/>
    <n v="34920"/>
    <x v="4"/>
    <n v="722307"/>
    <s v="MEC.05."/>
    <s v=" Użytkowanie obrabiarek skrawających"/>
    <x v="3"/>
    <n v="1"/>
    <n v="0"/>
    <s v="niemiecki"/>
    <n v="1"/>
    <n v="0"/>
    <s v="Centrum Kształcenia Zawodowego w Świdnicy, 58-105 Świdnica, ul. Gen. Władysława Sikorskiego 41"/>
    <x v="0"/>
  </r>
  <r>
    <n v="99"/>
    <x v="7"/>
    <s v="Chocianów"/>
    <n v="34920"/>
    <x v="11"/>
    <n v="723103"/>
    <s v="MOT.05."/>
    <s v="Obsługa, diagnozowanie oraz naprawa pojazdów samochodowych"/>
    <x v="20"/>
    <n v="0"/>
    <n v="0"/>
    <s v="niemiecki"/>
    <n v="0"/>
    <n v="0"/>
    <s v="Głogowskie Centrum Kształcenia Zawodowego w Głogowie"/>
    <x v="11"/>
  </r>
  <r>
    <n v="100"/>
    <x v="7"/>
    <s v="Chocianów"/>
    <n v="34920"/>
    <x v="11"/>
    <n v="723103"/>
    <s v="MOT.05."/>
    <s v="Obsługa, diagnozowanie oraz naprawa pojazdów samochodowych"/>
    <x v="0"/>
    <n v="3"/>
    <n v="0"/>
    <s v="niemiecki"/>
    <n v="3"/>
    <n v="0"/>
    <s v="Centrum Kształcenia Zawodowego w Świdnicy, 58-105 Świdnica, ul. Gen. Władysława Sikorskiego 41"/>
    <x v="0"/>
  </r>
  <r>
    <n v="101"/>
    <x v="7"/>
    <s v="Chocianów"/>
    <n v="34920"/>
    <x v="2"/>
    <n v="741103"/>
    <s v="ELE.02."/>
    <s v="Montaż, uruchamianie i konserwacja instalacji, maszyn i urządzeń elektrycznych"/>
    <x v="7"/>
    <n v="0"/>
    <n v="0"/>
    <s v="niemiecki"/>
    <n v="0"/>
    <n v="0"/>
    <s v="Centrum Kształcenia Zawodowego i Ustawicznego, 67-400 Wschowa, Plac Kosynierów 1"/>
    <x v="2"/>
  </r>
  <r>
    <n v="102"/>
    <x v="7"/>
    <s v="Chocianów"/>
    <n v="34920"/>
    <x v="24"/>
    <n v="741201"/>
    <s v="ELE.01."/>
    <s v=" Montaż i obsługa maszyn i urządzeń elektrycznych"/>
    <x v="4"/>
    <n v="0"/>
    <n v="0"/>
    <s v="niemiecki"/>
    <n v="0"/>
    <n v="0"/>
    <s v="Centrum Kształcenia Zawodowego i Ustawicznego, 67-400 Wschowa, Plac Kosynierów 1"/>
    <x v="2"/>
  </r>
  <r>
    <n v="103"/>
    <x v="7"/>
    <s v="Chocianów"/>
    <n v="34920"/>
    <x v="23"/>
    <n v="513101"/>
    <s v="HGT.01."/>
    <s v="Wykonywanie usług kelnerskich"/>
    <x v="11"/>
    <n v="1"/>
    <n v="1"/>
    <s v="niemiecki"/>
    <n v="1"/>
    <n v="1"/>
    <s v="Centrum Kształcenia Zawodowego w Zespole Szkół i Placówek Kształcenia Zawodowego, ul.Botaniczna 66, 65-392  Zielona Góra"/>
    <x v="5"/>
  </r>
  <r>
    <n v="104"/>
    <x v="8"/>
    <s v="Chojnów"/>
    <n v="89004"/>
    <x v="0"/>
    <n v="522301"/>
    <s v="HAN.01."/>
    <s v="Prowadzenie sprzedaży"/>
    <x v="8"/>
    <n v="4"/>
    <n v="3"/>
    <s v="angielski"/>
    <n v="0"/>
    <n v="0"/>
    <s v="Centrum Kształcenia Zawodowego i Ustawicznego w Legnicy, ul. Lotnicza 26, 59-220 Legnica"/>
    <x v="7"/>
  </r>
  <r>
    <n v="105"/>
    <x v="8"/>
    <s v="Chojnów"/>
    <n v="89004"/>
    <x v="7"/>
    <n v="514101"/>
    <s v="FRK.01."/>
    <s v="Wykonywanie usług fryzjerskich"/>
    <x v="12"/>
    <n v="2"/>
    <n v="2"/>
    <s v="angielski"/>
    <n v="0"/>
    <n v="0"/>
    <s v="Centrum Kształcenia Zawodowego i Ustawicznego w Legnicy, ul. Lotnicza 26, 59-220 Legnica"/>
    <x v="7"/>
  </r>
  <r>
    <n v="106"/>
    <x v="8"/>
    <s v="Chojnów"/>
    <n v="89004"/>
    <x v="5"/>
    <n v="751201"/>
    <s v="SPC.01."/>
    <s v="Produkcja wyrobów cukierniczych"/>
    <x v="12"/>
    <n v="1"/>
    <n v="1"/>
    <s v="angielski"/>
    <n v="0"/>
    <n v="0"/>
    <s v="Centrum Kształcenia Zawodowego i Ustawicznego w Legnicy, ul. Lotnicza 26, 59-220 Legnica"/>
    <x v="7"/>
  </r>
  <r>
    <n v="107"/>
    <x v="8"/>
    <s v="Chojnów"/>
    <n v="89004"/>
    <x v="8"/>
    <n v="751204"/>
    <s v="SPC.03."/>
    <s v="Produkcja wyrobów piekarskich"/>
    <x v="6"/>
    <n v="3"/>
    <n v="0"/>
    <s v="angielski"/>
    <n v="3"/>
    <n v="0"/>
    <s v="Centrum Kształcenia Zawodowego w Kłodzkiej Szkole Przedsiębiorczości w Kłodzku, ul. Szkolna 8, 57-300 Kłodzko"/>
    <x v="1"/>
  </r>
  <r>
    <n v="108"/>
    <x v="8"/>
    <s v="Chojnów"/>
    <n v="89004"/>
    <x v="1"/>
    <n v="512001"/>
    <s v="HGT.02."/>
    <s v=" Przygotowanie i wydawanie dań"/>
    <x v="3"/>
    <n v="1"/>
    <n v="1"/>
    <s v="angielski"/>
    <n v="0"/>
    <n v="0"/>
    <s v="Centrum Kształcenia Zawodowego i Ustawicznego w Legnicy, ul. Lotnicza 26, 59-220 Legnica"/>
    <x v="7"/>
  </r>
  <r>
    <n v="109"/>
    <x v="8"/>
    <s v="Chojnów"/>
    <n v="89004"/>
    <x v="4"/>
    <n v="722307"/>
    <s v="MEC.05."/>
    <s v=" Użytkowanie obrabiarek skrawających"/>
    <x v="3"/>
    <n v="3"/>
    <n v="0"/>
    <s v="niemiecki"/>
    <n v="3"/>
    <n v="0"/>
    <s v="Centrum Kształcenia Zawodowego w Świdnicy, 58-105 Świdnica, ul. Gen. Władysława Sikorskiego 41"/>
    <x v="0"/>
  </r>
  <r>
    <n v="110"/>
    <x v="9"/>
    <s v="Dobroszyce "/>
    <n v="90891"/>
    <x v="1"/>
    <n v="512001"/>
    <s v="HGT.02."/>
    <s v=" Przygotowanie i wydawanie dań"/>
    <x v="0"/>
    <n v="5"/>
    <n v="2"/>
    <s v="angielski"/>
    <n v="5"/>
    <n v="2"/>
    <s v="Centrum Kształcenia Zawodowego w Oleśnicy, ul. Wojska Polskiego 67"/>
    <x v="6"/>
  </r>
  <r>
    <n v="111"/>
    <x v="10"/>
    <s v="Dzierżoniów"/>
    <n v="49570"/>
    <x v="10"/>
    <n v="721306"/>
    <s v="MOT.01."/>
    <s v="Diagnozowanie i naprawa nadwozi pojazdów samochodowych"/>
    <x v="7"/>
    <n v="1"/>
    <n v="0"/>
    <s v="angielski"/>
    <n v="0"/>
    <n v="0"/>
    <s v="Centrum Kształcenia Zawodowego w Świdnicy, 58-105 Świdnica, ul. Gen. Władysława Sikorskiego 41"/>
    <x v="0"/>
  </r>
  <r>
    <n v="112"/>
    <x v="10"/>
    <s v="Dzierżoniów"/>
    <n v="49570"/>
    <x v="5"/>
    <n v="751201"/>
    <s v="SPC.01."/>
    <s v="Produkcja wyrobów cukierniczych"/>
    <x v="9"/>
    <n v="4"/>
    <n v="4"/>
    <s v="angielski"/>
    <n v="0"/>
    <n v="0"/>
    <s v="Centrum Kształcenia Zawodowego w Świdnicy, 58-105 Świdnica, ul. Gen. Władysława Sikorskiego 41"/>
    <x v="0"/>
  </r>
  <r>
    <n v="113"/>
    <x v="10"/>
    <s v="Dzierżoniów"/>
    <n v="49570"/>
    <x v="2"/>
    <n v="741103"/>
    <s v="ELE.02."/>
    <s v="Montaż, uruchamianie i konserwacja instalacji, maszyn i urządzeń elektrycznych"/>
    <x v="0"/>
    <n v="3"/>
    <n v="0"/>
    <s v="angielski"/>
    <n v="0"/>
    <n v="0"/>
    <s v="Centrum Kształcenia Zawodowego w Świdnicy, 58-105 Świdnica, ul. Gen. Władysława Sikorskiego 41"/>
    <x v="0"/>
  </r>
  <r>
    <n v="114"/>
    <x v="10"/>
    <s v="Dzierżoniów"/>
    <n v="49570"/>
    <x v="12"/>
    <n v="712618"/>
    <s v="BUD.09."/>
    <s v="Wykonywanie robót związanych z budową, montażem i eksploatacją sieci oraz instalacji sanitarnych"/>
    <x v="8"/>
    <n v="3"/>
    <n v="0"/>
    <s v="angielski"/>
    <n v="0"/>
    <n v="0"/>
    <s v="Centrum Kształcenia Zawodowego w Świdnicy, 58-105 Świdnica, ul. Gen. Władysława Sikorskiego 41"/>
    <x v="0"/>
  </r>
  <r>
    <n v="115"/>
    <x v="10"/>
    <s v="Dzierżoniów"/>
    <n v="49570"/>
    <x v="9"/>
    <n v="711204"/>
    <s v="BUD.12."/>
    <s v=" Wykonywanie robót murarskich i tynkarskich"/>
    <x v="6"/>
    <n v="1"/>
    <n v="0"/>
    <s v="angielski"/>
    <n v="0"/>
    <n v="0"/>
    <s v="Centrum Kształcenia Zawodowego w Świdnicy, 58-105 Świdnica, ul. Gen. Władysława Sikorskiego 41"/>
    <x v="0"/>
  </r>
  <r>
    <n v="116"/>
    <x v="10"/>
    <s v="Dzierżoniów"/>
    <n v="49570"/>
    <x v="6"/>
    <n v="962907"/>
    <s v="HGT.03."/>
    <s v="Obsługa gości w obiekcie świadczącym usługi hotelarskie"/>
    <x v="3"/>
    <n v="9"/>
    <n v="8"/>
    <s v="angielski"/>
    <n v="9"/>
    <n v="8"/>
    <s v="Centrum Kształcenia Zawodowego w Kłodzkiej Szkole Przedsiębiorczości w Kłodzku, ul. Szkolna 8, 57-300 Kłodzko"/>
    <x v="1"/>
  </r>
  <r>
    <n v="117"/>
    <x v="10"/>
    <s v="Dzierżoniów"/>
    <n v="49570"/>
    <x v="7"/>
    <n v="514101"/>
    <s v="FRK.01."/>
    <s v="Wykonywanie usług fryzjerskich"/>
    <x v="5"/>
    <n v="12"/>
    <n v="9"/>
    <s v="angielski"/>
    <n v="0"/>
    <n v="0"/>
    <s v="Centrum Kształcenia Zawodowego Cechu Rzemiosł Różnych i Małej Przedsiębiorczości w Bielawie, ul. Polna 2, 58-260 Bielawa"/>
    <x v="3"/>
  </r>
  <r>
    <n v="118"/>
    <x v="10"/>
    <s v="Dzierżoniów"/>
    <n v="49570"/>
    <x v="0"/>
    <n v="522301"/>
    <s v="HAN.01."/>
    <s v="Prowadzenie sprzedaży"/>
    <x v="0"/>
    <n v="14"/>
    <n v="12"/>
    <s v="angielski"/>
    <n v="0"/>
    <n v="0"/>
    <s v="Centrum Kształcenia Zawodowego w Świdnicy, 58-105 Świdnica, ul. Gen. Władysława Sikorskiego 41"/>
    <x v="0"/>
  </r>
  <r>
    <n v="119"/>
    <x v="10"/>
    <s v="Dzierżoniów"/>
    <n v="49570"/>
    <x v="11"/>
    <n v="723103"/>
    <s v="MOT.05."/>
    <s v="Obsługa, diagnozowanie oraz naprawa pojazdów samochodowych"/>
    <x v="5"/>
    <n v="45"/>
    <n v="0"/>
    <s v="angielski"/>
    <n v="0"/>
    <n v="0"/>
    <s v="Centrum Kształcenia Zawodowego Cechu Rzemiosł Różnych i Małej Przedsiębiorczości w Bielawie, ul. Polna 2, 58-260 Bielawa"/>
    <x v="3"/>
  </r>
  <r>
    <n v="120"/>
    <x v="10"/>
    <s v="Dzierżoniów"/>
    <n v="49570"/>
    <x v="8"/>
    <n v="751204"/>
    <s v="SPC.03."/>
    <s v="Produkcja wyrobów piekarskich"/>
    <x v="3"/>
    <n v="3"/>
    <n v="0"/>
    <s v="angielski"/>
    <n v="1"/>
    <n v="0"/>
    <s v="Centrum Kształcenia Zawodowego w Świdnicy, 58-105 Świdnica, ul. Gen. Władysława Sikorskiego 41"/>
    <x v="0"/>
  </r>
  <r>
    <n v="121"/>
    <x v="10"/>
    <s v="Dzierżoniów"/>
    <n v="49570"/>
    <x v="18"/>
    <n v="722204"/>
    <s v="MEC.08."/>
    <s v="Wykonywanie i naprawa elementów maszyn, urządzeń i narzędzi"/>
    <x v="0"/>
    <n v="2"/>
    <n v="0"/>
    <s v="angielski"/>
    <n v="0"/>
    <n v="0"/>
    <s v="Centrum Kształcenia Zawodowego w Świdnicy, 58-105 Świdnica, ul. Gen. Władysława Sikorskiego 41"/>
    <x v="0"/>
  </r>
  <r>
    <n v="122"/>
    <x v="10"/>
    <s v="Dzierżoniów"/>
    <n v="49570"/>
    <x v="25"/>
    <n v="713203"/>
    <s v="MOT.03."/>
    <s v="Diagnozowanie i naprawa powłok lakierniczych"/>
    <x v="9"/>
    <n v="2"/>
    <n v="0"/>
    <s v="angielski"/>
    <n v="0"/>
    <n v="0"/>
    <s v="Centrum Kształcenia Zawodowego w Świdnicy, 58-105 Świdnica, ul. Gen. Władysława Sikorskiego 41"/>
    <x v="0"/>
  </r>
  <r>
    <n v="124"/>
    <x v="11"/>
    <s v="Głogów"/>
    <n v="267036"/>
    <x v="5"/>
    <n v="751201"/>
    <s v="SPC.01."/>
    <s v="Produkcja wyrobów cukierniczych"/>
    <x v="4"/>
    <n v="7"/>
    <n v="5"/>
    <s v="angielski"/>
    <n v="7"/>
    <n v="5"/>
    <s v="Centrum Kształcenia Zawodowego i Ustawicznego, 67-400 Wschowa, Plac Kosynierów 1"/>
    <x v="2"/>
  </r>
  <r>
    <n v="125"/>
    <x v="11"/>
    <s v="Głogów"/>
    <n v="267036"/>
    <x v="2"/>
    <n v="741103"/>
    <s v="ELE.02."/>
    <s v="Montaż, uruchamianie i konserwacja instalacji, maszyn i urządzeń elektrycznych"/>
    <x v="0"/>
    <n v="5"/>
    <n v="0"/>
    <s v="angielski"/>
    <n v="5"/>
    <n v="0"/>
    <s v="Centrum Kształcenia Zawodowego i Ustawicznego, 67-400 Wschowa, Plac Kosynierów 1"/>
    <x v="2"/>
  </r>
  <r>
    <n v="126"/>
    <x v="11"/>
    <s v="Głogów"/>
    <n v="267036"/>
    <x v="13"/>
    <n v="752205"/>
    <s v="DRM.04."/>
    <s v=" Wytwarzanie wyrobów z drewna i materiałów drewnopochodnych"/>
    <x v="7"/>
    <n v="6"/>
    <n v="0"/>
    <s v="angielski"/>
    <n v="6"/>
    <n v="0"/>
    <s v="Centrum Kształcenia Zawodowego i Ustawicznego, 67-400 Wschowa, Plac Kosynierów 1"/>
    <x v="2"/>
  </r>
  <r>
    <n v="127"/>
    <x v="11"/>
    <s v="Głogów"/>
    <n v="267036"/>
    <x v="0"/>
    <n v="522301"/>
    <s v="HAN.01."/>
    <s v="Prowadzenie sprzedaży"/>
    <x v="0"/>
    <n v="9"/>
    <n v="7"/>
    <s v="angielski"/>
    <n v="9"/>
    <n v="7"/>
    <s v="Centrum Kształcenia Zawodowego i Ustawicznego, 67-400 Wschowa, Plac Kosynierów 1"/>
    <x v="2"/>
  </r>
  <r>
    <n v="128"/>
    <x v="11"/>
    <s v="Głogów"/>
    <n v="267036"/>
    <x v="25"/>
    <n v="713203"/>
    <s v="MOT.03."/>
    <s v="Diagnozowanie i naprawa powłok lakierniczych"/>
    <x v="4"/>
    <n v="1"/>
    <n v="0"/>
    <s v="angielski"/>
    <n v="1"/>
    <n v="0"/>
    <s v="Centrum Kształcenia Zawodowego i Ustawicznego, 67-400 Wschowa, Plac Kosynierów 1"/>
    <x v="2"/>
  </r>
  <r>
    <n v="129"/>
    <x v="11"/>
    <s v="Głogów"/>
    <n v="267036"/>
    <x v="11"/>
    <n v="723103"/>
    <s v="MOT.05."/>
    <s v="Obsługa, diagnozowanie oraz naprawa pojazdów samochodowych"/>
    <x v="20"/>
    <n v="0"/>
    <n v="0"/>
    <s v="angielski"/>
    <n v="0"/>
    <n v="0"/>
    <s v="Głogowskie Centrum Kształcenia Zawodowego w Głogowie"/>
    <x v="11"/>
  </r>
  <r>
    <n v="130"/>
    <x v="11"/>
    <s v="Głogów"/>
    <n v="267036"/>
    <x v="8"/>
    <n v="751204"/>
    <s v="SPC.03."/>
    <s v="Produkcja wyrobów piekarskich"/>
    <x v="4"/>
    <n v="0"/>
    <n v="0"/>
    <s v="angielski"/>
    <n v="0"/>
    <n v="0"/>
    <s v="Centrum Kształcenia Zawodowego w Kłodzkiej Szkole Przedsiębiorczości w Kłodzku, ul. Szkolna 8, 57-300 Kłodzko"/>
    <x v="1"/>
  </r>
  <r>
    <n v="131"/>
    <x v="11"/>
    <s v="Głogów"/>
    <n v="267036"/>
    <x v="1"/>
    <n v="512001"/>
    <s v="HGT.02."/>
    <s v=" Przygotowanie i wydawanie dań"/>
    <x v="4"/>
    <n v="1"/>
    <n v="1"/>
    <s v="angielski"/>
    <n v="1"/>
    <n v="1"/>
    <s v="Centrum Kształcenia Zawodowego i Ustawicznego, 67-400 Wschowa, Plac Kosynierów 1"/>
    <x v="2"/>
  </r>
  <r>
    <m/>
    <x v="12"/>
    <s v="Głogów"/>
    <n v="6426"/>
    <x v="2"/>
    <n v="741103"/>
    <s v="ELE.02."/>
    <s v="Montaż, uruchamianie i konserwacja instalacji, maszyn i urządzeń elektrycznych"/>
    <x v="7"/>
    <n v="5"/>
    <n v="0"/>
    <s v="angielski"/>
    <n v="5"/>
    <n v="0"/>
    <s v="Centrum Kształcenia Zawodowego i Ustawicznego, 67-400 Wschowa, Plac Kosynierów 1"/>
    <x v="2"/>
  </r>
  <r>
    <n v="132"/>
    <x v="12"/>
    <s v="Głogów"/>
    <n v="6426"/>
    <x v="2"/>
    <n v="741103"/>
    <s v="ELE.02."/>
    <s v="Montaż, uruchamianie i konserwacja instalacji, maszyn i urządzeń elektrycznych"/>
    <x v="1"/>
    <n v="4"/>
    <n v="0"/>
    <s v="angielski"/>
    <n v="4"/>
    <n v="0"/>
    <s v="Centrum Kształcenia Zawodowego i Ustawicznego, 67-400 Wschowa, Plac Kosynierów 1"/>
    <x v="2"/>
  </r>
  <r>
    <n v="133"/>
    <x v="12"/>
    <s v="Głogów"/>
    <n v="6426"/>
    <x v="25"/>
    <n v="713203"/>
    <s v="MOT.03."/>
    <s v="Diagnozowanie i naprawa powłok lakierniczych"/>
    <x v="4"/>
    <n v="2"/>
    <n v="0"/>
    <s v="angielski"/>
    <n v="2"/>
    <n v="0"/>
    <s v="Centrum Kształcenia Zawodowego i Ustawicznego, 67-400 Wschowa, Plac Kosynierów 1"/>
    <x v="2"/>
  </r>
  <r>
    <n v="134"/>
    <x v="12"/>
    <s v="Głogów"/>
    <n v="6426"/>
    <x v="8"/>
    <n v="751204"/>
    <s v="SPC.03."/>
    <s v="Produkcja wyrobów piekarskich"/>
    <x v="17"/>
    <n v="2"/>
    <n v="2"/>
    <s v="angielski"/>
    <n v="2"/>
    <n v="2"/>
    <s v="Centrum Kształcenia Zawodowego przy Zespole Szkół Im. Adama Wodziczki w Mosinie"/>
    <x v="10"/>
  </r>
  <r>
    <n v="135"/>
    <x v="12"/>
    <s v="Głogów"/>
    <n v="6426"/>
    <x v="11"/>
    <n v="723103"/>
    <s v="MOT.05."/>
    <s v="Obsługa, diagnozowanie oraz naprawa pojazdów samochodowych"/>
    <x v="20"/>
    <n v="5"/>
    <n v="0"/>
    <s v="niemiecki"/>
    <n v="0"/>
    <n v="0"/>
    <s v="Głogowskie Centrum Kształcenia Zawodowego w Głogowie"/>
    <x v="11"/>
  </r>
  <r>
    <n v="136"/>
    <x v="12"/>
    <s v="Głogów"/>
    <n v="6426"/>
    <x v="1"/>
    <n v="512001"/>
    <s v="HGT.02."/>
    <s v=" Przygotowanie i wydawanie dań"/>
    <x v="3"/>
    <n v="8"/>
    <n v="4"/>
    <s v="angielski"/>
    <n v="8"/>
    <n v="4"/>
    <s v="Centrum Kształcenia Zawodowego i Ustawicznego w Legnicy, ul. Lotnicza 26, 59-220 Legnica"/>
    <x v="7"/>
  </r>
  <r>
    <n v="137"/>
    <x v="12"/>
    <s v="Głogów"/>
    <n v="6426"/>
    <x v="5"/>
    <n v="751201"/>
    <s v="SPC.01."/>
    <s v="Produkcja wyrobów cukierniczych"/>
    <x v="8"/>
    <n v="7"/>
    <n v="5"/>
    <s v="angielski"/>
    <n v="0"/>
    <n v="0"/>
    <s v="Centrum Kształcenia Zawodowego i Ustawicznego w Legnicy, ul. Lotnicza 26, 59-220 Legnica"/>
    <x v="7"/>
  </r>
  <r>
    <n v="138"/>
    <x v="12"/>
    <s v="Głogów"/>
    <n v="6426"/>
    <x v="5"/>
    <n v="751201"/>
    <s v="SPC.01."/>
    <s v="Produkcja wyrobów cukierniczych"/>
    <x v="12"/>
    <n v="8"/>
    <n v="8"/>
    <s v="angielski"/>
    <n v="4"/>
    <n v="4"/>
    <s v="Centrum Kształcenia Zawodowego i Ustawicznego w Legnicy, ul. Lotnicza 26, 59-220 Legnica"/>
    <x v="7"/>
  </r>
  <r>
    <n v="139"/>
    <x v="12"/>
    <s v="Głogów"/>
    <n v="6426"/>
    <x v="5"/>
    <n v="751201"/>
    <s v="SPC.01."/>
    <s v="Produkcja wyrobów cukierniczych"/>
    <x v="4"/>
    <n v="1"/>
    <n v="1"/>
    <s v="angielski"/>
    <n v="1"/>
    <n v="1"/>
    <s v="Centrum Kształcenia Zawodowego i Ustawicznego, 67-400 Wschowa, Plac Kosynierów 1"/>
    <x v="2"/>
  </r>
  <r>
    <n v="140"/>
    <x v="12"/>
    <s v="Głogów"/>
    <n v="6426"/>
    <x v="0"/>
    <n v="522301"/>
    <s v="HAN.01."/>
    <s v="Prowadzenie sprzedaży"/>
    <x v="7"/>
    <n v="10"/>
    <n v="8"/>
    <s v="angielski"/>
    <n v="3"/>
    <n v="3"/>
    <s v="Centrum Kształcenia Zawodowego i Ustawicznego w Legnicy, ul. Lotnicza 26, 59-220 Legnica"/>
    <x v="7"/>
  </r>
  <r>
    <n v="141"/>
    <x v="12"/>
    <s v="Głogów"/>
    <n v="6426"/>
    <x v="0"/>
    <n v="522301"/>
    <s v="HAN.01."/>
    <s v="Prowadzenie sprzedaży"/>
    <x v="1"/>
    <n v="12"/>
    <n v="10"/>
    <s v="angielski"/>
    <n v="3"/>
    <n v="3"/>
    <s v="Centrum Kształcenia Zawodowego i Ustawicznego w Legnicy, ul. Lotnicza 26, 59-220 Legnica"/>
    <x v="7"/>
  </r>
  <r>
    <n v="142"/>
    <x v="12"/>
    <s v="Głogów"/>
    <n v="6426"/>
    <x v="0"/>
    <n v="522301"/>
    <s v="HAN.01."/>
    <s v="Prowadzenie sprzedaży"/>
    <x v="4"/>
    <n v="0"/>
    <n v="0"/>
    <s v="angielski"/>
    <n v="0"/>
    <n v="0"/>
    <s v="Centrum Kształcenia Zawodowego i Ustawicznego w Legnicy, ul. Lotnicza 26, 59-220 Legnica"/>
    <x v="7"/>
  </r>
  <r>
    <n v="143"/>
    <x v="13"/>
    <s v="Góra"/>
    <n v="82814"/>
    <x v="1"/>
    <n v="512001"/>
    <s v="HGT.02."/>
    <s v=" Przygotowanie i wydawanie dań"/>
    <x v="4"/>
    <n v="6"/>
    <n v="5"/>
    <s v="angielski"/>
    <n v="6"/>
    <n v="5"/>
    <s v="Centrum Kształcenia Zawodowego i Ustawicznego, 67-400 Wschowa, Plac Kosynierów 1"/>
    <x v="2"/>
  </r>
  <r>
    <n v="144"/>
    <x v="13"/>
    <s v="Góra"/>
    <n v="82814"/>
    <x v="21"/>
    <n v="432106"/>
    <s v="SPL.01."/>
    <s v="Obsługa magazynów"/>
    <x v="13"/>
    <n v="3"/>
    <n v="1"/>
    <s v="angielski"/>
    <n v="3"/>
    <n v="1"/>
    <s v="Centrum Kształcenia Zawodowego w Zespole Szkół i Placówek Kształcenia Zawodowego, ul.Botaniczna 66, 65-392  Zielona Góra"/>
    <x v="5"/>
  </r>
  <r>
    <n v="145"/>
    <x v="13"/>
    <s v="Góra"/>
    <n v="82814"/>
    <x v="13"/>
    <n v="752205"/>
    <s v="DRM.04."/>
    <s v=" Wytwarzanie wyrobów z drewna i materiałów drewnopochodnych"/>
    <x v="7"/>
    <n v="2"/>
    <n v="0"/>
    <s v="angielski"/>
    <n v="2"/>
    <n v="0"/>
    <s v="Centrum Kształcenia Zawodowego i Ustawicznego, 67-400 Wschowa, Plac Kosynierów 1"/>
    <x v="2"/>
  </r>
  <r>
    <n v="146"/>
    <x v="13"/>
    <s v="Góra"/>
    <n v="82814"/>
    <x v="15"/>
    <n v="741203"/>
    <s v="MOT.02."/>
    <s v="Obsługa, diagnozowanie oraz naprawa mechatronicznych systemów pojazdów samochodowych"/>
    <x v="4"/>
    <n v="2"/>
    <n v="0"/>
    <s v="angielski"/>
    <n v="2"/>
    <n v="0"/>
    <s v="Centrum Kształcenia Zawodowego i Ustawicznego, 67-400 Wschowa, Plac Kosynierów 1"/>
    <x v="2"/>
  </r>
  <r>
    <n v="147"/>
    <x v="13"/>
    <s v="Góra"/>
    <n v="82814"/>
    <x v="25"/>
    <n v="713203"/>
    <s v="MOT.03."/>
    <s v="Diagnozowanie i naprawa powłok lakierniczych"/>
    <x v="4"/>
    <n v="2"/>
    <n v="0"/>
    <s v="angielski"/>
    <n v="1"/>
    <n v="0"/>
    <s v="Centrum Kształcenia Zawodowego i Ustawicznego, 67-400 Wschowa, Plac Kosynierów 1"/>
    <x v="2"/>
  </r>
  <r>
    <n v="148"/>
    <x v="13"/>
    <s v="Góra"/>
    <n v="82814"/>
    <x v="12"/>
    <n v="712618"/>
    <s v="BUD.09."/>
    <s v="Wykonywanie robót związanych z budową, montażem i eksploatacją sieci oraz instalacji sanitarnych"/>
    <x v="19"/>
    <n v="6"/>
    <n v="0"/>
    <s v="angielski"/>
    <n v="6"/>
    <n v="0"/>
    <s v="Centrum Kształcenia Zawodowego i Ustawicznego, 67-400 Wschowa, Plac Kosynierów 1"/>
    <x v="2"/>
  </r>
  <r>
    <m/>
    <x v="13"/>
    <s v="Góra"/>
    <n v="82814"/>
    <x v="2"/>
    <n v="741103"/>
    <s v="ELE.02."/>
    <s v="Montaż, uruchamianie i konserwacja instalacji, maszyn i urządzeń elektrycznych"/>
    <x v="0"/>
    <n v="5"/>
    <n v="0"/>
    <s v="angielski"/>
    <n v="5"/>
    <n v="0"/>
    <s v="Centrum Kształcenia Zawodowego i Ustawicznego, 67-400 Wschowa, Plac Kosynierów 1"/>
    <x v="2"/>
  </r>
  <r>
    <n v="149"/>
    <x v="13"/>
    <s v="Góra"/>
    <n v="82814"/>
    <x v="2"/>
    <n v="741103"/>
    <s v="ELE.02."/>
    <s v="Montaż, uruchamianie i konserwacja instalacji, maszyn i urządzeń elektrycznych"/>
    <x v="1"/>
    <n v="4"/>
    <n v="0"/>
    <s v="angielski"/>
    <n v="4"/>
    <n v="0"/>
    <s v="Centrum Kształcenia Zawodowego i Ustawicznego, 67-400 Wschowa, Plac Kosynierów 1"/>
    <x v="2"/>
  </r>
  <r>
    <n v="150"/>
    <x v="13"/>
    <s v="Góra"/>
    <n v="82814"/>
    <x v="7"/>
    <n v="514101"/>
    <s v="FRK.01."/>
    <s v="Wykonywanie usług fryzjerskich"/>
    <x v="4"/>
    <n v="2"/>
    <n v="2"/>
    <s v="angielski"/>
    <n v="2"/>
    <n v="2"/>
    <s v="Centrum Kształcenia Zawodowego i Ustawicznego, 67-400 Wschowa, Plac Kosynierów 1"/>
    <x v="2"/>
  </r>
  <r>
    <n v="151"/>
    <x v="13"/>
    <s v="Góra"/>
    <n v="82814"/>
    <x v="18"/>
    <n v="722204"/>
    <s v="MEC.08."/>
    <s v="Wykonywanie i naprawa elementów maszyn, urządzeń i narzędzi"/>
    <x v="1"/>
    <n v="1"/>
    <n v="0"/>
    <s v="angielski"/>
    <n v="1"/>
    <n v="0"/>
    <s v="Centrum Kształcenia Zawodowego i Ustawicznego, 67-400 Wschowa, Plac Kosynierów 1"/>
    <x v="2"/>
  </r>
  <r>
    <n v="152"/>
    <x v="13"/>
    <s v="Góra"/>
    <n v="82814"/>
    <x v="26"/>
    <n v="721301"/>
    <s v="MEC.01."/>
    <s v="Wykonywanie i naprawa wyrobów z blachy i profili kształtowych"/>
    <x v="4"/>
    <n v="1"/>
    <n v="0"/>
    <s v="angielski"/>
    <n v="1"/>
    <n v="0"/>
    <s v="Centrum Kształcenia Zawodowego i Ustawicznego, 67-400 Wschowa, Plac Kosynierów 1"/>
    <x v="2"/>
  </r>
  <r>
    <n v="153"/>
    <x v="13"/>
    <s v="Góra"/>
    <n v="82814"/>
    <x v="5"/>
    <n v="751201"/>
    <s v="SPC.01."/>
    <s v="Produkcja wyrobów cukierniczych"/>
    <x v="4"/>
    <n v="0"/>
    <n v="0"/>
    <s v="angielski"/>
    <n v="0"/>
    <n v="0"/>
    <s v="Centrum Kształcenia Zawodowego i Ustawicznego, 67-400 Wschowa, Plac Kosynierów 1"/>
    <x v="2"/>
  </r>
  <r>
    <n v="154"/>
    <x v="13"/>
    <s v="Góra"/>
    <n v="82814"/>
    <x v="27"/>
    <n v="711301"/>
    <s v="BUD.04."/>
    <s v=" Wykonywanie robót kamieniarskich"/>
    <x v="11"/>
    <n v="1"/>
    <n v="0"/>
    <s v="angielski"/>
    <n v="1"/>
    <n v="0"/>
    <s v="Centrum Kształcenia Zawodowego w Zespole Szkół i Placówek Kształcenia Zawodowego, ul.Botaniczna 66, 65-392  Zielona Góra"/>
    <x v="5"/>
  </r>
  <r>
    <n v="155"/>
    <x v="13"/>
    <s v="Góra"/>
    <n v="82814"/>
    <x v="28"/>
    <n v="834103"/>
    <s v="ROL.02."/>
    <s v=" Eksploatacja pojazdów, maszyn, urządzeń i narzędzi stosowanych w rolnictwie"/>
    <x v="1"/>
    <n v="1"/>
    <n v="0"/>
    <s v="angielski"/>
    <n v="1"/>
    <n v="0"/>
    <s v="Centrum Kształcenia Zawodowego i Ustawicznego, 67-400 Wschowa, Plac Kosynierów 1"/>
    <x v="2"/>
  </r>
  <r>
    <n v="156"/>
    <x v="13"/>
    <s v="Góra"/>
    <n v="82814"/>
    <x v="9"/>
    <n v="711204"/>
    <s v="BUD.12."/>
    <s v=" Wykonywanie robót murarskich i tynkarskich"/>
    <x v="4"/>
    <n v="3"/>
    <n v="1"/>
    <s v="angielski"/>
    <n v="3"/>
    <n v="1"/>
    <s v="Centrum Kształcenia Zawodowego i Ustawicznego, 67-400 Wschowa, Plac Kosynierów 1"/>
    <x v="2"/>
  </r>
  <r>
    <n v="157"/>
    <x v="14"/>
    <s v="Gryfów Śląski"/>
    <n v="84850"/>
    <x v="15"/>
    <n v="741203"/>
    <s v="MOT.02."/>
    <s v="Obsługa, diagnozowanie oraz naprawa mechatronicznych systemów pojazdów samochodowych"/>
    <x v="3"/>
    <n v="1"/>
    <n v="0"/>
    <s v="angielski"/>
    <n v="1"/>
    <n v="0"/>
    <s v="Centrum Kształcenia Zawodowego w Świdnicy, 58-105 Świdnica, ul. Gen. Władysława Sikorskiego 41"/>
    <x v="0"/>
  </r>
  <r>
    <n v="158"/>
    <x v="14"/>
    <s v="Gryfów Śląski"/>
    <n v="84850"/>
    <x v="1"/>
    <n v="512001"/>
    <s v="HGT.02."/>
    <s v=" Przygotowanie i wydawanie dań"/>
    <x v="1"/>
    <n v="4"/>
    <n v="4"/>
    <s v="angielski"/>
    <n v="4"/>
    <n v="4"/>
    <s v="Centrum Kształcenia Zawodowego w Świdnicy, 58-105 Świdnica, ul. Gen. Władysława Sikorskiego 41"/>
    <x v="0"/>
  </r>
  <r>
    <n v="159"/>
    <x v="14"/>
    <s v="Gryfów Śląski"/>
    <n v="84850"/>
    <x v="7"/>
    <n v="514101"/>
    <s v="FRK.01."/>
    <s v="Wykonywanie usług fryzjerskich"/>
    <x v="3"/>
    <n v="5"/>
    <n v="5"/>
    <s v="angielski"/>
    <n v="5"/>
    <n v="5"/>
    <s v="Centrum Kształcenia Zawodowego w Świdnicy, 58-105 Świdnica, ul. Gen. Władysława Sikorskiego 41"/>
    <x v="0"/>
  </r>
  <r>
    <n v="160"/>
    <x v="14"/>
    <s v="Gryfów Śląski"/>
    <n v="84850"/>
    <x v="0"/>
    <n v="522301"/>
    <s v="HAN.01."/>
    <s v="Prowadzenie sprzedaży"/>
    <x v="8"/>
    <n v="1"/>
    <n v="1"/>
    <s v="angielski"/>
    <n v="1"/>
    <n v="1"/>
    <s v="Centrum Kształcenia Zawodowego i Ustawicznego w Legnicy, ul. Lotnicza 26, 59-220 Legnica"/>
    <x v="7"/>
  </r>
  <r>
    <n v="161"/>
    <x v="14"/>
    <s v="Gryfów Śląski"/>
    <n v="84850"/>
    <x v="0"/>
    <n v="522301"/>
    <s v="HAN.01."/>
    <s v="Prowadzenie sprzedaży"/>
    <x v="0"/>
    <n v="3"/>
    <n v="2"/>
    <s v="angielski"/>
    <n v="3"/>
    <n v="2"/>
    <s v="Centrum Kształcenia Zawodowego w Świdnicy, 58-105 Świdnica, ul. Gen. Władysława Sikorskiego 41"/>
    <x v="0"/>
  </r>
  <r>
    <n v="162"/>
    <x v="14"/>
    <s v="Gryfów Śląski"/>
    <n v="84849"/>
    <x v="11"/>
    <n v="723103"/>
    <s v="MOT.05."/>
    <s v="Obsługa, diagnozowanie oraz naprawa pojazdów samochodowych"/>
    <x v="6"/>
    <n v="1"/>
    <n v="0"/>
    <s v="angielski"/>
    <n v="1"/>
    <n v="0"/>
    <s v="Centrum Kształcenia Zawodowego w Kłodzkiej Szkole Przedsiębiorczości w Kłodzku, ul. Szkolna 8, 57-300 Kłodzko"/>
    <x v="1"/>
  </r>
  <r>
    <m/>
    <x v="14"/>
    <s v="Gryfów Śląski"/>
    <n v="84850"/>
    <x v="11"/>
    <n v="723103"/>
    <s v="MOT.05."/>
    <s v="Obsługa, diagnozowanie oraz naprawa pojazdów samochodowych"/>
    <x v="6"/>
    <n v="1"/>
    <n v="0"/>
    <s v="angielski"/>
    <n v="1"/>
    <n v="0"/>
    <s v="Centrum Kształcenia Zawodowego w Kłodzkiej Szkole Przedsiębiorczości w Kłodzku, ul. Szkolna 8, 57-300 Kłodzko"/>
    <x v="1"/>
  </r>
  <r>
    <n v="163"/>
    <x v="14"/>
    <s v="Gryfów Śląski"/>
    <n v="84850"/>
    <x v="11"/>
    <n v="723103"/>
    <s v="MOT.05."/>
    <s v="Obsługa, diagnozowanie oraz naprawa pojazdów samochodowych"/>
    <x v="7"/>
    <n v="7"/>
    <n v="0"/>
    <s v="angielski"/>
    <n v="7"/>
    <n v="0"/>
    <s v="Centrum Kształcenia Zawodowego w Świdnicy, 58-105 Świdnica, ul. Gen. Władysława Sikorskiego 41"/>
    <x v="0"/>
  </r>
  <r>
    <n v="164"/>
    <x v="14"/>
    <s v="Gryfów Śląski"/>
    <n v="84850"/>
    <x v="9"/>
    <n v="711204"/>
    <s v="BUD.12."/>
    <s v=" Wykonywanie robót murarskich i tynkarskich"/>
    <x v="6"/>
    <n v="4"/>
    <n v="0"/>
    <s v="angielski"/>
    <n v="4"/>
    <n v="0"/>
    <s v="Centrum Kształcenia Zawodowego w Świdnicy, 58-105 Świdnica, ul. Gen. Władysława Sikorskiego 41"/>
    <x v="0"/>
  </r>
  <r>
    <n v="165"/>
    <x v="14"/>
    <s v="Gryfów Śląski"/>
    <n v="84850"/>
    <x v="4"/>
    <n v="722307"/>
    <s v="MEC.05."/>
    <s v=" Użytkowanie obrabiarek skrawających"/>
    <x v="8"/>
    <n v="1"/>
    <n v="0"/>
    <s v="angielski"/>
    <n v="1"/>
    <n v="0"/>
    <s v="Centrum Kształcenia Zawodowego w Świdnicy, 58-105 Świdnica, ul. Gen. Władysława Sikorskiego 41"/>
    <x v="0"/>
  </r>
  <r>
    <n v="166"/>
    <x v="14"/>
    <s v="Gryfów Śląski"/>
    <n v="84850"/>
    <x v="5"/>
    <n v="751201"/>
    <s v="SPC.01."/>
    <s v="Produkcja wyrobów cukierniczych"/>
    <x v="9"/>
    <n v="1"/>
    <n v="1"/>
    <s v="angielski"/>
    <n v="1"/>
    <n v="1"/>
    <s v="Centrum Kształcenia Zawodowego w Świdnicy, 58-105 Świdnica, ul. Gen. Władysława Sikorskiego 41"/>
    <x v="0"/>
  </r>
  <r>
    <n v="167"/>
    <x v="14"/>
    <s v="Gryfów Śląski"/>
    <n v="84850"/>
    <x v="24"/>
    <n v="741201"/>
    <s v="ELE.01."/>
    <s v=" Montaż i obsługa maszyn i urządzeń elektrycznych"/>
    <x v="4"/>
    <n v="0"/>
    <n v="0"/>
    <s v="angielski"/>
    <n v="0"/>
    <n v="0"/>
    <s v="Centrum Kształcenia Zawodowego w Świdnicy, 58-105 Świdnica, ul. Gen. Władysława Sikorskiego 41"/>
    <x v="0"/>
  </r>
  <r>
    <n v="168"/>
    <x v="14"/>
    <s v="Gryfów Śląski"/>
    <n v="84850"/>
    <x v="6"/>
    <n v="962907"/>
    <s v="HGT.03."/>
    <s v="Obsługa gości w obiekcie świadczącym usługi hotelarskie"/>
    <x v="3"/>
    <n v="2"/>
    <n v="2"/>
    <s v="angielski"/>
    <n v="2"/>
    <n v="2"/>
    <s v="Centrum Kształcenia Zawodowego w Kłodzkiej Szkole Przedsiębiorczości w Kłodzku, ul. Szkolna 8, 57-300 Kłodzko"/>
    <x v="1"/>
  </r>
  <r>
    <n v="169"/>
    <x v="14"/>
    <s v="Gryfów Śląski"/>
    <n v="84850"/>
    <x v="23"/>
    <n v="513101"/>
    <s v="HGT.01."/>
    <s v="Wykonywanie usług kelnerskich"/>
    <x v="11"/>
    <n v="2"/>
    <n v="2"/>
    <s v="angielski"/>
    <n v="2"/>
    <n v="2"/>
    <s v="Centrum Kształcenia Zawodowego w Zespole Szkół i Placówek Kształcenia Zawodowego, ul.Botaniczna 66, 65-392  Zielona Góra"/>
    <x v="5"/>
  </r>
  <r>
    <n v="170"/>
    <x v="14"/>
    <s v="Gryfów Śląski"/>
    <n v="84850"/>
    <x v="13"/>
    <n v="752205"/>
    <s v="DRM.04."/>
    <s v=" Wytwarzanie wyrobów z drewna i materiałów drewnopochodnych"/>
    <x v="1"/>
    <n v="1"/>
    <n v="0"/>
    <s v="angielski"/>
    <n v="1"/>
    <n v="0"/>
    <s v="Centrum Kształcenia Zawodowego w Świdnicy, 58-105 Świdnica, ul. Gen. Władysława Sikorskiego 41"/>
    <x v="0"/>
  </r>
  <r>
    <n v="171"/>
    <x v="15"/>
    <s v="Jawor"/>
    <n v="22313"/>
    <x v="5"/>
    <n v="751201"/>
    <s v="SPC.01."/>
    <s v="Produkcja wyrobów cukierniczych"/>
    <x v="8"/>
    <n v="6"/>
    <n v="6"/>
    <s v="angielski"/>
    <n v="6"/>
    <n v="6"/>
    <s v="Centrum Kształcenia Zawodowego i Ustawicznego w Legnicy, ul. Lotnicza 26, 59-220 Legnica"/>
    <x v="7"/>
  </r>
  <r>
    <n v="172"/>
    <x v="15"/>
    <s v="Jawor"/>
    <n v="22313"/>
    <x v="21"/>
    <n v="432106"/>
    <s v="SPL.01."/>
    <s v="Obsługa magazynów"/>
    <x v="21"/>
    <n v="4"/>
    <n v="3"/>
    <s v="angielski"/>
    <n v="4"/>
    <n v="3"/>
    <s v="Zespół Szkół Ponadpodstawowych im. Hipolita Cegielskiego w Ziębicach ul. Wojska Polskiego 3, 57-220 Ziębice"/>
    <x v="4"/>
  </r>
  <r>
    <n v="173"/>
    <x v="15"/>
    <s v="Jawor"/>
    <n v="22313"/>
    <x v="1"/>
    <n v="512001"/>
    <s v="HGT.02."/>
    <s v=" Przygotowanie i wydawanie dań"/>
    <x v="3"/>
    <n v="2"/>
    <n v="0"/>
    <s v="angielski"/>
    <n v="0"/>
    <n v="0"/>
    <s v="Centrum Kształcenia Zawodowego i Ustawicznego w Legnicy, ul. Lotnicza 26, 59-220 Legnica"/>
    <x v="7"/>
  </r>
  <r>
    <n v="174"/>
    <x v="15"/>
    <s v="Jawor"/>
    <n v="22313"/>
    <x v="7"/>
    <n v="514101"/>
    <s v="FRK.01."/>
    <s v="Wykonywanie usług fryzjerskich"/>
    <x v="0"/>
    <n v="11"/>
    <n v="11"/>
    <s v="angielski"/>
    <n v="2"/>
    <n v="2"/>
    <s v="Centrum Kształcenia Zawodowego i Ustawicznego w Legnicy, ul. Lotnicza 26, 59-220 Legnica"/>
    <x v="7"/>
  </r>
  <r>
    <n v="175"/>
    <x v="15"/>
    <s v="Jawor"/>
    <n v="22313"/>
    <x v="7"/>
    <n v="514101"/>
    <s v="FRK.01."/>
    <s v="Wykonywanie usług fryzjerskich"/>
    <x v="12"/>
    <n v="4"/>
    <n v="2"/>
    <s v="angielski"/>
    <n v="1"/>
    <n v="1"/>
    <s v="Centrum Kształcenia Zawodowego i Ustawicznego w Legnicy, ul. Lotnicza 26, 59-220 Legnica"/>
    <x v="7"/>
  </r>
  <r>
    <n v="176"/>
    <x v="15"/>
    <s v="Jawor"/>
    <n v="22313"/>
    <x v="24"/>
    <n v="741201"/>
    <s v="ELE.01."/>
    <s v=" Montaż i obsługa maszyn i urządzeń elektrycznych"/>
    <x v="4"/>
    <n v="2"/>
    <n v="0"/>
    <s v="angielski"/>
    <n v="3"/>
    <n v="0"/>
    <s v="Centrum Kształcenia Zawodowego i Ustawicznego, 67-400 Wschowa, Plac Kosynierów 1"/>
    <x v="2"/>
  </r>
  <r>
    <n v="177"/>
    <x v="15"/>
    <s v="Jawor"/>
    <n v="22313"/>
    <x v="3"/>
    <n v="712905"/>
    <s v="BUD.11."/>
    <s v=" Wykonywanie robót montażowych, okładzinowych i wykończeniowych"/>
    <x v="0"/>
    <n v="0"/>
    <n v="0"/>
    <s v="angielski"/>
    <n v="0"/>
    <n v="0"/>
    <s v="Centrum Kształcenia Zawodowego i Ustawicznego, 67-400 Wschowa, Plac Kosynierów 1"/>
    <x v="2"/>
  </r>
  <r>
    <n v="178"/>
    <x v="15"/>
    <s v="Jawor"/>
    <n v="22313"/>
    <x v="13"/>
    <n v="752205"/>
    <s v="DRM.04."/>
    <s v=" Wytwarzanie wyrobów z drewna i materiałów drewnopochodnych"/>
    <x v="1"/>
    <n v="2"/>
    <n v="0"/>
    <s v="angielski"/>
    <n v="2"/>
    <n v="0"/>
    <s v="Centrum Kształcenia Zawodowego w Świdnicy, 58-105 Świdnica, ul. Gen. Władysława Sikorskiego 41"/>
    <x v="0"/>
  </r>
  <r>
    <n v="179"/>
    <x v="15"/>
    <s v="Jawor"/>
    <n v="22313"/>
    <x v="11"/>
    <n v="723103"/>
    <s v="MOT.05."/>
    <s v="Obsługa, diagnozowanie oraz naprawa pojazdów samochodowych"/>
    <x v="0"/>
    <n v="1"/>
    <n v="0"/>
    <s v="angielski"/>
    <n v="3"/>
    <n v="0"/>
    <s v="Centrum Kształcenia Zawodowego w Świdnicy, 58-105 Świdnica, ul. Gen. Władysława Sikorskiego 41"/>
    <x v="0"/>
  </r>
  <r>
    <n v="180"/>
    <x v="15"/>
    <s v="Jawor"/>
    <n v="22313"/>
    <x v="11"/>
    <n v="723103"/>
    <s v="MOT.05."/>
    <s v="Obsługa, diagnozowanie oraz naprawa pojazdów samochodowych"/>
    <x v="4"/>
    <n v="0"/>
    <n v="0"/>
    <s v="angielski"/>
    <n v="0"/>
    <n v="0"/>
    <n v="0"/>
    <x v="12"/>
  </r>
  <r>
    <n v="181"/>
    <x v="15"/>
    <s v="Jawor"/>
    <n v="22313"/>
    <x v="12"/>
    <n v="712618"/>
    <s v="BUD.09."/>
    <s v="Wykonywanie robót związanych z budową, montażem i eksploatacją sieci oraz instalacji sanitarnych"/>
    <x v="8"/>
    <n v="2"/>
    <n v="0"/>
    <s v="angielski"/>
    <n v="0"/>
    <n v="0"/>
    <s v="Centrum Kształcenia Zawodowego w Świdnicy, 58-105 Świdnica, ul. Gen. Władysława Sikorskiego 41"/>
    <x v="0"/>
  </r>
  <r>
    <n v="182"/>
    <x v="15"/>
    <s v="Jawor"/>
    <n v="22313"/>
    <x v="2"/>
    <n v="741103"/>
    <s v="ELE.02."/>
    <s v="Montaż, uruchamianie i konserwacja instalacji, maszyn i urządzeń elektrycznych"/>
    <x v="6"/>
    <n v="1"/>
    <n v="0"/>
    <s v="angielski"/>
    <n v="1"/>
    <n v="0"/>
    <s v="Centrum Kształcenia Zawodowego w Świdnicy, 58-105 Świdnica, ul. Gen. Władysława Sikorskiego 41"/>
    <x v="0"/>
  </r>
  <r>
    <n v="183"/>
    <x v="15"/>
    <s v="Jawor"/>
    <n v="22313"/>
    <x v="9"/>
    <n v="711204"/>
    <s v="BUD.12."/>
    <s v=" Wykonywanie robót murarskich i tynkarskich"/>
    <x v="4"/>
    <n v="0"/>
    <n v="0"/>
    <s v="angielski"/>
    <n v="0"/>
    <n v="0"/>
    <n v="0"/>
    <x v="12"/>
  </r>
  <r>
    <n v="184"/>
    <x v="15"/>
    <s v="Jawor"/>
    <n v="22313"/>
    <x v="29"/>
    <n v="723310"/>
    <s v="MEC.03."/>
    <s v="Montaż i obsługa maszyn i urządzeń"/>
    <x v="4"/>
    <n v="0"/>
    <n v="0"/>
    <s v="angielski"/>
    <n v="0"/>
    <n v="0"/>
    <n v="0"/>
    <x v="12"/>
  </r>
  <r>
    <n v="185"/>
    <x v="15"/>
    <s v="Jawor"/>
    <n v="22313"/>
    <x v="25"/>
    <n v="713203"/>
    <s v="MOT.03."/>
    <s v="Diagnozowanie i naprawa powłok lakierniczych"/>
    <x v="4"/>
    <n v="0"/>
    <n v="0"/>
    <s v="angielski"/>
    <n v="0"/>
    <n v="0"/>
    <s v="Centrum Kształcenia Zawodowego w Świdnicy, 58-105 Świdnica, ul. Gen. Władysława Sikorskiego 41"/>
    <x v="0"/>
  </r>
  <r>
    <n v="186"/>
    <x v="15"/>
    <s v="Jawor"/>
    <n v="22313"/>
    <x v="14"/>
    <n v="753105"/>
    <s v="MOD.03."/>
    <s v="Projektowanie i wytwarzanie wyrobów odzieżowych"/>
    <x v="13"/>
    <n v="1"/>
    <n v="0"/>
    <s v="angielski"/>
    <n v="1"/>
    <n v="0"/>
    <s v="Centrum Kształcenia Zawodowego w Zespole Szkół i Placówek Kształcenia Zawodowego, ul.Botaniczna 66, 65-392  Zielona Góra"/>
    <x v="5"/>
  </r>
  <r>
    <n v="187"/>
    <x v="15"/>
    <s v="Jawor"/>
    <n v="22313"/>
    <x v="0"/>
    <n v="522301"/>
    <s v="HAN.01."/>
    <s v="Prowadzenie sprzedaży"/>
    <x v="4"/>
    <n v="0"/>
    <n v="0"/>
    <s v="angielski"/>
    <n v="0"/>
    <n v="0"/>
    <n v="0"/>
    <x v="12"/>
  </r>
  <r>
    <n v="188"/>
    <x v="15"/>
    <s v="Jawor"/>
    <n v="22313"/>
    <x v="8"/>
    <n v="751204"/>
    <s v="SPC.03."/>
    <s v="Produkcja wyrobów piekarskich"/>
    <x v="3"/>
    <n v="1"/>
    <n v="0"/>
    <s v="angielski"/>
    <n v="1"/>
    <n v="0"/>
    <s v="Centrum Kształcenia Zawodowego w Świdnicy, 58-105 Świdnica, ul. Gen. Władysława Sikorskiego 41"/>
    <x v="0"/>
  </r>
  <r>
    <n v="189"/>
    <x v="15"/>
    <s v="Jawor"/>
    <n v="22313"/>
    <x v="17"/>
    <n v="343101"/>
    <s v="AUD.02."/>
    <s v=" Rejestracja, obróbka i publikacja obrazu"/>
    <x v="20"/>
    <n v="1"/>
    <n v="1"/>
    <s v="angielski"/>
    <n v="1"/>
    <n v="1"/>
    <s v="Zespół Placówek Oświatowych Centrum Kształcenia Zawodowego nr 2 w Olkuszu, ul. Legionów Polskich 3"/>
    <x v="13"/>
  </r>
  <r>
    <n v="190"/>
    <x v="16"/>
    <s v="Jelcz-Laskowice"/>
    <n v="31152"/>
    <x v="15"/>
    <n v="741203"/>
    <s v="MOT.02."/>
    <s v="Obsługa, diagnozowanie oraz naprawa mechatronicznych systemów pojazdów samochodowych"/>
    <x v="3"/>
    <n v="3"/>
    <n v="0"/>
    <s v="angielski"/>
    <n v="3"/>
    <n v="0"/>
    <s v="Centrum Kształcenia Zawodowego w Świdnicy, 58-105 Świdnica, ul. Gen. Władysława Sikorskiego 41"/>
    <x v="0"/>
  </r>
  <r>
    <n v="191"/>
    <x v="16"/>
    <s v="Jelcz-Laskowice"/>
    <n v="31152"/>
    <x v="11"/>
    <n v="723103"/>
    <s v="MOT.05."/>
    <s v="Obsługa, diagnozowanie oraz naprawa pojazdów samochodowych"/>
    <x v="9"/>
    <n v="20"/>
    <n v="1"/>
    <s v="angielski"/>
    <n v="20"/>
    <n v="1"/>
    <s v="Centrum Kształcenia Zawodowego w Oleśnicy, ul. Wojska Polskiego 67"/>
    <x v="6"/>
  </r>
  <r>
    <n v="192"/>
    <x v="16"/>
    <s v="Jelcz-Laskowice"/>
    <n v="31152"/>
    <x v="4"/>
    <n v="722307"/>
    <s v="MEC.05."/>
    <s v=" Użytkowanie obrabiarek skrawających"/>
    <x v="4"/>
    <n v="11"/>
    <n v="1"/>
    <s v="angielski"/>
    <n v="0"/>
    <n v="0"/>
    <n v="0"/>
    <x v="14"/>
  </r>
  <r>
    <n v="193"/>
    <x v="16"/>
    <s v="Jelcz-Laskowice"/>
    <n v="31152"/>
    <x v="4"/>
    <n v="722307"/>
    <s v="MEC.05."/>
    <s v=" Użytkowanie obrabiarek skrawających"/>
    <x v="3"/>
    <n v="8"/>
    <n v="0"/>
    <s v="angielski"/>
    <n v="8"/>
    <n v="0"/>
    <s v="Centrum Kształcenia Zawodowego w Oleśnicy, ul. Wojska Polskiego 67"/>
    <x v="6"/>
  </r>
  <r>
    <n v="194"/>
    <x v="16"/>
    <s v="Jelcz-Laskowice"/>
    <n v="31152"/>
    <x v="13"/>
    <n v="752205"/>
    <s v="DRM.04."/>
    <s v=" Wytwarzanie wyrobów z drewna i materiałów drewnopochodnych"/>
    <x v="3"/>
    <n v="4"/>
    <n v="0"/>
    <s v="angielski"/>
    <n v="4"/>
    <n v="0"/>
    <s v="Centrum Kształcenia Zawodowego w Oleśnicy, ul. Wojska Polskiego 67"/>
    <x v="6"/>
  </r>
  <r>
    <n v="195"/>
    <x v="16"/>
    <s v="Jelcz-Laskowice"/>
    <n v="31152"/>
    <x v="0"/>
    <n v="522301"/>
    <s v="HAN.01."/>
    <s v="Prowadzenie sprzedaży"/>
    <x v="0"/>
    <n v="10"/>
    <n v="6"/>
    <s v="angielski"/>
    <n v="10"/>
    <n v="6"/>
    <s v="Centrum Kształcenia Zawodowego w Oleśnicy, ul. Wojska Polskiego 67"/>
    <x v="6"/>
  </r>
  <r>
    <n v="196"/>
    <x v="16"/>
    <s v="Jelcz-Laskowice"/>
    <n v="31152"/>
    <x v="12"/>
    <n v="712618"/>
    <s v="BUD.09."/>
    <s v="Wykonywanie robót związanych z budową, montażem i eksploatacją sieci oraz instalacji sanitarnych"/>
    <x v="8"/>
    <n v="2"/>
    <n v="0"/>
    <s v="angielski"/>
    <n v="2"/>
    <n v="0"/>
    <s v="Centrum Kształcenia Zawodowego w Świdnicy, 58-105 Świdnica, ul. Gen. Władysława Sikorskiego 41"/>
    <x v="0"/>
  </r>
  <r>
    <n v="197"/>
    <x v="16"/>
    <s v="Jelcz-Laskowice"/>
    <n v="31152"/>
    <x v="18"/>
    <n v="722204"/>
    <s v="MEC.08."/>
    <s v="Wykonywanie i naprawa elementów maszyn, urządzeń i narzędzi"/>
    <x v="14"/>
    <n v="4"/>
    <n v="0"/>
    <s v="angielski"/>
    <n v="4"/>
    <n v="0"/>
    <s v="Centrum Kształcenia Zawodowego w CKZiU,  ul. Tadeusza Kościuszki 27, 56-100 Wołów"/>
    <x v="9"/>
  </r>
  <r>
    <n v="198"/>
    <x v="16"/>
    <s v="Jelcz-Laskowice"/>
    <n v="31152"/>
    <x v="25"/>
    <n v="713203"/>
    <s v="MOT.03."/>
    <s v="Diagnozowanie i naprawa powłok lakierniczych"/>
    <x v="6"/>
    <n v="3"/>
    <n v="0"/>
    <s v="angielski"/>
    <n v="3"/>
    <n v="0"/>
    <s v="Centrum Kształcenia Zawodowego w Oleśnicy, ul. Wojska Polskiego 67"/>
    <x v="6"/>
  </r>
  <r>
    <n v="199"/>
    <x v="16"/>
    <s v="Jelcz-Laskowice"/>
    <n v="31152"/>
    <x v="5"/>
    <n v="751201"/>
    <s v="SPC.01."/>
    <s v="Produkcja wyrobów cukierniczych"/>
    <x v="9"/>
    <n v="12"/>
    <n v="7"/>
    <s v="angielski"/>
    <n v="12"/>
    <n v="7"/>
    <s v="Centrum Kształcenia Zawodowego w Oleśnicy, ul. Wojska Polskiego 67"/>
    <x v="6"/>
  </r>
  <r>
    <n v="200"/>
    <x v="16"/>
    <s v="Jelcz-Laskowice"/>
    <n v="31152"/>
    <x v="1"/>
    <n v="512001"/>
    <s v="HGT.02."/>
    <s v=" Przygotowanie i wydawanie dań"/>
    <x v="7"/>
    <n v="15"/>
    <n v="9"/>
    <s v="angielski"/>
    <n v="15"/>
    <n v="9"/>
    <s v="Centrum Kształcenia Zawodowego w Oleśnicy, ul. Wojska Polskiego 67"/>
    <x v="6"/>
  </r>
  <r>
    <n v="201"/>
    <x v="16"/>
    <s v="Jelcz-Laskowice"/>
    <n v="31152"/>
    <x v="8"/>
    <n v="751204"/>
    <s v="SPC.03."/>
    <s v="Produkcja wyrobów piekarskich"/>
    <x v="6"/>
    <n v="4"/>
    <n v="2"/>
    <s v="angielski"/>
    <n v="4"/>
    <n v="2"/>
    <s v="Centrum Kształcenia Zawodowego w Kłodzkiej Szkole Przedsiębiorczości w Kłodzku, ul. Szkolna 8, 57-300 Kłodzko"/>
    <x v="1"/>
  </r>
  <r>
    <n v="202"/>
    <x v="16"/>
    <s v="Jelcz-Laskowice"/>
    <n v="31152"/>
    <x v="7"/>
    <n v="514101"/>
    <s v="FRK.01."/>
    <s v="Wykonywanie usług fryzjerskich"/>
    <x v="9"/>
    <n v="9"/>
    <n v="8"/>
    <s v="angielski"/>
    <n v="9"/>
    <n v="8"/>
    <s v="Centrum Kształcenia Zawodowego w Oleśnicy, ul. Wojska Polskiego 67"/>
    <x v="6"/>
  </r>
  <r>
    <n v="204"/>
    <x v="16"/>
    <s v="Jelcz-Laskowice"/>
    <n v="31152"/>
    <x v="10"/>
    <n v="721306"/>
    <s v="MOT.01."/>
    <s v="Diagnozowanie i naprawa nadwozi pojazdów samochodowych"/>
    <x v="7"/>
    <n v="1"/>
    <n v="0"/>
    <s v="angielski"/>
    <n v="1"/>
    <n v="0"/>
    <s v="Centrum Kształcenia Zawodowego w Świdnicy, 58-105 Świdnica, ul. Gen. Władysława Sikorskiego 41"/>
    <x v="0"/>
  </r>
  <r>
    <n v="205"/>
    <x v="16"/>
    <s v="Jelcz-Laskowice"/>
    <n v="31152"/>
    <x v="24"/>
    <n v="741201"/>
    <s v="ELE.01."/>
    <m/>
    <x v="4"/>
    <n v="0"/>
    <n v="0"/>
    <s v="angielski"/>
    <n v="0"/>
    <n v="0"/>
    <s v="Centrum Kształcenia Zawodowego i Ustawicznego, 67-400 Wschowa, Plac Kosynierów 1"/>
    <x v="2"/>
  </r>
  <r>
    <n v="206"/>
    <x v="16"/>
    <s v="Jelcz-Laskowice"/>
    <n v="31152"/>
    <x v="30"/>
    <n v="742118"/>
    <s v="ELM.03."/>
    <s v="Montaż, uruchamianie i konserwacja urządzeń i systemów mechatronicznych"/>
    <x v="4"/>
    <n v="9"/>
    <n v="1"/>
    <s v="angielski"/>
    <n v="0"/>
    <n v="0"/>
    <s v="Branżowa Szkoła 1 Stopnia w Zespole Szkół im. Jana Kasprowicza w Jelczu - Laskowicach"/>
    <x v="14"/>
  </r>
  <r>
    <n v="207"/>
    <x v="17"/>
    <s v="Jelenia Góra"/>
    <n v="114708"/>
    <x v="15"/>
    <n v="741203"/>
    <s v="MOT.02."/>
    <s v="Obsługa, diagnozowanie oraz naprawa mechatronicznych systemów pojazdów samochodowych"/>
    <x v="4"/>
    <n v="8"/>
    <n v="0"/>
    <s v="niemiecki"/>
    <n v="8"/>
    <n v="0"/>
    <s v="Centrum Kształcenia Zawodowego i Ustawicznego, 67-400 Wschowa, Plac Kosynierów 1"/>
    <x v="2"/>
  </r>
  <r>
    <n v="208"/>
    <x v="17"/>
    <s v="Jelenia Góra"/>
    <n v="114708"/>
    <x v="31"/>
    <n v="712101"/>
    <s v="BUD.03."/>
    <s v="Wykonywanie robót dekarsko-blacharskich"/>
    <x v="22"/>
    <n v="4"/>
    <n v="0"/>
    <s v="angielski/niemiecki"/>
    <n v="4"/>
    <n v="0"/>
    <s v="Centrum Kształcenia Zawodowego w Zespole Szkół i Placówek Kształcenia Zawodowego, ul.Botaniczna 66, 65-392  Zielona Góra"/>
    <x v="5"/>
  </r>
  <r>
    <n v="209"/>
    <x v="17"/>
    <s v="Jelenia Góra"/>
    <n v="114708"/>
    <x v="2"/>
    <n v="741103"/>
    <s v="ELE.02."/>
    <s v="Montaż, uruchamianie i konserwacja instalacji, maszyn i urządzeń elektrycznych"/>
    <x v="7"/>
    <n v="9"/>
    <n v="0"/>
    <s v="niemiecki"/>
    <n v="9"/>
    <n v="0"/>
    <s v="Centrum Kształcenia Zawodowego w Oleśnicy, ul. Wojska Polskiego 67"/>
    <x v="6"/>
  </r>
  <r>
    <n v="210"/>
    <x v="17"/>
    <s v="Jelenia Góra"/>
    <n v="114708"/>
    <x v="25"/>
    <n v="713203"/>
    <s v="MOT.03."/>
    <s v="Diagnozowanie i naprawa powłok lakierniczych"/>
    <x v="6"/>
    <n v="7"/>
    <n v="0"/>
    <s v="niemiecki"/>
    <n v="7"/>
    <n v="0"/>
    <s v="Centrum Kształcenia Zawodowego w Oleśnicy, ul. Wojska Polskiego 67"/>
    <x v="6"/>
  </r>
  <r>
    <n v="211"/>
    <x v="17"/>
    <s v="Jelenia Góra"/>
    <n v="114708"/>
    <x v="4"/>
    <n v="722307"/>
    <s v="MEC.05."/>
    <s v=" Użytkowanie obrabiarek skrawających"/>
    <x v="19"/>
    <n v="6"/>
    <n v="0"/>
    <s v="niemiecki"/>
    <n v="6"/>
    <n v="0"/>
    <s v="Centrum Kształcenia Zawodowego i Ustawicznego, 67-400 Wschowa, Plac Kosynierów 1"/>
    <x v="2"/>
  </r>
  <r>
    <n v="212"/>
    <x v="17"/>
    <s v="Jelenia Góra"/>
    <n v="114708"/>
    <x v="32"/>
    <n v="814209"/>
    <s v="CHM.01."/>
    <s v="Obsługa maszyn i urządzeń do przetwórstwa tworzyw sztucznych"/>
    <x v="18"/>
    <n v="3"/>
    <n v="0"/>
    <s v="angielski"/>
    <n v="3"/>
    <n v="0"/>
    <s v="Centrum Kształcenia Zawodowego w Zespole Szkół i Placówek Kształcenia Zawodowego, ul.Botaniczna 66, 65-392  Zielona Góra"/>
    <x v="5"/>
  </r>
  <r>
    <n v="213"/>
    <x v="17"/>
    <s v="Jelenia Góra"/>
    <n v="114708"/>
    <x v="18"/>
    <n v="722204"/>
    <s v="MEC.08."/>
    <s v="Wykonywanie i naprawa elementów maszyn, urządzeń i narzędzi"/>
    <x v="1"/>
    <n v="14"/>
    <n v="0"/>
    <s v="niemiecki"/>
    <n v="14"/>
    <n v="0"/>
    <s v="Centrum Kształcenia Zawodowego i Ustawicznego, 67-400 Wschowa, Plac Kosynierów 1"/>
    <x v="2"/>
  </r>
  <r>
    <n v="214"/>
    <x v="18"/>
    <s v="Kamienna Góra"/>
    <n v="19678"/>
    <x v="7"/>
    <n v="514101"/>
    <s v="FRK.01."/>
    <s v="Wykonywanie usług fryzjerskich"/>
    <x v="8"/>
    <n v="9"/>
    <n v="9"/>
    <s v="niemiecki"/>
    <n v="10"/>
    <n v="10"/>
    <s v="Centrum Kształcenia Zawodowego w Świdnicy, 58-105 Świdnica, ul. Gen. Władysława Sikorskiego 41"/>
    <x v="0"/>
  </r>
  <r>
    <n v="215"/>
    <x v="18"/>
    <s v="Kamienna Góra"/>
    <n v="19678"/>
    <x v="10"/>
    <n v="721306"/>
    <s v="MOT.01."/>
    <s v="Diagnozowanie i naprawa nadwozi pojazdów samochodowych"/>
    <x v="7"/>
    <n v="1"/>
    <n v="0"/>
    <s v="niemiecki"/>
    <n v="1"/>
    <n v="0"/>
    <s v="Centrum Kształcenia Zawodowego w Świdnicy, 58-105 Świdnica, ul. Gen. Władysława Sikorskiego 41"/>
    <x v="0"/>
  </r>
  <r>
    <n v="216"/>
    <x v="18"/>
    <s v="Kamienna Góra"/>
    <n v="19678"/>
    <x v="31"/>
    <n v="712101"/>
    <s v="BUD.03."/>
    <s v="Wykonywanie robót dekarsko-blacharskich"/>
    <x v="22"/>
    <n v="2"/>
    <n v="0"/>
    <s v="niemiecki"/>
    <n v="2"/>
    <n v="0"/>
    <s v="Centrum Kształcenia Zawodowego w Zespole Szkół i Placówek Kształcenia Zawodowego, ul.Botaniczna 66, 65-392  Zielona Góra"/>
    <x v="5"/>
  </r>
  <r>
    <n v="217"/>
    <x v="18"/>
    <s v="Kamienna Góra"/>
    <n v="19678"/>
    <x v="2"/>
    <n v="741103"/>
    <s v="ELE.02."/>
    <s v="Montaż, uruchamianie i konserwacja instalacji, maszyn i urządzeń elektrycznych"/>
    <x v="0"/>
    <n v="5"/>
    <n v="0"/>
    <s v="niemiecki"/>
    <n v="5"/>
    <n v="0"/>
    <s v="Centrum Kształcenia Zawodowego w Świdnicy, 58-105 Świdnica, ul. Gen. Władysława Sikorskiego 41"/>
    <x v="0"/>
  </r>
  <r>
    <n v="218"/>
    <x v="18"/>
    <s v="Kamienna Góra"/>
    <n v="19678"/>
    <x v="9"/>
    <n v="711204"/>
    <s v="BUD.12."/>
    <s v=" Wykonywanie robót murarskich i tynkarskich"/>
    <x v="6"/>
    <n v="0"/>
    <n v="0"/>
    <s v="niemiecki"/>
    <n v="0"/>
    <n v="0"/>
    <s v="Centrum Kształcenia Zawodowego w Świdnicy, 58-105 Świdnica, ul. Gen. Władysława Sikorskiego 41"/>
    <x v="0"/>
  </r>
  <r>
    <n v="219"/>
    <x v="18"/>
    <s v="Kamienna Góra"/>
    <n v="19678"/>
    <x v="3"/>
    <n v="712905"/>
    <s v="BUD.11."/>
    <s v=" Wykonywanie robót montażowych, okładzinowych i wykończeniowych"/>
    <x v="13"/>
    <n v="2"/>
    <n v="0"/>
    <s v="angielski"/>
    <n v="2"/>
    <n v="0"/>
    <s v="Centrum Kształcenia Zawodowego w Zespole Szkół i Placówek Kształcenia Zawodowego, ul.Botaniczna 66, 65-392  Zielona Góra"/>
    <x v="5"/>
  </r>
  <r>
    <n v="220"/>
    <x v="18"/>
    <s v="Kamienna Góra"/>
    <n v="19678"/>
    <x v="8"/>
    <n v="751204"/>
    <s v="SPC.03."/>
    <s v="Produkcja wyrobów piekarskich"/>
    <x v="3"/>
    <n v="1"/>
    <n v="1"/>
    <s v="niemiecki"/>
    <n v="1"/>
    <n v="1"/>
    <s v="Centrum Kształcenia Zawodowego w Świdnicy, 58-105 Świdnica, ul. Gen. Władysława Sikorskiego 41"/>
    <x v="0"/>
  </r>
  <r>
    <n v="221"/>
    <x v="18"/>
    <s v="Kamienna Góra"/>
    <n v="19678"/>
    <x v="13"/>
    <n v="752205"/>
    <s v="DRM.04."/>
    <s v=" Wytwarzanie wyrobów z drewna i materiałów drewnopochodnych"/>
    <x v="1"/>
    <n v="2"/>
    <n v="0"/>
    <s v="niemiecki"/>
    <n v="2"/>
    <n v="0"/>
    <s v="Centrum Kształcenia Zawodowego w Świdnicy, 58-105 Świdnica, ul. Gen. Władysława Sikorskiego 41"/>
    <x v="0"/>
  </r>
  <r>
    <n v="222"/>
    <x v="18"/>
    <s v="Kamienna Góra"/>
    <n v="19678"/>
    <x v="17"/>
    <n v="343101"/>
    <s v="AUD.02."/>
    <s v=" Rejestracja, obróbka i publikacja obrazu"/>
    <x v="11"/>
    <n v="2"/>
    <n v="2"/>
    <s v="niemiecki"/>
    <n v="2"/>
    <n v="2"/>
    <s v="Centrum Kształcenia Zawodowego w Zespole Szkół i Placówek Kształcenia Zawodowego, ul.Botaniczna 66, 65-392  Zielona Góra"/>
    <x v="5"/>
  </r>
  <r>
    <n v="223"/>
    <x v="18"/>
    <s v="Kamienna Góra"/>
    <n v="19678"/>
    <x v="19"/>
    <n v="611303"/>
    <s v="OGR.02."/>
    <s v="Zakładanie i prowadzenie upraw ogrodniczych"/>
    <x v="11"/>
    <n v="2"/>
    <n v="2"/>
    <s v="niemiecki"/>
    <n v="2"/>
    <n v="2"/>
    <s v="Centrum Kształcenia Zawodowego w Zespole Szkół i Placówek Kształcenia Zawodowego, ul.Botaniczna 66, 65-392  Zielona Góra"/>
    <x v="5"/>
  </r>
  <r>
    <n v="224"/>
    <x v="18"/>
    <s v="Kamienna Góra"/>
    <n v="19678"/>
    <x v="15"/>
    <n v="741203"/>
    <s v="MOT.02."/>
    <s v="Obsługa, diagnozowanie oraz naprawa mechatronicznych systemów pojazdów samochodowych"/>
    <x v="3"/>
    <n v="1"/>
    <n v="0"/>
    <s v="niemiecki"/>
    <n v="1"/>
    <n v="0"/>
    <s v="Centrum Kształcenia Zawodowego w Świdnicy, 58-105 Świdnica, ul. Gen. Władysława Sikorskiego 41"/>
    <x v="0"/>
  </r>
  <r>
    <n v="225"/>
    <x v="18"/>
    <s v="Kamienna Góra"/>
    <n v="19678"/>
    <x v="11"/>
    <n v="723103"/>
    <s v="MOT.05."/>
    <s v="Obsługa, diagnozowanie oraz naprawa pojazdów samochodowych"/>
    <x v="0"/>
    <n v="6"/>
    <n v="0"/>
    <s v="niemiecki"/>
    <n v="0"/>
    <n v="0"/>
    <s v="Rzemieślnicza Branżowa Szkoła I st im Stanisława Palucha w Wałbrzychu"/>
    <x v="15"/>
  </r>
  <r>
    <n v="226"/>
    <x v="18"/>
    <s v="Kamienna Góra"/>
    <n v="19678"/>
    <x v="11"/>
    <n v="723103"/>
    <s v="MOT.05."/>
    <s v="Obsługa, diagnozowanie oraz naprawa pojazdów samochodowych"/>
    <x v="9"/>
    <n v="9"/>
    <n v="0"/>
    <s v="niemiecki"/>
    <n v="0"/>
    <n v="0"/>
    <s v="Rzemieślnicza Branżowa Szkoła I st im Stanisława Palucha w Wałbrzychu"/>
    <x v="15"/>
  </r>
  <r>
    <n v="227"/>
    <x v="19"/>
    <s v="Kłodzko"/>
    <n v="79315"/>
    <x v="10"/>
    <n v="721306"/>
    <s v="MOT.01."/>
    <s v="Diagnozowanie i naprawa nadwozi pojazdów samochodowych"/>
    <x v="7"/>
    <n v="1"/>
    <n v="0"/>
    <s v="niemiecki"/>
    <n v="1"/>
    <n v="0"/>
    <s v="Centrum Kształcenia Zawodowego w Świdnicy, 58-105 Świdnica, ul. Gen. Władysława Sikorskiego 41"/>
    <x v="0"/>
  </r>
  <r>
    <n v="228"/>
    <x v="19"/>
    <s v="Kłodzko"/>
    <n v="79315"/>
    <x v="2"/>
    <n v="741103"/>
    <s v="ELE.02."/>
    <s v="Montaż, uruchamianie i konserwacja instalacji, maszyn i urządzeń elektrycznych"/>
    <x v="1"/>
    <n v="6"/>
    <n v="0"/>
    <s v="niemiecki"/>
    <n v="6"/>
    <n v="0"/>
    <s v="Centrum Kształcenia Zawodowego w Świdnicy, 58-105 Świdnica, ul. Gen. Władysława Sikorskiego 41"/>
    <x v="0"/>
  </r>
  <r>
    <n v="229"/>
    <x v="19"/>
    <s v="Kłodzko"/>
    <n v="79315"/>
    <x v="25"/>
    <n v="713203"/>
    <s v="MOT.03."/>
    <s v="Diagnozowanie i naprawa powłok lakierniczych"/>
    <x v="9"/>
    <n v="2"/>
    <n v="0"/>
    <s v="niemiecki"/>
    <n v="2"/>
    <n v="0"/>
    <s v="Centrum Kształcenia Zawodowego w Świdnicy, 58-105 Świdnica, ul. Gen. Władysława Sikorskiego 41"/>
    <x v="0"/>
  </r>
  <r>
    <n v="230"/>
    <x v="19"/>
    <s v="Kłodzko"/>
    <n v="79315"/>
    <x v="8"/>
    <n v="751204"/>
    <s v="SPC.03."/>
    <s v="Produkcja wyrobów piekarskich"/>
    <x v="6"/>
    <n v="1"/>
    <n v="0"/>
    <s v="angielski"/>
    <n v="0"/>
    <n v="0"/>
    <s v="Centrum Kształcenia Zawodowego w Kłodzkiej Szkole Przedsiębiorczości w Kłodzku, ul. Szkolna 8, 57-300 Kłodzko"/>
    <x v="1"/>
  </r>
  <r>
    <n v="231"/>
    <x v="19"/>
    <s v="Kłodzko"/>
    <n v="79315"/>
    <x v="5"/>
    <n v="751201"/>
    <s v="SPC.01."/>
    <s v="Produkcja wyrobów cukierniczych"/>
    <x v="5"/>
    <n v="6"/>
    <n v="4"/>
    <s v="angielski"/>
    <n v="0"/>
    <n v="0"/>
    <s v="Centrum Kształcenia Zawodowego w Kłodzkiej Szkole Przedsiębiorczości w Kłodzku, ul. Szkolna 8, 57-300 Kłodzko"/>
    <x v="1"/>
  </r>
  <r>
    <n v="232"/>
    <x v="19"/>
    <s v="Kłodzko"/>
    <n v="79315"/>
    <x v="7"/>
    <n v="514101"/>
    <s v="FRK.01."/>
    <s v="Wykonywanie usług fryzjerskich"/>
    <x v="23"/>
    <n v="7"/>
    <n v="5"/>
    <s v="angielski"/>
    <n v="0"/>
    <n v="0"/>
    <s v="Centrum Kształcenia Zawodowego w Kłodzkiej Szkole Przedsiębiorczości w Kłodzku, ul. Szkolna 8, 57-300 Kłodzko"/>
    <x v="1"/>
  </r>
  <r>
    <n v="233"/>
    <x v="19"/>
    <s v="Kłodzko"/>
    <n v="79315"/>
    <x v="1"/>
    <n v="512001"/>
    <s v="HGT.02."/>
    <s v=" Przygotowanie i wydawanie dań"/>
    <x v="6"/>
    <n v="5"/>
    <n v="3"/>
    <s v="angielski"/>
    <n v="0"/>
    <n v="0"/>
    <s v="Centrum Kształcenia Zawodowego w Kłodzkiej Szkole Przedsiębiorczości w Kłodzku, ul. Szkolna 8, 57-300 Kłodzko"/>
    <x v="1"/>
  </r>
  <r>
    <n v="234"/>
    <x v="19"/>
    <s v="Kłodzko"/>
    <n v="79315"/>
    <x v="11"/>
    <n v="723103"/>
    <s v="MOT.05."/>
    <s v="Obsługa, diagnozowanie oraz naprawa pojazdów samochodowych"/>
    <x v="6"/>
    <n v="7"/>
    <n v="0"/>
    <s v="angielski"/>
    <n v="0"/>
    <n v="0"/>
    <s v="Centrum Kształcenia Zawodowego w Kłodzkiej Szkole Przedsiębiorczości w Kłodzku, ul. Szkolna 8, 57-300 Kłodzko"/>
    <x v="1"/>
  </r>
  <r>
    <n v="235"/>
    <x v="19"/>
    <s v="Kłodzko"/>
    <n v="79315"/>
    <x v="11"/>
    <n v="723103"/>
    <s v="MOT.05."/>
    <s v="Obsługa, diagnozowanie oraz naprawa pojazdów samochodowych"/>
    <x v="3"/>
    <n v="10"/>
    <n v="0"/>
    <s v="angielski"/>
    <n v="0"/>
    <n v="0"/>
    <s v="Centrum Kształcenia Zawodowego w Kłodzkiej Szkole Przedsiębiorczości w Kłodzku, ul. Szkolna 8, 57-300 Kłodzko"/>
    <x v="1"/>
  </r>
  <r>
    <n v="236"/>
    <x v="19"/>
    <s v="Kłodzko"/>
    <n v="79315"/>
    <x v="6"/>
    <n v="962907"/>
    <s v="HGT.03."/>
    <s v="Obsługa gości w obiekcie świadczącym usługi hotelarskie"/>
    <x v="3"/>
    <n v="0"/>
    <n v="0"/>
    <s v="angielski"/>
    <n v="0"/>
    <n v="0"/>
    <s v="Centrum Kształcenia Zawodowego w Kłodzkiej Szkole Przedsiębiorczości w Kłodzku, ul. Szkolna 8, 57-300 Kłodzko"/>
    <x v="1"/>
  </r>
  <r>
    <n v="237"/>
    <x v="19"/>
    <s v="Kłodzko"/>
    <n v="79315"/>
    <x v="0"/>
    <n v="522301"/>
    <s v="HAN.01."/>
    <s v="Prowadzenie sprzedaży"/>
    <x v="2"/>
    <n v="16"/>
    <n v="12"/>
    <s v="angielski"/>
    <n v="0"/>
    <n v="0"/>
    <s v="Centrum Kształcenia Zawodowego w Kłodzkiej Szkole Przedsiębiorczości w Kłodzku, ul. Szkolna 8, 57-300 Kłodzko"/>
    <x v="1"/>
  </r>
  <r>
    <n v="238"/>
    <x v="19"/>
    <s v="Kłodzko"/>
    <n v="79315"/>
    <x v="15"/>
    <n v="741203"/>
    <s v="MOT.02."/>
    <s v="Obsługa, diagnozowanie oraz naprawa mechatronicznych systemów pojazdów samochodowych"/>
    <x v="3"/>
    <n v="2"/>
    <n v="0"/>
    <s v="niemiecki"/>
    <n v="2"/>
    <n v="0"/>
    <s v="Centrum Kształcenia Zawodowego w Świdnicy, 58-105 Świdnica, ul. Gen. Władysława Sikorskiego 41"/>
    <x v="0"/>
  </r>
  <r>
    <n v="239"/>
    <x v="20"/>
    <s v="Kowary"/>
    <n v="263259"/>
    <x v="4"/>
    <n v="722307"/>
    <s v="MEC.05."/>
    <s v=" Użytkowanie obrabiarek skrawających"/>
    <x v="3"/>
    <n v="5"/>
    <n v="0"/>
    <s v="niemiecki"/>
    <n v="5"/>
    <n v="0"/>
    <s v="Centrum Kształcenia Zawodowego w Świdnicy, 58-105 Świdnica, ul. Gen. Władysława Sikorskiego 41"/>
    <x v="0"/>
  </r>
  <r>
    <n v="240"/>
    <x v="20"/>
    <s v="Kowary"/>
    <n v="263259"/>
    <x v="11"/>
    <n v="723103"/>
    <s v="MOT.05."/>
    <s v="Obsługa, diagnozowanie oraz naprawa pojazdów samochodowych"/>
    <x v="6"/>
    <n v="2"/>
    <n v="0"/>
    <s v="niemiecki"/>
    <n v="2"/>
    <n v="0"/>
    <s v="Centrum Kształcenia Zawodowego w Kłodzkiej Szkole Przedsiębiorczości w Kłodzku, ul. Szkolna 8, 57-300 Kłodzko"/>
    <x v="1"/>
  </r>
  <r>
    <n v="241"/>
    <x v="20"/>
    <s v="Kowary"/>
    <n v="263259"/>
    <x v="7"/>
    <n v="514101"/>
    <s v="FRK.01."/>
    <s v="Wykonywanie usług fryzjerskich"/>
    <x v="23"/>
    <n v="1"/>
    <n v="1"/>
    <s v="niemiecki"/>
    <n v="1"/>
    <n v="1"/>
    <s v="Centrum Kształcenia Zawodowego w Kłodzkiej Szkole Przedsiębiorczości w Kłodzku, ul. Szkolna 8, 57-300 Kłodzko"/>
    <x v="1"/>
  </r>
  <r>
    <n v="242"/>
    <x v="20"/>
    <s v="Kowary"/>
    <n v="263259"/>
    <x v="14"/>
    <n v="753105"/>
    <s v="MOD.03."/>
    <s v="Projektowanie i wytwarzanie wyrobów odzieżowych"/>
    <x v="13"/>
    <n v="4"/>
    <n v="4"/>
    <s v="niemiecki"/>
    <n v="4"/>
    <n v="4"/>
    <s v="Centrum Kształcenia Zawodowego w Zespole Szkół i Placówek Kształcenia Zawodowego, ul.Botaniczna 66, 65-392  Zielona Góra"/>
    <x v="5"/>
  </r>
  <r>
    <n v="243"/>
    <x v="20"/>
    <s v="Kowary"/>
    <n v="263259"/>
    <x v="1"/>
    <n v="512001"/>
    <s v="HGT.02."/>
    <s v=" Przygotowanie i wydawanie dań"/>
    <x v="2"/>
    <n v="1"/>
    <n v="0"/>
    <s v="niemiecki"/>
    <n v="1"/>
    <n v="0"/>
    <s v="Centrum Kształcenia Zawodowego w Kłodzkiej Szkole Przedsiębiorczości w Kłodzku, ul. Szkolna 8, 57-300 Kłodzko"/>
    <x v="1"/>
  </r>
  <r>
    <n v="244"/>
    <x v="20"/>
    <s v="Kowary"/>
    <n v="263259"/>
    <x v="18"/>
    <n v="722204"/>
    <s v="MEC.08."/>
    <s v="Wykonywanie i naprawa elementów maszyn, urządzeń i narzędzi"/>
    <x v="14"/>
    <n v="3"/>
    <n v="0"/>
    <s v="niemiecki"/>
    <n v="3"/>
    <n v="0"/>
    <s v="Centrum Kształcenia Zawodowego w CKZiU,  ul. Tadeusza Kościuszki 27, 56-100 Wołów"/>
    <x v="9"/>
  </r>
  <r>
    <n v="245"/>
    <x v="20"/>
    <s v="Kowary"/>
    <n v="263259"/>
    <x v="18"/>
    <n v="722204"/>
    <s v="MEC.08."/>
    <s v="Wykonywanie i naprawa elementów maszyn, urządzeń i narzędzi"/>
    <x v="0"/>
    <n v="7"/>
    <n v="0"/>
    <s v="niemiecki"/>
    <n v="7"/>
    <n v="0"/>
    <s v="Centrum Kształcenia Zawodowego w Świdnicy, 58-105 Świdnica, ul. Gen. Władysława Sikorskiego 41"/>
    <x v="0"/>
  </r>
  <r>
    <n v="246"/>
    <x v="20"/>
    <s v="Kowary"/>
    <n v="263259"/>
    <x v="0"/>
    <n v="522301"/>
    <s v="HAN.01."/>
    <s v="Prowadzenie sprzedaży"/>
    <x v="2"/>
    <n v="2"/>
    <n v="2"/>
    <s v="niemiecki"/>
    <n v="2"/>
    <n v="2"/>
    <s v="Centrum Kształcenia Zawodowego w Kłodzkiej Szkole Przedsiębiorczości w Kłodzku, ul. Szkolna 8, 57-300 Kłodzko"/>
    <x v="1"/>
  </r>
  <r>
    <n v="247"/>
    <x v="20"/>
    <s v="Kowary"/>
    <n v="263259"/>
    <x v="25"/>
    <n v="713203"/>
    <s v="MOT.03."/>
    <s v="Diagnozowanie i naprawa powłok lakierniczych"/>
    <x v="4"/>
    <n v="0"/>
    <n v="0"/>
    <s v="niemiecki"/>
    <n v="0"/>
    <n v="0"/>
    <s v="Centrum Kształcenia Zawodowego w Świdnicy, 58-105 Świdnica, ul. Gen. Władysława Sikorskiego 41"/>
    <x v="0"/>
  </r>
  <r>
    <n v="248"/>
    <x v="20"/>
    <s v="Kowary"/>
    <n v="263259"/>
    <x v="3"/>
    <n v="712905"/>
    <s v="BUD.11."/>
    <s v=" Wykonywanie robót montażowych, okładzinowych i wykończeniowych"/>
    <x v="0"/>
    <n v="4"/>
    <n v="0"/>
    <s v="niemiecki"/>
    <n v="4"/>
    <n v="0"/>
    <s v="Centrum Kształcenia Zawodowego i Ustawicznego, 67-400 Wschowa, Plac Kosynierów 1"/>
    <x v="2"/>
  </r>
  <r>
    <n v="249"/>
    <x v="20"/>
    <s v="Kowary"/>
    <n v="263259"/>
    <x v="6"/>
    <n v="962907"/>
    <s v="HGT.03."/>
    <s v="Obsługa gości w obiekcie świadczącym usługi hotelarskie"/>
    <x v="3"/>
    <n v="2"/>
    <n v="2"/>
    <s v="angielski"/>
    <n v="2"/>
    <n v="2"/>
    <s v="Centrum Kształcenia Zawodowego w Kłodzkiej Szkole Przedsiębiorczości w Kłodzku, ul. Szkolna 8, 57-300 Kłodzko"/>
    <x v="1"/>
  </r>
  <r>
    <n v="250"/>
    <x v="21"/>
    <s v="Krzyżowice"/>
    <n v="31186"/>
    <x v="0"/>
    <n v="522301"/>
    <s v="HAN.01."/>
    <s v="Prowadzenie sprzedaży"/>
    <x v="0"/>
    <n v="1"/>
    <n v="0"/>
    <s v="angielski"/>
    <n v="1"/>
    <n v="0"/>
    <s v="Centrum Kształcenia Zawodowego w Oleśnicy, ul. Wojska Polskiego 67"/>
    <x v="6"/>
  </r>
  <r>
    <n v="251"/>
    <x v="21"/>
    <s v="Krzyżowice"/>
    <n v="31186"/>
    <x v="7"/>
    <n v="514101"/>
    <s v="FRK.01."/>
    <s v="Wykonywanie usług fryzjerskich"/>
    <x v="2"/>
    <n v="3"/>
    <n v="2"/>
    <s v="angielski"/>
    <n v="3"/>
    <n v="2"/>
    <s v="Zespół Szkół Ponadpodstawowych im. Hipolita Cegielskiego w Ziębicach ul. Wojska Polskiego 3, 57-220 Ziębice"/>
    <x v="4"/>
  </r>
  <r>
    <n v="252"/>
    <x v="21"/>
    <s v="Krzyżowice"/>
    <n v="31186"/>
    <x v="11"/>
    <n v="723103"/>
    <s v="MOT.05."/>
    <s v="Obsługa, diagnozowanie oraz naprawa pojazdów samochodowych"/>
    <x v="3"/>
    <n v="5"/>
    <n v="0"/>
    <s v="angielski"/>
    <n v="5"/>
    <n v="0"/>
    <s v="Centrum Kształcenia Zawodowego w Oleśnicy, ul. Wojska Polskiego 67"/>
    <x v="6"/>
  </r>
  <r>
    <n v="253"/>
    <x v="21"/>
    <s v="Krzyżowice"/>
    <n v="31186"/>
    <x v="1"/>
    <n v="512001"/>
    <s v="HGT.02."/>
    <s v=" Przygotowanie i wydawanie dań"/>
    <x v="0"/>
    <n v="1"/>
    <n v="1"/>
    <s v="angielski"/>
    <n v="1"/>
    <n v="1"/>
    <s v="Centrum Kształcenia Zawodowego w Oleśnicy, ul. Wojska Polskiego 67"/>
    <x v="6"/>
  </r>
  <r>
    <n v="254"/>
    <x v="22"/>
    <s v="Kudowa-Zdrój"/>
    <n v="91928"/>
    <x v="1"/>
    <n v="512001"/>
    <s v="HGT.02."/>
    <s v=" Przygotowanie i wydawanie dań"/>
    <x v="6"/>
    <n v="8"/>
    <n v="6"/>
    <s v="angielski"/>
    <n v="0"/>
    <n v="0"/>
    <s v="Centrum Kształcenia Zawodowego w Kłodzkiej Szkole Przedsiębiorczości w Kłodzku, ul. Szkolna 8, 57-300 Kłodzko"/>
    <x v="1"/>
  </r>
  <r>
    <n v="255"/>
    <x v="22"/>
    <s v="Kudowa-Zdrój"/>
    <n v="91928"/>
    <x v="18"/>
    <n v="722204"/>
    <s v="MEC.08."/>
    <s v="Wykonywanie i naprawa elementów maszyn, urządzeń i narzędzi"/>
    <x v="0"/>
    <n v="6"/>
    <n v="0"/>
    <s v="niemiecki"/>
    <n v="6"/>
    <n v="0"/>
    <s v="Centrum Kształcenia Zawodowego w Świdnicy, 58-105 Świdnica, ul. Gen. Władysława Sikorskiego 41"/>
    <x v="0"/>
  </r>
  <r>
    <n v="256"/>
    <x v="22"/>
    <s v="Kudowa-Zdrój"/>
    <n v="91928"/>
    <x v="7"/>
    <n v="514101"/>
    <s v="FRK.01."/>
    <s v="Wykonywanie usług fryzjerskich"/>
    <x v="2"/>
    <n v="8"/>
    <n v="8"/>
    <s v="angielski"/>
    <n v="0"/>
    <n v="0"/>
    <s v="Centrum Kształcenia Zawodowego w Kłodzkiej Szkole Przedsiębiorczości w Kłodzku, ul. Szkolna 8, 57-300 Kłodzko"/>
    <x v="1"/>
  </r>
  <r>
    <n v="257"/>
    <x v="22"/>
    <s v="Kudowa-Zdrój"/>
    <n v="91928"/>
    <x v="12"/>
    <n v="712618"/>
    <s v="BUD.09."/>
    <s v="Wykonywanie robót związanych z budową, montażem i eksploatacją sieci oraz instalacji sanitarnych"/>
    <x v="8"/>
    <n v="2"/>
    <n v="0"/>
    <s v="niemiecki"/>
    <n v="1"/>
    <n v="0"/>
    <s v="Centrum Kształcenia Zawodowego w Świdnicy, 58-105 Świdnica, ul. Gen. Władysława Sikorskiego 41"/>
    <x v="0"/>
  </r>
  <r>
    <n v="258"/>
    <x v="22"/>
    <s v="Kudowa-Zdrój"/>
    <n v="91928"/>
    <x v="11"/>
    <n v="723103"/>
    <s v="MOT.05."/>
    <s v="Obsługa, diagnozowanie oraz naprawa pojazdów samochodowych"/>
    <x v="6"/>
    <n v="3"/>
    <n v="0"/>
    <s v="angielski"/>
    <n v="0"/>
    <n v="0"/>
    <s v="Centrum Kształcenia Zawodowego w Kłodzkiej Szkole Przedsiębiorczości w Kłodzku, ul. Szkolna 8, 57-300 Kłodzko"/>
    <x v="1"/>
  </r>
  <r>
    <n v="259"/>
    <x v="22"/>
    <s v="Kudowa-Zdrój"/>
    <n v="91928"/>
    <x v="5"/>
    <n v="751201"/>
    <s v="SPC.01."/>
    <s v="Produkcja wyrobów cukierniczych"/>
    <x v="5"/>
    <n v="2"/>
    <n v="2"/>
    <s v="angielski"/>
    <n v="0"/>
    <n v="0"/>
    <s v="Centrum Kształcenia Zawodowego w Kłodzkiej Szkole Przedsiębiorczości w Kłodzku, ul. Szkolna 8, 57-300 Kłodzko"/>
    <x v="1"/>
  </r>
  <r>
    <n v="260"/>
    <x v="22"/>
    <s v="Kudowa-Zdrój"/>
    <n v="91928"/>
    <x v="8"/>
    <n v="751204"/>
    <s v="SPC.03."/>
    <s v="Produkcja wyrobów piekarskich"/>
    <x v="6"/>
    <n v="3"/>
    <n v="0"/>
    <s v="angielski"/>
    <n v="0"/>
    <n v="0"/>
    <s v="Centrum Kształcenia Zawodowego w Kłodzkiej Szkole Przedsiębiorczości w Kłodzku, ul. Szkolna 8, 57-300 Kłodzko"/>
    <x v="1"/>
  </r>
  <r>
    <n v="261"/>
    <x v="22"/>
    <s v="Kudowa-Zdrój"/>
    <n v="91928"/>
    <x v="23"/>
    <n v="513101"/>
    <s v="HGT.01."/>
    <s v="Wykonywanie usług kelnerskich"/>
    <x v="11"/>
    <n v="1"/>
    <n v="0"/>
    <s v="angielski"/>
    <n v="1"/>
    <n v="0"/>
    <s v="Centrum Kształcenia Zawodowego w Zespole Szkół i Placówek Kształcenia Zawodowego, ul.Botaniczna 66, 65-392  Zielona Góra"/>
    <x v="5"/>
  </r>
  <r>
    <n v="262"/>
    <x v="22"/>
    <s v="Kudowa-Zdrój"/>
    <n v="91928"/>
    <x v="0"/>
    <n v="522301"/>
    <s v="HAN.01."/>
    <s v="Prowadzenie sprzedaży"/>
    <x v="2"/>
    <n v="2"/>
    <n v="2"/>
    <s v="angielski"/>
    <n v="0"/>
    <n v="0"/>
    <s v="Centrum Kształcenia Zawodowego w Kłodzkiej Szkole Przedsiębiorczości w Kłodzku, ul. Szkolna 8, 57-300 Kłodzko"/>
    <x v="1"/>
  </r>
  <r>
    <n v="263"/>
    <x v="22"/>
    <s v="Kudowa-Zdrój"/>
    <n v="91928"/>
    <x v="4"/>
    <n v="722307"/>
    <s v="MEC.05."/>
    <s v=" Użytkowanie obrabiarek skrawających"/>
    <x v="8"/>
    <n v="4"/>
    <n v="0"/>
    <s v="niemiecki"/>
    <n v="4"/>
    <n v="0"/>
    <s v="Centrum Kształcenia Zawodowego w Świdnicy, 58-105 Świdnica, ul. Gen. Władysława Sikorskiego 41"/>
    <x v="0"/>
  </r>
  <r>
    <n v="264"/>
    <x v="22"/>
    <s v="Kudowa-Zdrój"/>
    <n v="91928"/>
    <x v="9"/>
    <n v="711204"/>
    <s v="BUD.12."/>
    <s v=" Wykonywanie robót murarskich i tynkarskich"/>
    <x v="6"/>
    <n v="3"/>
    <n v="0"/>
    <s v="niemiecki"/>
    <n v="3"/>
    <n v="0"/>
    <s v="Centrum Kształcenia Zawodowego w Świdnicy, 58-105 Świdnica, ul. Gen. Władysława Sikorskiego 41"/>
    <x v="0"/>
  </r>
  <r>
    <n v="265"/>
    <x v="22"/>
    <s v="Kudowa-Zdrój"/>
    <n v="91928"/>
    <x v="2"/>
    <n v="741103"/>
    <s v="ELE.02."/>
    <s v="Montaż, uruchamianie i konserwacja instalacji, maszyn i urządzeń elektrycznych"/>
    <x v="0"/>
    <n v="4"/>
    <n v="0"/>
    <s v="niemiecki"/>
    <n v="4"/>
    <n v="0"/>
    <s v="Centrum Kształcenia Zawodowego w Świdnicy, 58-105 Świdnica, ul. Gen. Władysława Sikorskiego 41"/>
    <x v="0"/>
  </r>
  <r>
    <n v="266"/>
    <x v="23"/>
    <s v="Legnica"/>
    <n v="14281"/>
    <x v="1"/>
    <n v="512001"/>
    <s v="HGT.02."/>
    <s v=" Przygotowanie i wydawanie dań"/>
    <x v="12"/>
    <n v="8"/>
    <n v="4"/>
    <s v="angielski"/>
    <n v="0"/>
    <n v="0"/>
    <s v="Centrum Kształcenia Zawodowego i Ustawicznego w Legnicy, ul. Lotnicza 26, 59-220 Legnica"/>
    <x v="7"/>
  </r>
  <r>
    <n v="267"/>
    <x v="23"/>
    <s v="Legnica"/>
    <n v="14281"/>
    <x v="5"/>
    <n v="751201"/>
    <s v="SPC.01."/>
    <s v="Produkcja wyrobów cukierniczych"/>
    <x v="12"/>
    <n v="4"/>
    <n v="3"/>
    <s v="angielski"/>
    <n v="0"/>
    <n v="0"/>
    <s v="Centrum Kształcenia Zawodowego i Ustawicznego w Legnicy, ul. Lotnicza 26, 59-220 Legnica"/>
    <x v="7"/>
  </r>
  <r>
    <n v="268"/>
    <x v="23"/>
    <s v="Legnica"/>
    <n v="14281"/>
    <x v="17"/>
    <n v="343101"/>
    <s v="AUD.02."/>
    <s v=" Rejestracja, obróbka i publikacja obrazu"/>
    <x v="20"/>
    <n v="2"/>
    <n v="1"/>
    <s v="angielski"/>
    <n v="2"/>
    <n v="1"/>
    <s v="Zespół Placówek Oświatowych Centrum Kształcenia Zawodowego nr 2 w Olkuszu, ul. Legionów Polskich 3"/>
    <x v="13"/>
  </r>
  <r>
    <n v="269"/>
    <x v="23"/>
    <s v="Legnica"/>
    <n v="14281"/>
    <x v="7"/>
    <n v="514101"/>
    <s v="FRK.01."/>
    <s v="Wykonywanie usług fryzjerskich"/>
    <x v="1"/>
    <n v="9"/>
    <n v="9"/>
    <s v="angielski"/>
    <n v="0"/>
    <n v="0"/>
    <s v="Centrum Kształcenia Zawodowego i Ustawicznego w Legnicy, ul. Lotnicza 26, 59-220 Legnica"/>
    <x v="7"/>
  </r>
  <r>
    <n v="270"/>
    <x v="23"/>
    <s v="Legnica"/>
    <n v="14281"/>
    <x v="2"/>
    <n v="741103"/>
    <s v="ELE.02."/>
    <s v="Montaż, uruchamianie i konserwacja instalacji, maszyn i urządzeń elektrycznych"/>
    <x v="7"/>
    <n v="2"/>
    <n v="0"/>
    <s v="angielski"/>
    <n v="2"/>
    <n v="0"/>
    <s v="Centrum Kształcenia Zawodowego i Ustawicznego, 67-400 Wschowa, Plac Kosynierów 1"/>
    <x v="2"/>
  </r>
  <r>
    <m/>
    <x v="23"/>
    <s v="Legnica"/>
    <n v="14281"/>
    <x v="13"/>
    <n v="752205"/>
    <s v="DRM.04."/>
    <s v=" Wytwarzanie wyrobów z drewna i materiałów drewnopochodnych"/>
    <x v="1"/>
    <n v="1"/>
    <n v="0"/>
    <s v="angielski"/>
    <n v="1"/>
    <n v="0"/>
    <s v="Centrum Kształcenia Zawodowego w Świdnicy, 58-105 Świdnica, ul. Gen. Władysława Sikorskiego 41"/>
    <x v="0"/>
  </r>
  <r>
    <n v="271"/>
    <x v="23"/>
    <s v="Legnica"/>
    <n v="14281"/>
    <x v="0"/>
    <n v="522301"/>
    <s v="HAN.01."/>
    <s v="Prowadzenie sprzedaży"/>
    <x v="8"/>
    <n v="2"/>
    <n v="1"/>
    <s v="angielski"/>
    <n v="0"/>
    <n v="0"/>
    <s v="Centrum Kształcenia Zawodowego i Ustawicznego w Legnicy, ul. Lotnicza 26, 59-220 Legnica"/>
    <x v="7"/>
  </r>
  <r>
    <n v="272"/>
    <x v="24"/>
    <s v="Lubań"/>
    <n v="19485"/>
    <x v="1"/>
    <n v="512001"/>
    <s v="HGT.02."/>
    <s v=" Przygotowanie i wydawanie dań"/>
    <x v="12"/>
    <n v="10"/>
    <n v="9"/>
    <s v="angielski"/>
    <n v="10"/>
    <n v="9"/>
    <s v="Centrum Kształcenia Zawodowego i Ustawicznego w Legnicy, ul. Lotnicza 26, 59-220 Legnica"/>
    <x v="7"/>
  </r>
  <r>
    <n v="273"/>
    <x v="24"/>
    <s v="Lubań"/>
    <n v="19485"/>
    <x v="1"/>
    <n v="512001"/>
    <s v="HGT.02."/>
    <s v=" Przygotowanie i wydawanie dań"/>
    <x v="24"/>
    <n v="1"/>
    <n v="1"/>
    <s v="angielski"/>
    <n v="1"/>
    <n v="1"/>
    <s v="Centrum Kształcenia Zawodowego w Kłodzkiej Szkole Przedsiębiorczości w Kłodzku, ul. Szkolna 8, 57-300 Kłodzko"/>
    <x v="1"/>
  </r>
  <r>
    <n v="274"/>
    <x v="24"/>
    <s v="Lubań"/>
    <n v="19485"/>
    <x v="0"/>
    <n v="522301"/>
    <s v="HAN.01."/>
    <s v="Prowadzenie sprzedaży"/>
    <x v="8"/>
    <n v="7"/>
    <n v="7"/>
    <s v="angielski"/>
    <n v="5"/>
    <n v="5"/>
    <s v="Centrum Kształcenia Zawodowego i Ustawicznego w Legnicy, ul. Lotnicza 26, 59-220 Legnica"/>
    <x v="7"/>
  </r>
  <r>
    <n v="275"/>
    <x v="24"/>
    <s v="Lubań"/>
    <n v="19485"/>
    <x v="0"/>
    <n v="522301"/>
    <s v="HAN.01."/>
    <s v="Prowadzenie sprzedaży"/>
    <x v="0"/>
    <n v="9"/>
    <n v="8"/>
    <s v="angielski"/>
    <n v="9"/>
    <n v="8"/>
    <s v="Centrum Kształcenia Zawodowego i Ustawicznego w Legnicy, ul. Lotnicza 26, 59-220 Legnica"/>
    <x v="7"/>
  </r>
  <r>
    <n v="276"/>
    <x v="24"/>
    <s v="Lubań"/>
    <n v="19485"/>
    <x v="8"/>
    <n v="751204"/>
    <s v="SPC.03."/>
    <s v="Produkcja wyrobów piekarskich"/>
    <x v="6"/>
    <n v="1"/>
    <n v="0"/>
    <s v="angielski"/>
    <n v="1"/>
    <n v="0"/>
    <s v="Centrum Kształcenia Zawodowego w Kłodzkiej Szkole Przedsiębiorczości w Kłodzku, ul. Szkolna 8, 57-300 Kłodzko"/>
    <x v="1"/>
  </r>
  <r>
    <n v="277"/>
    <x v="24"/>
    <s v="Lubań"/>
    <n v="19485"/>
    <x v="4"/>
    <n v="722307"/>
    <s v="MEC.05."/>
    <s v=" Użytkowanie obrabiarek skrawających"/>
    <x v="3"/>
    <n v="7"/>
    <n v="0"/>
    <s v="niemiecki"/>
    <n v="7"/>
    <n v="0"/>
    <s v="Centrum Kształcenia Zawodowego w Świdnicy, 58-105 Świdnica, ul. Gen. Władysława Sikorskiego 41"/>
    <x v="0"/>
  </r>
  <r>
    <n v="278"/>
    <x v="24"/>
    <s v="Lubań"/>
    <n v="19485"/>
    <x v="7"/>
    <n v="514101"/>
    <s v="FRK.01."/>
    <s v="Wykonywanie usług fryzjerskich"/>
    <x v="3"/>
    <n v="5"/>
    <n v="4"/>
    <s v="angielski"/>
    <n v="5"/>
    <n v="4"/>
    <s v="Centrum Kształcenia Zawodowego i Ustawicznego w Legnicy, ul. Lotnicza 26, 59-220 Legnica"/>
    <x v="7"/>
  </r>
  <r>
    <n v="279"/>
    <x v="24"/>
    <s v="Lubań"/>
    <n v="19485"/>
    <x v="7"/>
    <n v="514101"/>
    <s v="FRK.01."/>
    <s v="Wykonywanie usług fryzjerskich"/>
    <x v="4"/>
    <n v="0"/>
    <n v="0"/>
    <m/>
    <n v="0"/>
    <n v="0"/>
    <s v="Centrum Kształcenia Zawodowego i Ustawicznego w Legnicy, ul. Lotnicza 26, 59-220 Legnica"/>
    <x v="7"/>
  </r>
  <r>
    <n v="280"/>
    <x v="24"/>
    <s v="Lubań"/>
    <n v="19485"/>
    <x v="7"/>
    <n v="514101"/>
    <s v="FRK.01."/>
    <s v="Wykonywanie usług fryzjerskich"/>
    <x v="4"/>
    <n v="0"/>
    <n v="0"/>
    <m/>
    <n v="0"/>
    <n v="0"/>
    <s v="Centrum Kształcenia Zawodowego i Ustawicznego w Legnicy, ul. Lotnicza 26, 59-220 Legnica"/>
    <x v="7"/>
  </r>
  <r>
    <n v="281"/>
    <x v="24"/>
    <s v="Lubań"/>
    <n v="19485"/>
    <x v="2"/>
    <n v="741103"/>
    <s v="ELE.02."/>
    <s v="Montaż, uruchamianie i konserwacja instalacji, maszyn i urządzeń elektrycznych"/>
    <x v="1"/>
    <n v="1"/>
    <n v="0"/>
    <s v="niemiecki"/>
    <n v="1"/>
    <n v="0"/>
    <s v="Centrum Kształcenia Zawodowego w Świdnicy, 58-105 Świdnica, ul. Gen. Władysława Sikorskiego 41"/>
    <x v="0"/>
  </r>
  <r>
    <n v="282"/>
    <x v="24"/>
    <s v="Lubań"/>
    <n v="19485"/>
    <x v="11"/>
    <n v="723103"/>
    <s v="MOT.05."/>
    <s v="Obsługa, diagnozowanie oraz naprawa pojazdów samochodowych"/>
    <x v="7"/>
    <n v="13"/>
    <n v="0"/>
    <s v="niemiecki"/>
    <n v="13"/>
    <n v="0"/>
    <s v="Centrum Kształcenia Zawodowego w Świdnicy, 58-105 Świdnica, ul. Gen. Władysława Sikorskiego 41"/>
    <x v="0"/>
  </r>
  <r>
    <n v="283"/>
    <x v="24"/>
    <s v="Lubań"/>
    <n v="19485"/>
    <x v="9"/>
    <n v="711204"/>
    <s v="BUD.12."/>
    <s v=" Wykonywanie robót murarskich i tynkarskich"/>
    <x v="6"/>
    <n v="1"/>
    <n v="0"/>
    <s v="niemiecki"/>
    <n v="1"/>
    <n v="0"/>
    <s v="Centrum Kształcenia Zawodowego w Świdnicy, 58-105 Świdnica, ul. Gen. Władysława Sikorskiego 41"/>
    <x v="0"/>
  </r>
  <r>
    <n v="285"/>
    <x v="24"/>
    <s v="Lubań"/>
    <n v="19485"/>
    <x v="3"/>
    <n v="712905"/>
    <s v="BUD.11."/>
    <s v=" Wykonywanie robót montażowych, okładzinowych i wykończeniowych"/>
    <x v="13"/>
    <n v="3"/>
    <n v="0"/>
    <s v="niemiecki/angielski"/>
    <n v="3"/>
    <n v="0"/>
    <s v="Centrum Kształcenia Zawodowego w Zespole Szkół i Placówek Kształcenia Zawodowego, ul.Botaniczna 66, 65-392  Zielona Góra"/>
    <x v="5"/>
  </r>
  <r>
    <n v="286"/>
    <x v="24"/>
    <s v="Lubań"/>
    <n v="19485"/>
    <x v="13"/>
    <n v="752205"/>
    <s v="DRM.04."/>
    <s v=" Wytwarzanie wyrobów z drewna i materiałów drewnopochodnych"/>
    <x v="1"/>
    <n v="1"/>
    <n v="0"/>
    <s v="niemiecki"/>
    <n v="1"/>
    <n v="0"/>
    <s v="Centrum Kształcenia Zawodowego w Świdnicy, 58-105 Świdnica, ul. Gen. Władysława Sikorskiego 41"/>
    <x v="0"/>
  </r>
  <r>
    <n v="287"/>
    <x v="25"/>
    <s v="Lubin"/>
    <n v="107344"/>
    <x v="5"/>
    <n v="751201"/>
    <s v="SPC.01."/>
    <s v="Produkcja wyrobów cukierniczych"/>
    <x v="12"/>
    <n v="6"/>
    <n v="6"/>
    <s v="angielski"/>
    <n v="0"/>
    <n v="0"/>
    <s v="Centrum Kształcenia Zawodowego i Ustawicznego w Legnicy, ul. Lotnicza 26, 59-220 Legnica"/>
    <x v="7"/>
  </r>
  <r>
    <n v="288"/>
    <x v="25"/>
    <s v="Lubin"/>
    <n v="107344"/>
    <x v="7"/>
    <n v="514101"/>
    <s v="FRK.01."/>
    <s v="Wykonywanie usług fryzjerskich"/>
    <x v="1"/>
    <n v="8"/>
    <n v="7"/>
    <s v="angielski"/>
    <n v="1"/>
    <n v="1"/>
    <s v="Centrum Kształcenia Zawodowego i Ustawicznego w Legnicy, ul. Lotnicza 26, 59-220 Legnica"/>
    <x v="7"/>
  </r>
  <r>
    <n v="289"/>
    <x v="25"/>
    <s v="Lubin"/>
    <n v="107344"/>
    <x v="7"/>
    <n v="514101"/>
    <s v="FRK.01."/>
    <s v="Wykonywanie usług fryzjerskich"/>
    <x v="12"/>
    <n v="5"/>
    <n v="5"/>
    <s v="angielski"/>
    <n v="0"/>
    <n v="0"/>
    <s v="Centrum Kształcenia Zawodowego i Ustawicznego w Legnicy, ul. Lotnicza 26, 59-220 Legnica"/>
    <x v="7"/>
  </r>
  <r>
    <n v="290"/>
    <x v="25"/>
    <s v="Lubin"/>
    <n v="107344"/>
    <x v="0"/>
    <n v="522301"/>
    <s v="HAN.01."/>
    <s v="Prowadzenie sprzedaży"/>
    <x v="0"/>
    <n v="5"/>
    <n v="4"/>
    <s v="angielski"/>
    <n v="0"/>
    <n v="0"/>
    <s v="Centrum Kształcenia Zawodowego i Ustawicznego w Legnicy, ul. Lotnicza 26, 59-220 Legnica"/>
    <x v="7"/>
  </r>
  <r>
    <n v="291"/>
    <x v="25"/>
    <s v="Lubin"/>
    <n v="107344"/>
    <x v="0"/>
    <n v="522301"/>
    <s v="HAN.01."/>
    <s v="Prowadzenie sprzedaży"/>
    <x v="0"/>
    <n v="4"/>
    <n v="4"/>
    <s v="angielski"/>
    <n v="0"/>
    <n v="0"/>
    <s v="Centrum Kształcenia Zawodowego i Ustawicznego w Legnicy, ul. Lotnicza 26, 59-220 Legnica"/>
    <x v="7"/>
  </r>
  <r>
    <n v="292"/>
    <x v="25"/>
    <s v="Lubin"/>
    <n v="107344"/>
    <x v="11"/>
    <n v="723103"/>
    <s v="MOT.05."/>
    <s v="Obsługa, diagnozowanie oraz naprawa pojazdów samochodowych"/>
    <x v="20"/>
    <n v="16"/>
    <n v="0"/>
    <s v="niemiecki"/>
    <n v="0"/>
    <n v="0"/>
    <s v="Głogowskie Centrum Kształcenia Zawodowego w Głogowie"/>
    <x v="11"/>
  </r>
  <r>
    <n v="293"/>
    <x v="25"/>
    <s v="Lubin"/>
    <n v="107344"/>
    <x v="33"/>
    <n v="723318"/>
    <s v="TKO.09."/>
    <s v=" Wykonywanie robót związanych z utrzymaniem i naprawą pojazdów kolejowych"/>
    <x v="4"/>
    <n v="2"/>
    <n v="1"/>
    <s v="angielski"/>
    <n v="0"/>
    <n v="0"/>
    <s v="Centrum Kształcenia Zawodowego w Dębicy, ul. Rzeszowska 78, 39-200 Dębica, biuro@ckzdebica.pl"/>
    <x v="16"/>
  </r>
  <r>
    <n v="294"/>
    <x v="25"/>
    <s v="Lubin"/>
    <n v="107344"/>
    <x v="15"/>
    <n v="741203"/>
    <s v="MOT.02."/>
    <s v="Obsługa, diagnozowanie oraz naprawa mechatronicznych systemów pojazdów samochodowych"/>
    <x v="4"/>
    <n v="6"/>
    <n v="0"/>
    <s v="angielski"/>
    <n v="6"/>
    <n v="0"/>
    <s v="Centrum Kształcenia Zawodowego i Ustawicznego, 67-400 Wschowa, Plac Kosynierów 1"/>
    <x v="2"/>
  </r>
  <r>
    <n v="295"/>
    <x v="25"/>
    <s v="Lubin"/>
    <n v="107344"/>
    <x v="24"/>
    <n v="741201"/>
    <s v="ELE.01."/>
    <s v=" Montaż i obsługa maszyn i urządzeń elektrycznych"/>
    <x v="4"/>
    <n v="2"/>
    <n v="0"/>
    <s v="angielski"/>
    <n v="2"/>
    <n v="0"/>
    <s v="Centrum Kształcenia Zawodowego i Ustawicznego, 67-400 Wschowa, Plac Kosynierów 1"/>
    <x v="2"/>
  </r>
  <r>
    <n v="296"/>
    <x v="25"/>
    <s v="Lubin"/>
    <n v="107344"/>
    <x v="10"/>
    <n v="721306"/>
    <s v="MOT.01."/>
    <s v="Diagnozowanie i naprawa nadwozi pojazdów samochodowych"/>
    <x v="4"/>
    <n v="2"/>
    <n v="0"/>
    <s v="angielski"/>
    <n v="2"/>
    <n v="0"/>
    <s v="Centrum Kształcenia Zawodowego i Ustawicznego, 67-400 Wschowa, Plac Kosynierów 1"/>
    <x v="2"/>
  </r>
  <r>
    <n v="297"/>
    <x v="25"/>
    <s v="Lubin"/>
    <n v="107344"/>
    <x v="1"/>
    <n v="512001"/>
    <s v="HGT.02."/>
    <m/>
    <x v="12"/>
    <n v="1"/>
    <n v="1"/>
    <s v="angielski"/>
    <n v="1"/>
    <n v="1"/>
    <s v="Centrum Kształcenia Zawodowego i Ustawicznego w Legnicy, ul. Lotnicza 26, 59-220 Legnica"/>
    <x v="7"/>
  </r>
  <r>
    <n v="298"/>
    <x v="25"/>
    <s v="Lubin"/>
    <n v="107344"/>
    <x v="25"/>
    <n v="713203"/>
    <s v="MOT.03."/>
    <s v="Diagnozowanie i naprawa powłok lakierniczych"/>
    <x v="4"/>
    <n v="1"/>
    <n v="0"/>
    <s v="angielski"/>
    <n v="1"/>
    <n v="0"/>
    <s v="Centrum Kształcenia Zawodowego i Ustawicznego, 67-400 Wschowa, Plac Kosynierów 1"/>
    <x v="2"/>
  </r>
  <r>
    <n v="299"/>
    <x v="26"/>
    <s v="Lubomierz"/>
    <n v="109021"/>
    <x v="15"/>
    <n v="741203"/>
    <s v="MOT.02."/>
    <s v="Obsługa, diagnozowanie oraz naprawa mechatronicznych systemów pojazdów samochodowych"/>
    <x v="3"/>
    <n v="1"/>
    <n v="0"/>
    <s v="niemiecki"/>
    <n v="1"/>
    <n v="0"/>
    <s v="Centrum Kształcenia Zawodowego w Świdnicy, 58-105 Świdnica, ul. Gen. Władysława Sikorskiego 41"/>
    <x v="0"/>
  </r>
  <r>
    <n v="300"/>
    <x v="26"/>
    <s v="Lubomierz"/>
    <n v="109021"/>
    <x v="1"/>
    <n v="512001"/>
    <s v="HGT.02."/>
    <s v=" Przygotowanie i wydawanie dań"/>
    <x v="2"/>
    <n v="1"/>
    <n v="1"/>
    <s v="angielski"/>
    <n v="1"/>
    <n v="1"/>
    <s v="Centrum Kształcenia Zawodowego w Kłodzkiej Szkole Przedsiębiorczości w Kłodzku, ul. Szkolna 8, 57-300 Kłodzko"/>
    <x v="1"/>
  </r>
  <r>
    <n v="301"/>
    <x v="26"/>
    <s v="Lubomierz"/>
    <n v="109021"/>
    <x v="1"/>
    <n v="512001"/>
    <s v="HGT.02."/>
    <s v=" Przygotowanie i wydawanie dań"/>
    <x v="3"/>
    <n v="8"/>
    <n v="5"/>
    <s v="angielski"/>
    <n v="8"/>
    <n v="5"/>
    <s v="Centrum Kształcenia Zawodowego i Ustawicznego w Legnicy, ul. Lotnicza 26, 59-220 Legnica"/>
    <x v="7"/>
  </r>
  <r>
    <n v="302"/>
    <x v="26"/>
    <s v="Lubomierz"/>
    <n v="109021"/>
    <x v="0"/>
    <n v="522301"/>
    <s v="HAN.01."/>
    <s v="Prowadzenie sprzedaży"/>
    <x v="8"/>
    <n v="1"/>
    <n v="0"/>
    <s v="angielski"/>
    <n v="1"/>
    <n v="0"/>
    <s v="Centrum Kształcenia Zawodowego i Ustawicznego w Legnicy, ul. Lotnicza 26, 59-220 Legnica"/>
    <x v="7"/>
  </r>
  <r>
    <n v="303"/>
    <x v="26"/>
    <s v="Lubomierz"/>
    <n v="109021"/>
    <x v="7"/>
    <n v="514101"/>
    <s v="FRK.01."/>
    <s v="Wykonywanie usług fryzjerskich"/>
    <x v="12"/>
    <n v="1"/>
    <n v="0"/>
    <s v="angielski"/>
    <n v="1"/>
    <n v="0"/>
    <s v="Centrum Kształcenia Zawodowego i Ustawicznego w Legnicy, ul. Lotnicza 26, 59-220 Legnica"/>
    <x v="7"/>
  </r>
  <r>
    <n v="304"/>
    <x v="26"/>
    <s v="Lubomierz"/>
    <n v="109021"/>
    <x v="7"/>
    <n v="514101"/>
    <s v="FRK.01."/>
    <s v="Wykonywanie usług fryzjerskich"/>
    <x v="4"/>
    <n v="0"/>
    <n v="0"/>
    <s v="angielski"/>
    <n v="0"/>
    <n v="0"/>
    <s v="Centrum Kształcenia Zawodowego i Ustawicznego w Legnicy, ul. Lotnicza 26, 59-220 Legnica"/>
    <x v="7"/>
  </r>
  <r>
    <n v="305"/>
    <x v="26"/>
    <s v="Lubomierz"/>
    <n v="109021"/>
    <x v="11"/>
    <n v="723103"/>
    <s v="MOT.05."/>
    <s v="Obsługa, diagnozowanie oraz naprawa pojazdów samochodowych"/>
    <x v="0"/>
    <n v="2"/>
    <n v="0"/>
    <s v="niemiecki"/>
    <n v="2"/>
    <n v="0"/>
    <s v="Centrum Kształcenia Zawodowego w Świdnicy, 58-105 Świdnica, ul. Gen. Władysława Sikorskiego 41"/>
    <x v="0"/>
  </r>
  <r>
    <n v="306"/>
    <x v="26"/>
    <s v="Lubomierz"/>
    <n v="109021"/>
    <x v="6"/>
    <n v="962907"/>
    <s v="HGT.03."/>
    <s v="Obsługa gości w obiekcie świadczącym usługi hotelarskie"/>
    <x v="3"/>
    <n v="2"/>
    <n v="0"/>
    <s v="angielski"/>
    <n v="2"/>
    <n v="0"/>
    <s v="Centrum Kształcenia Zawodowego w Kłodzkiej Szkole Przedsiębiorczości w Kłodzku, ul. Szkolna 8, 57-300 Kłodzko"/>
    <x v="1"/>
  </r>
  <r>
    <n v="307"/>
    <x v="26"/>
    <s v="Lubomierz"/>
    <n v="109021"/>
    <x v="23"/>
    <n v="513101"/>
    <s v="HGT.01."/>
    <s v="Wykonywanie usług kelnerskich"/>
    <x v="11"/>
    <n v="3"/>
    <n v="1"/>
    <s v="angielski"/>
    <n v="3"/>
    <n v="1"/>
    <s v="Centrum Kształcenia Zawodowego w Zespole Szkół i Placówek Kształcenia Zawodowego, ul.Botaniczna 66, 65-392  Zielona Góra"/>
    <x v="5"/>
  </r>
  <r>
    <n v="308"/>
    <x v="27"/>
    <s v="Międzybórz"/>
    <n v="73476"/>
    <x v="0"/>
    <n v="522301"/>
    <s v="HAN.01."/>
    <s v="Prowadzenie sprzedaży"/>
    <x v="8"/>
    <n v="3"/>
    <n v="3"/>
    <s v="angielski"/>
    <n v="0"/>
    <n v="0"/>
    <s v="Centrum Kształcenia Zawodowego w Oleśnicy, ul. Wojska Polskiego 67"/>
    <x v="6"/>
  </r>
  <r>
    <n v="309"/>
    <x v="27"/>
    <s v="Międzybórz"/>
    <n v="73476"/>
    <x v="13"/>
    <n v="752205"/>
    <s v="DRM.04."/>
    <s v=" Wytwarzanie wyrobów z drewna i materiałów drewnopochodnych"/>
    <x v="3"/>
    <n v="2"/>
    <n v="0"/>
    <s v="angielski"/>
    <n v="0"/>
    <n v="0"/>
    <s v="Centrum Kształcenia Zawodowego w Oleśnicy, ul. Wojska Polskiego 67"/>
    <x v="6"/>
  </r>
  <r>
    <n v="310"/>
    <x v="27"/>
    <s v="Międzybórz"/>
    <n v="73476"/>
    <x v="2"/>
    <n v="741103"/>
    <s v="ELE.02."/>
    <s v="Montaż, uruchamianie i konserwacja instalacji, maszyn i urządzeń elektrycznych"/>
    <x v="7"/>
    <n v="1"/>
    <n v="0"/>
    <s v="angielski"/>
    <n v="0"/>
    <n v="0"/>
    <s v="Centrum Kształcenia Zawodowego w Oleśnicy, ul. Wojska Polskiego 67"/>
    <x v="6"/>
  </r>
  <r>
    <n v="311"/>
    <x v="27"/>
    <s v="Międzybórz"/>
    <n v="73476"/>
    <x v="7"/>
    <n v="514101"/>
    <s v="FRK.01."/>
    <s v="Wykonywanie usług fryzjerskich"/>
    <x v="9"/>
    <n v="1"/>
    <n v="1"/>
    <s v="angielski"/>
    <n v="0"/>
    <n v="0"/>
    <s v="Centrum Kształcenia Zawodowego w Oleśnicy, ul. Wojska Polskiego 67"/>
    <x v="6"/>
  </r>
  <r>
    <n v="312"/>
    <x v="27"/>
    <s v="Międzybórz"/>
    <n v="73476"/>
    <x v="5"/>
    <n v="751201"/>
    <s v="SPC.01."/>
    <s v="Produkcja wyrobów cukierniczych"/>
    <x v="9"/>
    <n v="3"/>
    <n v="3"/>
    <s v="angielski"/>
    <n v="0"/>
    <n v="0"/>
    <s v="Centrum Kształcenia Zawodowego w Oleśnicy, ul. Wojska Polskiego 67"/>
    <x v="6"/>
  </r>
  <r>
    <n v="313"/>
    <x v="27"/>
    <s v="Międzybórz"/>
    <n v="73476"/>
    <x v="22"/>
    <n v="753402"/>
    <s v="DRM.05."/>
    <s v="Wykonywanie wyrobów tapicerowanych"/>
    <x v="1"/>
    <n v="8"/>
    <n v="1"/>
    <s v="angielski"/>
    <n v="0"/>
    <n v="0"/>
    <s v="Centrum Kształcenia Zawodowego w Oleśnicy, ul. Wojska Polskiego 67"/>
    <x v="6"/>
  </r>
  <r>
    <n v="314"/>
    <x v="27"/>
    <s v="Międzybórz"/>
    <n v="73476"/>
    <x v="11"/>
    <n v="723103"/>
    <s v="MOT.05."/>
    <s v="Obsługa, diagnozowanie oraz naprawa pojazdów samochodowych"/>
    <x v="10"/>
    <n v="1"/>
    <n v="0"/>
    <s v="angielski"/>
    <n v="0"/>
    <n v="0"/>
    <s v="Centrum Kształcenia Zawodowego w Oleśnicy, ul. Wojska Polskiego 67"/>
    <x v="6"/>
  </r>
  <r>
    <n v="315"/>
    <x v="27"/>
    <s v="Międzybórz"/>
    <n v="73476"/>
    <x v="12"/>
    <n v="712618"/>
    <s v="BUD.09."/>
    <s v="Wykonywanie robót związanych z budową, montażem i eksploatacją sieci oraz instalacji sanitarnych"/>
    <x v="8"/>
    <n v="1"/>
    <n v="0"/>
    <s v="angielski"/>
    <n v="1"/>
    <n v="0"/>
    <s v="Centrum Kształcenia Zawodowego w Świdnicy, 58-105 Świdnica, ul. Gen. Władysława Sikorskiego 41"/>
    <x v="0"/>
  </r>
  <r>
    <n v="316"/>
    <x v="27"/>
    <s v="Międzybórz"/>
    <n v="73476"/>
    <x v="1"/>
    <n v="512001"/>
    <s v="HGT.02."/>
    <s v=" Przygotowanie i wydawanie dań"/>
    <x v="0"/>
    <n v="1"/>
    <n v="1"/>
    <s v="angielski"/>
    <n v="0"/>
    <n v="0"/>
    <s v="Centrum Kształcenia Zawodowego w Oleśnicy, ul. Wojska Polskiego 67"/>
    <x v="6"/>
  </r>
  <r>
    <n v="317"/>
    <x v="28"/>
    <s v="Milicz"/>
    <n v="60195"/>
    <x v="31"/>
    <n v="712101"/>
    <s v="BUD.03."/>
    <s v="Wykonywanie robót dekarsko-blacharskich"/>
    <x v="4"/>
    <n v="0"/>
    <n v="0"/>
    <s v="niemiecki"/>
    <n v="0"/>
    <n v="0"/>
    <s v="Ośrodek Dokształcania i Doskonalenia Zawodowego w Krotoszynie"/>
    <x v="8"/>
  </r>
  <r>
    <n v="318"/>
    <x v="28"/>
    <s v="Milicz"/>
    <n v="60195"/>
    <x v="34"/>
    <n v="751108"/>
    <s v="SPC.04."/>
    <s v=" Produkcja przetworów mięsnych i tłuszczowych"/>
    <x v="4"/>
    <n v="2"/>
    <n v="0"/>
    <s v="niemiecki"/>
    <n v="0"/>
    <n v="0"/>
    <s v="Ośrodek Dokształcania i Doskonalenia Zawodowego w Krotoszynie"/>
    <x v="8"/>
  </r>
  <r>
    <n v="319"/>
    <x v="28"/>
    <s v="Milicz"/>
    <n v="60195"/>
    <x v="5"/>
    <n v="751201"/>
    <s v="SPC.01."/>
    <s v="Produkcja wyrobów cukierniczych"/>
    <x v="4"/>
    <n v="3"/>
    <n v="3"/>
    <s v="niemiecki"/>
    <n v="0"/>
    <n v="0"/>
    <s v="Ośrodek Dokształcania i Doskonalenia Zawodowego w Krotoszynie"/>
    <x v="8"/>
  </r>
  <r>
    <n v="320"/>
    <x v="28"/>
    <s v="Milicz"/>
    <n v="60195"/>
    <x v="24"/>
    <n v="741201"/>
    <s v="ELE.01."/>
    <s v=" Montaż i obsługa maszyn i urządzeń elektrycznych"/>
    <x v="4"/>
    <n v="12"/>
    <n v="1"/>
    <s v="niemiecki"/>
    <n v="0"/>
    <n v="0"/>
    <s v="Ośrodek Dokształcania i Doskonalenia Zawodowego w Krotoszynie"/>
    <x v="8"/>
  </r>
  <r>
    <n v="321"/>
    <x v="28"/>
    <s v="Milicz"/>
    <n v="60195"/>
    <x v="2"/>
    <n v="741103"/>
    <s v="ELE.02."/>
    <s v="Montaż, uruchamianie i konserwacja instalacji, maszyn i urządzeń elektrycznych"/>
    <x v="4"/>
    <n v="22"/>
    <n v="0"/>
    <s v="niemiecki"/>
    <n v="0"/>
    <n v="0"/>
    <s v="Ośrodek Dokształcania i Doskonalenia Zawodowego w Krotoszynie"/>
    <x v="8"/>
  </r>
  <r>
    <n v="322"/>
    <x v="28"/>
    <s v="Milicz"/>
    <n v="60195"/>
    <x v="7"/>
    <n v="514101"/>
    <s v="FRK.01."/>
    <s v="Wykonywanie usług fryzjerskich"/>
    <x v="4"/>
    <n v="4"/>
    <n v="4"/>
    <s v="niemiecki"/>
    <n v="0"/>
    <n v="0"/>
    <s v="Ośrodek Dokształcania i Doskonalenia Zawodowego w Krotoszynie"/>
    <x v="8"/>
  </r>
  <r>
    <n v="323"/>
    <x v="28"/>
    <s v="Milicz"/>
    <n v="60195"/>
    <x v="1"/>
    <n v="512001"/>
    <s v="HGT.02."/>
    <s v=" Przygotowanie i wydawanie dań"/>
    <x v="4"/>
    <n v="10"/>
    <n v="7"/>
    <s v="niemiecki"/>
    <n v="0"/>
    <n v="0"/>
    <s v="Ośrodek Dokształcania i Doskonalenia Zawodowego w Krotoszynie"/>
    <x v="8"/>
  </r>
  <r>
    <n v="324"/>
    <x v="28"/>
    <s v="Milicz"/>
    <n v="60195"/>
    <x v="11"/>
    <n v="723103"/>
    <s v="MOT.05."/>
    <s v="Obsługa, diagnozowanie oraz naprawa pojazdów samochodowych"/>
    <x v="4"/>
    <n v="13"/>
    <n v="0"/>
    <s v="niemiecki"/>
    <n v="0"/>
    <n v="0"/>
    <s v="Ośrodek Dokształcania i Doskonalenia Zawodowego w Krotoszynie"/>
    <x v="8"/>
  </r>
  <r>
    <n v="325"/>
    <x v="28"/>
    <s v="Milicz"/>
    <n v="60195"/>
    <x v="0"/>
    <n v="522301"/>
    <s v="HAN.01."/>
    <s v="Prowadzenie sprzedaży"/>
    <x v="4"/>
    <n v="33"/>
    <n v="30"/>
    <s v="niemiecki"/>
    <n v="0"/>
    <n v="0"/>
    <s v="Ośrodek Dokształcania i Doskonalenia Zawodowego w Krotoszynie"/>
    <x v="8"/>
  </r>
  <r>
    <n v="326"/>
    <x v="28"/>
    <s v="Milicz"/>
    <n v="60195"/>
    <x v="18"/>
    <n v="722204"/>
    <s v="MEC.08."/>
    <s v="Wykonywanie i naprawa elementów maszyn, urządzeń i narzędzi"/>
    <x v="4"/>
    <n v="10"/>
    <n v="0"/>
    <s v="niemiecki"/>
    <n v="0"/>
    <n v="0"/>
    <s v="Ośrodek Dokształcania i Doskonalenia Zawodowego w Krotoszynie"/>
    <x v="8"/>
  </r>
  <r>
    <n v="327"/>
    <x v="28"/>
    <s v="Milicz"/>
    <n v="60195"/>
    <x v="16"/>
    <n v="742117"/>
    <s v="ELM.02."/>
    <s v="Montaż oraz instalowanie układów i urządzeń elektronicznych"/>
    <x v="4"/>
    <n v="5"/>
    <n v="0"/>
    <s v="niemiecki"/>
    <n v="0"/>
    <n v="0"/>
    <s v="Ośrodek Dokształcania i Doskonalenia Zawodowego w Krotoszynie"/>
    <x v="8"/>
  </r>
  <r>
    <n v="328"/>
    <x v="28"/>
    <s v="Milicz"/>
    <n v="60195"/>
    <x v="3"/>
    <n v="712905"/>
    <s v="BUD.11."/>
    <s v=" Wykonywanie robót montażowych, okładzinowych i wykończeniowych"/>
    <x v="4"/>
    <n v="1"/>
    <n v="0"/>
    <s v="niemiecki"/>
    <n v="0"/>
    <n v="0"/>
    <s v="Ośrodek Dokształcania i Doskonalenia Zawodowego w Krotoszynie"/>
    <x v="8"/>
  </r>
  <r>
    <n v="329"/>
    <x v="28"/>
    <s v="Milicz"/>
    <n v="60195"/>
    <x v="8"/>
    <n v="751204"/>
    <s v="SPC.03."/>
    <s v="Produkcja wyrobów piekarskich"/>
    <x v="4"/>
    <n v="3"/>
    <n v="0"/>
    <s v="niemiecki"/>
    <n v="0"/>
    <n v="0"/>
    <s v="Ośrodek Dokształcania i Doskonalenia Zawodowego w Krotoszynie"/>
    <x v="8"/>
  </r>
  <r>
    <n v="330"/>
    <x v="28"/>
    <s v="Milicz"/>
    <n v="60195"/>
    <x v="35"/>
    <n v="613003"/>
    <s v="ROL.04."/>
    <s v=" Prowadzenie produkcji rolniczej"/>
    <x v="4"/>
    <n v="8"/>
    <n v="0"/>
    <s v="niemiecki"/>
    <n v="0"/>
    <n v="0"/>
    <s v="Ośrodek Dokształcania i Doskonalenia Zawodowego w Krotoszynie"/>
    <x v="8"/>
  </r>
  <r>
    <n v="331"/>
    <x v="28"/>
    <s v="Milicz"/>
    <n v="60195"/>
    <x v="13"/>
    <n v="752205"/>
    <s v="DRM.04."/>
    <s v=" Wytwarzanie wyrobów z drewna i materiałów drewnopochodnych"/>
    <x v="4"/>
    <n v="13"/>
    <n v="0"/>
    <s v="niemiecki"/>
    <n v="0"/>
    <n v="0"/>
    <s v="Ośrodek Dokształcania i Doskonalenia Zawodowego w Krotoszynie"/>
    <x v="8"/>
  </r>
  <r>
    <n v="332"/>
    <x v="28"/>
    <s v="Milicz"/>
    <n v="60195"/>
    <x v="9"/>
    <n v="711204"/>
    <s v="BUD.12."/>
    <s v=" Wykonywanie robót murarskich i tynkarskich"/>
    <x v="4"/>
    <n v="1"/>
    <n v="0"/>
    <s v="niemiecki"/>
    <n v="0"/>
    <n v="0"/>
    <s v="Ośrodek Dokształcania i Doskonalenia Zawodowego w Krotoszynie"/>
    <x v="8"/>
  </r>
  <r>
    <n v="333"/>
    <x v="28"/>
    <s v="Milicz"/>
    <n v="60195"/>
    <x v="22"/>
    <n v="753402"/>
    <s v="DRM.05."/>
    <s v="Wykonywanie wyrobów tapicerowanych"/>
    <x v="4"/>
    <n v="2"/>
    <n v="2"/>
    <s v="niemiecki"/>
    <n v="0"/>
    <n v="0"/>
    <s v="Ośrodek Dokształcania i Doskonalenia Zawodowego w Krotoszynie"/>
    <x v="8"/>
  </r>
  <r>
    <n v="334"/>
    <x v="28"/>
    <s v="Milicz"/>
    <n v="60195"/>
    <x v="12"/>
    <n v="712618"/>
    <s v="BUD.09."/>
    <s v="Wykonywanie robót związanych z budową, montażem i eksploatacją sieci oraz instalacji sanitarnych"/>
    <x v="4"/>
    <n v="0"/>
    <n v="0"/>
    <s v="niemiecki"/>
    <n v="0"/>
    <n v="0"/>
    <s v="Ośrodek Dokształcania i Doskonalenia Zawodowego w Krotoszynie"/>
    <x v="8"/>
  </r>
  <r>
    <m/>
    <x v="28"/>
    <s v="Milicz"/>
    <n v="60195"/>
    <x v="36"/>
    <n v="731103"/>
    <s v="MEP.01."/>
    <s v="Montaż i naprawa maszyn i urządzeń precyzyjnych"/>
    <x v="4"/>
    <n v="1"/>
    <n v="0"/>
    <s v="niemiecki"/>
    <n v="1"/>
    <n v="0"/>
    <s v="Centrum Kształcenia Zawodowego i Ustawicznego, 67-400 Wschowa, Plac Kosynierów 1"/>
    <x v="2"/>
  </r>
  <r>
    <n v="335"/>
    <x v="29"/>
    <s v="Namysłów"/>
    <m/>
    <x v="2"/>
    <n v="741103"/>
    <s v="ELE.02."/>
    <s v="Montaż, uruchamianie i konserwacja instalacji, maszyn i urządzeń elektrycznych"/>
    <x v="8"/>
    <n v="9"/>
    <n v="0"/>
    <s v="niemiecki"/>
    <n v="9"/>
    <n v="0"/>
    <s v="Centrum Kształcenia Zawodowego w Oleśnicy, ul. Wojska Polskiego 67"/>
    <x v="6"/>
  </r>
  <r>
    <n v="336"/>
    <x v="29"/>
    <s v="Namysłów"/>
    <m/>
    <x v="11"/>
    <n v="723103"/>
    <s v="MOT.05."/>
    <s v="Obsługa, diagnozowanie oraz naprawa pojazdów samochodowych"/>
    <x v="3"/>
    <n v="10"/>
    <n v="0"/>
    <s v="niemiecki"/>
    <n v="10"/>
    <n v="0"/>
    <s v="Centrum Kształcenia Zawodowego w Oleśnicy, ul. Wojska Polskiego 67"/>
    <x v="6"/>
  </r>
  <r>
    <n v="337"/>
    <x v="30"/>
    <s v="Nowa Ruda"/>
    <n v="92214"/>
    <x v="5"/>
    <n v="751201"/>
    <s v="SPC.01."/>
    <s v="Produkcja wyrobów cukierniczych"/>
    <x v="5"/>
    <n v="4"/>
    <n v="2"/>
    <s v="angielski"/>
    <n v="0"/>
    <n v="0"/>
    <s v="Centrum Kształcenia Zawodowego w Kłodzkiej Szkole Przedsiębiorczości w Kłodzku, ul. Szkolna 8, 57-300 Kłodzko"/>
    <x v="1"/>
  </r>
  <r>
    <n v="338"/>
    <x v="30"/>
    <s v="Nowa Ruda"/>
    <n v="92214"/>
    <x v="7"/>
    <n v="514101"/>
    <s v="FRK.01."/>
    <s v="Wykonywanie usług fryzjerskich"/>
    <x v="2"/>
    <n v="9"/>
    <n v="9"/>
    <s v="angielski"/>
    <n v="0"/>
    <n v="0"/>
    <s v="Centrum Kształcenia Zawodowego w Kłodzkiej Szkole Przedsiębiorczości w Kłodzku, ul. Szkolna 8, 57-300 Kłodzko"/>
    <x v="1"/>
  </r>
  <r>
    <n v="339"/>
    <x v="30"/>
    <s v="Nowa Ruda"/>
    <n v="92214"/>
    <x v="1"/>
    <n v="512001"/>
    <s v="HGT.02."/>
    <s v=" Przygotowanie i wydawanie dań"/>
    <x v="6"/>
    <n v="4"/>
    <n v="3"/>
    <s v="angielski"/>
    <n v="0"/>
    <n v="0"/>
    <s v="Centrum Kształcenia Zawodowego w Kłodzkiej Szkole Przedsiębiorczości w Kłodzku, ul. Szkolna 8, 57-300 Kłodzko"/>
    <x v="1"/>
  </r>
  <r>
    <n v="340"/>
    <x v="30"/>
    <s v="Nowa Ruda"/>
    <n v="92214"/>
    <x v="11"/>
    <n v="723103"/>
    <s v="MOT.05."/>
    <s v="Obsługa, diagnozowanie oraz naprawa pojazdów samochodowych"/>
    <x v="3"/>
    <n v="16"/>
    <n v="1"/>
    <s v="angielski"/>
    <n v="0"/>
    <n v="0"/>
    <s v="Centrum Kształcenia Zawodowego w Kłodzkiej Szkole Przedsiębiorczości w Kłodzku, ul. Szkolna 8, 57-300 Kłodzko"/>
    <x v="1"/>
  </r>
  <r>
    <n v="341"/>
    <x v="30"/>
    <s v="Nowa Ruda"/>
    <n v="92214"/>
    <x v="0"/>
    <n v="522301"/>
    <s v="HAN.01."/>
    <s v="Prowadzenie sprzedaży"/>
    <x v="2"/>
    <n v="9"/>
    <n v="7"/>
    <s v="angielski"/>
    <n v="0"/>
    <n v="0"/>
    <s v="Centrum Kształcenia Zawodowego w Kłodzkiej Szkole Przedsiębiorczości w Kłodzku, ul. Szkolna 8, 57-300 Kłodzko"/>
    <x v="1"/>
  </r>
  <r>
    <n v="342"/>
    <x v="30"/>
    <s v="Nowa Ruda"/>
    <n v="92214"/>
    <x v="4"/>
    <n v="722307"/>
    <s v="MEC.05."/>
    <s v=" Użytkowanie obrabiarek skrawających"/>
    <x v="8"/>
    <n v="2"/>
    <n v="0"/>
    <s v="niemiecki"/>
    <n v="2"/>
    <n v="0"/>
    <s v="Centrum Kształcenia Zawodowego w Świdnicy, 58-105 Świdnica, ul. Gen. Władysława Sikorskiego 41"/>
    <x v="0"/>
  </r>
  <r>
    <n v="343"/>
    <x v="30"/>
    <s v="Nowa Ruda"/>
    <n v="92214"/>
    <x v="2"/>
    <n v="741103"/>
    <s v="ELE.02."/>
    <s v="Montaż, uruchamianie i konserwacja instalacji, maszyn i urządzeń elektrycznych"/>
    <x v="1"/>
    <n v="6"/>
    <n v="0"/>
    <s v="niemiecki"/>
    <n v="6"/>
    <n v="0"/>
    <s v="Centrum Kształcenia Zawodowego w Świdnicy, 58-105 Świdnica, ul. Gen. Władysława Sikorskiego 41"/>
    <x v="0"/>
  </r>
  <r>
    <n v="344"/>
    <x v="30"/>
    <s v="Nowa Ruda"/>
    <n v="92214"/>
    <x v="9"/>
    <n v="711204"/>
    <s v="BUD.12."/>
    <s v=" Wykonywanie robót murarskich i tynkarskich"/>
    <x v="6"/>
    <n v="1"/>
    <n v="0"/>
    <s v="niemiecki"/>
    <n v="1"/>
    <n v="0"/>
    <s v="Centrum Kształcenia Zawodowego w Świdnicy, 58-105 Świdnica, ul. Gen. Władysława Sikorskiego 41"/>
    <x v="0"/>
  </r>
  <r>
    <n v="345"/>
    <x v="30"/>
    <s v="Nowa Ruda"/>
    <n v="92214"/>
    <x v="25"/>
    <n v="713203"/>
    <s v="MOT.03."/>
    <s v="Diagnozowanie i naprawa powłok lakierniczych"/>
    <x v="4"/>
    <n v="0"/>
    <n v="0"/>
    <s v="niemiecki"/>
    <n v="0"/>
    <n v="0"/>
    <s v="Centrum Kształcenia Zawodowego w Świdnicy, 58-105 Świdnica, ul. Gen. Władysława Sikorskiego 41"/>
    <x v="0"/>
  </r>
  <r>
    <n v="346"/>
    <x v="30"/>
    <s v="Nowa Ruda"/>
    <n v="92214"/>
    <x v="37"/>
    <n v="712906"/>
    <s v="BUD.10."/>
    <s v="Wykonywanie robót związanych z montażem stolarki budowlanej"/>
    <x v="4"/>
    <n v="2"/>
    <n v="0"/>
    <s v="angielski"/>
    <n v="2"/>
    <n v="0"/>
    <s v="Centrum Kształcenia Zawodowego i Ustawicznego, 67-400 Wschowa, Plac Kosynierów 1"/>
    <x v="2"/>
  </r>
  <r>
    <n v="347"/>
    <x v="31"/>
    <s v="Oborniki Śląskie"/>
    <n v="38756"/>
    <x v="15"/>
    <n v="741203"/>
    <s v="MOT.02."/>
    <s v="Obsługa, diagnozowanie oraz naprawa mechatronicznych systemów pojazdów samochodowych"/>
    <x v="4"/>
    <n v="1"/>
    <n v="0"/>
    <s v="angielski"/>
    <n v="1"/>
    <n v="0"/>
    <s v="Centrum Kształcenia Zawodowego i Ustawicznego, 67-400 Wschowa, Plac Kosynierów 1"/>
    <x v="2"/>
  </r>
  <r>
    <n v="348"/>
    <x v="31"/>
    <s v="Oborniki Śląskie"/>
    <n v="38756"/>
    <x v="0"/>
    <n v="522301"/>
    <s v="HAN.01."/>
    <s v="Prowadzenie sprzedaży"/>
    <x v="1"/>
    <n v="1"/>
    <n v="1"/>
    <s v="angielski"/>
    <n v="1"/>
    <n v="1"/>
    <s v="Centrum Kształcenia Zawodowego i Ustawicznego, 67-400 Wschowa, Plac Kosynierów 1"/>
    <x v="2"/>
  </r>
  <r>
    <n v="349"/>
    <x v="31"/>
    <s v="Oborniki Śląskie"/>
    <n v="38756"/>
    <x v="5"/>
    <n v="751201"/>
    <s v="SPC.01."/>
    <s v="Produkcja wyrobów cukierniczych"/>
    <x v="4"/>
    <n v="2"/>
    <n v="2"/>
    <s v="angielski"/>
    <n v="2"/>
    <n v="2"/>
    <s v="Centrum Kształcenia Zawodowego i Ustawicznego, 67-400 Wschowa, Plac Kosynierów 1"/>
    <x v="2"/>
  </r>
  <r>
    <n v="350"/>
    <x v="31"/>
    <s v="Oborniki Śląskie"/>
    <n v="38756"/>
    <x v="7"/>
    <n v="514101"/>
    <s v="FRK.01."/>
    <s v="Wykonywanie usług fryzjerskich"/>
    <x v="1"/>
    <n v="4"/>
    <n v="4"/>
    <s v="angielski"/>
    <n v="4"/>
    <n v="4"/>
    <s v="Centrum Kształcenia Zawodowego i Ustawicznego, 67-400 Wschowa, Plac Kosynierów 1"/>
    <x v="2"/>
  </r>
  <r>
    <n v="351"/>
    <x v="31"/>
    <s v="Oborniki Śląskie"/>
    <n v="38756"/>
    <x v="16"/>
    <n v="742117"/>
    <s v="ELM.02."/>
    <s v="Montaż oraz instalowanie układów i urządzeń elektronicznych"/>
    <x v="4"/>
    <n v="3"/>
    <n v="0"/>
    <s v="angielski"/>
    <n v="3"/>
    <n v="0"/>
    <s v="Centrum Kształcenia Zawodowego i Ustawicznego, 67-400 Wschowa, Plac Kosynierów 1"/>
    <x v="2"/>
  </r>
  <r>
    <n v="352"/>
    <x v="31"/>
    <s v="Oborniki Śląskie"/>
    <n v="38756"/>
    <x v="2"/>
    <n v="741103"/>
    <s v="ELE.02."/>
    <s v="Montaż, uruchamianie i konserwacja instalacji, maszyn i urządzeń elektrycznych"/>
    <x v="7"/>
    <n v="0"/>
    <n v="0"/>
    <s v="angielski"/>
    <n v="0"/>
    <n v="0"/>
    <s v="Centrum Kształcenia Zawodowego i Ustawicznego, 67-400 Wschowa, Plac Kosynierów 1"/>
    <x v="2"/>
  </r>
  <r>
    <n v="353"/>
    <x v="31"/>
    <s v="Oborniki Śląskie"/>
    <n v="38756"/>
    <x v="30"/>
    <n v="742118"/>
    <s v="ELM.03."/>
    <s v="Montaż, uruchamianie i konserwacja urządzeń i systemów mechatronicznych"/>
    <x v="4"/>
    <n v="1"/>
    <n v="0"/>
    <s v="angielski"/>
    <n v="1"/>
    <n v="0"/>
    <s v="Centrum Kształcenia Zawodowego i Ustawicznego, 67-400 Wschowa, Plac Kosynierów 1"/>
    <x v="2"/>
  </r>
  <r>
    <n v="354"/>
    <x v="31"/>
    <s v="Oborniki Śląskie"/>
    <n v="38756"/>
    <x v="21"/>
    <n v="432106"/>
    <s v="SPL.01."/>
    <s v="Obsługa magazynów"/>
    <x v="20"/>
    <n v="3"/>
    <n v="0"/>
    <s v="angielski"/>
    <n v="3"/>
    <n v="0"/>
    <s v="Zespół Szkół Ponadpodstawowych im. Hipolita Cegielskiego w Ziębicach ul. Wojska Polskiego 3, 57-220 Ziębice"/>
    <x v="4"/>
  </r>
  <r>
    <n v="355"/>
    <x v="31"/>
    <s v="Oborniki Śląskie"/>
    <n v="38756"/>
    <x v="11"/>
    <n v="723103"/>
    <s v="MOT.05."/>
    <s v="Obsługa, diagnozowanie oraz naprawa pojazdów samochodowych"/>
    <x v="7"/>
    <n v="1"/>
    <n v="0"/>
    <s v="angielski"/>
    <n v="1"/>
    <n v="0"/>
    <s v="Centrum Kształcenia Zawodowego i Ustawicznego, 67-400 Wschowa, Plac Kosynierów 1"/>
    <x v="2"/>
  </r>
  <r>
    <n v="356"/>
    <x v="31"/>
    <s v="Oborniki Śląskie"/>
    <n v="38756"/>
    <x v="35"/>
    <n v="613003"/>
    <s v="ROL.04."/>
    <s v=" Prowadzenie produkcji rolniczej"/>
    <x v="19"/>
    <n v="3"/>
    <n v="0"/>
    <s v="angielski"/>
    <n v="3"/>
    <n v="0"/>
    <s v="Centrum Kształcenia Zawodowego i Ustawicznego, 67-400 Wschowa, Plac Kosynierów 1"/>
    <x v="2"/>
  </r>
  <r>
    <n v="357"/>
    <x v="31"/>
    <s v="Oborniki Śląskie"/>
    <n v="38756"/>
    <x v="9"/>
    <n v="711204"/>
    <s v="BUD.12."/>
    <s v=" Wykonywanie robót murarskich i tynkarskich"/>
    <x v="4"/>
    <n v="1"/>
    <n v="0"/>
    <s v="angielski"/>
    <n v="1"/>
    <n v="0"/>
    <s v="Centrum Kształcenia Zawodowego i Ustawicznego, 67-400 Wschowa, Plac Kosynierów 1"/>
    <x v="2"/>
  </r>
  <r>
    <n v="358"/>
    <x v="31"/>
    <s v="Oborniki Śląskie"/>
    <n v="38756"/>
    <x v="13"/>
    <n v="752205"/>
    <s v="DRM.04."/>
    <s v=" Wytwarzanie wyrobów z drewna i materiałów drewnopochodnych"/>
    <x v="7"/>
    <n v="0"/>
    <n v="0"/>
    <s v="angielski"/>
    <n v="0"/>
    <n v="0"/>
    <s v="Centrum Kształcenia Zawodowego i Ustawicznego, 67-400 Wschowa, Plac Kosynierów 1"/>
    <x v="2"/>
  </r>
  <r>
    <n v="359"/>
    <x v="31"/>
    <s v="Oborniki Śląskie"/>
    <n v="38756"/>
    <x v="1"/>
    <n v="512001"/>
    <s v="HGT.02."/>
    <s v=" Przygotowanie i wydawanie dań"/>
    <x v="4"/>
    <n v="3"/>
    <n v="0"/>
    <s v="angielski"/>
    <n v="3"/>
    <n v="0"/>
    <s v="Centrum Kształcenia Zawodowego i Ustawicznego, 67-400 Wschowa, Plac Kosynierów 1"/>
    <x v="2"/>
  </r>
  <r>
    <n v="360"/>
    <x v="32"/>
    <s v="Oleśnica"/>
    <n v="84531"/>
    <x v="1"/>
    <n v="512001"/>
    <s v="HGT.02."/>
    <s v=" Przygotowanie i wydawanie dań"/>
    <x v="0"/>
    <n v="15"/>
    <n v="8"/>
    <s v="j.angielski"/>
    <n v="0"/>
    <n v="0"/>
    <s v="Centrum Kształcenia Zawodowego w Oleśnicy, ul. Wojska Polskiego 67"/>
    <x v="6"/>
  </r>
  <r>
    <n v="361"/>
    <x v="32"/>
    <s v="Oleśnica"/>
    <n v="84531"/>
    <x v="3"/>
    <n v="712905"/>
    <s v="BUD.11."/>
    <s v=" Wykonywanie robót montażowych, okładzinowych i wykończeniowych"/>
    <x v="4"/>
    <n v="0"/>
    <n v="0"/>
    <m/>
    <n v="0"/>
    <n v="0"/>
    <n v="0"/>
    <x v="12"/>
  </r>
  <r>
    <n v="362"/>
    <x v="32"/>
    <s v="Oleśnica"/>
    <n v="84531"/>
    <x v="10"/>
    <n v="721306"/>
    <s v="MOT.01."/>
    <s v="Diagnozowanie i naprawa nadwozi pojazdów samochodowych"/>
    <x v="7"/>
    <n v="1"/>
    <n v="0"/>
    <s v="j.niemiecki"/>
    <n v="1"/>
    <n v="0"/>
    <s v="Centrum Kształcenia Zawodowego w Świdnicy, 58-105 Świdnica, ul. Gen. Władysława Sikorskiego 41"/>
    <x v="0"/>
  </r>
  <r>
    <n v="363"/>
    <x v="32"/>
    <s v="Oleśnica"/>
    <n v="84531"/>
    <x v="11"/>
    <n v="723103"/>
    <s v="MOT.05."/>
    <s v="Obsługa, diagnozowanie oraz naprawa pojazdów samochodowych"/>
    <x v="6"/>
    <n v="32"/>
    <n v="0"/>
    <s v="j.angielski"/>
    <n v="0"/>
    <n v="0"/>
    <s v="Centrum Kształcenia Zawodowego w Oleśnicy, ul. Wojska Polskiego 67"/>
    <x v="6"/>
  </r>
  <r>
    <n v="364"/>
    <x v="32"/>
    <s v="Oleśnica"/>
    <n v="84531"/>
    <x v="11"/>
    <n v="723103"/>
    <s v="MOT.05."/>
    <s v="Obsługa, diagnozowanie oraz naprawa pojazdów samochodowych"/>
    <x v="10"/>
    <n v="0"/>
    <n v="0"/>
    <s v="j.angielski"/>
    <n v="0"/>
    <n v="0"/>
    <s v="Centrum Kształcenia Zawodowego w Oleśnicy, ul. Wojska Polskiego 67"/>
    <x v="6"/>
  </r>
  <r>
    <n v="365"/>
    <x v="32"/>
    <s v="Oleśnica"/>
    <n v="84531"/>
    <x v="12"/>
    <n v="712618"/>
    <s v="BUD.09."/>
    <s v="Wykonywanie robót związanych z budową, montażem i eksploatacją sieci oraz instalacji sanitarnych"/>
    <x v="8"/>
    <n v="7"/>
    <n v="0"/>
    <s v="j.niemiecki"/>
    <n v="7"/>
    <n v="0"/>
    <s v="Centrum Kształcenia Zawodowego w Świdnicy, 58-105 Świdnica, ul. Gen. Władysława Sikorskiego 41"/>
    <x v="0"/>
  </r>
  <r>
    <n v="366"/>
    <x v="32"/>
    <s v="Oleśnica"/>
    <n v="84531"/>
    <x v="25"/>
    <n v="713203"/>
    <s v="MOT.03."/>
    <s v="Diagnozowanie i naprawa powłok lakierniczych"/>
    <x v="6"/>
    <n v="3"/>
    <n v="0"/>
    <s v="j.niemiecki"/>
    <n v="0"/>
    <n v="0"/>
    <s v="Centrum Kształcenia Zawodowego w Oleśnicy, ul. Wojska Polskiego 67"/>
    <x v="6"/>
  </r>
  <r>
    <n v="367"/>
    <x v="32"/>
    <s v="Oleśnica"/>
    <n v="84531"/>
    <x v="18"/>
    <n v="722204"/>
    <s v="MEC.08."/>
    <s v="Wykonywanie i naprawa elementów maszyn, urządzeń i narzędzi"/>
    <x v="0"/>
    <n v="2"/>
    <n v="0"/>
    <s v="j.niemiecki"/>
    <n v="2"/>
    <n v="0"/>
    <s v="Centrum Kształcenia Zawodowego w Świdnicy, 58-105 Świdnica, ul. Gen. Władysława Sikorskiego 41"/>
    <x v="0"/>
  </r>
  <r>
    <n v="368"/>
    <x v="32"/>
    <s v="Oleśnica"/>
    <n v="84531"/>
    <x v="2"/>
    <n v="741103"/>
    <s v="ELE.02."/>
    <s v="Montaż, uruchamianie i konserwacja instalacji, maszyn i urządzeń elektrycznych"/>
    <x v="7"/>
    <n v="10"/>
    <n v="0"/>
    <s v="j.angielski"/>
    <n v="0"/>
    <n v="0"/>
    <s v="Centrum Kształcenia Zawodowego w Oleśnicy, ul. Wojska Polskiego 67"/>
    <x v="6"/>
  </r>
  <r>
    <n v="369"/>
    <x v="32"/>
    <s v="Oleśnica"/>
    <n v="84531"/>
    <x v="5"/>
    <n v="751201"/>
    <s v="SPC.01."/>
    <s v="Produkcja wyrobów cukierniczych"/>
    <x v="9"/>
    <n v="13"/>
    <n v="11"/>
    <s v="j.angielski"/>
    <n v="0"/>
    <n v="0"/>
    <s v="Centrum Kształcenia Zawodowego w Oleśnicy, ul. Wojska Polskiego 67"/>
    <x v="6"/>
  </r>
  <r>
    <n v="370"/>
    <x v="32"/>
    <s v="Oleśnica"/>
    <n v="84531"/>
    <x v="7"/>
    <n v="514101"/>
    <s v="FRK.01."/>
    <s v="Wykonywanie usług fryzjerskich"/>
    <x v="3"/>
    <n v="33"/>
    <n v="32"/>
    <s v="j.angielski"/>
    <n v="0"/>
    <n v="0"/>
    <s v="Centrum Kształcenia Zawodowego w Oleśnicy, ul. Wojska Polskiego 67"/>
    <x v="6"/>
  </r>
  <r>
    <n v="371"/>
    <x v="32"/>
    <s v="Oleśnica"/>
    <n v="84531"/>
    <x v="7"/>
    <n v="514101"/>
    <s v="FRK.01."/>
    <s v="Wykonywanie usług fryzjerskich"/>
    <x v="9"/>
    <n v="7"/>
    <n v="5"/>
    <s v="j.angielski"/>
    <n v="0"/>
    <n v="0"/>
    <s v="Centrum Kształcenia Zawodowego w Oleśnicy, ul. Wojska Polskiego 67"/>
    <x v="6"/>
  </r>
  <r>
    <n v="372"/>
    <x v="32"/>
    <s v="Oleśnica"/>
    <n v="84531"/>
    <x v="13"/>
    <n v="752205"/>
    <s v="DRM.04."/>
    <s v=" Wytwarzanie wyrobów z drewna i materiałów drewnopochodnych"/>
    <x v="1"/>
    <n v="7"/>
    <n v="0"/>
    <s v="j.angielski"/>
    <n v="0"/>
    <n v="0"/>
    <s v="Centrum Kształcenia Zawodowego w Oleśnicy, ul. Wojska Polskiego 67"/>
    <x v="6"/>
  </r>
  <r>
    <n v="373"/>
    <x v="32"/>
    <s v="Oleśnica"/>
    <n v="84531"/>
    <x v="22"/>
    <n v="753402"/>
    <s v="DRM.05."/>
    <s v="Wykonywanie wyrobów tapicerowanych"/>
    <x v="1"/>
    <n v="8"/>
    <n v="0"/>
    <s v="j.angielski"/>
    <n v="0"/>
    <n v="0"/>
    <s v="Centrum Kształcenia Zawodowego w Oleśnicy, ul. Wojska Polskiego 67"/>
    <x v="6"/>
  </r>
  <r>
    <n v="374"/>
    <x v="32"/>
    <s v="Oleśnica"/>
    <n v="84531"/>
    <x v="0"/>
    <n v="522301"/>
    <s v="HAN.01."/>
    <s v="Prowadzenie sprzedaży"/>
    <x v="0"/>
    <n v="4"/>
    <n v="3"/>
    <s v="j.angielski"/>
    <n v="0"/>
    <n v="0"/>
    <s v="Centrum Kształcenia Zawodowego w Oleśnicy, ul. Wojska Polskiego 67"/>
    <x v="6"/>
  </r>
  <r>
    <n v="375"/>
    <x v="32"/>
    <s v="Oleśnica"/>
    <n v="84531"/>
    <x v="24"/>
    <n v="741201"/>
    <s v="ELE.01."/>
    <s v=" Montaż i obsługa maszyn i urządzeń elektrycznych"/>
    <x v="4"/>
    <n v="0"/>
    <n v="0"/>
    <m/>
    <n v="0"/>
    <n v="0"/>
    <n v="0"/>
    <x v="12"/>
  </r>
  <r>
    <n v="376"/>
    <x v="32"/>
    <s v="Oleśnica"/>
    <n v="84531"/>
    <x v="4"/>
    <n v="722307"/>
    <s v="MEC.05."/>
    <s v=" Użytkowanie obrabiarek skrawających"/>
    <x v="4"/>
    <n v="0"/>
    <n v="0"/>
    <m/>
    <n v="0"/>
    <n v="0"/>
    <n v="0"/>
    <x v="12"/>
  </r>
  <r>
    <n v="377"/>
    <x v="32"/>
    <s v="Oleśnica"/>
    <n v="84531"/>
    <x v="8"/>
    <n v="751204"/>
    <s v="SPC.03."/>
    <s v="Produkcja wyrobów piekarskich"/>
    <x v="4"/>
    <n v="0"/>
    <n v="0"/>
    <m/>
    <n v="0"/>
    <n v="0"/>
    <n v="0"/>
    <x v="12"/>
  </r>
  <r>
    <n v="378"/>
    <x v="32"/>
    <s v="Oleśnica"/>
    <n v="84531"/>
    <x v="8"/>
    <n v="751204"/>
    <s v="SPC.03."/>
    <s v="Produkcja wyrobów piekarskich"/>
    <x v="3"/>
    <n v="3"/>
    <n v="3"/>
    <s v="j.niemiecki"/>
    <n v="3"/>
    <n v="3"/>
    <s v="Centrum Kształcenia Zawodowego w Świdnicy, 58-105 Świdnica, ul. Gen. Władysława Sikorskiego 41"/>
    <x v="0"/>
  </r>
  <r>
    <n v="379"/>
    <x v="32"/>
    <s v="Oleśnica"/>
    <n v="84531"/>
    <x v="29"/>
    <n v="723310"/>
    <s v="MEC.03."/>
    <s v="Montaż i obsługa maszyn i urządzeń"/>
    <x v="9"/>
    <n v="4"/>
    <n v="0"/>
    <s v="angielski"/>
    <n v="4"/>
    <n v="0"/>
    <s v="Centrum Kształcenia Zawodowego nr 1 w Gliwicach Gliwickie Centrum Edukacji u.Stefana Okrzei 20"/>
    <x v="17"/>
  </r>
  <r>
    <n v="380"/>
    <x v="32"/>
    <s v="Oleśnica"/>
    <n v="84531"/>
    <x v="15"/>
    <n v="741203"/>
    <s v="MOT.02."/>
    <s v="Obsługa, diagnozowanie oraz naprawa mechatronicznych systemów pojazdów samochodowych"/>
    <x v="3"/>
    <n v="2"/>
    <n v="0"/>
    <s v="j.niemiecki"/>
    <n v="2"/>
    <n v="0"/>
    <s v="Centrum Kształcenia Zawodowego w Świdnicy, 58-105 Świdnica, ul. Gen. Władysława Sikorskiego 41"/>
    <x v="0"/>
  </r>
  <r>
    <n v="381"/>
    <x v="33"/>
    <s v="Oława"/>
    <n v="29742"/>
    <x v="5"/>
    <n v="751201"/>
    <s v="SPC.01."/>
    <s v="Produkcja wyrobów cukierniczych"/>
    <x v="9"/>
    <n v="2"/>
    <n v="1"/>
    <s v="angielski"/>
    <n v="2"/>
    <n v="1"/>
    <s v="Centrum Kształcenia Zawodowego w Oleśnicy, ul. Wojska Polskiego 67"/>
    <x v="6"/>
  </r>
  <r>
    <n v="382"/>
    <x v="33"/>
    <s v="Oława"/>
    <n v="29742"/>
    <x v="0"/>
    <n v="522301"/>
    <s v="HAN.01."/>
    <s v="Prowadzenie sprzedaży"/>
    <x v="9"/>
    <n v="11"/>
    <n v="8"/>
    <s v="angielski"/>
    <n v="11"/>
    <n v="8"/>
    <s v="Zespół Szkół Ponadpodstawowych im. Hipolita Cegielskiego w Ziębicach ul. Wojska Polskiego 3, 57-220 Ziębice"/>
    <x v="4"/>
  </r>
  <r>
    <n v="383"/>
    <x v="33"/>
    <s v="Oława"/>
    <n v="29742"/>
    <x v="7"/>
    <n v="514101"/>
    <s v="FRK.01."/>
    <s v="Wykonywanie usług fryzjerskich"/>
    <x v="2"/>
    <n v="6"/>
    <n v="6"/>
    <s v="angielski"/>
    <n v="6"/>
    <n v="6"/>
    <s v="Zespół Szkół Ponadpodstawowych im. Hipolita Cegielskiego w Ziębicach ul. Wojska Polskiego 3, 57-220 Ziębice"/>
    <x v="4"/>
  </r>
  <r>
    <n v="384"/>
    <x v="33"/>
    <s v="Oława"/>
    <n v="29742"/>
    <x v="1"/>
    <n v="512001"/>
    <s v="HGT.02."/>
    <s v=" Przygotowanie i wydawanie dań"/>
    <x v="25"/>
    <n v="18"/>
    <n v="9"/>
    <s v="angielski"/>
    <n v="18"/>
    <n v="9"/>
    <s v="Zespół Szkół Ponadpodstawowych im. Hipolita Cegielskiego w Ziębicach ul. Wojska Polskiego 3, 57-220 Ziębice"/>
    <x v="4"/>
  </r>
  <r>
    <n v="385"/>
    <x v="33"/>
    <s v="Oława"/>
    <n v="29742"/>
    <x v="2"/>
    <n v="741103"/>
    <s v="ELE.02."/>
    <s v="Montaż, uruchamianie i konserwacja instalacji, maszyn i urządzeń elektrycznych"/>
    <x v="7"/>
    <n v="2"/>
    <n v="0"/>
    <s v="angielski"/>
    <n v="2"/>
    <n v="0"/>
    <s v="Centrum Kształcenia Zawodowego w Oleśnicy, ul. Wojska Polskiego 67"/>
    <x v="6"/>
  </r>
  <r>
    <n v="386"/>
    <x v="33"/>
    <s v="Oława"/>
    <n v="29742"/>
    <x v="25"/>
    <n v="713203"/>
    <s v="MOT.03."/>
    <s v="Diagnozowanie i naprawa powłok lakierniczych"/>
    <x v="6"/>
    <n v="7"/>
    <n v="0"/>
    <s v="angielski"/>
    <n v="7"/>
    <n v="0"/>
    <s v="Centrum Kształcenia Zawodowego w Oleśnicy, ul. Wojska Polskiego 67"/>
    <x v="6"/>
  </r>
  <r>
    <n v="387"/>
    <x v="33"/>
    <s v="Oława"/>
    <n v="29742"/>
    <x v="13"/>
    <n v="752205"/>
    <s v="DRM.04."/>
    <s v=" Wytwarzanie wyrobów z drewna i materiałów drewnopochodnych"/>
    <x v="3"/>
    <n v="5"/>
    <n v="0"/>
    <s v="angielski"/>
    <n v="5"/>
    <n v="0"/>
    <s v="Centrum Kształcenia Zawodowego w Oleśnicy, ul. Wojska Polskiego 67"/>
    <x v="6"/>
  </r>
  <r>
    <n v="388"/>
    <x v="33"/>
    <s v="Oława"/>
    <n v="29742"/>
    <x v="11"/>
    <n v="723103"/>
    <s v="MOT.05."/>
    <s v="Obsługa, diagnozowanie oraz naprawa pojazdów samochodowych"/>
    <x v="2"/>
    <n v="17"/>
    <n v="0"/>
    <s v="angielski"/>
    <n v="17"/>
    <n v="0"/>
    <s v="Zespół Szkół Ponadpodstawowych im. Hipolita Cegielskiego w Ziębicach ul. Wojska Polskiego 3, 57-220 Ziębice"/>
    <x v="4"/>
  </r>
  <r>
    <n v="389"/>
    <x v="33"/>
    <s v="Oława"/>
    <n v="29742"/>
    <x v="21"/>
    <n v="432106"/>
    <s v="SPL.01."/>
    <s v="Obsługa magazynów"/>
    <x v="20"/>
    <n v="5"/>
    <n v="1"/>
    <s v="angielski"/>
    <n v="5"/>
    <n v="1"/>
    <s v="Zespół Szkół Ponadpodstawowych im. Hipolita Cegielskiego w Ziębicach ul. Wojska Polskiego 3, 57-220 Ziębice"/>
    <x v="4"/>
  </r>
  <r>
    <n v="390"/>
    <x v="34"/>
    <s v="Oława"/>
    <n v="30693"/>
    <x v="5"/>
    <n v="751201"/>
    <s v="SPC.01."/>
    <s v="Produkcja wyrobów cukierniczych"/>
    <x v="4"/>
    <n v="0"/>
    <n v="0"/>
    <s v="angielski"/>
    <n v="0"/>
    <n v="0"/>
    <s v="Centrum Kształcenia Zawodowego w Oleśnicy, ul. Wojska Polskiego 67"/>
    <x v="6"/>
  </r>
  <r>
    <n v="391"/>
    <x v="34"/>
    <s v="Oława"/>
    <n v="30693"/>
    <x v="24"/>
    <n v="741201"/>
    <s v="ELE.01."/>
    <s v=" Montaż i obsługa maszyn i urządzeń elektrycznych"/>
    <x v="4"/>
    <n v="0"/>
    <n v="0"/>
    <s v="angielski"/>
    <n v="0"/>
    <n v="0"/>
    <s v="Wojewódzki Zakład Doskonalenia Zawodowego w Opolu, ul. Małopolska 18,  45-301 Opole"/>
    <x v="18"/>
  </r>
  <r>
    <n v="392"/>
    <x v="34"/>
    <s v="Oława"/>
    <n v="30693"/>
    <x v="7"/>
    <n v="514101"/>
    <s v="FRK.01."/>
    <s v="Wykonywanie usług fryzjerskich"/>
    <x v="9"/>
    <n v="8"/>
    <n v="7"/>
    <s v="angielski"/>
    <n v="8"/>
    <n v="7"/>
    <s v="Centrum Kształcenia Zawodowego w Oleśnicy, ul. Wojska Polskiego 67"/>
    <x v="6"/>
  </r>
  <r>
    <n v="393"/>
    <x v="34"/>
    <s v="Oława"/>
    <n v="30693"/>
    <x v="0"/>
    <n v="522301"/>
    <s v="HAN.01."/>
    <s v="Prowadzenie sprzedaży"/>
    <x v="0"/>
    <n v="7"/>
    <n v="6"/>
    <s v="angielski"/>
    <n v="7"/>
    <n v="6"/>
    <s v="Centrum Kształcenia Zawodowego w Oleśnicy, ul. Wojska Polskiego 67"/>
    <x v="6"/>
  </r>
  <r>
    <n v="394"/>
    <x v="34"/>
    <s v="Oława"/>
    <n v="30693"/>
    <x v="1"/>
    <n v="512001"/>
    <s v="HGT.02."/>
    <s v=" Przygotowanie i wydawanie dań"/>
    <x v="7"/>
    <n v="9"/>
    <n v="5"/>
    <s v="angielski"/>
    <n v="9"/>
    <n v="5"/>
    <s v="Centrum Kształcenia Zawodowego w Oleśnicy, ul. Wojska Polskiego 67"/>
    <x v="6"/>
  </r>
  <r>
    <n v="395"/>
    <x v="34"/>
    <s v="Oława"/>
    <n v="30693"/>
    <x v="4"/>
    <n v="722307"/>
    <s v="MEC.05."/>
    <s v=" Użytkowanie obrabiarek skrawających"/>
    <x v="3"/>
    <n v="16"/>
    <n v="0"/>
    <s v="niemiecki"/>
    <n v="16"/>
    <n v="0"/>
    <s v="Centrum Kształcenia Zawodowego w Oleśnicy, ul. Wojska Polskiego 67"/>
    <x v="6"/>
  </r>
  <r>
    <n v="396"/>
    <x v="34"/>
    <s v="Oława"/>
    <n v="30693"/>
    <x v="25"/>
    <n v="713203"/>
    <s v="MOT.03."/>
    <s v="Diagnozowanie i naprawa powłok lakierniczych"/>
    <x v="9"/>
    <n v="3"/>
    <n v="0"/>
    <s v="niemiecki"/>
    <n v="3"/>
    <n v="0"/>
    <s v="Centrum Kształcenia Zawodowego w Świdnicy, 58-105 Świdnica, ul. Gen. Władysława Sikorskiego 41"/>
    <x v="0"/>
  </r>
  <r>
    <n v="397"/>
    <x v="34"/>
    <s v="Oława"/>
    <n v="30693"/>
    <x v="12"/>
    <n v="712618"/>
    <s v="BUD.09."/>
    <s v="Wykonywanie robót związanych z budową, montażem i eksploatacją sieci oraz instalacji sanitarnych"/>
    <x v="8"/>
    <n v="1"/>
    <n v="0"/>
    <s v="niemiecki"/>
    <n v="1"/>
    <n v="0"/>
    <s v="Centrum Kształcenia Zawodowego w Świdnicy, 58-105 Świdnica, ul. Gen. Władysława Sikorskiego 41"/>
    <x v="0"/>
  </r>
  <r>
    <n v="398"/>
    <x v="34"/>
    <s v="Oława"/>
    <n v="30693"/>
    <x v="2"/>
    <n v="741103"/>
    <s v="ELE.02."/>
    <s v="Montaż, uruchamianie i konserwacja instalacji, maszyn i urządzeń elektrycznych"/>
    <x v="7"/>
    <n v="1"/>
    <n v="0"/>
    <s v="angielski"/>
    <n v="1"/>
    <n v="0"/>
    <s v="Centrum Kształcenia Zawodowego w Oleśnicy, ul. Wojska Polskiego 67"/>
    <x v="6"/>
  </r>
  <r>
    <n v="399"/>
    <x v="34"/>
    <s v="Oława"/>
    <n v="30693"/>
    <x v="13"/>
    <n v="752205"/>
    <s v="DRM.04."/>
    <s v=" Wytwarzanie wyrobów z drewna i materiałów drewnopochodnych"/>
    <x v="3"/>
    <n v="1"/>
    <n v="0"/>
    <s v="angielski"/>
    <n v="1"/>
    <n v="0"/>
    <s v="Centrum Kształcenia Zawodowego w Oleśnicy, ul. Wojska Polskiego 67"/>
    <x v="6"/>
  </r>
  <r>
    <n v="400"/>
    <x v="34"/>
    <s v="Oława"/>
    <n v="30693"/>
    <x v="11"/>
    <n v="723103"/>
    <s v="MOT.05."/>
    <s v="Obsługa, diagnozowanie oraz naprawa pojazdów samochodowych"/>
    <x v="9"/>
    <n v="11"/>
    <n v="1"/>
    <s v="angielski"/>
    <n v="11"/>
    <n v="1"/>
    <s v="Centrum Kształcenia Zawodowego w Oleśnicy, ul. Wojska Polskiego 67"/>
    <x v="6"/>
  </r>
  <r>
    <n v="401"/>
    <x v="34"/>
    <s v="Oława"/>
    <n v="30693"/>
    <x v="15"/>
    <n v="741203"/>
    <s v="MOT.02."/>
    <s v="Obsługa, diagnozowanie oraz naprawa mechatronicznych systemów pojazdów samochodowych"/>
    <x v="3"/>
    <n v="3"/>
    <n v="0"/>
    <s v="niemiecki"/>
    <n v="3"/>
    <n v="0"/>
    <s v="Centrum Kształcenia Zawodowego w Świdnicy, 58-105 Świdnica, ul. Gen. Władysława Sikorskiego 41"/>
    <x v="0"/>
  </r>
  <r>
    <n v="402"/>
    <x v="35"/>
    <s v="Oława"/>
    <n v="60251"/>
    <x v="1"/>
    <n v="512001"/>
    <s v="HGT.02."/>
    <s v=" Przygotowanie i wydawanie dań"/>
    <x v="26"/>
    <n v="4"/>
    <n v="1"/>
    <s v="angielski"/>
    <n v="4"/>
    <n v="1"/>
    <s v="Wojewódzki Zakład Doskonalenia Zawodowego w Opolu, ul. Małopolska 18,  45-301 Opole"/>
    <x v="18"/>
  </r>
  <r>
    <n v="403"/>
    <x v="35"/>
    <s v="Oława"/>
    <n v="60251"/>
    <x v="5"/>
    <n v="751201"/>
    <s v="SPC.01."/>
    <s v="Produkcja wyrobów cukierniczych"/>
    <x v="27"/>
    <n v="1"/>
    <n v="0"/>
    <s v="angielski"/>
    <n v="1"/>
    <n v="0"/>
    <s v="Wojewódzki Zakład Doskonalenia Zawodowego w Opolu, ul. Małopolska 18,  45-301 Opole"/>
    <x v="18"/>
  </r>
  <r>
    <n v="404"/>
    <x v="35"/>
    <s v="Oława"/>
    <n v="60251"/>
    <x v="7"/>
    <n v="514101"/>
    <s v="FRK.01."/>
    <m/>
    <x v="4"/>
    <n v="0"/>
    <n v="0"/>
    <s v="angielski"/>
    <n v="0"/>
    <n v="0"/>
    <s v="Wojewódzki Zakład Doskonalenia Zawodowego w Opolu, ul. Małopolska 18,  45-301 Opole"/>
    <x v="18"/>
  </r>
  <r>
    <n v="405"/>
    <x v="35"/>
    <s v="Oława"/>
    <n v="60251"/>
    <x v="0"/>
    <n v="522301"/>
    <s v="HAN.01."/>
    <s v="Prowadzenie sprzedaży"/>
    <x v="27"/>
    <n v="1"/>
    <n v="0"/>
    <s v="angielski"/>
    <n v="1"/>
    <n v="0"/>
    <s v="Wojewódzki Zakład Doskonalenia Zawodowego w Opolu, ul. Małopolska 18,  45-301 Opole"/>
    <x v="18"/>
  </r>
  <r>
    <n v="406"/>
    <x v="36"/>
    <s v="Polkowice"/>
    <n v="40806"/>
    <x v="15"/>
    <n v="741203"/>
    <s v="MOT.02."/>
    <s v="Obsługa, diagnozowanie oraz naprawa mechatronicznych systemów pojazdów samochodowych"/>
    <x v="4"/>
    <n v="0"/>
    <n v="0"/>
    <s v="niemiecki"/>
    <n v="0"/>
    <n v="0"/>
    <n v="0"/>
    <x v="12"/>
  </r>
  <r>
    <n v="407"/>
    <x v="36"/>
    <s v="Polkowice"/>
    <n v="40806"/>
    <x v="5"/>
    <n v="751201"/>
    <s v="SPC.01."/>
    <s v="Produkcja wyrobów cukierniczych"/>
    <x v="8"/>
    <n v="2"/>
    <n v="1"/>
    <s v="angielski"/>
    <n v="0"/>
    <n v="0"/>
    <s v="Centrum Kształcenia Zawodowego i Ustawicznego w Legnicy, ul. Lotnicza 26, 59-220 Legnica"/>
    <x v="7"/>
  </r>
  <r>
    <n v="408"/>
    <x v="36"/>
    <s v="Polkowice"/>
    <n v="40806"/>
    <x v="24"/>
    <n v="741201"/>
    <s v="ELE.01."/>
    <s v=" Montaż i obsługa maszyn i urządzeń elektrycznych"/>
    <x v="4"/>
    <n v="13"/>
    <n v="0"/>
    <s v="angielski"/>
    <n v="13"/>
    <n v="0"/>
    <s v="Centrum Kształcenia Zawodowego i Ustawicznego, 67-400 Wschowa, Plac Kosynierów 1"/>
    <x v="2"/>
  </r>
  <r>
    <n v="409"/>
    <x v="36"/>
    <s v="Polkowice"/>
    <n v="40806"/>
    <x v="2"/>
    <n v="741103"/>
    <s v="ELE.02."/>
    <s v="Montaż, uruchamianie i konserwacja instalacji, maszyn i urządzeń elektrycznych"/>
    <x v="6"/>
    <n v="8"/>
    <n v="0"/>
    <s v="niemiecki"/>
    <n v="8"/>
    <n v="0"/>
    <s v="Centrum Kształcenia Zawodowego w Świdnicy, 58-105 Świdnica, ul. Gen. Władysława Sikorskiego 41"/>
    <x v="0"/>
  </r>
  <r>
    <n v="410"/>
    <x v="36"/>
    <s v="Polkowice"/>
    <n v="40806"/>
    <x v="7"/>
    <n v="514101"/>
    <s v="FRK.01."/>
    <s v="Wykonywanie usług fryzjerskich"/>
    <x v="12"/>
    <n v="8"/>
    <n v="7"/>
    <s v="angielski"/>
    <n v="5"/>
    <n v="4"/>
    <s v="Centrum Kształcenia Zawodowego i Ustawicznego w Legnicy, ul. Lotnicza 26, 59-220 Legnica"/>
    <x v="7"/>
  </r>
  <r>
    <n v="411"/>
    <x v="36"/>
    <s v="Polkowice"/>
    <n v="40806"/>
    <x v="1"/>
    <n v="512001"/>
    <s v="HGT.02."/>
    <s v=" Przygotowanie i wydawanie dań"/>
    <x v="12"/>
    <n v="6"/>
    <n v="3"/>
    <s v="angielski"/>
    <n v="3"/>
    <n v="3"/>
    <s v="Centrum Kształcenia Zawodowego i Ustawicznego w Legnicy, ul. Lotnicza 26, 59-220 Legnica"/>
    <x v="7"/>
  </r>
  <r>
    <n v="412"/>
    <x v="36"/>
    <s v="Polkowice"/>
    <n v="40806"/>
    <x v="11"/>
    <n v="723103"/>
    <s v="MOT.05."/>
    <s v="Obsługa, diagnozowanie oraz naprawa pojazdów samochodowych"/>
    <x v="20"/>
    <n v="7"/>
    <n v="0"/>
    <s v="niemiecki"/>
    <n v="0"/>
    <n v="0"/>
    <s v="Głogowskie Centrum Kształcenia Zawodowego w Głogowie"/>
    <x v="11"/>
  </r>
  <r>
    <n v="413"/>
    <x v="36"/>
    <s v="Polkowice"/>
    <n v="40806"/>
    <x v="38"/>
    <n v="742202"/>
    <s v="INF.01."/>
    <s v=" Montaż i utrzymanie torów telekomunikacyjnych oraz urządzeń abonenckich"/>
    <x v="4"/>
    <n v="0"/>
    <n v="0"/>
    <m/>
    <n v="0"/>
    <n v="0"/>
    <s v="Branżowa Szkoła I Stopnia w Zespole Szkół im. Narodów Zjednoczonej Europy w Polkowicach"/>
    <x v="19"/>
  </r>
  <r>
    <n v="414"/>
    <x v="36"/>
    <s v="Polkowice"/>
    <n v="40806"/>
    <x v="4"/>
    <n v="722307"/>
    <s v="MEC.05."/>
    <s v=" Użytkowanie obrabiarek skrawających"/>
    <x v="8"/>
    <n v="4"/>
    <n v="0"/>
    <s v="niemiecki"/>
    <n v="4"/>
    <n v="0"/>
    <s v="Centrum Kształcenia Zawodowego w Świdnicy, 58-105 Świdnica, ul. Gen. Władysława Sikorskiego 41"/>
    <x v="0"/>
  </r>
  <r>
    <n v="415"/>
    <x v="36"/>
    <s v="Polkowice"/>
    <n v="40806"/>
    <x v="0"/>
    <n v="522301"/>
    <s v="HAN.01."/>
    <s v="Prowadzenie sprzedaży"/>
    <x v="7"/>
    <n v="8"/>
    <n v="8"/>
    <s v="angielski"/>
    <n v="0"/>
    <n v="0"/>
    <s v="Centrum Kształcenia Zawodowego i Ustawicznego w Legnicy, ul. Lotnicza 26, 59-220 Legnica"/>
    <x v="7"/>
  </r>
  <r>
    <n v="416"/>
    <x v="36"/>
    <s v="Polkowice"/>
    <n v="40806"/>
    <x v="0"/>
    <n v="522301"/>
    <s v="HAN.01."/>
    <s v="Prowadzenie sprzedaży"/>
    <x v="1"/>
    <n v="9"/>
    <n v="8"/>
    <s v="angielski"/>
    <n v="0"/>
    <n v="0"/>
    <s v="Centrum Kształcenia Zawodowego i Ustawicznego w Legnicy, ul. Lotnicza 26, 59-220 Legnica"/>
    <x v="7"/>
  </r>
  <r>
    <n v="417"/>
    <x v="36"/>
    <s v="Polkowice"/>
    <n v="40806"/>
    <x v="0"/>
    <n v="522301"/>
    <s v="HAN.01."/>
    <s v="Prowadzenie sprzedaży"/>
    <x v="12"/>
    <n v="9"/>
    <n v="8"/>
    <s v="angielski"/>
    <n v="0"/>
    <n v="0"/>
    <s v="Centrum Kształcenia Zawodowego i Ustawicznego w Legnicy, ul. Lotnicza 26, 59-220 Legnica"/>
    <x v="7"/>
  </r>
  <r>
    <n v="418"/>
    <x v="36"/>
    <s v="Polkowice"/>
    <n v="40806"/>
    <x v="13"/>
    <n v="752205"/>
    <s v="DRM.04."/>
    <s v=" Wytwarzanie wyrobów z drewna i materiałów drewnopochodnych"/>
    <x v="1"/>
    <n v="2"/>
    <n v="0"/>
    <s v="niemiecki"/>
    <n v="2"/>
    <n v="0"/>
    <s v="Centrum Kształcenia Zawodowego w Świdnicy, 58-105 Świdnica, ul. Gen. Władysława Sikorskiego 41"/>
    <x v="0"/>
  </r>
  <r>
    <n v="419"/>
    <x v="36"/>
    <s v="Polkowice"/>
    <n v="40806"/>
    <x v="18"/>
    <n v="722204"/>
    <s v="MEC.08."/>
    <s v="Wykonywanie i naprawa elementów maszyn, urządzeń i narzędzi"/>
    <x v="0"/>
    <n v="2"/>
    <n v="0"/>
    <s v="niemiecki"/>
    <n v="2"/>
    <n v="0"/>
    <s v="Centrum Kształcenia Zawodowego w Świdnicy, 58-105 Świdnica, ul. Gen. Władysława Sikorskiego 41"/>
    <x v="0"/>
  </r>
  <r>
    <n v="420"/>
    <x v="36"/>
    <s v="Polkowice"/>
    <n v="40806"/>
    <x v="29"/>
    <n v="723310"/>
    <s v="MEC.03."/>
    <s v="Montaż i obsługa maszyn i urządzeń"/>
    <x v="9"/>
    <n v="1"/>
    <n v="0"/>
    <s v="angielski"/>
    <n v="1"/>
    <n v="0"/>
    <s v="Centrum Kształcenia Zawodowego nr 1 w Gliwicach Gliwickie Centrum Edukacji u.Stefana Okrzei 20"/>
    <x v="17"/>
  </r>
  <r>
    <n v="421"/>
    <x v="37"/>
    <s v="Przemków"/>
    <n v="106261"/>
    <x v="1"/>
    <n v="512001"/>
    <s v="HGT.02."/>
    <s v=" Przygotowanie i wydawanie dań"/>
    <x v="12"/>
    <n v="4"/>
    <n v="2"/>
    <s v="angielski"/>
    <n v="4"/>
    <n v="2"/>
    <s v="Centrum Kształcenia Zawodowego i Ustawicznego w Legnicy, ul. Lotnicza 26, 59-220 Legnica"/>
    <x v="7"/>
  </r>
  <r>
    <n v="422"/>
    <x v="37"/>
    <s v="Przemków"/>
    <n v="106261"/>
    <x v="0"/>
    <n v="522301"/>
    <s v="HAN.01."/>
    <s v="Prowadzenie sprzedaży"/>
    <x v="8"/>
    <n v="3"/>
    <n v="3"/>
    <s v="angielski"/>
    <n v="3"/>
    <n v="3"/>
    <s v="Centrum Kształcenia Zawodowego i Ustawicznego w Legnicy, ul. Lotnicza 26, 59-220 Legnica"/>
    <x v="7"/>
  </r>
  <r>
    <n v="423"/>
    <x v="37"/>
    <s v="Przemków"/>
    <n v="106261"/>
    <x v="5"/>
    <n v="751201"/>
    <s v="SPC.01."/>
    <s v="Produkcja wyrobów cukierniczych"/>
    <x v="8"/>
    <n v="2"/>
    <n v="0"/>
    <s v="angielski"/>
    <n v="2"/>
    <n v="0"/>
    <s v="Centrum Kształcenia Zawodowego i Ustawicznego w Legnicy, ul. Lotnicza 26, 59-220 Legnica"/>
    <x v="7"/>
  </r>
  <r>
    <n v="424"/>
    <x v="37"/>
    <s v="Przemków"/>
    <n v="106261"/>
    <x v="11"/>
    <n v="723103"/>
    <s v="MOT.05."/>
    <s v="Obsługa, diagnozowanie oraz naprawa pojazdów samochodowych"/>
    <x v="20"/>
    <n v="3"/>
    <n v="0"/>
    <s v="angielski"/>
    <n v="0"/>
    <n v="0"/>
    <s v="Głogowskie Centrum Kształcenia Zawodowego w Głogowie"/>
    <x v="11"/>
  </r>
  <r>
    <n v="425"/>
    <x v="37"/>
    <s v="Przemków"/>
    <n v="106261"/>
    <x v="4"/>
    <n v="722307"/>
    <s v="MEC.05."/>
    <s v=" Użytkowanie obrabiarek skrawających"/>
    <x v="8"/>
    <n v="1"/>
    <n v="0"/>
    <s v="angielski"/>
    <n v="1"/>
    <n v="0"/>
    <s v="Centrum Kształcenia Zawodowego w Świdnicy, 58-105 Świdnica, ul. Gen. Władysława Sikorskiego 41"/>
    <x v="0"/>
  </r>
  <r>
    <n v="426"/>
    <x v="37"/>
    <s v="Przemków"/>
    <n v="106261"/>
    <x v="12"/>
    <n v="712618"/>
    <s v="BUD.09."/>
    <s v="Wykonywanie robót związanych z budową, montażem i eksploatacją sieci oraz instalacji sanitarnych"/>
    <x v="8"/>
    <n v="2"/>
    <n v="0"/>
    <s v="angielski"/>
    <n v="2"/>
    <n v="0"/>
    <s v="Centrum Kształcenia Zawodowego w Świdnicy, 58-105 Świdnica, ul. Gen. Władysława Sikorskiego 41"/>
    <x v="0"/>
  </r>
  <r>
    <n v="427"/>
    <x v="37"/>
    <s v="Przemków"/>
    <n v="106261"/>
    <x v="30"/>
    <n v="742118"/>
    <s v="ELM.03."/>
    <s v="Montaż, uruchamianie i konserwacja urządzeń i systemów mechatronicznych"/>
    <x v="4"/>
    <n v="1"/>
    <n v="0"/>
    <s v="angielski"/>
    <n v="1"/>
    <n v="0"/>
    <s v="Centrum Kształcenia Zawodowego i Ustawicznego, 67-400 Wschowa, Plac Kosynierów 1"/>
    <x v="2"/>
  </r>
  <r>
    <n v="428"/>
    <x v="38"/>
    <s v="Rakowice Wielkie"/>
    <n v="84234"/>
    <x v="7"/>
    <n v="514101"/>
    <s v="FRK.01."/>
    <s v="Wykonywanie usług fryzjerskich"/>
    <x v="2"/>
    <n v="2"/>
    <n v="1"/>
    <s v="niemiecki"/>
    <n v="2"/>
    <n v="1"/>
    <s v="Zespół Szkół Ponadpodstawowych im. Hipolita Cegielskiego w Ziębicach ul. Wojska Polskiego 3, 57-220 Ziębice"/>
    <x v="4"/>
  </r>
  <r>
    <n v="429"/>
    <x v="38"/>
    <s v="Rakowice Wielkie"/>
    <n v="84234"/>
    <x v="7"/>
    <n v="514101"/>
    <s v="FRK.01."/>
    <m/>
    <x v="4"/>
    <n v="0"/>
    <n v="0"/>
    <s v="niemiecki"/>
    <n v="0"/>
    <n v="0"/>
    <s v="Centrum Kształcenia Zawodowego w Oleśnicy, ul. Wojska Polskiego 67"/>
    <x v="6"/>
  </r>
  <r>
    <n v="430"/>
    <x v="38"/>
    <s v="Rakowice Wielkie"/>
    <n v="84234"/>
    <x v="1"/>
    <n v="512001"/>
    <s v="HGT.02."/>
    <s v=" Przygotowanie i wydawanie dań"/>
    <x v="20"/>
    <n v="8"/>
    <n v="5"/>
    <s v="niemiecki"/>
    <n v="8"/>
    <n v="5"/>
    <s v="Zespół Szkół Ponadpodstawowych im. Hipolita Cegielskiego w Ziębicach ul. Wojska Polskiego 3, 57-220 Ziębice"/>
    <x v="4"/>
  </r>
  <r>
    <n v="431"/>
    <x v="38"/>
    <s v="Rakowice Wielkie"/>
    <n v="84234"/>
    <x v="39"/>
    <n v="711402"/>
    <s v="BUD.01."/>
    <s v="Wykonywanie robót zbrojarskich i betoniarskich"/>
    <x v="4"/>
    <n v="3"/>
    <n v="0"/>
    <s v="niemiecki"/>
    <n v="3"/>
    <n v="0"/>
    <s v="Centrum Kształcenia Zawodowego w Dębicy, ul. Rzeszowska 78, 39-200 Dębica, biuro@ckzdebica.pl"/>
    <x v="16"/>
  </r>
  <r>
    <n v="432"/>
    <x v="38"/>
    <s v="Rakowice Wielkie"/>
    <n v="84234"/>
    <x v="2"/>
    <n v="741103"/>
    <s v="ELE.02."/>
    <s v="Montaż, uruchamianie i konserwacja instalacji, maszyn i urządzeń elektrycznych"/>
    <x v="6"/>
    <n v="1"/>
    <n v="0"/>
    <s v="niemiecki"/>
    <n v="1"/>
    <n v="0"/>
    <s v="Centrum Kształcenia Zawodowego w Świdnicy, 58-105 Świdnica, ul. Gen. Władysława Sikorskiego 41"/>
    <x v="0"/>
  </r>
  <r>
    <n v="433"/>
    <x v="38"/>
    <s v="Rakowice Wielkie"/>
    <n v="84234"/>
    <x v="35"/>
    <n v="613003"/>
    <s v="ROL.04."/>
    <s v=" Prowadzenie produkcji rolniczej"/>
    <x v="19"/>
    <n v="1"/>
    <n v="0"/>
    <s v="niemiecki"/>
    <n v="1"/>
    <n v="0"/>
    <s v="Centrum Kształcenia Zawodowego i Ustawicznego, 67-400 Wschowa, Plac Kosynierów 1"/>
    <x v="2"/>
  </r>
  <r>
    <n v="434"/>
    <x v="38"/>
    <s v="Rakowice Wielkie"/>
    <n v="84234"/>
    <x v="24"/>
    <n v="741201"/>
    <s v="ELE.01."/>
    <s v=" Montaż i obsługa maszyn i urządzeń elektrycznych"/>
    <x v="4"/>
    <n v="1"/>
    <n v="0"/>
    <s v="niemiecki"/>
    <n v="1"/>
    <n v="0"/>
    <s v="Ośrodek Dokształcania i Doskonalenia Zawodowego w Krotoszynie"/>
    <x v="8"/>
  </r>
  <r>
    <n v="435"/>
    <x v="38"/>
    <s v="Rakowice Wielkie"/>
    <n v="84234"/>
    <x v="11"/>
    <n v="723103"/>
    <s v="MOT.05."/>
    <s v="Obsługa, diagnozowanie oraz naprawa pojazdów samochodowych"/>
    <x v="2"/>
    <n v="2"/>
    <n v="0"/>
    <s v="niemiecki"/>
    <n v="2"/>
    <n v="0"/>
    <s v="Zespół Szkół Ponadpodstawowych im. Hipolita Cegielskiego w Ziębicach ul. Wojska Polskiego 3, 57-220 Ziębice"/>
    <x v="4"/>
  </r>
  <r>
    <n v="436"/>
    <x v="38"/>
    <s v="Rakowice Wielkie"/>
    <n v="84234"/>
    <x v="40"/>
    <n v="816003"/>
    <s v="SPC.02."/>
    <s v="Produkcja wyrobów spożywczych z wykorzystaniem maszyn i urządzeń"/>
    <x v="4"/>
    <n v="0"/>
    <n v="0"/>
    <s v="niemiecki"/>
    <n v="0"/>
    <n v="0"/>
    <s v="Centrum Kształcenia Zawodowego i Ustawicznego, 67-400 Wschowa, Plac Kosynierów 1"/>
    <x v="2"/>
  </r>
  <r>
    <n v="437"/>
    <x v="38"/>
    <s v="Rakowice Wielkie"/>
    <n v="84234"/>
    <x v="0"/>
    <n v="522301"/>
    <s v="HAN.01."/>
    <s v="Prowadzenie sprzedaży"/>
    <x v="9"/>
    <n v="6"/>
    <n v="4"/>
    <s v="angielski"/>
    <n v="6"/>
    <n v="4"/>
    <s v="Zespół Szkół Ponadpodstawowych im. Hipolita Cegielskiego w Ziębicach ul. Wojska Polskiego 3, 57-220 Ziębice"/>
    <x v="4"/>
  </r>
  <r>
    <n v="438"/>
    <x v="39"/>
    <s v="Strzegom"/>
    <n v="13181"/>
    <x v="1"/>
    <n v="512001"/>
    <s v="HGT.02."/>
    <s v=" Przygotowanie i wydawanie dań"/>
    <x v="6"/>
    <n v="3"/>
    <n v="1"/>
    <s v="niemiecki"/>
    <n v="0"/>
    <n v="0"/>
    <s v="Centrum Kształcenia Zawodowego w Świdnicy, 58-105 Świdnica, ul. Gen. Władysława Sikorskiego 41"/>
    <x v="0"/>
  </r>
  <r>
    <n v="439"/>
    <x v="39"/>
    <s v="Strzegom"/>
    <n v="13181"/>
    <x v="7"/>
    <n v="514101"/>
    <s v="FRK.01."/>
    <s v="Wykonywanie usług fryzjerskich"/>
    <x v="3"/>
    <n v="6"/>
    <n v="5"/>
    <s v="niemiecki"/>
    <n v="0"/>
    <n v="0"/>
    <s v="Centrum Kształcenia Zawodowego w Świdnicy, 58-105 Świdnica, ul. Gen. Władysława Sikorskiego 41"/>
    <x v="0"/>
  </r>
  <r>
    <n v="440"/>
    <x v="39"/>
    <s v="Strzegom"/>
    <n v="13181"/>
    <x v="0"/>
    <n v="522301"/>
    <s v="HAN.01."/>
    <s v="Prowadzenie sprzedaży"/>
    <x v="0"/>
    <n v="5"/>
    <n v="5"/>
    <s v="niemiecki"/>
    <n v="0"/>
    <n v="0"/>
    <s v="Centrum Kształcenia Zawodowego w Świdnicy, 58-105 Świdnica, ul. Gen. Władysława Sikorskiego 41"/>
    <x v="0"/>
  </r>
  <r>
    <n v="441"/>
    <x v="39"/>
    <s v="Strzegom"/>
    <n v="13181"/>
    <x v="10"/>
    <n v="721306"/>
    <s v="MOT.01."/>
    <s v="Diagnozowanie i naprawa nadwozi pojazdów samochodowych"/>
    <x v="7"/>
    <n v="1"/>
    <n v="0"/>
    <s v="niemiecki"/>
    <n v="0"/>
    <n v="0"/>
    <s v="Centrum Kształcenia Zawodowego w Świdnicy, 58-105 Świdnica, ul. Gen. Władysława Sikorskiego 41"/>
    <x v="0"/>
  </r>
  <r>
    <n v="442"/>
    <x v="39"/>
    <s v="Strzegom"/>
    <n v="13181"/>
    <x v="11"/>
    <n v="723103"/>
    <s v="MOT.05."/>
    <s v="Obsługa, diagnozowanie oraz naprawa pojazdów samochodowych"/>
    <x v="0"/>
    <n v="8"/>
    <n v="0"/>
    <s v="niemiecki"/>
    <n v="0"/>
    <n v="0"/>
    <s v="Centrum Kształcenia Zawodowego w Świdnicy, 58-105 Świdnica, ul. Gen. Władysława Sikorskiego 41"/>
    <x v="0"/>
  </r>
  <r>
    <n v="443"/>
    <x v="39"/>
    <s v="Strzegom"/>
    <n v="13181"/>
    <x v="5"/>
    <n v="751201"/>
    <s v="SPC.01."/>
    <s v="Produkcja wyrobów cukierniczych"/>
    <x v="9"/>
    <n v="2"/>
    <n v="2"/>
    <s v="niemiecki"/>
    <n v="0"/>
    <n v="0"/>
    <s v="Centrum Kształcenia Zawodowego w Świdnicy, 58-105 Świdnica, ul. Gen. Władysława Sikorskiego 41"/>
    <x v="0"/>
  </r>
  <r>
    <n v="444"/>
    <x v="39"/>
    <s v="Strzegom"/>
    <n v="13181"/>
    <x v="2"/>
    <n v="741103"/>
    <s v="ELE.02."/>
    <s v="Montaż, uruchamianie i konserwacja instalacji, maszyn i urządzeń elektrycznych"/>
    <x v="0"/>
    <n v="1"/>
    <n v="0"/>
    <s v="niemiecki"/>
    <n v="0"/>
    <m/>
    <s v="Centrum Kształcenia Zawodowego w Świdnicy, 58-105 Świdnica, ul. Gen. Władysława Sikorskiego 41"/>
    <x v="0"/>
  </r>
  <r>
    <n v="445"/>
    <x v="39"/>
    <s v="Strzegom"/>
    <n v="13181"/>
    <x v="12"/>
    <n v="712618"/>
    <s v="BUD.09."/>
    <s v="Wykonywanie robót związanych z budową, montażem i eksploatacją sieci oraz instalacji sanitarnych"/>
    <x v="4"/>
    <n v="0"/>
    <n v="0"/>
    <s v="niemiecki"/>
    <n v="0"/>
    <n v="0"/>
    <s v="Centrum Kształcenia Zawodowego w Świdnicy, 58-105 Świdnica, ul. Gen. Władysława Sikorskiego 41"/>
    <x v="0"/>
  </r>
  <r>
    <n v="446"/>
    <x v="39"/>
    <s v="Strzegom"/>
    <n v="13181"/>
    <x v="8"/>
    <n v="751204"/>
    <s v="SPC.03."/>
    <s v="Produkcja wyrobów piekarskich"/>
    <x v="3"/>
    <n v="6"/>
    <n v="0"/>
    <s v="niemiecki"/>
    <n v="0"/>
    <n v="0"/>
    <s v="Centrum Kształcenia Zawodowego w Świdnicy, 58-105 Świdnica, ul. Gen. Władysława Sikorskiego 41"/>
    <x v="0"/>
  </r>
  <r>
    <n v="447"/>
    <x v="39"/>
    <s v="Strzegom"/>
    <n v="13181"/>
    <x v="27"/>
    <n v="711301"/>
    <s v="BUD.04."/>
    <s v=" Wykonywanie robót kamieniarskich"/>
    <x v="11"/>
    <n v="1"/>
    <n v="0"/>
    <s v="niemiecki"/>
    <n v="1"/>
    <n v="0"/>
    <s v="Centrum Kształcenia Zawodowego w Zespole Szkół i Placówek Kształcenia Zawodowego, ul.Botaniczna 66, 65-392  Zielona Góra"/>
    <x v="5"/>
  </r>
  <r>
    <n v="448"/>
    <x v="39"/>
    <s v="Strzegom"/>
    <n v="13181"/>
    <x v="18"/>
    <n v="722204"/>
    <s v="MEC.08."/>
    <s v="Wykonywanie i naprawa elementów maszyn, urządzeń i narzędzi"/>
    <x v="0"/>
    <n v="1"/>
    <n v="0"/>
    <s v="niemiecki"/>
    <n v="0"/>
    <n v="0"/>
    <s v="Centrum Kształcenia Zawodowego w Świdnicy, 58-105 Świdnica, ul. Gen. Władysława Sikorskiego 41"/>
    <x v="0"/>
  </r>
  <r>
    <n v="449"/>
    <x v="39"/>
    <s v="Strzegom"/>
    <n v="13181"/>
    <x v="13"/>
    <n v="752205"/>
    <s v="DRM.04."/>
    <s v=" Wytwarzanie wyrobów z drewna i materiałów drewnopochodnych"/>
    <x v="1"/>
    <n v="1"/>
    <n v="0"/>
    <s v="niemiecki"/>
    <n v="0"/>
    <n v="0"/>
    <s v="Centrum Kształcenia Zawodowego w Świdnicy, 58-105 Świdnica, ul. Gen. Władysława Sikorskiego 41"/>
    <x v="0"/>
  </r>
  <r>
    <n v="450"/>
    <x v="39"/>
    <s v="Strzegom"/>
    <n v="13181"/>
    <x v="29"/>
    <n v="723310"/>
    <s v="MEC.03."/>
    <s v="Montaż i obsługa maszyn i urządzeń"/>
    <x v="9"/>
    <n v="1"/>
    <n v="0"/>
    <s v="niemiecki"/>
    <n v="1"/>
    <n v="0"/>
    <s v="Centrum Kształcenia Zawodowego nr 1 w Gliwicach Gliwickie Centrum Edukacji u.Stefana Okrzei 20"/>
    <x v="17"/>
  </r>
  <r>
    <n v="451"/>
    <x v="40"/>
    <s v="Strzelin"/>
    <n v="79824"/>
    <x v="9"/>
    <n v="711204"/>
    <s v="BUD.12."/>
    <s v=" Wykonywanie robót murarskich i tynkarskich"/>
    <x v="6"/>
    <n v="1"/>
    <n v="0"/>
    <s v="angielski"/>
    <n v="1"/>
    <n v="0"/>
    <s v="Centrum Kształcenia Zawodowego w Świdnicy, 58-105 Świdnica, ul. Gen. Władysława Sikorskiego 41"/>
    <x v="0"/>
  </r>
  <r>
    <n v="452"/>
    <x v="40"/>
    <s v="Strzelin"/>
    <n v="79824"/>
    <x v="8"/>
    <n v="751204"/>
    <s v="SPC.03."/>
    <s v="Produkcja wyrobów piekarskich"/>
    <x v="4"/>
    <n v="0"/>
    <n v="0"/>
    <s v="angielski"/>
    <n v="0"/>
    <n v="0"/>
    <s v="Centrum Kształcenia Zawodowego w Kłodzkiej Szkole Przedsiębiorczości w Kłodzku, ul. Szkolna 8, 57-300 Kłodzko"/>
    <x v="1"/>
  </r>
  <r>
    <n v="453"/>
    <x v="40"/>
    <s v="Strzelin"/>
    <n v="79824"/>
    <x v="5"/>
    <n v="751201"/>
    <s v="SPC.01."/>
    <s v="Produkcja wyrobów cukierniczych"/>
    <x v="4"/>
    <n v="0"/>
    <n v="0"/>
    <s v="angielski"/>
    <n v="0"/>
    <n v="0"/>
    <s v="Centrum Kształcenia Zawodowego w Oleśnicy, ul. Wojska Polskiego 67"/>
    <x v="6"/>
  </r>
  <r>
    <n v="454"/>
    <x v="40"/>
    <s v="Strzelin"/>
    <n v="79824"/>
    <x v="2"/>
    <n v="741103"/>
    <s v="ELE.02."/>
    <s v="Montaż, uruchamianie i konserwacja instalacji, maszyn i urządzeń elektrycznych"/>
    <x v="8"/>
    <n v="3"/>
    <n v="0"/>
    <s v="angielski"/>
    <n v="3"/>
    <n v="0"/>
    <s v="Centrum Kształcenia Zawodowego w Oleśnicy, ul. Wojska Polskiego 67"/>
    <x v="6"/>
  </r>
  <r>
    <n v="455"/>
    <x v="40"/>
    <s v="Strzelin"/>
    <n v="79824"/>
    <x v="22"/>
    <n v="753402"/>
    <s v="DRM.05."/>
    <s v="Wykonywanie wyrobów tapicerowanych"/>
    <x v="1"/>
    <n v="3"/>
    <n v="0"/>
    <s v="angielski"/>
    <n v="3"/>
    <n v="0"/>
    <s v="Centrum Kształcenia Zawodowego w Oleśnicy, ul. Wojska Polskiego 67"/>
    <x v="6"/>
  </r>
  <r>
    <n v="456"/>
    <x v="40"/>
    <s v="Strzelin"/>
    <n v="79824"/>
    <x v="13"/>
    <n v="752205"/>
    <s v="DRM.04."/>
    <s v=" Wytwarzanie wyrobów z drewna i materiałów drewnopochodnych"/>
    <x v="1"/>
    <n v="1"/>
    <n v="0"/>
    <s v="angielski"/>
    <n v="1"/>
    <n v="0"/>
    <s v="Centrum Kształcenia Zawodowego w Oleśnicy, ul. Wojska Polskiego 67"/>
    <x v="6"/>
  </r>
  <r>
    <n v="457"/>
    <x v="40"/>
    <s v="Strzelin"/>
    <n v="79824"/>
    <x v="1"/>
    <n v="512001"/>
    <s v="HGT.02."/>
    <s v=" Przygotowanie i wydawanie dań"/>
    <x v="25"/>
    <n v="3"/>
    <n v="0"/>
    <s v="niemiecki"/>
    <n v="3"/>
    <n v="0"/>
    <s v="Zespół Szkół Ponadpodstawowych im. Hipolita Cegielskiego w Ziębicach ul. Wojska Polskiego 3, 57-220 Ziębice"/>
    <x v="4"/>
  </r>
  <r>
    <n v="458"/>
    <x v="40"/>
    <s v="Strzelin"/>
    <n v="79824"/>
    <x v="7"/>
    <n v="514101"/>
    <s v="FRK.01."/>
    <s v="Wykonywanie usług fryzjerskich"/>
    <x v="2"/>
    <n v="4"/>
    <n v="4"/>
    <s v="angielski"/>
    <n v="4"/>
    <n v="4"/>
    <s v="Zespół Szkół Ponadpodstawowych im. Hipolita Cegielskiego w Ziębicach ul. Wojska Polskiego 3, 57-220 Ziębice"/>
    <x v="4"/>
  </r>
  <r>
    <n v="459"/>
    <x v="40"/>
    <s v="Strzelin"/>
    <n v="79824"/>
    <x v="0"/>
    <n v="522301"/>
    <s v="HAN.01."/>
    <s v="Prowadzenie sprzedaży"/>
    <x v="10"/>
    <n v="16"/>
    <n v="12"/>
    <s v="angielski"/>
    <n v="16"/>
    <n v="12"/>
    <s v="Zespół Szkół Ponadpodstawowych im. Hipolita Cegielskiego w Ziębicach ul. Wojska Polskiego 3, 57-220 Ziębice"/>
    <x v="4"/>
  </r>
  <r>
    <n v="460"/>
    <x v="41"/>
    <s v="Syców"/>
    <n v="82519"/>
    <x v="5"/>
    <n v="751201"/>
    <s v="SPC.01."/>
    <s v="Produkcja wyrobów cukierniczych"/>
    <x v="9"/>
    <n v="8"/>
    <n v="7"/>
    <s v="angielski"/>
    <n v="0"/>
    <n v="0"/>
    <s v="Centrum Kształcenia Zawodowego w Oleśnicy, ul. Wojska Polskiego 67"/>
    <x v="6"/>
  </r>
  <r>
    <n v="461"/>
    <x v="41"/>
    <s v="Syców"/>
    <n v="82519"/>
    <x v="16"/>
    <n v="742117"/>
    <s v="ELM.02."/>
    <s v="Montaż oraz instalowanie układów i urządzeń elektronicznych"/>
    <x v="11"/>
    <n v="2"/>
    <n v="0"/>
    <s v="angielski"/>
    <n v="2"/>
    <n v="0"/>
    <s v="Centrum Kształcenia Zawodowego w Zespole Szkół i Placówek Kształcenia Zawodowego, ul.Botaniczna 66, 65-392  Zielona Góra"/>
    <x v="5"/>
  </r>
  <r>
    <n v="462"/>
    <x v="41"/>
    <s v="Syców"/>
    <n v="82519"/>
    <x v="2"/>
    <n v="741103"/>
    <s v="ELE.02."/>
    <s v="Montaż, uruchamianie i konserwacja instalacji, maszyn i urządzeń elektrycznych"/>
    <x v="7"/>
    <n v="9"/>
    <n v="0"/>
    <s v="angielski"/>
    <n v="0"/>
    <n v="0"/>
    <s v="Centrum Kształcenia Zawodowego w Oleśnicy, ul. Wojska Polskiego 67"/>
    <x v="6"/>
  </r>
  <r>
    <n v="463"/>
    <x v="41"/>
    <s v="Syców"/>
    <n v="82519"/>
    <x v="7"/>
    <n v="514101"/>
    <s v="FRK.01."/>
    <s v="Wykonywanie usług fryzjerskich"/>
    <x v="6"/>
    <n v="10"/>
    <n v="8"/>
    <s v="angielski"/>
    <n v="0"/>
    <n v="0"/>
    <s v="Centrum Kształcenia Zawodowego w Oleśnicy, ul. Wojska Polskiego 67"/>
    <x v="6"/>
  </r>
  <r>
    <n v="464"/>
    <x v="41"/>
    <s v="Syców"/>
    <n v="82519"/>
    <x v="11"/>
    <n v="723103"/>
    <s v="MOT.05."/>
    <s v="Obsługa, diagnozowanie oraz naprawa pojazdów samochodowych"/>
    <x v="3"/>
    <n v="12"/>
    <n v="0"/>
    <s v="angielski"/>
    <n v="0"/>
    <n v="0"/>
    <s v="Centrum Kształcenia Zawodowego w Oleśnicy, ul. Wojska Polskiego 67"/>
    <x v="6"/>
  </r>
  <r>
    <n v="465"/>
    <x v="41"/>
    <s v="Syców"/>
    <n v="82519"/>
    <x v="12"/>
    <n v="712618"/>
    <s v="BUD.09."/>
    <s v="Wykonywanie robót związanych z budową, montażem i eksploatacją sieci oraz instalacji sanitarnych"/>
    <x v="8"/>
    <n v="2"/>
    <n v="0"/>
    <s v="angielski"/>
    <n v="2"/>
    <n v="0"/>
    <s v="Centrum Kształcenia Zawodowego w Świdnicy, 58-105 Świdnica, ul. Gen. Władysława Sikorskiego 41"/>
    <x v="0"/>
  </r>
  <r>
    <n v="466"/>
    <x v="41"/>
    <s v="Syców"/>
    <n v="82519"/>
    <x v="0"/>
    <n v="522301"/>
    <s v="HAN.01."/>
    <s v="Prowadzenie sprzedaży"/>
    <x v="8"/>
    <n v="18"/>
    <n v="16"/>
    <s v="angielski"/>
    <n v="0"/>
    <n v="0"/>
    <s v="Centrum Kształcenia Zawodowego w Oleśnicy, ul. Wojska Polskiego 67"/>
    <x v="6"/>
  </r>
  <r>
    <n v="467"/>
    <x v="41"/>
    <s v="Syców"/>
    <n v="82519"/>
    <x v="13"/>
    <n v="752205"/>
    <s v="DRM.04."/>
    <s v=" Wytwarzanie wyrobów z drewna i materiałów drewnopochodnych"/>
    <x v="3"/>
    <n v="6"/>
    <n v="0"/>
    <s v="angielski"/>
    <n v="0"/>
    <n v="0"/>
    <s v="Centrum Kształcenia Zawodowego w Oleśnicy, ul. Wojska Polskiego 67"/>
    <x v="6"/>
  </r>
  <r>
    <n v="468"/>
    <x v="41"/>
    <s v="Syców"/>
    <n v="82519"/>
    <x v="18"/>
    <n v="722204"/>
    <s v="MEC.08."/>
    <s v="Wykonywanie i naprawa elementów maszyn, urządzeń i narzędzi"/>
    <x v="4"/>
    <n v="0"/>
    <n v="0"/>
    <s v="angielski"/>
    <n v="0"/>
    <n v="0"/>
    <s v="Ośrodek Dokształcania i Doskonalenia Zawodowego w Krotoszynie"/>
    <x v="8"/>
  </r>
  <r>
    <n v="469"/>
    <x v="41"/>
    <s v="Syców"/>
    <n v="82519"/>
    <x v="22"/>
    <n v="753402"/>
    <s v="DRM.05."/>
    <s v="Wykonywanie wyrobów tapicerowanych"/>
    <x v="6"/>
    <n v="28"/>
    <n v="1"/>
    <s v="angielski"/>
    <n v="0"/>
    <n v="0"/>
    <s v="Centrum Kształcenia Zawodowego w Oleśnicy, ul. Wojska Polskiego 67"/>
    <x v="6"/>
  </r>
  <r>
    <n v="470"/>
    <x v="41"/>
    <s v="Syców"/>
    <n v="82519"/>
    <x v="8"/>
    <n v="751204"/>
    <s v="SPC.03."/>
    <s v="Produkcja wyrobów piekarskich"/>
    <x v="6"/>
    <n v="2"/>
    <n v="0"/>
    <s v="angielski"/>
    <n v="2"/>
    <n v="0"/>
    <s v="Centrum Kształcenia Zawodowego w Kłodzkiej Szkole Przedsiębiorczości w Kłodzku, ul. Szkolna 8, 57-300 Kłodzko"/>
    <x v="1"/>
  </r>
  <r>
    <n v="471"/>
    <x v="41"/>
    <s v="Syców"/>
    <n v="82519"/>
    <x v="3"/>
    <n v="712905"/>
    <s v="BUD.11."/>
    <s v=" Wykonywanie robót montażowych, okładzinowych i wykończeniowych"/>
    <x v="28"/>
    <n v="1"/>
    <n v="0"/>
    <s v="angielski"/>
    <n v="1"/>
    <n v="0"/>
    <s v="Ośrodek Dokształcania i Doskonalenia Zawodowego w Krotoszynie"/>
    <x v="8"/>
  </r>
  <r>
    <n v="472"/>
    <x v="41"/>
    <s v="Syców"/>
    <n v="82519"/>
    <x v="41"/>
    <n v="731305"/>
    <s v="MEP.05."/>
    <s v="Wykonywanie i naprawa wyrobów złotniczych i jubilerskich"/>
    <x v="29"/>
    <n v="1"/>
    <n v="0"/>
    <s v="angielski"/>
    <n v="1"/>
    <n v="0"/>
    <s v="CENTRUM KSZTAŁCENIA ZAWODOWEGO CECHU RZEMIOSŁ RÓŻNYCH W NOWYM TARGU"/>
    <x v="20"/>
  </r>
  <r>
    <n v="473"/>
    <x v="42"/>
    <s v="Środa Śląska"/>
    <n v="22648"/>
    <x v="7"/>
    <n v="514101"/>
    <s v="FRK.01."/>
    <s v="Wykonywanie usług fryzjerskich"/>
    <x v="3"/>
    <n v="2"/>
    <n v="2"/>
    <m/>
    <n v="2"/>
    <n v="2"/>
    <s v="Centrum Kształcenia Zawodowego i Ustawicznego w Legnicy, ul. Lotnicza 26, 59-220 Legnica"/>
    <x v="7"/>
  </r>
  <r>
    <n v="474"/>
    <x v="42"/>
    <s v="Środa Śląska"/>
    <n v="22648"/>
    <x v="0"/>
    <n v="522301"/>
    <s v="HAN.01."/>
    <s v="Prowadzenie sprzedaży"/>
    <x v="8"/>
    <n v="2"/>
    <n v="1"/>
    <m/>
    <n v="2"/>
    <n v="1"/>
    <s v="Centrum Kształcenia Zawodowego i Ustawicznego w Legnicy, ul. Lotnicza 26, 59-220 Legnica"/>
    <x v="7"/>
  </r>
  <r>
    <n v="475"/>
    <x v="42"/>
    <s v="Środa Śląska"/>
    <n v="22648"/>
    <x v="5"/>
    <n v="751201"/>
    <s v="SPC.01."/>
    <s v="Produkcja wyrobów cukierniczych"/>
    <x v="12"/>
    <n v="1"/>
    <n v="1"/>
    <m/>
    <n v="1"/>
    <n v="1"/>
    <s v="Centrum Kształcenia Zawodowego i Ustawicznego w Legnicy, ul. Lotnicza 26, 59-220 Legnica"/>
    <x v="7"/>
  </r>
  <r>
    <n v="476"/>
    <x v="42"/>
    <s v="Środa Śląska"/>
    <n v="22648"/>
    <x v="9"/>
    <n v="711204"/>
    <s v="BUD.12."/>
    <s v=" Wykonywanie robót murarskich i tynkarskich"/>
    <x v="6"/>
    <n v="1"/>
    <n v="0"/>
    <m/>
    <n v="1"/>
    <n v="0"/>
    <s v="Centrum Kształcenia Zawodowego w Świdnicy, 58-105 Świdnica, ul. Gen. Władysława Sikorskiego 41"/>
    <x v="0"/>
  </r>
  <r>
    <n v="477"/>
    <x v="42"/>
    <s v="Środa Śląska"/>
    <n v="22648"/>
    <x v="11"/>
    <n v="723103"/>
    <s v="MOT.05."/>
    <s v="Obsługa, diagnozowanie oraz naprawa pojazdów samochodowych"/>
    <x v="16"/>
    <n v="6"/>
    <n v="0"/>
    <s v="angielski"/>
    <n v="6"/>
    <n v="0"/>
    <s v="Centrum Kształcenia Zawodowego w CKZiU,  ul. Tadeusza Kościuszki 27, 56-100 Wołów"/>
    <x v="9"/>
  </r>
  <r>
    <n v="478"/>
    <x v="43"/>
    <s v="Świdnica"/>
    <n v="21715"/>
    <x v="10"/>
    <n v="721306"/>
    <s v="MOT.01."/>
    <s v="Diagnozowanie i naprawa nadwozi pojazdów samochodowych"/>
    <x v="7"/>
    <n v="0"/>
    <n v="0"/>
    <s v="niemiecki"/>
    <n v="0"/>
    <n v="0"/>
    <s v="Centrum Kształcenia Zawodowego w Świdnicy, 58-105 Świdnica, ul. Gen. Władysława Sikorskiego 41"/>
    <x v="0"/>
  </r>
  <r>
    <n v="479"/>
    <x v="43"/>
    <s v="Świdnica"/>
    <n v="21715"/>
    <x v="5"/>
    <n v="751201"/>
    <s v="SPC.01."/>
    <s v="Produkcja wyrobów cukierniczych"/>
    <x v="9"/>
    <n v="1"/>
    <n v="1"/>
    <s v="niemiecki"/>
    <n v="0"/>
    <n v="0"/>
    <s v="Centrum Kształcenia Zawodowego w Świdnicy, 58-105 Świdnica, ul. Gen. Władysława Sikorskiego 41"/>
    <x v="0"/>
  </r>
  <r>
    <n v="480"/>
    <x v="43"/>
    <s v="Świdnica"/>
    <n v="21715"/>
    <x v="7"/>
    <n v="514101"/>
    <s v="FRK.01."/>
    <s v="Wykonywanie usług fryzjerskich"/>
    <x v="3"/>
    <n v="3"/>
    <n v="2"/>
    <s v="niemiecki"/>
    <n v="0"/>
    <n v="0"/>
    <s v="Centrum Kształcenia Zawodowego w Świdnicy, 58-105 Świdnica, ul. Gen. Władysława Sikorskiego 41"/>
    <x v="0"/>
  </r>
  <r>
    <n v="481"/>
    <x v="43"/>
    <s v="Świdnica"/>
    <n v="21715"/>
    <x v="1"/>
    <n v="512001"/>
    <s v="HGT.02."/>
    <s v=" Przygotowanie i wydawanie dań"/>
    <x v="1"/>
    <n v="7"/>
    <n v="5"/>
    <s v="niemiecki"/>
    <n v="0"/>
    <n v="0"/>
    <s v="Centrum Kształcenia Zawodowego w Świdnicy, 58-105 Świdnica, ul. Gen. Władysława Sikorskiego 41"/>
    <x v="0"/>
  </r>
  <r>
    <n v="482"/>
    <x v="43"/>
    <s v="Świdnica"/>
    <n v="21715"/>
    <x v="11"/>
    <n v="723103"/>
    <s v="MOT.05."/>
    <s v="Obsługa, diagnozowanie oraz naprawa pojazdów samochodowych"/>
    <x v="7"/>
    <n v="5"/>
    <n v="0"/>
    <s v="niemiecki"/>
    <n v="0"/>
    <n v="0"/>
    <s v="Centrum Kształcenia Zawodowego w Świdnicy, 58-105 Świdnica, ul. Gen. Władysława Sikorskiego 41"/>
    <x v="0"/>
  </r>
  <r>
    <n v="483"/>
    <x v="43"/>
    <s v="Świdnica"/>
    <n v="21715"/>
    <x v="12"/>
    <n v="712618"/>
    <s v="BUD.09."/>
    <s v="Wykonywanie robót związanych z budową, montażem i eksploatacją sieci oraz instalacji sanitarnych"/>
    <x v="4"/>
    <n v="0"/>
    <n v="0"/>
    <s v="niemiecki"/>
    <n v="0"/>
    <n v="0"/>
    <s v="Centrum Kształcenia Zawodowego w Świdnicy, 58-105 Świdnica, ul. Gen. Władysława Sikorskiego 41"/>
    <x v="0"/>
  </r>
  <r>
    <n v="484"/>
    <x v="43"/>
    <s v="Świdnica"/>
    <n v="21715"/>
    <x v="9"/>
    <n v="711204"/>
    <s v="BUD.12."/>
    <s v=" Wykonywanie robót murarskich i tynkarskich"/>
    <x v="4"/>
    <n v="0"/>
    <n v="0"/>
    <s v="niemiecki"/>
    <n v="0"/>
    <n v="0"/>
    <s v="Centrum Kształcenia Zawodowego w Świdnicy, 58-105 Świdnica, ul. Gen. Władysława Sikorskiego 41"/>
    <x v="0"/>
  </r>
  <r>
    <n v="485"/>
    <x v="43"/>
    <s v="Świdnica"/>
    <n v="21715"/>
    <x v="8"/>
    <n v="751204"/>
    <s v="SPC.03."/>
    <s v="Produkcja wyrobów piekarskich"/>
    <x v="3"/>
    <n v="0"/>
    <n v="0"/>
    <s v="niemiecki"/>
    <n v="0"/>
    <n v="0"/>
    <s v="Centrum Kształcenia Zawodowego w Świdnicy, 58-105 Świdnica, ul. Gen. Władysława Sikorskiego 41"/>
    <x v="0"/>
  </r>
  <r>
    <n v="486"/>
    <x v="43"/>
    <s v="Świdnica"/>
    <n v="21715"/>
    <x v="0"/>
    <n v="522301"/>
    <s v="HAN.01."/>
    <s v="Prowadzenie sprzedaży"/>
    <x v="0"/>
    <n v="4"/>
    <n v="4"/>
    <s v="niemiecki"/>
    <n v="0"/>
    <n v="0"/>
    <s v="Centrum Kształcenia Zawodowego w Świdnicy, 58-105 Świdnica, ul. Gen. Władysława Sikorskiego 41"/>
    <x v="0"/>
  </r>
  <r>
    <n v="487"/>
    <x v="43"/>
    <s v="Świdnica"/>
    <n v="21715"/>
    <x v="18"/>
    <n v="722204"/>
    <s v="MEC.08."/>
    <s v="Wykonywanie i naprawa elementów maszyn, urządzeń i narzędzi"/>
    <x v="4"/>
    <n v="0"/>
    <n v="0"/>
    <s v="niemiecki"/>
    <n v="0"/>
    <n v="0"/>
    <s v="Centrum Kształcenia Zawodowego w Świdnicy, 58-105 Świdnica, ul. Gen. Władysława Sikorskiego 41"/>
    <x v="0"/>
  </r>
  <r>
    <n v="488"/>
    <x v="44"/>
    <s v="Świdnica"/>
    <n v="12321"/>
    <x v="5"/>
    <n v="751201"/>
    <s v="SPC.01."/>
    <s v="Produkcja wyrobów cukierniczych"/>
    <x v="9"/>
    <n v="5"/>
    <n v="4"/>
    <s v="niemiecki"/>
    <n v="0"/>
    <n v="0"/>
    <s v="Centrum Kształcenia Zawodowego w Świdnicy, 58-105 Świdnica, ul. Gen. Władysława Sikorskiego 41"/>
    <x v="0"/>
  </r>
  <r>
    <n v="489"/>
    <x v="44"/>
    <s v="Świdnica"/>
    <n v="12321"/>
    <x v="31"/>
    <n v="712101"/>
    <s v="BUD.03."/>
    <s v="Wykonywanie robót dekarsko-blacharskich"/>
    <x v="22"/>
    <n v="1"/>
    <n v="0"/>
    <s v="niemiecki"/>
    <n v="1"/>
    <n v="0"/>
    <s v="Centrum Kształcenia Zawodowego w Zespole Szkół i Placówek Kształcenia Zawodowego, ul.Botaniczna 66, 65-392  Zielona Góra"/>
    <x v="5"/>
  </r>
  <r>
    <n v="490"/>
    <x v="44"/>
    <s v="Świdnica"/>
    <n v="12321"/>
    <x v="2"/>
    <n v="741103"/>
    <s v="ELE.02."/>
    <s v="Montaż, uruchamianie i konserwacja instalacji, maszyn i urządzeń elektrycznych"/>
    <x v="6"/>
    <n v="0"/>
    <n v="0"/>
    <s v="niemiecki"/>
    <n v="0"/>
    <n v="0"/>
    <s v="Centrum Kształcenia Zawodowego w Świdnicy, 58-105 Świdnica, ul. Gen. Władysława Sikorskiego 41"/>
    <x v="0"/>
  </r>
  <r>
    <n v="491"/>
    <x v="44"/>
    <s v="Świdnica"/>
    <n v="12321"/>
    <x v="7"/>
    <n v="514101"/>
    <s v="FRK.01."/>
    <s v="Wykonywanie usług fryzjerskich"/>
    <x v="8"/>
    <n v="19"/>
    <n v="15"/>
    <s v="niemiecki"/>
    <n v="0"/>
    <n v="0"/>
    <s v="Centrum Kształcenia Zawodowego w Świdnicy, 58-105 Świdnica, ul. Gen. Władysława Sikorskiego 41"/>
    <x v="0"/>
  </r>
  <r>
    <n v="492"/>
    <x v="44"/>
    <s v="Świdnica"/>
    <n v="12321"/>
    <x v="7"/>
    <n v="514101"/>
    <s v="FRK.01."/>
    <s v="Wykonywanie usług fryzjerskich"/>
    <x v="4"/>
    <n v="0"/>
    <n v="0"/>
    <s v="niemiecki"/>
    <n v="0"/>
    <n v="0"/>
    <s v="Centrum Kształcenia Zawodowego w Świdnicy, 58-105 Świdnica, ul. Gen. Władysława Sikorskiego 41"/>
    <x v="0"/>
  </r>
  <r>
    <n v="493"/>
    <x v="44"/>
    <s v="Świdnica"/>
    <n v="12321"/>
    <x v="1"/>
    <n v="512001"/>
    <s v="HGT.02."/>
    <s v=" Przygotowanie i wydawanie dań"/>
    <x v="6"/>
    <n v="18"/>
    <n v="9"/>
    <s v="niemiecki"/>
    <n v="0"/>
    <n v="0"/>
    <s v="Centrum Kształcenia Zawodowego w Świdnicy, 58-105 Świdnica, ul. Gen. Władysława Sikorskiego 41"/>
    <x v="0"/>
  </r>
  <r>
    <n v="494"/>
    <x v="44"/>
    <s v="Świdnica"/>
    <n v="12321"/>
    <x v="25"/>
    <n v="713203"/>
    <s v="MOT.03."/>
    <s v="Diagnozowanie i naprawa powłok lakierniczych"/>
    <x v="4"/>
    <n v="1"/>
    <n v="0"/>
    <s v="niemiecki"/>
    <n v="0"/>
    <n v="0"/>
    <s v="Centrum Kształcenia Zawodowego w Świdnicy, 58-105 Świdnica, ul. Gen. Władysława Sikorskiego 41"/>
    <x v="0"/>
  </r>
  <r>
    <n v="495"/>
    <x v="44"/>
    <s v="Świdnica"/>
    <n v="12321"/>
    <x v="21"/>
    <n v="432106"/>
    <s v="SPL.01."/>
    <s v="Obsługa magazynów"/>
    <x v="20"/>
    <n v="2"/>
    <n v="0"/>
    <s v="niemiecki"/>
    <n v="2"/>
    <n v="0"/>
    <s v="Zespół Szkół Ponadpodstawowych im. Hipolita Cegielskiego w Ziębicach ul. Wojska Polskiego 3, 57-220 Ziębice"/>
    <x v="4"/>
  </r>
  <r>
    <n v="496"/>
    <x v="44"/>
    <s v="Świdnica"/>
    <n v="12321"/>
    <x v="11"/>
    <n v="723103"/>
    <s v="MOT.05."/>
    <s v="Obsługa, diagnozowanie oraz naprawa pojazdów samochodowych"/>
    <x v="0"/>
    <n v="5"/>
    <n v="0"/>
    <s v="niemiecki"/>
    <n v="0"/>
    <n v="0"/>
    <s v="Centrum Kształcenia Zawodowego w Świdnicy, 58-105 Świdnica, ul. Gen. Władysława Sikorskiego 41"/>
    <x v="0"/>
  </r>
  <r>
    <n v="497"/>
    <x v="44"/>
    <s v="Świdnica"/>
    <n v="12321"/>
    <x v="9"/>
    <n v="711204"/>
    <s v="BUD.12."/>
    <s v=" Wykonywanie robót murarskich i tynkarskich"/>
    <x v="4"/>
    <n v="0"/>
    <n v="0"/>
    <s v="niemiecki"/>
    <n v="0"/>
    <n v="0"/>
    <s v="Centrum Kształcenia Zawodowego w Świdnicy, 58-105 Świdnica, ul. Gen. Władysława Sikorskiego 41"/>
    <x v="0"/>
  </r>
  <r>
    <n v="498"/>
    <x v="44"/>
    <s v="Świdnica"/>
    <n v="12321"/>
    <x v="4"/>
    <n v="722307"/>
    <s v="MEC.05."/>
    <s v=" Użytkowanie obrabiarek skrawających"/>
    <x v="3"/>
    <n v="1"/>
    <n v="0"/>
    <s v="niemiecki"/>
    <n v="0"/>
    <n v="0"/>
    <s v="Centrum Kształcenia Zawodowego w Świdnicy, 58-105 Świdnica, ul. Gen. Władysława Sikorskiego 41"/>
    <x v="0"/>
  </r>
  <r>
    <n v="499"/>
    <x v="44"/>
    <s v="Świdnica"/>
    <n v="12321"/>
    <x v="8"/>
    <n v="751204"/>
    <s v="SPC.03."/>
    <s v="Produkcja wyrobów piekarskich"/>
    <x v="3"/>
    <n v="1"/>
    <n v="0"/>
    <s v="niemiecki"/>
    <n v="0"/>
    <n v="0"/>
    <s v="Centrum Kształcenia Zawodowego w Świdnicy, 58-105 Świdnica, ul. Gen. Władysława Sikorskiego 41"/>
    <x v="0"/>
  </r>
  <r>
    <n v="500"/>
    <x v="44"/>
    <s v="Świdnica"/>
    <n v="12321"/>
    <x v="0"/>
    <n v="522301"/>
    <s v="HAN.01."/>
    <s v="Prowadzenie sprzedaży"/>
    <x v="7"/>
    <n v="13"/>
    <n v="10"/>
    <s v="niemiecki"/>
    <n v="0"/>
    <n v="0"/>
    <s v="Centrum Kształcenia Zawodowego w Świdnicy, 58-105 Świdnica, ul. Gen. Władysława Sikorskiego 41"/>
    <x v="0"/>
  </r>
  <r>
    <n v="501"/>
    <x v="44"/>
    <s v="Świdnica"/>
    <n v="12321"/>
    <x v="3"/>
    <n v="712905"/>
    <s v="BUD.11."/>
    <s v=" Wykonywanie robót montażowych, okładzinowych i wykończeniowych"/>
    <x v="4"/>
    <n v="0"/>
    <n v="0"/>
    <s v="niemiecki"/>
    <n v="0"/>
    <n v="0"/>
    <s v="Centrum Kształcenia Zawodowego i Ustawicznego, 67-400 Wschowa, Plac Kosynierów 1"/>
    <x v="2"/>
  </r>
  <r>
    <n v="502"/>
    <x v="44"/>
    <s v="Świdnica"/>
    <n v="12321"/>
    <x v="10"/>
    <n v="721306"/>
    <s v="MOT.01."/>
    <s v="Diagnozowanie i naprawa nadwozi pojazdów samochodowych"/>
    <x v="7"/>
    <n v="2"/>
    <n v="0"/>
    <s v="niemiecki"/>
    <n v="0"/>
    <n v="0"/>
    <s v="Centrum Kształcenia Zawodowego w Świdnicy, 58-105 Świdnica, ul. Gen. Władysława Sikorskiego 41"/>
    <x v="0"/>
  </r>
  <r>
    <n v="503"/>
    <x v="44"/>
    <s v="Świdnica"/>
    <n v="12321"/>
    <x v="15"/>
    <n v="741203"/>
    <s v="MOT.02."/>
    <s v="Obsługa, diagnozowanie oraz naprawa mechatronicznych systemów pojazdów samochodowych"/>
    <x v="3"/>
    <n v="1"/>
    <n v="0"/>
    <s v="niemiecki"/>
    <n v="0"/>
    <n v="0"/>
    <s v="Centrum Kształcenia Zawodowego w Świdnicy, 58-105 Świdnica, ul. Gen. Władysława Sikorskiego 41"/>
    <x v="0"/>
  </r>
  <r>
    <n v="504"/>
    <x v="45"/>
    <s v="Świebodzice"/>
    <n v="14928"/>
    <x v="7"/>
    <n v="514101"/>
    <s v="FRK.01."/>
    <s v="Wykonywanie usług fryzjerskich"/>
    <x v="3"/>
    <n v="4"/>
    <n v="4"/>
    <s v="angielski"/>
    <n v="0"/>
    <n v="0"/>
    <s v="Centrum Kształcenia Zawodowego w Świdnicy, 58-105 Świdnica, ul. Gen. Władysława Sikorskiego 41"/>
    <x v="0"/>
  </r>
  <r>
    <n v="505"/>
    <x v="45"/>
    <s v="Świebodzice"/>
    <n v="14928"/>
    <x v="0"/>
    <n v="522301"/>
    <s v="HAN.01."/>
    <s v="Prowadzenie sprzedaży"/>
    <x v="0"/>
    <n v="12"/>
    <n v="9"/>
    <s v="angielski"/>
    <n v="0"/>
    <n v="0"/>
    <s v="Centrum Kształcenia Zawodowego w Świdnicy, 58-105 Świdnica, ul. Gen. Władysława Sikorskiego 41"/>
    <x v="0"/>
  </r>
  <r>
    <n v="506"/>
    <x v="45"/>
    <s v="Świebodzice"/>
    <n v="14928"/>
    <x v="18"/>
    <n v="722204"/>
    <s v="MEC.08."/>
    <s v="Wykonywanie i naprawa elementów maszyn, urządzeń i narzędzi"/>
    <x v="0"/>
    <n v="2"/>
    <n v="0"/>
    <s v="angielski"/>
    <n v="0"/>
    <n v="0"/>
    <s v="Centrum Kształcenia Zawodowego w Świdnicy, 58-105 Świdnica, ul. Gen. Władysława Sikorskiego 41"/>
    <x v="0"/>
  </r>
  <r>
    <n v="507"/>
    <x v="45"/>
    <s v="Świebodzice"/>
    <n v="14928"/>
    <x v="2"/>
    <n v="741103"/>
    <s v="ELE.02."/>
    <s v="Montaż, uruchamianie i konserwacja instalacji, maszyn i urządzeń elektrycznych"/>
    <x v="0"/>
    <n v="8"/>
    <n v="0"/>
    <s v="angielski"/>
    <n v="0"/>
    <n v="0"/>
    <s v="Centrum Kształcenia Zawodowego w Świdnicy, 58-105 Świdnica, ul. Gen. Władysława Sikorskiego 41"/>
    <x v="0"/>
  </r>
  <r>
    <n v="508"/>
    <x v="45"/>
    <s v="Świebodzice"/>
    <n v="14928"/>
    <x v="13"/>
    <n v="752205"/>
    <s v="DRM.04."/>
    <s v=" Wytwarzanie wyrobów z drewna i materiałów drewnopochodnych"/>
    <x v="1"/>
    <n v="1"/>
    <n v="0"/>
    <s v="angielski"/>
    <n v="0"/>
    <n v="0"/>
    <s v="Centrum Kształcenia Zawodowego w Świdnicy, 58-105 Świdnica, ul. Gen. Władysława Sikorskiego 41"/>
    <x v="0"/>
  </r>
  <r>
    <n v="509"/>
    <x v="45"/>
    <s v="Świebodzice"/>
    <n v="14928"/>
    <x v="4"/>
    <n v="722307"/>
    <s v="MEC.05."/>
    <s v=" Użytkowanie obrabiarek skrawających"/>
    <x v="8"/>
    <n v="17"/>
    <n v="1"/>
    <s v="angielski"/>
    <n v="0"/>
    <n v="0"/>
    <s v="Centrum Kształcenia Zawodowego w Świdnicy, 58-105 Świdnica, ul. Gen. Władysława Sikorskiego 41"/>
    <x v="0"/>
  </r>
  <r>
    <n v="511"/>
    <x v="45"/>
    <s v="Świebodzice"/>
    <n v="14928"/>
    <x v="1"/>
    <n v="512001"/>
    <s v="HGT.02."/>
    <s v=" Przygotowanie i wydawanie dań"/>
    <x v="1"/>
    <n v="3"/>
    <n v="2"/>
    <s v="angielski"/>
    <n v="0"/>
    <n v="0"/>
    <s v="Centrum Kształcenia Zawodowego w Świdnicy, 58-105 Świdnica, ul. Gen. Władysława Sikorskiego 41"/>
    <x v="0"/>
  </r>
  <r>
    <n v="512"/>
    <x v="45"/>
    <s v="Świebodzice"/>
    <n v="14928"/>
    <x v="11"/>
    <n v="723103"/>
    <s v="MOT.05."/>
    <s v="Obsługa, diagnozowanie oraz naprawa pojazdów samochodowych"/>
    <x v="7"/>
    <n v="7"/>
    <n v="0"/>
    <s v="angielski"/>
    <n v="0"/>
    <n v="0"/>
    <s v="Centrum Kształcenia Zawodowego w Świdnicy, 58-105 Świdnica, ul. Gen. Władysława Sikorskiego 41"/>
    <x v="0"/>
  </r>
  <r>
    <n v="513"/>
    <x v="45"/>
    <s v="Świebodzice"/>
    <n v="14928"/>
    <x v="5"/>
    <n v="751201"/>
    <s v="SPC.01."/>
    <s v="Produkcja wyrobów cukierniczych"/>
    <x v="9"/>
    <n v="1"/>
    <n v="1"/>
    <s v="angielski"/>
    <n v="0"/>
    <n v="0"/>
    <s v="Centrum Kształcenia Zawodowego w Świdnicy, 58-105 Świdnica, ul. Gen. Władysława Sikorskiego 41"/>
    <x v="0"/>
  </r>
  <r>
    <n v="514"/>
    <x v="46"/>
    <s v="Trzebnica"/>
    <n v="34791"/>
    <x v="10"/>
    <n v="721306"/>
    <s v="MOT.01."/>
    <s v="Diagnozowanie i naprawa nadwozi pojazdów samochodowych"/>
    <x v="7"/>
    <n v="1"/>
    <n v="0"/>
    <s v="angielski"/>
    <n v="1"/>
    <n v="0"/>
    <s v="Centrum Kształcenia Zawodowego w Świdnicy, 58-105 Świdnica, ul. Gen. Władysława Sikorskiego 41"/>
    <x v="0"/>
  </r>
  <r>
    <n v="515"/>
    <x v="46"/>
    <s v="Trzebnica"/>
    <n v="34791"/>
    <x v="5"/>
    <n v="751201"/>
    <s v="SPC.01."/>
    <s v="Produkcja wyrobów cukierniczych"/>
    <x v="9"/>
    <n v="5"/>
    <n v="2"/>
    <s v="angielski"/>
    <n v="5"/>
    <n v="2"/>
    <s v="Centrum Kształcenia Zawodowego w Oleśnicy, ul. Wojska Polskiego 67"/>
    <x v="6"/>
  </r>
  <r>
    <n v="516"/>
    <x v="46"/>
    <s v="Trzebnica"/>
    <n v="34791"/>
    <x v="24"/>
    <n v="741201"/>
    <s v="ELE.01."/>
    <s v=" Montaż i obsługa maszyn i urządzeń elektrycznych"/>
    <x v="4"/>
    <n v="5"/>
    <n v="0"/>
    <s v="angielski"/>
    <n v="5"/>
    <n v="0"/>
    <s v="Centrum Kształcenia Zawodowego i Ustawicznego, 67-400 Wschowa, Plac Kosynierów 1"/>
    <x v="2"/>
  </r>
  <r>
    <n v="517"/>
    <x v="46"/>
    <s v="Trzebnica"/>
    <n v="34791"/>
    <x v="2"/>
    <n v="741103"/>
    <s v="ELE.02."/>
    <s v="Montaż, uruchamianie i konserwacja instalacji, maszyn i urządzeń elektrycznych"/>
    <x v="8"/>
    <n v="13"/>
    <n v="0"/>
    <s v="angielski"/>
    <n v="13"/>
    <n v="0"/>
    <s v="Centrum Kształcenia Zawodowego w Oleśnicy, ul. Wojska Polskiego 67"/>
    <x v="6"/>
  </r>
  <r>
    <n v="518"/>
    <x v="46"/>
    <s v="Trzebnica"/>
    <n v="34791"/>
    <x v="7"/>
    <n v="514101"/>
    <s v="FRK.01."/>
    <s v="Wykonywanie usług fryzjerskich"/>
    <x v="6"/>
    <n v="12"/>
    <n v="12"/>
    <s v="angielski"/>
    <n v="12"/>
    <n v="12"/>
    <s v="Centrum Kształcenia Zawodowego w Oleśnicy, ul. Wojska Polskiego 67"/>
    <x v="6"/>
  </r>
  <r>
    <n v="519"/>
    <x v="46"/>
    <s v="Trzebnica"/>
    <n v="34791"/>
    <x v="1"/>
    <n v="512001"/>
    <s v="HGT.02."/>
    <s v=" Przygotowanie i wydawanie dań"/>
    <x v="2"/>
    <n v="15"/>
    <n v="7"/>
    <s v="angielski"/>
    <n v="15"/>
    <n v="7"/>
    <s v="Centrum Kształcenia Zawodowego w CKZiU,  ul. Tadeusza Kościuszki 27, 56-100 Wołów"/>
    <x v="9"/>
  </r>
  <r>
    <n v="520"/>
    <x v="46"/>
    <s v="Trzebnica"/>
    <n v="34791"/>
    <x v="25"/>
    <n v="713203"/>
    <s v="MOT.03."/>
    <s v="Diagnozowanie i naprawa powłok lakierniczych"/>
    <x v="4"/>
    <n v="4"/>
    <n v="0"/>
    <s v="angielski"/>
    <n v="4"/>
    <n v="0"/>
    <s v="Centrum Kształcenia Zawodowego i Ustawicznego, 67-400 Wschowa, Plac Kosynierów 1"/>
    <x v="2"/>
  </r>
  <r>
    <n v="521"/>
    <x v="46"/>
    <s v="Trzebnica"/>
    <n v="34791"/>
    <x v="21"/>
    <n v="432106"/>
    <s v="SPL.01."/>
    <s v="Obsługa magazynów"/>
    <x v="13"/>
    <n v="1"/>
    <n v="0"/>
    <s v="angielski"/>
    <n v="1"/>
    <n v="0"/>
    <s v="Centrum Kształcenia Zawodowego w Zespole Szkół i Placówek Kształcenia Zawodowego, ul.Botaniczna 66, 65-392  Zielona Góra"/>
    <x v="5"/>
  </r>
  <r>
    <n v="522"/>
    <x v="46"/>
    <s v="Trzebnica"/>
    <n v="34791"/>
    <x v="28"/>
    <n v="834103"/>
    <s v="ROL.02."/>
    <s v=" Eksploatacja pojazdów, maszyn, urządzeń i narzędzi stosowanych w rolnictwie"/>
    <x v="1"/>
    <n v="7"/>
    <n v="0"/>
    <s v="angielski"/>
    <n v="7"/>
    <n v="0"/>
    <s v="Centrum Kształcenia Zawodowego i Ustawicznego, 67-400 Wschowa, Plac Kosynierów 1"/>
    <x v="2"/>
  </r>
  <r>
    <n v="523"/>
    <x v="46"/>
    <s v="Trzebnica"/>
    <n v="34791"/>
    <x v="11"/>
    <n v="723103"/>
    <s v="MOT.05."/>
    <s v="Obsługa, diagnozowanie oraz naprawa pojazdów samochodowych"/>
    <x v="16"/>
    <n v="14"/>
    <n v="0"/>
    <s v="angielski"/>
    <n v="14"/>
    <n v="0"/>
    <s v="Centrum Kształcenia Zawodowego w CKZiU,  ul. Tadeusza Kościuszki 27, 56-100 Wołów"/>
    <x v="9"/>
  </r>
  <r>
    <n v="524"/>
    <x v="46"/>
    <s v="Trzebnica"/>
    <n v="34791"/>
    <x v="36"/>
    <n v="731103"/>
    <s v="MEP.01."/>
    <s v="Montaż i naprawa maszyn i urządzeń precyzyjnych"/>
    <x v="4"/>
    <n v="1"/>
    <n v="0"/>
    <s v="angielski"/>
    <n v="1"/>
    <n v="0"/>
    <s v="Centrum Kształcenia Zawodowego i Ustawicznego, 67-400 Wschowa, Plac Kosynierów 1"/>
    <x v="2"/>
  </r>
  <r>
    <n v="525"/>
    <x v="46"/>
    <s v="Trzebnica"/>
    <n v="34791"/>
    <x v="30"/>
    <n v="742118"/>
    <s v="ELM.03."/>
    <s v="Montaż, uruchamianie i konserwacja urządzeń i systemów mechatronicznych"/>
    <x v="4"/>
    <n v="1"/>
    <n v="0"/>
    <s v="angielski"/>
    <n v="1"/>
    <n v="0"/>
    <s v="Centrum Kształcenia Zawodowego i Ustawicznego, 67-400 Wschowa, Plac Kosynierów 1"/>
    <x v="2"/>
  </r>
  <r>
    <n v="526"/>
    <x v="46"/>
    <s v="Trzebnica"/>
    <n v="34791"/>
    <x v="3"/>
    <n v="712905"/>
    <s v="BUD.11."/>
    <s v=" Wykonywanie robót montażowych, okładzinowych i wykończeniowych"/>
    <x v="0"/>
    <n v="1"/>
    <n v="0"/>
    <s v="angielski"/>
    <n v="1"/>
    <n v="0"/>
    <s v="Centrum Kształcenia Zawodowego i Ustawicznego, 67-400 Wschowa, Plac Kosynierów 1"/>
    <x v="2"/>
  </r>
  <r>
    <n v="527"/>
    <x v="46"/>
    <s v="Trzebnica"/>
    <n v="34791"/>
    <x v="12"/>
    <n v="712618"/>
    <s v="BUD.09."/>
    <s v="Wykonywanie robót związanych z budową, montażem i eksploatacją sieci oraz instalacji sanitarnych"/>
    <x v="4"/>
    <n v="0"/>
    <n v="0"/>
    <s v="angielski"/>
    <n v="0"/>
    <n v="0"/>
    <s v="Centrum Kształcenia Zawodowego i Ustawicznego, 67-400 Wschowa, Plac Kosynierów 1"/>
    <x v="2"/>
  </r>
  <r>
    <n v="528"/>
    <x v="46"/>
    <s v="Trzebnica"/>
    <n v="34791"/>
    <x v="4"/>
    <n v="722307"/>
    <s v="MEC.05."/>
    <s v=" Użytkowanie obrabiarek skrawających"/>
    <x v="4"/>
    <n v="0"/>
    <n v="0"/>
    <s v="angielski"/>
    <n v="0"/>
    <n v="0"/>
    <s v="Centrum Kształcenia Zawodowego w Świdnicy, 58-105 Świdnica, ul. Gen. Władysława Sikorskiego 41"/>
    <x v="0"/>
  </r>
  <r>
    <n v="529"/>
    <x v="46"/>
    <s v="Trzebnica"/>
    <n v="34791"/>
    <x v="8"/>
    <n v="751204"/>
    <s v="SPC.03."/>
    <s v="Produkcja wyrobów piekarskich"/>
    <x v="6"/>
    <n v="1"/>
    <n v="0"/>
    <s v="angielski"/>
    <n v="1"/>
    <n v="0"/>
    <s v="Centrum Kształcenia Zawodowego w Kłodzkiej Szkole Przedsiębiorczości w Kłodzku, ul. Szkolna 8, 57-300 Kłodzko"/>
    <x v="1"/>
  </r>
  <r>
    <n v="530"/>
    <x v="46"/>
    <s v="Trzebnica"/>
    <n v="34791"/>
    <x v="42"/>
    <n v="911205"/>
    <s v="HGT.05."/>
    <s v="Wykonywanie prac pomocniczych w obiektach świadczących usługi hotelarskie"/>
    <x v="3"/>
    <n v="1"/>
    <n v="1"/>
    <s v="angielski"/>
    <n v="1"/>
    <n v="1"/>
    <s v="Centrum Kształcenia Zawodowego w Kłodzkiej Szkole Przedsiębiorczości w Kłodzku, ul. Szkolna 8, 57-300 Kłodzko"/>
    <x v="1"/>
  </r>
  <r>
    <n v="531"/>
    <x v="46"/>
    <s v="Trzebnica"/>
    <n v="34791"/>
    <x v="13"/>
    <n v="752205"/>
    <s v="DRM.04."/>
    <s v=" Wytwarzanie wyrobów z drewna i materiałów drewnopochodnych"/>
    <x v="4"/>
    <n v="0"/>
    <n v="0"/>
    <s v="angielski"/>
    <n v="0"/>
    <n v="0"/>
    <s v="Centrum Kształcenia Zawodowego w Oleśnicy, ul. Wojska Polskiego 67"/>
    <x v="6"/>
  </r>
  <r>
    <n v="532"/>
    <x v="46"/>
    <s v="Trzebnica"/>
    <n v="34791"/>
    <x v="0"/>
    <n v="522301"/>
    <s v="HAN.01."/>
    <s v="Prowadzenie sprzedaży"/>
    <x v="4"/>
    <n v="0"/>
    <n v="0"/>
    <s v="angielski"/>
    <n v="0"/>
    <n v="0"/>
    <s v="Centrum Kształcenia Zawodowego w Oleśnicy, ul. Wojska Polskiego 67"/>
    <x v="6"/>
  </r>
  <r>
    <n v="533"/>
    <x v="46"/>
    <s v="Trzebnica"/>
    <n v="34791"/>
    <x v="16"/>
    <n v="742117"/>
    <s v="ELM.02."/>
    <s v="Montaż oraz instalowanie układów i urządzeń elektronicznych"/>
    <x v="4"/>
    <n v="1"/>
    <n v="0"/>
    <s v="angielski"/>
    <n v="1"/>
    <n v="0"/>
    <s v="Centrum Kształcenia Zawodowego i Ustawicznego, 67-400 Wschowa, Plac Kosynierów 1"/>
    <x v="2"/>
  </r>
  <r>
    <n v="534"/>
    <x v="46"/>
    <s v="Trzebnica"/>
    <n v="34791"/>
    <x v="34"/>
    <n v="751108"/>
    <s v="SPC.04."/>
    <s v=" Produkcja przetworów mięsnych i tłuszczowych"/>
    <x v="4"/>
    <n v="0"/>
    <n v="0"/>
    <s v="angielski"/>
    <n v="0"/>
    <n v="0"/>
    <s v="Ośrodek Dokształcania i Doskonalenia Zawodowego w Krotoszynie"/>
    <x v="8"/>
  </r>
  <r>
    <n v="535"/>
    <x v="46"/>
    <s v="Trzebnica"/>
    <n v="34791"/>
    <x v="35"/>
    <n v="613003"/>
    <s v="ROL.04."/>
    <s v=" Prowadzenie produkcji rolniczej"/>
    <x v="19"/>
    <n v="0"/>
    <n v="0"/>
    <s v="angielski"/>
    <n v="0"/>
    <n v="0"/>
    <s v="Centrum Kształcenia Zawodowego i Ustawicznego, 67-400 Wschowa, Plac Kosynierów 1"/>
    <x v="2"/>
  </r>
  <r>
    <n v="536"/>
    <x v="46"/>
    <s v="Trzebnica"/>
    <n v="34791"/>
    <x v="18"/>
    <n v="722204"/>
    <s v="MEC.08."/>
    <s v="Wykonywanie i naprawa elementów maszyn, urządzeń i narzędzi"/>
    <x v="14"/>
    <n v="10"/>
    <n v="0"/>
    <s v="angielski"/>
    <n v="10"/>
    <n v="0"/>
    <s v="Centrum Kształcenia Zawodowego w CKZiU,  ul. Tadeusza Kościuszki 27, 56-100 Wołów"/>
    <x v="9"/>
  </r>
  <r>
    <n v="537"/>
    <x v="47"/>
    <s v="Trzebnica"/>
    <n v="92542"/>
    <x v="18"/>
    <n v="722204"/>
    <s v="MEC.08."/>
    <s v="Wykonywanie i naprawa elementów maszyn, urządzeń i narzędzi"/>
    <x v="14"/>
    <n v="1"/>
    <n v="0"/>
    <s v="angielski"/>
    <n v="0"/>
    <n v="0"/>
    <s v="Centrum Kształcenia Zawodowego w CKZiU,  ul. Tadeusza Kościuszki 27, 56-100 Wołów"/>
    <x v="9"/>
  </r>
  <r>
    <n v="538"/>
    <x v="47"/>
    <s v="Trzebnica"/>
    <n v="92542"/>
    <x v="0"/>
    <n v="522301"/>
    <s v="HAN.01."/>
    <s v="Prowadzenie sprzedaży"/>
    <x v="15"/>
    <n v="2"/>
    <n v="2"/>
    <s v="angielski"/>
    <n v="0"/>
    <n v="0"/>
    <s v="Centrum Kształcenia Zawodowego w CKZiU,  ul. Tadeusza Kościuszki 27, 56-100 Wołów"/>
    <x v="9"/>
  </r>
  <r>
    <n v="539"/>
    <x v="48"/>
    <s v="Twardogóra"/>
    <n v="81656"/>
    <x v="13"/>
    <n v="752205"/>
    <s v="DRM.04."/>
    <s v=" Wytwarzanie wyrobów z drewna i materiałów drewnopochodnych"/>
    <x v="1"/>
    <n v="10"/>
    <n v="0"/>
    <s v="angielski"/>
    <n v="0"/>
    <n v="0"/>
    <s v="Centrum Kształcenia Zawodowego w Oleśnicy, ul. Wojska Polskiego 67"/>
    <x v="6"/>
  </r>
  <r>
    <n v="540"/>
    <x v="48"/>
    <s v="Twardogóra"/>
    <n v="81656"/>
    <x v="29"/>
    <n v="723310"/>
    <s v="MEC.03."/>
    <s v="Montaż i obsługa maszyn i urządzeń"/>
    <x v="9"/>
    <n v="1"/>
    <n v="0"/>
    <s v="angielski"/>
    <n v="1"/>
    <n v="0"/>
    <s v="Centrum Kształcenia Zawodowego nr 1 w Gliwicach Gliwickie Centrum Edukacji u.Stefana Okrzei 20"/>
    <x v="17"/>
  </r>
  <r>
    <n v="541"/>
    <x v="48"/>
    <s v="Twardogóra"/>
    <n v="81656"/>
    <x v="2"/>
    <n v="741103"/>
    <s v="ELE.02."/>
    <s v="Montaż, uruchamianie i konserwacja instalacji, maszyn i urządzeń elektrycznych"/>
    <x v="7"/>
    <n v="2"/>
    <n v="0"/>
    <s v="angielski"/>
    <n v="0"/>
    <n v="0"/>
    <s v="Centrum Kształcenia Zawodowego w Oleśnicy, ul. Wojska Polskiego 67"/>
    <x v="6"/>
  </r>
  <r>
    <n v="542"/>
    <x v="48"/>
    <s v="Twardogóra"/>
    <n v="81656"/>
    <x v="22"/>
    <n v="753402"/>
    <s v="DRM.05."/>
    <s v="Wykonywanie wyrobów tapicerowanych"/>
    <x v="6"/>
    <n v="5"/>
    <n v="0"/>
    <s v="angielski"/>
    <n v="0"/>
    <n v="0"/>
    <s v="Centrum Kształcenia Zawodowego w Oleśnicy, ul. Wojska Polskiego 67"/>
    <x v="6"/>
  </r>
  <r>
    <n v="543"/>
    <x v="48"/>
    <s v="Twardogóra"/>
    <n v="81656"/>
    <x v="0"/>
    <n v="522301"/>
    <s v="HAN.01."/>
    <s v="Prowadzenie sprzedaży"/>
    <x v="8"/>
    <n v="3"/>
    <n v="2"/>
    <s v="angielski"/>
    <n v="0"/>
    <n v="0"/>
    <s v="Centrum Kształcenia Zawodowego w Oleśnicy, ul. Wojska Polskiego 67"/>
    <x v="6"/>
  </r>
  <r>
    <n v="544"/>
    <x v="48"/>
    <s v="Twardogóra"/>
    <n v="81656"/>
    <x v="11"/>
    <n v="723103"/>
    <s v="MOT.05."/>
    <s v="Obsługa, diagnozowanie oraz naprawa pojazdów samochodowych"/>
    <x v="10"/>
    <n v="5"/>
    <n v="0"/>
    <s v="angielski"/>
    <n v="0"/>
    <n v="0"/>
    <s v="Centrum Kształcenia Zawodowego w Oleśnicy, ul. Wojska Polskiego 67"/>
    <x v="6"/>
  </r>
  <r>
    <n v="545"/>
    <x v="48"/>
    <s v="Twardogóra"/>
    <n v="81656"/>
    <x v="4"/>
    <n v="722307"/>
    <s v="MEC.05."/>
    <s v=" Użytkowanie obrabiarek skrawających"/>
    <x v="3"/>
    <n v="3"/>
    <n v="0"/>
    <s v="angielski"/>
    <n v="0"/>
    <n v="0"/>
    <s v="Centrum Kształcenia Zawodowego w Oleśnicy, ul. Wojska Polskiego 67"/>
    <x v="6"/>
  </r>
  <r>
    <n v="546"/>
    <x v="48"/>
    <s v="Twardogóra"/>
    <n v="81656"/>
    <x v="1"/>
    <n v="512001"/>
    <s v="HGT.02."/>
    <s v=" Przygotowanie i wydawanie dań"/>
    <x v="0"/>
    <n v="1"/>
    <n v="1"/>
    <s v="angielski"/>
    <n v="0"/>
    <n v="0"/>
    <s v="Centrum Kształcenia Zawodowego w Oleśnicy, ul. Wojska Polskiego 67"/>
    <x v="6"/>
  </r>
  <r>
    <n v="547"/>
    <x v="48"/>
    <s v="Twardogóra"/>
    <n v="81656"/>
    <x v="14"/>
    <n v="753105"/>
    <s v="MOD.03."/>
    <m/>
    <x v="4"/>
    <n v="1"/>
    <n v="1"/>
    <s v="angielski"/>
    <n v="0"/>
    <n v="0"/>
    <s v="Ośrodek Dokształcania i Doskonalenia Zawodowego w Krotoszynie"/>
    <x v="8"/>
  </r>
  <r>
    <n v="548"/>
    <x v="48"/>
    <s v="Twardogóra"/>
    <n v="81656"/>
    <x v="8"/>
    <n v="751204"/>
    <s v="SPC.03."/>
    <s v="Produkcja wyrobów piekarskich"/>
    <x v="4"/>
    <n v="0"/>
    <n v="0"/>
    <s v="angielski"/>
    <n v="0"/>
    <n v="0"/>
    <s v="Centrum Kształcenia Zawodowego w Kłodzkiej Szkole Przedsiębiorczości w Kłodzku, ul. Szkolna 8, 57-300 Kłodzko"/>
    <x v="1"/>
  </r>
  <r>
    <n v="549"/>
    <x v="49"/>
    <s v="Wałbrzych"/>
    <n v="8467"/>
    <x v="10"/>
    <n v="721306"/>
    <s v="MOT.01."/>
    <s v="Diagnozowanie i naprawa nadwozi pojazdów samochodowych"/>
    <x v="4"/>
    <n v="3"/>
    <n v="0"/>
    <s v="angielski"/>
    <n v="0"/>
    <n v="0"/>
    <n v="0"/>
    <x v="19"/>
  </r>
  <r>
    <n v="550"/>
    <x v="50"/>
    <s v="Wałbrzych"/>
    <n v="7215"/>
    <x v="13"/>
    <n v="752205"/>
    <s v="DRM.04."/>
    <s v=" Wytwarzanie wyrobów z drewna i materiałów drewnopochodnych"/>
    <x v="1"/>
    <n v="2"/>
    <n v="0"/>
    <s v="niemiecki"/>
    <n v="0"/>
    <n v="0"/>
    <s v="Centrum Kształcenia Zawodowego w Świdnicy, 58-105 Świdnica, ul. Gen. Władysława Sikorskiego 41"/>
    <x v="0"/>
  </r>
  <r>
    <n v="551"/>
    <x v="50"/>
    <s v="Wałbrzych"/>
    <n v="7215"/>
    <x v="3"/>
    <n v="712905"/>
    <s v="BUD.11."/>
    <s v=" Wykonywanie robót montażowych, okładzinowych i wykończeniowych"/>
    <x v="9"/>
    <n v="3"/>
    <n v="0"/>
    <s v="angielski"/>
    <n v="0"/>
    <n v="0"/>
    <s v="Rzemieślnicza Branżowa Szkoła I st im Stanisława Palucha w Wałbrzychu"/>
    <x v="15"/>
  </r>
  <r>
    <n v="552"/>
    <x v="50"/>
    <s v="Wałbrzych"/>
    <n v="7215"/>
    <x v="0"/>
    <n v="522301"/>
    <s v="HAN.01."/>
    <s v="Prowadzenie sprzedaży"/>
    <x v="0"/>
    <n v="12"/>
    <n v="8"/>
    <s v="angielski"/>
    <n v="0"/>
    <n v="0"/>
    <s v="Rzemieślnicza Branżowa Szkoła I st im Stanisława Palucha w Wałbrzychu"/>
    <x v="15"/>
  </r>
  <r>
    <n v="553"/>
    <x v="50"/>
    <s v="Wałbrzych"/>
    <n v="7215"/>
    <x v="23"/>
    <n v="513101"/>
    <s v="HGT.01."/>
    <s v="Wykonywanie usług kelnerskich"/>
    <x v="9"/>
    <n v="4"/>
    <n v="4"/>
    <s v="angielski"/>
    <n v="0"/>
    <n v="0"/>
    <s v="Rzemieślnicza Branżowa Szkoła I st im Stanisława Palucha w Wałbrzychu"/>
    <x v="15"/>
  </r>
  <r>
    <n v="554"/>
    <x v="50"/>
    <s v="Wałbrzych"/>
    <n v="7215"/>
    <x v="10"/>
    <n v="721306"/>
    <s v="MOT.01."/>
    <s v="Diagnozowanie i naprawa nadwozi pojazdów samochodowych"/>
    <x v="4"/>
    <n v="0"/>
    <n v="0"/>
    <s v="niemiecki"/>
    <n v="0"/>
    <n v="0"/>
    <s v="Centrum Kształcenia Zawodowego w Świdnicy, 58-105 Świdnica, ul. Gen. Władysława Sikorskiego 41"/>
    <x v="0"/>
  </r>
  <r>
    <n v="555"/>
    <x v="50"/>
    <s v="Wałbrzych"/>
    <n v="7215"/>
    <x v="25"/>
    <n v="713203"/>
    <s v="MOT.03."/>
    <s v="Diagnozowanie i naprawa powłok lakierniczych"/>
    <x v="9"/>
    <n v="2"/>
    <n v="0"/>
    <s v="niemiecki"/>
    <n v="0"/>
    <n v="0"/>
    <s v="Centrum Kształcenia Zawodowego w Świdnicy, 58-105 Świdnica, ul. Gen. Władysława Sikorskiego 41"/>
    <x v="0"/>
  </r>
  <r>
    <n v="556"/>
    <x v="50"/>
    <s v="Wałbrzych"/>
    <n v="7215"/>
    <x v="11"/>
    <n v="723103"/>
    <s v="MOT.05."/>
    <s v="Obsługa, diagnozowanie oraz naprawa pojazdów samochodowych"/>
    <x v="0"/>
    <n v="15"/>
    <n v="0"/>
    <s v="angielski"/>
    <n v="0"/>
    <n v="0"/>
    <s v="Rzemieślnicza Branżowa Szkoła I st im Stanisława Palucha w Wałbrzychu"/>
    <x v="15"/>
  </r>
  <r>
    <n v="557"/>
    <x v="50"/>
    <s v="Wałbrzych"/>
    <n v="7215"/>
    <x v="11"/>
    <n v="723103"/>
    <s v="MOT.05."/>
    <s v="Obsługa, diagnozowanie oraz naprawa pojazdów samochodowych"/>
    <x v="9"/>
    <n v="15"/>
    <n v="0"/>
    <s v="angielski"/>
    <n v="0"/>
    <n v="0"/>
    <s v="Rzemieślnicza Branżowa Szkoła I st im Stanisława Palucha w Wałbrzychu"/>
    <x v="15"/>
  </r>
  <r>
    <n v="558"/>
    <x v="50"/>
    <s v="Wałbrzych"/>
    <n v="7215"/>
    <x v="5"/>
    <n v="751201"/>
    <s v="SPC.01."/>
    <s v="Produkcja wyrobów cukierniczych"/>
    <x v="0"/>
    <n v="10"/>
    <n v="7"/>
    <s v="angielski"/>
    <n v="0"/>
    <n v="0"/>
    <s v="Rzemieślnicza Branżowa Szkoła I st im Stanisława Palucha w Wałbrzychu"/>
    <x v="15"/>
  </r>
  <r>
    <n v="559"/>
    <x v="50"/>
    <s v="Wałbrzych"/>
    <n v="7215"/>
    <x v="8"/>
    <n v="751204"/>
    <s v="SPC.03."/>
    <s v="Produkcja wyrobów piekarskich"/>
    <x v="3"/>
    <n v="1"/>
    <n v="0"/>
    <s v="niemiecki"/>
    <n v="0"/>
    <n v="0"/>
    <s v="Centrum Kształcenia Zawodowego w Świdnicy, 58-105 Świdnica, ul. Gen. Władysława Sikorskiego 41"/>
    <x v="0"/>
  </r>
  <r>
    <n v="560"/>
    <x v="51"/>
    <s v="Wąsosz"/>
    <n v="104111"/>
    <x v="1"/>
    <n v="512001"/>
    <s v="HGT.02."/>
    <s v=" Przygotowanie i wydawanie dań"/>
    <x v="2"/>
    <n v="4"/>
    <n v="2"/>
    <s v="niemiecki"/>
    <n v="4"/>
    <n v="2"/>
    <s v="Centrum Kształcenia Zawodowego w CKZiU,  ul. Tadeusza Kościuszki 27, 56-100 Wołów"/>
    <x v="9"/>
  </r>
  <r>
    <n v="561"/>
    <x v="52"/>
    <s v="Wołów"/>
    <n v="60237"/>
    <x v="12"/>
    <n v="712618"/>
    <s v="BUD.09."/>
    <s v="Wykonywanie robót związanych z budową, montażem i eksploatacją sieci oraz instalacji sanitarnych"/>
    <x v="8"/>
    <n v="1"/>
    <n v="0"/>
    <s v="niemiecki"/>
    <n v="1"/>
    <n v="0"/>
    <s v="Centrum Kształcenia Zawodowego w Świdnicy, 58-105 Świdnica, ul. Gen. Władysława Sikorskiego 41"/>
    <x v="0"/>
  </r>
  <r>
    <n v="562"/>
    <x v="52"/>
    <s v="Wołów"/>
    <n v="60237"/>
    <x v="3"/>
    <n v="712905"/>
    <s v="BUD.11."/>
    <s v=" Wykonywanie robót montażowych, okładzinowych i wykończeniowych"/>
    <x v="0"/>
    <n v="1"/>
    <n v="0"/>
    <s v="angielski"/>
    <n v="1"/>
    <n v="0"/>
    <s v="Centrum Kształcenia Zawodowego i Ustawicznego, 67-400 Wschowa, Plac Kosynierów 1"/>
    <x v="2"/>
  </r>
  <r>
    <n v="563"/>
    <x v="52"/>
    <s v="Wołów"/>
    <n v="60237"/>
    <x v="2"/>
    <n v="741103"/>
    <s v="ELE.02."/>
    <s v="Montaż, uruchamianie i konserwacja instalacji, maszyn i urządzeń elektrycznych"/>
    <x v="1"/>
    <n v="3"/>
    <n v="0"/>
    <s v="niemiecki"/>
    <n v="3"/>
    <n v="0"/>
    <s v="Centrum Kształcenia Zawodowego w Świdnicy, 58-105 Świdnica, ul. Gen. Władysława Sikorskiego 41"/>
    <x v="0"/>
  </r>
  <r>
    <n v="564"/>
    <x v="52"/>
    <s v="Wołów"/>
    <n v="60237"/>
    <x v="7"/>
    <n v="514101"/>
    <s v="FRK.01."/>
    <s v="Wykonywanie usług fryzjerskich"/>
    <x v="3"/>
    <n v="8"/>
    <n v="8"/>
    <s v="niemiecki"/>
    <n v="8"/>
    <n v="8"/>
    <s v="Centrum Kształcenia Zawodowego w Świdnicy, 58-105 Świdnica, ul. Gen. Władysława Sikorskiego 41"/>
    <x v="0"/>
  </r>
  <r>
    <n v="565"/>
    <x v="52"/>
    <s v="Wołów"/>
    <n v="60237"/>
    <x v="0"/>
    <n v="522301"/>
    <s v="HAN.01."/>
    <s v="Prowadzenie sprzedaży"/>
    <x v="15"/>
    <n v="9"/>
    <n v="6"/>
    <s v="niemiecki"/>
    <n v="0"/>
    <n v="0"/>
    <s v="Centrum Kształcenia Zawodowego w CKZiU,  ul. Tadeusza Kościuszki 27, 56-100 Wołów"/>
    <x v="9"/>
  </r>
  <r>
    <n v="567"/>
    <x v="52"/>
    <s v="Wołów"/>
    <n v="60237"/>
    <x v="1"/>
    <n v="512001"/>
    <s v="HGT.02."/>
    <s v=" Przygotowanie i wydawanie dań"/>
    <x v="2"/>
    <n v="3"/>
    <n v="3"/>
    <s v="niemiecki"/>
    <n v="0"/>
    <n v="0"/>
    <s v="Centrum Kształcenia Zawodowego w CKZiU,  ul. Tadeusza Kościuszki 27, 56-100 Wołów"/>
    <x v="9"/>
  </r>
  <r>
    <n v="568"/>
    <x v="52"/>
    <s v="Wołów"/>
    <n v="60237"/>
    <x v="18"/>
    <n v="722204"/>
    <s v="MEC.08."/>
    <s v="Wykonywanie i naprawa elementów maszyn, urządzeń i narzędzi"/>
    <x v="14"/>
    <n v="3"/>
    <n v="0"/>
    <s v="niemiecki"/>
    <n v="0"/>
    <n v="0"/>
    <s v="Centrum Kształcenia Zawodowego w CKZiU,  ul. Tadeusza Kościuszki 27, 56-100 Wołów"/>
    <x v="9"/>
  </r>
  <r>
    <n v="569"/>
    <x v="52"/>
    <s v="Wołów"/>
    <n v="60237"/>
    <x v="25"/>
    <n v="713203"/>
    <s v="MOT.03."/>
    <s v="Diagnozowanie i naprawa powłok lakierniczych"/>
    <x v="6"/>
    <n v="0"/>
    <n v="0"/>
    <s v="angielski"/>
    <n v="0"/>
    <n v="0"/>
    <s v="Centrum Kształcenia Zawodowego w Oleśnicy, ul. Wojska Polskiego 67"/>
    <x v="6"/>
  </r>
  <r>
    <n v="570"/>
    <x v="52"/>
    <s v="Wołów"/>
    <n v="60237"/>
    <x v="11"/>
    <n v="723103"/>
    <s v="MOT.05."/>
    <s v="Obsługa, diagnozowanie oraz naprawa pojazdów samochodowych"/>
    <x v="16"/>
    <n v="4"/>
    <n v="0"/>
    <s v="niemiecki"/>
    <n v="0"/>
    <n v="0"/>
    <s v="Centrum Kształcenia Zawodowego w CKZiU,  ul. Tadeusza Kościuszki 27, 56-100 Wołów"/>
    <x v="9"/>
  </r>
  <r>
    <n v="571"/>
    <x v="52"/>
    <s v="Wołów"/>
    <n v="60237"/>
    <x v="35"/>
    <n v="613003"/>
    <s v="ROL.04."/>
    <s v=" Prowadzenie produkcji rolniczej"/>
    <x v="19"/>
    <n v="4"/>
    <n v="1"/>
    <s v="angielski"/>
    <n v="4"/>
    <n v="1"/>
    <s v="Centrum Kształcenia Zawodowego i Ustawicznego, 67-400 Wschowa, Plac Kosynierów 1"/>
    <x v="2"/>
  </r>
  <r>
    <n v="572"/>
    <x v="52"/>
    <s v="Wołów"/>
    <n v="60237"/>
    <x v="39"/>
    <n v="711402"/>
    <s v="BUD.01."/>
    <s v="Wykonywanie robót zbrojarskich i betoniarskich"/>
    <x v="13"/>
    <n v="1"/>
    <n v="0"/>
    <s v="niemiecki"/>
    <n v="1"/>
    <n v="0"/>
    <s v="Centrum Kształcenia Zawodowego w Zespole Szkół i Placówek Kształcenia Zawodowego, ul.Botaniczna 66, 65-392  Zielona Góra"/>
    <x v="5"/>
  </r>
  <r>
    <n v="573"/>
    <x v="52"/>
    <s v="Wołów"/>
    <n v="60237"/>
    <x v="5"/>
    <n v="751201"/>
    <s v="SPC.01."/>
    <s v="Produkcja wyrobów cukierniczych"/>
    <x v="9"/>
    <n v="1"/>
    <n v="1"/>
    <s v="niemiecki"/>
    <n v="1"/>
    <n v="1"/>
    <s v="Centrum Kształcenia Zawodowego w Świdnicy, 58-105 Świdnica, ul. Gen. Władysława Sikorskiego 41"/>
    <x v="0"/>
  </r>
  <r>
    <n v="574"/>
    <x v="53"/>
    <s v="Wrocław"/>
    <n v="90635"/>
    <x v="13"/>
    <n v="752205"/>
    <s v="DRM.04."/>
    <s v=" Wytwarzanie wyrobów z drewna i materiałów drewnopochodnych"/>
    <x v="3"/>
    <n v="3"/>
    <n v="0"/>
    <s v="niemiecki"/>
    <n v="0"/>
    <n v="0"/>
    <s v="Centrum Kształcenia Zawodowego w Oleśnicy, ul. Wojska Polskiego 67"/>
    <x v="6"/>
  </r>
  <r>
    <n v="575"/>
    <x v="54"/>
    <s v="Wrocław"/>
    <n v="274961"/>
    <x v="2"/>
    <n v="741103"/>
    <s v="ELE.02."/>
    <s v="Montaż, uruchamianie i konserwacja instalacji, maszyn i urządzeń elektrycznych"/>
    <x v="6"/>
    <n v="2"/>
    <n v="0"/>
    <s v="niemiecki"/>
    <n v="0"/>
    <n v="0"/>
    <s v="Centrum Kształcenia Zawodowego w Świdnicy, 58-105 Świdnica, ul. Gen. Władysława Sikorskiego 41"/>
    <x v="0"/>
  </r>
  <r>
    <n v="576"/>
    <x v="55"/>
    <s v="Wrocław"/>
    <n v="13385"/>
    <x v="2"/>
    <n v="741103"/>
    <s v="ELE.02."/>
    <s v="Montaż, uruchamianie i konserwacja instalacji, maszyn i urządzeń elektrycznych"/>
    <x v="7"/>
    <n v="1"/>
    <n v="0"/>
    <s v="angielski"/>
    <n v="0"/>
    <n v="0"/>
    <s v="Centrum Kształcenia Zawodowego w Oleśnicy, ul. Wojska Polskiego 67"/>
    <x v="6"/>
  </r>
  <r>
    <n v="577"/>
    <x v="55"/>
    <s v="Wrocław"/>
    <n v="13385"/>
    <x v="11"/>
    <n v="723103"/>
    <s v="MOT.05."/>
    <s v="Obsługa, diagnozowanie oraz naprawa pojazdów samochodowych"/>
    <x v="10"/>
    <n v="3"/>
    <n v="0"/>
    <s v="angielski"/>
    <n v="0"/>
    <n v="0"/>
    <s v="Centrum Kształcenia Zawodowego w Oleśnicy, ul. Wojska Polskiego 67"/>
    <x v="6"/>
  </r>
  <r>
    <n v="578"/>
    <x v="55"/>
    <s v="Wrocław"/>
    <n v="13385"/>
    <x v="7"/>
    <n v="514101"/>
    <s v="FRK.01."/>
    <s v="Wykonywanie usług fryzjerskich"/>
    <x v="6"/>
    <n v="11"/>
    <n v="8"/>
    <s v="angielski"/>
    <n v="0"/>
    <n v="0"/>
    <s v="Centrum Kształcenia Zawodowego w Oleśnicy, ul. Wojska Polskiego 67"/>
    <x v="6"/>
  </r>
  <r>
    <n v="579"/>
    <x v="55"/>
    <s v="Wrocław"/>
    <n v="13385"/>
    <x v="1"/>
    <n v="512001"/>
    <s v="HGT.02."/>
    <s v=" Przygotowanie i wydawanie dań"/>
    <x v="7"/>
    <n v="3"/>
    <n v="1"/>
    <s v="angielski"/>
    <n v="0"/>
    <n v="0"/>
    <s v="Centrum Kształcenia Zawodowego w Oleśnicy, ul. Wojska Polskiego 67"/>
    <x v="6"/>
  </r>
  <r>
    <n v="580"/>
    <x v="55"/>
    <s v="Wrocław"/>
    <n v="13385"/>
    <x v="22"/>
    <n v="753402"/>
    <s v="DRM.05."/>
    <s v="Wykonywanie wyrobów tapicerowanych"/>
    <x v="4"/>
    <n v="0"/>
    <n v="0"/>
    <s v="angielski"/>
    <n v="0"/>
    <n v="0"/>
    <s v="Centrum Kształcenia Zawodowego w Oleśnicy, ul. Wojska Polskiego 67"/>
    <x v="6"/>
  </r>
  <r>
    <n v="581"/>
    <x v="55"/>
    <s v="Wrocław"/>
    <n v="13385"/>
    <x v="0"/>
    <n v="522301"/>
    <s v="HAN.01."/>
    <s v="Prowadzenie sprzedaży"/>
    <x v="8"/>
    <n v="2"/>
    <n v="2"/>
    <s v="angielski"/>
    <n v="0"/>
    <n v="0"/>
    <s v="Centrum Kształcenia Zawodowego w Oleśnicy, ul. Wojska Polskiego 67"/>
    <x v="6"/>
  </r>
  <r>
    <n v="582"/>
    <x v="55"/>
    <s v="Wrocław"/>
    <n v="13385"/>
    <x v="5"/>
    <n v="751201"/>
    <s v="SPC.01."/>
    <s v="Produkcja wyrobów cukierniczych"/>
    <x v="4"/>
    <n v="0"/>
    <n v="0"/>
    <s v="angielski"/>
    <n v="0"/>
    <n v="0"/>
    <s v="Centrum Kształcenia Zawodowego w Oleśnicy, ul. Wojska Polskiego 67"/>
    <x v="6"/>
  </r>
  <r>
    <n v="583"/>
    <x v="55"/>
    <s v="Wrocław"/>
    <n v="13385"/>
    <x v="24"/>
    <n v="741201"/>
    <s v="ELE.01."/>
    <s v=" Montaż i obsługa maszyn i urządzeń elektrycznych"/>
    <x v="4"/>
    <n v="1"/>
    <n v="0"/>
    <s v="angielski"/>
    <n v="0"/>
    <n v="0"/>
    <s v="Centrum Kształcenia Zawodowego i Ustawicznego, 67-400 Wschowa, Plac Kosynierów 1"/>
    <x v="2"/>
  </r>
  <r>
    <n v="584"/>
    <x v="53"/>
    <s v="Wrocław"/>
    <n v="90635"/>
    <x v="15"/>
    <n v="741203"/>
    <s v="MOT.02."/>
    <s v="Obsługa, diagnozowanie oraz naprawa mechatronicznych systemów pojazdów samochodowych"/>
    <x v="3"/>
    <n v="8"/>
    <n v="0"/>
    <s v="niemiecki"/>
    <n v="0"/>
    <n v="0"/>
    <s v="Centrum Kształcenia Zawodowego w Świdnicy, 58-105 Świdnica, ul. Gen. Władysława Sikorskiego 41"/>
    <x v="0"/>
  </r>
  <r>
    <n v="585"/>
    <x v="53"/>
    <s v="Wrocław"/>
    <n v="90635"/>
    <x v="9"/>
    <n v="711204"/>
    <s v="BUD.12."/>
    <s v=" Wykonywanie robót murarskich i tynkarskich"/>
    <x v="6"/>
    <n v="1"/>
    <n v="0"/>
    <s v="niemiecki"/>
    <n v="1"/>
    <n v="0"/>
    <s v="Centrum Kształcenia Zawodowego w Świdnicy, 58-105 Świdnica, ul. Gen. Władysława Sikorskiego 41"/>
    <x v="0"/>
  </r>
  <r>
    <n v="586"/>
    <x v="53"/>
    <s v="Wrocław"/>
    <n v="90635"/>
    <x v="8"/>
    <n v="751204"/>
    <s v="SPC.03."/>
    <s v="Produkcja wyrobów piekarskich"/>
    <x v="3"/>
    <n v="4"/>
    <n v="1"/>
    <s v="niemiecki"/>
    <n v="0"/>
    <n v="0"/>
    <s v="Centrum Kształcenia Zawodowego w Świdnicy, 58-105 Świdnica, ul. Gen. Władysława Sikorskiego 41"/>
    <x v="0"/>
  </r>
  <r>
    <n v="587"/>
    <x v="53"/>
    <s v="Wrocław"/>
    <n v="90635"/>
    <x v="17"/>
    <n v="343101"/>
    <s v="AUD.02."/>
    <s v=" Rejestracja, obróbka i publikacja obrazu"/>
    <x v="30"/>
    <n v="1"/>
    <n v="0"/>
    <s v="niemiecki"/>
    <n v="1"/>
    <n v="0"/>
    <s v="Zespół Placówek Oświatowych Centrum Kształcenia Zawodowego nr 2 w Olkuszu, ul. Legionów Polskich 3"/>
    <x v="13"/>
  </r>
  <r>
    <n v="588"/>
    <x v="53"/>
    <s v="Wrocław"/>
    <n v="90635"/>
    <x v="14"/>
    <n v="753105"/>
    <s v="MOD.03."/>
    <s v="Projektowanie i wytwarzanie wyrobów odzieżowych"/>
    <x v="4"/>
    <n v="0"/>
    <n v="0"/>
    <s v="angielski"/>
    <n v="0"/>
    <n v="0"/>
    <s v="Ośrodek Dokształcania i Doskonalenia Zawodowego w Krotoszynie"/>
    <x v="8"/>
  </r>
  <r>
    <n v="589"/>
    <x v="53"/>
    <s v="Wrocław"/>
    <n v="90635"/>
    <x v="10"/>
    <n v="721306"/>
    <s v="MOT.01."/>
    <s v="Diagnozowanie i naprawa nadwozi pojazdów samochodowych"/>
    <x v="7"/>
    <n v="2"/>
    <n v="0"/>
    <s v="angielski"/>
    <n v="0"/>
    <n v="0"/>
    <s v="Centrum Kształcenia Zawodowego w Świdnicy, 58-105 Świdnica, ul. Gen. Władysława Sikorskiego 41"/>
    <x v="0"/>
  </r>
  <r>
    <n v="590"/>
    <x v="53"/>
    <s v="Wrocław"/>
    <n v="90635"/>
    <x v="2"/>
    <n v="741103"/>
    <s v="ELE.02."/>
    <s v="Montaż, uruchamianie i konserwacja instalacji, maszyn i urządzeń elektrycznych"/>
    <x v="6"/>
    <n v="1"/>
    <n v="0"/>
    <s v="niemiecki"/>
    <n v="0"/>
    <n v="0"/>
    <s v="Centrum Kształcenia Zawodowego w Świdnicy, 58-105 Świdnica, ul. Gen. Władysława Sikorskiego 41"/>
    <x v="0"/>
  </r>
  <r>
    <n v="591"/>
    <x v="53"/>
    <s v="Wrocław"/>
    <n v="90635"/>
    <x v="25"/>
    <n v="713203"/>
    <s v="MOT.03."/>
    <s v="Diagnozowanie i naprawa powłok lakierniczych"/>
    <x v="9"/>
    <n v="4"/>
    <n v="0"/>
    <s v="niemiecki"/>
    <n v="0"/>
    <n v="0"/>
    <s v="Centrum Kształcenia Zawodowego w Świdnicy, 58-105 Świdnica, ul. Gen. Władysława Sikorskiego 41"/>
    <x v="0"/>
  </r>
  <r>
    <n v="592"/>
    <x v="53"/>
    <s v="Wrocław"/>
    <n v="90635"/>
    <x v="3"/>
    <n v="712905"/>
    <s v="BUD.11."/>
    <s v=" Wykonywanie robót montażowych, okładzinowych i wykończeniowych"/>
    <x v="1"/>
    <n v="5"/>
    <n v="0"/>
    <s v="niemiecki"/>
    <n v="4"/>
    <n v="0"/>
    <s v="Centrum Kształcenia Zawodowego i Ustawicznego, 67-400 Wschowa, Plac Kosynierów 1"/>
    <x v="2"/>
  </r>
  <r>
    <n v="593"/>
    <x v="56"/>
    <s v="Ząbkowice Śląskie"/>
    <n v="18886"/>
    <x v="3"/>
    <n v="712905"/>
    <s v="BUD.11."/>
    <s v=" Wykonywanie robót montażowych, okładzinowych i wykończeniowych"/>
    <x v="0"/>
    <n v="6"/>
    <n v="1"/>
    <s v="niemiecki"/>
    <n v="6"/>
    <n v="1"/>
    <s v="Centrum Kształcenia Zawodowego i Ustawicznego, 67-400 Wschowa, Plac Kosynierów 1"/>
    <x v="2"/>
  </r>
  <r>
    <n v="594"/>
    <x v="56"/>
    <s v="Ząbkowice Śląskie"/>
    <n v="18886"/>
    <x v="9"/>
    <n v="711204"/>
    <s v="BUD.12."/>
    <s v=" Wykonywanie robót murarskich i tynkarskich"/>
    <x v="4"/>
    <n v="2"/>
    <n v="0"/>
    <s v="niemiecki"/>
    <n v="2"/>
    <n v="0"/>
    <s v="Centrum Kształcenia Zawodowego i Ustawicznego, 67-400 Wschowa, Plac Kosynierów 1"/>
    <x v="2"/>
  </r>
  <r>
    <n v="595"/>
    <x v="56"/>
    <s v="Ząbkowice Śląskie"/>
    <n v="18886"/>
    <x v="7"/>
    <n v="514101"/>
    <s v="FRK.01."/>
    <s v="Wykonywanie usług fryzjerskich"/>
    <x v="2"/>
    <n v="2"/>
    <n v="2"/>
    <s v="niemiecki"/>
    <n v="0"/>
    <n v="0"/>
    <s v="Zespół Szkół Ponadpodstawowych im. Hipolita Cegielskiego w Ziębicach ul. Wojska Polskiego 3, 57-220 Ziębice"/>
    <x v="4"/>
  </r>
  <r>
    <n v="596"/>
    <x v="56"/>
    <s v="Ząbkowice Śląskie"/>
    <n v="18886"/>
    <x v="14"/>
    <n v="753105"/>
    <s v="MOD.03."/>
    <s v="Projektowanie i wytwarzanie wyrobów odzieżowych"/>
    <x v="13"/>
    <n v="4"/>
    <n v="3"/>
    <s v="niemiecki"/>
    <n v="4"/>
    <n v="3"/>
    <s v="Centrum Kształcenia Zawodowego w Zespole Szkół i Placówek Kształcenia Zawodowego, ul.Botaniczna 66, 65-392  Zielona Góra"/>
    <x v="5"/>
  </r>
  <r>
    <n v="597"/>
    <x v="56"/>
    <s v="Ząbkowice Śląskie"/>
    <n v="18886"/>
    <x v="0"/>
    <n v="522301"/>
    <s v="HAN.01."/>
    <s v="Prowadzenie sprzedaży"/>
    <x v="4"/>
    <n v="2"/>
    <n v="2"/>
    <s v="niemiecki"/>
    <n v="0"/>
    <n v="0"/>
    <s v="Zespół Szkół Ponadpodstawowych im. Hipolita Cegielskiego w Ziębicach ul. Wojska Polskiego 3, 57-220 Ziębice"/>
    <x v="4"/>
  </r>
  <r>
    <n v="598"/>
    <x v="56"/>
    <s v="Ząbkowice Śląskie"/>
    <n v="18886"/>
    <x v="1"/>
    <n v="512001"/>
    <s v="HGT.02."/>
    <s v=" Przygotowanie i wydawanie dań"/>
    <x v="20"/>
    <n v="7"/>
    <n v="4"/>
    <s v="niemiecki"/>
    <n v="0"/>
    <n v="0"/>
    <s v="Zespół Szkół Ponadpodstawowych im. Hipolita Cegielskiego w Ziębicach ul. Wojska Polskiego 3, 57-220 Ziębice"/>
    <x v="4"/>
  </r>
  <r>
    <n v="599"/>
    <x v="57"/>
    <s v="Ząbkowice śląskie"/>
    <n v="24697"/>
    <x v="7"/>
    <n v="514101"/>
    <s v="FRK.01."/>
    <s v="Wykonywanie usług fryzjerskich"/>
    <x v="23"/>
    <n v="8"/>
    <n v="8"/>
    <s v="angielski"/>
    <n v="8"/>
    <n v="8"/>
    <s v="Centrum Kształcenia Zawodowego w Kłodzkiej Szkole Przedsiębiorczości w Kłodzku, ul. Szkolna 8, 57-300 Kłodzko"/>
    <x v="1"/>
  </r>
  <r>
    <n v="600"/>
    <x v="57"/>
    <s v="Ząbkowice śląskie"/>
    <n v="24697"/>
    <x v="11"/>
    <n v="723103"/>
    <s v="MOT.05."/>
    <s v="Obsługa, diagnozowanie oraz naprawa pojazdów samochodowych"/>
    <x v="4"/>
    <n v="0"/>
    <n v="0"/>
    <s v="niemiecki"/>
    <n v="1"/>
    <n v="0"/>
    <s v="Zespół Szkół Ponadpodstawowych im. Hipolita Cegielskiego w Ziębicach ul. Wojska Polskiego 3, 57-220 Ziębice"/>
    <x v="4"/>
  </r>
  <r>
    <n v="601"/>
    <x v="57"/>
    <s v="Ząbkowice śląskie"/>
    <n v="24697"/>
    <x v="11"/>
    <n v="723103"/>
    <s v="MOT.05."/>
    <s v="Obsługa, diagnozowanie oraz naprawa pojazdów samochodowych"/>
    <x v="2"/>
    <n v="7"/>
    <n v="0"/>
    <s v="niemiecki"/>
    <n v="0"/>
    <n v="0"/>
    <s v="Zespół Szkół Ponadpodstawowych im. Hipolita Cegielskiego w Ziębicach ul. Wojska Polskiego 3, 57-220 Ziębice"/>
    <x v="4"/>
  </r>
  <r>
    <n v="602"/>
    <x v="57"/>
    <s v="Ząbkowice śląskie"/>
    <n v="24697"/>
    <x v="1"/>
    <n v="512001"/>
    <s v="HGT.02."/>
    <s v=" Przygotowanie i wydawanie dań"/>
    <x v="2"/>
    <n v="0"/>
    <n v="0"/>
    <s v="angielski"/>
    <n v="0"/>
    <n v="0"/>
    <s v="Centrum Kształcenia Zawodowego w Kłodzkiej Szkole Przedsiębiorczości w Kłodzku, ul. Szkolna 8, 57-300 Kłodzko"/>
    <x v="1"/>
  </r>
  <r>
    <n v="603"/>
    <x v="57"/>
    <s v="Ząbkowice śląskie"/>
    <n v="24697"/>
    <x v="1"/>
    <n v="512001"/>
    <s v="HGT.02."/>
    <s v=" Przygotowanie i wydawanie dań"/>
    <x v="2"/>
    <n v="12"/>
    <n v="6"/>
    <s v="angielski"/>
    <n v="12"/>
    <n v="6"/>
    <s v="Centrum Kształcenia Zawodowego w Kłodzkiej Szkole Przedsiębiorczości w Kłodzku, ul. Szkolna 8, 57-300 Kłodzko"/>
    <x v="1"/>
  </r>
  <r>
    <n v="604"/>
    <x v="57"/>
    <s v="Ząbkowice śląskie"/>
    <n v="24697"/>
    <x v="5"/>
    <n v="751201"/>
    <s v="SPC.01."/>
    <s v="Produkcja wyrobów cukierniczych"/>
    <x v="5"/>
    <n v="2"/>
    <n v="2"/>
    <s v="angielski"/>
    <n v="2"/>
    <n v="2"/>
    <s v="Centrum Kształcenia Zawodowego w Kłodzkiej Szkole Przedsiębiorczości w Kłodzku, ul. Szkolna 8, 57-300 Kłodzko"/>
    <x v="1"/>
  </r>
  <r>
    <n v="605"/>
    <x v="57"/>
    <s v="Ząbkowice śląskie"/>
    <n v="24697"/>
    <x v="9"/>
    <n v="711204"/>
    <s v="BUD.12."/>
    <s v=" Wykonywanie robót murarskich i tynkarskich"/>
    <x v="6"/>
    <n v="3"/>
    <n v="0"/>
    <s v="niemiecki"/>
    <n v="3"/>
    <n v="0"/>
    <s v="Centrum Kształcenia Zawodowego w Świdnicy, 58-105 Świdnica, ul. Gen. Władysława Sikorskiego 41"/>
    <x v="0"/>
  </r>
  <r>
    <n v="606"/>
    <x v="57"/>
    <s v="Ząbkowice śląskie"/>
    <n v="24697"/>
    <x v="0"/>
    <n v="522301"/>
    <s v="HAN.01."/>
    <s v="Prowadzenie sprzedaży"/>
    <x v="10"/>
    <n v="10"/>
    <n v="6"/>
    <s v="angielski"/>
    <n v="10"/>
    <n v="6"/>
    <s v="Zespół Szkół Ponadpodstawowych im. Hipolita Cegielskiego w Ziębicach ul. Wojska Polskiego 3, 57-220 Ziębice"/>
    <x v="4"/>
  </r>
  <r>
    <n v="607"/>
    <x v="57"/>
    <s v="Ząbkowice śląskie"/>
    <n v="24697"/>
    <x v="24"/>
    <n v="741201"/>
    <s v="ELE.01."/>
    <s v=" Montaż i obsługa maszyn i urządzeń elektrycznych"/>
    <x v="4"/>
    <n v="4"/>
    <n v="0"/>
    <s v="niemiecki"/>
    <n v="4"/>
    <n v="0"/>
    <s v="Centrum Kształcenia Zawodowego i Ustawicznego, 67-400 Wschowa, Plac Kosynierów 1"/>
    <x v="2"/>
  </r>
  <r>
    <n v="608"/>
    <x v="57"/>
    <s v="Ząbkowice śląskie"/>
    <n v="24697"/>
    <x v="2"/>
    <n v="741103"/>
    <s v="ELE.02."/>
    <s v="Montaż, uruchamianie i konserwacja instalacji, maszyn i urządzeń elektrycznych"/>
    <x v="0"/>
    <n v="3"/>
    <n v="0"/>
    <s v="niemiecki"/>
    <n v="3"/>
    <n v="0"/>
    <s v="Centrum Kształcenia Zawodowego w Świdnicy, 58-105 Świdnica, ul. Gen. Władysława Sikorskiego 41"/>
    <x v="0"/>
  </r>
  <r>
    <n v="609"/>
    <x v="57"/>
    <s v="Ząbkowice śląskie"/>
    <n v="24697"/>
    <x v="34"/>
    <n v="751108"/>
    <s v="SPC.04."/>
    <s v=" Produkcja przetworów mięsnych i tłuszczowych"/>
    <x v="4"/>
    <n v="0"/>
    <n v="0"/>
    <s v="niemiecki"/>
    <n v="1"/>
    <n v="0"/>
    <s v="Ośrodek Dokształcania i Doskonalenia Zawodowego w Krotoszynie"/>
    <x v="8"/>
  </r>
  <r>
    <n v="610"/>
    <x v="57"/>
    <s v="Ząbkowice śląskie"/>
    <n v="24697"/>
    <x v="12"/>
    <n v="712618"/>
    <s v="BUD.09."/>
    <s v="Wykonywanie robót związanych z budową, montażem i eksploatacją sieci oraz instalacji sanitarnych"/>
    <x v="8"/>
    <n v="3"/>
    <n v="0"/>
    <s v="niemiecki"/>
    <n v="2"/>
    <n v="0"/>
    <s v="Centrum Kształcenia Zawodowego w Świdnicy, 58-105 Świdnica, ul. Gen. Władysława Sikorskiego 41"/>
    <x v="0"/>
  </r>
  <r>
    <n v="611"/>
    <x v="57"/>
    <s v="Ząbkowice śląskie"/>
    <n v="24697"/>
    <x v="8"/>
    <n v="751204"/>
    <s v="SPC.03."/>
    <s v="Produkcja wyrobów piekarskich"/>
    <x v="6"/>
    <n v="4"/>
    <n v="2"/>
    <s v="angielski"/>
    <n v="4"/>
    <n v="2"/>
    <s v="Centrum Kształcenia Zawodowego w Kłodzkiej Szkole Przedsiębiorczości w Kłodzku, ul. Szkolna 8, 57-300 Kłodzko"/>
    <x v="1"/>
  </r>
  <r>
    <n v="612"/>
    <x v="57"/>
    <s v="Ząbkowice śląskie"/>
    <n v="24697"/>
    <x v="35"/>
    <n v="613003"/>
    <s v="ROL.04."/>
    <s v=" Prowadzenie produkcji rolniczej"/>
    <x v="19"/>
    <n v="3"/>
    <n v="1"/>
    <s v="niemiecki"/>
    <n v="3"/>
    <n v="1"/>
    <s v="Centrum Kształcenia Zawodowego i Ustawicznego, 67-400 Wschowa, Plac Kosynierów 1"/>
    <x v="2"/>
  </r>
  <r>
    <n v="613"/>
    <x v="57"/>
    <s v="Ząbkowice śląskie"/>
    <n v="24697"/>
    <x v="13"/>
    <n v="752205"/>
    <s v="DRM.04."/>
    <s v=" Wytwarzanie wyrobów z drewna i materiałów drewnopochodnych"/>
    <x v="1"/>
    <n v="0"/>
    <n v="0"/>
    <s v="niemiecki"/>
    <n v="0"/>
    <n v="0"/>
    <s v="Centrum Kształcenia Zawodowego w Świdnicy, 58-105 Świdnica, ul. Gen. Władysława Sikorskiego 41"/>
    <x v="0"/>
  </r>
  <r>
    <n v="614"/>
    <x v="57"/>
    <s v="Ząbkowice śląskie"/>
    <n v="24697"/>
    <x v="10"/>
    <n v="721306"/>
    <s v="MOT.01."/>
    <s v="Diagnozowanie i naprawa nadwozi pojazdów samochodowych"/>
    <x v="7"/>
    <n v="3"/>
    <n v="0"/>
    <s v="niemiecki"/>
    <n v="2"/>
    <n v="0"/>
    <s v="Centrum Kształcenia Zawodowego w Świdnicy, 58-105 Świdnica, ul. Gen. Władysława Sikorskiego 41"/>
    <x v="0"/>
  </r>
  <r>
    <n v="615"/>
    <x v="57"/>
    <s v="Ząbkowice śląskie"/>
    <n v="24697"/>
    <x v="27"/>
    <n v="711301"/>
    <s v="BUD.04."/>
    <s v=" Wykonywanie robót kamieniarskich"/>
    <x v="11"/>
    <n v="0"/>
    <n v="0"/>
    <s v="niemiecki"/>
    <n v="1"/>
    <n v="0"/>
    <s v="Centrum Kształcenia Zawodowego w Zespole Szkół i Placówek Kształcenia Zawodowego, ul.Botaniczna 66, 65-392  Zielona Góra"/>
    <x v="5"/>
  </r>
  <r>
    <n v="616"/>
    <x v="58"/>
    <s v="Zgorzelec"/>
    <n v="44480"/>
    <x v="11"/>
    <n v="723103"/>
    <s v="MOT.05."/>
    <s v="Obsługa, diagnozowanie oraz naprawa pojazdów samochodowych"/>
    <x v="5"/>
    <n v="25"/>
    <n v="0"/>
    <s v="niemiecki"/>
    <n v="25"/>
    <n v="0"/>
    <s v="Zespół Szkół Ponadpodstawowych im. Hipolita Cegielskiego w Ziębicach ul. Wojska Polskiego 3, 57-220 Ziębice"/>
    <x v="4"/>
  </r>
  <r>
    <n v="617"/>
    <x v="58"/>
    <s v="Zgorzelec"/>
    <n v="44480"/>
    <x v="0"/>
    <n v="522301"/>
    <s v="HAN.01."/>
    <s v="Prowadzenie sprzedaży"/>
    <x v="9"/>
    <n v="7"/>
    <n v="5"/>
    <s v="niemiecki"/>
    <n v="7"/>
    <n v="5"/>
    <s v="Zespół Szkół Ponadpodstawowych im. Hipolita Cegielskiego w Ziębicach ul. Wojska Polskiego 3, 57-220 Ziębice"/>
    <x v="4"/>
  </r>
  <r>
    <n v="618"/>
    <x v="58"/>
    <s v="Zgorzelec"/>
    <n v="44480"/>
    <x v="1"/>
    <n v="512001"/>
    <s v="HGT.02."/>
    <s v=" Przygotowanie i wydawanie dań"/>
    <x v="20"/>
    <n v="7"/>
    <n v="6"/>
    <s v="niemiecki"/>
    <n v="7"/>
    <n v="6"/>
    <s v="Zespół Szkół Ponadpodstawowych im. Hipolita Cegielskiego w Ziębicach ul. Wojska Polskiego 3, 57-220 Ziębice"/>
    <x v="4"/>
  </r>
  <r>
    <n v="619"/>
    <x v="58"/>
    <s v="Zgorzelec"/>
    <n v="44480"/>
    <x v="7"/>
    <n v="514101"/>
    <s v="FRK.01."/>
    <s v="Wykonywanie usług fryzjerskich"/>
    <x v="2"/>
    <n v="1"/>
    <n v="1"/>
    <s v="niemiecki"/>
    <n v="1"/>
    <n v="1"/>
    <s v="Zespół Szkół Ponadpodstawowych im. Hipolita Cegielskiego w Ziębicach ul. Wojska Polskiego 3, 57-220 Ziębice"/>
    <x v="4"/>
  </r>
  <r>
    <n v="620"/>
    <x v="58"/>
    <s v="Zgorzelec"/>
    <n v="44480"/>
    <x v="5"/>
    <n v="751201"/>
    <s v="SPC.01."/>
    <s v="Produkcja wyrobów cukierniczych"/>
    <x v="31"/>
    <n v="0"/>
    <n v="0"/>
    <s v="niemiecki"/>
    <n v="0"/>
    <n v="0"/>
    <s v="Centrum Kształcenia Zawodowego w Zespole Szkół i Placówek Kształcenia Zawodowego, ul.Botaniczna 66, 65-392  Zielona Góra"/>
    <x v="5"/>
  </r>
  <r>
    <n v="621"/>
    <x v="58"/>
    <s v="Zgorzelec"/>
    <n v="44480"/>
    <x v="3"/>
    <n v="712905"/>
    <s v="BUD.11."/>
    <s v=" Wykonywanie robót montażowych, okładzinowych i wykończeniowych"/>
    <x v="4"/>
    <n v="0"/>
    <n v="0"/>
    <s v="niemiecki"/>
    <n v="0"/>
    <n v="0"/>
    <s v="Centrum Kształcenia Zawodowego w Zespole Szkół i Placówek Kształcenia Zawodowego, ul.Botaniczna 66, 65-392  Zielona Góra"/>
    <x v="5"/>
  </r>
  <r>
    <n v="623"/>
    <x v="58"/>
    <s v="Zgorzelec"/>
    <n v="44480"/>
    <x v="10"/>
    <n v="721306"/>
    <s v="MOT.01."/>
    <s v="Diagnozowanie i naprawa nadwozi pojazdów samochodowych"/>
    <x v="4"/>
    <n v="2"/>
    <n v="0"/>
    <s v="niemiecki"/>
    <n v="2"/>
    <n v="0"/>
    <s v="Centrum Kształcenia Zawodowego i Ustawicznego, 67-400 Wschowa, Plac Kosynierów 1"/>
    <x v="2"/>
  </r>
  <r>
    <n v="624"/>
    <x v="58"/>
    <s v="Zgorzelec"/>
    <n v="44480"/>
    <x v="25"/>
    <n v="713203"/>
    <s v="MOT.03."/>
    <s v="Diagnozowanie i naprawa powłok lakierniczych"/>
    <x v="9"/>
    <n v="3"/>
    <n v="0"/>
    <s v="niemiecki"/>
    <n v="3"/>
    <n v="0"/>
    <s v="Centrum Kształcenia Zawodowego w Świdnicy, 58-105 Świdnica, ul. Gen. Władysława Sikorskiego 41"/>
    <x v="0"/>
  </r>
  <r>
    <n v="625"/>
    <x v="58"/>
    <s v="Zgorzelec"/>
    <n v="44480"/>
    <x v="13"/>
    <n v="752205"/>
    <s v="DRM.04."/>
    <s v=" Wytwarzanie wyrobów z drewna i materiałów drewnopochodnych"/>
    <x v="4"/>
    <n v="0"/>
    <n v="0"/>
    <m/>
    <n v="0"/>
    <n v="0"/>
    <n v="0"/>
    <x v="12"/>
  </r>
  <r>
    <n v="626"/>
    <x v="58"/>
    <s v="Zgorzelec"/>
    <n v="44480"/>
    <x v="2"/>
    <n v="741103"/>
    <s v="ELE.02."/>
    <s v="Montaż, uruchamianie i konserwacja instalacji, maszyn i urządzeń elektrycznych"/>
    <x v="6"/>
    <n v="2"/>
    <n v="0"/>
    <s v="niemiecki"/>
    <n v="2"/>
    <n v="0"/>
    <s v="Centrum Kształcenia Zawodowego w Świdnicy, 58-105 Świdnica, ul. Gen. Władysława Sikorskiego 41"/>
    <x v="0"/>
  </r>
  <r>
    <n v="627"/>
    <x v="58"/>
    <s v="Zgorzelec"/>
    <n v="44480"/>
    <x v="15"/>
    <n v="741203"/>
    <s v="MOT.02."/>
    <s v="Obsługa, diagnozowanie oraz naprawa mechatronicznych systemów pojazdów samochodowych"/>
    <x v="13"/>
    <n v="4"/>
    <n v="0"/>
    <s v="niemiecki"/>
    <n v="4"/>
    <n v="0"/>
    <s v="Centrum Kształcenia Zawodowego w Zespole Szkół i Placówek Kształcenia Zawodowego, ul.Botaniczna 66, 65-392  Zielona Góra"/>
    <x v="5"/>
  </r>
  <r>
    <n v="628"/>
    <x v="59"/>
    <s v="Ziębice"/>
    <n v="73721"/>
    <x v="2"/>
    <n v="741103"/>
    <s v="ELE.02."/>
    <s v="Montaż, uruchamianie i konserwacja instalacji, maszyn i urządzeń elektrycznych"/>
    <x v="0"/>
    <n v="1"/>
    <n v="0"/>
    <s v="niemiecki"/>
    <n v="1"/>
    <n v="0"/>
    <s v="Centrum Kształcenia Zawodowego w Świdnicy, 58-105 Świdnica, ul. Gen. Władysława Sikorskiego 41"/>
    <x v="0"/>
  </r>
  <r>
    <n v="629"/>
    <x v="59"/>
    <s v="Ziębice"/>
    <n v="73721"/>
    <x v="11"/>
    <n v="723103"/>
    <s v="MOT.05."/>
    <s v="Obsługa, diagnozowanie oraz naprawa pojazdów samochodowych"/>
    <x v="2"/>
    <n v="1"/>
    <n v="0"/>
    <s v="niemiecki"/>
    <n v="0"/>
    <n v="0"/>
    <s v="Zespół Szkół Ponadpodstawowych im. Hipolita Cegielskiego w Ziębicach ul. Wojska Polskiego 3, 57-220 Ziębice"/>
    <x v="4"/>
  </r>
  <r>
    <n v="630"/>
    <x v="59"/>
    <s v="Ziębice"/>
    <n v="73721"/>
    <x v="7"/>
    <n v="514101"/>
    <s v="FRK.01."/>
    <s v="Wykonywanie usług fryzjerskich"/>
    <x v="4"/>
    <n v="1"/>
    <n v="1"/>
    <s v="niemiecki"/>
    <n v="0"/>
    <n v="0"/>
    <s v="Zespół Szkół Ponadpodstawowych im. Hipolita Cegielskiego w Ziębicach ul. Wojska Polskiego 3, 57-220 Ziębice"/>
    <x v="4"/>
  </r>
  <r>
    <n v="631"/>
    <x v="59"/>
    <s v="Ziębice"/>
    <n v="73721"/>
    <x v="15"/>
    <n v="741203"/>
    <s v="MOT.02."/>
    <s v="Obsługa, diagnozowanie oraz naprawa mechatronicznych systemów pojazdów samochodowych"/>
    <x v="3"/>
    <n v="1"/>
    <n v="0"/>
    <s v="niemiecki"/>
    <n v="1"/>
    <n v="0"/>
    <s v="Centrum Kształcenia Zawodowego w Świdnicy, 58-105 Świdnica, ul. Gen. Władysława Sikorskiego 41"/>
    <x v="0"/>
  </r>
  <r>
    <n v="632"/>
    <x v="59"/>
    <s v="Ziębice"/>
    <n v="73721"/>
    <x v="13"/>
    <n v="752205"/>
    <s v="DRM.04."/>
    <s v=" Wytwarzanie wyrobów z drewna i materiałów drewnopochodnych"/>
    <x v="1"/>
    <n v="1"/>
    <n v="0"/>
    <s v="niemiecki"/>
    <n v="1"/>
    <n v="0"/>
    <s v="Centrum Kształcenia Zawodowego w Świdnicy, 58-105 Świdnica, ul. Gen. Władysława Sikorskiego 41"/>
    <x v="0"/>
  </r>
  <r>
    <n v="633"/>
    <x v="60"/>
    <s v="Złotoryja"/>
    <n v="84241"/>
    <x v="9"/>
    <n v="711204"/>
    <s v="BUD.12."/>
    <s v=" Wykonywanie robót murarskich i tynkarskich"/>
    <x v="6"/>
    <n v="6"/>
    <n v="0"/>
    <s v="niemiecki"/>
    <n v="6"/>
    <n v="0"/>
    <s v="Centrum Kształcenia Zawodowego w Świdnicy, 58-105 Świdnica, ul. Gen. Władysława Sikorskiego 41"/>
    <x v="0"/>
  </r>
  <r>
    <n v="635"/>
    <x v="60"/>
    <s v="Złotoryja"/>
    <n v="84241"/>
    <x v="1"/>
    <n v="512001"/>
    <s v="HGT.02."/>
    <s v=" Przygotowanie i wydawanie dań"/>
    <x v="8"/>
    <n v="7"/>
    <n v="4"/>
    <s v="angielski"/>
    <n v="5"/>
    <n v="4"/>
    <s v="Centrum Kształcenia Zawodowego i Ustawicznego w Legnicy, ul. Lotnicza 26, 59-220 Legnica"/>
    <x v="7"/>
  </r>
  <r>
    <n v="636"/>
    <x v="60"/>
    <s v="Złotoryja"/>
    <n v="84241"/>
    <x v="5"/>
    <n v="751201"/>
    <s v="SPC.01."/>
    <s v="Produkcja wyrobów cukierniczych"/>
    <x v="8"/>
    <n v="3"/>
    <n v="3"/>
    <s v="angielski"/>
    <n v="2"/>
    <n v="2"/>
    <s v="Centrum Kształcenia Zawodowego i Ustawicznego w Legnicy, ul. Lotnicza 26, 59-220 Legnica"/>
    <x v="7"/>
  </r>
  <r>
    <n v="637"/>
    <x v="60"/>
    <s v="Złotoryja"/>
    <n v="84241"/>
    <x v="2"/>
    <n v="741103"/>
    <s v="ELE.02."/>
    <s v="Montaż, uruchamianie i konserwacja instalacji, maszyn i urządzeń elektrycznych"/>
    <x v="6"/>
    <n v="9"/>
    <n v="0"/>
    <s v="niemiecki"/>
    <n v="9"/>
    <n v="0"/>
    <s v="Centrum Kształcenia Zawodowego w Świdnicy, 58-105 Świdnica, ul. Gen. Władysława Sikorskiego 41"/>
    <x v="0"/>
  </r>
  <r>
    <n v="638"/>
    <x v="60"/>
    <s v="Złotoryja"/>
    <n v="84241"/>
    <x v="24"/>
    <n v="741201"/>
    <s v="ELE.01."/>
    <s v=" Montaż i obsługa maszyn i urządzeń elektrycznych"/>
    <x v="4"/>
    <n v="3"/>
    <n v="0"/>
    <s v="niemiecki"/>
    <n v="3"/>
    <n v="0"/>
    <s v="Centrum Kształcenia Zawodowego i Ustawicznego, 67-400 Wschowa, Plac Kosynierów 1"/>
    <x v="2"/>
  </r>
  <r>
    <n v="640"/>
    <x v="60"/>
    <s v="Złotoryja"/>
    <n v="84241"/>
    <x v="8"/>
    <n v="751204"/>
    <s v="SPC.03."/>
    <s v="Produkcja wyrobów piekarskich"/>
    <x v="6"/>
    <n v="5"/>
    <n v="2"/>
    <s v="angielski"/>
    <n v="5"/>
    <n v="2"/>
    <s v="Centrum Kształcenia Zawodowego w Kłodzkiej Szkole Przedsiębiorczości w Kłodzku, ul. Szkolna 8, 57-300 Kłodzko"/>
    <x v="1"/>
  </r>
  <r>
    <n v="641"/>
    <x v="60"/>
    <s v="Złotoryja"/>
    <n v="84241"/>
    <x v="21"/>
    <n v="432106"/>
    <s v="SPL.01."/>
    <s v="Obsługa magazynów"/>
    <x v="13"/>
    <n v="3"/>
    <n v="0"/>
    <s v="angielski"/>
    <n v="3"/>
    <n v="0"/>
    <s v="Centrum Kształcenia Zawodowego w Zespole Szkół i Placówek Kształcenia Zawodowego, ul.Botaniczna 66, 65-392  Zielona Góra"/>
    <x v="5"/>
  </r>
  <r>
    <n v="642"/>
    <x v="60"/>
    <s v="Złotoryja"/>
    <n v="84241"/>
    <x v="7"/>
    <n v="514101"/>
    <s v="FRK.01."/>
    <s v="Wykonywanie usług fryzjerskich"/>
    <x v="8"/>
    <n v="8"/>
    <n v="6"/>
    <s v="angielski"/>
    <n v="3"/>
    <n v="3"/>
    <s v="Centrum Kształcenia Zawodowego i Ustawicznego w Legnicy, ul. Lotnicza 26, 59-220 Legnica"/>
    <x v="7"/>
  </r>
  <r>
    <n v="643"/>
    <x v="60"/>
    <s v="Złotoryja"/>
    <n v="84241"/>
    <x v="7"/>
    <n v="514101"/>
    <s v="FRK.01."/>
    <s v="Wykonywanie usług fryzjerskich"/>
    <x v="3"/>
    <n v="8"/>
    <n v="8"/>
    <s v="angielski"/>
    <n v="3"/>
    <n v="3"/>
    <s v="Centrum Kształcenia Zawodowego i Ustawicznego w Legnicy, ul. Lotnicza 26, 59-220 Legnica"/>
    <x v="7"/>
  </r>
  <r>
    <n v="644"/>
    <x v="60"/>
    <s v="Złotoryja"/>
    <n v="84241"/>
    <x v="18"/>
    <n v="722204"/>
    <s v="MEC.08."/>
    <s v="Wykonywanie i naprawa elementów maszyn, urządzeń i narzędzi"/>
    <x v="0"/>
    <n v="4"/>
    <n v="0"/>
    <s v="niemiecki"/>
    <n v="4"/>
    <n v="0"/>
    <s v="Centrum Kształcenia Zawodowego w Świdnicy, 58-105 Świdnica, ul. Gen. Władysława Sikorskiego 41"/>
    <x v="0"/>
  </r>
  <r>
    <n v="645"/>
    <x v="60"/>
    <s v="Złotoryja"/>
    <n v="84241"/>
    <x v="15"/>
    <n v="741203"/>
    <s v="MOT.02."/>
    <s v="Obsługa, diagnozowanie oraz naprawa mechatronicznych systemów pojazdów samochodowych"/>
    <x v="4"/>
    <n v="2"/>
    <n v="0"/>
    <s v="niemiecki"/>
    <n v="2"/>
    <n v="0"/>
    <s v="Centrum Kształcenia Zawodowego i Ustawicznego, 67-400 Wschowa, Plac Kosynierów 1"/>
    <x v="2"/>
  </r>
  <r>
    <n v="646"/>
    <x v="60"/>
    <s v="Złotoryja"/>
    <n v="84241"/>
    <x v="10"/>
    <n v="721306"/>
    <s v="MOT.01."/>
    <s v="Diagnozowanie i naprawa nadwozi pojazdów samochodowych"/>
    <x v="7"/>
    <n v="0"/>
    <n v="0"/>
    <m/>
    <n v="0"/>
    <n v="0"/>
    <s v="Centrum Kształcenia Zawodowego w Świdnicy, 58-105 Świdnica, ul. Gen. Władysława Sikorskiego 41"/>
    <x v="0"/>
  </r>
  <r>
    <n v="647"/>
    <x v="60"/>
    <s v="Złotoryja"/>
    <n v="84241"/>
    <x v="4"/>
    <n v="722307"/>
    <s v="MEC.05."/>
    <s v=" Użytkowanie obrabiarek skrawających"/>
    <x v="8"/>
    <n v="2"/>
    <n v="0"/>
    <s v="niemiecki"/>
    <n v="2"/>
    <n v="0"/>
    <s v="Centrum Kształcenia Zawodowego w Świdnicy, 58-105 Świdnica, ul. Gen. Władysława Sikorskiego 41"/>
    <x v="0"/>
  </r>
  <r>
    <n v="648"/>
    <x v="60"/>
    <s v="Złotoryja"/>
    <n v="84241"/>
    <x v="29"/>
    <n v="723310"/>
    <s v="MEC.03."/>
    <s v="Montaż i obsługa maszyn i urządzeń"/>
    <x v="4"/>
    <n v="0"/>
    <n v="0"/>
    <s v="niemiecki"/>
    <n v="0"/>
    <n v="0"/>
    <s v="Centrum Kształcenia Zawodowego nr 1 w Gliwicach Gliwickie Centrum Edukacji u.Stefana Okrzei 20"/>
    <x v="17"/>
  </r>
  <r>
    <n v="649"/>
    <x v="60"/>
    <s v="Złotoryja"/>
    <n v="84241"/>
    <x v="13"/>
    <n v="752205"/>
    <s v="DRM.04."/>
    <s v=" Wytwarzanie wyrobów z drewna i materiałów drewnopochodnych"/>
    <x v="1"/>
    <n v="1"/>
    <n v="0"/>
    <s v="niemiecki"/>
    <n v="1"/>
    <n v="0"/>
    <s v="Centrum Kształcenia Zawodowego w Świdnicy, 58-105 Świdnica, ul. Gen. Władysława Sikorskiego 41"/>
    <x v="0"/>
  </r>
  <r>
    <n v="650"/>
    <x v="61"/>
    <s v="Złotoryja"/>
    <n v="34858"/>
    <x v="13"/>
    <n v="752205"/>
    <s v="DRM.04."/>
    <s v=" Wytwarzanie wyrobów z drewna i materiałów drewnopochodnych"/>
    <x v="4"/>
    <n v="0"/>
    <n v="0"/>
    <s v="niemiecki"/>
    <n v="0"/>
    <n v="0"/>
    <s v="Centrum Kształcenia Zawodowego i Ustawicznego, 67-400 Wschowa, Plac Kosynierów 1"/>
    <x v="2"/>
  </r>
  <r>
    <n v="651"/>
    <x v="62"/>
    <s v="Żarów"/>
    <n v="14530"/>
    <x v="9"/>
    <n v="711204"/>
    <s v="BUD.12."/>
    <s v=" Wykonywanie robót murarskich i tynkarskich"/>
    <x v="6"/>
    <n v="3"/>
    <n v="0"/>
    <s v="niemiecki"/>
    <n v="0"/>
    <n v="0"/>
    <s v="Centrum Kształcenia Zawodowego w Świdnicy, 58-105 Świdnica, ul. Gen. Władysława Sikorskiego 41"/>
    <x v="0"/>
  </r>
  <r>
    <n v="652"/>
    <x v="62"/>
    <s v="Żarów"/>
    <n v="14530"/>
    <x v="2"/>
    <n v="741103"/>
    <s v="ELE.02."/>
    <s v="Montaż, uruchamianie i konserwacja instalacji, maszyn i urządzeń elektrycznych"/>
    <x v="4"/>
    <n v="0"/>
    <n v="0"/>
    <s v="niemiecki"/>
    <n v="0"/>
    <n v="0"/>
    <s v="Centrum Kształcenia Zawodowego w Świdnicy, 58-105 Świdnica, ul. Gen. Władysława Sikorskiego 41"/>
    <x v="0"/>
  </r>
  <r>
    <n v="653"/>
    <x v="62"/>
    <s v="Żarów"/>
    <n v="14530"/>
    <x v="7"/>
    <n v="514101"/>
    <s v="FRK.01."/>
    <s v="Wykonywanie usług fryzjerskich"/>
    <x v="8"/>
    <n v="2"/>
    <n v="1"/>
    <s v="niemiecki"/>
    <n v="0"/>
    <n v="0"/>
    <s v="Centrum Kształcenia Zawodowego w Świdnicy, 58-105 Świdnica, ul. Gen. Władysława Sikorskiego 41"/>
    <x v="0"/>
  </r>
  <r>
    <n v="654"/>
    <x v="62"/>
    <s v="Żarów"/>
    <n v="14530"/>
    <x v="0"/>
    <n v="522301"/>
    <s v="HAN.01."/>
    <s v="Prowadzenie sprzedaży"/>
    <x v="0"/>
    <n v="10"/>
    <n v="8"/>
    <s v="niemiecki"/>
    <n v="0"/>
    <n v="0"/>
    <s v="Centrum Kształcenia Zawodowego w Świdnicy, 58-105 Świdnica, ul. Gen. Władysława Sikorskiego 41"/>
    <x v="0"/>
  </r>
  <r>
    <n v="655"/>
    <x v="62"/>
    <s v="Żarów"/>
    <n v="14530"/>
    <x v="1"/>
    <n v="512001"/>
    <s v="HGT.02."/>
    <s v=" Przygotowanie i wydawanie dań"/>
    <x v="6"/>
    <n v="5"/>
    <n v="3"/>
    <s v="niemiecki"/>
    <n v="0"/>
    <n v="0"/>
    <s v="Centrum Kształcenia Zawodowego w Świdnicy, 58-105 Świdnica, ul. Gen. Władysława Sikorskiego 41"/>
    <x v="0"/>
  </r>
  <r>
    <n v="656"/>
    <x v="62"/>
    <s v="Żarów"/>
    <n v="14530"/>
    <x v="4"/>
    <n v="722307"/>
    <s v="MEC.05."/>
    <s v=" Użytkowanie obrabiarek skrawających"/>
    <x v="3"/>
    <n v="2"/>
    <n v="0"/>
    <s v="niemiecki"/>
    <n v="0"/>
    <n v="0"/>
    <s v="Centrum Kształcenia Zawodowego w Świdnicy, 58-105 Świdnica, ul. Gen. Władysława Sikorskiego 41"/>
    <x v="0"/>
  </r>
  <r>
    <n v="657"/>
    <x v="62"/>
    <s v="Żarów"/>
    <n v="14530"/>
    <x v="11"/>
    <n v="723103"/>
    <s v="MOT.05."/>
    <s v="Obsługa, diagnozowanie oraz naprawa pojazdów samochodowych"/>
    <x v="0"/>
    <n v="11"/>
    <n v="0"/>
    <s v="niemiecki"/>
    <n v="0"/>
    <n v="0"/>
    <s v="Centrum Kształcenia Zawodowego w Świdnicy, 58-105 Świdnica, ul. Gen. Władysława Sikorskiego 41"/>
    <x v="0"/>
  </r>
  <r>
    <n v="658"/>
    <x v="62"/>
    <s v="Żarów"/>
    <n v="14530"/>
    <x v="33"/>
    <n v="723318"/>
    <s v="TKO.09."/>
    <s v=" Wykonywanie robót związanych z utrzymaniem i naprawą pojazdów kolejowych"/>
    <x v="4"/>
    <n v="4"/>
    <n v="0"/>
    <s v="angielski"/>
    <n v="4"/>
    <n v="0"/>
    <s v="Centrum Kształcenia Zawodowego w Dębicy, ul. Rzeszowska 78, 39-200 Dębica, biuro@ckzdebica.pl"/>
    <x v="16"/>
  </r>
  <r>
    <n v="659"/>
    <x v="62"/>
    <s v="Żarów"/>
    <n v="14530"/>
    <x v="5"/>
    <n v="751201"/>
    <s v="SPC.01."/>
    <s v="Produkcja wyrobów cukierniczych"/>
    <x v="9"/>
    <n v="1"/>
    <n v="1"/>
    <s v="niemiecki"/>
    <n v="0"/>
    <n v="0"/>
    <s v="Centrum Kształcenia Zawodowego w Świdnicy, 58-105 Świdnica, ul. Gen. Władysława Sikorskiego 41"/>
    <x v="0"/>
  </r>
  <r>
    <n v="660"/>
    <x v="62"/>
    <s v="Żarów"/>
    <n v="14530"/>
    <x v="13"/>
    <n v="752205"/>
    <s v="DRM.04."/>
    <s v=" Wytwarzanie wyrobów z drewna i materiałów drewnopochodnych"/>
    <x v="1"/>
    <n v="2"/>
    <n v="0"/>
    <s v="niemiecki"/>
    <n v="0"/>
    <n v="0"/>
    <s v="Centrum Kształcenia Zawodowego w Świdnicy, 58-105 Świdnica, ul. Gen. Władysława Sikorskiego 41"/>
    <x v="0"/>
  </r>
  <r>
    <n v="661"/>
    <x v="62"/>
    <s v="Żarów"/>
    <n v="14530"/>
    <x v="18"/>
    <n v="722204"/>
    <s v="MEC.08."/>
    <s v="Wykonywanie i naprawa elementów maszyn, urządzeń i narzędzi"/>
    <x v="0"/>
    <n v="1"/>
    <n v="0"/>
    <s v="niemiecki"/>
    <n v="0"/>
    <n v="0"/>
    <s v="Centrum Kształcenia Zawodowego w Świdnicy, 58-105 Świdnica, ul. Gen. Władysława Sikorskiego 41"/>
    <x v="0"/>
  </r>
  <r>
    <n v="662"/>
    <x v="63"/>
    <s v="Żmigród"/>
    <n v="34795"/>
    <x v="0"/>
    <n v="522301"/>
    <s v="HAN.01."/>
    <s v="Prowadzenie sprzedaży"/>
    <x v="16"/>
    <n v="28"/>
    <n v="24"/>
    <s v="niemiecki"/>
    <n v="0"/>
    <n v="0"/>
    <s v="Centrum Kształcenia Zawodowego w CKZiU,  ul. Tadeusza Kościuszki 27, 56-100 Wołów"/>
    <x v="9"/>
  </r>
  <r>
    <n v="663"/>
    <x v="63"/>
    <s v="Żmigród"/>
    <n v="34795"/>
    <x v="11"/>
    <n v="723103"/>
    <s v="MOT.05."/>
    <s v="Obsługa, diagnozowanie oraz naprawa pojazdów samochodowych"/>
    <x v="16"/>
    <n v="13"/>
    <n v="0"/>
    <s v="niemiecki"/>
    <n v="0"/>
    <n v="0"/>
    <s v="Centrum Kształcenia Zawodowego w CKZiU,  ul. Tadeusza Kościuszki 27, 56-100 Wołów"/>
    <x v="9"/>
  </r>
  <r>
    <n v="664"/>
    <x v="63"/>
    <s v="Żmigród"/>
    <n v="34795"/>
    <x v="29"/>
    <n v="723310"/>
    <s v="MEC.03."/>
    <s v="Montaż i obsługa maszyn i urządzeń"/>
    <x v="9"/>
    <n v="1"/>
    <n v="0"/>
    <s v="angielski"/>
    <n v="1"/>
    <n v="0"/>
    <s v="Centrum Kształcenia Zawodowego nr 1 w Gliwicach Gliwickie Centrum Edukacji u.Stefana Okrzei 20"/>
    <x v="17"/>
  </r>
  <r>
    <n v="665"/>
    <x v="63"/>
    <s v="Żmigród"/>
    <n v="34795"/>
    <x v="7"/>
    <n v="514101"/>
    <s v="FRK.01."/>
    <s v="Wykonywanie usług fryzjerskich"/>
    <x v="4"/>
    <n v="9"/>
    <n v="9"/>
    <s v="angielski"/>
    <n v="9"/>
    <n v="9"/>
    <s v="Centrum Kształcenia Zawodowego i Ustawicznego, 67-400 Wschowa, Plac Kosynierów 1"/>
    <x v="2"/>
  </r>
  <r>
    <n v="666"/>
    <x v="63"/>
    <s v="Żmigród"/>
    <n v="34795"/>
    <x v="1"/>
    <n v="512001"/>
    <s v="HGT.02."/>
    <s v=" Przygotowanie i wydawanie dań"/>
    <x v="2"/>
    <n v="6"/>
    <n v="5"/>
    <s v="niemiecki"/>
    <n v="0"/>
    <n v="0"/>
    <s v="Centrum Kształcenia Zawodowego w CKZiU,  ul. Tadeusza Kościuszki 27, 56-100 Wołów"/>
    <x v="9"/>
  </r>
  <r>
    <n v="667"/>
    <x v="63"/>
    <s v="Żmigród"/>
    <n v="34795"/>
    <x v="18"/>
    <n v="722204"/>
    <s v="MEC.08."/>
    <s v="Wykonywanie i naprawa elementów maszyn, urządzeń i narzędzi"/>
    <x v="14"/>
    <n v="5"/>
    <n v="0"/>
    <s v="niemiecki"/>
    <n v="0"/>
    <n v="0"/>
    <s v="Centrum Kształcenia Zawodowego w CKZiU,  ul. Tadeusza Kościuszki 27, 56-100 Wołów"/>
    <x v="9"/>
  </r>
  <r>
    <n v="668"/>
    <x v="63"/>
    <s v="Żmigród"/>
    <n v="34795"/>
    <x v="2"/>
    <n v="741103"/>
    <s v="ELE.02."/>
    <s v="Montaż, uruchamianie i konserwacja instalacji, maszyn i urządzeń elektrycznych"/>
    <x v="0"/>
    <n v="6"/>
    <n v="0"/>
    <s v="angielski"/>
    <n v="6"/>
    <n v="0"/>
    <s v="Centrum Kształcenia Zawodowego i Ustawicznego, 67-400 Wschowa, Plac Kosynierów 1"/>
    <x v="2"/>
  </r>
  <r>
    <n v="669"/>
    <x v="63"/>
    <s v="Żmigród"/>
    <n v="34795"/>
    <x v="24"/>
    <n v="741201"/>
    <s v="ELE.01."/>
    <s v=" Montaż i obsługa maszyn i urządzeń elektrycznych"/>
    <x v="4"/>
    <n v="4"/>
    <n v="0"/>
    <s v="angielski"/>
    <n v="5"/>
    <n v="0"/>
    <s v="Centrum Kształcenia Zawodowego i Ustawicznego, 67-400 Wschowa, Plac Kosynierów 1"/>
    <x v="2"/>
  </r>
  <r>
    <n v="670"/>
    <x v="63"/>
    <s v="Żmigród"/>
    <n v="34795"/>
    <x v="13"/>
    <n v="752205"/>
    <s v="DRM.04."/>
    <s v=" Wytwarzanie wyrobów z drewna i materiałów drewnopochodnych"/>
    <x v="7"/>
    <n v="3"/>
    <n v="0"/>
    <s v="angielski"/>
    <n v="3"/>
    <n v="0"/>
    <s v="Centrum Kształcenia Zawodowego i Ustawicznego, 67-400 Wschowa, Plac Kosynierów 1"/>
    <x v="2"/>
  </r>
  <r>
    <n v="673"/>
    <x v="63"/>
    <s v="Żmigród"/>
    <n v="34795"/>
    <x v="25"/>
    <n v="713203"/>
    <s v="MOT.03."/>
    <s v="Diagnozowanie i naprawa powłok lakierniczych"/>
    <x v="4"/>
    <n v="1"/>
    <n v="0"/>
    <s v="angielski"/>
    <n v="1"/>
    <n v="0"/>
    <s v="Centrum Kształcenia Zawodowego i Ustawicznego, 67-400 Wschowa, Plac Kosynierów 1"/>
    <x v="2"/>
  </r>
  <r>
    <n v="674"/>
    <x v="63"/>
    <s v="Żmigród"/>
    <n v="34795"/>
    <x v="35"/>
    <n v="613003"/>
    <s v="ROL.04."/>
    <s v=" Prowadzenie produkcji rolniczej"/>
    <x v="19"/>
    <n v="2"/>
    <n v="0"/>
    <s v="angielski"/>
    <n v="2"/>
    <n v="0"/>
    <s v="Centrum Kształcenia Zawodowego i Ustawicznego, 67-400 Wschowa, Plac Kosynierów 1"/>
    <x v="2"/>
  </r>
  <r>
    <n v="672"/>
    <x v="64"/>
    <s v="Żmigród"/>
    <n v="129114"/>
    <x v="25"/>
    <n v="713203"/>
    <s v="MOT.03."/>
    <s v="Diagnozowanie i naprawa powłok lakierniczych"/>
    <x v="4"/>
    <n v="1"/>
    <n v="0"/>
    <s v="angielski"/>
    <n v="1"/>
    <n v="0"/>
    <s v="Centrum Kształcenia Zawodowego i Ustawicznego, 67-400 Wschowa, Plac Kosynierów 1"/>
    <x v="2"/>
  </r>
  <r>
    <n v="671"/>
    <x v="64"/>
    <s v="Żmigród"/>
    <n v="129114"/>
    <x v="24"/>
    <n v="741201"/>
    <s v="ELE.01."/>
    <s v=" Montaż i obsługa maszyn i urządzeń elektrycznych"/>
    <x v="4"/>
    <n v="0"/>
    <n v="0"/>
    <s v="angielski"/>
    <n v="1"/>
    <n v="0"/>
    <s v="Centrum Kształcenia Zawodowego i Ustawicznego, 67-400 Wschowa, Plac Kosynierów 1"/>
    <x v="2"/>
  </r>
  <r>
    <n v="675"/>
    <x v="65"/>
    <s v="Żory"/>
    <m/>
    <x v="6"/>
    <n v="962907"/>
    <s v="HGT.03."/>
    <s v="Obsługa gości w obiekcie świadczącym usługi hotelarskie"/>
    <x v="3"/>
    <n v="3"/>
    <n v="3"/>
    <s v="angielski"/>
    <n v="3"/>
    <n v="3"/>
    <s v="Centrum Kształcenia Zawodowego w Kłodzkiej Szkole Przedsiębiorczości w Kłodzku, ul. Szkolna 8, 57-300 Kłodzko"/>
    <x v="1"/>
  </r>
  <r>
    <n v="676"/>
    <x v="66"/>
    <s v="Głuchołazy"/>
    <m/>
    <x v="6"/>
    <n v="962907"/>
    <s v="HGT.03."/>
    <s v="Obsługa gości w obiekcie świadczącym usługi hotelarskie"/>
    <x v="4"/>
    <n v="0"/>
    <n v="0"/>
    <s v="angielski"/>
    <n v="0"/>
    <n v="0"/>
    <s v="Centrum Kształcenia Zawodowego w Kłodzkiej Szkole Przedsiębiorczości w Kłodzku, ul. Szkolna 8, 57-300 Kłodzko"/>
    <x v="1"/>
  </r>
  <r>
    <n v="677"/>
    <x v="67"/>
    <s v="Pracodawca"/>
    <m/>
    <x v="10"/>
    <n v="721306"/>
    <s v="MOT.01."/>
    <s v="Diagnozowanie i naprawa nadwozi pojazdów samochodowych"/>
    <x v="7"/>
    <n v="2"/>
    <n v="0"/>
    <s v="niemiecki"/>
    <n v="0"/>
    <n v="0"/>
    <s v="Centrum Kształcenia Zawodowego w Świdnicy, 58-105 Świdnica, ul. Gen. Władysława Sikorskiego 41"/>
    <x v="0"/>
  </r>
  <r>
    <n v="678"/>
    <x v="68"/>
    <s v="Pracodawca"/>
    <m/>
    <x v="10"/>
    <n v="721306"/>
    <s v="MOT.01."/>
    <s v="Diagnozowanie i naprawa nadwozi pojazdów samochodowych"/>
    <x v="7"/>
    <n v="1"/>
    <n v="0"/>
    <s v="niemiecki"/>
    <n v="0"/>
    <n v="0"/>
    <s v="Centrum Kształcenia Zawodowego w Świdnicy, 58-105 Świdnica, ul. Gen. Władysława Sikorskiego 41"/>
    <x v="0"/>
  </r>
  <r>
    <n v="679"/>
    <x v="67"/>
    <s v="Pracodawca"/>
    <m/>
    <x v="25"/>
    <n v="713203"/>
    <s v="MOT.03."/>
    <s v="Diagnozowanie i naprawa powłok lakierniczych"/>
    <x v="9"/>
    <n v="1"/>
    <n v="0"/>
    <s v="niemiecki"/>
    <n v="0"/>
    <n v="0"/>
    <s v="Centrum Kształcenia Zawodowego w Świdnicy, 58-105 Świdnica, ul. Gen. Władysława Sikorskiego 41"/>
    <x v="0"/>
  </r>
  <r>
    <n v="680"/>
    <x v="69"/>
    <s v="Pracodawca"/>
    <m/>
    <x v="5"/>
    <n v="751201"/>
    <s v="SPC.01."/>
    <s v="Produkcja wyrobów cukierniczych"/>
    <x v="9"/>
    <n v="0"/>
    <n v="0"/>
    <s v="niemiecki"/>
    <n v="0"/>
    <n v="0"/>
    <s v="Centrum Kształcenia Zawodowego w Świdnicy, 58-105 Świdnica, ul. Gen. Władysława Sikorskiego 41"/>
    <x v="0"/>
  </r>
  <r>
    <n v="681"/>
    <x v="70"/>
    <s v="Warszawa"/>
    <m/>
    <x v="10"/>
    <n v="721306"/>
    <s v="MOT.01."/>
    <s v="Diagnozowanie i naprawa nadwozi pojazdów samochodowych"/>
    <x v="7"/>
    <n v="2"/>
    <n v="0"/>
    <s v="niemiecki"/>
    <n v="2"/>
    <n v="0"/>
    <s v="Centrum Kształcenia Zawodowego w Świdnicy, 58-105 Świdnica, ul. Gen. Władysława Sikorskiego 41"/>
    <x v="0"/>
  </r>
  <r>
    <m/>
    <x v="71"/>
    <m/>
    <m/>
    <x v="43"/>
    <n v="0"/>
    <n v="0"/>
    <n v="0"/>
    <x v="4"/>
    <m/>
    <m/>
    <m/>
    <m/>
    <m/>
    <n v="0"/>
    <x v="12"/>
  </r>
  <r>
    <m/>
    <x v="71"/>
    <m/>
    <m/>
    <x v="43"/>
    <n v="0"/>
    <n v="0"/>
    <n v="0"/>
    <x v="4"/>
    <m/>
    <m/>
    <m/>
    <m/>
    <m/>
    <n v="0"/>
    <x v="12"/>
  </r>
  <r>
    <m/>
    <x v="71"/>
    <m/>
    <m/>
    <x v="43"/>
    <n v="0"/>
    <n v="0"/>
    <n v="0"/>
    <x v="4"/>
    <m/>
    <m/>
    <m/>
    <m/>
    <m/>
    <n v="0"/>
    <x v="12"/>
  </r>
  <r>
    <m/>
    <x v="71"/>
    <m/>
    <m/>
    <x v="43"/>
    <n v="0"/>
    <n v="0"/>
    <n v="0"/>
    <x v="4"/>
    <m/>
    <m/>
    <m/>
    <m/>
    <m/>
    <n v="0"/>
    <x v="12"/>
  </r>
  <r>
    <m/>
    <x v="71"/>
    <m/>
    <m/>
    <x v="43"/>
    <n v="0"/>
    <n v="0"/>
    <n v="0"/>
    <x v="4"/>
    <m/>
    <m/>
    <m/>
    <m/>
    <m/>
    <n v="0"/>
    <x v="12"/>
  </r>
  <r>
    <m/>
    <x v="71"/>
    <m/>
    <m/>
    <x v="43"/>
    <n v="0"/>
    <n v="0"/>
    <n v="0"/>
    <x v="4"/>
    <m/>
    <m/>
    <m/>
    <m/>
    <m/>
    <n v="0"/>
    <x v="12"/>
  </r>
  <r>
    <m/>
    <x v="71"/>
    <m/>
    <m/>
    <x v="43"/>
    <n v="0"/>
    <n v="0"/>
    <n v="0"/>
    <x v="4"/>
    <m/>
    <m/>
    <m/>
    <m/>
    <m/>
    <n v="0"/>
    <x v="12"/>
  </r>
  <r>
    <m/>
    <x v="71"/>
    <m/>
    <m/>
    <x v="43"/>
    <n v="0"/>
    <n v="0"/>
    <n v="0"/>
    <x v="4"/>
    <m/>
    <m/>
    <m/>
    <m/>
    <m/>
    <n v="0"/>
    <x v="12"/>
  </r>
  <r>
    <m/>
    <x v="71"/>
    <m/>
    <m/>
    <x v="43"/>
    <n v="0"/>
    <n v="0"/>
    <n v="0"/>
    <x v="4"/>
    <m/>
    <m/>
    <m/>
    <m/>
    <m/>
    <n v="0"/>
    <x v="12"/>
  </r>
  <r>
    <m/>
    <x v="71"/>
    <m/>
    <m/>
    <x v="43"/>
    <n v="0"/>
    <n v="0"/>
    <n v="0"/>
    <x v="4"/>
    <m/>
    <m/>
    <m/>
    <m/>
    <m/>
    <n v="0"/>
    <x v="12"/>
  </r>
  <r>
    <m/>
    <x v="71"/>
    <m/>
    <m/>
    <x v="43"/>
    <n v="0"/>
    <n v="0"/>
    <n v="0"/>
    <x v="4"/>
    <m/>
    <m/>
    <m/>
    <m/>
    <m/>
    <n v="0"/>
    <x v="12"/>
  </r>
  <r>
    <m/>
    <x v="71"/>
    <m/>
    <m/>
    <x v="43"/>
    <n v="0"/>
    <n v="0"/>
    <n v="0"/>
    <x v="4"/>
    <m/>
    <m/>
    <m/>
    <m/>
    <m/>
    <n v="0"/>
    <x v="12"/>
  </r>
  <r>
    <m/>
    <x v="71"/>
    <m/>
    <m/>
    <x v="43"/>
    <n v="0"/>
    <n v="0"/>
    <n v="0"/>
    <x v="4"/>
    <m/>
    <m/>
    <m/>
    <m/>
    <m/>
    <n v="0"/>
    <x v="12"/>
  </r>
  <r>
    <m/>
    <x v="71"/>
    <m/>
    <m/>
    <x v="43"/>
    <n v="0"/>
    <n v="0"/>
    <n v="0"/>
    <x v="4"/>
    <m/>
    <m/>
    <m/>
    <m/>
    <m/>
    <n v="0"/>
    <x v="12"/>
  </r>
  <r>
    <m/>
    <x v="71"/>
    <m/>
    <m/>
    <x v="43"/>
    <n v="0"/>
    <n v="0"/>
    <n v="0"/>
    <x v="4"/>
    <m/>
    <m/>
    <m/>
    <m/>
    <m/>
    <n v="0"/>
    <x v="12"/>
  </r>
  <r>
    <m/>
    <x v="71"/>
    <m/>
    <m/>
    <x v="43"/>
    <n v="0"/>
    <n v="0"/>
    <n v="0"/>
    <x v="4"/>
    <m/>
    <m/>
    <m/>
    <m/>
    <m/>
    <n v="0"/>
    <x v="12"/>
  </r>
  <r>
    <m/>
    <x v="71"/>
    <m/>
    <m/>
    <x v="43"/>
    <n v="0"/>
    <n v="0"/>
    <n v="0"/>
    <x v="4"/>
    <m/>
    <m/>
    <m/>
    <m/>
    <m/>
    <n v="0"/>
    <x v="12"/>
  </r>
  <r>
    <m/>
    <x v="71"/>
    <m/>
    <m/>
    <x v="43"/>
    <n v="0"/>
    <n v="0"/>
    <n v="0"/>
    <x v="4"/>
    <m/>
    <m/>
    <m/>
    <m/>
    <m/>
    <n v="0"/>
    <x v="12"/>
  </r>
  <r>
    <m/>
    <x v="71"/>
    <m/>
    <m/>
    <x v="43"/>
    <n v="0"/>
    <n v="0"/>
    <n v="0"/>
    <x v="4"/>
    <m/>
    <m/>
    <m/>
    <m/>
    <m/>
    <n v="0"/>
    <x v="12"/>
  </r>
  <r>
    <m/>
    <x v="71"/>
    <m/>
    <m/>
    <x v="43"/>
    <n v="0"/>
    <n v="0"/>
    <n v="0"/>
    <x v="4"/>
    <m/>
    <m/>
    <m/>
    <m/>
    <m/>
    <n v="0"/>
    <x v="12"/>
  </r>
  <r>
    <m/>
    <x v="71"/>
    <m/>
    <m/>
    <x v="43"/>
    <n v="0"/>
    <n v="0"/>
    <n v="0"/>
    <x v="4"/>
    <m/>
    <m/>
    <m/>
    <m/>
    <m/>
    <n v="0"/>
    <x v="12"/>
  </r>
  <r>
    <m/>
    <x v="71"/>
    <m/>
    <m/>
    <x v="43"/>
    <n v="0"/>
    <n v="0"/>
    <n v="0"/>
    <x v="4"/>
    <m/>
    <m/>
    <m/>
    <m/>
    <m/>
    <n v="0"/>
    <x v="12"/>
  </r>
  <r>
    <m/>
    <x v="71"/>
    <m/>
    <m/>
    <x v="43"/>
    <n v="0"/>
    <n v="0"/>
    <n v="0"/>
    <x v="4"/>
    <m/>
    <m/>
    <m/>
    <m/>
    <m/>
    <n v="0"/>
    <x v="12"/>
  </r>
  <r>
    <m/>
    <x v="71"/>
    <m/>
    <m/>
    <x v="43"/>
    <n v="0"/>
    <n v="0"/>
    <n v="0"/>
    <x v="4"/>
    <m/>
    <m/>
    <m/>
    <m/>
    <m/>
    <n v="0"/>
    <x v="12"/>
  </r>
  <r>
    <m/>
    <x v="71"/>
    <m/>
    <m/>
    <x v="43"/>
    <n v="0"/>
    <n v="0"/>
    <n v="0"/>
    <x v="4"/>
    <m/>
    <m/>
    <m/>
    <m/>
    <m/>
    <n v="0"/>
    <x v="12"/>
  </r>
  <r>
    <m/>
    <x v="71"/>
    <m/>
    <m/>
    <x v="43"/>
    <n v="0"/>
    <n v="0"/>
    <n v="0"/>
    <x v="4"/>
    <m/>
    <m/>
    <m/>
    <m/>
    <m/>
    <n v="0"/>
    <x v="12"/>
  </r>
  <r>
    <m/>
    <x v="71"/>
    <m/>
    <m/>
    <x v="43"/>
    <n v="0"/>
    <n v="0"/>
    <n v="0"/>
    <x v="4"/>
    <m/>
    <m/>
    <m/>
    <m/>
    <m/>
    <n v="0"/>
    <x v="12"/>
  </r>
  <r>
    <m/>
    <x v="71"/>
    <m/>
    <m/>
    <x v="43"/>
    <n v="0"/>
    <n v="0"/>
    <n v="0"/>
    <x v="4"/>
    <m/>
    <m/>
    <m/>
    <m/>
    <m/>
    <n v="0"/>
    <x v="12"/>
  </r>
  <r>
    <m/>
    <x v="71"/>
    <m/>
    <m/>
    <x v="43"/>
    <n v="0"/>
    <n v="0"/>
    <n v="0"/>
    <x v="4"/>
    <m/>
    <m/>
    <m/>
    <m/>
    <m/>
    <n v="0"/>
    <x v="12"/>
  </r>
  <r>
    <m/>
    <x v="71"/>
    <m/>
    <m/>
    <x v="43"/>
    <n v="0"/>
    <n v="0"/>
    <n v="0"/>
    <x v="4"/>
    <m/>
    <m/>
    <m/>
    <m/>
    <m/>
    <n v="0"/>
    <x v="12"/>
  </r>
  <r>
    <m/>
    <x v="71"/>
    <m/>
    <m/>
    <x v="43"/>
    <n v="0"/>
    <n v="0"/>
    <n v="0"/>
    <x v="4"/>
    <m/>
    <m/>
    <m/>
    <m/>
    <m/>
    <n v="0"/>
    <x v="12"/>
  </r>
  <r>
    <m/>
    <x v="71"/>
    <m/>
    <m/>
    <x v="43"/>
    <n v="0"/>
    <n v="0"/>
    <n v="0"/>
    <x v="4"/>
    <m/>
    <m/>
    <m/>
    <m/>
    <m/>
    <n v="0"/>
    <x v="12"/>
  </r>
  <r>
    <m/>
    <x v="71"/>
    <m/>
    <m/>
    <x v="43"/>
    <n v="0"/>
    <n v="0"/>
    <n v="0"/>
    <x v="4"/>
    <m/>
    <m/>
    <m/>
    <m/>
    <m/>
    <n v="0"/>
    <x v="12"/>
  </r>
  <r>
    <m/>
    <x v="71"/>
    <m/>
    <m/>
    <x v="43"/>
    <n v="0"/>
    <n v="0"/>
    <n v="0"/>
    <x v="4"/>
    <m/>
    <m/>
    <m/>
    <m/>
    <m/>
    <n v="0"/>
    <x v="12"/>
  </r>
  <r>
    <m/>
    <x v="71"/>
    <m/>
    <m/>
    <x v="43"/>
    <n v="0"/>
    <n v="0"/>
    <n v="0"/>
    <x v="4"/>
    <m/>
    <m/>
    <m/>
    <m/>
    <m/>
    <n v="0"/>
    <x v="12"/>
  </r>
  <r>
    <m/>
    <x v="71"/>
    <m/>
    <m/>
    <x v="43"/>
    <n v="0"/>
    <n v="0"/>
    <n v="0"/>
    <x v="4"/>
    <m/>
    <m/>
    <m/>
    <m/>
    <m/>
    <n v="0"/>
    <x v="12"/>
  </r>
  <r>
    <m/>
    <x v="71"/>
    <m/>
    <m/>
    <x v="43"/>
    <n v="0"/>
    <n v="0"/>
    <n v="0"/>
    <x v="4"/>
    <m/>
    <m/>
    <m/>
    <m/>
    <m/>
    <n v="0"/>
    <x v="12"/>
  </r>
  <r>
    <m/>
    <x v="71"/>
    <m/>
    <m/>
    <x v="43"/>
    <n v="0"/>
    <n v="0"/>
    <n v="0"/>
    <x v="4"/>
    <m/>
    <m/>
    <m/>
    <m/>
    <m/>
    <n v="0"/>
    <x v="12"/>
  </r>
  <r>
    <m/>
    <x v="71"/>
    <m/>
    <m/>
    <x v="43"/>
    <n v="0"/>
    <n v="0"/>
    <n v="0"/>
    <x v="4"/>
    <m/>
    <m/>
    <m/>
    <m/>
    <m/>
    <n v="0"/>
    <x v="12"/>
  </r>
  <r>
    <m/>
    <x v="71"/>
    <m/>
    <m/>
    <x v="43"/>
    <n v="0"/>
    <n v="0"/>
    <n v="0"/>
    <x v="4"/>
    <m/>
    <m/>
    <m/>
    <m/>
    <m/>
    <n v="0"/>
    <x v="12"/>
  </r>
  <r>
    <m/>
    <x v="71"/>
    <m/>
    <m/>
    <x v="43"/>
    <n v="0"/>
    <n v="0"/>
    <n v="0"/>
    <x v="4"/>
    <m/>
    <m/>
    <m/>
    <m/>
    <m/>
    <n v="0"/>
    <x v="12"/>
  </r>
  <r>
    <m/>
    <x v="71"/>
    <m/>
    <m/>
    <x v="43"/>
    <n v="0"/>
    <n v="0"/>
    <n v="0"/>
    <x v="4"/>
    <m/>
    <m/>
    <m/>
    <m/>
    <m/>
    <n v="0"/>
    <x v="12"/>
  </r>
  <r>
    <m/>
    <x v="71"/>
    <m/>
    <m/>
    <x v="43"/>
    <n v="0"/>
    <n v="0"/>
    <n v="0"/>
    <x v="4"/>
    <m/>
    <m/>
    <m/>
    <m/>
    <m/>
    <n v="0"/>
    <x v="12"/>
  </r>
  <r>
    <m/>
    <x v="71"/>
    <m/>
    <m/>
    <x v="43"/>
    <n v="0"/>
    <n v="0"/>
    <n v="0"/>
    <x v="4"/>
    <m/>
    <m/>
    <m/>
    <m/>
    <m/>
    <n v="0"/>
    <x v="12"/>
  </r>
  <r>
    <m/>
    <x v="71"/>
    <m/>
    <m/>
    <x v="43"/>
    <n v="0"/>
    <n v="0"/>
    <n v="0"/>
    <x v="4"/>
    <m/>
    <m/>
    <m/>
    <m/>
    <m/>
    <n v="0"/>
    <x v="12"/>
  </r>
  <r>
    <m/>
    <x v="71"/>
    <m/>
    <m/>
    <x v="43"/>
    <n v="0"/>
    <n v="0"/>
    <n v="0"/>
    <x v="4"/>
    <m/>
    <m/>
    <m/>
    <m/>
    <m/>
    <n v="0"/>
    <x v="12"/>
  </r>
  <r>
    <m/>
    <x v="71"/>
    <m/>
    <m/>
    <x v="43"/>
    <n v="0"/>
    <n v="0"/>
    <n v="0"/>
    <x v="4"/>
    <m/>
    <m/>
    <m/>
    <m/>
    <m/>
    <n v="0"/>
    <x v="12"/>
  </r>
  <r>
    <m/>
    <x v="71"/>
    <s v="Ostrzeszów"/>
    <m/>
    <x v="0"/>
    <n v="522301"/>
    <m/>
    <m/>
    <x v="0"/>
    <n v="2"/>
    <n v="0"/>
    <s v="angielski"/>
    <n v="2"/>
    <n v="2"/>
    <s v="Centrum Kształcenia Zawodowego w Oleśnicy, ul. Wojska Polskiego 67"/>
    <x v="6"/>
  </r>
  <r>
    <m/>
    <x v="71"/>
    <s v="Ostrzeszów"/>
    <m/>
    <x v="1"/>
    <n v="512001"/>
    <m/>
    <m/>
    <x v="0"/>
    <n v="3"/>
    <n v="0"/>
    <s v="angielski"/>
    <n v="3"/>
    <n v="0"/>
    <s v="Centrum Kształcenia Zawodowego w Oleśnicy, ul. Wojska Polskiego 67"/>
    <x v="6"/>
  </r>
  <r>
    <m/>
    <x v="71"/>
    <s v="Odolanów"/>
    <m/>
    <x v="25"/>
    <n v="713203"/>
    <m/>
    <m/>
    <x v="6"/>
    <n v="1"/>
    <n v="0"/>
    <s v="angielski"/>
    <n v="1"/>
    <n v="0"/>
    <s v="Centrum Kształcenia Zawodowego w Oleśnicy, ul. Wojska Polskiego 67"/>
    <x v="6"/>
  </r>
  <r>
    <m/>
    <x v="71"/>
    <m/>
    <m/>
    <x v="43"/>
    <m/>
    <m/>
    <m/>
    <x v="4"/>
    <n v="64"/>
    <m/>
    <m/>
    <m/>
    <m/>
    <m/>
    <x v="12"/>
  </r>
  <r>
    <m/>
    <x v="71"/>
    <m/>
    <m/>
    <x v="43"/>
    <m/>
    <m/>
    <m/>
    <x v="4"/>
    <m/>
    <m/>
    <m/>
    <m/>
    <m/>
    <m/>
    <x v="12"/>
  </r>
  <r>
    <m/>
    <x v="71"/>
    <m/>
    <m/>
    <x v="43"/>
    <m/>
    <m/>
    <m/>
    <x v="4"/>
    <m/>
    <m/>
    <m/>
    <m/>
    <m/>
    <m/>
    <x v="12"/>
  </r>
  <r>
    <m/>
    <x v="71"/>
    <m/>
    <m/>
    <x v="43"/>
    <m/>
    <m/>
    <m/>
    <x v="4"/>
    <m/>
    <m/>
    <m/>
    <m/>
    <m/>
    <m/>
    <x v="12"/>
  </r>
  <r>
    <m/>
    <x v="71"/>
    <m/>
    <m/>
    <x v="43"/>
    <m/>
    <m/>
    <m/>
    <x v="4"/>
    <m/>
    <m/>
    <m/>
    <m/>
    <m/>
    <m/>
    <x v="12"/>
  </r>
  <r>
    <m/>
    <x v="71"/>
    <m/>
    <m/>
    <x v="43"/>
    <m/>
    <m/>
    <m/>
    <x v="4"/>
    <m/>
    <m/>
    <s v=" "/>
    <m/>
    <m/>
    <m/>
    <x v="12"/>
  </r>
  <r>
    <m/>
    <x v="71"/>
    <m/>
    <m/>
    <x v="43"/>
    <m/>
    <m/>
    <m/>
    <x v="4"/>
    <m/>
    <m/>
    <m/>
    <m/>
    <m/>
    <m/>
    <x v="12"/>
  </r>
  <r>
    <m/>
    <x v="71"/>
    <m/>
    <m/>
    <x v="43"/>
    <m/>
    <m/>
    <m/>
    <x v="4"/>
    <m/>
    <m/>
    <m/>
    <m/>
    <m/>
    <m/>
    <x v="12"/>
  </r>
  <r>
    <m/>
    <x v="71"/>
    <m/>
    <m/>
    <x v="43"/>
    <m/>
    <m/>
    <m/>
    <x v="4"/>
    <m/>
    <m/>
    <m/>
    <m/>
    <m/>
    <m/>
    <x v="12"/>
  </r>
  <r>
    <m/>
    <x v="71"/>
    <m/>
    <m/>
    <x v="43"/>
    <m/>
    <m/>
    <m/>
    <x v="4"/>
    <m/>
    <m/>
    <m/>
    <m/>
    <m/>
    <m/>
    <x v="12"/>
  </r>
  <r>
    <m/>
    <x v="71"/>
    <m/>
    <m/>
    <x v="43"/>
    <m/>
    <m/>
    <m/>
    <x v="4"/>
    <m/>
    <m/>
    <m/>
    <m/>
    <m/>
    <m/>
    <x v="12"/>
  </r>
  <r>
    <m/>
    <x v="71"/>
    <m/>
    <m/>
    <x v="43"/>
    <m/>
    <m/>
    <m/>
    <x v="4"/>
    <m/>
    <m/>
    <m/>
    <m/>
    <m/>
    <m/>
    <x v="12"/>
  </r>
  <r>
    <m/>
    <x v="71"/>
    <m/>
    <m/>
    <x v="43"/>
    <m/>
    <m/>
    <m/>
    <x v="4"/>
    <m/>
    <m/>
    <m/>
    <m/>
    <m/>
    <m/>
    <x v="12"/>
  </r>
  <r>
    <m/>
    <x v="71"/>
    <m/>
    <m/>
    <x v="43"/>
    <m/>
    <m/>
    <m/>
    <x v="4"/>
    <m/>
    <m/>
    <m/>
    <m/>
    <m/>
    <m/>
    <x v="12"/>
  </r>
  <r>
    <m/>
    <x v="71"/>
    <m/>
    <m/>
    <x v="43"/>
    <m/>
    <m/>
    <m/>
    <x v="4"/>
    <m/>
    <m/>
    <m/>
    <m/>
    <m/>
    <m/>
    <x v="12"/>
  </r>
  <r>
    <m/>
    <x v="71"/>
    <m/>
    <m/>
    <x v="43"/>
    <m/>
    <m/>
    <m/>
    <x v="4"/>
    <m/>
    <m/>
    <m/>
    <m/>
    <m/>
    <m/>
    <x v="12"/>
  </r>
  <r>
    <m/>
    <x v="71"/>
    <m/>
    <m/>
    <x v="43"/>
    <m/>
    <m/>
    <m/>
    <x v="4"/>
    <m/>
    <m/>
    <m/>
    <m/>
    <m/>
    <m/>
    <x v="12"/>
  </r>
  <r>
    <m/>
    <x v="71"/>
    <m/>
    <m/>
    <x v="43"/>
    <m/>
    <m/>
    <m/>
    <x v="4"/>
    <m/>
    <m/>
    <m/>
    <m/>
    <m/>
    <m/>
    <x v="12"/>
  </r>
  <r>
    <m/>
    <x v="71"/>
    <m/>
    <m/>
    <x v="43"/>
    <m/>
    <m/>
    <m/>
    <x v="4"/>
    <m/>
    <m/>
    <m/>
    <m/>
    <m/>
    <m/>
    <x v="12"/>
  </r>
  <r>
    <m/>
    <x v="71"/>
    <m/>
    <m/>
    <x v="43"/>
    <m/>
    <m/>
    <m/>
    <x v="4"/>
    <m/>
    <m/>
    <m/>
    <m/>
    <m/>
    <m/>
    <x v="12"/>
  </r>
  <r>
    <m/>
    <x v="71"/>
    <m/>
    <m/>
    <x v="43"/>
    <m/>
    <m/>
    <m/>
    <x v="4"/>
    <m/>
    <m/>
    <m/>
    <m/>
    <m/>
    <m/>
    <x v="12"/>
  </r>
  <r>
    <m/>
    <x v="71"/>
    <m/>
    <m/>
    <x v="43"/>
    <m/>
    <m/>
    <m/>
    <x v="4"/>
    <m/>
    <m/>
    <m/>
    <m/>
    <m/>
    <m/>
    <x v="12"/>
  </r>
  <r>
    <m/>
    <x v="71"/>
    <m/>
    <m/>
    <x v="43"/>
    <m/>
    <m/>
    <m/>
    <x v="4"/>
    <m/>
    <m/>
    <m/>
    <m/>
    <m/>
    <m/>
    <x v="12"/>
  </r>
  <r>
    <m/>
    <x v="71"/>
    <m/>
    <m/>
    <x v="43"/>
    <m/>
    <m/>
    <m/>
    <x v="4"/>
    <m/>
    <m/>
    <m/>
    <m/>
    <m/>
    <m/>
    <x v="12"/>
  </r>
  <r>
    <m/>
    <x v="71"/>
    <m/>
    <m/>
    <x v="43"/>
    <m/>
    <m/>
    <m/>
    <x v="4"/>
    <m/>
    <m/>
    <m/>
    <m/>
    <m/>
    <m/>
    <x v="12"/>
  </r>
  <r>
    <m/>
    <x v="71"/>
    <m/>
    <m/>
    <x v="43"/>
    <m/>
    <m/>
    <m/>
    <x v="4"/>
    <m/>
    <m/>
    <m/>
    <m/>
    <m/>
    <m/>
    <x v="1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677">
  <r>
    <x v="0"/>
    <s v="Bielawa"/>
    <n v="6212"/>
    <x v="0"/>
    <n v="723103"/>
    <s v="MOT.05."/>
    <x v="0"/>
    <n v="0"/>
    <n v="0"/>
    <s v="niemiecki"/>
    <n v="0"/>
    <n v="0"/>
    <m/>
    <x v="0"/>
  </r>
  <r>
    <x v="0"/>
    <s v="Bielawa"/>
    <n v="6212"/>
    <x v="0"/>
    <n v="723103"/>
    <s v="MOT.05."/>
    <x v="1"/>
    <n v="8"/>
    <n v="0"/>
    <s v="niemiecki"/>
    <n v="0"/>
    <n v="0"/>
    <s v="Centrum Kształcenia Zawodowego Cechu Rzemiosł Różnych i Małej Przedsiębiorczości w Bielawie, ul. Polna 2, 58-260 Bielawa"/>
    <x v="1"/>
  </r>
  <r>
    <x v="0"/>
    <s v="Bielawa"/>
    <n v="6212"/>
    <x v="0"/>
    <n v="723103"/>
    <s v="MOT.05."/>
    <x v="2"/>
    <n v="1"/>
    <n v="0"/>
    <s v="niemiecki"/>
    <n v="1"/>
    <n v="0"/>
    <s v="Centrum Kształcenia Zawodowego w Kłodzkiej Szkole Przedsiębiorczości w Kłodzku, ul. Szkolna 8, 57-300 Kłodzko"/>
    <x v="2"/>
  </r>
  <r>
    <x v="0"/>
    <s v="Bielawa"/>
    <n v="6212"/>
    <x v="1"/>
    <n v="751201"/>
    <s v="SPC.01."/>
    <x v="3"/>
    <n v="4"/>
    <n v="4"/>
    <s v="niemiecki"/>
    <n v="0"/>
    <n v="0"/>
    <s v="Centrum Kształcenia Zawodowego w Świdnicy, 58-105 Świdnica, ul. Gen. Władysława Sikorskiego 41"/>
    <x v="3"/>
  </r>
  <r>
    <x v="0"/>
    <s v="Bielawa"/>
    <n v="6212"/>
    <x v="2"/>
    <n v="741103"/>
    <s v="ELE.02."/>
    <x v="4"/>
    <n v="5"/>
    <n v="0"/>
    <s v="niemiecki"/>
    <n v="0"/>
    <n v="0"/>
    <s v="Centrum Kształcenia Zawodowego w Świdnicy, 58-105 Świdnica, ul. Gen. Władysława Sikorskiego 41"/>
    <x v="3"/>
  </r>
  <r>
    <x v="0"/>
    <s v="Bielawa"/>
    <n v="6212"/>
    <x v="3"/>
    <n v="514101"/>
    <s v="FRK.01."/>
    <x v="1"/>
    <n v="4"/>
    <n v="3"/>
    <s v="niemiecki"/>
    <n v="0"/>
    <n v="0"/>
    <s v="Centrum Kształcenia Zawodowego Cechu Rzemiosł Różnych i Małej Przedsiębiorczości w Bielawie, ul. Polna 2, 58-260 Bielawa"/>
    <x v="1"/>
  </r>
  <r>
    <x v="0"/>
    <s v="Bielawa"/>
    <n v="6212"/>
    <x v="4"/>
    <n v="512001"/>
    <s v="HGT.02."/>
    <x v="5"/>
    <n v="1"/>
    <n v="0"/>
    <s v="niemiecki"/>
    <n v="1"/>
    <n v="0"/>
    <s v="Centrum Kształcenia Zawodowego w Kłodzkiej Szkole Przedsiębiorczości w Kłodzku, ul. Szkolna 8, 57-300 Kłodzko"/>
    <x v="2"/>
  </r>
  <r>
    <x v="0"/>
    <s v="Bielawa"/>
    <n v="6212"/>
    <x v="4"/>
    <n v="512001"/>
    <s v="HGT.02."/>
    <x v="6"/>
    <n v="6"/>
    <n v="5"/>
    <s v="niemiecki"/>
    <n v="0"/>
    <n v="0"/>
    <s v="Centrum Kształcenia Zawodowego w Świdnicy, 58-105 Świdnica, ul. Gen. Władysława Sikorskiego 41"/>
    <x v="3"/>
  </r>
  <r>
    <x v="0"/>
    <s v="Bielawa"/>
    <n v="6212"/>
    <x v="5"/>
    <n v="962907"/>
    <s v="HGT.03."/>
    <x v="7"/>
    <n v="1"/>
    <n v="0"/>
    <s v="angielski"/>
    <n v="0"/>
    <n v="0"/>
    <s v="Centrum Kształcenia Zawodowego w Kłodzkiej Szkole Przedsiębiorczości w Kłodzku, ul. Szkolna 8, 57-300 Kłodzko"/>
    <x v="2"/>
  </r>
  <r>
    <x v="0"/>
    <s v="Bielawa"/>
    <n v="6212"/>
    <x v="6"/>
    <n v="522301"/>
    <s v="HAN.01."/>
    <x v="8"/>
    <n v="1"/>
    <n v="1"/>
    <s v="niemiecki"/>
    <n v="0"/>
    <n v="0"/>
    <s v="Centrum Kształcenia Zawodowego w Świdnicy, 58-105 Świdnica, ul. Gen. Władysława Sikorskiego 41"/>
    <x v="3"/>
  </r>
  <r>
    <x v="0"/>
    <s v="Bielawa"/>
    <n v="6212"/>
    <x v="7"/>
    <n v="712618"/>
    <s v="BUD.09."/>
    <x v="4"/>
    <n v="3"/>
    <n v="0"/>
    <s v="niemiecki"/>
    <n v="0"/>
    <n v="0"/>
    <s v="Centrum Kształcenia Zawodowego w Świdnicy, 58-105 Świdnica, ul. Gen. Władysława Sikorskiego 41"/>
    <x v="3"/>
  </r>
  <r>
    <x v="0"/>
    <s v="Bielawa"/>
    <n v="6212"/>
    <x v="8"/>
    <n v="722204"/>
    <s v="MEC.08."/>
    <x v="7"/>
    <n v="1"/>
    <n v="0"/>
    <s v="niemiecki"/>
    <n v="0"/>
    <n v="0"/>
    <s v="Centrum Kształcenia Zawodowego w Świdnicy, 58-105 Świdnica, ul. Gen. Władysława Sikorskiego 41"/>
    <x v="3"/>
  </r>
  <r>
    <x v="1"/>
    <s v="Bielawa"/>
    <n v="7133"/>
    <x v="4"/>
    <n v="512001"/>
    <s v="HGT.02."/>
    <x v="6"/>
    <n v="6"/>
    <n v="5"/>
    <s v="niemiecki"/>
    <n v="0"/>
    <n v="0"/>
    <s v="Centrum Kształcenia Zawodowego w Świdnicy, 58-105 Świdnica, ul. Gen. Władysława Sikorskiego 41"/>
    <x v="3"/>
  </r>
  <r>
    <x v="1"/>
    <s v="Bielawa"/>
    <n v="7133"/>
    <x v="0"/>
    <n v="723103"/>
    <s v="MOT.05."/>
    <x v="7"/>
    <n v="2"/>
    <n v="0"/>
    <s v="niemiecki"/>
    <n v="0"/>
    <n v="0"/>
    <s v="Centrum Kształcenia Zawodowego w Świdnicy, 58-105 Świdnica, ul. Gen. Władysława Sikorskiego 41"/>
    <x v="3"/>
  </r>
  <r>
    <x v="1"/>
    <s v="Bielawa"/>
    <n v="7133"/>
    <x v="6"/>
    <n v="723103"/>
    <s v="HAN.01."/>
    <x v="8"/>
    <n v="6"/>
    <n v="6"/>
    <s v="niemiecki"/>
    <n v="0"/>
    <n v="0"/>
    <s v="Centrum Kształcenia Zawodowego w Świdnicy, 58-105 Świdnica, ul. Gen. Władysława Sikorskiego 41"/>
    <x v="3"/>
  </r>
  <r>
    <x v="1"/>
    <s v="Bielawa"/>
    <n v="7133"/>
    <x v="7"/>
    <n v="712618"/>
    <s v="BUD.09."/>
    <x v="4"/>
    <n v="1"/>
    <n v="0"/>
    <s v="niemiecki"/>
    <n v="0"/>
    <n v="0"/>
    <s v="Centrum Kształcenia Zawodowego w Świdnicy, 58-105 Świdnica, ul. Gen. Władysława Sikorskiego 41"/>
    <x v="3"/>
  </r>
  <r>
    <x v="1"/>
    <s v="Bielawa"/>
    <n v="7133"/>
    <x v="3"/>
    <n v="514101"/>
    <s v="FRK.01."/>
    <x v="8"/>
    <n v="2"/>
    <n v="2"/>
    <s v="niemiecki"/>
    <n v="0"/>
    <n v="0"/>
    <s v="Centrum Kształcenia Zawodowego w Świdnicy, 58-105 Świdnica, ul. Gen. Władysława Sikorskiego 41"/>
    <x v="3"/>
  </r>
  <r>
    <x v="2"/>
    <s v="Bogatynia"/>
    <n v="49783"/>
    <x v="4"/>
    <n v="512001"/>
    <s v="HGT.02."/>
    <x v="7"/>
    <n v="14"/>
    <n v="14"/>
    <s v="angielski"/>
    <n v="14"/>
    <n v="14"/>
    <s v="Centrum Kształcenia Zawodowego w Świdnicy, 58-105 Świdnica, ul. Gen. Władysława Sikorskiego 41"/>
    <x v="3"/>
  </r>
  <r>
    <x v="2"/>
    <s v="Bogatynia"/>
    <n v="49783"/>
    <x v="3"/>
    <n v="514101"/>
    <s v="FRK.01."/>
    <x v="4"/>
    <n v="9"/>
    <n v="9"/>
    <s v="angielski"/>
    <n v="9"/>
    <n v="9"/>
    <s v="Centrum Kształcenia Zawodowego w Świdnicy, 58-105 Świdnica, ul. Gen. Władysława Sikorskiego 41"/>
    <x v="3"/>
  </r>
  <r>
    <x v="2"/>
    <s v="Bogatynia"/>
    <n v="49783"/>
    <x v="6"/>
    <n v="522301"/>
    <s v="HAN.01."/>
    <x v="9"/>
    <n v="5"/>
    <n v="4"/>
    <s v="angielski"/>
    <n v="5"/>
    <n v="4"/>
    <s v="Centrum Kształcenia Zawodowego w Świdnicy, 58-105 Świdnica, ul. Gen. Władysława Sikorskiego 41"/>
    <x v="3"/>
  </r>
  <r>
    <x v="2"/>
    <s v="Bogatynia"/>
    <n v="49783"/>
    <x v="1"/>
    <n v="751201"/>
    <s v="SPC.01."/>
    <x v="3"/>
    <n v="1"/>
    <n v="1"/>
    <s v="angielski"/>
    <n v="1"/>
    <n v="1"/>
    <s v="Centrum Kształcenia Zawodowego w Świdnicy, 58-105 Świdnica, ul. Gen. Władysława Sikorskiego 41"/>
    <x v="3"/>
  </r>
  <r>
    <x v="2"/>
    <s v="Bogatynia"/>
    <n v="49783"/>
    <x v="0"/>
    <n v="723103"/>
    <s v="MOT.05."/>
    <x v="6"/>
    <n v="14"/>
    <n v="1"/>
    <s v="angielski"/>
    <n v="14"/>
    <n v="1"/>
    <s v="Centrum Kształcenia Zawodowego w Świdnicy, 58-105 Świdnica, ul. Gen. Władysława Sikorskiego 41"/>
    <x v="3"/>
  </r>
  <r>
    <x v="2"/>
    <s v="Bogatynia"/>
    <n v="49783"/>
    <x v="9"/>
    <n v="722307"/>
    <s v="MEC.05."/>
    <x v="8"/>
    <n v="4"/>
    <n v="0"/>
    <s v="angielski"/>
    <n v="4"/>
    <n v="0"/>
    <s v="Centrum Kształcenia Zawodowego w Świdnicy, 58-105 Świdnica, ul. Gen. Władysława Sikorskiego 41"/>
    <x v="3"/>
  </r>
  <r>
    <x v="3"/>
    <s v="Bolesławiec"/>
    <n v="22765"/>
    <x v="3"/>
    <n v="514101"/>
    <s v="FRK.01."/>
    <x v="4"/>
    <n v="10"/>
    <n v="9"/>
    <s v="angielski"/>
    <n v="0"/>
    <n v="0"/>
    <s v="Centrum Kształcenia Zawodowego i Ustawicznego w Legnicy, ul. Lotnicza 26, 59-220 Legnica"/>
    <x v="4"/>
  </r>
  <r>
    <x v="3"/>
    <s v="Bolesławiec"/>
    <n v="22765"/>
    <x v="3"/>
    <n v="514101"/>
    <s v="FRK.01."/>
    <x v="10"/>
    <n v="10"/>
    <n v="9"/>
    <s v="angielski"/>
    <n v="1"/>
    <n v="1"/>
    <s v="Centrum Kształcenia Zawodowego i Ustawicznego w Legnicy, ul. Lotnicza 26, 59-220 Legnica"/>
    <x v="4"/>
  </r>
  <r>
    <x v="3"/>
    <s v="Bolesławiec"/>
    <n v="22765"/>
    <x v="3"/>
    <n v="514101"/>
    <s v="FRK.01."/>
    <x v="9"/>
    <n v="8"/>
    <n v="7"/>
    <s v="angielski"/>
    <n v="1"/>
    <n v="1"/>
    <s v="Centrum Kształcenia Zawodowego i Ustawicznego w Legnicy, ul. Lotnicza 26, 59-220 Legnica"/>
    <x v="4"/>
  </r>
  <r>
    <x v="3"/>
    <s v="Bolesławiec"/>
    <n v="22765"/>
    <x v="1"/>
    <n v="751201"/>
    <s v="SPC.01."/>
    <x v="9"/>
    <n v="9"/>
    <n v="8"/>
    <s v="angielski"/>
    <n v="5"/>
    <n v="4"/>
    <s v="Centrum Kształcenia Zawodowego i Ustawicznego w Legnicy, ul. Lotnicza 26, 59-220 Legnica"/>
    <x v="4"/>
  </r>
  <r>
    <x v="3"/>
    <s v="Bolesławiec"/>
    <n v="22765"/>
    <x v="10"/>
    <n v="741203"/>
    <s v="MOT.02."/>
    <x v="7"/>
    <n v="4"/>
    <n v="0"/>
    <s v="niemiecki"/>
    <n v="1"/>
    <n v="0"/>
    <s v="Centrum Kształcenia Zawodowego w Świdnicy, 58-105 Świdnica, ul. Gen. Władysława Sikorskiego 41"/>
    <x v="3"/>
  </r>
  <r>
    <x v="3"/>
    <s v="Bolesławiec"/>
    <n v="22765"/>
    <x v="2"/>
    <n v="741103"/>
    <s v="ELE.02."/>
    <x v="6"/>
    <n v="1"/>
    <n v="0"/>
    <s v="niemiecki"/>
    <n v="1"/>
    <n v="0"/>
    <s v="Centrum Kształcenia Zawodowego w Świdnicy, 58-105 Świdnica, ul. Gen. Władysława Sikorskiego 41"/>
    <x v="3"/>
  </r>
  <r>
    <x v="3"/>
    <s v="Bolesławiec"/>
    <n v="22765"/>
    <x v="6"/>
    <n v="522301"/>
    <s v="HAN.01."/>
    <x v="7"/>
    <n v="11"/>
    <n v="10"/>
    <s v="angielski"/>
    <n v="4"/>
    <n v="3"/>
    <s v="Centrum Kształcenia Zawodowego i Ustawicznego w Legnicy, ul. Lotnicza 26, 59-220 Legnica"/>
    <x v="4"/>
  </r>
  <r>
    <x v="3"/>
    <s v="Bolesławiec"/>
    <n v="22765"/>
    <x v="11"/>
    <n v="752205"/>
    <s v="DRM.04."/>
    <x v="3"/>
    <n v="2"/>
    <n v="0"/>
    <s v="niemiecki"/>
    <n v="0"/>
    <n v="0"/>
    <s v="Centrum Kształcenia Zawodowego w Świdnicy, 58-105 Świdnica, ul. Gen. Władysława Sikorskiego 41"/>
    <x v="3"/>
  </r>
  <r>
    <x v="3"/>
    <s v="Bolesławiec"/>
    <n v="22765"/>
    <x v="12"/>
    <n v="753105"/>
    <s v="MOD.03."/>
    <x v="11"/>
    <n v="2"/>
    <n v="2"/>
    <s v="niemiecki"/>
    <n v="2"/>
    <n v="2"/>
    <s v="Centrum Kształcenia Zawodowego w Zespole Szkół i Placówek Kształcenia Zawodowego, ul.Botaniczna 66, 65-392  Zielona Góra"/>
    <x v="5"/>
  </r>
  <r>
    <x v="3"/>
    <s v="Bolesławiec"/>
    <n v="22765"/>
    <x v="13"/>
    <n v="742117"/>
    <s v="ELM.02."/>
    <x v="0"/>
    <n v="1"/>
    <n v="0"/>
    <s v="niemiecki"/>
    <n v="1"/>
    <n v="0"/>
    <s v="Centrum Kształcenia Zawodowego i Ustawicznego, 67-400 Wschowa, Plac Kosynierów 1"/>
    <x v="6"/>
  </r>
  <r>
    <x v="3"/>
    <s v="Bolesławiec"/>
    <n v="22765"/>
    <x v="4"/>
    <n v="512001"/>
    <s v="HGT.02."/>
    <x v="8"/>
    <n v="2"/>
    <n v="2"/>
    <s v="angielski"/>
    <n v="1"/>
    <n v="1"/>
    <s v="Centrum Kształcenia Zawodowego i Ustawicznego w Legnicy, ul. Lotnicza 26, 59-220 Legnica"/>
    <x v="4"/>
  </r>
  <r>
    <x v="4"/>
    <s v="Bolesławiec"/>
    <n v="19605"/>
    <x v="1"/>
    <n v="751201"/>
    <s v="SPC.01."/>
    <x v="7"/>
    <n v="9"/>
    <n v="6"/>
    <s v="angielski"/>
    <n v="0"/>
    <n v="0"/>
    <s v="Centrum Kształcenia Zawodowego i Ustawicznego w Legnicy, ul. Lotnicza 26, 59-220 Legnica"/>
    <x v="4"/>
  </r>
  <r>
    <x v="4"/>
    <s v="Bolesławiec"/>
    <n v="19605"/>
    <x v="3"/>
    <n v="514101"/>
    <s v="FRK.01."/>
    <x v="8"/>
    <n v="11"/>
    <n v="8"/>
    <s v="angielski"/>
    <n v="4"/>
    <n v="3"/>
    <s v="Centrum Kształcenia Zawodowego i Ustawicznego w Legnicy, ul. Lotnicza 26, 59-220 Legnica"/>
    <x v="4"/>
  </r>
  <r>
    <x v="4"/>
    <s v="Bolesławiec"/>
    <n v="19605"/>
    <x v="3"/>
    <n v="514101"/>
    <s v="FRK.01."/>
    <x v="7"/>
    <n v="11"/>
    <n v="10"/>
    <s v="angielski"/>
    <n v="0"/>
    <n v="0"/>
    <s v="Centrum Kształcenia Zawodowego i Ustawicznego w Legnicy, ul. Lotnicza 26, 59-220 Legnica"/>
    <x v="4"/>
  </r>
  <r>
    <x v="4"/>
    <s v="Bolesławiec"/>
    <n v="19605"/>
    <x v="6"/>
    <n v="522301"/>
    <s v="HAN.01."/>
    <x v="10"/>
    <n v="8"/>
    <n v="6"/>
    <s v="angielski"/>
    <n v="2"/>
    <n v="0"/>
    <s v="Centrum Kształcenia Zawodowego i Ustawicznego w Legnicy, ul. Lotnicza 26, 59-220 Legnica"/>
    <x v="4"/>
  </r>
  <r>
    <x v="4"/>
    <s v="Bolesławiec"/>
    <n v="19605"/>
    <x v="6"/>
    <n v="522301"/>
    <s v="HAN.01."/>
    <x v="9"/>
    <n v="9"/>
    <n v="6"/>
    <s v="angielski"/>
    <n v="3"/>
    <n v="2"/>
    <s v="Centrum Kształcenia Zawodowego i Ustawicznego w Legnicy, ul. Lotnicza 26, 59-220 Legnica"/>
    <x v="4"/>
  </r>
  <r>
    <x v="4"/>
    <s v="Bolesławiec"/>
    <n v="19605"/>
    <x v="14"/>
    <n v="751204"/>
    <s v="SPC.03."/>
    <x v="4"/>
    <n v="5"/>
    <n v="1"/>
    <s v="angielski/niemiecki"/>
    <n v="3"/>
    <n v="0"/>
    <s v="Centrum Kształcenia Zawodowego w Świdnicy, 58-105 Świdnica, ul. Gen. Władysława Sikorskiego 41"/>
    <x v="3"/>
  </r>
  <r>
    <x v="4"/>
    <s v="Bolesławiec"/>
    <n v="19605"/>
    <x v="8"/>
    <n v="722204"/>
    <s v="MEC.08."/>
    <x v="7"/>
    <n v="1"/>
    <n v="0"/>
    <s v="angielski/niemiecki"/>
    <n v="1"/>
    <n v="0"/>
    <s v="Centrum Kształcenia Zawodowego w Świdnicy, 58-105 Świdnica, ul. Gen. Władysława Sikorskiego 41"/>
    <x v="3"/>
  </r>
  <r>
    <x v="4"/>
    <s v="Bolesławiec"/>
    <n v="19605"/>
    <x v="4"/>
    <n v="512001"/>
    <s v="HGT.02."/>
    <x v="8"/>
    <n v="11"/>
    <n v="2"/>
    <s v="angielski"/>
    <n v="2"/>
    <n v="2"/>
    <s v="Centrum Kształcenia Zawodowego i Ustawicznego w Legnicy, ul. Lotnicza 26, 59-220 Legnica"/>
    <x v="4"/>
  </r>
  <r>
    <x v="4"/>
    <s v="Bolesławiec"/>
    <n v="19605"/>
    <x v="2"/>
    <n v="741103"/>
    <s v="ELE.02."/>
    <x v="6"/>
    <n v="6"/>
    <n v="0"/>
    <s v="angielski/niemiecki"/>
    <n v="6"/>
    <n v="0"/>
    <s v="Centrum Kształcenia Zawodowego w Świdnicy, 58-105 Świdnica, ul. Gen. Władysława Sikorskiego 41"/>
    <x v="3"/>
  </r>
  <r>
    <x v="4"/>
    <s v="Bolesławiec"/>
    <n v="19605"/>
    <x v="7"/>
    <n v="712618"/>
    <s v="BUD.09."/>
    <x v="4"/>
    <n v="5"/>
    <n v="0"/>
    <s v="angielski/niemiecki"/>
    <n v="5"/>
    <n v="0"/>
    <s v="Centrum Kształcenia Zawodowego w Świdnicy, 58-105 Świdnica, ul. Gen. Władysława Sikorskiego 41"/>
    <x v="3"/>
  </r>
  <r>
    <x v="4"/>
    <s v="Bolesławiec"/>
    <n v="19605"/>
    <x v="15"/>
    <n v="711204"/>
    <s v="BUD.12."/>
    <x v="3"/>
    <n v="0"/>
    <n v="0"/>
    <s v="angielski/niemiecki"/>
    <n v="0"/>
    <n v="0"/>
    <s v="Centrum Kształcenia Zawodowego w Świdnicy, 58-105 Świdnica, ul. Gen. Władysława Sikorskiego 41"/>
    <x v="3"/>
  </r>
  <r>
    <x v="4"/>
    <s v="Bolesławiec"/>
    <n v="19605"/>
    <x v="10"/>
    <n v="741203"/>
    <s v="MOT.02."/>
    <x v="7"/>
    <n v="4"/>
    <n v="0"/>
    <s v="angielski/niemiecki"/>
    <n v="4"/>
    <n v="0"/>
    <s v="Centrum Kształcenia Zawodowego w Świdnicy, 58-105 Świdnica, ul. Gen. Władysława Sikorskiego 41"/>
    <x v="3"/>
  </r>
  <r>
    <x v="4"/>
    <s v="Bolesławiec"/>
    <n v="19605"/>
    <x v="11"/>
    <n v="752205"/>
    <s v="DRM.04."/>
    <x v="3"/>
    <n v="1"/>
    <n v="0"/>
    <s v="angielski/niemiecki"/>
    <n v="1"/>
    <n v="0"/>
    <s v="Centrum Kształcenia Zawodowego w Świdnicy, 58-105 Świdnica, ul. Gen. Władysława Sikorskiego 41"/>
    <x v="3"/>
  </r>
  <r>
    <x v="4"/>
    <s v="Bolesławiec"/>
    <n v="19605"/>
    <x v="0"/>
    <n v="723103"/>
    <s v="MOT.05."/>
    <x v="6"/>
    <n v="1"/>
    <n v="0"/>
    <s v="niemiecki"/>
    <n v="1"/>
    <n v="0"/>
    <s v="Centrum Kształcenia Zawodowego w Świdnicy, 58-105 Świdnica, ul. Gen. Władysława Sikorskiego 41"/>
    <x v="3"/>
  </r>
  <r>
    <x v="4"/>
    <s v="Bolesławiec"/>
    <n v="19605"/>
    <x v="16"/>
    <n v="611303"/>
    <s v="OGR.02."/>
    <x v="12"/>
    <n v="1"/>
    <n v="1"/>
    <s v="angielski"/>
    <n v="1"/>
    <n v="1"/>
    <s v="Centrum Kształcenia Zawodowego w Zespole Szkół i Placówek Kształcenia Zawodowego, ul.Botaniczna 66, 65-392  Zielona Góra"/>
    <x v="5"/>
  </r>
  <r>
    <x v="5"/>
    <s v="Brzeg Dolny"/>
    <n v="11296"/>
    <x v="2"/>
    <n v="741103"/>
    <s v="ELE.02."/>
    <x v="13"/>
    <n v="7"/>
    <n v="0"/>
    <s v="angielski"/>
    <n v="7"/>
    <n v="0"/>
    <s v="Centrum Kształcenia Zawodowego i Ustawicznego, 67-400 Wschowa, Plac Kosynierów 1"/>
    <x v="6"/>
  </r>
  <r>
    <x v="5"/>
    <s v="Brzeg Dolny"/>
    <n v="11296"/>
    <x v="8"/>
    <n v="722204"/>
    <s v="MEC.08."/>
    <x v="14"/>
    <n v="4"/>
    <n v="0"/>
    <s v="niemiecki"/>
    <n v="0"/>
    <n v="0"/>
    <s v="Centrum Kształcenia Zawodowego w CKZiU,  ul. Tadeusza Kościuszki 27, 56-100 Wołów"/>
    <x v="7"/>
  </r>
  <r>
    <x v="5"/>
    <s v="Brzeg Dolny"/>
    <n v="11296"/>
    <x v="4"/>
    <n v="512001"/>
    <s v="HGT.02."/>
    <x v="15"/>
    <n v="1"/>
    <n v="1"/>
    <s v="niemiecki"/>
    <n v="0"/>
    <n v="0"/>
    <s v="Centrum Kształcenia Zawodowego w CKZiU,  ul. Tadeusza Kościuszki 27, 56-100 Wołów"/>
    <x v="7"/>
  </r>
  <r>
    <x v="5"/>
    <s v="Brzeg Dolny"/>
    <n v="11296"/>
    <x v="6"/>
    <n v="522301"/>
    <s v="HAN.01."/>
    <x v="2"/>
    <n v="5"/>
    <n v="4"/>
    <s v="niemiecki"/>
    <n v="0"/>
    <n v="0"/>
    <s v="Centrum Kształcenia Zawodowego w CKZiU,  ul. Tadeusza Kościuszki 27, 56-100 Wołów"/>
    <x v="7"/>
  </r>
  <r>
    <x v="5"/>
    <s v="Brzeg Dolny"/>
    <n v="11296"/>
    <x v="0"/>
    <n v="723103"/>
    <s v="MOT.05."/>
    <x v="2"/>
    <n v="3"/>
    <n v="0"/>
    <s v="niemiecki"/>
    <n v="0"/>
    <n v="0"/>
    <s v="Centrum Kształcenia Zawodowego w CKZiU,  ul. Tadeusza Kościuszki 27, 56-100 Wołów"/>
    <x v="7"/>
  </r>
  <r>
    <x v="5"/>
    <s v="Brzeg Dolny"/>
    <n v="11296"/>
    <x v="14"/>
    <n v="751204"/>
    <s v="SPC.03."/>
    <x v="4"/>
    <n v="2"/>
    <n v="1"/>
    <s v="angielski"/>
    <n v="2"/>
    <n v="1"/>
    <s v="Zespół Szkół im. Adama Włodziczki w Mosinie"/>
    <x v="8"/>
  </r>
  <r>
    <x v="5"/>
    <s v="Brzeg Dolny"/>
    <n v="11296"/>
    <x v="3"/>
    <n v="514101"/>
    <s v="FRK.01."/>
    <x v="4"/>
    <n v="6"/>
    <n v="5"/>
    <s v="angielski"/>
    <n v="7"/>
    <n v="6"/>
    <s v="Centrum Kształcenia Zawodowego i Ustawicznego, 67-400 Wschowa, Plac Kosynierów 1"/>
    <x v="6"/>
  </r>
  <r>
    <x v="5"/>
    <s v="Brzeg Dolny"/>
    <n v="11296"/>
    <x v="17"/>
    <n v="813134"/>
    <s v="CHM.02."/>
    <x v="0"/>
    <n v="2"/>
    <n v="0"/>
    <s v="angielski"/>
    <n v="0"/>
    <n v="0"/>
    <s v="Branżowa Szkoła I Stopnia im.KEN w Brzegu Dolnym"/>
    <x v="9"/>
  </r>
  <r>
    <x v="6"/>
    <s v="Bystrzyca Kłodzka"/>
    <n v="92045"/>
    <x v="18"/>
    <n v="741201"/>
    <s v="DRM.05."/>
    <x v="4"/>
    <n v="6"/>
    <n v="1"/>
    <s v="angielski"/>
    <n v="6"/>
    <n v="1"/>
    <s v="Centrum Kształcenia Zawodowego w Oleśnicy, ul. Wojska Polskiego 67"/>
    <x v="10"/>
  </r>
  <r>
    <x v="6"/>
    <s v="Bystrzyca Kłodzka"/>
    <n v="92045"/>
    <x v="0"/>
    <n v="723103"/>
    <s v="MOT.05."/>
    <x v="5"/>
    <n v="10"/>
    <n v="0"/>
    <s v="angielski"/>
    <n v="0"/>
    <n v="0"/>
    <s v="Centrum Kształcenia Zawodowego w Kłodzkiej Szkole Przedsiębiorczości w Kłodzku, ul. Szkolna 8, 57-300 Kłodzko"/>
    <x v="2"/>
  </r>
  <r>
    <x v="6"/>
    <s v="Bystrzyca Kłodzka"/>
    <n v="92045"/>
    <x v="2"/>
    <n v="741103"/>
    <s v="ELE.02."/>
    <x v="6"/>
    <n v="4"/>
    <n v="0"/>
    <s v="niemiecki"/>
    <n v="4"/>
    <n v="0"/>
    <s v="Centrum Kształcenia Zawodowego w Świdnicy, 58-105 Świdnica, ul. Gen. Władysława Sikorskiego 41"/>
    <x v="3"/>
  </r>
  <r>
    <x v="6"/>
    <s v="Bystrzyca Kłodzka"/>
    <n v="92045"/>
    <x v="6"/>
    <n v="522301"/>
    <s v="HAN.01."/>
    <x v="16"/>
    <n v="13"/>
    <n v="11"/>
    <s v="angielski"/>
    <n v="0"/>
    <n v="0"/>
    <s v="Centrum Kształcenia Zawodowego w Kłodzkiej Szkole Przedsiębiorczości w Kłodzku, ul. Szkolna 8, 57-300 Kłodzko"/>
    <x v="2"/>
  </r>
  <r>
    <x v="6"/>
    <s v="Bystrzyca Kłodzka"/>
    <n v="92045"/>
    <x v="4"/>
    <n v="512001"/>
    <s v="HGT.02."/>
    <x v="16"/>
    <n v="7"/>
    <n v="4"/>
    <s v="angielski"/>
    <n v="0"/>
    <n v="0"/>
    <s v="Centrum Kształcenia Zawodowego w Kłodzkiej Szkole Przedsiębiorczości w Kłodzku, ul. Szkolna 8, 57-300 Kłodzko"/>
    <x v="2"/>
  </r>
  <r>
    <x v="6"/>
    <s v="Bystrzyca Kłodzka"/>
    <n v="92045"/>
    <x v="3"/>
    <n v="514101"/>
    <s v="FRK.01."/>
    <x v="16"/>
    <n v="5"/>
    <n v="5"/>
    <s v="angielski"/>
    <n v="0"/>
    <n v="0"/>
    <s v="Centrum Kształcenia Zawodowego w Kłodzkiej Szkole Przedsiębiorczości w Kłodzku, ul. Szkolna 8, 57-300 Kłodzko"/>
    <x v="2"/>
  </r>
  <r>
    <x v="6"/>
    <s v="Bystrzyca Kłodzka"/>
    <n v="92045"/>
    <x v="11"/>
    <n v="752205"/>
    <s v="DRM.04."/>
    <x v="3"/>
    <n v="1"/>
    <n v="0"/>
    <s v="niemiecki"/>
    <n v="1"/>
    <n v="0"/>
    <s v="Centrum Kształcenia Zawodowego w Świdnicy, 58-105 Świdnica, ul. Gen. Władysława Sikorskiego 41"/>
    <x v="3"/>
  </r>
  <r>
    <x v="6"/>
    <s v="Bystrzyca Kłodzka"/>
    <n v="92045"/>
    <x v="15"/>
    <n v="711204"/>
    <s v="BUD.12."/>
    <x v="3"/>
    <n v="1"/>
    <n v="0"/>
    <s v="niemiecki"/>
    <n v="1"/>
    <n v="0"/>
    <s v="Centrum Kształcenia Zawodowego w Świdnicy, 58-105 Świdnica, ul. Gen. Władysława Sikorskiego 41"/>
    <x v="3"/>
  </r>
  <r>
    <x v="6"/>
    <s v="Bystrzyca Kłodzka"/>
    <n v="92045"/>
    <x v="8"/>
    <n v="722204"/>
    <s v="MEC.08."/>
    <x v="7"/>
    <n v="1"/>
    <n v="0"/>
    <s v="niemiecki"/>
    <n v="1"/>
    <n v="0"/>
    <s v="Centrum Kształcenia Zawodowego w Świdnicy, 58-105 Świdnica, ul. Gen. Władysława Sikorskiego 41"/>
    <x v="3"/>
  </r>
  <r>
    <x v="6"/>
    <s v="Bystrzyca Kłodzka"/>
    <n v="92045"/>
    <x v="19"/>
    <n v="513101"/>
    <s v="HGT.01."/>
    <x v="17"/>
    <n v="3"/>
    <n v="3"/>
    <s v="angielski"/>
    <n v="3"/>
    <n v="3"/>
    <s v="Centrum Kształcenia Zawodowego w Zespole Szkół i Placówek Kształcenia Zawodowego, ul.Botaniczna 66, 65-392  Zielona Góra"/>
    <x v="5"/>
  </r>
  <r>
    <x v="6"/>
    <s v="Bystrzyca Kłodzka"/>
    <n v="92045"/>
    <x v="20"/>
    <n v="732210"/>
    <s v="PGF.02."/>
    <x v="18"/>
    <n v="1"/>
    <n v="0"/>
    <s v="angielski"/>
    <n v="1"/>
    <n v="0"/>
    <s v="Centrum Kształcenia Zawodowego w Zespole Szkół i Placówek Kształcenia Zawodowego, ul.Botaniczna 66, 65-392  Zielona Góra"/>
    <x v="5"/>
  </r>
  <r>
    <x v="7"/>
    <s v="Chocianów"/>
    <n v="34920"/>
    <x v="10"/>
    <n v="741203"/>
    <s v="MOT.02."/>
    <x v="0"/>
    <n v="0"/>
    <n v="0"/>
    <s v="niemiecki"/>
    <n v="0"/>
    <n v="0"/>
    <s v="Centrum Kształcenia Zawodowego i Ustawicznego, 67-400 Wschowa, Plac Kosynierów 1"/>
    <x v="0"/>
  </r>
  <r>
    <x v="7"/>
    <s v="Chocianów"/>
    <n v="34920"/>
    <x v="6"/>
    <n v="522301"/>
    <s v="HAN.01."/>
    <x v="0"/>
    <n v="0"/>
    <n v="0"/>
    <s v="niemiecki"/>
    <n v="0"/>
    <n v="0"/>
    <s v="Centrum Kształcenia Zawodowego i Ustawicznego w Legnicy, ul. Lotnicza 26, 59-220 Legnica"/>
    <x v="0"/>
  </r>
  <r>
    <x v="7"/>
    <s v="Chocianów"/>
    <n v="34920"/>
    <x v="0"/>
    <n v="723103"/>
    <s v="MOT.05."/>
    <x v="0"/>
    <n v="0"/>
    <n v="0"/>
    <s v="niemiecki"/>
    <n v="0"/>
    <n v="0"/>
    <s v="Centrum Kształcenia Zawodowego w Świdnicy, 58-105 Świdnica, ul. Gen. Władysława Sikorskiego 41"/>
    <x v="0"/>
  </r>
  <r>
    <x v="7"/>
    <s v="Chocianów"/>
    <n v="34920"/>
    <x v="2"/>
    <n v="741103"/>
    <s v="ELE.02."/>
    <x v="13"/>
    <n v="1"/>
    <n v="0"/>
    <s v="angielski"/>
    <n v="1"/>
    <n v="0"/>
    <s v="Centrum Kształcenia Zawodowego i Ustawicznego, 67-400 Wschowa, Plac Kosynierów 1"/>
    <x v="6"/>
  </r>
  <r>
    <x v="7"/>
    <s v="Chocianów"/>
    <n v="34920"/>
    <x v="9"/>
    <n v="722307"/>
    <s v="MEC.05."/>
    <x v="8"/>
    <n v="1"/>
    <n v="0"/>
    <s v="niemiecki"/>
    <n v="1"/>
    <n v="0"/>
    <s v="Centrum Kształcenia Zawodowego w Świdnicy, 58-105 Świdnica, ul. Gen. Władysława Sikorskiego 41"/>
    <x v="3"/>
  </r>
  <r>
    <x v="7"/>
    <s v="Chocianów"/>
    <n v="34920"/>
    <x v="6"/>
    <n v="522301"/>
    <s v="HAN.01."/>
    <x v="8"/>
    <n v="12"/>
    <n v="11"/>
    <s v="niemiecki"/>
    <n v="7"/>
    <n v="7"/>
    <s v="Centrum Kształcenia Zawodowego i Ustawicznego w Legnicy, ul. Lotnicza 26, 59-220 Legnica"/>
    <x v="4"/>
  </r>
  <r>
    <x v="7"/>
    <s v="Chocianów"/>
    <n v="34920"/>
    <x v="0"/>
    <n v="723103"/>
    <s v="MOT.05."/>
    <x v="19"/>
    <n v="2"/>
    <n v="0"/>
    <s v="niemiecki"/>
    <n v="0"/>
    <n v="0"/>
    <s v="Głogowskie Centrum Kształcenia Zawodowego w Głogowie ul. Piotra Skargi 29"/>
    <x v="11"/>
  </r>
  <r>
    <x v="7"/>
    <s v="Chocianów"/>
    <n v="34920"/>
    <x v="3"/>
    <n v="514101"/>
    <s v="FRK.01."/>
    <x v="7"/>
    <n v="4"/>
    <n v="4"/>
    <s v="niemiecki"/>
    <n v="0"/>
    <n v="0"/>
    <s v="Centrum Kształcenia Zawodowego i Ustawicznego w Legnicy, ul. Lotnicza 26, 59-220 Legnica"/>
    <x v="4"/>
  </r>
  <r>
    <x v="7"/>
    <s v="Chocianów"/>
    <n v="34920"/>
    <x v="4"/>
    <n v="512001"/>
    <s v="HGT.02."/>
    <x v="8"/>
    <n v="1"/>
    <n v="1"/>
    <s v="niemiecki"/>
    <n v="1"/>
    <n v="1"/>
    <s v="Centrum Kształcenia Zawodowego i Ustawicznego w Legnicy, ul. Lotnicza 26, 59-220 Legnica"/>
    <x v="4"/>
  </r>
  <r>
    <x v="8"/>
    <s v="Chojnów"/>
    <n v="89004"/>
    <x v="6"/>
    <n v="522301"/>
    <s v="HAN.01."/>
    <x v="0"/>
    <n v="0"/>
    <n v="0"/>
    <s v="angielski"/>
    <n v="0"/>
    <n v="0"/>
    <s v="Centrum Kształcenia Zawodowego i Ustawicznego w Legnicy, ul. Lotnicza 26, 59-220 Legnica"/>
    <x v="4"/>
  </r>
  <r>
    <x v="8"/>
    <s v="Chojnów"/>
    <n v="89004"/>
    <x v="21"/>
    <n v="432106"/>
    <s v="SPL.01."/>
    <x v="0"/>
    <n v="0"/>
    <n v="0"/>
    <s v="niemiecki"/>
    <n v="0"/>
    <n v="0"/>
    <s v="Zespół Szkół Ponadpodstawowych im. Hipolita Cegielskiego w Ziębicach ul. Wojska Polskiego 3, 57-220 Ziębice"/>
    <x v="12"/>
  </r>
  <r>
    <x v="8"/>
    <s v="Chojnów"/>
    <n v="89004"/>
    <x v="22"/>
    <n v="721306"/>
    <s v="MOT.01."/>
    <x v="0"/>
    <n v="0"/>
    <n v="0"/>
    <s v="niemiecki"/>
    <n v="1"/>
    <n v="0"/>
    <s v="Centrum Kształcenia Zawodowego w Świdnicy, 58-105 Świdnica, ul. Gen. Władysława Sikorskiego 41"/>
    <x v="3"/>
  </r>
  <r>
    <x v="8"/>
    <s v="Chojnów"/>
    <n v="89004"/>
    <x v="6"/>
    <n v="522301"/>
    <s v="HAN.01."/>
    <x v="9"/>
    <n v="9"/>
    <n v="9"/>
    <s v="angielski"/>
    <n v="0"/>
    <n v="0"/>
    <s v="Centrum Kształcenia Zawodowego i Ustawicznego w Legnicy, ul. Lotnicza 26, 59-220 Legnica"/>
    <x v="4"/>
  </r>
  <r>
    <x v="8"/>
    <s v="Chojnów"/>
    <n v="89004"/>
    <x v="4"/>
    <n v="512001"/>
    <s v="HGT.02."/>
    <x v="8"/>
    <n v="1"/>
    <n v="1"/>
    <s v="angielski"/>
    <n v="0"/>
    <n v="0"/>
    <s v="Centrum Kształcenia Zawodowego i Ustawicznego w Legnicy, ul. Lotnicza 26, 59-220 Legnica"/>
    <x v="4"/>
  </r>
  <r>
    <x v="8"/>
    <s v="Chojnów"/>
    <n v="89004"/>
    <x v="3"/>
    <n v="514101"/>
    <s v="FRK.01."/>
    <x v="9"/>
    <n v="10"/>
    <n v="7"/>
    <s v="angielski"/>
    <n v="0"/>
    <n v="0"/>
    <s v="Centrum Kształcenia Zawodowego i Ustawicznego w Legnicy, ul. Lotnicza 26, 59-220 Legnica"/>
    <x v="4"/>
  </r>
  <r>
    <x v="8"/>
    <s v="Chojnów"/>
    <n v="89004"/>
    <x v="1"/>
    <n v="751201"/>
    <s v="SPC.01."/>
    <x v="7"/>
    <n v="1"/>
    <n v="1"/>
    <s v="angielski"/>
    <n v="0"/>
    <n v="0"/>
    <s v="Centrum Kształcenia Zawodowego i Ustawicznego w Legnicy, ul. Lotnicza 26, 59-220 Legnica"/>
    <x v="4"/>
  </r>
  <r>
    <x v="9"/>
    <s v="Dobroszyce"/>
    <n v="90891"/>
    <x v="4"/>
    <n v="512001"/>
    <s v="HGT.02."/>
    <x v="20"/>
    <n v="6"/>
    <n v="1"/>
    <s v="angielski"/>
    <n v="6"/>
    <n v="1"/>
    <s v="Centrum Kształcenia Zawodowego w Oleśnicy, ul. Wojska Polskiego 67"/>
    <x v="10"/>
  </r>
  <r>
    <x v="10"/>
    <s v="Dzierżoniów"/>
    <n v="49570"/>
    <x v="8"/>
    <n v="722204"/>
    <s v="MEC.08."/>
    <x v="0"/>
    <n v="0"/>
    <n v="0"/>
    <s v="angielski"/>
    <n v="0"/>
    <n v="0"/>
    <s v="Centrum Kształcenia Zawodowego w Świdnicy, 58-105 Świdnica, ul. Gen. Władysława Sikorskiego 41"/>
    <x v="3"/>
  </r>
  <r>
    <x v="10"/>
    <s v="Dzierżoniów"/>
    <n v="49570"/>
    <x v="15"/>
    <n v="711204"/>
    <s v="BUD.12."/>
    <x v="0"/>
    <n v="0"/>
    <n v="0"/>
    <s v="angielski"/>
    <n v="0"/>
    <n v="0"/>
    <s v="Centrum Kształcenia Zawodowego w Świdnicy, 58-105 Świdnica, ul. Gen. Władysława Sikorskiego 41"/>
    <x v="3"/>
  </r>
  <r>
    <x v="10"/>
    <s v="Dzierżoniów"/>
    <n v="49570"/>
    <x v="1"/>
    <n v="751201"/>
    <s v="SPC.01."/>
    <x v="3"/>
    <n v="7"/>
    <n v="7"/>
    <s v="angielski"/>
    <n v="0"/>
    <n v="0"/>
    <s v="Centrum Kształcenia Zawodowego w Świdnicy, 58-105 Świdnica, ul. Gen. Władysława Sikorskiego 41"/>
    <x v="3"/>
  </r>
  <r>
    <x v="10"/>
    <s v="Dzierżoniów"/>
    <n v="49570"/>
    <x v="2"/>
    <n v="741102"/>
    <s v="ELE.02."/>
    <x v="4"/>
    <n v="5"/>
    <n v="0"/>
    <s v="angielski"/>
    <n v="0"/>
    <n v="0"/>
    <s v="Centrum Kształcenia Zawodowego w Świdnicy, 58-105 Świdnica, ul. Gen. Władysława Sikorskiego 41"/>
    <x v="3"/>
  </r>
  <r>
    <x v="10"/>
    <s v="Dzierżoniów"/>
    <n v="49570"/>
    <x v="7"/>
    <n v="712618"/>
    <s v="BUD.09."/>
    <x v="4"/>
    <n v="3"/>
    <n v="0"/>
    <s v="angielski"/>
    <n v="0"/>
    <n v="0"/>
    <s v="Centrum Kształcenia Zawodowego w Świdnicy, 58-105 Świdnica, ul. Gen. Władysława Sikorskiego 41"/>
    <x v="3"/>
  </r>
  <r>
    <x v="10"/>
    <s v="Dzierżoniów"/>
    <n v="49570"/>
    <x v="5"/>
    <n v="962907"/>
    <s v="HGT.03."/>
    <x v="7"/>
    <n v="2"/>
    <n v="2"/>
    <s v="angielski"/>
    <n v="2"/>
    <n v="2"/>
    <s v="Centrum Kształcenia Zawodowego w Kłodzkiej Szkole Przedsiębiorczości w Kłodzku, ul. Szkolna 8, 57-300 Kłodzko"/>
    <x v="2"/>
  </r>
  <r>
    <x v="10"/>
    <s v="Dzierżoniów"/>
    <n v="49570"/>
    <x v="6"/>
    <n v="522301"/>
    <s v="HAN.01."/>
    <x v="9"/>
    <n v="7"/>
    <n v="6"/>
    <s v="angielski"/>
    <n v="0"/>
    <n v="0"/>
    <s v="Centrum Kształcenia Zawodowego w Świdnicy, 58-105 Świdnica, ul. Gen. Władysława Sikorskiego 41"/>
    <x v="3"/>
  </r>
  <r>
    <x v="10"/>
    <s v="Dzierżoniów"/>
    <n v="49570"/>
    <x v="6"/>
    <s v="HAN.01."/>
    <s v="HAN.01."/>
    <x v="21"/>
    <n v="2"/>
    <n v="2"/>
    <s v="angielski"/>
    <n v="2"/>
    <n v="2"/>
    <s v="Centrum Kształcenia Zawodowego w Kłodzkiej Szkole Przedsiębiorczości w Kłodzku, ul. Szkolna 8, 57-300 Kłodzko"/>
    <x v="2"/>
  </r>
  <r>
    <x v="10"/>
    <s v="Dzierżoniów"/>
    <n v="49570"/>
    <x v="3"/>
    <n v="514101"/>
    <s v="FRK.01."/>
    <x v="1"/>
    <n v="24"/>
    <n v="14"/>
    <s v="angielski"/>
    <n v="0"/>
    <n v="0"/>
    <s v="Centrum Kształcenia Zawodowego Cechu Rzemiosł Różnych i Małej Przedsiębiorczości w Bielawie, ul. Polna 2, 58-260 Bielawa"/>
    <x v="1"/>
  </r>
  <r>
    <x v="10"/>
    <s v="Dzierżoniów"/>
    <n v="49570"/>
    <x v="0"/>
    <n v="723103"/>
    <s v="MOT.05."/>
    <x v="1"/>
    <n v="34"/>
    <n v="1"/>
    <s v="angielski"/>
    <n v="0"/>
    <n v="0"/>
    <s v="Centrum Kształcenia Zawodowego Cechu Rzemiosł Różnych i Małej Przedsiębiorczości w Bielawie, ul. Polna 2, 58-260 Bielawa"/>
    <x v="1"/>
  </r>
  <r>
    <x v="10"/>
    <s v="Dzierżoniów"/>
    <n v="49570"/>
    <x v="23"/>
    <n v="843103"/>
    <s v="ROL.02."/>
    <x v="3"/>
    <n v="1"/>
    <n v="0"/>
    <s v="angielski"/>
    <n v="1"/>
    <n v="0"/>
    <s v="Centrum Kształcenia Zawodowego i Ustawicznego, 67-400 Wschowa, Plac Kosynierów 1"/>
    <x v="6"/>
  </r>
  <r>
    <x v="10"/>
    <s v="Dzierżoniów"/>
    <n v="49570"/>
    <x v="24"/>
    <n v="713203"/>
    <s v="MOT.03."/>
    <x v="9"/>
    <n v="1"/>
    <n v="0"/>
    <s v="angielski"/>
    <n v="0"/>
    <n v="0"/>
    <s v="Centrum Kształcenia Zawodowego w Świdnicy, 58-105 Świdnica, ul. Gen. Władysława Sikorskiego 41"/>
    <x v="3"/>
  </r>
  <r>
    <x v="11"/>
    <s v="Głogów"/>
    <n v="6426"/>
    <x v="24"/>
    <n v="713203"/>
    <s v="MOT.03."/>
    <x v="0"/>
    <n v="1"/>
    <n v="0"/>
    <s v="angielski"/>
    <n v="1"/>
    <n v="0"/>
    <s v="Centrum Kształcenia Zawodowego we Wschowie, Plac Kosynierów 1, 67-400 Wschowa"/>
    <x v="6"/>
  </r>
  <r>
    <x v="11"/>
    <s v="Głogów"/>
    <n v="6426"/>
    <x v="2"/>
    <n v="741103"/>
    <s v="ELE.02."/>
    <x v="13"/>
    <n v="2"/>
    <n v="0"/>
    <s v="angielski"/>
    <n v="2"/>
    <n v="0"/>
    <s v="Centrum Kształcenia Zawodowego we Wschowie, Plac Kosynierów 1, 67-400 Wschowa"/>
    <x v="6"/>
  </r>
  <r>
    <x v="11"/>
    <s v="Głogów"/>
    <n v="6426"/>
    <x v="15"/>
    <n v="711204"/>
    <s v="BUD.12."/>
    <x v="0"/>
    <n v="1"/>
    <n v="0"/>
    <s v="angielski"/>
    <n v="1"/>
    <n v="0"/>
    <s v="Centrum Kształcenia Zawodowego we Wschowie, Plac Kosynierów 1, 67-400 Wschowa"/>
    <x v="6"/>
  </r>
  <r>
    <x v="11"/>
    <s v="Głogów"/>
    <n v="6426"/>
    <x v="11"/>
    <n v="752205"/>
    <s v="DRM.04."/>
    <x v="13"/>
    <n v="1"/>
    <n v="0"/>
    <s v="angielski"/>
    <n v="1"/>
    <n v="0"/>
    <s v="Centrum Kształcenia Zawodowego we Wschowie, Plac Kosynierów 1, 67-400 Wschowa"/>
    <x v="6"/>
  </r>
  <r>
    <x v="11"/>
    <s v="Głogów"/>
    <n v="6426"/>
    <x v="14"/>
    <n v="751204"/>
    <s v="SPC.03."/>
    <x v="4"/>
    <n v="1"/>
    <n v="0"/>
    <s v="angielski"/>
    <n v="1"/>
    <n v="0"/>
    <s v="Zespół Szkół im. Adama Włodziczki w Mosinie"/>
    <x v="8"/>
  </r>
  <r>
    <x v="11"/>
    <s v="Głogów"/>
    <n v="6426"/>
    <x v="0"/>
    <n v="723103"/>
    <s v="MOT.05."/>
    <x v="22"/>
    <n v="5"/>
    <n v="0"/>
    <s v="angielski"/>
    <n v="0"/>
    <n v="0"/>
    <s v="Głogowskie Centrum Kształcenia Zawodowego w Głogowie ul. Piotra Skargi 29"/>
    <x v="11"/>
  </r>
  <r>
    <x v="11"/>
    <s v="Głogów"/>
    <n v="6426"/>
    <x v="1"/>
    <n v="751201"/>
    <s v="SPC.01."/>
    <x v="9"/>
    <n v="12"/>
    <n v="10"/>
    <s v="ang/niem"/>
    <n v="12"/>
    <n v="10"/>
    <s v="Centrum Kształcenia Zawodowego i Ustawicznego w Legnicy, ul. Lotnicza 26, 59-220 Legnica"/>
    <x v="4"/>
  </r>
  <r>
    <x v="11"/>
    <s v="Głogów"/>
    <n v="6426"/>
    <x v="4"/>
    <n v="512001"/>
    <s v="HGT.02."/>
    <x v="7"/>
    <n v="4"/>
    <n v="4"/>
    <s v="ang/niem"/>
    <n v="4"/>
    <n v="4"/>
    <s v="Centrum Kształcenia Zawodowego i Ustawicznego w Legnicy, ul. Lotnicza 26, 59-220 Legnica"/>
    <x v="4"/>
  </r>
  <r>
    <x v="11"/>
    <s v="Głogów"/>
    <n v="6426"/>
    <x v="6"/>
    <n v="522301"/>
    <s v="HAN.01."/>
    <x v="10"/>
    <n v="9"/>
    <n v="8"/>
    <s v="angielski"/>
    <n v="4"/>
    <n v="4"/>
    <s v="Centrum Kształcenia Zawodowego i Ustawicznego w Legnicy, ul. Lotnicza 26, 59-220 Legnica"/>
    <x v="4"/>
  </r>
  <r>
    <x v="11"/>
    <s v="Głogów"/>
    <n v="6426"/>
    <x v="6"/>
    <n v="522301"/>
    <s v="HAN.01."/>
    <x v="8"/>
    <n v="9"/>
    <n v="8"/>
    <s v="ang/niem"/>
    <n v="3"/>
    <n v="2"/>
    <s v="Centrum Kształcenia Zawodowego i Ustawicznego w Legnicy, ul. Lotnicza 26, 59-220 Legnica"/>
    <x v="4"/>
  </r>
  <r>
    <x v="12"/>
    <s v="Głogów"/>
    <n v="267036"/>
    <x v="6"/>
    <n v="522301"/>
    <s v="HAN.01."/>
    <x v="0"/>
    <n v="9"/>
    <n v="7"/>
    <s v="angielski"/>
    <n v="8"/>
    <n v="7"/>
    <s v="Centrum Kształcenia Zawodowego i Ustawicznego, 67-400 Wschowa, Plac Kosynierów 1"/>
    <x v="6"/>
  </r>
  <r>
    <x v="12"/>
    <s v="Głogów"/>
    <n v="267036"/>
    <x v="11"/>
    <n v="752205"/>
    <s v="DRM.04."/>
    <x v="0"/>
    <n v="5"/>
    <n v="2"/>
    <s v="angielski"/>
    <n v="5"/>
    <n v="2"/>
    <s v="Centrum Kształcenia Zawodowego i Ustawicznego, 67-400 Wschowa, Plac Kosynierów 1"/>
    <x v="6"/>
  </r>
  <r>
    <x v="12"/>
    <s v="Głogów"/>
    <n v="267036"/>
    <x v="1"/>
    <n v="751204"/>
    <s v="SPC.01."/>
    <x v="10"/>
    <n v="7"/>
    <n v="6"/>
    <s v="angielski"/>
    <n v="7"/>
    <n v="6"/>
    <s v="Centrum Kształcenia Zawodowego i Ustawicznego, 67-400 Wschowa, Plac Kosynierów 1"/>
    <x v="6"/>
  </r>
  <r>
    <x v="12"/>
    <s v="Głogów"/>
    <n v="267036"/>
    <x v="4"/>
    <n v="512001"/>
    <s v="HGT.02."/>
    <x v="3"/>
    <n v="3"/>
    <n v="1"/>
    <s v="angielski"/>
    <n v="3"/>
    <n v="1"/>
    <s v="Centrum Kształcenia Zawodowego i Ustawicznego, 67-400 Wschowa, Plac Kosynierów 1"/>
    <x v="6"/>
  </r>
  <r>
    <x v="12"/>
    <s v="Głogów"/>
    <n v="267036"/>
    <x v="14"/>
    <n v="751204"/>
    <s v="SPC.03."/>
    <x v="4"/>
    <n v="1"/>
    <n v="0"/>
    <s v="angielski"/>
    <n v="1"/>
    <n v="0"/>
    <s v="Zespół Szkół im. Adama Włodziczki w Mosinie"/>
    <x v="8"/>
  </r>
  <r>
    <x v="12"/>
    <s v="Głogów"/>
    <n v="267036"/>
    <x v="24"/>
    <n v="713201"/>
    <s v="MOT.03."/>
    <x v="0"/>
    <n v="1"/>
    <n v="0"/>
    <s v="angielski"/>
    <n v="1"/>
    <n v="0"/>
    <s v="Centrum Kształcenia Zawodowego i Ustawicznego, 67-400 Wschowa, Plac Kosynierów 1"/>
    <x v="6"/>
  </r>
  <r>
    <x v="12"/>
    <s v="Głogów"/>
    <n v="267036"/>
    <x v="15"/>
    <n v="711204"/>
    <s v="BUD.12."/>
    <x v="0"/>
    <n v="1"/>
    <n v="0"/>
    <s v="angielski"/>
    <n v="1"/>
    <n v="0"/>
    <s v="Centrum Kształcenia Zawodowego i Ustawicznego, 67-400 Wschowa, Plac Kosynierów 1"/>
    <x v="6"/>
  </r>
  <r>
    <x v="12"/>
    <s v="Głogów"/>
    <n v="267036"/>
    <x v="2"/>
    <n v="741103"/>
    <s v="ELE.02."/>
    <x v="0"/>
    <n v="1"/>
    <n v="0"/>
    <s v="angielski"/>
    <n v="1"/>
    <n v="0"/>
    <s v="Centrum Kształcenia Zawodowego we Wschowie, Plac Kosynierów 1, 67-400 Wschowa"/>
    <x v="6"/>
  </r>
  <r>
    <x v="12"/>
    <s v="Głogów"/>
    <n v="267036"/>
    <x v="0"/>
    <n v="723103"/>
    <s v="MOT.05."/>
    <x v="23"/>
    <n v="3"/>
    <n v="0"/>
    <s v="angielski"/>
    <n v="3"/>
    <n v="0"/>
    <s v="Głogowskie Centrum Kształcenia Zawodowego w Głogowie ul. Piotra Skargi 29"/>
    <x v="11"/>
  </r>
  <r>
    <x v="13"/>
    <s v="Góra"/>
    <n v="82814"/>
    <x v="25"/>
    <n v="712906"/>
    <s v="BUD.10."/>
    <x v="0"/>
    <n v="0"/>
    <n v="0"/>
    <m/>
    <n v="0"/>
    <n v="0"/>
    <s v="Centrum Kształcenia Zawodowego i Ustawicznego, 67-400 Wschowa, Plac Kosynierów 1"/>
    <x v="6"/>
  </r>
  <r>
    <x v="13"/>
    <s v="Góra"/>
    <n v="82814"/>
    <x v="8"/>
    <n v="722204"/>
    <s v="MEC.08."/>
    <x v="0"/>
    <n v="0"/>
    <n v="0"/>
    <m/>
    <n v="0"/>
    <n v="0"/>
    <s v="Centrum Kształcenia Zawodowego i Ustawicznego, 67-400 Wschowa, Plac Kosynierów 1"/>
    <x v="6"/>
  </r>
  <r>
    <x v="13"/>
    <s v="Góra"/>
    <n v="82814"/>
    <x v="26"/>
    <n v="712101"/>
    <s v="BUD.03."/>
    <x v="0"/>
    <n v="0"/>
    <n v="0"/>
    <m/>
    <n v="0"/>
    <n v="0"/>
    <s v="Centrum Kształcenia Zawodowego i Ustawicznego, 67-400 Wschowa, Plac Kosynierów 1"/>
    <x v="6"/>
  </r>
  <r>
    <x v="13"/>
    <s v="Góra"/>
    <n v="82814"/>
    <x v="10"/>
    <n v="741203"/>
    <s v="MOT.02."/>
    <x v="0"/>
    <n v="0"/>
    <n v="0"/>
    <m/>
    <n v="1"/>
    <n v="0"/>
    <s v="Centrum Kształcenia Zawodowego i Ustawicznego, 67-400 Wschowa, Plac Kosynierów 1"/>
    <x v="6"/>
  </r>
  <r>
    <x v="13"/>
    <s v="Góra"/>
    <n v="82814"/>
    <x v="24"/>
    <n v="713203"/>
    <s v="MOT.03."/>
    <x v="0"/>
    <n v="0"/>
    <n v="0"/>
    <m/>
    <n v="0"/>
    <n v="0"/>
    <s v="Centrum Kształcenia Zawodowego i Ustawicznego, 67-400 Wschowa, Plac Kosynierów 1"/>
    <x v="6"/>
  </r>
  <r>
    <x v="13"/>
    <s v="Góra"/>
    <n v="82814"/>
    <x v="15"/>
    <n v="711204"/>
    <s v="BUD.12."/>
    <x v="0"/>
    <n v="0"/>
    <n v="0"/>
    <m/>
    <n v="0"/>
    <n v="0"/>
    <s v="Centrum Kształcenia Zawodowego i Ustawicznego, 67-400 Wschowa, Plac Kosynierów 1"/>
    <x v="6"/>
  </r>
  <r>
    <x v="13"/>
    <s v="Góra"/>
    <n v="82814"/>
    <x v="3"/>
    <n v="514101"/>
    <s v="FRK.01."/>
    <x v="4"/>
    <n v="3"/>
    <n v="3"/>
    <s v="angielski"/>
    <n v="3"/>
    <n v="3"/>
    <s v="Centrum Kształcenia Zawodowego i Ustawicznego, 67-400 Wschowa, Plac Kosynierów 1"/>
    <x v="6"/>
  </r>
  <r>
    <x v="13"/>
    <s v="Góra"/>
    <n v="82814"/>
    <x v="27"/>
    <n v="721301"/>
    <s v="MEC.01."/>
    <x v="0"/>
    <n v="1"/>
    <n v="0"/>
    <s v="angielski"/>
    <n v="1"/>
    <n v="0"/>
    <s v="Centrum Kształcenia Zawodowego i Ustawicznego, 67-400 Wschowa, Plac Kosynierów 1"/>
    <x v="6"/>
  </r>
  <r>
    <x v="13"/>
    <s v="Góra"/>
    <n v="82814"/>
    <x v="2"/>
    <n v="741103"/>
    <s v="ELE.02."/>
    <x v="13"/>
    <n v="7"/>
    <n v="0"/>
    <s v="angielski"/>
    <n v="7"/>
    <n v="0"/>
    <s v="Centrum Kształcenia Zawodowego i Ustawicznego, 67-400 Wschowa, Plac Kosynierów 1"/>
    <x v="6"/>
  </r>
  <r>
    <x v="13"/>
    <s v="Góra"/>
    <n v="82814"/>
    <x v="4"/>
    <n v="512001"/>
    <s v="HGT.02."/>
    <x v="3"/>
    <n v="3"/>
    <n v="0"/>
    <s v="angielski"/>
    <n v="3"/>
    <n v="0"/>
    <s v="Centrum Kształcenia Zawodowego i Ustawicznego, 67-400 Wschowa, Plac Kosynierów 1"/>
    <x v="6"/>
  </r>
  <r>
    <x v="13"/>
    <s v="Góra"/>
    <n v="82814"/>
    <x v="11"/>
    <n v="752205"/>
    <s v="DRM.04."/>
    <x v="10"/>
    <n v="5"/>
    <n v="0"/>
    <s v="angielski"/>
    <n v="5"/>
    <n v="0"/>
    <s v="Centrum Kształcenia Zawodowego i Ustawicznego, 67-400 Wschowa, Plac Kosynierów 1"/>
    <x v="6"/>
  </r>
  <r>
    <x v="13"/>
    <s v="Góra"/>
    <n v="82814"/>
    <x v="21"/>
    <n v="432106"/>
    <s v="SPL.01."/>
    <x v="24"/>
    <n v="2"/>
    <n v="0"/>
    <s v="angielski"/>
    <n v="2"/>
    <n v="0"/>
    <s v="Zespół Szkół Ponadpodstawowych im. Hipolita Cegielskiego w Ziębicach ul. Wojska Polskiego 3, 57-220 Ziębice"/>
    <x v="12"/>
  </r>
  <r>
    <x v="13"/>
    <s v="Góra"/>
    <n v="82814"/>
    <x v="14"/>
    <n v="751204"/>
    <s v="SPC.03."/>
    <x v="4"/>
    <n v="1"/>
    <n v="1"/>
    <s v="angielski"/>
    <n v="1"/>
    <n v="1"/>
    <s v="Zespół Szkół im. Adama Włodziczki w Mosinie"/>
    <x v="8"/>
  </r>
  <r>
    <x v="13"/>
    <s v="Góra"/>
    <n v="82814"/>
    <x v="7"/>
    <n v="712618"/>
    <s v="BUD.09."/>
    <x v="4"/>
    <n v="1"/>
    <n v="0"/>
    <s v="angielski"/>
    <n v="1"/>
    <n v="0"/>
    <s v="Centrum Kształcenia Zawodowego i Ustawicznego, 67-400 Wschowa, Plac Kosynierów 1"/>
    <x v="6"/>
  </r>
  <r>
    <x v="13"/>
    <s v="Góra"/>
    <n v="82814"/>
    <x v="1"/>
    <n v="751201"/>
    <s v="SPC.01."/>
    <x v="10"/>
    <n v="2"/>
    <n v="1"/>
    <s v="angielski"/>
    <n v="2"/>
    <n v="1"/>
    <s v="Centrum Kształcenia Zawodowego i Ustawicznego, 67-400 Wschowa, Plac Kosynierów 1"/>
    <x v="6"/>
  </r>
  <r>
    <x v="14"/>
    <s v="Gryfów Śląski"/>
    <n v="84850"/>
    <x v="19"/>
    <n v="513101"/>
    <s v="HGT.01."/>
    <x v="0"/>
    <n v="0"/>
    <n v="0"/>
    <s v="angielski"/>
    <n v="0"/>
    <n v="0"/>
    <s v="Centrum Kształcenia Zawodowego w Zespole Szkół i Placówek Kształcenia Zawodowego, ul.Botaniczna 66, 65-392  Zielona Góra"/>
    <x v="0"/>
  </r>
  <r>
    <x v="14"/>
    <s v="Gryfów Śląski"/>
    <n v="84850"/>
    <x v="26"/>
    <n v="712101"/>
    <s v="BUD.03."/>
    <x v="0"/>
    <n v="0"/>
    <m/>
    <s v="angielski"/>
    <n v="0"/>
    <n v="0"/>
    <s v="Centrum Kształcenia Zawodowego w Zespole Szkół i Placówek Kształcenia Zawodowego, ul.Botaniczna 66, 65-392  Zielona Góra"/>
    <x v="5"/>
  </r>
  <r>
    <x v="14"/>
    <s v="Gryfów Śląski"/>
    <n v="84850"/>
    <x v="28"/>
    <n v="712905"/>
    <s v="BUD.11."/>
    <x v="0"/>
    <n v="4"/>
    <n v="0"/>
    <s v="angielski"/>
    <n v="4"/>
    <n v="0"/>
    <s v="Centrum Kształcenia Zawodowego i Ustawicznego, 67-400 Wschowa, Plac Kosynierów 1"/>
    <x v="6"/>
  </r>
  <r>
    <x v="14"/>
    <s v="Gryfów Śląski"/>
    <n v="84850"/>
    <x v="11"/>
    <n v="752205"/>
    <s v="DRM.04."/>
    <x v="3"/>
    <n v="3"/>
    <n v="0"/>
    <s v="angielski"/>
    <n v="3"/>
    <n v="0"/>
    <s v="Centrum Kształcenia Zawodowego w Świdnicy, 58-105 Świdnica, ul. Gen. Władysława Sikorskiego 41"/>
    <x v="3"/>
  </r>
  <r>
    <x v="14"/>
    <s v="Gryfów Śląski"/>
    <n v="84850"/>
    <x v="0"/>
    <n v="723103"/>
    <s v="MOT.05."/>
    <x v="2"/>
    <n v="9"/>
    <n v="0"/>
    <s v="angielski"/>
    <n v="9"/>
    <n v="0"/>
    <s v="Centrum Kształcenia Zawodowego w Kłodzkiej Szkole Przedsiębiorczości w Kłodzku, ul. Szkolna 8, 57-300 Kłodzko"/>
    <x v="2"/>
  </r>
  <r>
    <x v="14"/>
    <s v="Gryfów Śląski"/>
    <n v="84850"/>
    <x v="3"/>
    <n v="514101"/>
    <s v="FRK.01."/>
    <x v="4"/>
    <n v="1"/>
    <n v="1"/>
    <s v="angielski"/>
    <n v="1"/>
    <n v="1"/>
    <s v="Centrum Kształcenia Zawodowego w Świdnicy, 58-105 Świdnica, ul. Gen. Władysława Sikorskiego 41"/>
    <x v="3"/>
  </r>
  <r>
    <x v="14"/>
    <s v="Gryfów Śląski"/>
    <n v="84850"/>
    <x v="4"/>
    <n v="512001"/>
    <s v="HGT.02."/>
    <x v="5"/>
    <n v="10"/>
    <n v="3"/>
    <s v="angielski"/>
    <n v="10"/>
    <n v="3"/>
    <s v="Centrum Kształcenia Zawodowego w Kłodzkiej Szkole Przedsiębiorczości w Kłodzku, ul. Szkolna 8, 57-300 Kłodzko"/>
    <x v="2"/>
  </r>
  <r>
    <x v="14"/>
    <s v="Gryfów Śląski"/>
    <n v="84850"/>
    <x v="6"/>
    <n v="522301"/>
    <s v="HAN.01."/>
    <x v="8"/>
    <n v="3"/>
    <n v="2"/>
    <s v="angielski"/>
    <n v="3"/>
    <n v="2"/>
    <s v="Centrum Kształcenia Zawodowego w Świdnicy, 58-105 Świdnica, ul. Gen. Władysława Sikorskiego 41"/>
    <x v="3"/>
  </r>
  <r>
    <x v="14"/>
    <s v="Gryfów Śląski"/>
    <n v="84850"/>
    <x v="15"/>
    <n v="711204"/>
    <s v="BUD.12."/>
    <x v="3"/>
    <n v="3"/>
    <n v="0"/>
    <s v="angielski"/>
    <n v="3"/>
    <n v="0"/>
    <s v="Centrum Kształcenia Zawodowego w Świdnicy, 58-105 Świdnica, ul. Gen. Władysława Sikorskiego 41"/>
    <x v="3"/>
  </r>
  <r>
    <x v="14"/>
    <s v="Gryfów Śląski"/>
    <n v="84850"/>
    <x v="5"/>
    <n v="962907"/>
    <s v="HGT.03."/>
    <x v="7"/>
    <n v="1"/>
    <n v="0"/>
    <s v="angielski"/>
    <n v="1"/>
    <n v="0"/>
    <s v="Centrum Kształcenia Zawodowego w Kłodzkiej Szkole Przedsiębiorczości w Kłodzku, ul. Szkolna 8, 57-300 Kłodzko"/>
    <x v="2"/>
  </r>
  <r>
    <x v="14"/>
    <s v="Gryfów Śląski"/>
    <n v="84850"/>
    <x v="9"/>
    <n v="722307"/>
    <s v="MEC.05."/>
    <x v="10"/>
    <n v="1"/>
    <n v="0"/>
    <s v="angielski"/>
    <n v="1"/>
    <n v="0"/>
    <s v="Centrum Kształcenia Zawodowego w Świdnicy, 58-105 Świdnica, ul. Gen. Władysława Sikorskiego 41"/>
    <x v="3"/>
  </r>
  <r>
    <x v="14"/>
    <s v="Gryfów Śląski"/>
    <n v="84850"/>
    <x v="10"/>
    <n v="741203"/>
    <s v="MOT.02."/>
    <x v="7"/>
    <n v="1"/>
    <n v="0"/>
    <s v="angielski"/>
    <n v="1"/>
    <n v="0"/>
    <s v="Centrum Kształcenia Zawodowego w Świdnicy, 58-105 Świdnica, ul. Gen. Władysława Sikorskiego 41"/>
    <x v="3"/>
  </r>
  <r>
    <x v="14"/>
    <s v="Gryfów Śląski"/>
    <n v="84850"/>
    <x v="1"/>
    <n v="751201"/>
    <s v="SPC.01."/>
    <x v="3"/>
    <n v="1"/>
    <n v="1"/>
    <s v="angielski"/>
    <n v="1"/>
    <n v="1"/>
    <s v="Centrum Kształcenia Zawodowego w Świdnicy, 58-105 Świdnica, ul. Gen. Władysława Sikorskiego 41"/>
    <x v="3"/>
  </r>
  <r>
    <x v="15"/>
    <s v="Jawor"/>
    <n v="22313"/>
    <x v="7"/>
    <n v="712618"/>
    <s v="BUD.09."/>
    <x v="0"/>
    <n v="0"/>
    <n v="0"/>
    <s v="angielski"/>
    <n v="0"/>
    <n v="0"/>
    <s v="Centrum Kształcenia Zawodowego w Świdnicy, 58-105 Świdnica, ul. Gen. Władysława Sikorskiego 41"/>
    <x v="3"/>
  </r>
  <r>
    <x v="15"/>
    <s v="Jawor"/>
    <n v="22313"/>
    <x v="29"/>
    <n v="613003"/>
    <s v="ROL.04."/>
    <x v="0"/>
    <n v="0"/>
    <n v="0"/>
    <s v="angielski"/>
    <n v="0"/>
    <n v="0"/>
    <s v="Centrum Kształcenia Zawodowego i Ustawicznego, 67-400 Wschowa, Plac Kosynierów 1"/>
    <x v="6"/>
  </r>
  <r>
    <x v="15"/>
    <s v="Jawor"/>
    <n v="22313"/>
    <x v="30"/>
    <n v="343101"/>
    <s v="AUD.02."/>
    <x v="25"/>
    <n v="1"/>
    <n v="1"/>
    <s v="angielski"/>
    <n v="1"/>
    <n v="1"/>
    <s v="Zespół Placówek Oświatowych Centrum Kształcenia Zawodowego nr 2 w Olkuszu, ul. Legionów Polskich 3"/>
    <x v="13"/>
  </r>
  <r>
    <x v="15"/>
    <s v="Jawor"/>
    <n v="22313"/>
    <x v="1"/>
    <n v="751201"/>
    <s v="SPC.01."/>
    <x v="7"/>
    <n v="10"/>
    <n v="8"/>
    <s v="angielski"/>
    <n v="3"/>
    <n v="3"/>
    <s v="Centrum Kształcenia Zawodowego i Ustawicznego w Legnicy, ul. Lotnicza 26, 59-220 Legnica"/>
    <x v="4"/>
  </r>
  <r>
    <x v="15"/>
    <s v="Jawor"/>
    <n v="22313"/>
    <x v="21"/>
    <n v="432106"/>
    <s v="SPL.01."/>
    <x v="24"/>
    <n v="1"/>
    <n v="1"/>
    <s v="angielski"/>
    <n v="1"/>
    <n v="1"/>
    <s v="Zespół Szkół Ponadpodstawowych im. Hipolita Cegielskiego w Ziębicach ul. Wojska Polskiego 3, 57-220 Ziębice"/>
    <x v="12"/>
  </r>
  <r>
    <x v="15"/>
    <s v="Jawor"/>
    <n v="22313"/>
    <x v="4"/>
    <n v="512001"/>
    <s v="HGT.02."/>
    <x v="8"/>
    <n v="3"/>
    <n v="3"/>
    <s v="angielski"/>
    <n v="0"/>
    <n v="0"/>
    <s v="Centrum Kształcenia Zawodowego i Ustawicznego w Legnicy, ul. Lotnicza 26, 59-220 Legnica"/>
    <x v="4"/>
  </r>
  <r>
    <x v="15"/>
    <s v="Jawor"/>
    <n v="22313"/>
    <x v="3"/>
    <n v="514101"/>
    <s v="FRK.01."/>
    <x v="8"/>
    <n v="13"/>
    <n v="12"/>
    <s v="angielski"/>
    <n v="2"/>
    <n v="1"/>
    <s v="Centrum Kształcenia Zawodowego i Ustawicznego w Legnicy, ul. Lotnicza 26, 59-220 Legnica"/>
    <x v="4"/>
  </r>
  <r>
    <x v="15"/>
    <s v="Jawor"/>
    <n v="22313"/>
    <x v="3"/>
    <n v="514101"/>
    <s v="FRK.01."/>
    <x v="7"/>
    <n v="0"/>
    <n v="0"/>
    <s v="angielski"/>
    <n v="0"/>
    <n v="0"/>
    <s v="Centrum Kształcenia Zawodowego i Ustawicznego w Legnicy, ul. Lotnicza 26, 59-220 Legnica"/>
    <x v="4"/>
  </r>
  <r>
    <x v="15"/>
    <s v="Jawor"/>
    <n v="22313"/>
    <x v="31"/>
    <n v="741201"/>
    <s v="ELE.01."/>
    <x v="4"/>
    <n v="3"/>
    <n v="0"/>
    <s v="angielski"/>
    <n v="3"/>
    <n v="0"/>
    <s v="Centrum Kształcenia Zawodowego i Ustawicznego, 67-400 Wschowa, Plac Kosynierów 1"/>
    <x v="6"/>
  </r>
  <r>
    <x v="15"/>
    <s v="Jawor"/>
    <n v="22313"/>
    <x v="14"/>
    <n v="751204"/>
    <s v="SPC.03."/>
    <x v="4"/>
    <n v="1"/>
    <n v="0"/>
    <s v="niemiecki"/>
    <n v="1"/>
    <n v="0"/>
    <s v="Centrum Kształcenia Zawodowego w Świdnicy, 58-105 Świdnica, ul. Gen. Władysława Sikorskiego 41"/>
    <x v="3"/>
  </r>
  <r>
    <x v="15"/>
    <s v="Jawor"/>
    <n v="22313"/>
    <x v="28"/>
    <n v="712905"/>
    <s v="BUD.11."/>
    <x v="0"/>
    <n v="1"/>
    <n v="0"/>
    <s v="angielski"/>
    <n v="2"/>
    <n v="0"/>
    <s v="Centrum Kształcenia Zawodowego i Ustawicznego, 67-400 Wschowa, Plac Kosynierów 1"/>
    <x v="6"/>
  </r>
  <r>
    <x v="15"/>
    <s v="Jawor"/>
    <n v="22313"/>
    <x v="11"/>
    <n v="752205"/>
    <s v="DRM.04."/>
    <x v="3"/>
    <n v="2"/>
    <n v="0"/>
    <s v="angielski"/>
    <n v="2"/>
    <n v="0"/>
    <s v="Centrum Kształcenia Zawodowego w Świdnicy, 58-105 Świdnica, ul. Gen. Władysława Sikorskiego 41"/>
    <x v="3"/>
  </r>
  <r>
    <x v="15"/>
    <s v="Jawor"/>
    <n v="22313"/>
    <x v="0"/>
    <n v="723103"/>
    <s v="MOT.05."/>
    <x v="7"/>
    <n v="4"/>
    <n v="0"/>
    <s v="angielski"/>
    <n v="1"/>
    <n v="0"/>
    <s v="Centrum Kształcenia Zawodowego w Świdnicy, 58-105 Świdnica, ul. Gen. Władysława Sikorskiego 41"/>
    <x v="3"/>
  </r>
  <r>
    <x v="15"/>
    <s v="Jawor"/>
    <n v="22313"/>
    <x v="2"/>
    <n v="741103"/>
    <s v="ELE.02."/>
    <x v="20"/>
    <n v="7"/>
    <n v="0"/>
    <s v="angielski"/>
    <n v="3"/>
    <n v="0"/>
    <s v="Centrum Kształcenia Zawodowego w Świdnicy, 58-105 Świdnica, ul. Gen. Władysława Sikorskiego 41"/>
    <x v="3"/>
  </r>
  <r>
    <x v="16"/>
    <s v="Jelcz-Laskowice"/>
    <n v="31152"/>
    <x v="30"/>
    <n v="343101"/>
    <s v="AUD.02."/>
    <x v="0"/>
    <n v="0"/>
    <n v="0"/>
    <s v="angielski"/>
    <n v="0"/>
    <n v="0"/>
    <s v="Zespół Placówek Oświatowych Centrum Kształcenia Zawodowego nr 2 w Olkuszu, ul. Legionów Polskich 3"/>
    <x v="13"/>
  </r>
  <r>
    <x v="16"/>
    <s v="Jelcz-Laskowice"/>
    <n v="31152"/>
    <x v="8"/>
    <n v="722204"/>
    <s v="MEC.08."/>
    <x v="14"/>
    <n v="0"/>
    <n v="0"/>
    <s v="niemiecki"/>
    <n v="0"/>
    <n v="0"/>
    <s v="Centrum Kształcenia Zawodowego w CKZiU,  ul. Tadeusza Kościuszki 27, 56-100 Wołów"/>
    <x v="7"/>
  </r>
  <r>
    <x v="16"/>
    <s v="Jelcz-Laskowice"/>
    <n v="31152"/>
    <x v="14"/>
    <n v="751204"/>
    <s v="SPC.03."/>
    <x v="0"/>
    <n v="0"/>
    <n v="0"/>
    <s v="angielski"/>
    <n v="0"/>
    <n v="0"/>
    <s v="Centrum Kształcenia Zawodowego w Oleśnicy, ul. Wojska Polskiego 67"/>
    <x v="10"/>
  </r>
  <r>
    <x v="16"/>
    <s v="Jelcz-Laskowice"/>
    <n v="31152"/>
    <x v="4"/>
    <n v="512001"/>
    <s v="HGT.02."/>
    <x v="10"/>
    <n v="7"/>
    <n v="3"/>
    <s v="angielski"/>
    <n v="7"/>
    <n v="3"/>
    <s v="Centrum Kształcenia Zawodowego w Oleśnicy, ul. Wojska Polskiego 67"/>
    <x v="10"/>
  </r>
  <r>
    <x v="16"/>
    <s v="Jelcz-Laskowice"/>
    <n v="31152"/>
    <x v="0"/>
    <n v="723103"/>
    <s v="MOT.05."/>
    <x v="6"/>
    <n v="11"/>
    <n v="0"/>
    <s v="angielski"/>
    <n v="11"/>
    <n v="0"/>
    <s v="Centrum Kształcenia Zawodowego w Oleśnicy, ul. Wojska Polskiego 67"/>
    <x v="10"/>
  </r>
  <r>
    <x v="16"/>
    <s v="Jelcz-Laskowice"/>
    <n v="31152"/>
    <x v="3"/>
    <n v="514101"/>
    <s v="FRK.01."/>
    <x v="6"/>
    <n v="5"/>
    <n v="5"/>
    <s v="angielski"/>
    <n v="5"/>
    <n v="5"/>
    <s v="Centrum Kształcenia Zawodowego w Oleśnicy, ul. Wojska Polskiego 67"/>
    <x v="10"/>
  </r>
  <r>
    <x v="16"/>
    <s v="Jelcz-Laskowice"/>
    <n v="31152"/>
    <x v="1"/>
    <n v="751201"/>
    <s v="SPC.01."/>
    <x v="9"/>
    <n v="7"/>
    <n v="7"/>
    <s v="angielski"/>
    <n v="7"/>
    <n v="7"/>
    <s v="Centrum Kształcenia Zawodowego w Oleśnicy, ul. Wojska Polskiego 67"/>
    <x v="10"/>
  </r>
  <r>
    <x v="16"/>
    <s v="Jelcz-Laskowice"/>
    <n v="31152"/>
    <x v="10"/>
    <n v="741203"/>
    <s v="MOT.02."/>
    <x v="7"/>
    <n v="1"/>
    <n v="0"/>
    <s v="angielski"/>
    <n v="1"/>
    <n v="0"/>
    <s v="Centrum Kształcenia Zawodowego w Świdnicy, 58-105 Świdnica, ul. Gen. Władysława Sikorskiego 41"/>
    <x v="3"/>
  </r>
  <r>
    <x v="16"/>
    <s v="Jelcz-Laskowice"/>
    <n v="31152"/>
    <x v="9"/>
    <n v="722307"/>
    <s v="MEC.05."/>
    <x v="8"/>
    <n v="3"/>
    <n v="0"/>
    <s v="angielski"/>
    <n v="3"/>
    <n v="0"/>
    <s v="Centrum Kształcenia Zawodowego w Świdnicy, 58-105 Świdnica, ul. Gen. Władysława Sikorskiego 41"/>
    <x v="3"/>
  </r>
  <r>
    <x v="16"/>
    <s v="Jelcz-Laskowice"/>
    <n v="31152"/>
    <x v="6"/>
    <n v="522301"/>
    <s v="HAN.01."/>
    <x v="7"/>
    <n v="4"/>
    <n v="2"/>
    <s v="angielski"/>
    <n v="4"/>
    <n v="2"/>
    <s v="Centrum Kształcenia Zawodowego w Oleśnicy, ul. Wojska Polskiego 67"/>
    <x v="10"/>
  </r>
  <r>
    <x v="16"/>
    <s v="Jelcz-Laskowice"/>
    <n v="31152"/>
    <x v="7"/>
    <n v="712618"/>
    <s v="BUD.09."/>
    <x v="4"/>
    <n v="1"/>
    <n v="0"/>
    <s v="angielski"/>
    <n v="1"/>
    <n v="0"/>
    <s v="Centrum Kształcenia Zawodowego w Świdnicy, 58-105 Świdnica, ul. Gen. Władysława Sikorskiego 41"/>
    <x v="3"/>
  </r>
  <r>
    <x v="16"/>
    <s v="Jelcz-Laskowice"/>
    <n v="31152"/>
    <x v="2"/>
    <n v="741103"/>
    <s v="ELE.02."/>
    <x v="4"/>
    <n v="2"/>
    <n v="0"/>
    <s v="angielski"/>
    <n v="2"/>
    <n v="0"/>
    <s v="Centrum Kształcenia Zawodowego w Świdnicy, 58-105 Świdnica, ul. Gen. Władysława Sikorskiego 41"/>
    <x v="3"/>
  </r>
  <r>
    <x v="16"/>
    <s v="Jelcz-Laskowice"/>
    <n v="31152"/>
    <x v="24"/>
    <n v="713203"/>
    <s v="MOT.03."/>
    <x v="9"/>
    <n v="1"/>
    <n v="0"/>
    <s v="angielski"/>
    <n v="1"/>
    <n v="0"/>
    <s v="Centrum Kształcenia Zawodowego w Świdnicy, 58-105 Świdnica, ul. Gen. Władysława Sikorskiego 41"/>
    <x v="3"/>
  </r>
  <r>
    <x v="16"/>
    <s v="Jelcz-Laskowice"/>
    <n v="31152"/>
    <x v="31"/>
    <n v="741201"/>
    <s v="ELE.01."/>
    <x v="4"/>
    <n v="1"/>
    <n v="0"/>
    <s v="angielski"/>
    <n v="1"/>
    <n v="0"/>
    <s v="Centrum Kształcenia Zawodowego i Ustawicznego, 67-400 Wschowa, Plac Kosynierów 1"/>
    <x v="6"/>
  </r>
  <r>
    <x v="16"/>
    <s v="Jelcz-Laskowice"/>
    <n v="31152"/>
    <x v="12"/>
    <n v="753105"/>
    <s v="MOD.03."/>
    <x v="11"/>
    <n v="1"/>
    <n v="1"/>
    <s v="angielski"/>
    <n v="1"/>
    <n v="1"/>
    <s v="Centrum Kształcenia Zawodowego w Zespole Szkół i Placówek Kształcenia Zawodowego, ul.Botaniczna 66, 65-392  Zielona Góra"/>
    <x v="5"/>
  </r>
  <r>
    <x v="16"/>
    <s v="Jelcz-Laskowice"/>
    <n v="31152"/>
    <x v="32"/>
    <n v="722307"/>
    <s v="MEC.05."/>
    <x v="0"/>
    <n v="9"/>
    <n v="2"/>
    <s v="angielski"/>
    <n v="0"/>
    <n v="0"/>
    <m/>
    <x v="14"/>
  </r>
  <r>
    <x v="16"/>
    <s v="Jelcz-Laskowice"/>
    <n v="31152"/>
    <x v="33"/>
    <n v="742118"/>
    <s v="ELM.03."/>
    <x v="0"/>
    <n v="8"/>
    <n v="0"/>
    <s v="angielski"/>
    <n v="0"/>
    <n v="0"/>
    <m/>
    <x v="14"/>
  </r>
  <r>
    <x v="17"/>
    <s v="Jelenia Góra"/>
    <n v="114708"/>
    <x v="34"/>
    <n v="814209"/>
    <s v="CHM.01."/>
    <x v="0"/>
    <n v="0"/>
    <n v="0"/>
    <s v="angielski"/>
    <n v="0"/>
    <n v="0"/>
    <s v="Branżowa Szkoła I Stopnia w Zespole Szkół Technicznych &quot;Mechanik&quot;"/>
    <x v="5"/>
  </r>
  <r>
    <x v="17"/>
    <s v="Jelenia Góra"/>
    <n v="114708"/>
    <x v="26"/>
    <n v="522301"/>
    <s v="HAN.01."/>
    <x v="0"/>
    <n v="0"/>
    <n v="0"/>
    <s v="angielski"/>
    <n v="0"/>
    <n v="0"/>
    <s v="JCKZ w Zespole Szkół Licealnych i Zawodowych Nr 2 im. Stanisława Staszica w Jeleniej Górze, ul. 1 Maja 39/41"/>
    <x v="5"/>
  </r>
  <r>
    <x v="17"/>
    <s v="Jelenia Góra"/>
    <n v="114708"/>
    <x v="10"/>
    <n v="741203"/>
    <s v="MOT.02."/>
    <x v="7"/>
    <n v="9"/>
    <n v="1"/>
    <s v="niemiecki"/>
    <n v="9"/>
    <n v="1"/>
    <s v="Centrum Kształcenia Zawodowego w Świdnicy, 58-105 Świdnica, ul. Gen. Władysława Sikorskiego 41"/>
    <x v="3"/>
  </r>
  <r>
    <x v="17"/>
    <s v="Jelenia Góra"/>
    <n v="114708"/>
    <x v="2"/>
    <n v="741103"/>
    <s v="ELE.02."/>
    <x v="20"/>
    <n v="5"/>
    <n v="0"/>
    <s v="niemiecki"/>
    <n v="5"/>
    <n v="0"/>
    <s v="Centrum Kształcenia Zawodowego w Świdnicy, 58-105 Świdnica, ul. Gen. Władysława Sikorskiego 41"/>
    <x v="3"/>
  </r>
  <r>
    <x v="17"/>
    <s v="Jelenia Góra"/>
    <n v="114708"/>
    <x v="9"/>
    <n v="722307"/>
    <s v="MEC.05."/>
    <x v="10"/>
    <n v="9"/>
    <n v="1"/>
    <s v="niemiecki"/>
    <n v="9"/>
    <n v="1"/>
    <s v="Centrum Kształcenia Zawodowego w Świdnicy, 58-105 Świdnica, ul. Gen. Władysława Sikorskiego 41"/>
    <x v="3"/>
  </r>
  <r>
    <x v="17"/>
    <s v="Jelenia Góra"/>
    <n v="114708"/>
    <x v="9"/>
    <n v="722307"/>
    <s v="MEC.05."/>
    <x v="0"/>
    <n v="2"/>
    <n v="0"/>
    <s v="niemiecki"/>
    <n v="2"/>
    <n v="0"/>
    <s v="Ośrodek Dokształcania i Doskonalenia Zawodowego w Krotoszynie"/>
    <x v="15"/>
  </r>
  <r>
    <x v="17"/>
    <s v="Jelenia Góra"/>
    <n v="114708"/>
    <x v="8"/>
    <n v="722204"/>
    <s v="MEC.08."/>
    <x v="7"/>
    <n v="5"/>
    <n v="0"/>
    <s v="niemiecki"/>
    <n v="5"/>
    <n v="0"/>
    <s v="Centrum Kształcenia Zawodowego w Świdnicy, 58-105 Świdnica, ul. Gen. Władysława Sikorskiego 41"/>
    <x v="3"/>
  </r>
  <r>
    <x v="17"/>
    <s v="Jelenia Góra"/>
    <n v="114708"/>
    <x v="24"/>
    <n v="713203"/>
    <s v="MOT.03."/>
    <x v="9"/>
    <n v="5"/>
    <n v="0"/>
    <s v="niemiecki"/>
    <n v="5"/>
    <n v="0"/>
    <s v="Centrum Kształcenia Zawodowego w Świdnicy, 58-105 Świdnica, ul. Gen. Władysława Sikorskiego 41"/>
    <x v="3"/>
  </r>
  <r>
    <x v="18"/>
    <s v="Kalisz"/>
    <m/>
    <x v="4"/>
    <n v="512001"/>
    <s v="HGT.02."/>
    <x v="20"/>
    <n v="5"/>
    <n v="0"/>
    <m/>
    <m/>
    <m/>
    <s v="Centrum Kształcenia Zawodowego w Oleśnicy, ul. Wojska Polskiego 67"/>
    <x v="10"/>
  </r>
  <r>
    <x v="19"/>
    <s v="Kamienna Góra"/>
    <n v="19678"/>
    <x v="15"/>
    <n v="711204"/>
    <s v="BUD.12."/>
    <x v="0"/>
    <n v="0"/>
    <n v="0"/>
    <m/>
    <n v="0"/>
    <n v="0"/>
    <s v="Centrum Kształcenia Zawodowego w Świdnicy, 58-105 Świdnica, ul. Gen. Władysława Sikorskiego 41"/>
    <x v="3"/>
  </r>
  <r>
    <x v="19"/>
    <s v="Kamienna Góra"/>
    <n v="19678"/>
    <x v="30"/>
    <n v="343101"/>
    <s v="AUD.02."/>
    <x v="25"/>
    <n v="2"/>
    <n v="2"/>
    <s v="angielski"/>
    <n v="2"/>
    <n v="2"/>
    <s v="Zespół Placówek Oświatowych Centrum Kształcenia Zawodowego nr 2 w Olkuszu, ul. Legionów Polskich 3"/>
    <x v="13"/>
  </r>
  <r>
    <x v="19"/>
    <s v="Kamienna Góra"/>
    <n v="19678"/>
    <x v="26"/>
    <n v="712101"/>
    <s v="BUD.03."/>
    <x v="17"/>
    <n v="1"/>
    <n v="0"/>
    <s v="angielski"/>
    <n v="1"/>
    <n v="0"/>
    <s v="Centrum Kształcenia Zawodowego w Zespole Szkół i Placówek Kształcenia Zawodowego, ul.Botaniczna 66, 65-392  Zielona Góra"/>
    <x v="5"/>
  </r>
  <r>
    <x v="19"/>
    <s v="Kamienna Góra"/>
    <n v="19678"/>
    <x v="0"/>
    <n v="723103"/>
    <s v="MOT.05."/>
    <x v="2"/>
    <n v="5"/>
    <n v="1"/>
    <s v="niemiecki"/>
    <n v="5"/>
    <n v="1"/>
    <s v="Centrum Kształcenia Zawodowego w Kłodzkiej Szkole Przedsiębiorczości w Kłodzku, ul. Szkolna 8, 57-300 Kłodzko"/>
    <x v="2"/>
  </r>
  <r>
    <x v="19"/>
    <s v="Kamienna Góra"/>
    <n v="19678"/>
    <x v="0"/>
    <n v="723103"/>
    <s v="MOT.05."/>
    <x v="2"/>
    <n v="11"/>
    <n v="0"/>
    <s v="niemiecki"/>
    <n v="11"/>
    <n v="0"/>
    <s v="Centrum Kształcenia Zawodowego w CKZiU,  ul. Tadeusza Kościuszki 27, 56-100 Wołów"/>
    <x v="7"/>
  </r>
  <r>
    <x v="19"/>
    <s v="Kamienna Góra"/>
    <n v="19678"/>
    <x v="22"/>
    <n v="721306"/>
    <s v="MOT.01."/>
    <x v="10"/>
    <n v="2"/>
    <n v="0"/>
    <s v="niemiecki"/>
    <n v="2"/>
    <n v="0"/>
    <s v="Centrum Kształcenia Zawodowego w Świdnicy, 58-105 Świdnica, ul. Gen. Władysława Sikorskiego 41"/>
    <x v="3"/>
  </r>
  <r>
    <x v="19"/>
    <s v="Kamienna Góra"/>
    <n v="19678"/>
    <x v="10"/>
    <n v="741203"/>
    <s v="MOT.02."/>
    <x v="7"/>
    <n v="1"/>
    <n v="0"/>
    <s v="niemiecki"/>
    <n v="1"/>
    <n v="0"/>
    <s v="Centrum Kształcenia Zawodowego w Świdnicy, 58-105 Świdnica, ul. Gen. Władysława Sikorskiego 41"/>
    <x v="3"/>
  </r>
  <r>
    <x v="19"/>
    <s v="Kamienna Góra"/>
    <n v="19678"/>
    <x v="21"/>
    <n v="432106"/>
    <s v="SPL.01."/>
    <x v="24"/>
    <n v="1"/>
    <n v="0"/>
    <s v="angielski"/>
    <n v="1"/>
    <n v="0"/>
    <s v="Zespół Szkół Ponadpodstawowych im. Hipolita Cegielskiego w Ziębicach ul. Wojska Polskiego 3, 57-220 Ziębice"/>
    <x v="12"/>
  </r>
  <r>
    <x v="19"/>
    <s v="Kamienna Góra"/>
    <n v="19678"/>
    <x v="3"/>
    <n v="514101"/>
    <s v="FRK.01."/>
    <x v="8"/>
    <n v="11"/>
    <n v="11"/>
    <s v="niemiecki"/>
    <n v="11"/>
    <n v="11"/>
    <s v="Centrum Kształcenia Zawodowego w Świdnicy, 58-105 Świdnica, ul. Gen. Władysława Sikorskiego 41"/>
    <x v="3"/>
  </r>
  <r>
    <x v="19"/>
    <s v="Kamienna Góra"/>
    <n v="19678"/>
    <x v="14"/>
    <n v="751204"/>
    <s v="SPC.03."/>
    <x v="4"/>
    <n v="2"/>
    <n v="0"/>
    <s v="niemiecki"/>
    <n v="2"/>
    <n v="0"/>
    <s v="Centrum Kształcenia Zawodowego w Świdnicy, 58-105 Świdnica, ul. Gen. Władysława Sikorskiego 41"/>
    <x v="3"/>
  </r>
  <r>
    <x v="19"/>
    <s v="Kamienna Góra"/>
    <n v="19678"/>
    <x v="11"/>
    <n v="752205"/>
    <s v="DRM.04."/>
    <x v="3"/>
    <n v="2"/>
    <n v="0"/>
    <s v="angielski"/>
    <n v="2"/>
    <n v="0"/>
    <s v="Centrum Kształcenia Zawodowego w Świdnicy, 58-105 Świdnica, ul. Gen. Władysława Sikorskiego 41"/>
    <x v="3"/>
  </r>
  <r>
    <x v="20"/>
    <s v="Kępno"/>
    <m/>
    <x v="24"/>
    <n v="713203"/>
    <s v="MOT.03."/>
    <x v="0"/>
    <n v="3"/>
    <n v="0"/>
    <m/>
    <m/>
    <m/>
    <s v="Centrum Kształcenia Zawodowego w Oleśnicy, ul. Wojska Polskiego 67"/>
    <x v="10"/>
  </r>
  <r>
    <x v="20"/>
    <s v="Kępno"/>
    <m/>
    <x v="14"/>
    <n v="751204"/>
    <s v="SPC.03."/>
    <x v="0"/>
    <n v="1"/>
    <n v="0"/>
    <m/>
    <m/>
    <m/>
    <s v="Centrum Kształcenia Zawodowego w Oleśnicy, ul. Wojska Polskiego 67"/>
    <x v="10"/>
  </r>
  <r>
    <x v="20"/>
    <s v="Kępno"/>
    <m/>
    <x v="1"/>
    <n v="751201"/>
    <s v="SPC.01."/>
    <x v="0"/>
    <n v="5"/>
    <n v="0"/>
    <m/>
    <m/>
    <m/>
    <s v="Centrum Kształcenia Zawodowego w Oleśnicy, ul. Wojska Polskiego 67"/>
    <x v="10"/>
  </r>
  <r>
    <x v="20"/>
    <s v="Kępno"/>
    <m/>
    <x v="11"/>
    <n v="752205"/>
    <s v="DRM.04."/>
    <x v="0"/>
    <n v="11"/>
    <n v="0"/>
    <m/>
    <m/>
    <m/>
    <s v="Centrum Kształcenia Zawodowego w Oleśnicy, ul. Wojska Polskiego 67"/>
    <x v="10"/>
  </r>
  <r>
    <x v="20"/>
    <s v="Kępno"/>
    <m/>
    <x v="2"/>
    <n v="741103"/>
    <s v="ELE.02."/>
    <x v="0"/>
    <n v="21"/>
    <n v="0"/>
    <m/>
    <m/>
    <m/>
    <s v="Centrum Kształcenia Zawodowego w Oleśnicy, ul. Wojska Polskiego 67"/>
    <x v="10"/>
  </r>
  <r>
    <x v="21"/>
    <s v="Kluczbork"/>
    <m/>
    <x v="35"/>
    <n v="723318"/>
    <s v="TKO.09."/>
    <x v="0"/>
    <n v="4"/>
    <n v="0"/>
    <m/>
    <n v="4"/>
    <n v="0"/>
    <s v="Centrum Kształcenia Zawodowego w Dębicy, ul. Rzeszowska 78, 39-200 Dębica, biuro@ckzdebica.pl"/>
    <x v="16"/>
  </r>
  <r>
    <x v="22"/>
    <s v="Kłodzko"/>
    <n v="79315"/>
    <x v="30"/>
    <n v="343101"/>
    <s v="AUD.02."/>
    <x v="0"/>
    <n v="0"/>
    <n v="0"/>
    <m/>
    <m/>
    <m/>
    <m/>
    <x v="0"/>
  </r>
  <r>
    <x v="23"/>
    <s v="Kłodzko"/>
    <n v="79315"/>
    <x v="15"/>
    <n v="711204"/>
    <s v="BUD.12."/>
    <x v="0"/>
    <n v="0"/>
    <n v="0"/>
    <s v="-"/>
    <m/>
    <m/>
    <m/>
    <x v="0"/>
  </r>
  <r>
    <x v="23"/>
    <s v="Kłodzko"/>
    <n v="79315"/>
    <x v="29"/>
    <n v="613003"/>
    <s v="ROL.04."/>
    <x v="0"/>
    <n v="0"/>
    <n v="0"/>
    <s v="-"/>
    <m/>
    <m/>
    <m/>
    <x v="0"/>
  </r>
  <r>
    <x v="22"/>
    <s v="Kłodzko"/>
    <n v="79315"/>
    <x v="2"/>
    <n v="741103"/>
    <s v="ELE.02."/>
    <x v="0"/>
    <n v="0"/>
    <n v="0"/>
    <s v="niemiecki"/>
    <n v="0"/>
    <n v="0"/>
    <s v="Centrum Kształcenia Zawodowego w Świdnicy, 58-105 Świdnica, ul. Gen. Władysława Sikorskiego 41"/>
    <x v="3"/>
  </r>
  <r>
    <x v="22"/>
    <s v="Kłodzko"/>
    <n v="79315"/>
    <x v="22"/>
    <n v="721306"/>
    <s v="MOT.01."/>
    <x v="10"/>
    <n v="0"/>
    <n v="0"/>
    <s v="niemiecki"/>
    <n v="1"/>
    <n v="0"/>
    <s v="Centrum Kształcenia Zawodowego w Świdnicy, 58-105 Świdnica, ul. Gen. Władysława Sikorskiego 41"/>
    <x v="3"/>
  </r>
  <r>
    <x v="23"/>
    <s v="Kłodzko"/>
    <n v="79315"/>
    <x v="8"/>
    <n v="722204"/>
    <s v="MEC.08."/>
    <x v="0"/>
    <n v="0"/>
    <n v="0"/>
    <s v="niemiecki"/>
    <n v="0"/>
    <n v="0"/>
    <m/>
    <x v="0"/>
  </r>
  <r>
    <x v="23"/>
    <s v="Kłodzko"/>
    <n v="79315"/>
    <x v="3"/>
    <n v="514101"/>
    <s v="FRK.01."/>
    <x v="16"/>
    <n v="4"/>
    <n v="4"/>
    <s v="angielski"/>
    <n v="0"/>
    <n v="0"/>
    <s v="Centrum Kształcenia Zawodowego w Kłodzkiej Szkole Przedsiębiorczości w Kłodzku, ul. Szkolna 8, 57-300 Kłodzko"/>
    <x v="2"/>
  </r>
  <r>
    <x v="22"/>
    <s v="Kłodzko"/>
    <n v="79315"/>
    <x v="6"/>
    <n v="522301"/>
    <s v="HAN.01."/>
    <x v="21"/>
    <n v="4"/>
    <n v="3"/>
    <s v="angielski"/>
    <n v="0"/>
    <n v="0"/>
    <s v="Centrum Kształcenia Zawodowego w Kłodzkiej Szkole Przedsiębiorczości w Kłodzku, ul. Szkolna 8, 57-300 Kłodzko"/>
    <x v="2"/>
  </r>
  <r>
    <x v="23"/>
    <s v="Kłodzko"/>
    <n v="79315"/>
    <x v="4"/>
    <n v="512001"/>
    <s v="HGT.02."/>
    <x v="16"/>
    <n v="3"/>
    <n v="1"/>
    <s v="angielski"/>
    <n v="0"/>
    <n v="0"/>
    <s v="Centrum Kształcenia Zawodowego w Kłodzkiej Szkole Przedsiębiorczości w Kłodzku, ul. Szkolna 8, 57-300 Kłodzko"/>
    <x v="2"/>
  </r>
  <r>
    <x v="22"/>
    <s v="Kłodzko"/>
    <n v="79315"/>
    <x v="5"/>
    <n v="962907"/>
    <s v="HGT.03."/>
    <x v="7"/>
    <n v="3"/>
    <n v="2"/>
    <s v="angielski"/>
    <n v="0"/>
    <n v="0"/>
    <s v="Centrum Kształcenia Zawodowego w Kłodzkiej Szkole Przedsiębiorczości w Kłodzku, ul. Szkolna 8, 57-300 Kłodzko"/>
    <x v="2"/>
  </r>
  <r>
    <x v="23"/>
    <s v="Kłodzko"/>
    <n v="79315"/>
    <x v="10"/>
    <n v="741203"/>
    <s v="MOT.02."/>
    <x v="7"/>
    <n v="2"/>
    <n v="0"/>
    <s v="niemiecki"/>
    <n v="2"/>
    <n v="0"/>
    <s v="Centrum Kształcenia Zawodowego w Świdnicy, 58-105 Świdnica, ul. Gen. Władysława Sikorskiego 41"/>
    <x v="3"/>
  </r>
  <r>
    <x v="23"/>
    <s v="Kłodzko"/>
    <n v="79315"/>
    <x v="24"/>
    <n v="713203"/>
    <s v="MOT.03."/>
    <x v="9"/>
    <n v="3"/>
    <n v="0"/>
    <s v="niemiecki"/>
    <n v="3"/>
    <n v="0"/>
    <s v="Centrum Kształcenia Zawodowego w Świdnicy, 58-105 Świdnica, ul. Gen. Władysława Sikorskiego 41"/>
    <x v="3"/>
  </r>
  <r>
    <x v="23"/>
    <s v="Kłodzko"/>
    <n v="79315"/>
    <x v="0"/>
    <n v="723103"/>
    <s v="MOT.05."/>
    <x v="2"/>
    <n v="11"/>
    <n v="0"/>
    <s v="angielski"/>
    <n v="0"/>
    <n v="0"/>
    <s v="Centrum Kształcenia Zawodowego w Kłodzkiej Szkole Przedsiębiorczości w Kłodzku, ul. Szkolna 8, 57-300 Kłodzko"/>
    <x v="2"/>
  </r>
  <r>
    <x v="23"/>
    <s v="Kłodzko"/>
    <n v="79315"/>
    <x v="1"/>
    <n v="751201"/>
    <s v="SPC.01."/>
    <x v="21"/>
    <n v="2"/>
    <n v="2"/>
    <s v="angielski"/>
    <n v="0"/>
    <n v="0"/>
    <s v="Centrum Kształcenia Zawodowego w Kłodzkiej Szkole Przedsiębiorczości w Kłodzku, ul. Szkolna 8, 57-300 Kłodzko"/>
    <x v="2"/>
  </r>
  <r>
    <x v="23"/>
    <s v="Kłodzko"/>
    <n v="79315"/>
    <x v="14"/>
    <n v="751204"/>
    <s v="SPC.03."/>
    <x v="4"/>
    <n v="2"/>
    <n v="0"/>
    <s v="niemiecki"/>
    <n v="2"/>
    <n v="0"/>
    <s v="Centrum Kształcenia Zawodowego w Świdnicy, 58-105 Świdnica, ul. Gen. Władysława Sikorskiego 41"/>
    <x v="3"/>
  </r>
  <r>
    <x v="24"/>
    <s v="Kowary"/>
    <n v="263259"/>
    <x v="8"/>
    <n v="722204"/>
    <s v="MEC.08."/>
    <x v="7"/>
    <n v="7"/>
    <n v="0"/>
    <s v="niemiecki"/>
    <n v="7"/>
    <n v="0"/>
    <s v="Centrum Kształcenia Zawodowego w Świdnicy, 58-105 Świdnica, ul. Gen. Władysława Sikorskiego 41"/>
    <x v="3"/>
  </r>
  <r>
    <x v="24"/>
    <s v="Kowary"/>
    <n v="263259"/>
    <x v="1"/>
    <n v="751201"/>
    <s v="SPC.01."/>
    <x v="21"/>
    <n v="1"/>
    <n v="1"/>
    <s v="niemiecki"/>
    <n v="1"/>
    <n v="1"/>
    <s v="Centrum Kształcenia Zawodowego w Kłodzkiej Szkole Przedsiębiorczości w Kłodzku, ul. Szkolna 8, 57-300 Kłodzko"/>
    <x v="2"/>
  </r>
  <r>
    <x v="24"/>
    <s v="Kowary"/>
    <n v="263259"/>
    <x v="3"/>
    <n v="514101"/>
    <s v="FRK.01."/>
    <x v="26"/>
    <n v="3"/>
    <n v="3"/>
    <s v="niemiecki"/>
    <n v="3"/>
    <n v="3"/>
    <s v="Zespół Szkół Ponadpodstawowych im. Hipolita Cegielskiego w Ziębicach ul. Wojska Polskiego 3, 57-220 Ziębice"/>
    <x v="12"/>
  </r>
  <r>
    <x v="24"/>
    <s v="Kowary"/>
    <n v="263259"/>
    <x v="4"/>
    <n v="512001"/>
    <s v="HGT.02."/>
    <x v="15"/>
    <n v="3"/>
    <n v="1"/>
    <s v="niemiecki"/>
    <n v="3"/>
    <n v="1"/>
    <s v="Zespół Szkół Ponadpodstawowych im. Hipolita Cegielskiego w Ziębicach ul. Wojska Polskiego 3, 57-220 Ziębice"/>
    <x v="12"/>
  </r>
  <r>
    <x v="24"/>
    <s v="Kowary"/>
    <n v="263259"/>
    <x v="6"/>
    <n v="522301"/>
    <s v="HAN.01."/>
    <x v="27"/>
    <n v="1"/>
    <n v="1"/>
    <s v="niemiecki"/>
    <n v="1"/>
    <n v="1"/>
    <s v="Zespół Szkół Ponadpodstawowych im. Hipolita Cegielskiego w Ziębicach ul. Wojska Polskiego 3, 57-220 Ziębice"/>
    <x v="12"/>
  </r>
  <r>
    <x v="24"/>
    <s v="Kowary"/>
    <n v="263259"/>
    <x v="9"/>
    <n v="722307"/>
    <s v="MEC.05."/>
    <x v="10"/>
    <n v="3"/>
    <n v="0"/>
    <s v="niemiecki"/>
    <n v="3"/>
    <n v="0"/>
    <s v="Centrum Kształcenia Zawodowego w Świdnicy, 58-105 Świdnica, ul. Gen. Władysława Sikorskiego 41"/>
    <x v="3"/>
  </r>
  <r>
    <x v="24"/>
    <s v="Kowary"/>
    <n v="263259"/>
    <x v="28"/>
    <n v="712905"/>
    <s v="BUD.11."/>
    <x v="0"/>
    <n v="5"/>
    <n v="0"/>
    <s v="niemiecki"/>
    <n v="5"/>
    <n v="0"/>
    <s v="Centrum Kształcenia Zawodowego i Ustawicznego, 67-400 Wschowa, Plac Kosynierów 1"/>
    <x v="6"/>
  </r>
  <r>
    <x v="24"/>
    <s v="Kowary"/>
    <n v="263259"/>
    <x v="0"/>
    <n v="723103"/>
    <s v="MOT.05."/>
    <x v="5"/>
    <n v="2"/>
    <n v="0"/>
    <s v="niemiecki"/>
    <n v="2"/>
    <n v="0"/>
    <s v="Centrum Kształcenia Zawodowego w Kłodzkiej Szkole Przedsiębiorczości w Kłodzku, ul. Szkolna 8, 57-300 Kłodzko"/>
    <x v="2"/>
  </r>
  <r>
    <x v="24"/>
    <s v="Kowary"/>
    <n v="263259"/>
    <x v="12"/>
    <n v="753105"/>
    <s v="MOD.03."/>
    <x v="0"/>
    <n v="3"/>
    <n v="3"/>
    <s v="niemiecki"/>
    <n v="3"/>
    <n v="3"/>
    <s v="BS 1 Akademia Rezemiosła i Przedsiębiorczości przy Politechnice Opolskiej, ul. Luboszycka 9 45-036 Opole"/>
    <x v="17"/>
  </r>
  <r>
    <x v="25"/>
    <s v="Kudowa-Zdrój"/>
    <n v="91928"/>
    <x v="19"/>
    <n v="513101"/>
    <s v="HGT.01."/>
    <x v="17"/>
    <n v="1"/>
    <n v="0"/>
    <s v="angielski"/>
    <n v="1"/>
    <n v="0"/>
    <s v="Centrum Kształcenia Zawodowego w Zespole Szkół i Placówek Kształcenia Zawodowego, ul.Botaniczna 66, 65-392  Zielona Góra"/>
    <x v="5"/>
  </r>
  <r>
    <x v="26"/>
    <s v="Kudowa-Zdrój"/>
    <n v="91928"/>
    <x v="8"/>
    <n v="722204"/>
    <s v="MEC.08."/>
    <x v="7"/>
    <n v="14"/>
    <n v="0"/>
    <s v="angielski"/>
    <n v="14"/>
    <n v="0"/>
    <s v="Centrum Kształcenia Zawodowego w Świdnicy, 58-105 Świdnica, ul. Gen. Władysława Sikorskiego 41"/>
    <x v="3"/>
  </r>
  <r>
    <x v="26"/>
    <s v="Kudowa-Zdrój"/>
    <n v="91928"/>
    <x v="24"/>
    <n v="713203"/>
    <s v="MOT.03."/>
    <x v="9"/>
    <n v="2"/>
    <n v="0"/>
    <s v="angielski"/>
    <n v="2"/>
    <n v="0"/>
    <s v="Centrum Kształcenia Zawodowego w Świdnicy, 58-105 Świdnica, ul. Gen. Władysława Sikorskiego 41"/>
    <x v="3"/>
  </r>
  <r>
    <x v="26"/>
    <s v="Kudowa-Zdrój"/>
    <n v="91928"/>
    <x v="1"/>
    <n v="751201"/>
    <s v="SPC.01."/>
    <x v="21"/>
    <n v="1"/>
    <n v="1"/>
    <s v="angielski"/>
    <n v="0"/>
    <n v="0"/>
    <s v="Centrum Kształcenia Zawodowego w Kłodzkiej Szkole Przedsiębiorczości w Kłodzku, ul. Szkolna 8, 57-300 Kłodzko"/>
    <x v="2"/>
  </r>
  <r>
    <x v="26"/>
    <s v="Kudowa-Zdrój"/>
    <n v="91928"/>
    <x v="2"/>
    <n v="741103"/>
    <s v="ELE.02."/>
    <x v="6"/>
    <n v="2"/>
    <n v="0"/>
    <s v="angielski"/>
    <n v="2"/>
    <n v="0"/>
    <s v="Centrum Kształcenia Zawodowego w Świdnicy, 58-105 Świdnica, ul. Gen. Władysława Sikorskiego 41"/>
    <x v="3"/>
  </r>
  <r>
    <x v="26"/>
    <s v="Kudowa-Zdrój"/>
    <n v="91928"/>
    <x v="3"/>
    <n v="514101"/>
    <s v="FRK.01."/>
    <x v="16"/>
    <n v="7"/>
    <n v="5"/>
    <s v="angielski"/>
    <n v="0"/>
    <n v="0"/>
    <s v="Centrum Kształcenia Zawodowego w Kłodzkiej Szkole Przedsiębiorczości w Kłodzku, ul. Szkolna 8, 57-300 Kłodzko"/>
    <x v="2"/>
  </r>
  <r>
    <x v="26"/>
    <s v="Kudowa-Zdrój"/>
    <n v="91928"/>
    <x v="4"/>
    <n v="512001"/>
    <s v="HGT.02."/>
    <x v="5"/>
    <n v="9"/>
    <n v="6"/>
    <s v="angielski"/>
    <n v="0"/>
    <n v="0"/>
    <s v="Centrum Kształcenia Zawodowego w Kłodzkiej Szkole Przedsiębiorczości w Kłodzku, ul. Szkolna 8, 57-300 Kłodzko"/>
    <x v="2"/>
  </r>
  <r>
    <x v="26"/>
    <s v="Kudowa-Zdrój"/>
    <n v="91928"/>
    <x v="0"/>
    <n v="723103"/>
    <s v="MOT.05."/>
    <x v="5"/>
    <n v="2"/>
    <n v="0"/>
    <s v="angielski"/>
    <n v="0"/>
    <n v="0"/>
    <s v="Centrum Kształcenia Zawodowego w Kłodzkiej Szkole Przedsiębiorczości w Kłodzku, ul. Szkolna 8, 57-300 Kłodzko"/>
    <x v="2"/>
  </r>
  <r>
    <x v="26"/>
    <s v="Kudowa-Zdrój"/>
    <n v="91928"/>
    <x v="7"/>
    <n v="712618"/>
    <s v="BUD.09."/>
    <x v="4"/>
    <n v="1"/>
    <n v="0"/>
    <s v="angielski"/>
    <n v="1"/>
    <n v="1"/>
    <s v="Centrum Kształcenia Zawodowego w Świdnicy, 58-105 Świdnica, ul. Gen. Władysława Sikorskiego 41"/>
    <x v="3"/>
  </r>
  <r>
    <x v="26"/>
    <s v="Kudowa-Zdrój"/>
    <n v="91928"/>
    <x v="15"/>
    <n v="711204"/>
    <s v="BUD.12."/>
    <x v="3"/>
    <n v="4"/>
    <n v="0"/>
    <s v="angielski"/>
    <n v="4"/>
    <n v="0"/>
    <s v="Centrum Kształcenia Zawodowego w Świdnicy, 58-105 Świdnica, ul. Gen. Władysława Sikorskiego 41"/>
    <x v="3"/>
  </r>
  <r>
    <x v="26"/>
    <s v="Kudowa-Zdrój"/>
    <n v="91928"/>
    <x v="6"/>
    <n v="522301"/>
    <s v="HAN.01."/>
    <x v="16"/>
    <n v="3"/>
    <n v="1"/>
    <s v="angielski"/>
    <n v="0"/>
    <n v="0"/>
    <s v="Centrum Kształcenia Zawodowego w Kłodzkiej Szkole Przedsiębiorczości w Kłodzku, ul. Szkolna 8, 57-300 Kłodzko"/>
    <x v="2"/>
  </r>
  <r>
    <x v="26"/>
    <s v="Kudowa-Zdrój"/>
    <n v="91928"/>
    <x v="14"/>
    <n v="751204"/>
    <s v="SPC.03."/>
    <x v="4"/>
    <n v="1"/>
    <n v="0"/>
    <s v="angielski"/>
    <n v="1"/>
    <n v="0"/>
    <s v="Centrum Kształcenia Zawodowego w Świdnicy, 58-105 Świdnica, ul. Gen. Władysława Sikorskiego 41"/>
    <x v="3"/>
  </r>
  <r>
    <x v="27"/>
    <s v="Legnica"/>
    <n v="14281"/>
    <x v="22"/>
    <n v="721306"/>
    <s v="MOT.01."/>
    <x v="0"/>
    <n v="0"/>
    <n v="0"/>
    <s v="angielski"/>
    <n v="0"/>
    <n v="0"/>
    <s v="Centrum Kształcenia Zawodowego i Ustawicznego, 67-400 Wschowa, Plac Kosynierów 1"/>
    <x v="6"/>
  </r>
  <r>
    <x v="27"/>
    <s v="Legnica"/>
    <n v="14281"/>
    <x v="24"/>
    <n v="713203"/>
    <s v="MOT.03."/>
    <x v="0"/>
    <n v="0"/>
    <n v="0"/>
    <s v="angielski"/>
    <n v="0"/>
    <n v="0"/>
    <s v="Centrum Kształcenia Zawodowego w Świdnicy, 58-105 Świdnica, ul. Gen. Władysława Sikorskiego 41"/>
    <x v="3"/>
  </r>
  <r>
    <x v="27"/>
    <s v="Legnica"/>
    <n v="14281"/>
    <x v="29"/>
    <n v="613003"/>
    <s v="ROL.04."/>
    <x v="0"/>
    <n v="0"/>
    <n v="0"/>
    <s v="angielski"/>
    <n v="0"/>
    <n v="0"/>
    <s v="Centrum Kształcenia Zawodowego i Ustawicznego, 67-400 Wschowa, Plac Kosynierów 1"/>
    <x v="6"/>
  </r>
  <r>
    <x v="27"/>
    <s v="Legnica"/>
    <n v="14281"/>
    <x v="12"/>
    <n v="753105"/>
    <s v="MOD.03."/>
    <x v="11"/>
    <n v="0"/>
    <n v="0"/>
    <s v="angielski"/>
    <n v="0"/>
    <n v="0"/>
    <s v="Centrum Kształcenia Zawodowego w Zespole Szkół i Placówek Kształcenia Zawodowego, ul.Botaniczna 66, 65-392  Zielona Góra"/>
    <x v="5"/>
  </r>
  <r>
    <x v="27"/>
    <s v="Legnica"/>
    <n v="14281"/>
    <x v="16"/>
    <n v="611303"/>
    <s v="OGR.02."/>
    <x v="0"/>
    <n v="0"/>
    <n v="0"/>
    <s v="angielski"/>
    <n v="0"/>
    <n v="0"/>
    <s v="Centrum Kształcenia Zawodowego i Ustawicznego, 67-400 Wschowa, Plac Kosynierów 1"/>
    <x v="6"/>
  </r>
  <r>
    <x v="27"/>
    <s v="Legnica"/>
    <n v="14281"/>
    <x v="30"/>
    <n v="343101"/>
    <s v="AUD.02."/>
    <x v="25"/>
    <n v="2"/>
    <n v="2"/>
    <s v="angielski"/>
    <n v="2"/>
    <n v="2"/>
    <s v="Zespół Placówek Oświatowych Centrum Kształcenia Zawodowego nr 2 w Olkuszu, ul. Legionów Polskich 3"/>
    <x v="13"/>
  </r>
  <r>
    <x v="27"/>
    <s v="Legnica"/>
    <n v="14281"/>
    <x v="6"/>
    <n v="522301"/>
    <s v="HAN.01."/>
    <x v="7"/>
    <n v="7"/>
    <n v="7"/>
    <s v="angielski"/>
    <n v="0"/>
    <n v="0"/>
    <s v="Centrum Kształcenia Zawodowego i Ustawicznego w Legnicy, ul. Lotnicza 26, 59-220 Legnica"/>
    <x v="4"/>
  </r>
  <r>
    <x v="27"/>
    <s v="Legnica"/>
    <n v="14281"/>
    <x v="3"/>
    <n v="514101"/>
    <s v="FRK.01."/>
    <x v="8"/>
    <n v="7"/>
    <n v="7"/>
    <s v="angielski"/>
    <n v="0"/>
    <n v="0"/>
    <s v="Centrum Kształcenia Zawodowego i Ustawicznego w Legnicy, ul. Lotnicza 26, 59-220 Legnica"/>
    <x v="4"/>
  </r>
  <r>
    <x v="27"/>
    <s v="Legnica"/>
    <n v="14281"/>
    <x v="3"/>
    <n v="514101"/>
    <s v="FRK.01."/>
    <x v="7"/>
    <n v="7"/>
    <n v="7"/>
    <s v="angielski"/>
    <n v="0"/>
    <n v="0"/>
    <s v="Centrum Kształcenia Zawodowego i Ustawicznego w Legnicy, ul. Lotnicza 26, 59-220 Legnica"/>
    <x v="4"/>
  </r>
  <r>
    <x v="27"/>
    <s v="Legnica"/>
    <n v="14281"/>
    <x v="0"/>
    <n v="723103"/>
    <s v="MOT.05."/>
    <x v="19"/>
    <n v="2"/>
    <n v="0"/>
    <s v="angielski"/>
    <n v="2"/>
    <n v="0"/>
    <s v="Głogowskie Centrum Kształcenia Zawodowego w Głogowie ul. Piotra Skargi 29"/>
    <x v="11"/>
  </r>
  <r>
    <x v="27"/>
    <s v="Legnica"/>
    <n v="14281"/>
    <x v="1"/>
    <n v="751201"/>
    <s v="SPC.01."/>
    <x v="9"/>
    <n v="5"/>
    <n v="4"/>
    <s v="angielski"/>
    <n v="0"/>
    <n v="0"/>
    <s v="Centrum Kształcenia Zawodowego i Ustawicznego w Legnicy, ul. Lotnicza 26, 59-220 Legnica"/>
    <x v="4"/>
  </r>
  <r>
    <x v="27"/>
    <s v="Legnica"/>
    <n v="14281"/>
    <x v="2"/>
    <n v="741103"/>
    <s v="ELE.02."/>
    <x v="13"/>
    <n v="1"/>
    <n v="0"/>
    <s v="angielski"/>
    <n v="1"/>
    <n v="0"/>
    <s v="Centrum Kształcenia Zawodowego i Ustawicznego, 67-400 Wschowa, Plac Kosynierów 1"/>
    <x v="6"/>
  </r>
  <r>
    <x v="27"/>
    <s v="Legnica"/>
    <n v="14281"/>
    <x v="4"/>
    <n v="512001"/>
    <s v="HGT.02."/>
    <x v="7"/>
    <n v="12"/>
    <n v="5"/>
    <s v="angielski"/>
    <n v="0"/>
    <n v="0"/>
    <s v="Centrum Kształcenia Zawodowego i Ustawicznego w Legnicy, ul. Lotnicza 26, 59-220 Legnica"/>
    <x v="4"/>
  </r>
  <r>
    <x v="27"/>
    <s v="Legnica"/>
    <n v="14281"/>
    <x v="14"/>
    <n v="751204"/>
    <s v="SPC.03."/>
    <x v="0"/>
    <n v="1"/>
    <n v="0"/>
    <s v="niemiecki"/>
    <n v="1"/>
    <n v="0"/>
    <s v="Centrum Kształcenia Zawodowego w Zespole Szkół i Placówek Kształcenia Zawodowego, ul.Botaniczna 66, 65-392  Zielona Góra"/>
    <x v="5"/>
  </r>
  <r>
    <x v="27"/>
    <s v="Legnica"/>
    <n v="14281"/>
    <x v="11"/>
    <n v="752205"/>
    <s v="DRM.04."/>
    <x v="10"/>
    <n v="2"/>
    <n v="0"/>
    <s v="angielski"/>
    <n v="2"/>
    <n v="0"/>
    <s v="Centrum Kształcenia Zawodowego i Ustawicznego, 67-400 Wschowa, Plac Kosynierów 1"/>
    <x v="6"/>
  </r>
  <r>
    <x v="28"/>
    <s v="Lubań"/>
    <n v="19485"/>
    <x v="1"/>
    <n v="751201"/>
    <s v="SPC.01."/>
    <x v="0"/>
    <n v="0"/>
    <n v="0"/>
    <s v="angielski"/>
    <n v="0"/>
    <n v="0"/>
    <s v="Centrum Kształcenia Zawodowego i Ustawicznego w Legnicy, ul. Lotnicza 26, 59-220 Legnica"/>
    <x v="4"/>
  </r>
  <r>
    <x v="28"/>
    <s v="Lubań"/>
    <n v="19485"/>
    <x v="4"/>
    <n v="512001"/>
    <s v="HGT.02."/>
    <x v="7"/>
    <n v="11"/>
    <n v="9"/>
    <s v="angielski"/>
    <n v="11"/>
    <n v="9"/>
    <s v="Centrum Kształcenia Zawodowego i Ustawicznego w Legnicy, ul. Lotnicza 26, 59-220 Legnica"/>
    <x v="4"/>
  </r>
  <r>
    <x v="28"/>
    <s v="Lubań"/>
    <n v="19485"/>
    <x v="6"/>
    <n v="522301"/>
    <s v="HAN.01."/>
    <x v="10"/>
    <n v="5"/>
    <n v="4"/>
    <s v="angielski"/>
    <n v="5"/>
    <n v="4"/>
    <s v="Centrum Kształcenia Zawodowego i Ustawicznego w Legnicy, ul. Lotnicza 26, 59-220 Legnica"/>
    <x v="4"/>
  </r>
  <r>
    <x v="28"/>
    <s v="Lubań"/>
    <n v="19485"/>
    <x v="6"/>
    <n v="522301"/>
    <s v="HAN.01."/>
    <x v="7"/>
    <n v="8"/>
    <n v="6"/>
    <s v="angielski"/>
    <n v="8"/>
    <n v="6"/>
    <s v="Centrum Kształcenia Zawodowego i Ustawicznego w Legnicy, ul. Lotnicza 26, 59-220 Legnica"/>
    <x v="4"/>
  </r>
  <r>
    <x v="28"/>
    <s v="Lubań"/>
    <n v="19485"/>
    <x v="14"/>
    <n v="751204"/>
    <s v="SPC.03."/>
    <x v="6"/>
    <n v="3"/>
    <n v="0"/>
    <s v="angielski"/>
    <n v="3"/>
    <n v="0"/>
    <s v="Centrum Kształcenia Zawodowego w Oleśnicy, ul. Wojska Polskiego 67"/>
    <x v="10"/>
  </r>
  <r>
    <x v="28"/>
    <s v="Lubań"/>
    <n v="19485"/>
    <x v="9"/>
    <n v="722307"/>
    <s v="MEC.05."/>
    <x v="10"/>
    <n v="10"/>
    <n v="0"/>
    <s v="niemiecki"/>
    <n v="10"/>
    <n v="0"/>
    <s v="Centrum Kształcenia Zawodowego w Świdnicy, 58-105 Świdnica, ul. Gen. Władysława Sikorskiego 41"/>
    <x v="3"/>
  </r>
  <r>
    <x v="28"/>
    <s v="Lubań"/>
    <n v="19485"/>
    <x v="3"/>
    <n v="514101"/>
    <s v="FRK.01."/>
    <x v="4"/>
    <n v="11"/>
    <n v="11"/>
    <s v="angielski"/>
    <n v="11"/>
    <n v="11"/>
    <s v="Centrum Kształcenia Zawodowego i Ustawicznego w Legnicy, ul. Lotnicza 26, 59-220 Legnica"/>
    <x v="4"/>
  </r>
  <r>
    <x v="28"/>
    <s v="Lubań"/>
    <n v="19485"/>
    <x v="2"/>
    <n v="741103"/>
    <s v="ELE.02."/>
    <x v="20"/>
    <n v="4"/>
    <n v="0"/>
    <s v="niemiecki"/>
    <n v="4"/>
    <n v="0"/>
    <s v="Centrum Kształcenia Zawodowego w Świdnicy, 58-105 Świdnica, ul. Gen. Władysława Sikorskiego 41"/>
    <x v="3"/>
  </r>
  <r>
    <x v="28"/>
    <s v="Lubań"/>
    <n v="19485"/>
    <x v="0"/>
    <n v="723103"/>
    <s v="MOT.05."/>
    <x v="6"/>
    <n v="5"/>
    <n v="0"/>
    <s v="niemiecki"/>
    <n v="5"/>
    <n v="0"/>
    <s v="Centrum Kształcenia Zawodowego w Świdnicy, 58-105 Świdnica, ul. Gen. Władysława Sikorskiego 41"/>
    <x v="3"/>
  </r>
  <r>
    <x v="28"/>
    <s v="Lubań"/>
    <n v="19485"/>
    <x v="15"/>
    <n v="711204"/>
    <s v="BUD.12."/>
    <x v="3"/>
    <n v="2"/>
    <n v="0"/>
    <s v="niemiecki"/>
    <n v="2"/>
    <n v="0"/>
    <s v="Centrum Kształcenia Zawodowego w Świdnicy, 58-105 Świdnica, ul. Gen. Władysława Sikorskiego 41"/>
    <x v="3"/>
  </r>
  <r>
    <x v="28"/>
    <s v="Lubań"/>
    <n v="19485"/>
    <x v="28"/>
    <n v="712905"/>
    <s v="BUD.11."/>
    <x v="0"/>
    <n v="1"/>
    <n v="0"/>
    <s v="niemiecki"/>
    <n v="1"/>
    <n v="0"/>
    <s v="Centrum Kształcenia Zawodowego i Ustawicznego, 67-400 Wschowa, Plac Kosynierów 1"/>
    <x v="6"/>
  </r>
  <r>
    <x v="29"/>
    <s v="Lubin"/>
    <n v="107344"/>
    <x v="1"/>
    <n v="751201"/>
    <s v="SPC.01."/>
    <x v="0"/>
    <n v="0"/>
    <n v="0"/>
    <s v="angielski"/>
    <n v="0"/>
    <n v="0"/>
    <s v="Centrum Kształcenia Zawodowego i Ustawicznego w Legnicy, ul. Lotnicza 26, 59-220 Legnica"/>
    <x v="4"/>
  </r>
  <r>
    <x v="29"/>
    <s v="Lubin"/>
    <n v="107344"/>
    <x v="1"/>
    <n v="751201"/>
    <s v="SPC.01."/>
    <x v="7"/>
    <n v="1"/>
    <n v="1"/>
    <s v="angielski"/>
    <n v="1"/>
    <n v="1"/>
    <s v="Centrum Kształcenia Zawodowego i Ustawicznego w Legnicy, ul. Lotnicza 26, 59-220 Legnica"/>
    <x v="4"/>
  </r>
  <r>
    <x v="29"/>
    <s v="Lubin"/>
    <n v="107344"/>
    <x v="0"/>
    <n v="723103"/>
    <s v="MOT.05."/>
    <x v="23"/>
    <n v="16"/>
    <n v="0"/>
    <s v="niemiecki"/>
    <n v="0"/>
    <n v="0"/>
    <s v="Głogowskie Centrum Kształcenia Zawodowego w Głogowie ul. Piotra Skargi 29"/>
    <x v="11"/>
  </r>
  <r>
    <x v="29"/>
    <s v="Lubin"/>
    <n v="107344"/>
    <x v="3"/>
    <n v="514101"/>
    <s v="FRK.01."/>
    <x v="10"/>
    <n v="8"/>
    <n v="7"/>
    <s v="angielski"/>
    <n v="4"/>
    <n v="4"/>
    <s v="Centrum Kształcenia Zawodowego i Ustawicznego w Legnicy, ul. Lotnicza 26, 59-220 Legnica"/>
    <x v="4"/>
  </r>
  <r>
    <x v="29"/>
    <s v="Lubin"/>
    <n v="107344"/>
    <x v="3"/>
    <n v="514101"/>
    <s v="FRK.01."/>
    <x v="9"/>
    <n v="8"/>
    <n v="8"/>
    <s v="angielski"/>
    <n v="1"/>
    <n v="1"/>
    <s v="Centrum Kształcenia Zawodowego i Ustawicznego w Legnicy, ul. Lotnicza 26, 59-220 Legnica"/>
    <x v="4"/>
  </r>
  <r>
    <x v="29"/>
    <s v="Lubin"/>
    <n v="107344"/>
    <x v="6"/>
    <n v="522301"/>
    <s v="HAN.01."/>
    <x v="8"/>
    <n v="3"/>
    <n v="3"/>
    <s v="angielski"/>
    <n v="0"/>
    <n v="0"/>
    <s v="Centrum Kształcenia Zawodowego i Ustawicznego w Legnicy, ul. Lotnicza 26, 59-220 Legnica"/>
    <x v="4"/>
  </r>
  <r>
    <x v="29"/>
    <s v="Lubin"/>
    <n v="107344"/>
    <x v="6"/>
    <n v="522301"/>
    <s v="HAN.01."/>
    <x v="0"/>
    <n v="0"/>
    <n v="0"/>
    <s v="angielski"/>
    <n v="1"/>
    <n v="0"/>
    <s v="Centrum Kształcenia Zawodowego i Ustawicznego w Legnicy, ul. Lotnicza 26, 59-220 Legnica"/>
    <x v="4"/>
  </r>
  <r>
    <x v="29"/>
    <s v="Lubin"/>
    <n v="107344"/>
    <x v="31"/>
    <n v="741201"/>
    <s v="ELE.01."/>
    <x v="4"/>
    <n v="3"/>
    <n v="0"/>
    <s v="angielski"/>
    <n v="3"/>
    <n v="0"/>
    <s v="Centrum Kształcenia Zawodowego i Ustawicznego, 67-400 Wschowa, Plac Kosynierów 1"/>
    <x v="6"/>
  </r>
  <r>
    <x v="29"/>
    <s v="Lubin"/>
    <n v="107344"/>
    <x v="22"/>
    <n v="721306"/>
    <s v="MOT.01."/>
    <x v="0"/>
    <n v="4"/>
    <n v="0"/>
    <s v="angielski"/>
    <n v="4"/>
    <n v="0"/>
    <s v="Centrum Kształcenia Zawodowego i Ustawicznego, 67-400 Wschowa, Plac Kosynierów 1"/>
    <x v="6"/>
  </r>
  <r>
    <x v="29"/>
    <s v="Lubin"/>
    <n v="107344"/>
    <x v="10"/>
    <n v="741203"/>
    <s v="MOT.02."/>
    <x v="0"/>
    <n v="1"/>
    <n v="0"/>
    <s v="angielski"/>
    <n v="1"/>
    <n v="0"/>
    <s v="Centrum Kształcenia Zawodowego i Ustawicznego, 67-400 Wschowa, Plac Kosynierów 1"/>
    <x v="6"/>
  </r>
  <r>
    <x v="29"/>
    <s v="Lubin"/>
    <n v="107344"/>
    <x v="24"/>
    <n v="713203"/>
    <s v="MOT.03."/>
    <x v="0"/>
    <n v="1"/>
    <n v="0"/>
    <s v="angielski"/>
    <n v="1"/>
    <n v="0"/>
    <s v="Centrum Kształcenia Zawodowego i Ustawicznego, 67-400 Wschowa, Plac Kosynierów 1"/>
    <x v="6"/>
  </r>
  <r>
    <x v="29"/>
    <s v="Lubin"/>
    <n v="107344"/>
    <x v="35"/>
    <n v="723318"/>
    <s v="TKO.09."/>
    <x v="0"/>
    <n v="2"/>
    <n v="0"/>
    <s v="angielski"/>
    <n v="0"/>
    <n v="0"/>
    <s v="Centrum Kształcenia Zawodowego w Dębicy, ul. Rzeszowska 78, 39-200 Dębica, biuro@ckzdebica.pl"/>
    <x v="16"/>
  </r>
  <r>
    <x v="30"/>
    <s v="Lubomierz"/>
    <n v="109021"/>
    <x v="19"/>
    <n v="513101"/>
    <s v="HGT.01."/>
    <x v="0"/>
    <n v="0"/>
    <n v="0"/>
    <m/>
    <n v="0"/>
    <n v="0"/>
    <s v="Centrum Kształcenia Zawodowego w Zespole Szkół i Placówek Kształcenia Zawodowego, ul.Botaniczna 66, 65-392  Zielona Góra"/>
    <x v="0"/>
  </r>
  <r>
    <x v="30"/>
    <s v="Lubomierz"/>
    <n v="109021"/>
    <x v="0"/>
    <n v="723103"/>
    <s v="MOT.05."/>
    <x v="0"/>
    <n v="0"/>
    <n v="0"/>
    <s v="angielski"/>
    <n v="0"/>
    <n v="0"/>
    <s v="Centrum Kształcenia Zawodowego w Świdnicy, 58-105 Świdnica, ul. Gen. Władysława Sikorskiego 41"/>
    <x v="3"/>
  </r>
  <r>
    <x v="30"/>
    <s v="Lubomierz"/>
    <n v="109021"/>
    <x v="28"/>
    <n v="712905"/>
    <s v="BUD.11."/>
    <x v="0"/>
    <n v="0"/>
    <m/>
    <m/>
    <n v="0"/>
    <n v="0"/>
    <s v="Centrum Kształcenia Zawodowego w Zespole Szkół i Placówek Kształcenia Zawodowego, ul.Botaniczna 66, 65-392  Zielona Góra"/>
    <x v="5"/>
  </r>
  <r>
    <x v="30"/>
    <s v="Lubomierz"/>
    <n v="109021"/>
    <x v="11"/>
    <n v="752205"/>
    <s v="DRM.04."/>
    <x v="0"/>
    <n v="0"/>
    <n v="0"/>
    <m/>
    <n v="0"/>
    <n v="0"/>
    <s v="Centrum Kształcenia Zawodowego w Świdnicy, 58-105 Świdnica, ul. Gen. Władysława Sikorskiego 41"/>
    <x v="3"/>
  </r>
  <r>
    <x v="30"/>
    <s v="Lubomierz"/>
    <n v="109021"/>
    <x v="0"/>
    <n v="723103"/>
    <s v="MOT.05."/>
    <x v="2"/>
    <n v="3"/>
    <n v="0"/>
    <s v="niemiecki"/>
    <n v="3"/>
    <n v="0"/>
    <s v="Centrum Kształcenia Zawodowego w CKZiU,  ul. Tadeusza Kościuszki 27, 56-100 Wołów"/>
    <x v="7"/>
  </r>
  <r>
    <x v="30"/>
    <s v="Lubomierz"/>
    <n v="109021"/>
    <x v="4"/>
    <n v="512001"/>
    <s v="HGT.02."/>
    <x v="7"/>
    <n v="6"/>
    <n v="2"/>
    <s v="angielski"/>
    <n v="6"/>
    <n v="2"/>
    <s v="Centrum Kształcenia Zawodowego i Ustawicznego w Legnicy, ul. Lotnicza 26, 59-220 Legnica"/>
    <x v="4"/>
  </r>
  <r>
    <x v="30"/>
    <s v="Lubomierz"/>
    <n v="109021"/>
    <x v="6"/>
    <n v="522301"/>
    <s v="HAN.01."/>
    <x v="9"/>
    <n v="2"/>
    <n v="1"/>
    <s v="angielski"/>
    <n v="2"/>
    <n v="1"/>
    <s v="Centrum Kształcenia Zawodowego w Świdnicy, 58-105 Świdnica, ul. Gen. Władysława Sikorskiego 41"/>
    <x v="3"/>
  </r>
  <r>
    <x v="30"/>
    <s v="Lubomierz"/>
    <n v="109021"/>
    <x v="10"/>
    <n v="741203"/>
    <s v="MOT.02."/>
    <x v="7"/>
    <n v="1"/>
    <n v="0"/>
    <s v="angielski"/>
    <n v="1"/>
    <n v="0"/>
    <s v="Centrum Kształcenia Zawodowego w Świdnicy, 58-105 Świdnica, ul. Gen. Władysława Sikorskiego 41"/>
    <x v="3"/>
  </r>
  <r>
    <x v="30"/>
    <s v="Lubomierz"/>
    <n v="109021"/>
    <x v="3"/>
    <n v="514101"/>
    <s v="FRK.01."/>
    <x v="4"/>
    <n v="1"/>
    <n v="1"/>
    <s v="angielski"/>
    <n v="1"/>
    <n v="1"/>
    <s v="Centrum Kształcenia Zawodowego w Świdnicy, 58-105 Świdnica, ul. Gen. Władysława Sikorskiego 41"/>
    <x v="3"/>
  </r>
  <r>
    <x v="30"/>
    <s v="Lubomierz"/>
    <n v="109021"/>
    <x v="5"/>
    <n v="962907"/>
    <s v="HGT.03."/>
    <x v="7"/>
    <n v="3"/>
    <n v="1"/>
    <s v="niemiecki"/>
    <n v="3"/>
    <n v="1"/>
    <s v="Centrum Kształcenia Zawodowego w Kłodzkiej Szkole Przedsiębiorczości w Kłodzku, ul. Szkolna 8, 57-300 Kłodzko"/>
    <x v="2"/>
  </r>
  <r>
    <x v="31"/>
    <s v="MIędzybórz"/>
    <n v="73476"/>
    <x v="29"/>
    <n v="613003"/>
    <s v="ROL.04."/>
    <x v="0"/>
    <n v="0"/>
    <n v="0"/>
    <s v="angielski"/>
    <n v="0"/>
    <n v="0"/>
    <s v="Centrum Kształcenia Zawodowego i Ustawicznego, 67-400 Wschowa, Plac Kosynierów 1"/>
    <x v="6"/>
  </r>
  <r>
    <x v="31"/>
    <s v="MIędzybórz"/>
    <n v="73476"/>
    <x v="3"/>
    <s v="30.09.2024-25.10.2024"/>
    <n v="2"/>
    <x v="4"/>
    <n v="1"/>
    <n v="0"/>
    <s v="angielski"/>
    <n v="1"/>
    <n v="0"/>
    <m/>
    <x v="10"/>
  </r>
  <r>
    <x v="31"/>
    <s v="MIędzybórz"/>
    <n v="73476"/>
    <x v="3"/>
    <n v="514101"/>
    <s v="FRK.01."/>
    <x v="3"/>
    <n v="1"/>
    <n v="0"/>
    <s v="angielski"/>
    <n v="1"/>
    <n v="0"/>
    <s v="Centrum Kształcenia Zawodowego w Oleśnicy, ul. Wojska Polskiego 67"/>
    <x v="10"/>
  </r>
  <r>
    <x v="31"/>
    <s v="MIędzybórz"/>
    <n v="73476"/>
    <x v="18"/>
    <n v="741201"/>
    <s v="DRM.05."/>
    <x v="4"/>
    <n v="4"/>
    <n v="0"/>
    <s v="angielski"/>
    <n v="0"/>
    <n v="0"/>
    <s v="Centrum Kształcenia Zawodowego w Oleśnicy, ul. Wojska Polskiego 67"/>
    <x v="10"/>
  </r>
  <r>
    <x v="31"/>
    <s v="MIędzybórz"/>
    <n v="73476"/>
    <x v="2"/>
    <n v="741103"/>
    <s v="ELE.02."/>
    <x v="3"/>
    <n v="2"/>
    <n v="0"/>
    <s v="angielski"/>
    <n v="0"/>
    <n v="0"/>
    <s v="Centrum Kształcenia Zawodowego w Oleśnicy, ul. Wojska Polskiego 67"/>
    <x v="10"/>
  </r>
  <r>
    <x v="31"/>
    <s v="MIędzybórz"/>
    <n v="73476"/>
    <x v="0"/>
    <n v="723103"/>
    <s v="MOT.05."/>
    <x v="6"/>
    <n v="1"/>
    <n v="0"/>
    <s v="angielski"/>
    <n v="0"/>
    <n v="0"/>
    <s v="Centrum Kształcenia Zawodowego w Oleśnicy, ul. Wojska Polskiego 67"/>
    <x v="10"/>
  </r>
  <r>
    <x v="31"/>
    <s v="MIędzybórz"/>
    <n v="73476"/>
    <x v="1"/>
    <n v="751201"/>
    <s v="SPC.01."/>
    <x v="9"/>
    <n v="1"/>
    <n v="0"/>
    <s v="angielski"/>
    <n v="0"/>
    <n v="0"/>
    <s v="Centrum Kształcenia Zawodowego w Oleśnicy, ul. Wojska Polskiego 67"/>
    <x v="10"/>
  </r>
  <r>
    <x v="31"/>
    <s v="MIędzybórz"/>
    <n v="73476"/>
    <x v="7"/>
    <n v="712618"/>
    <s v="BUD.09."/>
    <x v="4"/>
    <n v="1"/>
    <n v="0"/>
    <s v="niemiecki"/>
    <n v="1"/>
    <n v="0"/>
    <s v="Centrum Kształcenia Zawodowego w Świdnicy, 58-105 Świdnica, ul. Gen. Władysława Sikorskiego 41"/>
    <x v="3"/>
  </r>
  <r>
    <x v="31"/>
    <s v="MIędzybórz"/>
    <n v="73476"/>
    <x v="6"/>
    <n v="522301"/>
    <s v="HAN.01."/>
    <x v="7"/>
    <n v="2"/>
    <n v="2"/>
    <s v="angielski"/>
    <n v="0"/>
    <n v="0"/>
    <s v="Centrum Kształcenia Zawodowego w Oleśnicy, ul. Wojska Polskiego 67"/>
    <x v="10"/>
  </r>
  <r>
    <x v="32"/>
    <s v="Milicz"/>
    <n v="60195"/>
    <x v="19"/>
    <n v="513101"/>
    <s v="HGT.01."/>
    <x v="0"/>
    <n v="0"/>
    <m/>
    <s v="niemiecki"/>
    <n v="0"/>
    <n v="0"/>
    <s v="Centrum Kształcenia Zawodowego w Zespole Szkół i Placówek Kształcenia Zawodowego, ul.Botaniczna 66, 65-392  Zielona Góra"/>
    <x v="5"/>
  </r>
  <r>
    <x v="32"/>
    <s v="Milicz"/>
    <n v="60195"/>
    <x v="24"/>
    <n v="713203"/>
    <s v="MOT.03."/>
    <x v="0"/>
    <n v="0"/>
    <n v="0"/>
    <s v="niemiecki"/>
    <n v="0"/>
    <n v="0"/>
    <s v="Ośrodek Dokształcania i Doskonalenia Zawodowego w Krotoszynie"/>
    <x v="15"/>
  </r>
  <r>
    <x v="32"/>
    <s v="Milicz"/>
    <n v="60195"/>
    <x v="36"/>
    <n v="751108"/>
    <s v="SPC.04."/>
    <x v="0"/>
    <n v="0"/>
    <n v="0"/>
    <s v="niemiecki"/>
    <n v="0"/>
    <n v="0"/>
    <s v="Ośrodek Dokształcania i Doskonalenia Zawodowego w Krotoszynie"/>
    <x v="15"/>
  </r>
  <r>
    <x v="32"/>
    <s v="Milicz"/>
    <n v="60195"/>
    <x v="7"/>
    <n v="712618"/>
    <s v="BUD.09."/>
    <x v="0"/>
    <n v="0"/>
    <n v="0"/>
    <s v="niemiecki"/>
    <n v="0"/>
    <n v="0"/>
    <s v="Ośrodek Dokształcania i Doskonalenia Zawodowego w Krotoszynie"/>
    <x v="15"/>
  </r>
  <r>
    <x v="32"/>
    <s v="Milicz"/>
    <n v="60195"/>
    <x v="28"/>
    <n v="712905"/>
    <s v="BUD.11."/>
    <x v="0"/>
    <n v="0"/>
    <n v="0"/>
    <s v="niemiecki"/>
    <n v="0"/>
    <n v="0"/>
    <s v="Ośrodek Dokształcania i Doskonalenia Zawodowego w Krotoszynie"/>
    <x v="15"/>
  </r>
  <r>
    <x v="32"/>
    <s v="Milicz"/>
    <n v="60195"/>
    <x v="26"/>
    <n v="712101"/>
    <s v="BUD.03."/>
    <x v="17"/>
    <n v="1"/>
    <n v="0"/>
    <s v="niemiecki"/>
    <n v="1"/>
    <n v="0"/>
    <s v="Centrum Kształcenia Zawodowego w Zespole Szkół i Placówek Kształcenia Zawodowego, ul.Botaniczna 66, 65-392  Zielona Góra"/>
    <x v="5"/>
  </r>
  <r>
    <x v="32"/>
    <s v="Milicz"/>
    <n v="60195"/>
    <x v="1"/>
    <n v="751201"/>
    <s v="SPC.01."/>
    <x v="0"/>
    <n v="3"/>
    <n v="2"/>
    <s v="niemiecki"/>
    <n v="0"/>
    <n v="0"/>
    <s v="Ośrodek Dokształcania i Doskonalenia Zawodowego w Krotoszynie"/>
    <x v="15"/>
  </r>
  <r>
    <x v="32"/>
    <s v="Milicz"/>
    <n v="60195"/>
    <x v="31"/>
    <n v="741201"/>
    <s v="ELE.01."/>
    <x v="0"/>
    <n v="11"/>
    <n v="0"/>
    <s v="niemiecki"/>
    <n v="0"/>
    <n v="0"/>
    <s v="Ośrodek Dokształcania i Doskonalenia Zawodowego w Krotoszynie"/>
    <x v="15"/>
  </r>
  <r>
    <x v="32"/>
    <s v="Milicz"/>
    <n v="60195"/>
    <x v="2"/>
    <n v="741103"/>
    <s v="ELE.02."/>
    <x v="0"/>
    <n v="8"/>
    <n v="0"/>
    <s v="niemiecki"/>
    <n v="0"/>
    <n v="0"/>
    <s v="Ośrodek Dokształcania i Doskonalenia Zawodowego w Krotoszynie"/>
    <x v="15"/>
  </r>
  <r>
    <x v="32"/>
    <s v="Milicz"/>
    <n v="60195"/>
    <x v="3"/>
    <n v="514101"/>
    <s v="FRK.01."/>
    <x v="0"/>
    <n v="7"/>
    <n v="7"/>
    <s v="niemiecki"/>
    <n v="0"/>
    <n v="0"/>
    <s v="Ośrodek Dokształcania i Doskonalenia Zawodowego w Krotoszynie"/>
    <x v="15"/>
  </r>
  <r>
    <x v="32"/>
    <s v="Milicz"/>
    <n v="60195"/>
    <x v="4"/>
    <n v="512001"/>
    <s v="HGT.02."/>
    <x v="0"/>
    <n v="8"/>
    <n v="6"/>
    <s v="niemiecki"/>
    <n v="0"/>
    <n v="0"/>
    <s v="Ośrodek Dokształcania i Doskonalenia Zawodowego w Krotoszynie"/>
    <x v="15"/>
  </r>
  <r>
    <x v="32"/>
    <s v="Milicz"/>
    <n v="60195"/>
    <x v="0"/>
    <n v="723103"/>
    <s v="MOT.05."/>
    <x v="0"/>
    <n v="16"/>
    <n v="0"/>
    <s v="niemiecki"/>
    <n v="0"/>
    <n v="0"/>
    <s v="Ośrodek Dokształcania i Doskonalenia Zawodowego w Krotoszynie"/>
    <x v="15"/>
  </r>
  <r>
    <x v="32"/>
    <s v="Milicz"/>
    <n v="60195"/>
    <x v="6"/>
    <n v="522301"/>
    <s v="HAN.01."/>
    <x v="0"/>
    <n v="32"/>
    <n v="28"/>
    <s v="niemiecki"/>
    <n v="0"/>
    <n v="0"/>
    <s v="Ośrodek Dokształcania i Doskonalenia Zawodowego w Krotoszynie"/>
    <x v="15"/>
  </r>
  <r>
    <x v="32"/>
    <s v="Milicz"/>
    <n v="60195"/>
    <x v="8"/>
    <n v="722204"/>
    <s v="MEC.08."/>
    <x v="0"/>
    <n v="16"/>
    <n v="0"/>
    <s v="niemiecki"/>
    <n v="0"/>
    <n v="0"/>
    <s v="Ośrodek Dokształcania i Doskonalenia Zawodowego w Krotoszynie"/>
    <x v="15"/>
  </r>
  <r>
    <x v="32"/>
    <s v="Milicz"/>
    <n v="60195"/>
    <x v="9"/>
    <n v="722307"/>
    <s v="MEC.05."/>
    <x v="0"/>
    <n v="1"/>
    <n v="0"/>
    <s v="niemiecki"/>
    <n v="0"/>
    <n v="0"/>
    <s v="Ośrodek Dokształcania i Doskonalenia Zawodowego w Krotoszynie"/>
    <x v="15"/>
  </r>
  <r>
    <x v="32"/>
    <s v="Milicz"/>
    <n v="60195"/>
    <x v="13"/>
    <n v="742117"/>
    <s v="ELM.02."/>
    <x v="0"/>
    <n v="3"/>
    <n v="0"/>
    <s v="niemiecki"/>
    <n v="0"/>
    <n v="0"/>
    <s v="Ośrodek Dokształcania i Doskonalenia Zawodowego w Krotoszynie"/>
    <x v="15"/>
  </r>
  <r>
    <x v="32"/>
    <s v="Milicz"/>
    <n v="60195"/>
    <x v="14"/>
    <n v="751204"/>
    <s v="SPC.03."/>
    <x v="0"/>
    <n v="2"/>
    <n v="1"/>
    <s v="niemiecki"/>
    <n v="0"/>
    <n v="0"/>
    <s v="Ośrodek Dokształcania i Doskonalenia Zawodowego w Krotoszynie"/>
    <x v="15"/>
  </r>
  <r>
    <x v="32"/>
    <s v="Milicz"/>
    <n v="60195"/>
    <x v="29"/>
    <n v="613003"/>
    <s v="ROL.04."/>
    <x v="0"/>
    <n v="2"/>
    <n v="0"/>
    <s v="niemiecki"/>
    <n v="0"/>
    <n v="0"/>
    <s v="Ośrodek Dokształcania i Doskonalenia Zawodowego w Krotoszynie"/>
    <x v="15"/>
  </r>
  <r>
    <x v="32"/>
    <s v="Milicz"/>
    <n v="60195"/>
    <x v="11"/>
    <n v="752205"/>
    <s v="DRM.04."/>
    <x v="0"/>
    <n v="6"/>
    <n v="0"/>
    <s v="niemiecki"/>
    <n v="0"/>
    <n v="0"/>
    <s v="Ośrodek Dokształcania i Doskonalenia Zawodowego w Krotoszynie"/>
    <x v="15"/>
  </r>
  <r>
    <x v="32"/>
    <s v="Milicz"/>
    <n v="60195"/>
    <x v="18"/>
    <n v="741201"/>
    <s v="DRM.05."/>
    <x v="0"/>
    <n v="2"/>
    <n v="1"/>
    <s v="niemiecki"/>
    <n v="0"/>
    <n v="0"/>
    <s v="Ośrodek Dokształcania i Doskonalenia Zawodowego w Krotoszynie"/>
    <x v="15"/>
  </r>
  <r>
    <x v="33"/>
    <s v="Namysłów"/>
    <m/>
    <x v="0"/>
    <n v="723103"/>
    <s v="MOT.05."/>
    <x v="3"/>
    <n v="9"/>
    <n v="0"/>
    <m/>
    <m/>
    <m/>
    <s v="Centrum Kształcenia Zawodowego w Oleśnicy, ul. Wojska Polskiego 67"/>
    <x v="10"/>
  </r>
  <r>
    <x v="33"/>
    <s v="Namysłów"/>
    <m/>
    <x v="2"/>
    <n v="741103"/>
    <s v="ELE.02."/>
    <x v="10"/>
    <n v="4"/>
    <n v="0"/>
    <m/>
    <m/>
    <m/>
    <s v="Centrum Kształcenia Zawodowego w Oleśnicy, ul. Wojska Polskiego 67"/>
    <x v="10"/>
  </r>
  <r>
    <x v="34"/>
    <s v="Nowa Ruda"/>
    <n v="92214"/>
    <x v="10"/>
    <n v="741203"/>
    <s v="MOT.02."/>
    <x v="0"/>
    <n v="0"/>
    <n v="0"/>
    <s v="niemiecki"/>
    <n v="0"/>
    <n v="0"/>
    <s v="Centrum Kształcenia Zawodowego w Świdnicy, 58-105 Świdnica, ul. Gen. Władysława Sikorskiego 41"/>
    <x v="3"/>
  </r>
  <r>
    <x v="34"/>
    <s v="Nowa Ruda"/>
    <n v="92214"/>
    <x v="14"/>
    <n v="751204"/>
    <s v="SPC.03."/>
    <x v="0"/>
    <n v="0"/>
    <n v="0"/>
    <s v="niemiecki"/>
    <n v="0"/>
    <n v="0"/>
    <s v="Centrum Kształcenia Zawodowego w Świdnicy, 58-105 Świdnica, ul. Gen. Władysława Sikorskiego 41"/>
    <x v="3"/>
  </r>
  <r>
    <x v="34"/>
    <s v="Nowa Ruda"/>
    <n v="92214"/>
    <x v="28"/>
    <n v="712905"/>
    <s v="BUD.11."/>
    <x v="0"/>
    <n v="0"/>
    <n v="0"/>
    <s v="angielski"/>
    <n v="0"/>
    <n v="0"/>
    <s v="Centrum Kształcenia Zawodowego i Ustawicznego, 67-400 Wschowa, Plac Kosynierów 1"/>
    <x v="6"/>
  </r>
  <r>
    <x v="34"/>
    <s v="Nowa Ruda"/>
    <n v="92214"/>
    <x v="15"/>
    <n v="711204"/>
    <s v="BUD.12."/>
    <x v="0"/>
    <n v="0"/>
    <n v="0"/>
    <s v="niemiecki"/>
    <n v="0"/>
    <n v="0"/>
    <s v="Centrum Kształcenia Zawodowego w Świdnicy, 58-105 Świdnica, ul. Gen. Władysława Sikorskiego 41"/>
    <x v="3"/>
  </r>
  <r>
    <x v="34"/>
    <s v="Nowa Ruda"/>
    <n v="92214"/>
    <x v="20"/>
    <n v="732210"/>
    <s v="PGF.02."/>
    <x v="0"/>
    <n v="0"/>
    <m/>
    <s v="angielski"/>
    <n v="0"/>
    <n v="0"/>
    <s v="Centrum Kształcenia Zawodowego w Zespole Szkół i Placówek Kształcenia Zawodowego, ul.Botaniczna 66, 65-392  Zielona Góra"/>
    <x v="5"/>
  </r>
  <r>
    <x v="34"/>
    <s v="Nowa Ruda"/>
    <n v="92214"/>
    <x v="2"/>
    <n v="741103"/>
    <s v="ELE.02."/>
    <x v="20"/>
    <n v="10"/>
    <n v="0"/>
    <s v="niemiecki"/>
    <n v="10"/>
    <n v="0"/>
    <s v="Centrum Kształcenia Zawodowego w Świdnicy, 58-105 Świdnica, ul. Gen. Władysława Sikorskiego 41"/>
    <x v="3"/>
  </r>
  <r>
    <x v="34"/>
    <s v="Nowa Ruda"/>
    <n v="92214"/>
    <x v="0"/>
    <n v="723103"/>
    <s v="MOT.05."/>
    <x v="5"/>
    <n v="14"/>
    <n v="0"/>
    <s v="angielski"/>
    <n v="0"/>
    <n v="0"/>
    <s v="Centrum Kształcenia Zawodowego w Kłodzkiej Szkole Przedsiębiorczości w Kłodzku, ul. Szkolna 8, 57-300 Kłodzko"/>
    <x v="2"/>
  </r>
  <r>
    <x v="34"/>
    <s v="Nowa Ruda"/>
    <n v="92214"/>
    <x v="1"/>
    <n v="751201"/>
    <s v="SPC.01."/>
    <x v="21"/>
    <n v="6"/>
    <n v="5"/>
    <s v="angielski"/>
    <n v="0"/>
    <n v="0"/>
    <s v="Centrum Kształcenia Zawodowego w Kłodzkiej Szkole Przedsiębiorczości w Kłodzku, ul. Szkolna 8, 57-300 Kłodzko"/>
    <x v="2"/>
  </r>
  <r>
    <x v="34"/>
    <s v="Nowa Ruda"/>
    <n v="92214"/>
    <x v="4"/>
    <n v="512001"/>
    <s v="HGT.02."/>
    <x v="16"/>
    <n v="7"/>
    <n v="7"/>
    <s v="angielski"/>
    <n v="0"/>
    <n v="0"/>
    <s v="Centrum Kształcenia Zawodowego w Kłodzkiej Szkole Przedsiębiorczości w Kłodzku, ul. Szkolna 8, 57-300 Kłodzko"/>
    <x v="2"/>
  </r>
  <r>
    <x v="34"/>
    <s v="Nowa Ruda"/>
    <n v="92214"/>
    <x v="6"/>
    <n v="522301"/>
    <s v="HAN.01."/>
    <x v="21"/>
    <n v="8"/>
    <n v="8"/>
    <s v="angielski"/>
    <n v="0"/>
    <n v="0"/>
    <s v="Centrum Kształcenia Zawodowego w Kłodzkiej Szkole Przedsiębiorczości w Kłodzku, ul. Szkolna 8, 57-300 Kłodzko"/>
    <x v="2"/>
  </r>
  <r>
    <x v="34"/>
    <s v="Nowa Ruda"/>
    <n v="92214"/>
    <x v="3"/>
    <n v="514101"/>
    <s v="FRK.01."/>
    <x v="16"/>
    <n v="5"/>
    <n v="5"/>
    <s v="angielski"/>
    <n v="0"/>
    <n v="0"/>
    <s v="Centrum Kształcenia Zawodowego w Kłodzkiej Szkole Przedsiębiorczości w Kłodzku, ul. Szkolna 8, 57-300 Kłodzko"/>
    <x v="2"/>
  </r>
  <r>
    <x v="34"/>
    <s v="Nowa Ruda"/>
    <n v="92214"/>
    <x v="25"/>
    <n v="712906"/>
    <s v="BUD.10."/>
    <x v="0"/>
    <n v="1"/>
    <n v="0"/>
    <s v="angielski"/>
    <n v="1"/>
    <n v="0"/>
    <s v="Centrum Kształcenia Zawodowego i Ustawicznego, 67-400 Wschowa, Plac Kosynierów 1"/>
    <x v="6"/>
  </r>
  <r>
    <x v="34"/>
    <s v="Nowa Ruda"/>
    <n v="92214"/>
    <x v="9"/>
    <n v="722307"/>
    <s v="MEC.05."/>
    <x v="8"/>
    <n v="5"/>
    <n v="0"/>
    <s v="niemiecki"/>
    <n v="5"/>
    <n v="0"/>
    <s v="Centrum Kształcenia Zawodowego w Świdnicy, 58-105 Świdnica, ul. Gen. Władysława Sikorskiego 41"/>
    <x v="3"/>
  </r>
  <r>
    <x v="34"/>
    <s v="Nowa Ruda"/>
    <n v="92214"/>
    <x v="24"/>
    <n v="713203"/>
    <s v="MOT.03."/>
    <x v="9"/>
    <n v="1"/>
    <n v="0"/>
    <s v="niemiecki"/>
    <n v="1"/>
    <n v="0"/>
    <s v="Centrum Kształcenia Zawodowego w Świdnicy, 58-105 Świdnica, ul. Gen. Władysława Sikorskiego 41"/>
    <x v="3"/>
  </r>
  <r>
    <x v="35"/>
    <s v="Oborniki Śląskie"/>
    <n v="38756"/>
    <x v="10"/>
    <n v="741203"/>
    <s v="MOT.02."/>
    <x v="0"/>
    <n v="0"/>
    <n v="0"/>
    <s v="angielski"/>
    <n v="0"/>
    <n v="0"/>
    <s v="Centrum Kształcenia Zawodowego i Ustawicznego, 67-400 Wschowa, Plac Kosynierów 1"/>
    <x v="6"/>
  </r>
  <r>
    <x v="35"/>
    <s v="Oborniki Śląskie"/>
    <n v="38756"/>
    <x v="23"/>
    <n v="843103"/>
    <s v="ROL.02."/>
    <x v="0"/>
    <n v="0"/>
    <n v="0"/>
    <s v="angielski"/>
    <n v="0"/>
    <n v="0"/>
    <s v="Centrum Kształcenia Zawodowego i Ustawicznego, 67-400 Wschowa, Plac Kosynierów 1"/>
    <x v="6"/>
  </r>
  <r>
    <x v="35"/>
    <s v="Oborniki Śląskie"/>
    <n v="38756"/>
    <x v="22"/>
    <n v="721306"/>
    <s v="MOT.01."/>
    <x v="0"/>
    <n v="0"/>
    <n v="0"/>
    <s v="angielski"/>
    <n v="0"/>
    <n v="0"/>
    <s v="Centrum Kształcenia Zawodowego i Ustawicznego, 67-400 Wschowa, Plac Kosynierów 1"/>
    <x v="6"/>
  </r>
  <r>
    <x v="35"/>
    <s v="Oborniki Śląskie"/>
    <n v="38756"/>
    <x v="7"/>
    <n v="712618"/>
    <s v="BUD.09."/>
    <x v="0"/>
    <n v="0"/>
    <n v="0"/>
    <s v="angielski"/>
    <n v="0"/>
    <n v="0"/>
    <s v="Centrum Kształcenia Zawodowego i Ustawicznego, 67-400 Wschowa, Plac Kosynierów 1"/>
    <x v="6"/>
  </r>
  <r>
    <x v="35"/>
    <s v="Oborniki Śląskie"/>
    <n v="38756"/>
    <x v="15"/>
    <n v="711204"/>
    <s v="BUD.12."/>
    <x v="0"/>
    <n v="0"/>
    <n v="0"/>
    <s v="angielski"/>
    <n v="0"/>
    <n v="0"/>
    <s v="Centrum Kształcenia Zawodowego i Ustawicznego, 67-400 Wschowa, Plac Kosynierów 1"/>
    <x v="6"/>
  </r>
  <r>
    <x v="35"/>
    <s v="Oborniki Śląskie"/>
    <n v="38756"/>
    <x v="6"/>
    <n v="522301"/>
    <s v="HAN.01."/>
    <x v="13"/>
    <n v="5"/>
    <n v="4"/>
    <s v="angielski"/>
    <n v="5"/>
    <n v="4"/>
    <s v="Centrum Kształcenia Zawodowego i Ustawicznego, 67-400 Wschowa, Plac Kosynierów 1"/>
    <x v="6"/>
  </r>
  <r>
    <x v="35"/>
    <s v="Oborniki Śląskie"/>
    <n v="38756"/>
    <x v="1"/>
    <n v="751201"/>
    <s v="SPC.01."/>
    <x v="10"/>
    <n v="1"/>
    <n v="1"/>
    <s v="angielski"/>
    <n v="1"/>
    <n v="1"/>
    <s v="Centrum Kształcenia Zawodowego i Ustawicznego, 67-400 Wschowa, Plac Kosynierów 1"/>
    <x v="6"/>
  </r>
  <r>
    <x v="35"/>
    <s v="Oborniki Śląskie"/>
    <n v="38756"/>
    <x v="11"/>
    <n v="752205"/>
    <s v="DRM.04."/>
    <x v="0"/>
    <n v="2"/>
    <n v="0"/>
    <s v="angielski"/>
    <n v="2"/>
    <n v="0"/>
    <s v="Centrum Kształcenia Zawodowego i Ustawicznego, 67-400 Wschowa, Plac Kosynierów 1"/>
    <x v="6"/>
  </r>
  <r>
    <x v="35"/>
    <s v="Oborniki Śląskie"/>
    <n v="38756"/>
    <x v="3"/>
    <n v="514101"/>
    <s v="FRK.01."/>
    <x v="3"/>
    <n v="5"/>
    <n v="5"/>
    <s v="angielski"/>
    <n v="5"/>
    <n v="5"/>
    <s v="Centrum Kształcenia Zawodowego i Ustawicznego, 67-400 Wschowa, Plac Kosynierów 1"/>
    <x v="6"/>
  </r>
  <r>
    <x v="35"/>
    <s v="Oborniki Śląskie"/>
    <n v="38756"/>
    <x v="13"/>
    <n v="742117"/>
    <s v="ELM.02."/>
    <x v="0"/>
    <n v="5"/>
    <n v="0"/>
    <s v="angielski"/>
    <n v="5"/>
    <n v="0"/>
    <s v="Centrum Kształcenia Zawodowego i Ustawicznego, 67-400 Wschowa, Plac Kosynierów 1"/>
    <x v="6"/>
  </r>
  <r>
    <x v="35"/>
    <s v="Oborniki Śląskie"/>
    <n v="38756"/>
    <x v="24"/>
    <n v="713203"/>
    <s v="MOT.03."/>
    <x v="0"/>
    <n v="1"/>
    <n v="0"/>
    <s v="angielski"/>
    <n v="1"/>
    <n v="0"/>
    <s v="Centrum Kształcenia Zawodowego i Ustawicznego, 67-400 Wschowa, Plac Kosynierów 1"/>
    <x v="6"/>
  </r>
  <r>
    <x v="35"/>
    <s v="Oborniki Śląskie"/>
    <n v="38756"/>
    <x v="2"/>
    <n v="741103"/>
    <s v="ELE.02."/>
    <x v="0"/>
    <n v="3"/>
    <n v="0"/>
    <s v="angielski"/>
    <n v="3"/>
    <n v="0"/>
    <s v="Centrum Kształcenia Zawodowego i Ustawicznego, 67-400 Wschowa, Plac Kosynierów 1"/>
    <x v="6"/>
  </r>
  <r>
    <x v="35"/>
    <s v="Oborniki Śląskie"/>
    <n v="38756"/>
    <x v="33"/>
    <n v="742118"/>
    <s v="ELM.03."/>
    <x v="0"/>
    <n v="2"/>
    <n v="0"/>
    <s v="angielski"/>
    <n v="2"/>
    <n v="0"/>
    <s v="Centrum Kształcenia Zawodowego i Ustawicznego, 67-400 Wschowa, Plac Kosynierów 1"/>
    <x v="6"/>
  </r>
  <r>
    <x v="35"/>
    <s v="Oborniki Śląskie"/>
    <n v="38756"/>
    <x v="21"/>
    <n v="432106"/>
    <s v="SPL.01."/>
    <x v="11"/>
    <n v="3"/>
    <n v="0"/>
    <s v="angielski"/>
    <n v="3"/>
    <n v="0"/>
    <s v="Centrum Kształcenia Zawodowego w Zespole Szkół i Placówek Kształcenia Zawodowego, ul.Botaniczna 66, 65-392  Zielona Góra"/>
    <x v="5"/>
  </r>
  <r>
    <x v="35"/>
    <s v="Oborniki Śląskie"/>
    <n v="38756"/>
    <x v="0"/>
    <n v="723103"/>
    <s v="MOT.05."/>
    <x v="0"/>
    <n v="4"/>
    <n v="0"/>
    <s v="angielski"/>
    <n v="4"/>
    <n v="0"/>
    <s v="Centrum Kształcenia Zawodowego i Ustawicznego, 67-400 Wschowa, Plac Kosynierów 1"/>
    <x v="6"/>
  </r>
  <r>
    <x v="35"/>
    <s v="Oborniki Śląskie"/>
    <n v="38756"/>
    <x v="29"/>
    <n v="613003"/>
    <s v="ROL.04."/>
    <x v="3"/>
    <n v="1"/>
    <n v="0"/>
    <s v="angielski"/>
    <n v="1"/>
    <n v="0"/>
    <s v="Centrum Kształcenia Zawodowego i Ustawicznego, 67-400 Wschowa, Plac Kosynierów 1"/>
    <x v="6"/>
  </r>
  <r>
    <x v="35"/>
    <s v="Oborniki Śląskie"/>
    <n v="38756"/>
    <x v="4"/>
    <n v="512001"/>
    <s v="HGT.02."/>
    <x v="3"/>
    <n v="4"/>
    <n v="2"/>
    <s v="angielski"/>
    <n v="4"/>
    <n v="2"/>
    <s v="Centrum Kształcenia Zawodowego i Ustawicznego, 67-400 Wschowa, Plac Kosynierów 1"/>
    <x v="6"/>
  </r>
  <r>
    <x v="36"/>
    <s v="Oleśnica"/>
    <n v="84531"/>
    <x v="28"/>
    <n v="712905"/>
    <s v="BUD.11."/>
    <x v="0"/>
    <n v="0"/>
    <n v="0"/>
    <s v="angielski"/>
    <n v="0"/>
    <n v="0"/>
    <s v="Centrum Kształcenia Zawodowego i Ustawicznego, 67-400 Wschowa, Plac Kosynierów 1"/>
    <x v="0"/>
  </r>
  <r>
    <x v="36"/>
    <s v="Oleśnica"/>
    <n v="84531"/>
    <x v="22"/>
    <n v="721306"/>
    <s v="MOT.01."/>
    <x v="0"/>
    <n v="0"/>
    <n v="0"/>
    <s v="niemiecki"/>
    <n v="0"/>
    <n v="0"/>
    <s v="Centrum Kształcenia Zawodowego w Świdnicy, 58-105 Świdnica, ul. Gen. Władysława Sikorskiego 41"/>
    <x v="3"/>
  </r>
  <r>
    <x v="36"/>
    <s v="Oleśnica"/>
    <n v="84531"/>
    <x v="12"/>
    <n v="753105"/>
    <s v="MOD.03."/>
    <x v="11"/>
    <n v="1"/>
    <n v="1"/>
    <s v="angielski"/>
    <n v="1"/>
    <n v="1"/>
    <s v="Centrum Kształcenia Zawodowego w Zespole Szkół i Placówek Kształcenia Zawodowego, ul.Botaniczna 66, 65-392  Zielona Góra"/>
    <x v="5"/>
  </r>
  <r>
    <x v="36"/>
    <s v="Oleśnica"/>
    <n v="84531"/>
    <x v="4"/>
    <n v="512001"/>
    <s v="HGT.02."/>
    <x v="10"/>
    <n v="14"/>
    <n v="6"/>
    <s v="angielski"/>
    <n v="0"/>
    <n v="0"/>
    <s v="Centrum Kształcenia Zawodowego w Oleśnicy, ul. Wojska Polskiego 67"/>
    <x v="10"/>
  </r>
  <r>
    <x v="36"/>
    <s v="Oleśnica"/>
    <n v="84531"/>
    <x v="0"/>
    <n v="723103"/>
    <s v="MOT.05."/>
    <x v="10"/>
    <n v="28"/>
    <n v="0"/>
    <s v="angielski"/>
    <n v="0"/>
    <n v="0"/>
    <s v="Centrum Kształcenia Zawodowego w Oleśnicy, ul. Wojska Polskiego 67"/>
    <x v="10"/>
  </r>
  <r>
    <x v="36"/>
    <s v="Oleśnica"/>
    <n v="84531"/>
    <x v="10"/>
    <n v="741203"/>
    <s v="MOT.02."/>
    <x v="7"/>
    <n v="7"/>
    <n v="0"/>
    <s v="niemiecki"/>
    <n v="7"/>
    <n v="0"/>
    <s v="Centrum Kształcenia Zawodowego w Świdnicy, 58-105 Świdnica, ul. Gen. Władysława Sikorskiego 41"/>
    <x v="3"/>
  </r>
  <r>
    <x v="36"/>
    <s v="Oleśnica"/>
    <n v="84531"/>
    <x v="7"/>
    <n v="712618"/>
    <s v="BUD.09."/>
    <x v="4"/>
    <n v="9"/>
    <n v="0"/>
    <s v="niemiecki"/>
    <n v="9"/>
    <n v="0"/>
    <s v="Centrum Kształcenia Zawodowego w Świdnicy, 58-105 Świdnica, ul. Gen. Władysława Sikorskiego 41"/>
    <x v="3"/>
  </r>
  <r>
    <x v="36"/>
    <s v="Oleśnica"/>
    <n v="84531"/>
    <x v="24"/>
    <n v="713203"/>
    <s v="MOT.03."/>
    <x v="4"/>
    <n v="4"/>
    <n v="0"/>
    <s v="angielski"/>
    <n v="0"/>
    <n v="0"/>
    <s v="Centrum Kształcenia Zawodowego w Oleśnicy, ul. Wojska Polskiego 67"/>
    <x v="10"/>
  </r>
  <r>
    <x v="36"/>
    <s v="Oleśnica"/>
    <n v="84531"/>
    <x v="8"/>
    <n v="722204"/>
    <s v="MEC.08."/>
    <x v="13"/>
    <n v="1"/>
    <n v="0"/>
    <s v="niemiecki"/>
    <n v="1"/>
    <n v="0"/>
    <s v="Centrum Kształcenia Zawodowego i Ustawicznego, 67-400 Wschowa, Plac Kosynierów 1"/>
    <x v="6"/>
  </r>
  <r>
    <x v="36"/>
    <s v="Oleśnica"/>
    <n v="84531"/>
    <x v="2"/>
    <n v="741103"/>
    <s v="ELE.02."/>
    <x v="10"/>
    <n v="13"/>
    <n v="0"/>
    <s v="angielski"/>
    <n v="0"/>
    <n v="0"/>
    <s v="Centrum Kształcenia Zawodowego w Oleśnicy, ul. Wojska Polskiego 67"/>
    <x v="10"/>
  </r>
  <r>
    <x v="36"/>
    <s v="Oleśnica"/>
    <n v="84531"/>
    <x v="1"/>
    <n v="751201"/>
    <s v="SPC.01."/>
    <x v="9"/>
    <n v="5"/>
    <n v="5"/>
    <s v="angielski"/>
    <n v="0"/>
    <n v="0"/>
    <s v="Centrum Kształcenia Zawodowego w Oleśnicy, ul. Wojska Polskiego 67"/>
    <x v="10"/>
  </r>
  <r>
    <x v="36"/>
    <s v="Oleśnica"/>
    <n v="84531"/>
    <x v="3"/>
    <n v="514101"/>
    <s v="FRK.01."/>
    <x v="4"/>
    <n v="30"/>
    <n v="29"/>
    <s v="angielski"/>
    <n v="0"/>
    <n v="0"/>
    <s v="Centrum Kształcenia Zawodowego w Oleśnicy, ul. Wojska Polskiego 67"/>
    <x v="10"/>
  </r>
  <r>
    <x v="36"/>
    <s v="Oleśnica"/>
    <n v="84531"/>
    <x v="11"/>
    <n v="752205"/>
    <s v="DRM.04."/>
    <x v="20"/>
    <n v="10"/>
    <n v="0"/>
    <s v="angielski"/>
    <n v="0"/>
    <n v="0"/>
    <s v="Centrum Kształcenia Zawodowego w Oleśnicy, ul. Wojska Polskiego 67"/>
    <x v="10"/>
  </r>
  <r>
    <x v="36"/>
    <s v="Oleśnica"/>
    <n v="84531"/>
    <x v="18"/>
    <n v="741201"/>
    <s v="DRM.05."/>
    <x v="4"/>
    <n v="12"/>
    <n v="0"/>
    <s v="angielski"/>
    <n v="0"/>
    <n v="0"/>
    <s v="Centrum Kształcenia Zawodowego w Oleśnicy, ul. Wojska Polskiego 67"/>
    <x v="10"/>
  </r>
  <r>
    <x v="36"/>
    <s v="Oleśnica"/>
    <n v="84531"/>
    <x v="6"/>
    <n v="522301"/>
    <s v="HAN.01."/>
    <x v="20"/>
    <n v="6"/>
    <n v="6"/>
    <s v="angielski"/>
    <n v="0"/>
    <n v="0"/>
    <s v="Centrum Kształcenia Zawodowego w Oleśnicy, ul. Wojska Polskiego 67"/>
    <x v="10"/>
  </r>
  <r>
    <x v="36"/>
    <s v="Oleśnica"/>
    <n v="84531"/>
    <x v="31"/>
    <n v="741201"/>
    <s v="ELE.01."/>
    <x v="4"/>
    <n v="1"/>
    <n v="0"/>
    <s v="angielski"/>
    <n v="1"/>
    <n v="0"/>
    <s v="Centrum Kształcenia Zawodowego i Ustawicznego, 67-400 Wschowa, Plac Kosynierów 1"/>
    <x v="6"/>
  </r>
  <r>
    <x v="36"/>
    <s v="Oleśnica"/>
    <n v="84531"/>
    <x v="9"/>
    <n v="722307"/>
    <s v="MEC.05."/>
    <x v="8"/>
    <n v="4"/>
    <n v="0"/>
    <s v="niemiecki"/>
    <n v="4"/>
    <n v="0"/>
    <s v="Centrum Kształcenia Zawodowego w Świdnicy, 58-105 Świdnica, ul. Gen. Władysława Sikorskiego 41"/>
    <x v="3"/>
  </r>
  <r>
    <x v="36"/>
    <s v="Oleśnica"/>
    <n v="84531"/>
    <x v="14"/>
    <n v="751204"/>
    <s v="SPC.03."/>
    <x v="6"/>
    <n v="4"/>
    <n v="1"/>
    <s v="niemiecki"/>
    <n v="0"/>
    <n v="2"/>
    <s v="Centrum Kształcenia Zawodowego w Oleśnicy, ul. Wojska Polskiego 67"/>
    <x v="10"/>
  </r>
  <r>
    <x v="37"/>
    <s v="Oława"/>
    <n v="30693"/>
    <x v="14"/>
    <n v="751204"/>
    <s v="SPC.03."/>
    <x v="0"/>
    <n v="0"/>
    <n v="0"/>
    <s v="angielski"/>
    <n v="0"/>
    <n v="0"/>
    <s v="Centrum Kształcenia Zawodowego w Oleśnicy, ul. Wojska Polskiego 67"/>
    <x v="10"/>
  </r>
  <r>
    <x v="37"/>
    <s v="Oława"/>
    <n v="30693"/>
    <x v="2"/>
    <n v="741103"/>
    <s v="ELE.02."/>
    <x v="0"/>
    <n v="0"/>
    <n v="0"/>
    <s v="angielski"/>
    <n v="0"/>
    <n v="0"/>
    <s v="Centrum Kształcenia Zawodowego w Świdnicy, 58-105 Świdnica, ul. Gen. Władysława Sikorskiego 41"/>
    <x v="3"/>
  </r>
  <r>
    <x v="38"/>
    <s v="Oława"/>
    <n v="29742"/>
    <x v="11"/>
    <n v="752205"/>
    <s v="DRM.04."/>
    <x v="20"/>
    <n v="6"/>
    <n v="0"/>
    <s v="angielski"/>
    <n v="6"/>
    <n v="0"/>
    <s v="Centrum Kształcenia Zawodowego w Oleśnicy, ul. Wojska Polskiego 67"/>
    <x v="10"/>
  </r>
  <r>
    <x v="37"/>
    <s v="Oława"/>
    <n v="30693"/>
    <x v="10"/>
    <n v="741203"/>
    <s v="MOT.02."/>
    <x v="7"/>
    <n v="5"/>
    <n v="0"/>
    <s v="angielski"/>
    <n v="5"/>
    <n v="0"/>
    <s v="Centrum Kształcenia Zawodowego w Świdnicy, 58-105 Świdnica, ul. Gen. Władysława Sikorskiego 41"/>
    <x v="3"/>
  </r>
  <r>
    <x v="37"/>
    <s v="Oława"/>
    <n v="30693"/>
    <x v="31"/>
    <n v="741201"/>
    <s v="ELE.01."/>
    <x v="0"/>
    <n v="1"/>
    <n v="0"/>
    <s v="angielski"/>
    <n v="1"/>
    <n v="0"/>
    <s v="Wojewódzki Zakład Doskonalenia Zawodowego w Opolu, ul. Małopolska 18,  45-301 Opole"/>
    <x v="18"/>
  </r>
  <r>
    <x v="38"/>
    <s v="Oława"/>
    <n v="29742"/>
    <x v="21"/>
    <n v="432106"/>
    <s v="SPL.01."/>
    <x v="24"/>
    <n v="6"/>
    <n v="2"/>
    <s v="angielski"/>
    <n v="6"/>
    <n v="2"/>
    <s v="Zespół Szkół Ponadpodstawowych im. Hipolita Cegielskiego w Ziębicach ul. Wojska Polskiego 3, 57-220 Ziębice"/>
    <x v="12"/>
  </r>
  <r>
    <x v="38"/>
    <s v="Oława"/>
    <n v="29742"/>
    <x v="3"/>
    <n v="514101"/>
    <s v="FRK.01."/>
    <x v="26"/>
    <n v="10"/>
    <n v="8"/>
    <s v="angielski"/>
    <n v="10"/>
    <n v="8"/>
    <s v="Zespół Szkół Ponadpodstawowych im. Hipolita Cegielskiego w Ziębicach ul. Wojska Polskiego 3, 57-220 Ziębice"/>
    <x v="12"/>
  </r>
  <r>
    <x v="38"/>
    <s v="Oława"/>
    <n v="29742"/>
    <x v="4"/>
    <n v="512001"/>
    <s v="HGT.02."/>
    <x v="15"/>
    <n v="16"/>
    <n v="11"/>
    <s v="angielski"/>
    <n v="16"/>
    <n v="11"/>
    <s v="Zespół Szkół Ponadpodstawowych im. Hipolita Cegielskiego w Ziębicach ul. Wojska Polskiego 3, 57-220 Ziębice"/>
    <x v="12"/>
  </r>
  <r>
    <x v="38"/>
    <s v="Oława"/>
    <n v="29742"/>
    <x v="2"/>
    <n v="741103"/>
    <s v="ELE.02."/>
    <x v="10"/>
    <n v="5"/>
    <n v="0"/>
    <s v="angielski"/>
    <n v="5"/>
    <n v="0"/>
    <s v="Centrum Kształcenia Zawodowego w Oleśnicy, ul. Wojska Polskiego 67"/>
    <x v="10"/>
  </r>
  <r>
    <x v="38"/>
    <s v="Oława"/>
    <n v="29742"/>
    <x v="0"/>
    <n v="723103"/>
    <s v="MOT.05."/>
    <x v="28"/>
    <n v="13"/>
    <n v="0"/>
    <s v="angielski"/>
    <n v="13"/>
    <n v="0"/>
    <s v="Zespół Szkół Ponadpodstawowych im. Hipolita Cegielskiego w Ziębicach ul. Wojska Polskiego 3, 57-220 Ziębice"/>
    <x v="12"/>
  </r>
  <r>
    <x v="38"/>
    <s v="Oława"/>
    <n v="29742"/>
    <x v="1"/>
    <n v="751201"/>
    <s v="SPC.01."/>
    <x v="9"/>
    <n v="3"/>
    <n v="3"/>
    <s v="angielski"/>
    <n v="3"/>
    <n v="3"/>
    <s v="Centrum Kształcenia Zawodowego w Oleśnicy, ul. Wojska Polskiego 67"/>
    <x v="10"/>
  </r>
  <r>
    <x v="38"/>
    <s v="Oława"/>
    <n v="29742"/>
    <x v="6"/>
    <n v="522301"/>
    <s v="HAN.01."/>
    <x v="24"/>
    <n v="8"/>
    <n v="3"/>
    <s v="angielski"/>
    <n v="8"/>
    <n v="3"/>
    <s v="Zespół Szkół Ponadpodstawowych im. Hipolita Cegielskiego w Ziębicach ul. Wojska Polskiego 3, 57-220 Ziębice"/>
    <x v="12"/>
  </r>
  <r>
    <x v="38"/>
    <s v="Oława"/>
    <n v="29742"/>
    <x v="24"/>
    <n v="713203"/>
    <s v="MOT.03."/>
    <x v="4"/>
    <n v="3"/>
    <n v="0"/>
    <s v="angielski"/>
    <n v="3"/>
    <n v="0"/>
    <s v="Centrum Kształcenia Zawodowego w Oleśnicy, ul. Wojska Polskiego 67"/>
    <x v="10"/>
  </r>
  <r>
    <x v="39"/>
    <s v="Oława"/>
    <n v="60251"/>
    <x v="1"/>
    <n v="751201"/>
    <s v="SPC.01."/>
    <x v="9"/>
    <n v="1"/>
    <n v="1"/>
    <s v="angielski"/>
    <n v="1"/>
    <n v="1"/>
    <s v="Wojewódzki Zakład Doskonalenia Zawodowego w Opolu, ul. Małopolska 18,  45-301 Opole"/>
    <x v="18"/>
  </r>
  <r>
    <x v="39"/>
    <s v="Oława"/>
    <n v="60251"/>
    <x v="3"/>
    <n v="514101"/>
    <s v="FRK.01."/>
    <x v="24"/>
    <n v="1"/>
    <n v="1"/>
    <s v="angielski"/>
    <n v="1"/>
    <n v="1"/>
    <s v="Wojewódzki Zakład Doskonalenia Zawodowego w Opolu, ul. Małopolska 18,  45-301 Opole"/>
    <x v="18"/>
  </r>
  <r>
    <x v="39"/>
    <s v="Oława"/>
    <n v="60251"/>
    <x v="4"/>
    <n v="512001"/>
    <s v="HGT.02."/>
    <x v="9"/>
    <n v="1"/>
    <n v="0"/>
    <s v="angielski"/>
    <n v="1"/>
    <n v="0"/>
    <s v="Wojewódzki Zakład Doskonalenia Zawodowego w Opolu, ul. Małopolska 18,  45-301 Opole"/>
    <x v="18"/>
  </r>
  <r>
    <x v="39"/>
    <s v="Oława"/>
    <n v="60251"/>
    <x v="6"/>
    <n v="522301"/>
    <s v="HAN.01."/>
    <x v="9"/>
    <n v="1"/>
    <n v="0"/>
    <s v="angielski"/>
    <n v="1"/>
    <n v="0"/>
    <s v="Wojewódzki Zakład Doskonalenia Zawodowego w Opolu, ul. Małopolska 18,  45-301 Opole"/>
    <x v="18"/>
  </r>
  <r>
    <x v="37"/>
    <s v="Oława"/>
    <n v="30693"/>
    <x v="9"/>
    <n v="722307"/>
    <s v="MEC.05."/>
    <x v="8"/>
    <n v="3"/>
    <n v="0"/>
    <s v="angielski"/>
    <n v="3"/>
    <n v="0"/>
    <s v="Centrum Kształcenia Zawodowego w Świdnicy, 58-105 Świdnica, ul. Gen. Władysława Sikorskiego 41"/>
    <x v="3"/>
  </r>
  <r>
    <x v="37"/>
    <s v="Oława"/>
    <n v="30693"/>
    <x v="4"/>
    <n v="512001"/>
    <s v="HGT.02."/>
    <x v="20"/>
    <n v="13"/>
    <n v="9"/>
    <s v="angielski"/>
    <n v="13"/>
    <n v="9"/>
    <s v="Centrum Kształcenia Zawodowego w Oleśnicy, ul. Wojska Polskiego 67"/>
    <x v="10"/>
  </r>
  <r>
    <x v="37"/>
    <s v="Oława"/>
    <n v="30693"/>
    <x v="0"/>
    <n v="723103"/>
    <s v="MOT.05."/>
    <x v="6"/>
    <n v="13"/>
    <n v="0"/>
    <s v="angielski"/>
    <n v="12"/>
    <n v="0"/>
    <s v="Centrum Kształcenia Zawodowego w Oleśnicy, ul. Wojska Polskiego 67"/>
    <x v="10"/>
  </r>
  <r>
    <x v="37"/>
    <s v="Oława"/>
    <n v="30693"/>
    <x v="3"/>
    <n v="514101"/>
    <s v="FRK.01."/>
    <x v="6"/>
    <n v="6"/>
    <n v="4"/>
    <s v="angielski"/>
    <n v="6"/>
    <n v="4"/>
    <s v="Centrum Kształcenia Zawodowego w Oleśnicy, ul. Wojska Polskiego 67"/>
    <x v="10"/>
  </r>
  <r>
    <x v="37"/>
    <s v="Oława"/>
    <n v="30693"/>
    <x v="11"/>
    <n v="752205"/>
    <s v="DRM.04."/>
    <x v="3"/>
    <n v="2"/>
    <n v="0"/>
    <s v="angielski"/>
    <n v="2"/>
    <n v="0"/>
    <s v="Centrum Kształcenia Zawodowego w Świdnicy, 58-105 Świdnica, ul. Gen. Władysława Sikorskiego 41"/>
    <x v="3"/>
  </r>
  <r>
    <x v="37"/>
    <s v="Oława"/>
    <n v="30693"/>
    <x v="6"/>
    <n v="522301"/>
    <s v="HAN.01."/>
    <x v="7"/>
    <n v="6"/>
    <n v="3"/>
    <s v="angielski"/>
    <n v="6"/>
    <n v="3"/>
    <s v="Centrum Kształcenia Zawodowego w Oleśnicy, ul. Wojska Polskiego 67"/>
    <x v="10"/>
  </r>
  <r>
    <x v="37"/>
    <s v="Oława"/>
    <n v="30693"/>
    <x v="22"/>
    <n v="721306"/>
    <s v="MOT.01."/>
    <x v="10"/>
    <n v="3"/>
    <n v="0"/>
    <s v="angielski"/>
    <n v="3"/>
    <n v="0"/>
    <s v="Centrum Kształcenia Zawodowego w Świdnicy, 58-105 Świdnica, ul. Gen. Władysława Sikorskiego 41"/>
    <x v="3"/>
  </r>
  <r>
    <x v="37"/>
    <s v="Oława"/>
    <n v="30693"/>
    <x v="24"/>
    <n v="713203"/>
    <s v="MOT.03."/>
    <x v="9"/>
    <n v="3"/>
    <n v="0"/>
    <s v="angielski"/>
    <n v="3"/>
    <n v="0"/>
    <s v="Centrum Kształcenia Zawodowego w Świdnicy, 58-105 Świdnica, ul. Gen. Władysława Sikorskiego 41"/>
    <x v="3"/>
  </r>
  <r>
    <x v="37"/>
    <s v="Oława"/>
    <n v="30693"/>
    <x v="24"/>
    <n v="713203"/>
    <s v="MOT.03."/>
    <x v="4"/>
    <n v="1"/>
    <n v="0"/>
    <s v="angielski"/>
    <n v="1"/>
    <n v="0"/>
    <s v="Centrum Kształcenia Zawodowego w Oleśnicy, ul. Wojska Polskiego 67"/>
    <x v="10"/>
  </r>
  <r>
    <x v="37"/>
    <s v="Oława"/>
    <n v="30693"/>
    <x v="1"/>
    <n v="751201"/>
    <s v="SPC.01."/>
    <x v="9"/>
    <n v="1"/>
    <n v="1"/>
    <s v="angielski"/>
    <n v="1"/>
    <n v="1"/>
    <s v="Centrum Kształcenia Zawodowego w Oleśnicy, ul. Wojska Polskiego 67"/>
    <x v="10"/>
  </r>
  <r>
    <x v="40"/>
    <s v="Ostrzeszów"/>
    <m/>
    <x v="4"/>
    <n v="512001"/>
    <s v="HGT.02."/>
    <x v="20"/>
    <n v="4"/>
    <n v="0"/>
    <m/>
    <m/>
    <m/>
    <s v="Centrum Kształcenia Zawodowego w Oleśnicy, ul. Wojska Polskiego 66"/>
    <x v="10"/>
  </r>
  <r>
    <x v="40"/>
    <s v="Ostrzeszów"/>
    <m/>
    <x v="11"/>
    <n v="752205"/>
    <s v="DRM.04."/>
    <x v="3"/>
    <n v="10"/>
    <n v="0"/>
    <m/>
    <m/>
    <m/>
    <s v="Centrum Kształcenia Zawodowego w Oleśnicy, ul. Wojska Polskiego 67"/>
    <x v="10"/>
  </r>
  <r>
    <x v="41"/>
    <s v="Ostrzeszów"/>
    <m/>
    <x v="18"/>
    <n v="753402"/>
    <s v="DRM.05."/>
    <x v="0"/>
    <n v="2"/>
    <n v="0"/>
    <m/>
    <m/>
    <m/>
    <s v="Centrum Kształcenia Zawodowego w Oleśnicy, ul. Wojska Polskiego 67"/>
    <x v="10"/>
  </r>
  <r>
    <x v="42"/>
    <s v="Polkowice"/>
    <n v="40806"/>
    <x v="31"/>
    <n v="741201"/>
    <s v="ELE.01."/>
    <x v="4"/>
    <n v="10"/>
    <n v="0"/>
    <s v="angielski"/>
    <n v="10"/>
    <n v="0"/>
    <s v="Centrum Kształcenia Zawodowego i Ustawicznego, 67-400 Wschowa, Plac Kosynierów 1"/>
    <x v="6"/>
  </r>
  <r>
    <x v="42"/>
    <s v="Polkowice"/>
    <n v="40806"/>
    <x v="2"/>
    <n v="741103"/>
    <s v="ELE.02."/>
    <x v="4"/>
    <n v="4"/>
    <n v="0"/>
    <s v="angielski"/>
    <n v="4"/>
    <n v="0"/>
    <s v="Centrum Kształcenia Zawodowego w Świdnicy, 58-105 Świdnica, ul. Gen. Władysława Sikorskiego 41"/>
    <x v="3"/>
  </r>
  <r>
    <x v="42"/>
    <s v="Polkowice"/>
    <n v="40806"/>
    <x v="3"/>
    <n v="514101"/>
    <s v="FRK.01."/>
    <x v="4"/>
    <n v="6"/>
    <n v="5"/>
    <s v="angielski"/>
    <n v="2"/>
    <n v="1"/>
    <s v="Centrum Kształcenia Zawodowego i Ustawicznego w Legnicy, ul. Lotnicza 26, 59-220 Legnica"/>
    <x v="4"/>
  </r>
  <r>
    <x v="42"/>
    <s v="Polkowice"/>
    <n v="40806"/>
    <x v="12"/>
    <n v="753105"/>
    <s v="MOD.03."/>
    <x v="0"/>
    <n v="0"/>
    <n v="0"/>
    <s v="angielski"/>
    <n v="0"/>
    <n v="0"/>
    <m/>
    <x v="0"/>
  </r>
  <r>
    <x v="42"/>
    <s v="Polkowice"/>
    <n v="40806"/>
    <x v="4"/>
    <n v="512001"/>
    <s v="HGT.02."/>
    <x v="8"/>
    <n v="7"/>
    <n v="5"/>
    <s v="angielski"/>
    <n v="1"/>
    <n v="1"/>
    <s v="Centrum Kształcenia Zawodowego i Ustawicznego w Legnicy, ul. Lotnicza 26, 59-220 Legnica"/>
    <x v="4"/>
  </r>
  <r>
    <x v="42"/>
    <s v="Polkowice"/>
    <n v="40806"/>
    <x v="21"/>
    <n v="432106"/>
    <s v="SPL.01."/>
    <x v="24"/>
    <n v="1"/>
    <n v="0"/>
    <s v="angielski"/>
    <n v="1"/>
    <n v="0"/>
    <s v="Zespół Szkół Ponadpodstawowych im. Hipolita Cegielskiego w Ziębicach ul. Wojska Polskiego 3, 57-220 Ziębice"/>
    <x v="12"/>
  </r>
  <r>
    <x v="42"/>
    <s v="Polkowice"/>
    <n v="40806"/>
    <x v="0"/>
    <n v="723103"/>
    <s v="MOT.05."/>
    <x v="22"/>
    <n v="10"/>
    <n v="0"/>
    <s v="angielski"/>
    <n v="0"/>
    <n v="0"/>
    <s v="Głogowskie Centrum Kształcenia Zawodowego w Głogowie ul. Piotra Skargi 29"/>
    <x v="11"/>
  </r>
  <r>
    <x v="42"/>
    <s v="Polkowice"/>
    <n v="40806"/>
    <x v="7"/>
    <n v="712618"/>
    <s v="BUD.09."/>
    <x v="4"/>
    <n v="1"/>
    <n v="0"/>
    <s v="angielski"/>
    <n v="1"/>
    <n v="0"/>
    <s v="Centrum Kształcenia Zawodowego w Świdnicy, 58-105 Świdnica, ul. Gen. Władysława Sikorskiego 41"/>
    <x v="3"/>
  </r>
  <r>
    <x v="42"/>
    <s v="Polkowice"/>
    <n v="40806"/>
    <x v="37"/>
    <n v="742202"/>
    <s v="INF.01."/>
    <x v="0"/>
    <n v="3"/>
    <n v="0"/>
    <s v="angielski"/>
    <n v="3"/>
    <n v="0"/>
    <s v="Branżowa Szkoła I Stopnia w Zespole Szkół im. Narodów Zjednoczonej Europy w Polkowicach"/>
    <x v="9"/>
  </r>
  <r>
    <x v="42"/>
    <s v="Polkowice"/>
    <n v="40806"/>
    <x v="15"/>
    <n v="711204"/>
    <s v="BUD.12."/>
    <x v="0"/>
    <n v="1"/>
    <n v="0"/>
    <s v="angielski"/>
    <n v="1"/>
    <n v="0"/>
    <s v="Centrum Kształcenia Zawodowego i Ustawicznego, 67-400 Wschowa, Plac Kosynierów 1"/>
    <x v="6"/>
  </r>
  <r>
    <x v="42"/>
    <s v="Polkowice"/>
    <n v="40806"/>
    <x v="9"/>
    <n v="722307"/>
    <s v="MEC.05."/>
    <x v="8"/>
    <n v="2"/>
    <n v="0"/>
    <s v="angielski"/>
    <n v="2"/>
    <n v="0"/>
    <s v="Centrum Kształcenia Zawodowego w Świdnicy, 58-105 Świdnica, ul. Gen. Władysława Sikorskiego 41"/>
    <x v="3"/>
  </r>
  <r>
    <x v="42"/>
    <s v="Polkowice"/>
    <n v="40806"/>
    <x v="6"/>
    <n v="522301"/>
    <s v="HAN.01."/>
    <x v="10"/>
    <n v="9"/>
    <n v="9"/>
    <s v="angielski"/>
    <n v="6"/>
    <n v="6"/>
    <s v="Centrum Kształcenia Zawodowego i Ustawicznego w Legnicy, ul. Lotnicza 26, 59-220 Legnica"/>
    <x v="4"/>
  </r>
  <r>
    <x v="42"/>
    <s v="Polkowice"/>
    <n v="40806"/>
    <x v="6"/>
    <n v="522301"/>
    <s v="HAN.01."/>
    <x v="9"/>
    <n v="8"/>
    <n v="8"/>
    <s v="angielski"/>
    <n v="3"/>
    <n v="3"/>
    <s v="Centrum Kształcenia Zawodowego i Ustawicznego w Legnicy, ul. Lotnicza 26, 59-220 Legnica"/>
    <x v="4"/>
  </r>
  <r>
    <x v="42"/>
    <s v="Polkowice"/>
    <n v="40806"/>
    <x v="6"/>
    <n v="522301"/>
    <s v="HAN.01."/>
    <x v="8"/>
    <n v="9"/>
    <n v="9"/>
    <s v="angielski"/>
    <n v="0"/>
    <n v="0"/>
    <s v="Centrum Kształcenia Zawodowego i Ustawicznego w Legnicy, ul. Lotnicza 26, 59-220 Legnica"/>
    <x v="4"/>
  </r>
  <r>
    <x v="42"/>
    <s v="Polkowice"/>
    <n v="40806"/>
    <x v="11"/>
    <n v="752205"/>
    <s v="DRM.04."/>
    <x v="3"/>
    <n v="5"/>
    <n v="0"/>
    <s v="angielski"/>
    <n v="5"/>
    <n v="0"/>
    <s v="Centrum Kształcenia Zawodowego w Świdnicy, 58-105 Świdnica, ul. Gen. Władysława Sikorskiego 41"/>
    <x v="3"/>
  </r>
  <r>
    <x v="42"/>
    <s v="Polkowice"/>
    <n v="40806"/>
    <x v="8"/>
    <n v="722204"/>
    <s v="MEC.08."/>
    <x v="14"/>
    <n v="8"/>
    <n v="0"/>
    <s v="angielski"/>
    <n v="8"/>
    <n v="0"/>
    <s v="Centrum Kształcenia Zawodowego w CKZiU,  ul. Tadeusza Kościuszki 27, 56-100 Wołów"/>
    <x v="7"/>
  </r>
  <r>
    <x v="43"/>
    <s v="Pracodawca"/>
    <m/>
    <x v="0"/>
    <n v="723103"/>
    <s v="MOT.05."/>
    <x v="7"/>
    <n v="1"/>
    <n v="0"/>
    <s v="niemiecki"/>
    <n v="0"/>
    <n v="0"/>
    <s v="Centrum Kształcenia Zawodowego w Świdnicy, 58-105 Świdnica, ul. Gen. Władysława Sikorskiego 41"/>
    <x v="3"/>
  </r>
  <r>
    <x v="44"/>
    <s v="Pracodawca"/>
    <m/>
    <x v="0"/>
    <n v="723103"/>
    <s v="MOT.05."/>
    <x v="7"/>
    <n v="1"/>
    <n v="0"/>
    <s v="niemiecki"/>
    <n v="0"/>
    <n v="0"/>
    <s v="Centrum Kształcenia Zawodowego w Świdnicy, 58-105 Świdnica, ul. Gen. Władysława Sikorskiego 41"/>
    <x v="3"/>
  </r>
  <r>
    <x v="45"/>
    <s v="Pracodawca"/>
    <m/>
    <x v="0"/>
    <n v="723103"/>
    <s v="MOT.05."/>
    <x v="7"/>
    <n v="1"/>
    <n v="0"/>
    <s v="niemiecki"/>
    <n v="0"/>
    <n v="0"/>
    <s v="Centrum Kształcenia Zawodowego w Świdnicy, 58-105 Świdnica, ul. Gen. Władysława Sikorskiego 41"/>
    <x v="3"/>
  </r>
  <r>
    <x v="46"/>
    <s v="Pracodawca"/>
    <m/>
    <x v="0"/>
    <n v="723103"/>
    <s v="MOT.05."/>
    <x v="6"/>
    <n v="1"/>
    <n v="0"/>
    <s v="niemiecki"/>
    <n v="0"/>
    <n v="0"/>
    <s v="Centrum Kształcenia Zawodowego w Świdnicy, 58-105 Świdnica, ul. Gen. Władysława Sikorskiego 41"/>
    <x v="3"/>
  </r>
  <r>
    <x v="47"/>
    <s v="Przemków"/>
    <n v="106261"/>
    <x v="9"/>
    <n v="722307"/>
    <s v="MEC.05."/>
    <x v="0"/>
    <n v="0"/>
    <n v="0"/>
    <s v="niemiecki"/>
    <n v="0"/>
    <n v="0"/>
    <s v="Centrum Kształcenia Zawodowego w Świdnicy, 58-105 Świdnica, ul. Gen. Władysława Sikorskiego 41"/>
    <x v="3"/>
  </r>
  <r>
    <x v="47"/>
    <s v="Przemków"/>
    <n v="106261"/>
    <x v="0"/>
    <n v="723103"/>
    <s v="MOT.05."/>
    <x v="19"/>
    <n v="2"/>
    <n v="0"/>
    <s v="angielski"/>
    <n v="0"/>
    <n v="0"/>
    <s v="Głogowskie Centrum Kształcenia Zawodowego w Głogowie ul. Piotra Skargi 29"/>
    <x v="11"/>
  </r>
  <r>
    <x v="47"/>
    <s v="Przemków"/>
    <n v="106261"/>
    <x v="15"/>
    <n v="711204"/>
    <s v="BUD.12."/>
    <x v="0"/>
    <n v="1"/>
    <n v="0"/>
    <s v="angielski"/>
    <n v="1"/>
    <n v="0"/>
    <s v="Centrum Kształcenia Zawodowego i Ustawicznego, 67-400 Wschowa, Plac Kosynierów 1"/>
    <x v="6"/>
  </r>
  <r>
    <x v="47"/>
    <s v="Przemków"/>
    <n v="106261"/>
    <x v="3"/>
    <n v="514101"/>
    <s v="FRK.01."/>
    <x v="8"/>
    <n v="1"/>
    <n v="1"/>
    <s v="angielski"/>
    <n v="1"/>
    <n v="1"/>
    <s v="Centrum Kształcenia Zawodowego i Ustawicznego w Legnicy, ul. Lotnicza 26, 59-220 Legnica"/>
    <x v="4"/>
  </r>
  <r>
    <x v="47"/>
    <s v="Przemków"/>
    <n v="106261"/>
    <x v="2"/>
    <n v="741103"/>
    <s v="ELE.02."/>
    <x v="0"/>
    <n v="2"/>
    <n v="0"/>
    <s v="angielski"/>
    <n v="2"/>
    <n v="0"/>
    <s v="Centrum Kształcenia Zawodowego i Ustawicznego, 67-400 Wschowa, Plac Kosynierów 1"/>
    <x v="6"/>
  </r>
  <r>
    <x v="47"/>
    <s v="Przemków"/>
    <n v="106261"/>
    <x v="6"/>
    <n v="522301"/>
    <s v="HAN.01."/>
    <x v="9"/>
    <n v="3"/>
    <n v="3"/>
    <s v="angielski"/>
    <n v="3"/>
    <n v="3"/>
    <s v="Centrum Kształcenia Zawodowego i Ustawicznego w Legnicy, ul. Lotnicza 26, 59-220 Legnica"/>
    <x v="4"/>
  </r>
  <r>
    <x v="47"/>
    <s v="Przemków"/>
    <n v="106261"/>
    <x v="4"/>
    <n v="512001"/>
    <s v="HGT.02."/>
    <x v="7"/>
    <n v="3"/>
    <n v="1"/>
    <s v="angielski"/>
    <n v="3"/>
    <n v="1"/>
    <s v="Centrum Kształcenia Zawodowego i Ustawicznego w Legnicy, ul. Lotnicza 26, 59-220 Legnica"/>
    <x v="4"/>
  </r>
  <r>
    <x v="48"/>
    <s v="Rakowice Wielkie"/>
    <n v="84234"/>
    <x v="0"/>
    <n v="723103"/>
    <s v="MOT.05."/>
    <x v="0"/>
    <n v="0"/>
    <n v="0"/>
    <s v="niemiecki"/>
    <n v="0"/>
    <n v="0"/>
    <s v="w chwili obecnej są to uczniowie"/>
    <x v="19"/>
  </r>
  <r>
    <x v="48"/>
    <s v="Rakowice Wielkie"/>
    <n v="84234"/>
    <x v="6"/>
    <n v="522301"/>
    <s v="HAN.01."/>
    <x v="0"/>
    <n v="0"/>
    <n v="0"/>
    <s v="angielski"/>
    <n v="0"/>
    <n v="0"/>
    <s v="Zespół Szkół Ponadpodstawowych im. Hipolita Cegielskiego w Ziębicach ul. Wojska Polskiego 3, 57-220 Ziębice"/>
    <x v="12"/>
  </r>
  <r>
    <x v="48"/>
    <s v="Rakowice Wielkie"/>
    <n v="84234"/>
    <x v="3"/>
    <n v="514101"/>
    <s v="FRK.01."/>
    <x v="26"/>
    <n v="2"/>
    <n v="1"/>
    <s v="niemiecki"/>
    <n v="2"/>
    <n v="1"/>
    <s v="Zespół Szkół Ponadpodstawowych im. Hipolita Cegielskiego w Ziębicach ul. Wojska Polskiego 3, 57-220 Ziębice"/>
    <x v="12"/>
  </r>
  <r>
    <x v="48"/>
    <s v="Rakowice Wielkie"/>
    <n v="84234"/>
    <x v="4"/>
    <n v="512001"/>
    <s v="HGT.02."/>
    <x v="15"/>
    <n v="4"/>
    <n v="2"/>
    <s v="niemiecki"/>
    <n v="4"/>
    <n v="2"/>
    <s v="Zespół Szkół Ponadpodstawowych im. Hipolita Cegielskiego w Ziębicach ul. Wojska Polskiego 3, 57-220 Ziębice"/>
    <x v="12"/>
  </r>
  <r>
    <x v="48"/>
    <s v="Rakowice Wielkie"/>
    <n v="84234"/>
    <x v="38"/>
    <n v="711402"/>
    <s v="BUD.01."/>
    <x v="29"/>
    <n v="7"/>
    <n v="0"/>
    <s v="niemiecki"/>
    <n v="0"/>
    <n v="0"/>
    <s v="Zespół Szkół  Ekonomiczno-Technicznych w Rakowicach Wielkich"/>
    <x v="19"/>
  </r>
  <r>
    <x v="48"/>
    <s v="Rakowice Wielkie"/>
    <n v="84234"/>
    <x v="2"/>
    <n v="741103"/>
    <s v="ELE.02."/>
    <x v="4"/>
    <n v="1"/>
    <n v="0"/>
    <s v="niemiecki"/>
    <n v="1"/>
    <n v="0"/>
    <s v="Centrum Kształcenia Zawodowego w Świdnicy, 58-105 Świdnica, ul. Gen. Władysława Sikorskiego 41"/>
    <x v="3"/>
  </r>
  <r>
    <x v="48"/>
    <s v="Rakowice Wielkie"/>
    <n v="84234"/>
    <x v="39"/>
    <n v="816003"/>
    <s v="SPC.02."/>
    <x v="4"/>
    <n v="2"/>
    <n v="0"/>
    <s v="niemiecki"/>
    <n v="2"/>
    <n v="0"/>
    <s v="Centrum Kształcenia Zawodowego i Ustawicznego, 67-400 Wschowa, Plac Kosynierów 1"/>
    <x v="6"/>
  </r>
  <r>
    <x v="48"/>
    <s v="Rakowice Wielkie"/>
    <n v="84234"/>
    <x v="14"/>
    <n v="751204"/>
    <s v="SPC.03."/>
    <x v="4"/>
    <n v="2"/>
    <n v="0"/>
    <s v="niemiecki"/>
    <n v="2"/>
    <n v="0"/>
    <s v="Centrum Kształcenia Zawodowego w Świdnicy, 58-105 Świdnica, ul. Gen. Władysława Sikorskiego 41"/>
    <x v="3"/>
  </r>
  <r>
    <x v="48"/>
    <s v="Rakowice Wielkie"/>
    <n v="84234"/>
    <x v="6"/>
    <n v="522301"/>
    <s v="HAN.01."/>
    <x v="9"/>
    <n v="5"/>
    <n v="2"/>
    <s v="angielski"/>
    <n v="2"/>
    <n v="2"/>
    <s v="Centrum Kształcenia Zawodowego i Ustawicznego w Legnicy, ul. Lotnicza 26, 59-220 Legnica"/>
    <x v="4"/>
  </r>
  <r>
    <x v="49"/>
    <s v="Strzegom"/>
    <n v="13181"/>
    <x v="2"/>
    <n v="741103"/>
    <s v="ELE.02."/>
    <x v="4"/>
    <n v="1"/>
    <n v="0"/>
    <s v="niemiecki"/>
    <n v="0"/>
    <n v="0"/>
    <s v="Centrum Kształcenia Zawodowego w Świdnicy, 58-105 Świdnica, ul. Gen. Władysława Sikorskiego 41"/>
    <x v="3"/>
  </r>
  <r>
    <x v="49"/>
    <s v="Strzegom"/>
    <n v="13181"/>
    <x v="3"/>
    <n v="514101"/>
    <s v="FRK.01."/>
    <x v="8"/>
    <n v="2"/>
    <n v="2"/>
    <s v="niemiecki"/>
    <n v="0"/>
    <n v="0"/>
    <s v="Centrum Kształcenia Zawodowego w Świdnicy, 58-105 Świdnica, ul. Gen. Władysława Sikorskiego 41"/>
    <x v="3"/>
  </r>
  <r>
    <x v="49"/>
    <s v="Strzegom"/>
    <n v="13181"/>
    <x v="40"/>
    <n v="711301"/>
    <s v="BUD.04."/>
    <x v="10"/>
    <n v="1"/>
    <n v="0"/>
    <s v="niemiecki"/>
    <n v="1"/>
    <n v="0"/>
    <s v="Centrum Kształcenia Zawodowego w Świdnicy, 58-105 Świdnica, ul. Gen. Władysława Sikorskiego 41"/>
    <x v="3"/>
  </r>
  <r>
    <x v="49"/>
    <s v="Strzegom"/>
    <n v="13181"/>
    <x v="4"/>
    <n v="512001"/>
    <s v="HGT.02."/>
    <x v="6"/>
    <n v="5"/>
    <n v="4"/>
    <s v="niemiecki"/>
    <n v="0"/>
    <n v="0"/>
    <s v="Centrum Kształcenia Zawodowego w Świdnicy, 58-105 Świdnica, ul. Gen. Władysława Sikorskiego 41"/>
    <x v="3"/>
  </r>
  <r>
    <x v="49"/>
    <s v="Strzegom"/>
    <n v="13181"/>
    <x v="0"/>
    <n v="723103"/>
    <s v="MOT.05."/>
    <x v="7"/>
    <n v="9"/>
    <n v="0"/>
    <s v="niemiecki"/>
    <n v="0"/>
    <n v="0"/>
    <s v="Centrum Kształcenia Zawodowego w Świdnicy, 58-105 Świdnica, ul. Gen. Władysława Sikorskiego 41"/>
    <x v="3"/>
  </r>
  <r>
    <x v="49"/>
    <s v="Strzegom"/>
    <n v="13181"/>
    <x v="7"/>
    <n v="712618"/>
    <s v="BUD.09."/>
    <x v="4"/>
    <n v="1"/>
    <n v="0"/>
    <s v="niemiecki"/>
    <n v="0"/>
    <n v="0"/>
    <s v="Centrum Kształcenia Zawodowego w Świdnicy, 58-105 Świdnica, ul. Gen. Władysława Sikorskiego 41"/>
    <x v="3"/>
  </r>
  <r>
    <x v="49"/>
    <s v="Strzegom"/>
    <n v="13181"/>
    <x v="28"/>
    <n v="712905"/>
    <s v="BUD.11."/>
    <x v="0"/>
    <n v="1"/>
    <n v="0"/>
    <s v="niemiecki"/>
    <n v="1"/>
    <n v="0"/>
    <s v="Centrum Kształcenia Zawodowego i Ustawicznego, 67-400 Wschowa, Plac Kosynierów 1"/>
    <x v="6"/>
  </r>
  <r>
    <x v="49"/>
    <s v="Strzegom"/>
    <n v="13181"/>
    <x v="15"/>
    <n v="711204"/>
    <s v="BUD.12."/>
    <x v="3"/>
    <n v="2"/>
    <n v="0"/>
    <s v="niemiecki"/>
    <n v="0"/>
    <n v="0"/>
    <s v="Centrum Kształcenia Zawodowego w Świdnicy, 58-105 Świdnica, ul. Gen. Władysława Sikorskiego 41"/>
    <x v="3"/>
  </r>
  <r>
    <x v="49"/>
    <s v="Strzegom"/>
    <n v="13181"/>
    <x v="14"/>
    <n v="751204"/>
    <s v="SPC.03."/>
    <x v="4"/>
    <n v="6"/>
    <n v="0"/>
    <s v="niemiecki"/>
    <n v="0"/>
    <n v="0"/>
    <s v="Centrum Kształcenia Zawodowego w Świdnicy, 58-105 Świdnica, ul. Gen. Władysława Sikorskiego 41"/>
    <x v="3"/>
  </r>
  <r>
    <x v="49"/>
    <s v="Strzegom"/>
    <n v="13181"/>
    <x v="6"/>
    <n v="522301"/>
    <s v="HAN.01."/>
    <x v="8"/>
    <n v="11"/>
    <n v="9"/>
    <s v="niemiecki"/>
    <n v="0"/>
    <n v="0"/>
    <s v="Centrum Kształcenia Zawodowego w Świdnicy, 58-105 Świdnica, ul. Gen. Władysława Sikorskiego 41"/>
    <x v="3"/>
  </r>
  <r>
    <x v="49"/>
    <s v="Strzegom"/>
    <n v="13181"/>
    <x v="11"/>
    <n v="752205"/>
    <s v="DRM.04."/>
    <x v="3"/>
    <n v="1"/>
    <n v="0"/>
    <s v="niemiecki"/>
    <n v="0"/>
    <n v="0"/>
    <s v="Centrum Kształcenia Zawodowego w Świdnicy, 58-105 Świdnica, ul. Gen. Władysława Sikorskiego 41"/>
    <x v="3"/>
  </r>
  <r>
    <x v="49"/>
    <s v="Strzegom"/>
    <n v="13181"/>
    <x v="8"/>
    <n v="722204"/>
    <s v="MEC.08."/>
    <x v="7"/>
    <n v="1"/>
    <n v="0"/>
    <s v="niemiecki"/>
    <n v="0"/>
    <n v="0"/>
    <s v="Centrum Kształcenia Zawodowego w Świdnicy, 58-105 Świdnica, ul. Gen. Władysława Sikorskiego 41"/>
    <x v="3"/>
  </r>
  <r>
    <x v="50"/>
    <s v="Strzelin"/>
    <n v="79824"/>
    <x v="4"/>
    <n v="512001"/>
    <s v="HGT.02."/>
    <x v="0"/>
    <n v="0"/>
    <n v="0"/>
    <s v="niemiecki"/>
    <n v="0"/>
    <n v="0"/>
    <s v="Centrum Kształcenia Zawodowego w Świdnicy, 58-105 Świdnica, ul. Gen. Władysława Sikorskiego 41"/>
    <x v="3"/>
  </r>
  <r>
    <x v="50"/>
    <s v="Strzelin"/>
    <n v="79824"/>
    <x v="10"/>
    <n v="741203"/>
    <s v="MOT.02."/>
    <x v="0"/>
    <n v="0"/>
    <n v="0"/>
    <s v="niemiecki"/>
    <n v="0"/>
    <n v="0"/>
    <s v="Centrum Kształcenia Zawodowego w Świdnicy, 58-105 Świdnica, ul. Gen. Władysława Sikorskiego 41"/>
    <x v="3"/>
  </r>
  <r>
    <x v="50"/>
    <s v="Strzelin"/>
    <n v="79824"/>
    <x v="18"/>
    <n v="753402"/>
    <s v="DRM.05."/>
    <x v="0"/>
    <n v="0"/>
    <n v="0"/>
    <m/>
    <n v="0"/>
    <n v="0"/>
    <s v="Centrum Kształcenia Zawodowego w Oleśnicy, ul. Wojska Polskiego 67"/>
    <x v="10"/>
  </r>
  <r>
    <x v="50"/>
    <s v="Strzelin"/>
    <n v="79824"/>
    <x v="6"/>
    <n v="522301"/>
    <s v="HAN.01."/>
    <x v="27"/>
    <n v="10"/>
    <n v="8"/>
    <s v="niemiecki"/>
    <n v="3"/>
    <n v="3"/>
    <s v="Zespół Szkół Ponadpodstawowych im. Hipolita Cegielskiego w Ziębicach ul. Wojska Polskiego 3, 57-220 Ziębice"/>
    <x v="12"/>
  </r>
  <r>
    <x v="50"/>
    <s v="Strzelin"/>
    <n v="79824"/>
    <x v="1"/>
    <n v="751201"/>
    <s v="SPC.01."/>
    <x v="3"/>
    <n v="4"/>
    <n v="4"/>
    <s v="niemiecki"/>
    <n v="4"/>
    <n v="4"/>
    <s v="Centrum Kształcenia Zawodowego w Świdnicy, 58-105 Świdnica, ul. Gen. Władysława Sikorskiego 41"/>
    <x v="3"/>
  </r>
  <r>
    <x v="50"/>
    <s v="Strzelin"/>
    <n v="79824"/>
    <x v="3"/>
    <n v="514101"/>
    <s v="FRK.01."/>
    <x v="26"/>
    <n v="5"/>
    <n v="5"/>
    <s v="niemiecki"/>
    <n v="5"/>
    <n v="5"/>
    <s v="Zespół Szkół Ponadpodstawowych im. Hipolita Cegielskiego w Ziębicach ul. Wojska Polskiego 3, 57-220 Ziębice"/>
    <x v="12"/>
  </r>
  <r>
    <x v="50"/>
    <s v="Strzelin"/>
    <n v="79824"/>
    <x v="2"/>
    <n v="741103"/>
    <s v="ELE.02."/>
    <x v="3"/>
    <n v="4"/>
    <n v="0"/>
    <s v="angielski"/>
    <n v="4"/>
    <n v="0"/>
    <s v="Centrum Kształcenia Zawodowego w Oleśnicy, ul. Wojska Polskiego 67"/>
    <x v="10"/>
  </r>
  <r>
    <x v="50"/>
    <s v="Strzelin"/>
    <n v="79824"/>
    <x v="11"/>
    <n v="752205"/>
    <s v="DRM.04."/>
    <x v="3"/>
    <n v="1"/>
    <n v="0"/>
    <s v="angielski"/>
    <n v="1"/>
    <n v="0"/>
    <s v="Centrum Kształcenia Zawodowego w Oleśnicy, ul. Wojska Polskiego 67"/>
    <x v="10"/>
  </r>
  <r>
    <x v="50"/>
    <s v="Strzelin"/>
    <n v="79824"/>
    <x v="14"/>
    <n v="751204"/>
    <s v="SPC.03."/>
    <x v="6"/>
    <n v="2"/>
    <n v="0"/>
    <s v="angielski"/>
    <n v="2"/>
    <n v="0"/>
    <s v="Centrum Kształcenia Zawodowego w Oleśnicy, ul. Wojska Polskiego 67"/>
    <x v="10"/>
  </r>
  <r>
    <x v="51"/>
    <s v="Syców"/>
    <n v="82519"/>
    <x v="0"/>
    <n v="723103"/>
    <s v="MOT.05."/>
    <x v="3"/>
    <n v="8"/>
    <n v="0"/>
    <s v="angielski, niemiecki"/>
    <n v="0"/>
    <n v="0"/>
    <s v="Centrum Kształcenia Zawodowego w Oleśnicy, ul. Wojska Polskiego 67"/>
    <x v="10"/>
  </r>
  <r>
    <x v="51"/>
    <s v="Syców"/>
    <n v="82519"/>
    <x v="1"/>
    <n v="751201"/>
    <s v="SPC.01."/>
    <x v="9"/>
    <n v="4"/>
    <n v="3"/>
    <s v="angielski"/>
    <n v="0"/>
    <n v="0"/>
    <s v="Centrum Kształcenia Zawodowego w Oleśnicy, ul. Wojska Polskiego 67"/>
    <x v="10"/>
  </r>
  <r>
    <x v="51"/>
    <s v="Syców"/>
    <n v="82519"/>
    <x v="13"/>
    <n v="742117"/>
    <s v="ELM.02."/>
    <x v="17"/>
    <n v="1"/>
    <n v="0"/>
    <s v="niemiecki"/>
    <n v="1"/>
    <n v="0"/>
    <s v="Centrum Kształcenia Zawodowego w Zespole Szkół i Placówek Kształcenia Zawodowego, ul.Botaniczna 66, 65-392  Zielona Góra"/>
    <x v="5"/>
  </r>
  <r>
    <x v="51"/>
    <s v="Syców"/>
    <n v="82519"/>
    <x v="2"/>
    <n v="741103"/>
    <s v="ELE.02."/>
    <x v="10"/>
    <n v="5"/>
    <n v="0"/>
    <s v="angielski, niemiecki"/>
    <n v="0"/>
    <n v="0"/>
    <s v="Centrum Kształcenia Zawodowego w Oleśnicy, ul. Wojska Polskiego 67"/>
    <x v="10"/>
  </r>
  <r>
    <x v="51"/>
    <s v="Syców"/>
    <n v="82519"/>
    <x v="3"/>
    <n v="514101"/>
    <s v="FRK.01."/>
    <x v="6"/>
    <n v="12"/>
    <n v="10"/>
    <s v="angielski, niemiecki"/>
    <n v="0"/>
    <n v="0"/>
    <s v="Centrum Kształcenia Zawodowego w Oleśnicy, ul. Wojska Polskiego 67"/>
    <x v="10"/>
  </r>
  <r>
    <x v="51"/>
    <s v="Syców"/>
    <n v="82519"/>
    <x v="4"/>
    <n v="512001"/>
    <s v="HGT.02."/>
    <x v="10"/>
    <n v="1"/>
    <n v="1"/>
    <s v="angielski"/>
    <n v="0"/>
    <n v="0"/>
    <s v="Centrum Kształcenia Zawodowego w Oleśnicy, ul. Wojska Polskiego 67"/>
    <x v="10"/>
  </r>
  <r>
    <x v="51"/>
    <s v="Syców"/>
    <n v="82519"/>
    <x v="28"/>
    <n v="712905"/>
    <s v="BUD.11."/>
    <x v="5"/>
    <n v="1"/>
    <n v="0"/>
    <s v="angielski"/>
    <n v="1"/>
    <n v="0"/>
    <s v="Ośrodek Dokształcania i Doskonalenia Zawodowego w Krotoszynie"/>
    <x v="15"/>
  </r>
  <r>
    <x v="51"/>
    <s v="Syców"/>
    <n v="82519"/>
    <x v="6"/>
    <n v="522301"/>
    <s v="HAN.01."/>
    <x v="20"/>
    <n v="17"/>
    <n v="13"/>
    <s v="angielski, niemiecki"/>
    <n v="0"/>
    <n v="0"/>
    <s v="Centrum Kształcenia Zawodowego w Oleśnicy, ul. Wojska Polskiego 67"/>
    <x v="10"/>
  </r>
  <r>
    <x v="51"/>
    <s v="Syców"/>
    <n v="82519"/>
    <x v="11"/>
    <n v="752205"/>
    <s v="DRM.04."/>
    <x v="3"/>
    <n v="12"/>
    <n v="0"/>
    <s v="angielski, niemiecki"/>
    <n v="0"/>
    <n v="0"/>
    <s v="Centrum Kształcenia Zawodowego w Oleśnicy, ul. Wojska Polskiego 67"/>
    <x v="10"/>
  </r>
  <r>
    <x v="51"/>
    <s v="Syców"/>
    <n v="82519"/>
    <x v="8"/>
    <n v="722204"/>
    <s v="MEC.08."/>
    <x v="24"/>
    <n v="2"/>
    <n v="0"/>
    <s v="angielski, niemiecki"/>
    <n v="4"/>
    <n v="0"/>
    <s v="Ośrodek Dokształcania i Doskonalenia Zawodowego w Krotoszynie"/>
    <x v="15"/>
  </r>
  <r>
    <x v="51"/>
    <s v="Syców"/>
    <n v="82519"/>
    <x v="18"/>
    <n v="741201"/>
    <s v="DRM.05."/>
    <x v="6"/>
    <n v="15"/>
    <n v="0"/>
    <s v="angielski, niemiecki"/>
    <n v="0"/>
    <n v="0"/>
    <s v="Centrum Kształcenia Zawodowego w Oleśnicy, ul. Wojska Polskiego 67"/>
    <x v="10"/>
  </r>
  <r>
    <x v="52"/>
    <s v="Środa Śląska"/>
    <n v="22648"/>
    <x v="3"/>
    <n v="514101"/>
    <s v="FRK.01."/>
    <x v="9"/>
    <n v="1"/>
    <n v="1"/>
    <s v="angielski"/>
    <n v="1"/>
    <n v="1"/>
    <s v="Centrum Kształcenia Zawodowego i Ustawicznego w Legnicy, ul. Lotnicza 26, 59-220 Legnica"/>
    <x v="4"/>
  </r>
  <r>
    <x v="52"/>
    <s v="Środa Śląska"/>
    <n v="22648"/>
    <x v="6"/>
    <n v="522301"/>
    <s v="HAN.01."/>
    <x v="7"/>
    <n v="6"/>
    <n v="6"/>
    <s v="angielski"/>
    <n v="6"/>
    <n v="6"/>
    <s v="Centrum Kształcenia Zawodowego i Ustawicznego w Legnicy, ul. Lotnicza 26, 59-220 Legnica"/>
    <x v="4"/>
  </r>
  <r>
    <x v="52"/>
    <s v="Środa Śląska"/>
    <n v="22648"/>
    <x v="1"/>
    <n v="751201"/>
    <s v="SPC.01."/>
    <x v="7"/>
    <n v="2"/>
    <n v="2"/>
    <s v="angielski"/>
    <n v="2"/>
    <n v="2"/>
    <s v="Centrum Kształcenia Zawodowego i Ustawicznego w Legnicy, ul. Lotnicza 26, 59-220 Legnica"/>
    <x v="4"/>
  </r>
  <r>
    <x v="52"/>
    <s v="Środa Śląska"/>
    <n v="22648"/>
    <x v="0"/>
    <n v="723103"/>
    <s v="MOT.05."/>
    <x v="15"/>
    <n v="2"/>
    <n v="0"/>
    <s v="niemiecki"/>
    <n v="2"/>
    <n v="0"/>
    <s v="Centrum Kształcenia Zawodowego w CKZiU,  ul. Tadeusza Kościuszki 27, 56-100 Wołów"/>
    <x v="7"/>
  </r>
  <r>
    <x v="52"/>
    <s v="Środa Śląska"/>
    <n v="22648"/>
    <x v="7"/>
    <n v="712618"/>
    <s v="BUD.09."/>
    <x v="4"/>
    <n v="2"/>
    <n v="0"/>
    <s v="angielski"/>
    <n v="2"/>
    <n v="0"/>
    <s v="Centrum Kształcenia Zawodowego w Świdnicy, 58-105 Świdnica, ul. Gen. Władysława Sikorskiego 41"/>
    <x v="3"/>
  </r>
  <r>
    <x v="52"/>
    <s v="Środa Śląska"/>
    <n v="22648"/>
    <x v="2"/>
    <n v="741103"/>
    <s v="ELE.02."/>
    <x v="4"/>
    <n v="1"/>
    <n v="0"/>
    <s v="angielski"/>
    <n v="1"/>
    <n v="0"/>
    <s v="Centrum Kształcenia Zawodowego w Świdnicy, 58-105 Świdnica, ul. Gen. Władysława Sikorskiego 41"/>
    <x v="3"/>
  </r>
  <r>
    <x v="52"/>
    <s v="Środa Śląska"/>
    <n v="22648"/>
    <x v="11"/>
    <n v="752205"/>
    <s v="DRM.04."/>
    <x v="3"/>
    <n v="1"/>
    <n v="0"/>
    <s v="angielski"/>
    <n v="1"/>
    <n v="0"/>
    <s v="Centrum Kształcenia Zawodowego w Świdnicy, 58-105 Świdnica, ul. Gen. Władysława Sikorskiego 41"/>
    <x v="3"/>
  </r>
  <r>
    <x v="53"/>
    <s v="Świdnica"/>
    <n v="12321"/>
    <x v="26"/>
    <n v="712101"/>
    <s v="BUD.03."/>
    <x v="0"/>
    <n v="0"/>
    <m/>
    <s v="niemiecki"/>
    <n v="0"/>
    <n v="0"/>
    <s v="Centrum Kształcenia Zawodowego w Zespole Szkół i Placówek Kształcenia Zawodowego, ul.Botaniczna 66, 65-392  Zielona Góra"/>
    <x v="5"/>
  </r>
  <r>
    <x v="54"/>
    <s v="Świdnica"/>
    <n v="21715"/>
    <x v="11"/>
    <n v="752205"/>
    <s v="DRM.04."/>
    <x v="0"/>
    <n v="0"/>
    <n v="0"/>
    <s v="niemiecki"/>
    <n v="0"/>
    <n v="0"/>
    <s v="Centrum Kształcenia Zawodowego w Świdnicy, 58-105 Świdnica, ul. Gen. Władysława Sikorskiego 41"/>
    <x v="3"/>
  </r>
  <r>
    <x v="55"/>
    <s v="Świdnica"/>
    <n v="21715"/>
    <x v="22"/>
    <n v="721306"/>
    <s v="MOT.01."/>
    <x v="0"/>
    <n v="0"/>
    <n v="0"/>
    <s v="niemiecki"/>
    <n v="0"/>
    <n v="0"/>
    <s v="Centrum Kształcenia Zawodowego w Świdnicy, 58-105 Świdnica, ul. Gen. Władysława Sikorskiego 41"/>
    <x v="3"/>
  </r>
  <r>
    <x v="54"/>
    <s v="Świdnica"/>
    <n v="21715"/>
    <x v="10"/>
    <n v="741203"/>
    <s v="MOT.02."/>
    <x v="0"/>
    <n v="0"/>
    <n v="0"/>
    <s v="niemiecki"/>
    <n v="0"/>
    <n v="0"/>
    <s v="Centrum Kształcenia Zawodowego w Świdnicy, 58-105 Świdnica, ul. Gen. Władysława Sikorskiego 41"/>
    <x v="3"/>
  </r>
  <r>
    <x v="54"/>
    <s v="Świdnica"/>
    <n v="21715"/>
    <x v="3"/>
    <n v="514101"/>
    <s v="FRK.01."/>
    <x v="0"/>
    <n v="0"/>
    <n v="0"/>
    <s v="niemiecki"/>
    <n v="0"/>
    <n v="0"/>
    <s v="Centrum Kształcenia Zawodowego w Świdnicy, 58-105 Świdnica, ul. Gen. Władysława Sikorskiego 41"/>
    <x v="3"/>
  </r>
  <r>
    <x v="53"/>
    <s v="Świdnica"/>
    <n v="12321"/>
    <x v="7"/>
    <n v="712618"/>
    <s v="BUD.09."/>
    <x v="0"/>
    <n v="0"/>
    <n v="0"/>
    <s v="niemiecki"/>
    <n v="0"/>
    <n v="0"/>
    <s v="Centrum Kształcenia Zawodowego w Świdnicy, 58-105 Świdnica, ul. Gen. Władysława Sikorskiego 41"/>
    <x v="3"/>
  </r>
  <r>
    <x v="53"/>
    <s v="Świdnica"/>
    <n v="12321"/>
    <x v="28"/>
    <n v="712905"/>
    <s v="BUD.11."/>
    <x v="0"/>
    <n v="0"/>
    <n v="0"/>
    <s v="niemiecki"/>
    <n v="0"/>
    <n v="0"/>
    <s v="Rzemieślnicza Branżowa Szkoła I st im Stanisława Palucha w Wałbrzychu"/>
    <x v="20"/>
  </r>
  <r>
    <x v="53"/>
    <s v="Świdnica"/>
    <n v="12321"/>
    <x v="31"/>
    <n v="741201"/>
    <s v="ELE.01."/>
    <x v="0"/>
    <n v="0"/>
    <n v="0"/>
    <s v="niemiecki"/>
    <n v="0"/>
    <n v="0"/>
    <s v="Centrum Kształcenia Zawodowego i Ustawicznego, 67-400 Wschowa, Plac Kosynierów 1"/>
    <x v="6"/>
  </r>
  <r>
    <x v="53"/>
    <s v="Świdnica"/>
    <n v="12321"/>
    <x v="2"/>
    <n v="741103"/>
    <s v="ELE.02."/>
    <x v="6"/>
    <n v="0"/>
    <n v="0"/>
    <s v="niemiecki"/>
    <n v="0"/>
    <n v="0"/>
    <s v="Centrum Kształcenia Zawodowego w Świdnicy, 58-105 Świdnica, ul. Gen. Władysława Sikorskiego 41"/>
    <x v="3"/>
  </r>
  <r>
    <x v="53"/>
    <s v="Świdnica"/>
    <n v="12321"/>
    <x v="27"/>
    <n v="721301"/>
    <s v="MEC.01."/>
    <x v="0"/>
    <n v="0"/>
    <n v="0"/>
    <s v="niemiecki"/>
    <n v="0"/>
    <n v="0"/>
    <s v="Centrum Kształcenia Zawodowego w Świdnicy, 58-105 Świdnica, ul. Gen. Władysława Sikorskiego 41"/>
    <x v="3"/>
  </r>
  <r>
    <x v="53"/>
    <s v="Świdnica"/>
    <n v="12321"/>
    <x v="9"/>
    <n v="722307"/>
    <s v="MEC.05."/>
    <x v="0"/>
    <n v="0"/>
    <n v="0"/>
    <s v="niemiecki"/>
    <n v="0"/>
    <n v="0"/>
    <s v="Centrum Kształcenia Zawodowego w Świdnicy, 58-105 Świdnica, ul. Gen. Władysława Sikorskiego 41"/>
    <x v="3"/>
  </r>
  <r>
    <x v="53"/>
    <s v="Świdnica"/>
    <n v="12321"/>
    <x v="22"/>
    <n v="721306"/>
    <s v="MOT.01."/>
    <x v="0"/>
    <n v="0"/>
    <n v="0"/>
    <s v="niemiecki"/>
    <n v="0"/>
    <n v="0"/>
    <s v="Centrum Kształcenia Zawodowego w Świdnicy, 58-105 Świdnica, ul. Gen. Władysława Sikorskiego 41"/>
    <x v="3"/>
  </r>
  <r>
    <x v="54"/>
    <s v="Świdnica"/>
    <n v="21715"/>
    <x v="15"/>
    <n v="711204"/>
    <s v="BUD.12."/>
    <x v="0"/>
    <n v="0"/>
    <n v="0"/>
    <s v="niemiecki"/>
    <n v="0"/>
    <n v="0"/>
    <s v="Centrum Kształcenia Zawodowego w Świdnicy, 58-105 Świdnica, ul. Gen. Władysława Sikorskiego 41"/>
    <x v="3"/>
  </r>
  <r>
    <x v="54"/>
    <s v="Świdnica"/>
    <n v="21715"/>
    <x v="14"/>
    <n v="751204"/>
    <s v="SPC.03."/>
    <x v="0"/>
    <n v="0"/>
    <n v="0"/>
    <s v="niemiecki"/>
    <n v="0"/>
    <n v="0"/>
    <s v="Centrum Kształcenia Zawodowego w Świdnicy, 58-105 Świdnica, ul. Gen. Władysława Sikorskiego 41"/>
    <x v="3"/>
  </r>
  <r>
    <x v="53"/>
    <s v="Świdnica"/>
    <n v="12321"/>
    <x v="6"/>
    <n v="522301"/>
    <s v="HAN.01."/>
    <x v="0"/>
    <n v="0"/>
    <n v="0"/>
    <s v="niemiecki"/>
    <n v="0"/>
    <n v="0"/>
    <s v="Centrum Kształcenia Zawodowego w Świdnicy, 58-105 Świdnica, ul. Gen. Władysława Sikorskiego 41"/>
    <x v="3"/>
  </r>
  <r>
    <x v="53"/>
    <s v="Świdnica"/>
    <n v="12321"/>
    <x v="10"/>
    <n v="741203"/>
    <s v="MOT.02."/>
    <x v="0"/>
    <n v="0"/>
    <n v="0"/>
    <s v="niemiecki"/>
    <n v="0"/>
    <n v="0"/>
    <s v="Centrum Kształcenia Zawodowego w Świdnicy, 58-105 Świdnica, ul. Gen. Władysława Sikorskiego 41"/>
    <x v="3"/>
  </r>
  <r>
    <x v="53"/>
    <s v="Świdnica"/>
    <n v="12321"/>
    <x v="24"/>
    <n v="713203"/>
    <s v="MOT.03."/>
    <x v="9"/>
    <n v="0"/>
    <n v="0"/>
    <s v="niemiecki"/>
    <n v="0"/>
    <n v="0"/>
    <s v="Centrum Kształcenia Zawodowego w Świdnicy, 58-105 Świdnica, ul. Gen. Władysława Sikorskiego 41"/>
    <x v="3"/>
  </r>
  <r>
    <x v="53"/>
    <s v="Świdnica"/>
    <n v="12321"/>
    <x v="14"/>
    <n v="751204"/>
    <s v="SPC.03."/>
    <x v="0"/>
    <n v="0"/>
    <n v="0"/>
    <s v="niemiecki"/>
    <n v="0"/>
    <n v="0"/>
    <s v="Centrum Kształcenia Zawodowego w Świdnicy, 58-105 Świdnica, ul. Gen. Władysława Sikorskiego 41"/>
    <x v="3"/>
  </r>
  <r>
    <x v="54"/>
    <s v="Świdnica"/>
    <n v="21715"/>
    <x v="8"/>
    <n v="722204"/>
    <s v="MEC.08."/>
    <x v="0"/>
    <n v="0"/>
    <n v="0"/>
    <s v="niemiecki"/>
    <n v="0"/>
    <n v="0"/>
    <s v="Centrum Kształcenia Zawodowego w Świdnicy, 58-105 Świdnica, ul. Gen. Władysława Sikorskiego 41"/>
    <x v="3"/>
  </r>
  <r>
    <x v="54"/>
    <s v="Świdnica"/>
    <n v="21715"/>
    <x v="4"/>
    <n v="512001"/>
    <s v="HGT.02."/>
    <x v="7"/>
    <n v="2"/>
    <n v="1"/>
    <s v="niemiecki"/>
    <n v="0"/>
    <n v="1"/>
    <s v="Centrum Kształcenia Zawodowego w Świdnicy, 58-105 Świdnica, ul. Gen. Władysława Sikorskiego 41"/>
    <x v="3"/>
  </r>
  <r>
    <x v="54"/>
    <s v="Świdnica"/>
    <n v="21715"/>
    <x v="0"/>
    <n v="723103"/>
    <s v="MOT.05."/>
    <x v="6"/>
    <n v="1"/>
    <n v="0"/>
    <s v="niemiecki"/>
    <n v="0"/>
    <n v="0"/>
    <s v="Centrum Kształcenia Zawodowego w Świdnicy, 58-105 Świdnica, ul. Gen. Władysława Sikorskiego 41"/>
    <x v="3"/>
  </r>
  <r>
    <x v="54"/>
    <s v="Świdnica"/>
    <n v="21715"/>
    <x v="1"/>
    <n v="751201"/>
    <s v="SPC.01."/>
    <x v="3"/>
    <n v="1"/>
    <n v="0"/>
    <s v="niemiecki"/>
    <n v="0"/>
    <n v="0"/>
    <s v="Centrum Kształcenia Zawodowego w Świdnicy, 58-105 Świdnica, ul. Gen. Władysława Sikorskiego 41"/>
    <x v="3"/>
  </r>
  <r>
    <x v="53"/>
    <s v="Świdnica"/>
    <n v="12321"/>
    <x v="15"/>
    <n v="711204"/>
    <s v="BUD.12."/>
    <x v="3"/>
    <n v="2"/>
    <n v="0"/>
    <s v="niemiecki"/>
    <n v="0"/>
    <n v="0"/>
    <s v="Centrum Kształcenia Zawodowego w Świdnicy, 58-105 Świdnica, ul. Gen. Władysława Sikorskiego 41"/>
    <x v="3"/>
  </r>
  <r>
    <x v="53"/>
    <s v="Świdnica"/>
    <n v="12321"/>
    <x v="3"/>
    <n v="514101"/>
    <s v="FRK.01."/>
    <x v="4"/>
    <n v="14"/>
    <n v="13"/>
    <s v="niemiecki"/>
    <n v="0"/>
    <n v="0"/>
    <s v="Centrum Kształcenia Zawodowego w Świdnicy, 58-105 Świdnica, ul. Gen. Władysława Sikorskiego 41"/>
    <x v="3"/>
  </r>
  <r>
    <x v="53"/>
    <s v="Świdnica"/>
    <n v="12321"/>
    <x v="6"/>
    <n v="522301"/>
    <s v="HAN.01."/>
    <x v="9"/>
    <n v="11"/>
    <n v="9"/>
    <s v="niemiecki"/>
    <n v="0"/>
    <n v="0"/>
    <s v="Centrum Kształcenia Zawodowego w Świdnicy, 58-105 Świdnica, ul. Gen. Władysława Sikorskiego 41"/>
    <x v="3"/>
  </r>
  <r>
    <x v="53"/>
    <s v="Świdnica"/>
    <n v="12321"/>
    <x v="4"/>
    <n v="512001"/>
    <s v="HGT.02."/>
    <x v="6"/>
    <n v="4"/>
    <n v="3"/>
    <s v="niemiecki"/>
    <n v="0"/>
    <n v="0"/>
    <s v="Centrum Kształcenia Zawodowego w Świdnicy, 58-105 Świdnica, ul. Gen. Władysława Sikorskiego 41"/>
    <x v="3"/>
  </r>
  <r>
    <x v="53"/>
    <s v="Świdnica"/>
    <n v="12321"/>
    <x v="8"/>
    <n v="722204"/>
    <s v="MEC.08."/>
    <x v="7"/>
    <n v="2"/>
    <n v="0"/>
    <s v="niemiecki"/>
    <n v="0"/>
    <n v="0"/>
    <s v="Centrum Kształcenia Zawodowego w Świdnicy, 58-105 Świdnica, ul. Gen. Władysława Sikorskiego 41"/>
    <x v="3"/>
  </r>
  <r>
    <x v="53"/>
    <s v="Świdnica"/>
    <n v="12321"/>
    <x v="0"/>
    <n v="723103"/>
    <s v="MOT.05."/>
    <x v="7"/>
    <n v="6"/>
    <n v="0"/>
    <s v="niemiecki"/>
    <n v="0"/>
    <n v="0"/>
    <s v="Centrum Kształcenia Zawodowego w Świdnicy, 58-105 Świdnica, ul. Gen. Władysława Sikorskiego 41"/>
    <x v="3"/>
  </r>
  <r>
    <x v="53"/>
    <s v="Świdnica"/>
    <n v="12321"/>
    <x v="1"/>
    <n v="751201"/>
    <s v="SPC.01."/>
    <x v="3"/>
    <n v="8"/>
    <n v="5"/>
    <s v="niemiecki"/>
    <n v="0"/>
    <n v="0"/>
    <s v="Centrum Kształcenia Zawodowego w Świdnicy, 58-105 Świdnica, ul. Gen. Władysława Sikorskiego 41"/>
    <x v="3"/>
  </r>
  <r>
    <x v="53"/>
    <s v="Świdnica"/>
    <n v="12321"/>
    <x v="21"/>
    <n v="432106"/>
    <s v="SPL.01."/>
    <x v="24"/>
    <n v="1"/>
    <n v="1"/>
    <m/>
    <n v="1"/>
    <n v="1"/>
    <s v="Zespół Szkół Ponadpodstawowych im. Hipolita Cegielskiego w Ziębicach ul. Wojska Polskiego 3, 57-220 Ziębice"/>
    <x v="12"/>
  </r>
  <r>
    <x v="54"/>
    <s v="Świdnica"/>
    <n v="21715"/>
    <x v="7"/>
    <n v="712618"/>
    <s v="BUD.09."/>
    <x v="4"/>
    <n v="1"/>
    <n v="0"/>
    <s v="niemiecki"/>
    <n v="0"/>
    <n v="0"/>
    <s v="Centrum Kształcenia Zawodowego w Świdnicy, 58-105 Świdnica, ul. Gen. Władysława Sikorskiego 41"/>
    <x v="3"/>
  </r>
  <r>
    <x v="54"/>
    <s v="Świdnica"/>
    <n v="21715"/>
    <x v="6"/>
    <n v="522301"/>
    <s v="HAN.01."/>
    <x v="8"/>
    <n v="7"/>
    <n v="4"/>
    <s v="niemiecki"/>
    <n v="0"/>
    <n v="0"/>
    <s v="Centrum Kształcenia Zawodowego w Świdnicy, 58-105 Świdnica, ul. Gen. Władysława Sikorskiego 41"/>
    <x v="3"/>
  </r>
  <r>
    <x v="53"/>
    <s v="Świdnica"/>
    <n v="12321"/>
    <x v="11"/>
    <n v="752205"/>
    <s v="DRM.04."/>
    <x v="3"/>
    <n v="1"/>
    <n v="0"/>
    <s v="niemiecki"/>
    <n v="0"/>
    <n v="0"/>
    <s v="Centrum Kształcenia Zawodowego w Świdnicy, 58-105 Świdnica, ul. Gen. Władysława Sikorskiego 41"/>
    <x v="3"/>
  </r>
  <r>
    <x v="56"/>
    <s v="Świebodzice"/>
    <n v="14928"/>
    <x v="3"/>
    <n v="514101"/>
    <s v="FRK.01."/>
    <x v="4"/>
    <n v="4"/>
    <n v="4"/>
    <s v="angielski"/>
    <n v="0"/>
    <n v="0"/>
    <s v="Centrum Kształcenia Zawodowego w Świdnicy, 58-105 Świdnica, ul. Gen. Władysława Sikorskiego 41"/>
    <x v="3"/>
  </r>
  <r>
    <x v="56"/>
    <s v="Świebodzice"/>
    <n v="14928"/>
    <x v="4"/>
    <n v="512001"/>
    <s v="HGT.02."/>
    <x v="7"/>
    <n v="7"/>
    <n v="1"/>
    <s v="angielski"/>
    <n v="0"/>
    <n v="0"/>
    <s v="Centrum Kształcenia Zawodowego w Świdnicy, 58-105 Świdnica, ul. Gen. Władysława Sikorskiego 41"/>
    <x v="3"/>
  </r>
  <r>
    <x v="56"/>
    <s v="Świebodzice"/>
    <n v="14928"/>
    <x v="9"/>
    <m/>
    <s v="MEC.05."/>
    <x v="8"/>
    <n v="12"/>
    <n v="2"/>
    <s v="niemiecki"/>
    <n v="0"/>
    <n v="0"/>
    <m/>
    <x v="3"/>
  </r>
  <r>
    <x v="56"/>
    <s v="Świebodzice"/>
    <n v="14928"/>
    <x v="9"/>
    <n v="722307"/>
    <s v="MEC.05."/>
    <x v="10"/>
    <n v="15"/>
    <n v="0"/>
    <s v="angielski"/>
    <n v="0"/>
    <n v="0"/>
    <s v="Centrum Kształcenia Zawodowego w Świdnicy, 58-105 Świdnica, ul. Gen. Władysława Sikorskiego 41"/>
    <x v="3"/>
  </r>
  <r>
    <x v="56"/>
    <s v="Świebodzice"/>
    <n v="14928"/>
    <x v="2"/>
    <n v="741103"/>
    <s v="ELE.02."/>
    <x v="6"/>
    <n v="9"/>
    <n v="0"/>
    <s v="angielski"/>
    <n v="0"/>
    <n v="0"/>
    <s v="Centrum Kształcenia Zawodowego w Świdnicy, 58-105 Świdnica, ul. Gen. Władysława Sikorskiego 41"/>
    <x v="3"/>
  </r>
  <r>
    <x v="56"/>
    <s v="Świebodzice"/>
    <n v="14928"/>
    <x v="8"/>
    <n v="722204"/>
    <s v="MEC.08."/>
    <x v="7"/>
    <n v="3"/>
    <n v="0"/>
    <s v="angielski"/>
    <n v="0"/>
    <n v="0"/>
    <s v="Centrum Kształcenia Zawodowego w Świdnicy, 58-105 Świdnica, ul. Gen. Władysława Sikorskiego 41"/>
    <x v="3"/>
  </r>
  <r>
    <x v="56"/>
    <s v="Świebodzice"/>
    <n v="14928"/>
    <x v="0"/>
    <n v="723103"/>
    <s v="MOT.05."/>
    <x v="7"/>
    <n v="1"/>
    <n v="0"/>
    <s v="angielski"/>
    <n v="0"/>
    <n v="0"/>
    <s v="Centrum Kształcenia Zawodowego w Świdnicy, 58-105 Świdnica, ul. Gen. Władysława Sikorskiego 41"/>
    <x v="3"/>
  </r>
  <r>
    <x v="56"/>
    <s v="Świebodzice"/>
    <n v="14928"/>
    <x v="6"/>
    <n v="522301"/>
    <s v="HAN.01."/>
    <x v="9"/>
    <n v="7"/>
    <n v="7"/>
    <s v="angielski"/>
    <n v="0"/>
    <n v="0"/>
    <s v="Centrum Kształcenia Zawodowego w Świdnicy, 58-105 Świdnica, ul. Gen. Władysława Sikorskiego 41"/>
    <x v="3"/>
  </r>
  <r>
    <x v="57"/>
    <s v="Trzebnica"/>
    <n v="92542"/>
    <x v="14"/>
    <n v="751204"/>
    <s v="SPC.03."/>
    <x v="0"/>
    <n v="0"/>
    <n v="0"/>
    <m/>
    <n v="0"/>
    <n v="0"/>
    <m/>
    <x v="0"/>
  </r>
  <r>
    <x v="58"/>
    <s v="Trzebnica"/>
    <n v="34791"/>
    <x v="11"/>
    <n v="752205"/>
    <s v="DRM.04."/>
    <x v="0"/>
    <n v="0"/>
    <n v="0"/>
    <s v="angielski"/>
    <n v="0"/>
    <n v="0"/>
    <s v="Centrum Kształcenia Zawodowego w Oleśnicy, ul. Wojska Polskiego 67"/>
    <x v="10"/>
  </r>
  <r>
    <x v="58"/>
    <s v="Trzebnica"/>
    <n v="34791"/>
    <x v="13"/>
    <n v="742117"/>
    <s v="ELM.02."/>
    <x v="0"/>
    <n v="0"/>
    <n v="0"/>
    <s v="angielski"/>
    <n v="0"/>
    <n v="0"/>
    <s v="Centrum Kształcenia Zawodowego i Ustawicznego, 67-400 Wschowa, Plac Kosynierów 1"/>
    <x v="6"/>
  </r>
  <r>
    <x v="58"/>
    <s v="Trzebnica"/>
    <n v="34791"/>
    <x v="21"/>
    <n v="432106"/>
    <s v="SPL.01."/>
    <x v="11"/>
    <n v="0"/>
    <n v="0"/>
    <s v="niemiecki"/>
    <n v="0"/>
    <n v="0"/>
    <s v="Centrum Kształcenia Zawodowego w Zespole Szkół i Placówek Kształcenia Zawodowego, ul.Botaniczna 66, 65-392  Zielona Góra"/>
    <x v="5"/>
  </r>
  <r>
    <x v="57"/>
    <s v="Trzebnica"/>
    <n v="92542"/>
    <x v="11"/>
    <n v="752205"/>
    <s v="DRM.04."/>
    <x v="3"/>
    <n v="1"/>
    <n v="0"/>
    <s v="angielski"/>
    <n v="1"/>
    <n v="0"/>
    <s v="Centrum Kształcenia Zawodowego w Oleśnicy, ul. Wojska Polskiego 67"/>
    <x v="10"/>
  </r>
  <r>
    <x v="57"/>
    <s v="Trzebnica"/>
    <n v="92542"/>
    <x v="6"/>
    <n v="522301"/>
    <s v="HAN.01."/>
    <x v="2"/>
    <n v="1"/>
    <n v="1"/>
    <s v="niemiecki"/>
    <n v="1"/>
    <n v="1"/>
    <s v="Centum Kształenia Zwodowego w CKZiU,  ul. Tadeusza Kosciuszki 27, 56-100 Wołów"/>
    <x v="7"/>
  </r>
  <r>
    <x v="57"/>
    <s v="Trzebnica"/>
    <n v="92542"/>
    <x v="4"/>
    <n v="512001"/>
    <s v="HGT.02."/>
    <x v="15"/>
    <n v="1"/>
    <n v="1"/>
    <s v="niemiecki"/>
    <n v="1"/>
    <n v="1"/>
    <s v="Centrum Kształcenia Zawodowego w CKZiU,  ul. Tadeusza Kościuszki 27, 56-100 Wołów"/>
    <x v="7"/>
  </r>
  <r>
    <x v="57"/>
    <s v="Trzebnica"/>
    <n v="92542"/>
    <x v="0"/>
    <n v="723103"/>
    <s v="MOT.05."/>
    <x v="15"/>
    <n v="1"/>
    <n v="0"/>
    <s v="angielski"/>
    <n v="1"/>
    <n v="0"/>
    <s v="Centrum Kształcenia Zawodowego w CKZiU,  ul. Tadeusza Kościuszki 27, 56-100 Wołów"/>
    <x v="7"/>
  </r>
  <r>
    <x v="57"/>
    <s v="Trzebnica"/>
    <n v="92542"/>
    <x v="1"/>
    <n v="751201"/>
    <s v="SPC.01."/>
    <x v="9"/>
    <n v="1"/>
    <n v="0"/>
    <s v="angielski"/>
    <n v="1"/>
    <n v="0"/>
    <s v="Centrum Kształcenia Zawodowego w Oleśnicy, ul. Wojska Polskiego 67"/>
    <x v="10"/>
  </r>
  <r>
    <x v="57"/>
    <s v="Trzebnica"/>
    <n v="92542"/>
    <x v="21"/>
    <n v="432106"/>
    <s v="SPL.01."/>
    <x v="24"/>
    <n v="1"/>
    <n v="0"/>
    <s v="angielski"/>
    <n v="1"/>
    <n v="0"/>
    <s v="Zespół Szkół Ponadpodstawowych im. Hipolita Cegielskiego w Ziębicach ul. Wojska Polskiego 3, 57-220 Ziębice"/>
    <x v="12"/>
  </r>
  <r>
    <x v="58"/>
    <s v="Trzebnica"/>
    <n v="34791"/>
    <x v="0"/>
    <n v="723103"/>
    <s v="MOT.05."/>
    <x v="15"/>
    <n v="21"/>
    <n v="0"/>
    <s v="niemiecki"/>
    <n v="21"/>
    <n v="0"/>
    <s v="Centrum Kształcenia Zawodowego w CKZiU,  ul. Tadeusza Kościuszki 27, 56-100 Wołów"/>
    <x v="7"/>
  </r>
  <r>
    <x v="58"/>
    <s v="Trzebnica"/>
    <n v="34791"/>
    <x v="2"/>
    <n v="741103"/>
    <s v="ELE.02."/>
    <x v="3"/>
    <n v="21"/>
    <n v="1"/>
    <s v="angielski/niemiecki"/>
    <n v="21"/>
    <n v="1"/>
    <s v="Centrum Kształcenia Zawodowego w Oleśnicy, ul. Wojska Polskiego 67"/>
    <x v="10"/>
  </r>
  <r>
    <x v="58"/>
    <s v="Trzebnica"/>
    <n v="34791"/>
    <x v="3"/>
    <n v="514101"/>
    <s v="FRK.01."/>
    <x v="3"/>
    <n v="15"/>
    <n v="14"/>
    <s v="angielski/niemiecki"/>
    <n v="15"/>
    <n v="14"/>
    <s v="Centrum Kształcenia Zawodowego w Oleśnicy, ul. Wojska Polskiego 67"/>
    <x v="10"/>
  </r>
  <r>
    <x v="58"/>
    <s v="Trzebnica"/>
    <n v="34791"/>
    <x v="1"/>
    <n v="751201"/>
    <s v="SPC.01."/>
    <x v="9"/>
    <n v="6"/>
    <n v="6"/>
    <s v="angielski/niemiecki"/>
    <n v="6"/>
    <n v="6"/>
    <s v="Centrum Kształcenia Zawodowego w Oleśnicy, ul. Wojska Polskiego 67"/>
    <x v="10"/>
  </r>
  <r>
    <x v="58"/>
    <s v="Trzebnica"/>
    <n v="34791"/>
    <x v="24"/>
    <n v="713203"/>
    <s v="MOT.03."/>
    <x v="4"/>
    <n v="3"/>
    <n v="0"/>
    <s v="angielski/niemiecki"/>
    <n v="3"/>
    <n v="0"/>
    <s v="Centrum Kształcenia Zawodowego w Oleśnicy, ul. Wojska Polskiego 67"/>
    <x v="10"/>
  </r>
  <r>
    <x v="58"/>
    <s v="Trzebnica"/>
    <n v="34791"/>
    <x v="29"/>
    <n v="613003"/>
    <s v="ROL.04."/>
    <x v="3"/>
    <n v="1"/>
    <n v="0"/>
    <s v="angielski"/>
    <n v="1"/>
    <n v="0"/>
    <s v="Centrum Kształcenia Zawodowego i Ustawicznego, 67-400 Wschowa, Plac Kosynierów 1"/>
    <x v="6"/>
  </r>
  <r>
    <x v="58"/>
    <s v="Trzebnica"/>
    <n v="34791"/>
    <x v="7"/>
    <n v="712618"/>
    <s v="BUD.09."/>
    <x v="4"/>
    <n v="0"/>
    <n v="0"/>
    <s v="angielski"/>
    <n v="0"/>
    <n v="0"/>
    <s v="Centrum Kształcenia Zawodowego i Ustawicznego, 67-400 Wschowa, Plac Kosynierów 1"/>
    <x v="6"/>
  </r>
  <r>
    <x v="58"/>
    <s v="Trzebnica"/>
    <n v="34791"/>
    <x v="31"/>
    <n v="741201"/>
    <s v="ELE.01."/>
    <x v="4"/>
    <n v="3"/>
    <n v="0"/>
    <s v="angielski/niemiecki"/>
    <n v="3"/>
    <n v="0"/>
    <s v="Centrum Kształcenia Zawodowego i Ustawicznego, 67-400 Wschowa, Plac Kosynierów 1"/>
    <x v="6"/>
  </r>
  <r>
    <x v="58"/>
    <s v="Trzebnica"/>
    <n v="34791"/>
    <x v="10"/>
    <n v="741203"/>
    <s v="MOT.02."/>
    <x v="0"/>
    <n v="1"/>
    <n v="0"/>
    <s v="angielski"/>
    <n v="1"/>
    <n v="0"/>
    <s v="Centrum Kształcenia Zawodowego i Ustawicznego, 67-400 Wschowa, Plac Kosynierów 1"/>
    <x v="6"/>
  </r>
  <r>
    <x v="58"/>
    <s v="Trzebnica"/>
    <n v="34791"/>
    <x v="23"/>
    <n v="843103"/>
    <s v="ROL.02."/>
    <x v="0"/>
    <n v="7"/>
    <n v="0"/>
    <s v="angielski/niemiecki"/>
    <n v="7"/>
    <n v="0"/>
    <s v="Centrum Kształcenia Zawodowego i Ustawicznego, 67-400 Wschowa, Plac Kosynierów 1"/>
    <x v="6"/>
  </r>
  <r>
    <x v="58"/>
    <s v="Trzebnica"/>
    <n v="34791"/>
    <x v="22"/>
    <n v="721306"/>
    <s v="MOT.01."/>
    <x v="10"/>
    <n v="1"/>
    <n v="0"/>
    <s v="niemiecki"/>
    <n v="1"/>
    <n v="0"/>
    <s v="Centrum Kształcenia Zawodowego w Świdnicy, 58-105 Świdnica, ul. Gen. Władysława Sikorskiego 41"/>
    <x v="3"/>
  </r>
  <r>
    <x v="58"/>
    <s v="Trzebnica"/>
    <n v="34791"/>
    <x v="9"/>
    <n v="722307"/>
    <s v="MEC.05."/>
    <x v="8"/>
    <n v="3"/>
    <n v="0"/>
    <s v="angielski/niemiecki"/>
    <n v="3"/>
    <n v="0"/>
    <s v="Centrum Kształcenia Zawodowego w Świdnicy, 58-105 Świdnica, ul. Gen. Władysława Sikorskiego 41"/>
    <x v="3"/>
  </r>
  <r>
    <x v="58"/>
    <s v="Trzebnica"/>
    <n v="34791"/>
    <x v="4"/>
    <n v="512001"/>
    <s v="HGT.02."/>
    <x v="6"/>
    <n v="0"/>
    <n v="0"/>
    <s v="niemiecki"/>
    <n v="0"/>
    <n v="0"/>
    <s v="Centrum Kształcenia Zawodowego w Świdnicy, 58-105 Świdnica, ul. Gen. Władysława Sikorskiego 41"/>
    <x v="3"/>
  </r>
  <r>
    <x v="58"/>
    <s v="Trzebnica"/>
    <n v="34791"/>
    <x v="4"/>
    <n v="512001"/>
    <s v="HGT.02."/>
    <x v="15"/>
    <n v="7"/>
    <n v="2"/>
    <s v="niemiecki"/>
    <n v="7"/>
    <n v="2"/>
    <s v="Centrum Kształcenia Zawodowego w CKZiU,  ul. Tadeusza Kościuszki 27, 56-100 Wołów"/>
    <x v="7"/>
  </r>
  <r>
    <x v="58"/>
    <s v="Trzebnica"/>
    <n v="34791"/>
    <x v="8"/>
    <n v="722204"/>
    <s v="MEC.08."/>
    <x v="14"/>
    <n v="10"/>
    <n v="0"/>
    <s v="niemiecki"/>
    <n v="10"/>
    <n v="0"/>
    <s v="Centrum Kształcenia Zawodowego w CKZiU,  ul. Tadeusza Kościuszki 27, 56-100 Wołów"/>
    <x v="7"/>
  </r>
  <r>
    <x v="58"/>
    <s v="Trzebnica"/>
    <n v="34791"/>
    <x v="6"/>
    <n v="52301"/>
    <s v="HAN.01."/>
    <x v="2"/>
    <n v="2"/>
    <n v="2"/>
    <s v="niemiecki"/>
    <n v="2"/>
    <n v="2"/>
    <s v="Centrum Kształcenia Zawodowego w CKZiU,  ul. Tadeusza Kościuszki 27, 56-100 Wołów"/>
    <x v="7"/>
  </r>
  <r>
    <x v="58"/>
    <s v="Trzebnica"/>
    <n v="34791"/>
    <x v="41"/>
    <n v="911205"/>
    <s v="HGT.05."/>
    <x v="7"/>
    <n v="1"/>
    <n v="0"/>
    <s v="angielski"/>
    <n v="1"/>
    <n v="0"/>
    <s v="Centrum Kształcenia Zawodowego w Kłodzkiej Szkole Przedsiębiorczości w Kłodzku, ul. Szkolna 8, 57-300 Kłodzko"/>
    <x v="2"/>
  </r>
  <r>
    <x v="59"/>
    <s v="Twardogóra"/>
    <n v="81656"/>
    <x v="14"/>
    <n v="751204"/>
    <s v="SPC.03."/>
    <x v="0"/>
    <n v="0"/>
    <n v="0"/>
    <s v="angielski"/>
    <n v="0"/>
    <n v="0"/>
    <s v="Centrum Kształcenia Zawodowego w Oleśnicy, ul. Wojska Polskiego 67"/>
    <x v="10"/>
  </r>
  <r>
    <x v="59"/>
    <s v="Twardogóra"/>
    <n v="81656"/>
    <x v="0"/>
    <n v="723103"/>
    <s v="MOT.05."/>
    <x v="3"/>
    <n v="3"/>
    <n v="0"/>
    <s v="angielski"/>
    <n v="0"/>
    <n v="0"/>
    <s v="Centrum Kształcenia Zawodowego w Oleśnicy, ul. Wojska Polskiego 67"/>
    <x v="10"/>
  </r>
  <r>
    <x v="59"/>
    <s v="Twardogóra"/>
    <n v="81656"/>
    <x v="6"/>
    <n v="522301"/>
    <s v="HAN.01."/>
    <x v="7"/>
    <n v="8"/>
    <n v="8"/>
    <s v="angielski"/>
    <n v="0"/>
    <n v="0"/>
    <s v="Centrum Kształcenia Zawodowego w Oleśnicy, ul. Wojska Polskiego 67"/>
    <x v="10"/>
  </r>
  <r>
    <x v="59"/>
    <s v="Twardogóra"/>
    <n v="81656"/>
    <x v="18"/>
    <n v="753402"/>
    <s v="DRM.05."/>
    <x v="6"/>
    <n v="13"/>
    <n v="4"/>
    <s v="angielski"/>
    <n v="0"/>
    <n v="0"/>
    <s v="Centrum Kształcenia Zawodowego w Oleśnicy, ul. Wojska Polskiego 67"/>
    <x v="10"/>
  </r>
  <r>
    <x v="59"/>
    <s v="Twardogóra"/>
    <n v="81656"/>
    <x v="3"/>
    <n v="514101"/>
    <s v="FRK.01."/>
    <x v="3"/>
    <n v="7"/>
    <n v="5"/>
    <s v="angielski"/>
    <n v="0"/>
    <n v="0"/>
    <s v="Centrum Kształcenia Zawodowego w Oleśnicy, ul. Wojska Polskiego 67"/>
    <x v="10"/>
  </r>
  <r>
    <x v="59"/>
    <s v="Twardogóra"/>
    <n v="81656"/>
    <x v="7"/>
    <n v="712618"/>
    <s v="BUD.09."/>
    <x v="4"/>
    <n v="2"/>
    <n v="0"/>
    <s v="angielski"/>
    <n v="2"/>
    <n v="0"/>
    <s v="Centrum Kształcenia Zawodowego w Świdnicy, 58-105 Świdnica, ul. Gen. Władysława Sikorskiego 41"/>
    <x v="3"/>
  </r>
  <r>
    <x v="59"/>
    <s v="Twardogóra"/>
    <n v="81656"/>
    <x v="11"/>
    <n v="752205"/>
    <s v="DRM.04."/>
    <x v="20"/>
    <n v="12"/>
    <n v="0"/>
    <s v="angielski"/>
    <n v="0"/>
    <n v="0"/>
    <s v="Centrum Kształcenia Zawodowego w Oleśnicy, ul. Wojska Polskiego 67"/>
    <x v="10"/>
  </r>
  <r>
    <x v="59"/>
    <s v="Twardogóra"/>
    <n v="81656"/>
    <x v="2"/>
    <n v="741103"/>
    <s v="ELE.02."/>
    <x v="3"/>
    <n v="4"/>
    <n v="0"/>
    <s v="angielski"/>
    <n v="0"/>
    <n v="0"/>
    <s v="Centrum Kształcenia Zawodowego w Oleśnicy, ul. Wojska Polskiego 67"/>
    <x v="10"/>
  </r>
  <r>
    <x v="59"/>
    <s v="Twardogóra"/>
    <n v="81656"/>
    <x v="4"/>
    <n v="512001"/>
    <s v="HGT.02."/>
    <x v="10"/>
    <n v="1"/>
    <n v="0"/>
    <s v="angielski"/>
    <n v="0"/>
    <n v="0"/>
    <s v="Centrum Kształcenia Zawodowego w Oleśnicy, ul. Wojska Polskiego 67"/>
    <x v="10"/>
  </r>
  <r>
    <x v="60"/>
    <s v="Wałbrzych"/>
    <n v="7215"/>
    <x v="6"/>
    <n v="522301"/>
    <s v="HAN.01."/>
    <x v="30"/>
    <n v="11"/>
    <n v="5"/>
    <s v="angielski"/>
    <n v="0"/>
    <n v="0"/>
    <s v="Rzemieślnicza Branżowa Szkoła I st im Stanisława Palucha w Wałbrzychu"/>
    <x v="20"/>
  </r>
  <r>
    <x v="60"/>
    <s v="Wałbrzych"/>
    <n v="7215"/>
    <x v="28"/>
    <n v="712905"/>
    <s v="BUD.11."/>
    <x v="3"/>
    <n v="3"/>
    <n v="0"/>
    <s v="angielski"/>
    <n v="0"/>
    <n v="0"/>
    <s v="Rzemieślnicza Branżowa Szkoła I st im Stanisława Palucha w Wałbrzychu"/>
    <x v="20"/>
  </r>
  <r>
    <x v="60"/>
    <s v="Wałbrzych"/>
    <n v="7215"/>
    <x v="11"/>
    <n v="752205"/>
    <s v="DRM.04."/>
    <x v="3"/>
    <n v="5"/>
    <n v="0"/>
    <s v="niemiecki"/>
    <n v="0"/>
    <n v="0"/>
    <s v="Centrum Kształcenia Zawodowego w Świdnicy, 58-105 Świdnica, ul. Gen. Władysława Sikorskiego 41"/>
    <x v="3"/>
  </r>
  <r>
    <x v="60"/>
    <s v="Wałbrzych"/>
    <n v="7215"/>
    <x v="22"/>
    <n v="721306"/>
    <s v="MOT.01."/>
    <x v="10"/>
    <n v="2"/>
    <n v="0"/>
    <s v="niemiecki"/>
    <n v="0"/>
    <n v="0"/>
    <s v="Centrum Kształcenia Zawodowego w Świdnicy, 58-105 Świdnica, ul. Gen. Władysława Sikorskiego 41"/>
    <x v="3"/>
  </r>
  <r>
    <x v="60"/>
    <s v="Wałbrzych"/>
    <n v="7215"/>
    <x v="24"/>
    <n v="713203"/>
    <s v="MOT.03."/>
    <x v="9"/>
    <n v="1"/>
    <n v="0"/>
    <s v="niemiecki"/>
    <n v="0"/>
    <n v="0"/>
    <s v="Centrum Kształcenia Zawodowego w Świdnicy, 58-105 Świdnica, ul. Gen. Władysława Sikorskiego 41"/>
    <x v="3"/>
  </r>
  <r>
    <x v="60"/>
    <s v="Wałbrzych"/>
    <n v="7215"/>
    <x v="0"/>
    <n v="723103"/>
    <s v="MOT.05."/>
    <x v="30"/>
    <n v="25"/>
    <n v="0"/>
    <s v="angielski"/>
    <n v="0"/>
    <n v="0"/>
    <s v="Rzemieślnicza Branżowa Szkoła I st im Stanisława Palucha w Wałbrzychu"/>
    <x v="20"/>
  </r>
  <r>
    <x v="60"/>
    <s v="Wałbrzych"/>
    <n v="7215"/>
    <x v="0"/>
    <n v="723103"/>
    <s v="MOT.05."/>
    <x v="0"/>
    <n v="0"/>
    <n v="0"/>
    <s v="angielski"/>
    <n v="0"/>
    <n v="0"/>
    <s v="Rzemieślnicza Branżowa Szkoła I st im Stanisława Palucha w Wałbrzychu"/>
    <x v="20"/>
  </r>
  <r>
    <x v="60"/>
    <s v="Wałbrzych"/>
    <n v="7215"/>
    <x v="14"/>
    <n v="751204"/>
    <s v="SPC.03."/>
    <x v="4"/>
    <n v="2"/>
    <n v="0"/>
    <s v="niemiecki"/>
    <n v="0"/>
    <n v="0"/>
    <s v="Centrum Kształcenia Zawodowego w Świdnicy, 58-105 Świdnica, ul. Gen. Władysława Sikorskiego 41"/>
    <x v="3"/>
  </r>
  <r>
    <x v="61"/>
    <s v="Wałbrzych"/>
    <n v="8467"/>
    <x v="22"/>
    <n v="721306"/>
    <s v="MOT.01."/>
    <x v="10"/>
    <n v="1"/>
    <n v="0"/>
    <s v="angielski"/>
    <n v="0"/>
    <n v="0"/>
    <s v="Centrum Kształcenia Zawodowego w Świdnicy, 58-105 Świdnica, ul. Gen. Władysława Sikorskiego 41"/>
    <x v="3"/>
  </r>
  <r>
    <x v="62"/>
    <s v="Wąsosz"/>
    <n v="104111"/>
    <x v="4"/>
    <n v="512001"/>
    <s v="HGT.02."/>
    <x v="15"/>
    <n v="0"/>
    <n v="0"/>
    <s v="niemiecki"/>
    <n v="0"/>
    <n v="0"/>
    <s v="Centrum Kształcenia Zawodowego w CKZiU,  ul. Tadeusza Kościuszki 27, 56-100 Wołów"/>
    <x v="7"/>
  </r>
  <r>
    <x v="62"/>
    <s v="Wąsosz"/>
    <n v="104111"/>
    <x v="4"/>
    <n v="512001"/>
    <s v="HGT.02."/>
    <x v="15"/>
    <n v="2"/>
    <n v="1"/>
    <s v="niemiecki"/>
    <n v="2"/>
    <n v="1"/>
    <s v="Centrum Kształcenia Zawodowego w CKZiU,  ul. Tadeusza Kościuszki 27, 56-100 Wołów"/>
    <x v="7"/>
  </r>
  <r>
    <x v="62"/>
    <s v="Wąsosz"/>
    <n v="104111"/>
    <x v="6"/>
    <n v="522301"/>
    <s v="HAN.01."/>
    <x v="2"/>
    <n v="1"/>
    <n v="1"/>
    <s v="niemiecki"/>
    <n v="1"/>
    <n v="1"/>
    <s v="Centrum Kształcenia Zawodowego w CKZiU,  ul. Tadeusza Kościuszki 27, 56-100 Wołów"/>
    <x v="7"/>
  </r>
  <r>
    <x v="62"/>
    <s v="Wąsosz"/>
    <n v="104111"/>
    <x v="15"/>
    <n v="711204"/>
    <s v="BUD.12."/>
    <x v="0"/>
    <n v="1"/>
    <n v="0"/>
    <s v="niemiecki"/>
    <n v="1"/>
    <n v="0"/>
    <s v="Centrum Kształcenia Zawodowego i Ustawicznego, 67-400 Wschowa, Plac Kosynierów 1"/>
    <x v="6"/>
  </r>
  <r>
    <x v="63"/>
    <s v="Wołów"/>
    <n v="60237"/>
    <x v="38"/>
    <n v="711402"/>
    <s v="BUD.01."/>
    <x v="0"/>
    <n v="0"/>
    <n v="0"/>
    <s v="niemiecki"/>
    <n v="0"/>
    <n v="0"/>
    <s v="Centrum Kształcenia Zawodowego w Zespole Szkół i Placówek Kształcenia Zawodowego, ul.Botaniczna 66, 65-392  Zielona Góra"/>
    <x v="5"/>
  </r>
  <r>
    <x v="63"/>
    <s v="Wołów"/>
    <n v="60237"/>
    <x v="5"/>
    <n v="962907"/>
    <s v="HGT.03."/>
    <x v="0"/>
    <n v="0"/>
    <n v="0"/>
    <s v="angielski"/>
    <n v="0"/>
    <n v="0"/>
    <s v="Centrum Kształcenia Zawodowego w Kłodzkiej Szkole Przedsiębiorczości w Kłodzku, ul. Szkolna 8, 57-300 Kłodzko"/>
    <x v="2"/>
  </r>
  <r>
    <x v="63"/>
    <s v="Wołów"/>
    <n v="60237"/>
    <x v="24"/>
    <n v="713203"/>
    <s v="MOT.03."/>
    <x v="0"/>
    <n v="0"/>
    <n v="0"/>
    <s v="angielski"/>
    <n v="0"/>
    <n v="0"/>
    <s v="Centrum Kształcenia Zawodowego w Oleśnicy, ul. Wojska Polskiego 67"/>
    <x v="10"/>
  </r>
  <r>
    <x v="63"/>
    <s v="Wołów"/>
    <n v="60237"/>
    <x v="3"/>
    <n v="514101"/>
    <s v="FRK.01."/>
    <x v="8"/>
    <n v="5"/>
    <n v="5"/>
    <s v="niemiecki"/>
    <n v="5"/>
    <n v="5"/>
    <s v="Centrum Kształcenia Zawodowego w Świdnicy, 58-105 Świdnica, ul. Gen. Władysława Sikorskiego 41"/>
    <x v="3"/>
  </r>
  <r>
    <x v="63"/>
    <s v="Wołów"/>
    <n v="60237"/>
    <x v="4"/>
    <n v="512001"/>
    <s v="HGT.02."/>
    <x v="15"/>
    <n v="6"/>
    <n v="4"/>
    <s v="niemiecki"/>
    <n v="0"/>
    <n v="0"/>
    <s v="Centrum Kształcenia Zawodowego w CKZiU,  ul. Tadeusza Kościuszki 27, 56-100 Wołów"/>
    <x v="7"/>
  </r>
  <r>
    <x v="63"/>
    <s v="Wołów"/>
    <n v="60237"/>
    <x v="6"/>
    <n v="522301"/>
    <s v="HAN.01."/>
    <x v="2"/>
    <n v="11"/>
    <n v="8"/>
    <s v="niemiecki"/>
    <n v="0"/>
    <n v="0"/>
    <s v="Centrum Kształcenia Zawodowego w CKZiU,  ul. Tadeusza Kościuszki 27, 56-100 Wołów"/>
    <x v="7"/>
  </r>
  <r>
    <x v="63"/>
    <s v="Wołów"/>
    <n v="60237"/>
    <x v="22"/>
    <n v="721306"/>
    <s v="MOT.01."/>
    <x v="10"/>
    <n v="1"/>
    <n v="0"/>
    <s v="niemiecki"/>
    <n v="1"/>
    <n v="0"/>
    <s v="Centrum Kształcenia Zawodowego w Świdnicy, 58-105 Świdnica, ul. Gen. Władysława Sikorskiego 41"/>
    <x v="3"/>
  </r>
  <r>
    <x v="63"/>
    <s v="Wołów"/>
    <n v="60237"/>
    <x v="1"/>
    <n v="751201"/>
    <s v="SPC.01."/>
    <x v="3"/>
    <n v="1"/>
    <n v="0"/>
    <s v="niemiecki"/>
    <n v="0"/>
    <n v="0"/>
    <s v="Centrum Kształcenia Zawodowego w Świdnicy, 58-105 Świdnica, ul. Gen. Władysława Sikorskiego 41"/>
    <x v="3"/>
  </r>
  <r>
    <x v="63"/>
    <s v="Wołów"/>
    <n v="60237"/>
    <x v="31"/>
    <n v="741201"/>
    <s v="ELE.01."/>
    <x v="4"/>
    <n v="1"/>
    <n v="0"/>
    <s v="angielski"/>
    <n v="0"/>
    <n v="0"/>
    <s v="Centrum Kształcenia Zawodowego i Ustawicznego, 67-400 Wschowa, Plac Kosynierów 1"/>
    <x v="6"/>
  </r>
  <r>
    <x v="63"/>
    <s v="Wołów"/>
    <n v="60237"/>
    <x v="2"/>
    <n v="741103"/>
    <s v="ELE.02."/>
    <x v="6"/>
    <n v="5"/>
    <n v="0"/>
    <s v="niemiecki"/>
    <n v="5"/>
    <n v="0"/>
    <s v="Centrum Kształcenia Zawodowego w Świdnicy, 58-105 Świdnica, ul. Gen. Władysława Sikorskiego 41"/>
    <x v="3"/>
  </r>
  <r>
    <x v="63"/>
    <s v="Wołów"/>
    <n v="60237"/>
    <x v="2"/>
    <m/>
    <m/>
    <x v="0"/>
    <n v="1"/>
    <n v="0"/>
    <s v="niemiecki"/>
    <n v="1"/>
    <n v="0"/>
    <m/>
    <x v="6"/>
  </r>
  <r>
    <x v="63"/>
    <s v="Wołów"/>
    <n v="60237"/>
    <x v="14"/>
    <n v="751204"/>
    <s v="SPC.03."/>
    <x v="4"/>
    <n v="1"/>
    <n v="0"/>
    <s v="niemiecki"/>
    <n v="1"/>
    <n v="0"/>
    <s v="Centrum Kształcenia Zawodowego w Świdnicy, 58-105 Świdnica, ul. Gen. Władysława Sikorskiego 41"/>
    <x v="3"/>
  </r>
  <r>
    <x v="63"/>
    <s v="Wołów"/>
    <n v="60237"/>
    <x v="29"/>
    <n v="613003"/>
    <s v="ROL.04."/>
    <x v="3"/>
    <n v="1"/>
    <n v="0"/>
    <s v="angielski"/>
    <n v="1"/>
    <n v="0"/>
    <s v="Centrum Kształcenia Zawodowego i Ustawicznego, 67-400 Wschowa, Plac Kosynierów 1"/>
    <x v="6"/>
  </r>
  <r>
    <x v="63"/>
    <s v="Wołów"/>
    <n v="60237"/>
    <x v="11"/>
    <n v="752205"/>
    <s v="DRM.04."/>
    <x v="3"/>
    <n v="1"/>
    <n v="0"/>
    <s v="niemiecki"/>
    <n v="1"/>
    <n v="0"/>
    <s v="Centrum Kształcenia Zawodowego w Świdnicy, 58-105 Świdnica, ul. Gen. Władysława Sikorskiego 41"/>
    <x v="3"/>
  </r>
  <r>
    <x v="63"/>
    <s v="Wołów"/>
    <n v="60237"/>
    <x v="8"/>
    <n v="722204"/>
    <s v="MEC.08."/>
    <x v="14"/>
    <n v="2"/>
    <n v="0"/>
    <s v="niemiecki"/>
    <n v="0"/>
    <n v="0"/>
    <s v="Centrum Kształcenia Zawodowego w CKZiU,  ul. Tadeusza Kościuszki 27, 56-100 Wołów"/>
    <x v="7"/>
  </r>
  <r>
    <x v="63"/>
    <s v="Wołów"/>
    <n v="60237"/>
    <x v="0"/>
    <n v="723103"/>
    <s v="MOT.05."/>
    <x v="15"/>
    <n v="9"/>
    <n v="0"/>
    <s v="niemiecki"/>
    <n v="0"/>
    <n v="0"/>
    <s v="Centrum Kształcenia Zawodowego w CKZiU,  ul. Tadeusza Kościuszki 27, 56-100 Wołów"/>
    <x v="7"/>
  </r>
  <r>
    <x v="63"/>
    <s v="Wołów"/>
    <n v="60237"/>
    <x v="28"/>
    <n v="712905"/>
    <s v="BUD.11."/>
    <x v="0"/>
    <n v="0"/>
    <n v="0"/>
    <s v="niemiecki"/>
    <n v="0"/>
    <n v="0"/>
    <m/>
    <x v="6"/>
  </r>
  <r>
    <x v="64"/>
    <s v="Wrocław"/>
    <n v="13385"/>
    <x v="10"/>
    <n v="741203"/>
    <s v="MOT.02."/>
    <x v="0"/>
    <n v="0"/>
    <n v="0"/>
    <s v="j.angielski"/>
    <n v="0"/>
    <n v="0"/>
    <s v="Centrum Kształcenia Zawodowego w Świdnicy, 58-105 Świdnica, ul. Gen. Władysława Sikorskiego 41"/>
    <x v="3"/>
  </r>
  <r>
    <x v="64"/>
    <s v="Wrocław"/>
    <n v="13385"/>
    <x v="12"/>
    <n v="753105"/>
    <s v="MOD.03."/>
    <x v="0"/>
    <n v="0"/>
    <n v="0"/>
    <s v="angielski"/>
    <n v="0"/>
    <n v="0"/>
    <m/>
    <x v="0"/>
  </r>
  <r>
    <x v="64"/>
    <s v="Wrocław"/>
    <n v="13385"/>
    <x v="11"/>
    <n v="752205"/>
    <s v="DRM.04."/>
    <x v="0"/>
    <n v="0"/>
    <n v="0"/>
    <s v="j.angielski"/>
    <n v="0"/>
    <n v="0"/>
    <s v="Centrum Kształcenia Zawodowego w Oleśnicy, ul. Wojska Polskiego 67"/>
    <x v="10"/>
  </r>
  <r>
    <x v="64"/>
    <s v="Wrocław"/>
    <n v="13385"/>
    <x v="4"/>
    <n v="512001"/>
    <s v="HGT.02."/>
    <x v="0"/>
    <n v="0"/>
    <n v="0"/>
    <s v="angielski"/>
    <n v="0"/>
    <n v="0"/>
    <s v="Centrum Kształcenia Zawodowego w Oleśnicy, ul. Wojska Polskiego 67"/>
    <x v="10"/>
  </r>
  <r>
    <x v="65"/>
    <s v="Wrocław"/>
    <n v="90635"/>
    <x v="15"/>
    <n v="711204"/>
    <s v="BUD.12."/>
    <x v="0"/>
    <n v="0"/>
    <n v="0"/>
    <s v="angielski"/>
    <n v="0"/>
    <n v="0"/>
    <s v="Centrum Kształcenia Zawodowego w Świdnicy, 58-105 Świdnica, ul. Gen. Władysława Sikorskiego 41"/>
    <x v="3"/>
  </r>
  <r>
    <x v="64"/>
    <s v="Wrocław"/>
    <n v="13385"/>
    <x v="3"/>
    <n v="514101"/>
    <s v="FRK.01."/>
    <x v="3"/>
    <n v="4"/>
    <n v="4"/>
    <s v="j.angielski"/>
    <n v="0"/>
    <n v="0"/>
    <s v="Centrum Kształcenia Zawodowego w Oleśnicy, ul. Wojska Polskiego 67"/>
    <x v="10"/>
  </r>
  <r>
    <x v="64"/>
    <s v="Wrocław"/>
    <n v="13385"/>
    <x v="0"/>
    <n v="723103"/>
    <s v="MOT.05."/>
    <x v="3"/>
    <n v="5"/>
    <n v="0"/>
    <s v="j.angielski"/>
    <n v="0"/>
    <n v="0"/>
    <s v="Centrum Kształcenia Zawodowego w Oleśnicy, ul. Wojska Polskiego 67"/>
    <x v="10"/>
  </r>
  <r>
    <x v="64"/>
    <s v="Wrocław"/>
    <n v="13385"/>
    <x v="22"/>
    <n v="721306"/>
    <s v="MOT.01."/>
    <x v="10"/>
    <n v="1"/>
    <n v="0"/>
    <s v="j.angielski"/>
    <n v="0"/>
    <n v="0"/>
    <s v="Centrum Kształcenia Zawodowego w Świdnicy, 58-105 Świdnica, ul. Gen. Władysława Sikorskiego 41"/>
    <x v="3"/>
  </r>
  <r>
    <x v="64"/>
    <s v="Wrocław"/>
    <n v="13385"/>
    <x v="2"/>
    <n v="741103"/>
    <s v="ELE.02."/>
    <x v="10"/>
    <n v="1"/>
    <n v="0"/>
    <s v="j.angielski"/>
    <n v="0"/>
    <n v="0"/>
    <s v="Centrum Kształcenia Zawodowego w Oleśnicy, ul. Wojska Polskiego 67"/>
    <x v="10"/>
  </r>
  <r>
    <x v="65"/>
    <s v="Wrocław"/>
    <n v="90635"/>
    <x v="30"/>
    <n v="343101"/>
    <s v="AUD.02."/>
    <x v="31"/>
    <n v="3"/>
    <n v="2"/>
    <s v="angielski"/>
    <n v="3"/>
    <n v="2"/>
    <s v="Zespół Placówek Oświatowych Centrum Kształcenia Zawodowego nr 2 w Olkuszu, ul. Legionów Polskich 3"/>
    <x v="13"/>
  </r>
  <r>
    <x v="65"/>
    <s v="Wrocław"/>
    <n v="90635"/>
    <x v="14"/>
    <n v="751204"/>
    <s v="SPC.03."/>
    <x v="6"/>
    <n v="5"/>
    <n v="0"/>
    <s v="angielski"/>
    <n v="0"/>
    <n v="0"/>
    <s v="Centrum Kształcenia Zawodowego w Oleśnicy, ul. Wojska Polskiego 67"/>
    <x v="10"/>
  </r>
  <r>
    <x v="65"/>
    <s v="Wrocław"/>
    <n v="90635"/>
    <x v="11"/>
    <n v="752205"/>
    <s v="DRM.04."/>
    <x v="3"/>
    <n v="3"/>
    <n v="0"/>
    <s v="angielski"/>
    <n v="0"/>
    <n v="0"/>
    <s v="Centrum Kształcenia Zawodowego w Oleśnicy, ul. Wojska Polskiego 67"/>
    <x v="10"/>
  </r>
  <r>
    <x v="65"/>
    <s v="Wrocław"/>
    <n v="90635"/>
    <x v="12"/>
    <n v="753105"/>
    <s v="MOD.03."/>
    <x v="0"/>
    <n v="1"/>
    <n v="1"/>
    <s v="angielski"/>
    <n v="1"/>
    <n v="1"/>
    <s v="Ośrodek Dokształcania i Doskonalenia Zawodowego w Krotoszynie"/>
    <x v="15"/>
  </r>
  <r>
    <x v="65"/>
    <s v="Wrocław"/>
    <n v="90635"/>
    <x v="24"/>
    <n v="713203"/>
    <s v="MOT.03."/>
    <x v="4"/>
    <n v="1"/>
    <n v="0"/>
    <s v="angielski"/>
    <n v="0"/>
    <n v="0"/>
    <s v="Centrum Kształcenia Zawodowego w Oleśnicy, ul. Wojska Polskiego 67"/>
    <x v="10"/>
  </r>
  <r>
    <x v="65"/>
    <s v="Wrocław"/>
    <n v="90635"/>
    <x v="2"/>
    <n v="741103"/>
    <s v="ELE.02."/>
    <x v="10"/>
    <n v="3"/>
    <n v="0"/>
    <s v="angielski"/>
    <n v="0"/>
    <n v="0"/>
    <s v="Centrum Kształcenia Zawodowego w Oleśnicy, ul. Wojska Polskiego 67"/>
    <x v="10"/>
  </r>
  <r>
    <x v="65"/>
    <s v="Wrocław"/>
    <n v="90635"/>
    <x v="28"/>
    <n v="712905"/>
    <s v="BUD.11."/>
    <x v="0"/>
    <n v="1"/>
    <n v="0"/>
    <s v="angielski"/>
    <n v="1"/>
    <n v="0"/>
    <s v="Centrum Kształcenia Zawodowego i Ustawicznego, 67-400 Wschowa, Plac Kosynierów 1"/>
    <x v="6"/>
  </r>
  <r>
    <x v="64"/>
    <s v="Wrocław"/>
    <n v="13385"/>
    <x v="1"/>
    <n v="751201"/>
    <s v="SPC.01."/>
    <x v="9"/>
    <n v="1"/>
    <n v="0"/>
    <s v="j.angielski"/>
    <n v="0"/>
    <n v="0"/>
    <s v="Centrum Kształcenia Zawodowego w Oleśnicy, ul. Wojska Polskiego 67"/>
    <x v="10"/>
  </r>
  <r>
    <x v="64"/>
    <s v="Wrocław"/>
    <n v="13385"/>
    <x v="6"/>
    <n v="522301"/>
    <s v="HAN.01."/>
    <x v="7"/>
    <n v="1"/>
    <n v="1"/>
    <s v="j.angielski"/>
    <n v="0"/>
    <n v="0"/>
    <s v="Centrum Kształcenia Zawodowego w Oleśnicy, ul. Wojska Polskiego 67"/>
    <x v="10"/>
  </r>
  <r>
    <x v="66"/>
    <s v="Ząbkowice Śląskie"/>
    <n v="18886"/>
    <x v="1"/>
    <n v="751201"/>
    <s v="SPC.01."/>
    <x v="3"/>
    <n v="0"/>
    <n v="0"/>
    <s v="niemiecki"/>
    <n v="0"/>
    <n v="0"/>
    <s v="Centrum Kształcenia Zawodowego w Świdnicy, 58-105 Świdnica, ul. Gen. Władysława Sikorskiego 41"/>
    <x v="3"/>
  </r>
  <r>
    <x v="67"/>
    <s v="Ząbkowice Śląskie"/>
    <n v="24697"/>
    <x v="7"/>
    <n v="712618"/>
    <s v="BUD.09."/>
    <x v="0"/>
    <n v="0"/>
    <n v="0"/>
    <s v="niemiecki"/>
    <n v="0"/>
    <n v="0"/>
    <s v="Centrum Kształcenia Zawodowego w Świdnicy, 58-105 Świdnica, ul. Gen. Władysława Sikorskiego 41"/>
    <x v="3"/>
  </r>
  <r>
    <x v="67"/>
    <s v="Ząbkowice Śląskie"/>
    <n v="24697"/>
    <x v="15"/>
    <n v="711204"/>
    <s v="BUD.12."/>
    <x v="0"/>
    <n v="0"/>
    <n v="0"/>
    <s v="niemiecki"/>
    <n v="0"/>
    <n v="0"/>
    <s v="Centrum Kształcenia Zawodowego w Świdnicy, 58-105 Świdnica, ul. Gen. Władysława Sikorskiego 41"/>
    <x v="3"/>
  </r>
  <r>
    <x v="66"/>
    <s v="Ząbkowice Śląskie"/>
    <n v="18886"/>
    <x v="15"/>
    <n v="711204"/>
    <s v="BUD.12."/>
    <x v="0"/>
    <n v="0"/>
    <n v="0"/>
    <s v="niemiecki"/>
    <n v="0"/>
    <n v="0"/>
    <s v="Centrum Kształcenia Zawodowego w Świdnicy, 58-105 Świdnica, ul. Gen. Władysława Sikorskiego 41"/>
    <x v="3"/>
  </r>
  <r>
    <x v="66"/>
    <s v="Ząbkowice Śląskie"/>
    <n v="18886"/>
    <x v="12"/>
    <n v="753105"/>
    <s v="MOD.03."/>
    <x v="0"/>
    <n v="0"/>
    <n v="0"/>
    <s v="niemiecki"/>
    <n v="0"/>
    <n v="0"/>
    <s v="Ośrodek Dokształcania i Doskonalenia Zawodowego w Krotoszynie"/>
    <x v="15"/>
  </r>
  <r>
    <x v="66"/>
    <s v="Ząbkowice Śląskie"/>
    <n v="18886"/>
    <x v="0"/>
    <n v="723103"/>
    <s v="MOT.05."/>
    <x v="0"/>
    <n v="0"/>
    <n v="0"/>
    <s v="niemiecki"/>
    <n v="0"/>
    <n v="0"/>
    <s v="Zespół Szkół Ponadpodstawowych im. Hipolita Cegielskiego w Ziębicach ul. Wojska Polskiego 3, 57-220 Ziębice"/>
    <x v="12"/>
  </r>
  <r>
    <x v="66"/>
    <s v="Ząbkowice Śląskie"/>
    <n v="18886"/>
    <x v="4"/>
    <n v="512001"/>
    <s v="HGT.02."/>
    <x v="0"/>
    <n v="0"/>
    <n v="0"/>
    <s v="niemiecki"/>
    <n v="0"/>
    <n v="0"/>
    <m/>
    <x v="12"/>
  </r>
  <r>
    <x v="67"/>
    <s v="Ząbkowice Śląskie"/>
    <n v="24697"/>
    <x v="4"/>
    <n v="512001"/>
    <s v="HGT.02."/>
    <x v="5"/>
    <n v="5"/>
    <n v="2"/>
    <s v="angielski"/>
    <n v="4"/>
    <n v="2"/>
    <s v="Centrum Kształcenia Zawodowego w Kłodzkiej Szkole Przedsiębiorczości w Kłodzku, ul. Szkolna 8, 57-300 Kłodzko"/>
    <x v="2"/>
  </r>
  <r>
    <x v="67"/>
    <s v="Ząbkowice Śląskie"/>
    <n v="24697"/>
    <x v="3"/>
    <n v="514101"/>
    <s v="FRK.01."/>
    <x v="16"/>
    <n v="3"/>
    <n v="3"/>
    <s v="angielski"/>
    <n v="0"/>
    <n v="0"/>
    <s v="Centrum Kształcenia Zawodowego w Kłodzkiej Szkole Przedsiębiorczości w Kłodzku, ul. Szkolna 8, 57-300 Kłodzko"/>
    <x v="2"/>
  </r>
  <r>
    <x v="67"/>
    <s v="Ząbkowice Śląskie"/>
    <n v="24697"/>
    <x v="1"/>
    <n v="751201"/>
    <s v="SPC.01."/>
    <x v="9"/>
    <n v="3"/>
    <n v="3"/>
    <s v="angielski"/>
    <n v="0"/>
    <n v="0"/>
    <s v="Centrum Kształcenia Zawodowego w Kłodzkiej Szkole Przedsiębiorczości w Kłodzku, ul. Szkolna 8, 57-300 Kłodzko"/>
    <x v="2"/>
  </r>
  <r>
    <x v="67"/>
    <s v="Ząbkowice Śląskie"/>
    <n v="24697"/>
    <x v="6"/>
    <n v="522301"/>
    <s v="HAN.01."/>
    <x v="27"/>
    <n v="5"/>
    <n v="4"/>
    <s v="niemiecki"/>
    <n v="0"/>
    <n v="0"/>
    <s v="Zespół Szkół Ponadpodstawowych im. Hipolita Cegielskiego w Ziębicach ul. Wojska Polskiego 3, 57-220 Ziębice"/>
    <x v="12"/>
  </r>
  <r>
    <x v="67"/>
    <s v="Ząbkowice Śląskie"/>
    <n v="24697"/>
    <x v="0"/>
    <n v="723103"/>
    <s v="MOT.05."/>
    <x v="2"/>
    <n v="2"/>
    <n v="0"/>
    <s v="angielski"/>
    <n v="2"/>
    <n v="0"/>
    <s v="Centrum Kształcenia Zawodowego w Kłodzkiej Szkole Przedsiębiorczości w Kłodzku, ul. Szkolna 8, 57-300 Kłodzko"/>
    <x v="2"/>
  </r>
  <r>
    <x v="67"/>
    <s v="Ząbkowice Śląskie"/>
    <n v="24697"/>
    <x v="31"/>
    <n v="741201"/>
    <s v="ELE.01."/>
    <x v="4"/>
    <n v="1"/>
    <n v="0"/>
    <s v="niemiecki"/>
    <n v="1"/>
    <n v="0"/>
    <s v="Centrum Kształcenia Zawodowego i Ustawicznego, 67-400 Wschowa, Plac Kosynierów 1"/>
    <x v="6"/>
  </r>
  <r>
    <x v="67"/>
    <s v="Ząbkowice Śląskie"/>
    <n v="24697"/>
    <x v="2"/>
    <n v="741103"/>
    <s v="ELE.02."/>
    <x v="4"/>
    <n v="1"/>
    <n v="0"/>
    <s v="niemiecki"/>
    <n v="1"/>
    <n v="0"/>
    <s v="Centrum Kształcenia Zawodowego w Świdnicy, 58-105 Świdnica, ul. Gen. Władysława Sikorskiego 41"/>
    <x v="3"/>
  </r>
  <r>
    <x v="67"/>
    <s v="Ząbkowice Śląskie"/>
    <n v="24697"/>
    <x v="36"/>
    <n v="751108"/>
    <s v="SPC.04."/>
    <x v="0"/>
    <n v="1"/>
    <n v="0"/>
    <s v="niemiecki"/>
    <n v="1"/>
    <n v="0"/>
    <s v="Ośrodek Dokształcania i Doskonalenia Zawodowego w Krotoszynie"/>
    <x v="15"/>
  </r>
  <r>
    <x v="67"/>
    <s v="Ząbkowice Śląskie"/>
    <n v="24697"/>
    <x v="29"/>
    <n v="613003"/>
    <s v="ROL.04."/>
    <x v="3"/>
    <n v="3"/>
    <n v="0"/>
    <s v="niemiecki"/>
    <n v="3"/>
    <n v="0"/>
    <s v="Centrum Kształcenia Zawodowego i Ustawicznego, 67-400 Wschowa, Plac Kosynierów 1"/>
    <x v="6"/>
  </r>
  <r>
    <x v="66"/>
    <s v="Ząbkowice Śląskie"/>
    <n v="18886"/>
    <x v="2"/>
    <n v="741103"/>
    <s v="ELE.02."/>
    <x v="6"/>
    <n v="2"/>
    <n v="0"/>
    <s v="niemiecki"/>
    <n v="2"/>
    <n v="0"/>
    <s v="Centrum Kształcenia Zawodowego w Świdnicy, 58-105 Świdnica, ul. Gen. Władysława Sikorskiego 41"/>
    <x v="3"/>
  </r>
  <r>
    <x v="66"/>
    <s v="Ząbkowice Śląskie"/>
    <n v="18886"/>
    <x v="28"/>
    <n v="712905"/>
    <s v="BUD.11."/>
    <x v="0"/>
    <n v="2"/>
    <n v="0"/>
    <s v="niemiecki"/>
    <n v="2"/>
    <n v="0"/>
    <s v="Centrum Kształcenia Zawodowego i Ustawicznego, 67-400 Wschowa, Plac Kosynierów 1"/>
    <x v="6"/>
  </r>
  <r>
    <x v="66"/>
    <s v="Ząbkowice Śląskie"/>
    <n v="18886"/>
    <x v="3"/>
    <n v="514101"/>
    <s v="FRK.01."/>
    <x v="26"/>
    <n v="4"/>
    <n v="4"/>
    <s v="niemiecki"/>
    <n v="0"/>
    <n v="0"/>
    <s v="Zespół Szkół Ponadpodstawowych im. Hipolita Cegielskiego w Ziębicach ul. Wojska Polskiego 3, 57-220 Ziębice"/>
    <x v="12"/>
  </r>
  <r>
    <x v="66"/>
    <s v="Ząbkowice Śląskie"/>
    <n v="18886"/>
    <x v="6"/>
    <n v="522301"/>
    <s v="HAN.01."/>
    <x v="27"/>
    <n v="4"/>
    <n v="4"/>
    <s v="niemiecki"/>
    <n v="0"/>
    <n v="0"/>
    <s v="Zespół Szkół Ponadpodstawowych im. Hipolita Cegielskiego w Ziębicach ul. Wojska Polskiego 3, 57-220 Ziębice"/>
    <x v="12"/>
  </r>
  <r>
    <x v="66"/>
    <s v="Ząbkowice Śląskie"/>
    <n v="18886"/>
    <x v="4"/>
    <n v="512001"/>
    <s v="HGT.02."/>
    <x v="15"/>
    <n v="4"/>
    <n v="3"/>
    <s v="niemiecki"/>
    <n v="0"/>
    <n v="0"/>
    <s v="Zespół Szkół Ponadpodstawowych im. Hipolita Cegielskiego w Ziębicach ul. Wojska Polskiego 3, 57-220 Ziębice"/>
    <x v="12"/>
  </r>
  <r>
    <x v="68"/>
    <s v="Zgorzelec"/>
    <n v="44480"/>
    <x v="30"/>
    <n v="343101"/>
    <s v="AUD.02."/>
    <x v="0"/>
    <n v="0"/>
    <n v="0"/>
    <m/>
    <n v="0"/>
    <n v="0"/>
    <m/>
    <x v="0"/>
  </r>
  <r>
    <x v="68"/>
    <s v="Zgorzelec"/>
    <n v="44480"/>
    <x v="3"/>
    <n v="514101"/>
    <s v="FRK.01."/>
    <x v="0"/>
    <n v="0"/>
    <n v="0"/>
    <s v="niemiecki"/>
    <n v="0"/>
    <n v="0"/>
    <s v="Zespół Szkół Ponadpodstawowych im. Hipolita Cegielskiego w Ziębicach ul. Wojska Polskiego 3, 57-220 Ziębice"/>
    <x v="12"/>
  </r>
  <r>
    <x v="68"/>
    <s v="Zgorzelec"/>
    <n v="44480"/>
    <x v="6"/>
    <n v="522301"/>
    <s v="HAN.01."/>
    <x v="0"/>
    <n v="0"/>
    <n v="0"/>
    <s v="niemiecki"/>
    <n v="0"/>
    <n v="0"/>
    <m/>
    <x v="12"/>
  </r>
  <r>
    <x v="68"/>
    <s v="Zgorzelec"/>
    <n v="44480"/>
    <x v="19"/>
    <n v="513101"/>
    <s v="HGT.01."/>
    <x v="17"/>
    <n v="3"/>
    <n v="2"/>
    <s v="niemiecki"/>
    <n v="3"/>
    <n v="2"/>
    <s v="Centrum Kształcenia Zawodowego w Zespole Szkół i Placówek Kształcenia Zawodowego, ul.Botaniczna 66, 65-392  Zielona Góra"/>
    <x v="5"/>
  </r>
  <r>
    <x v="68"/>
    <s v="Zgorzelec"/>
    <n v="44480"/>
    <x v="2"/>
    <n v="741103"/>
    <s v="ELE.02."/>
    <x v="4"/>
    <n v="1"/>
    <n v="0"/>
    <s v="niemiecki"/>
    <n v="1"/>
    <n v="0"/>
    <s v="Centrum Kształcenia Zawodowego w Świdnicy, 58-105 Świdnica, ul. Gen. Władysława Sikorskiego 41"/>
    <x v="3"/>
  </r>
  <r>
    <x v="68"/>
    <s v="Zgorzelec"/>
    <n v="44480"/>
    <x v="0"/>
    <n v="723103"/>
    <s v="MOT.05."/>
    <x v="28"/>
    <n v="18"/>
    <n v="0"/>
    <s v="niemiecki"/>
    <n v="18"/>
    <n v="0"/>
    <s v="Zespół Szkół Ponadpodstawowych im. Hipolita Cegielskiego w Ziębicach ul. Wojska Polskiego 3, 57-220 Ziębice"/>
    <x v="12"/>
  </r>
  <r>
    <x v="68"/>
    <s v="Zgorzelec"/>
    <n v="44480"/>
    <x v="4"/>
    <n v="512001"/>
    <s v="HGT.02."/>
    <x v="15"/>
    <n v="6"/>
    <n v="5"/>
    <s v="niemiecki"/>
    <n v="6"/>
    <n v="5"/>
    <s v="Zespół Szkół Ponadpodstawowych im. Hipolita Cegielskiego w Ziębicach ul. Wojska Polskiego 3, 57-220 Ziębice"/>
    <x v="12"/>
  </r>
  <r>
    <x v="68"/>
    <s v="Zgorzelec"/>
    <n v="44480"/>
    <x v="10"/>
    <n v="741203"/>
    <s v="MOT.02."/>
    <x v="7"/>
    <n v="0"/>
    <n v="0"/>
    <s v="niemiecki"/>
    <n v="0"/>
    <n v="0"/>
    <s v="Centrum Kształcenia Zawodowego w Świdnicy, 58-105 Świdnica, ul. Gen. Władysława Sikorskiego 41"/>
    <x v="3"/>
  </r>
  <r>
    <x v="68"/>
    <s v="Zgorzelec"/>
    <n v="44480"/>
    <x v="24"/>
    <n v="713203"/>
    <s v="MOT.03."/>
    <x v="4"/>
    <n v="4"/>
    <n v="1"/>
    <s v="niemiecki"/>
    <n v="4"/>
    <n v="1"/>
    <s v="Centrum Kształcenia Zawodowego w Oleśnicy, ul. Wojska Polskiego 67"/>
    <x v="10"/>
  </r>
  <r>
    <x v="68"/>
    <s v="Zgorzelec"/>
    <n v="44480"/>
    <x v="6"/>
    <n v="522301"/>
    <s v="HAN.01."/>
    <x v="24"/>
    <n v="9"/>
    <n v="7"/>
    <s v="niemiecki"/>
    <n v="9"/>
    <n v="7"/>
    <s v="Zespół Szkół Ponadpodstawowych im. Hipolita Cegielskiego w Ziębicach ul. Wojska Polskiego 3, 57-220 Ziębice"/>
    <x v="12"/>
  </r>
  <r>
    <x v="68"/>
    <s v="Zgorzelec"/>
    <n v="44480"/>
    <x v="1"/>
    <n v="751201"/>
    <s v="SPC.01."/>
    <x v="32"/>
    <n v="1"/>
    <n v="1"/>
    <s v="niemiecki"/>
    <n v="1"/>
    <n v="1"/>
    <s v="Centrum Kształcenia Zawodowego w Zespole Szkół i Placówek Kształcenia Zawodowego, ul.Botaniczna 66, 65-392  Zielona Góra"/>
    <x v="5"/>
  </r>
  <r>
    <x v="68"/>
    <s v="Zgorzelec"/>
    <n v="44480"/>
    <x v="15"/>
    <n v="711204"/>
    <s v="BUD.12."/>
    <x v="3"/>
    <n v="1"/>
    <n v="1"/>
    <s v="niemiecki"/>
    <n v="1"/>
    <n v="1"/>
    <s v="Centrum Kształcenia Zawodowego w Świdnicy, 58-105 Świdnica, ul. Gen. Władysława Sikorskiego 41"/>
    <x v="3"/>
  </r>
  <r>
    <x v="68"/>
    <s v="Zgorzelec"/>
    <n v="44480"/>
    <x v="22"/>
    <n v="721306"/>
    <s v="MOT.01."/>
    <x v="10"/>
    <n v="1"/>
    <n v="0"/>
    <s v="niemiecki"/>
    <n v="1"/>
    <n v="0"/>
    <s v="Centrum Kształcenia Zawodowego w Świdnicy, 58-105 Świdnica, ul. Gen. Władysława Sikorskiego 41"/>
    <x v="3"/>
  </r>
  <r>
    <x v="68"/>
    <s v="Zgorzelec"/>
    <n v="44480"/>
    <x v="11"/>
    <n v="75205"/>
    <s v="DRM.04."/>
    <x v="3"/>
    <n v="1"/>
    <n v="0"/>
    <s v="niemiecki"/>
    <n v="1"/>
    <n v="0"/>
    <s v="Centrum Kształcenia Zawodowego w Świdnicy, 58-105 Świdnica, ul. Gen. Władysława Sikorskiego 41"/>
    <x v="3"/>
  </r>
  <r>
    <x v="69"/>
    <s v="Ziębice"/>
    <n v="73721"/>
    <x v="3"/>
    <n v="514101"/>
    <s v="FRK.01."/>
    <x v="0"/>
    <n v="0"/>
    <n v="0"/>
    <s v="niemiecki"/>
    <n v="0"/>
    <n v="0"/>
    <s v="Zespół Szkół Ponadpodstawowych im. Hipolita Cegielskiego w Ziębicach ul. Wojska Polskiego 3, 57-220 Ziębice"/>
    <x v="12"/>
  </r>
  <r>
    <x v="69"/>
    <s v="Ziębice"/>
    <n v="73721"/>
    <x v="2"/>
    <n v="741103"/>
    <s v="ELE.02."/>
    <x v="6"/>
    <n v="1"/>
    <n v="0"/>
    <s v="niemiecki"/>
    <n v="1"/>
    <n v="0"/>
    <s v="Centrum Kształcenia Zawodowego w Świdnicy, 58-105 Świdnica, ul. Gen. Władysława Sikorskiego 41"/>
    <x v="3"/>
  </r>
  <r>
    <x v="69"/>
    <s v="Ziębice"/>
    <n v="73721"/>
    <x v="11"/>
    <n v="752205"/>
    <s v="DRM.04."/>
    <x v="3"/>
    <n v="1"/>
    <n v="0"/>
    <s v="niemiecki"/>
    <n v="1"/>
    <n v="0"/>
    <s v="Centrum Kształcenia Zawodowego w Świdnicy, 58-105 Świdnica, ul. Gen. Władysława Sikorskiego 41"/>
    <x v="3"/>
  </r>
  <r>
    <x v="69"/>
    <s v="Ziębice"/>
    <n v="73721"/>
    <x v="0"/>
    <n v="723103"/>
    <s v="MOT.05."/>
    <x v="28"/>
    <n v="1"/>
    <n v="0"/>
    <s v="niemiecki"/>
    <n v="0"/>
    <n v="0"/>
    <s v="Zespół Szkół Ponadpodstawowych im. Hipolita Cegielskiego w Ziębicach ul. Wojska Polskiego 3, 57-220 Ziębice"/>
    <x v="12"/>
  </r>
  <r>
    <x v="69"/>
    <s v="Ziębice"/>
    <n v="73721"/>
    <x v="6"/>
    <n v="522301"/>
    <s v="HAN.01."/>
    <x v="27"/>
    <n v="2"/>
    <n v="1"/>
    <s v="niemiecki"/>
    <n v="0"/>
    <n v="0"/>
    <s v="Zespół Szkół Ponadpodstawowych im. Hipolita Cegielskiego w Ziębicach ul. Wojska Polskiego 3, 57-220 Ziębice"/>
    <x v="12"/>
  </r>
  <r>
    <x v="69"/>
    <s v="Ziębice"/>
    <n v="73721"/>
    <x v="4"/>
    <n v="512001"/>
    <s v="HGT.02."/>
    <x v="15"/>
    <n v="1"/>
    <n v="1"/>
    <s v="niemiecki"/>
    <n v="0"/>
    <n v="0"/>
    <s v="Zespół Szkół Ponadpodstawowych im. Hipolita Cegielskiego w Ziębicach ul. Wojska Polskiego 3, 57-220 Ziębice"/>
    <x v="12"/>
  </r>
  <r>
    <x v="70"/>
    <s v="Złotoryja"/>
    <n v="84241"/>
    <x v="30"/>
    <n v="343101"/>
    <s v="AUD.02."/>
    <x v="0"/>
    <n v="0"/>
    <n v="0"/>
    <s v="angielski"/>
    <n v="0"/>
    <n v="0"/>
    <s v="Zespół Placówek Oświatowych Centrum Kształcenia Zawodowego nr 2 w Olkuszu, ul. Legionów Polskich 3"/>
    <x v="13"/>
  </r>
  <r>
    <x v="70"/>
    <s v="Złotoryja"/>
    <n v="84241"/>
    <x v="10"/>
    <n v="741203"/>
    <s v="MOT.02."/>
    <x v="0"/>
    <n v="0"/>
    <n v="0"/>
    <s v="angielski"/>
    <n v="0"/>
    <n v="0"/>
    <s v="Centrum Kształcenia Zawodowego w Świdnicy, 58-105 Świdnica, ul. Gen. Władysława Sikorskiego 41"/>
    <x v="3"/>
  </r>
  <r>
    <x v="70"/>
    <s v="Złotoryja"/>
    <n v="84241"/>
    <x v="3"/>
    <n v="514101"/>
    <s v="FRK.01."/>
    <x v="10"/>
    <n v="9"/>
    <n v="9"/>
    <s v="angielski"/>
    <n v="4"/>
    <n v="4"/>
    <s v="Centrum Kształcenia Zawodowego i Ustawicznego w Legnicy, ul. Lotnicza 26, 59-220 Legnica"/>
    <x v="4"/>
  </r>
  <r>
    <x v="70"/>
    <s v="Złotoryja"/>
    <n v="84241"/>
    <x v="3"/>
    <n v="514101"/>
    <s v="FRK.01."/>
    <x v="0"/>
    <n v="0"/>
    <n v="0"/>
    <s v="angielski"/>
    <n v="0"/>
    <n v="0"/>
    <s v="Centrum Kształcenia Zawodowego i Ustawicznego w Legnicy, ul. Lotnicza 26, 59-220 Legnica"/>
    <x v="4"/>
  </r>
  <r>
    <x v="70"/>
    <s v="Złotoryja"/>
    <n v="84241"/>
    <x v="3"/>
    <n v="514101"/>
    <s v="FRK.01."/>
    <x v="26"/>
    <n v="1"/>
    <n v="1"/>
    <s v="angielski"/>
    <n v="1"/>
    <n v="1"/>
    <s v="Zespół Szkół Ponadpodstawowych im. Hipolita Cegielskiego w Ziębicach ul. Wojska Polskiego 3, 57-220 Ziębice"/>
    <x v="12"/>
  </r>
  <r>
    <x v="70"/>
    <s v="Złotoryja"/>
    <n v="84241"/>
    <x v="4"/>
    <n v="512001"/>
    <s v="HGT.02."/>
    <x v="8"/>
    <n v="6"/>
    <n v="5"/>
    <s v="angielski"/>
    <n v="0"/>
    <n v="0"/>
    <s v="Centrum Kształcenia Zawodowego i Ustawicznego w Legnicy, ul. Lotnicza 26, 59-220 Legnica"/>
    <x v="4"/>
  </r>
  <r>
    <x v="70"/>
    <s v="Złotoryja"/>
    <n v="84241"/>
    <x v="1"/>
    <n v="751201"/>
    <s v="SPC.01."/>
    <x v="7"/>
    <n v="1"/>
    <n v="1"/>
    <s v="angielski"/>
    <n v="0"/>
    <n v="0"/>
    <s v="Centrum Kształcenia Zawodowego i Ustawicznego w Legnicy, ul. Lotnicza 26, 59-220 Legnica"/>
    <x v="4"/>
  </r>
  <r>
    <x v="70"/>
    <s v="Złotoryja"/>
    <n v="84241"/>
    <x v="22"/>
    <n v="721306"/>
    <s v="MOT.01."/>
    <x v="10"/>
    <n v="2"/>
    <n v="0"/>
    <s v="niemiecki"/>
    <n v="2"/>
    <n v="0"/>
    <s v="Centrum Kształcenia Zawodowego w Świdnicy, 58-105 Świdnica, ul. Gen. Władysława Sikorskiego 41"/>
    <x v="3"/>
  </r>
  <r>
    <x v="70"/>
    <s v="Złotoryja"/>
    <n v="84241"/>
    <x v="2"/>
    <n v="741103"/>
    <s v="ELE.02."/>
    <x v="20"/>
    <n v="4"/>
    <n v="0"/>
    <s v="angielski"/>
    <n v="4"/>
    <n v="0"/>
    <s v="Centrum Kształcenia Zawodowego w Świdnicy, 58-105 Świdnica, ul. Gen. Władysława Sikorskiego 41"/>
    <x v="3"/>
  </r>
  <r>
    <x v="70"/>
    <s v="Złotoryja"/>
    <n v="84241"/>
    <x v="8"/>
    <n v="722204"/>
    <s v="MEC.08."/>
    <x v="7"/>
    <n v="4"/>
    <n v="0"/>
    <s v="niemiecki"/>
    <n v="4"/>
    <n v="0"/>
    <s v="Centrum Kształcenia Zawodowego w Świdnicy, 58-105 Świdnica, ul. Gen. Władysława Sikorskiego 41"/>
    <x v="3"/>
  </r>
  <r>
    <x v="70"/>
    <s v="Złotoryja"/>
    <n v="84241"/>
    <x v="8"/>
    <n v="722204"/>
    <s v="MEC.08."/>
    <x v="13"/>
    <n v="1"/>
    <n v="0"/>
    <s v="angielski"/>
    <n v="1"/>
    <n v="0"/>
    <s v="Centrum Kształcenia Zawodowego i Ustawicznego, 67-400 Wschowa, Plac Kosynierów 1"/>
    <x v="6"/>
  </r>
  <r>
    <x v="70"/>
    <s v="Złotoryja"/>
    <n v="84241"/>
    <x v="31"/>
    <n v="741201"/>
    <s v="ELE.01."/>
    <x v="4"/>
    <n v="2"/>
    <n v="0"/>
    <s v="angielski"/>
    <n v="2"/>
    <n v="0"/>
    <s v="Centrum Kształcenia Zawodowego i Ustawicznego, 67-400 Wschowa, Plac Kosynierów 1"/>
    <x v="6"/>
  </r>
  <r>
    <x v="70"/>
    <s v="Złotoryja"/>
    <n v="84241"/>
    <x v="15"/>
    <n v="711204"/>
    <s v="BUD.12."/>
    <x v="3"/>
    <n v="1"/>
    <n v="0"/>
    <s v="niemiecki"/>
    <n v="1"/>
    <n v="0"/>
    <s v="Centrum Kształcenia Zawodowego w Świdnicy, 58-105 Świdnica, ul. Gen. Władysława Sikorskiego 41"/>
    <x v="3"/>
  </r>
  <r>
    <x v="70"/>
    <s v="Złotoryja"/>
    <n v="84241"/>
    <x v="11"/>
    <n v="752205"/>
    <s v="DRM.04."/>
    <x v="3"/>
    <n v="1"/>
    <n v="0"/>
    <s v="niemiecki"/>
    <n v="1"/>
    <n v="0"/>
    <s v="Centrum Kształcenia Zawodowego w Świdnicy, 58-105 Świdnica, ul. Gen. Władysława Sikorskiego 41"/>
    <x v="3"/>
  </r>
  <r>
    <x v="70"/>
    <s v="Złotoryja"/>
    <n v="84241"/>
    <x v="14"/>
    <n v="751204"/>
    <s v="SPC.03."/>
    <x v="4"/>
    <n v="1"/>
    <n v="0"/>
    <s v="niemiecki"/>
    <n v="1"/>
    <n v="0"/>
    <s v="Centrum Kształcenia Zawodowego w Świdnicy, 58-105 Świdnica, ul. Gen. Władysława Sikorskiego 41"/>
    <x v="3"/>
  </r>
  <r>
    <x v="70"/>
    <s v="Złotoryja"/>
    <n v="84241"/>
    <x v="21"/>
    <n v="432106"/>
    <s v="SPL.01."/>
    <x v="11"/>
    <n v="2"/>
    <n v="0"/>
    <s v="niemiecki"/>
    <n v="2"/>
    <n v="0"/>
    <s v="Centrum Kształcenia Zawodowego w Zespole Szkół i Placówek Kształcenia Zawodowego, ul.Botaniczna 66, 65-392  Zielona Góra"/>
    <x v="5"/>
  </r>
  <r>
    <x v="70"/>
    <s v="Złotoryja"/>
    <n v="84241"/>
    <x v="21"/>
    <n v="432106"/>
    <s v="SPL.01."/>
    <x v="24"/>
    <n v="1"/>
    <n v="0"/>
    <s v="niemiecki"/>
    <n v="1"/>
    <n v="0"/>
    <s v="Zespół Szkół Ponadpodstawowych im. Hipolita Cegielskiego w Ziębicach ul. Wojska Polskiego 3, 57-220 Ziębice"/>
    <x v="12"/>
  </r>
  <r>
    <x v="70"/>
    <s v="Złotoryja"/>
    <n v="84241"/>
    <x v="9"/>
    <n v="722307"/>
    <s v="MEC.05."/>
    <x v="8"/>
    <n v="1"/>
    <n v="0"/>
    <s v="niemiecki"/>
    <n v="1"/>
    <n v="0"/>
    <s v="Centrum Kształcenia Zawodowego w Świdnicy, 58-105 Świdnica, ul. Gen. Władysława Sikorskiego 41"/>
    <x v="3"/>
  </r>
  <r>
    <x v="71"/>
    <s v="Żarów"/>
    <n v="14530"/>
    <x v="9"/>
    <n v="722307"/>
    <s v="MEC.05."/>
    <x v="0"/>
    <n v="0"/>
    <n v="0"/>
    <m/>
    <n v="0"/>
    <n v="0"/>
    <s v="Centrum Kształcenia Zawodowego w Świdnicy, 58-105 Świdnica, ul. Gen. Władysława Sikorskiego 41"/>
    <x v="3"/>
  </r>
  <r>
    <x v="71"/>
    <s v="Żarów"/>
    <n v="14530"/>
    <x v="4"/>
    <n v="512001"/>
    <s v="HGT.02."/>
    <x v="0"/>
    <n v="0"/>
    <n v="0"/>
    <m/>
    <n v="0"/>
    <n v="0"/>
    <s v="Centrum Kształcenia Zawodowego w Świdnicy, 58-105 Świdnica, ul. Gen. Władysława Sikorskiego 41"/>
    <x v="3"/>
  </r>
  <r>
    <x v="71"/>
    <s v="Żarów"/>
    <n v="14530"/>
    <x v="31"/>
    <n v="741201"/>
    <s v="ELE.01."/>
    <x v="0"/>
    <n v="0"/>
    <n v="0"/>
    <m/>
    <n v="0"/>
    <n v="0"/>
    <s v="Centrum Kształcenia Zawodowego i Ustawicznego, 67-400 Wschowa, Plac Kosynierów 1"/>
    <x v="6"/>
  </r>
  <r>
    <x v="71"/>
    <s v="Żarów"/>
    <n v="14530"/>
    <x v="2"/>
    <n v="741103"/>
    <s v="ELE.02."/>
    <x v="4"/>
    <n v="9"/>
    <n v="0"/>
    <s v="niemiecki"/>
    <n v="0"/>
    <n v="0"/>
    <s v="Centrum Kształcenia Zawodowego w Świdnicy, 58-105 Świdnica, ul. Gen. Władysława Sikorskiego 41"/>
    <x v="3"/>
  </r>
  <r>
    <x v="71"/>
    <s v="Żarów"/>
    <n v="14530"/>
    <x v="3"/>
    <n v="514101"/>
    <s v="FRK.01."/>
    <x v="8"/>
    <n v="7"/>
    <n v="5"/>
    <s v="niemiecki"/>
    <n v="0"/>
    <n v="0"/>
    <s v="Centrum Kształcenia Zawodowego w Świdnicy, 58-105 Świdnica, ul. Gen. Władysława Sikorskiego 41"/>
    <x v="3"/>
  </r>
  <r>
    <x v="71"/>
    <s v="Żarów"/>
    <n v="14530"/>
    <x v="6"/>
    <n v="522301"/>
    <s v="HAN.01."/>
    <x v="9"/>
    <n v="2"/>
    <n v="1"/>
    <s v="niemiecki"/>
    <n v="0"/>
    <n v="0"/>
    <s v="Centrum Kształcenia Zawodowego w Świdnicy, 58-105 Świdnica, ul. Gen. Władysława Sikorskiego 41"/>
    <x v="3"/>
  </r>
  <r>
    <x v="71"/>
    <s v="Żarów"/>
    <n v="14530"/>
    <x v="11"/>
    <n v="752205"/>
    <s v="DRM.04."/>
    <x v="3"/>
    <n v="1"/>
    <n v="0"/>
    <s v="niemiecki"/>
    <n v="0"/>
    <n v="0"/>
    <s v="Centrum Kształcenia Zawodowego w Świdnicy, 58-105 Świdnica, ul. Gen. Władysława Sikorskiego 41"/>
    <x v="3"/>
  </r>
  <r>
    <x v="71"/>
    <s v="Żarów"/>
    <n v="14530"/>
    <x v="0"/>
    <n v="723103"/>
    <s v="MOT.05."/>
    <x v="6"/>
    <n v="4"/>
    <n v="0"/>
    <s v="niemiecki"/>
    <n v="0"/>
    <n v="0"/>
    <s v="Centrum Kształcenia Zawodowego w Świdnicy, 58-105 Świdnica, ul. Gen. Władysława Sikorskiego 41"/>
    <x v="3"/>
  </r>
  <r>
    <x v="71"/>
    <s v="Żarów"/>
    <n v="14530"/>
    <x v="15"/>
    <n v="711204"/>
    <s v="BUD.12."/>
    <x v="3"/>
    <n v="2"/>
    <n v="0"/>
    <s v="niemiecki"/>
    <n v="0"/>
    <n v="0"/>
    <s v="Centrum Kształcenia Zawodowego w Świdnicy, 58-105 Świdnica, ul. Gen. Władysława Sikorskiego 41"/>
    <x v="3"/>
  </r>
  <r>
    <x v="72"/>
    <s v="Żmigród"/>
    <n v="34795"/>
    <x v="31"/>
    <n v="741201"/>
    <s v="ELE.01."/>
    <x v="0"/>
    <n v="0"/>
    <n v="0"/>
    <m/>
    <n v="1"/>
    <n v="0"/>
    <s v="Centrum Kształcenia Zawodowego i Ustawicznego, 67-400 Wschowa, Plac Kosynierów 1"/>
    <x v="6"/>
  </r>
  <r>
    <x v="72"/>
    <s v="Żmigród"/>
    <n v="34795"/>
    <x v="6"/>
    <n v="522301"/>
    <s v="HAN.01."/>
    <x v="21"/>
    <n v="23"/>
    <n v="16"/>
    <s v="angielski"/>
    <n v="0"/>
    <n v="0"/>
    <s v="Centrum Kształcenia Zawodowego w CKZiU,  ul. Tadeusza Kościuszki 27, 56-100 Wołów"/>
    <x v="7"/>
  </r>
  <r>
    <x v="72"/>
    <s v="Żmigród"/>
    <n v="34795"/>
    <x v="0"/>
    <n v="723103"/>
    <s v="MOT.05."/>
    <x v="2"/>
    <n v="17"/>
    <n v="0"/>
    <s v="angielski"/>
    <n v="0"/>
    <n v="0"/>
    <s v="Centrum Kształcenia Zawodowego w CKZiU,  ul. Tadeusza Kościuszki 27, 56-100 Wołów"/>
    <x v="7"/>
  </r>
  <r>
    <x v="72"/>
    <s v="Żmigród"/>
    <n v="34795"/>
    <x v="8"/>
    <n v="722204"/>
    <s v="MEC.08."/>
    <x v="14"/>
    <n v="1"/>
    <n v="0"/>
    <s v="niemiecki"/>
    <n v="0"/>
    <n v="0"/>
    <s v="Centrum Kształcenia Zawodowego w CKZiU,  ul. Tadeusza Kościuszki 27, 56-100 Wołów"/>
    <x v="7"/>
  </r>
  <r>
    <x v="72"/>
    <s v="Żmigród"/>
    <n v="34795"/>
    <x v="26"/>
    <n v="712101"/>
    <s v="BUD.03."/>
    <x v="0"/>
    <n v="1"/>
    <n v="0"/>
    <m/>
    <n v="1"/>
    <n v="0"/>
    <s v="Centrum Kształcenia Zawodowego i Ustawicznego, 67-400 Wschowa, Plac Kosynierów 1"/>
    <x v="6"/>
  </r>
  <r>
    <x v="72"/>
    <s v="Żmigród"/>
    <n v="34795"/>
    <x v="11"/>
    <n v="752205"/>
    <s v="DRM.04."/>
    <x v="10"/>
    <n v="5"/>
    <n v="0"/>
    <m/>
    <n v="5"/>
    <n v="0"/>
    <s v="Centrum Kształcenia Zawodowego i Ustawicznego, 67-400 Wschowa, Plac Kosynierów 1"/>
    <x v="6"/>
  </r>
  <r>
    <x v="72"/>
    <s v="Żmigród"/>
    <n v="34795"/>
    <x v="33"/>
    <n v="742118"/>
    <s v="ELM.03."/>
    <x v="0"/>
    <n v="1"/>
    <n v="0"/>
    <m/>
    <n v="1"/>
    <n v="0"/>
    <s v="Centrum Kształcenia Zawodowego i Ustawicznego, 67-400 Wschowa, Plac Kosynierów 1"/>
    <x v="6"/>
  </r>
  <r>
    <x v="72"/>
    <s v="Żmigród"/>
    <n v="34795"/>
    <x v="2"/>
    <n v="741103"/>
    <s v="ELE.02."/>
    <x v="13"/>
    <n v="10"/>
    <n v="0"/>
    <s v="angielski"/>
    <n v="10"/>
    <n v="0"/>
    <s v="Centrum Kształcenia Zawodowego i Ustawicznego, 67-400 Wschowa, Plac Kosynierów 1"/>
    <x v="6"/>
  </r>
  <r>
    <x v="72"/>
    <s v="Żmigród"/>
    <n v="34795"/>
    <x v="2"/>
    <n v="741103"/>
    <s v="ELE.02."/>
    <x v="0"/>
    <n v="0"/>
    <n v="0"/>
    <s v="angielski"/>
    <n v="0"/>
    <n v="0"/>
    <s v="Centrum Kształcenia Zawodowego i Ustawicznego, 67-400 Wschowa, Plac Kosynierów 1"/>
    <x v="6"/>
  </r>
  <r>
    <x v="72"/>
    <s v="Żmigród"/>
    <n v="34795"/>
    <x v="1"/>
    <n v="751201"/>
    <s v="SPC.01."/>
    <x v="10"/>
    <n v="1"/>
    <n v="1"/>
    <s v="angielski"/>
    <n v="1"/>
    <n v="1"/>
    <s v="Centrum Kształcenia Zawodowego i Ustawicznego, 67-400 Wschowa, Plac Kosynierów 1"/>
    <x v="6"/>
  </r>
  <r>
    <x v="72"/>
    <s v="Żmigród"/>
    <n v="34795"/>
    <x v="24"/>
    <n v="713203"/>
    <s v="MOT.03."/>
    <x v="0"/>
    <n v="1"/>
    <n v="0"/>
    <m/>
    <n v="1"/>
    <n v="0"/>
    <s v="Centrum Kształcenia Zawodowego i Ustawicznego, 67-400 Wschowa, Plac Kosynierów 1"/>
    <x v="6"/>
  </r>
  <r>
    <x v="72"/>
    <s v="Żmigród"/>
    <n v="34795"/>
    <x v="3"/>
    <n v="514101"/>
    <s v="FRK.01."/>
    <x v="3"/>
    <n v="8"/>
    <n v="8"/>
    <m/>
    <n v="8"/>
    <n v="8"/>
    <s v="Centrum Kształcenia Zawodowego i Ustawicznego, 67-400 Wschowa, Plac Kosynierów 1"/>
    <x v="6"/>
  </r>
  <r>
    <x v="72"/>
    <s v="Żmigród"/>
    <n v="34795"/>
    <x v="4"/>
    <n v="512001"/>
    <s v="HGT.02."/>
    <x v="15"/>
    <n v="1"/>
    <n v="0"/>
    <s v="niemiecki"/>
    <n v="0"/>
    <n v="0"/>
    <s v="Centrum Kształcenia Zawodowego w CKZiU,  ul. Tadeusza Kościuszki 27, 56-100 Wołów"/>
    <x v="7"/>
  </r>
  <r>
    <x v="73"/>
    <s v="Żmigród"/>
    <n v="129114"/>
    <x v="24"/>
    <n v="713203"/>
    <s v="MOT.03."/>
    <x v="0"/>
    <n v="2"/>
    <n v="0"/>
    <m/>
    <n v="2"/>
    <n v="0"/>
    <s v="Centrum Kształcenia Zawodowego i Ustawicznego, 67-400 Wschowa, Plac Kosynierów 1"/>
    <x v="6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804">
  <r>
    <n v="29"/>
    <x v="0"/>
    <s v="Bielawa"/>
    <n v="6212"/>
    <x v="0"/>
    <n v="741103"/>
    <s v="ELE.02."/>
    <s v="Montaż, uruchamianie i konserwacja instalacji, maszyn i urządzeń elektrycznych"/>
    <x v="0"/>
    <n v="3"/>
    <n v="0"/>
    <s v="niemiecki"/>
    <n v="0"/>
    <n v="0"/>
    <s v="Centrum Kształcenia Zawodowego w Świdnicy, 58-105 Świdnica, ul. Gen. Władysława Sikorskiego 41"/>
    <x v="0"/>
  </r>
  <r>
    <n v="30"/>
    <x v="0"/>
    <s v="Bielawa"/>
    <n v="6212"/>
    <x v="1"/>
    <n v="723103"/>
    <s v="MOT.05."/>
    <s v="Obsługa, diagnozowanie oraz naprawa pojazdów samochodowych"/>
    <x v="1"/>
    <n v="10"/>
    <n v="0"/>
    <s v="niemiecki"/>
    <n v="0"/>
    <n v="0"/>
    <s v="Centrum Kształcenia Zawodowego Cechu Rzemiosł Różnych i Małej Przedsiębiorczości w Bielawie, ul. Polna 2, 58-260 Bielawa"/>
    <x v="1"/>
  </r>
  <r>
    <n v="31"/>
    <x v="0"/>
    <s v="Bielawa"/>
    <n v="6212"/>
    <x v="2"/>
    <n v="514101"/>
    <s v="FRK.01."/>
    <s v="Wykonywanie usług fryzjerskich"/>
    <x v="1"/>
    <n v="5"/>
    <n v="5"/>
    <s v="niemiecki"/>
    <n v="0"/>
    <n v="0"/>
    <s v="Centrum Kształcenia Zawodowego Cechu Rzemiosł Różnych i Małej Przedsiębiorczości w Bielawie, ul. Polna 2, 58-260 Bielawa"/>
    <x v="1"/>
  </r>
  <r>
    <n v="32"/>
    <x v="0"/>
    <s v="Bielawa"/>
    <n v="6212"/>
    <x v="3"/>
    <n v="751201"/>
    <s v="SPC.01."/>
    <s v="Produkcja wyrobów cukierniczych"/>
    <x v="0"/>
    <n v="2"/>
    <n v="2"/>
    <s v="niemiecki"/>
    <n v="0"/>
    <n v="0"/>
    <s v="Centrum Kształcenia Zawodowego w Świdnicy, 58-105 Świdnica, ul. Gen. Władysława Sikorskiego 41"/>
    <x v="0"/>
  </r>
  <r>
    <n v="33"/>
    <x v="0"/>
    <s v="Bielawa"/>
    <n v="6212"/>
    <x v="4"/>
    <n v="962907"/>
    <s v="HGT.03."/>
    <s v="Obsługa gości w obiekcie świadczącym usługi hotelarskie"/>
    <x v="0"/>
    <n v="3"/>
    <n v="2"/>
    <s v="niemiecki"/>
    <n v="0"/>
    <n v="0"/>
    <s v="Centrum Kształcenia Zawodowego w Kłodzkiej Szkole Przedsiębiorczości w Kłodzku, ul. Szkolna 8, 57-300 Kłodzko"/>
    <x v="2"/>
  </r>
  <r>
    <n v="34"/>
    <x v="0"/>
    <s v="Bielawa"/>
    <n v="6212"/>
    <x v="5"/>
    <n v="712905"/>
    <s v="BUD.11."/>
    <s v=" Wykonywanie robót montażowych, okładzinowych i wykończeniowych"/>
    <x v="0"/>
    <n v="1"/>
    <n v="0"/>
    <s v="niemiecki"/>
    <n v="1"/>
    <n v="0"/>
    <s v="Centrum Kształcenia Zawodowego w Zespole Szkół i Placówek Kształcenia Zawodowego, ul.Botaniczna 66, 65-392  Zielona Góra"/>
    <x v="3"/>
  </r>
  <r>
    <n v="35"/>
    <x v="0"/>
    <s v="Bielawa"/>
    <n v="6212"/>
    <x v="6"/>
    <n v="512001"/>
    <s v="HGT.02."/>
    <s v=" Przygotowanie i wydawanie dań"/>
    <x v="0"/>
    <n v="5"/>
    <n v="3"/>
    <s v="niemiecki"/>
    <n v="0"/>
    <n v="0"/>
    <s v="Centrum Kształcenia Zawodowego w Świdnicy, 58-105 Świdnica, ul. Gen. Władysława Sikorskiego 41"/>
    <x v="0"/>
  </r>
  <r>
    <n v="36"/>
    <x v="0"/>
    <s v="Bielawa"/>
    <n v="6212"/>
    <x v="7"/>
    <n v="522301"/>
    <s v="HAN.01."/>
    <s v="Prowadzenie sprzedaży"/>
    <x v="0"/>
    <n v="3"/>
    <n v="1"/>
    <s v="niemiecki"/>
    <n v="0"/>
    <n v="0"/>
    <s v="Centrum Kształcenia Zawodowego w Świdnicy, 58-105 Świdnica, ul. Gen. Władysława Sikorskiego 41"/>
    <x v="0"/>
  </r>
  <r>
    <m/>
    <x v="0"/>
    <s v="Bielawa"/>
    <n v="6212"/>
    <x v="8"/>
    <n v="722307"/>
    <s v="MEC.05."/>
    <s v=" Użytkowanie obrabiarek skrawających"/>
    <x v="0"/>
    <n v="1"/>
    <n v="1"/>
    <s v="niemiecki"/>
    <n v="1"/>
    <n v="1"/>
    <s v="Centrum Kształcenia Zawodowego w Świdnicy, 58-105 Świdnica, ul. Gen. Władysława Sikorskiego 41"/>
    <x v="0"/>
  </r>
  <r>
    <m/>
    <x v="0"/>
    <s v="Bielawa"/>
    <n v="6212"/>
    <x v="9"/>
    <n v="711204"/>
    <s v="BUD.12."/>
    <s v=" Wykonywanie robót murarskich i tynkarskich"/>
    <x v="0"/>
    <n v="0"/>
    <n v="0"/>
    <s v="niemiecki"/>
    <n v="0"/>
    <n v="0"/>
    <s v="Centrum Kształcenia Zawodowego w Świdnicy, 58-105 Świdnica, ul. Gen. Władysława Sikorskiego 41"/>
    <x v="0"/>
  </r>
  <r>
    <m/>
    <x v="0"/>
    <s v="Bielawa"/>
    <n v="6212"/>
    <x v="10"/>
    <n v="753402"/>
    <s v="DRM.05."/>
    <s v="Wykonywanie wyrobów tapicerowanych"/>
    <x v="2"/>
    <n v="1"/>
    <n v="0"/>
    <s v="niemiecki"/>
    <n v="1"/>
    <n v="0"/>
    <s v="Centrum Kształcenia Zawodowego w Oleśnicy, ul. Wojska Polskiego 67"/>
    <x v="4"/>
  </r>
  <r>
    <n v="37"/>
    <x v="0"/>
    <s v="Bielawa"/>
    <n v="6212"/>
    <x v="11"/>
    <n v="432106"/>
    <s v="SPL.01."/>
    <s v="Obsługa magazynów"/>
    <x v="0"/>
    <n v="1"/>
    <n v="0"/>
    <s v="niemiecki"/>
    <n v="1"/>
    <n v="0"/>
    <s v="Centrum Kształcenia Zawodowego w Zespole Szkół i Placówek Kształcenia Zawodowego, ul.Botaniczna 66, 65-392  Zielona Góra"/>
    <x v="3"/>
  </r>
  <r>
    <n v="51"/>
    <x v="1"/>
    <s v="Bielawa"/>
    <n v="7133"/>
    <x v="6"/>
    <n v="512001"/>
    <s v="HGT.02."/>
    <s v=" Przygotowanie i wydawanie dań"/>
    <x v="0"/>
    <n v="5"/>
    <n v="3"/>
    <s v="niemiecki"/>
    <n v="0"/>
    <n v="0"/>
    <s v="Centrum Kształcenia Zawodowego w Świdnicy, 58-105 Świdnica, ul. Gen. Władysława Sikorskiego 41"/>
    <x v="0"/>
  </r>
  <r>
    <n v="52"/>
    <x v="1"/>
    <s v="Bielawa"/>
    <n v="7133"/>
    <x v="12"/>
    <n v="752205"/>
    <s v="DRM.04."/>
    <s v=" Wytwarzanie wyrobów z drewna i materiałów drewnopochodnych"/>
    <x v="0"/>
    <n v="2"/>
    <n v="0"/>
    <s v="niemiecki"/>
    <n v="0"/>
    <n v="0"/>
    <s v="Centrum Kształcenia Zawodowego w Świdnicy, 58-105 Świdnica, ul. Gen. Władysława Sikorskiego 41"/>
    <x v="0"/>
  </r>
  <r>
    <n v="53"/>
    <x v="1"/>
    <s v="Bielawa"/>
    <n v="7133"/>
    <x v="13"/>
    <n v="753105"/>
    <s v="MOD.03."/>
    <s v="Projektowanie i wytwarzanie wyrobów odzieżowych"/>
    <x v="0"/>
    <n v="1"/>
    <n v="1"/>
    <s v="niemiecki"/>
    <n v="1"/>
    <n v="1"/>
    <s v="Centrum Kształcenia Zawodowego w Zespole Szkół i Placówek Kształcenia Zawodowego, ul.Botaniczna 66, 65-392  Zielona Góra"/>
    <x v="3"/>
  </r>
  <r>
    <n v="54"/>
    <x v="1"/>
    <s v="Bielawa"/>
    <n v="7133"/>
    <x v="14"/>
    <n v="751204"/>
    <s v="SPC.03."/>
    <s v="Produkcja wyrobów piekarskich"/>
    <x v="0"/>
    <n v="1"/>
    <n v="0"/>
    <s v="niemiecki"/>
    <n v="0"/>
    <n v="0"/>
    <s v="Centrum Kształcenia Zawodowego w Świdnicy, 58-105 Świdnica, ul. Gen. Władysława Sikorskiego 41"/>
    <x v="0"/>
  </r>
  <r>
    <n v="55"/>
    <x v="1"/>
    <s v="Bielawa"/>
    <n v="7133"/>
    <x v="7"/>
    <n v="522301"/>
    <s v="HAN.01."/>
    <s v="Prowadzenie sprzedaży"/>
    <x v="0"/>
    <n v="5"/>
    <n v="2"/>
    <s v="niemiecki"/>
    <n v="0"/>
    <n v="0"/>
    <s v="Centrum Kształcenia Zawodowego w Świdnicy, 58-105 Świdnica, ul. Gen. Władysława Sikorskiego 41"/>
    <x v="0"/>
  </r>
  <r>
    <n v="56"/>
    <x v="1"/>
    <s v="Bielawa"/>
    <n v="7133"/>
    <x v="3"/>
    <n v="751201"/>
    <s v="SPC.01."/>
    <s v="Produkcja wyrobów cukierniczych"/>
    <x v="0"/>
    <n v="1"/>
    <n v="1"/>
    <s v="niemiecki"/>
    <n v="0"/>
    <n v="0"/>
    <s v="Centrum Kształcenia Zawodowego w Świdnicy, 58-105 Świdnica, ul. Gen. Władysława Sikorskiego 41"/>
    <x v="0"/>
  </r>
  <r>
    <m/>
    <x v="1"/>
    <s v="Bielawa"/>
    <n v="7133"/>
    <x v="1"/>
    <n v="723103"/>
    <s v="MOT.05."/>
    <s v="Obsługa, diagnozowanie oraz naprawa pojazdów samochodowych"/>
    <x v="0"/>
    <n v="1"/>
    <n v="0"/>
    <m/>
    <n v="1"/>
    <n v="0"/>
    <s v="Centrum Kształcenia Zawodowego Cechu Rzemiosł Różnych i Małej Przedsiębiorczości w Bielawie, ul. Polna 2, 58-260 Bielawa"/>
    <x v="1"/>
  </r>
  <r>
    <n v="297"/>
    <x v="2"/>
    <s v="Bogatynia"/>
    <n v="49783"/>
    <x v="2"/>
    <n v="514101"/>
    <s v="FRK.01."/>
    <s v="Wykonywanie usług fryzjerskich"/>
    <x v="0"/>
    <n v="4"/>
    <n v="3"/>
    <s v="niemiecki"/>
    <n v="4"/>
    <n v="3"/>
    <s v="Centrum Kształcenia Zawodowego w Świdnicy, 58-105 Świdnica, ul. Gen. Władysława Sikorskiego 41"/>
    <x v="0"/>
  </r>
  <r>
    <n v="298"/>
    <x v="2"/>
    <s v="Bogatynia"/>
    <n v="49783"/>
    <x v="6"/>
    <n v="512001"/>
    <s v="HGT.02."/>
    <s v=" Przygotowanie i wydawanie dań"/>
    <x v="0"/>
    <n v="13"/>
    <n v="13"/>
    <s v="niemiecki"/>
    <n v="13"/>
    <n v="13"/>
    <s v="Zespół Szkół Ponadpodstawowych im. Hipolita Cegielskiego w Ziębicach ul. Wojska Polskiego 3, 57-220 Ziębice"/>
    <x v="5"/>
  </r>
  <r>
    <n v="299"/>
    <x v="2"/>
    <s v="Bogatynia"/>
    <n v="49783"/>
    <x v="7"/>
    <n v="522301"/>
    <s v="HAN.01."/>
    <s v="Prowadzenie sprzedaży"/>
    <x v="0"/>
    <n v="10"/>
    <n v="7"/>
    <s v="niemiecki"/>
    <n v="10"/>
    <n v="7"/>
    <s v="Zespół Szkół Ponadpodstawowych im. Hipolita Cegielskiego w Ziębicach ul. Wojska Polskiego 3, 57-220 Ziębice"/>
    <x v="5"/>
  </r>
  <r>
    <n v="300"/>
    <x v="2"/>
    <s v="Bogatynia"/>
    <n v="49783"/>
    <x v="1"/>
    <n v="723103"/>
    <s v="MOT.05."/>
    <s v="Obsługa, diagnozowanie oraz naprawa pojazdów samochodowych"/>
    <x v="0"/>
    <n v="10"/>
    <n v="1"/>
    <s v="niemiecki"/>
    <n v="10"/>
    <n v="1"/>
    <s v="Zespół Szkół Ponadpodstawowych im. Hipolita Cegielskiego w Ziębicach ul. Wojska Polskiego 3, 57-220 Ziębice"/>
    <x v="5"/>
  </r>
  <r>
    <n v="301"/>
    <x v="2"/>
    <s v="Bogatynia"/>
    <n v="49783"/>
    <x v="8"/>
    <n v="722307"/>
    <s v="MEC.05."/>
    <s v=" Użytkowanie obrabiarek skrawających"/>
    <x v="0"/>
    <n v="2"/>
    <n v="1"/>
    <s v="niemiecki"/>
    <n v="2"/>
    <n v="1"/>
    <s v="Centrum Kształcenia Zawodowego w Świdnicy, 58-105 Świdnica, ul. Gen. Władysława Sikorskiego 41"/>
    <x v="0"/>
  </r>
  <r>
    <n v="302"/>
    <x v="2"/>
    <s v="Bogatynia"/>
    <n v="49783"/>
    <x v="9"/>
    <n v="711204"/>
    <s v="BUD.12."/>
    <s v=" Wykonywanie robót murarskich i tynkarskich"/>
    <x v="0"/>
    <n v="1"/>
    <n v="0"/>
    <s v="niemiecki"/>
    <n v="1"/>
    <n v="0"/>
    <s v="Centrum Kształcenia Zawodowego w Świdnicy, 58-105 Świdnica, ul. Gen. Władysława Sikorskiego 41"/>
    <x v="0"/>
  </r>
  <r>
    <m/>
    <x v="3"/>
    <s v="Bolesławiec"/>
    <n v="19605"/>
    <x v="15"/>
    <n v="513101"/>
    <s v="HGT.01."/>
    <s v="Wykonywanie usług kelnerskich"/>
    <x v="0"/>
    <n v="1"/>
    <n v="1"/>
    <s v="angielski"/>
    <n v="1"/>
    <n v="1"/>
    <s v="Centrum Kształcenia Zawodowego w Zespole Szkół i Placówek Kształcenia Zawodowego, ul.Botaniczna 66, 65-392  Zielona Góra"/>
    <x v="3"/>
  </r>
  <r>
    <n v="225"/>
    <x v="3"/>
    <s v="Bolesławiec"/>
    <n v="19605"/>
    <x v="16"/>
    <n v="721306"/>
    <s v="MOT.01."/>
    <s v="Diagnozowanie i naprawa nadwozi pojazdów samochodowych"/>
    <x v="0"/>
    <n v="1"/>
    <n v="0"/>
    <s v="angielski"/>
    <n v="1"/>
    <n v="0"/>
    <s v="Centrum Kształcenia Zawodowego w Świdnicy, 58-105 Świdnica, ul. Gen. Władysława Sikorskiego 41"/>
    <x v="0"/>
  </r>
  <r>
    <n v="226"/>
    <x v="3"/>
    <s v="Bolesławiec"/>
    <n v="19605"/>
    <x v="3"/>
    <n v="751201"/>
    <s v="SPC.01."/>
    <s v="Produkcja wyrobów cukierniczych"/>
    <x v="3"/>
    <n v="11"/>
    <n v="11"/>
    <s v="angielski"/>
    <n v="0"/>
    <n v="0"/>
    <s v="Centrum Kształcenia Zawodowego i Ustawicznego w Legnicy, ul. Lotnicza 26, 59-220 Legnica"/>
    <x v="6"/>
  </r>
  <r>
    <m/>
    <x v="3"/>
    <s v="Bolesławiec"/>
    <n v="19605"/>
    <x v="17"/>
    <n v="712101"/>
    <s v="BUD.03."/>
    <s v="Wykonywanie robót dekarsko-blacharskich"/>
    <x v="0"/>
    <n v="1"/>
    <n v="0"/>
    <s v="angielski"/>
    <n v="1"/>
    <n v="0"/>
    <s v="Centrum Kształcenia Zawodowego w Zespole Szkół i Placówek Kształcenia Zawodowego, ul.Botaniczna 66, 65-392  Zielona Góra"/>
    <x v="3"/>
  </r>
  <r>
    <n v="227"/>
    <x v="3"/>
    <s v="Bolesławiec"/>
    <n v="19605"/>
    <x v="18"/>
    <n v="741203"/>
    <s v="MOT.02."/>
    <s v="Obsługa, diagnozowanie oraz naprawa mechatronicznych systemów pojazdów samochodowych"/>
    <x v="0"/>
    <n v="5"/>
    <n v="0"/>
    <s v="angielski"/>
    <n v="5"/>
    <n v="0"/>
    <s v="Centrum Kształcenia Zawodowego i Ustawicznego, 67-400 Wschowa, Plac Kosynierów 1"/>
    <x v="7"/>
  </r>
  <r>
    <n v="228"/>
    <x v="3"/>
    <s v="Bolesławiec"/>
    <n v="19605"/>
    <x v="0"/>
    <n v="741103"/>
    <s v="ELE.02."/>
    <s v="Montaż, uruchamianie i konserwacja instalacji, maszyn i urządzeń elektrycznych"/>
    <x v="0"/>
    <n v="5"/>
    <n v="0"/>
    <s v="angielski"/>
    <n v="5"/>
    <n v="0"/>
    <s v="Centrum Kształcenia Zawodowego i Ustawicznego, 67-400 Wschowa, Plac Kosynierów 1"/>
    <x v="7"/>
  </r>
  <r>
    <m/>
    <x v="3"/>
    <s v="Bolesławiec"/>
    <n v="19605"/>
    <x v="19"/>
    <n v="343101"/>
    <s v="AUD.02."/>
    <s v=" Rejestracja, obróbka i publikacja obrazu"/>
    <x v="0"/>
    <n v="1"/>
    <n v="1"/>
    <s v="angielski"/>
    <n v="1"/>
    <n v="1"/>
    <s v="Centrum Kształcenia Zawodowego w Zespole Szkół i Placówek Kształcenia Zawodowego, ul.Botaniczna 66, 65-392  Zielona Góra"/>
    <x v="3"/>
  </r>
  <r>
    <n v="229"/>
    <x v="3"/>
    <s v="Bolesławiec"/>
    <n v="19605"/>
    <x v="2"/>
    <n v="514101"/>
    <s v="FRK.01."/>
    <s v="Wykonywanie usług fryzjerskich"/>
    <x v="0"/>
    <n v="35"/>
    <n v="26"/>
    <s v="angielski"/>
    <n v="0"/>
    <n v="0"/>
    <s v="Branżowa Szkoła 1 Stopnia Nr 2 w Zespole Szkół Budowlanych w Bolesławcu"/>
    <x v="8"/>
  </r>
  <r>
    <n v="230"/>
    <x v="3"/>
    <s v="Bolesławiec"/>
    <n v="19605"/>
    <x v="13"/>
    <n v="753105"/>
    <s v="MOD.03."/>
    <s v="Projektowanie i wytwarzanie wyrobów odzieżowych"/>
    <x v="0"/>
    <n v="1"/>
    <n v="0"/>
    <s v="angielski"/>
    <n v="1"/>
    <n v="0"/>
    <s v="Centrum Kształcenia Zawodowego w Zespole Szkół i Placówek Kształcenia Zawodowego, ul.Botaniczna 66, 65-392  Zielona Góra"/>
    <x v="3"/>
  </r>
  <r>
    <n v="231"/>
    <x v="3"/>
    <s v="Bolesławiec"/>
    <n v="19605"/>
    <x v="6"/>
    <n v="512001"/>
    <s v="HGT.02."/>
    <s v=" Przygotowanie i wydawanie dań"/>
    <x v="3"/>
    <n v="9"/>
    <n v="9"/>
    <s v="angielski"/>
    <n v="0"/>
    <n v="0"/>
    <s v="Centrum Kształcenia Zawodowego i Ustawicznego w Legnicy, ul. Lotnicza 26, 59-220 Legnica"/>
    <x v="6"/>
  </r>
  <r>
    <m/>
    <x v="3"/>
    <s v="Bolesławiec"/>
    <n v="19605"/>
    <x v="6"/>
    <n v="512001"/>
    <s v="HGT.02."/>
    <s v=" Przygotowanie i wydawanie dań"/>
    <x v="4"/>
    <n v="9"/>
    <n v="8"/>
    <s v="angielski"/>
    <n v="0"/>
    <n v="0"/>
    <s v="Centrum Kształcenia Zawodowego i Ustawicznego w Legnicy, ul. Lotnicza 26, 59-220 Legnica"/>
    <x v="6"/>
  </r>
  <r>
    <m/>
    <x v="3"/>
    <s v="Bolesławiec"/>
    <n v="19605"/>
    <x v="6"/>
    <n v="512001"/>
    <s v="HGT.02."/>
    <s v=" Przygotowanie i wydawanie dań"/>
    <x v="5"/>
    <n v="10"/>
    <n v="8"/>
    <s v="angielski"/>
    <n v="0"/>
    <n v="0"/>
    <s v="Centrum Kształcenia Zawodowego i Ustawicznego w Legnicy, ul. Lotnicza 26, 59-220 Legnica"/>
    <x v="6"/>
  </r>
  <r>
    <n v="232"/>
    <x v="3"/>
    <s v="Bolesławiec"/>
    <n v="19605"/>
    <x v="1"/>
    <n v="723103"/>
    <s v="MOT.05."/>
    <s v="Obsługa, diagnozowanie oraz naprawa pojazdów samochodowych"/>
    <x v="0"/>
    <n v="9"/>
    <n v="0"/>
    <s v="angielski"/>
    <n v="9"/>
    <n v="0"/>
    <s v="Zespół Szkół Ponadpodstawowych im. Hipolita Cegielskiego w Ziębicach ul. Wojska Polskiego 3, 57-220 Ziębice"/>
    <x v="5"/>
  </r>
  <r>
    <n v="233"/>
    <x v="3"/>
    <s v="Bolesławiec"/>
    <n v="19605"/>
    <x v="20"/>
    <n v="712618"/>
    <s v="BUD.09."/>
    <s v="Wykonywanie robót związanych z budową, montażem i eksploatacją sieci oraz instalacji sanitarnych"/>
    <x v="0"/>
    <n v="3"/>
    <n v="0"/>
    <s v="angielski"/>
    <n v="3"/>
    <n v="0"/>
    <s v="Centrum Kształcenia Zawodowego w Świdnicy, 58-105 Świdnica, ul. Gen. Władysława Sikorskiego 41"/>
    <x v="0"/>
  </r>
  <r>
    <n v="234"/>
    <x v="3"/>
    <s v="Bolesławiec"/>
    <n v="19605"/>
    <x v="14"/>
    <n v="751204"/>
    <s v="SPC.03."/>
    <s v="Produkcja wyrobów piekarskich"/>
    <x v="0"/>
    <n v="2"/>
    <n v="1"/>
    <s v="angielski"/>
    <n v="2"/>
    <n v="1"/>
    <s v="Centrum Kształcenia Zawodowego w Świdnicy, 58-105 Świdnica, ul. Gen. Władysława Sikorskiego 41"/>
    <x v="0"/>
  </r>
  <r>
    <n v="235"/>
    <x v="3"/>
    <s v="Bolesławiec"/>
    <n v="19605"/>
    <x v="7"/>
    <n v="522301"/>
    <s v="HAN.01."/>
    <s v="Prowadzenie sprzedaży"/>
    <x v="3"/>
    <n v="12"/>
    <n v="12"/>
    <s v="angielski"/>
    <n v="2"/>
    <n v="2"/>
    <s v="Centrum Kształcenia Zawodowego i Ustawicznego w Legnicy, ul. Lotnicza 26, 59-220 Legnica"/>
    <x v="6"/>
  </r>
  <r>
    <m/>
    <x v="3"/>
    <s v="Bolesławiec"/>
    <n v="19605"/>
    <x v="7"/>
    <n v="522301"/>
    <s v="HAN.01."/>
    <s v="Prowadzenie sprzedaży"/>
    <x v="5"/>
    <n v="12"/>
    <n v="7"/>
    <s v="angielski"/>
    <n v="0"/>
    <n v="0"/>
    <s v="Centrum Kształcenia Zawodowego i Ustawicznego w Legnicy, ul. Lotnicza 26, 59-220 Legnica"/>
    <x v="6"/>
  </r>
  <r>
    <m/>
    <x v="3"/>
    <s v="Bolesławiec"/>
    <n v="19605"/>
    <x v="21"/>
    <n v="711501"/>
    <s v="BUD.02."/>
    <s v="Wykonywanie robót ciesielskich"/>
    <x v="0"/>
    <n v="1"/>
    <n v="0"/>
    <m/>
    <n v="1"/>
    <n v="0"/>
    <s v="Centrum Kształcenia Zawodowego i Ustawicznego, 67-400 Wschowa, Plac Kosynierów 1"/>
    <x v="7"/>
  </r>
  <r>
    <n v="236"/>
    <x v="3"/>
    <s v="Bolesławiec"/>
    <n v="19605"/>
    <x v="12"/>
    <n v="752205"/>
    <s v="DRM.04."/>
    <s v=" Wytwarzanie wyrobów z drewna i materiałów drewnopochodnych"/>
    <x v="0"/>
    <n v="1"/>
    <n v="0"/>
    <s v="angielski"/>
    <n v="1"/>
    <n v="0"/>
    <s v="Centrum Kształcenia Zawodowego w Świdnicy, 58-105 Świdnica, ul. Gen. Władysława Sikorskiego 41"/>
    <x v="0"/>
  </r>
  <r>
    <n v="446"/>
    <x v="4"/>
    <s v="Brzeg Dolny"/>
    <n v="11296"/>
    <x v="0"/>
    <n v="741103"/>
    <s v="ELE.02."/>
    <s v="Montaż, uruchamianie i konserwacja instalacji, maszyn i urządzeń elektrycznych"/>
    <x v="0"/>
    <n v="7"/>
    <n v="0"/>
    <s v="angielski"/>
    <n v="7"/>
    <n v="0"/>
    <s v="Centrum Kształcenia Zawodowego i Ustawicznego, 67-400 Wschowa, Plac Kosynierów 1"/>
    <x v="7"/>
  </r>
  <r>
    <n v="447"/>
    <x v="4"/>
    <s v="Brzeg Dolny"/>
    <n v="11296"/>
    <x v="7"/>
    <n v="522301"/>
    <s v="HAN.01."/>
    <s v="Prowadzenie sprzedaży"/>
    <x v="0"/>
    <n v="7"/>
    <n v="6"/>
    <s v="angielski"/>
    <n v="0"/>
    <n v="0"/>
    <s v="Centrum Kształcenia Zawodowego w CKZiU,  ul. Tadeusza Kościuszki 27, 56-100 Wołów"/>
    <x v="9"/>
  </r>
  <r>
    <n v="448"/>
    <x v="4"/>
    <s v="Brzeg Dolny"/>
    <n v="11296"/>
    <x v="2"/>
    <n v="514101"/>
    <s v="FRK.01."/>
    <s v="Wykonywanie usług fryzjerskich"/>
    <x v="0"/>
    <n v="4"/>
    <n v="4"/>
    <s v="angielski"/>
    <n v="4"/>
    <n v="4"/>
    <s v="Centrum Kształcenia Zawodowego i Ustawicznego, 67-400 Wschowa, Plac Kosynierów 1"/>
    <x v="7"/>
  </r>
  <r>
    <n v="449"/>
    <x v="4"/>
    <s v="Brzeg Dolny"/>
    <n v="11296"/>
    <x v="1"/>
    <n v="723103"/>
    <s v="MOT.05."/>
    <s v="Obsługa, diagnozowanie oraz naprawa pojazdów samochodowych"/>
    <x v="0"/>
    <n v="5"/>
    <n v="0"/>
    <s v="angielski"/>
    <n v="0"/>
    <n v="0"/>
    <s v="Centrum Kształcenia Zawodowego w CKZiU,  ul. Tadeusza Kościuszki 27, 56-100 Wołów"/>
    <x v="9"/>
  </r>
  <r>
    <m/>
    <x v="4"/>
    <s v="Brzeg Dolny"/>
    <n v="11296"/>
    <x v="22"/>
    <n v="722204"/>
    <s v="MEC.08."/>
    <s v="Wykonywanie i naprawa elementów maszyn, urządzeń i narzędzi"/>
    <x v="0"/>
    <n v="2"/>
    <n v="0"/>
    <s v="angielski"/>
    <n v="0"/>
    <n v="0"/>
    <s v="Centrum Kształcenia Zawodowego w CKZiU,  ul. Tadeusza Kościuszki 27, 56-100 Wołów"/>
    <x v="9"/>
  </r>
  <r>
    <n v="450"/>
    <x v="4"/>
    <s v="Brzeg Dolny"/>
    <n v="11296"/>
    <x v="6"/>
    <n v="512001"/>
    <s v="HGT.02."/>
    <s v=" Przygotowanie i wydawanie dań"/>
    <x v="0"/>
    <n v="1"/>
    <n v="1"/>
    <s v="angielski"/>
    <n v="0"/>
    <n v="0"/>
    <s v="Centrum Kształcenia Zawodowego w CKZiU,  ul. Tadeusza Kościuszki 27, 56-100 Wołów"/>
    <x v="9"/>
  </r>
  <r>
    <n v="59"/>
    <x v="5"/>
    <s v="Bystrzyca Kłodzka"/>
    <n v="92045"/>
    <x v="2"/>
    <n v="514101"/>
    <s v="FRK.01."/>
    <s v="Wykonywanie usług fryzjerskich"/>
    <x v="0"/>
    <n v="1"/>
    <n v="1"/>
    <s v="angielski"/>
    <n v="0"/>
    <n v="0"/>
    <s v="Centrum Kształcenia Zawodowego w Kłodzkiej Szkole Przedsiębiorczości w Kłodzku, ul. Szkolna 8, 57-300 Kłodzko"/>
    <x v="2"/>
  </r>
  <r>
    <n v="60"/>
    <x v="5"/>
    <s v="Bystrzyca Kłodzka"/>
    <n v="92045"/>
    <x v="3"/>
    <n v="751201"/>
    <s v="SPC.01."/>
    <s v="Produkcja wyrobów cukierniczych"/>
    <x v="0"/>
    <n v="3"/>
    <n v="2"/>
    <s v="angielski"/>
    <n v="0"/>
    <n v="0"/>
    <s v="Centrum Kształcenia Zawodowego w Kłodzkiej Szkole Przedsiębiorczości w Kłodzku, ul. Szkolna 8, 57-300 Kłodzko"/>
    <x v="2"/>
  </r>
  <r>
    <n v="61"/>
    <x v="5"/>
    <s v="Bystrzyca Kłodzka"/>
    <n v="92045"/>
    <x v="7"/>
    <n v="522301"/>
    <s v="HAN.01."/>
    <s v="Prowadzenie sprzedaży"/>
    <x v="0"/>
    <n v="14"/>
    <n v="6"/>
    <s v="angielski"/>
    <n v="0"/>
    <n v="0"/>
    <s v="Centrum Kształcenia Zawodowego w Kłodzkiej Szkole Przedsiębiorczości w Kłodzku, ul. Szkolna 8, 57-300 Kłodzko"/>
    <x v="2"/>
  </r>
  <r>
    <n v="63"/>
    <x v="5"/>
    <s v="Bystrzyca Kłodzka"/>
    <n v="92045"/>
    <x v="1"/>
    <n v="723103"/>
    <s v="MOT.05."/>
    <s v="Obsługa, diagnozowanie oraz naprawa pojazdów samochodowych"/>
    <x v="0"/>
    <n v="4"/>
    <n v="0"/>
    <s v="angielski"/>
    <n v="0"/>
    <n v="0"/>
    <s v="Centrum Kształcenia Zawodowego w Kłodzkiej Szkole Przedsiębiorczości w Kłodzku, ul. Szkolna 8, 57-300 Kłodzko"/>
    <x v="2"/>
  </r>
  <r>
    <n v="64"/>
    <x v="5"/>
    <s v="Bystrzyca Kłodzka"/>
    <n v="92045"/>
    <x v="10"/>
    <n v="753402"/>
    <s v="DRM.05."/>
    <s v="Wykonywanie wyrobów tapicerowanych"/>
    <x v="2"/>
    <n v="5"/>
    <n v="0"/>
    <s v="angielski"/>
    <n v="5"/>
    <n v="0"/>
    <s v="Centrum Kształcenia Zawodowego w Oleśnicy, ul. Wojska Polskiego 67"/>
    <x v="4"/>
  </r>
  <r>
    <n v="65"/>
    <x v="5"/>
    <s v="Bystrzyca Kłodzka"/>
    <n v="92045"/>
    <x v="23"/>
    <n v="732210"/>
    <s v="PGF.02."/>
    <s v="Realizacja procesów drukowania z offsetowych form drukowych"/>
    <x v="0"/>
    <n v="2"/>
    <n v="0"/>
    <s v="angielski"/>
    <n v="2"/>
    <n v="0"/>
    <s v="Centrum Kształcenia Zawodowego w Zespole Szkół i Placówek Kształcenia Zawodowego, ul.Botaniczna 66, 65-392  Zielona Góra"/>
    <x v="3"/>
  </r>
  <r>
    <n v="66"/>
    <x v="5"/>
    <s v="Bystrzyca Kłodzka"/>
    <n v="92045"/>
    <x v="12"/>
    <n v="752205"/>
    <s v="DRM.04."/>
    <s v=" Wytwarzanie wyrobów z drewna i materiałów drewnopochodnych"/>
    <x v="0"/>
    <n v="1"/>
    <n v="0"/>
    <s v="niemiecki"/>
    <n v="1"/>
    <n v="0"/>
    <s v="Centrum Kształcenia Zawodowego w Świdnicy, 58-105 Świdnica, ul. Gen. Władysława Sikorskiego 41"/>
    <x v="0"/>
  </r>
  <r>
    <n v="67"/>
    <x v="5"/>
    <s v="Bystrzyca Kłodzka"/>
    <n v="92045"/>
    <x v="0"/>
    <n v="741103"/>
    <s v="ELE.02."/>
    <s v="Montaż, uruchamianie i konserwacja instalacji, maszyn i urządzeń elektrycznych"/>
    <x v="0"/>
    <n v="3"/>
    <n v="0"/>
    <s v="niemiecki"/>
    <n v="3"/>
    <n v="0"/>
    <s v="Centrum Kształcenia Zawodowego w Świdnicy, 58-105 Świdnica, ul. Gen. Władysława Sikorskiego 41"/>
    <x v="0"/>
  </r>
  <r>
    <m/>
    <x v="5"/>
    <s v="Bystrzyca Kłodzka"/>
    <n v="92045"/>
    <x v="14"/>
    <n v="751204"/>
    <s v="SPC.03."/>
    <s v="Produkcja wyrobów piekarskich"/>
    <x v="0"/>
    <n v="0"/>
    <n v="0"/>
    <s v="angielski"/>
    <n v="0"/>
    <n v="0"/>
    <s v="Centrum Kształcenia Zawodowego w Świdnicy, 58-105 Świdnica, ul. Gen. Władysława Sikorskiego 41"/>
    <x v="0"/>
  </r>
  <r>
    <m/>
    <x v="5"/>
    <s v="Bystrzyca Kłodzka"/>
    <n v="92045"/>
    <x v="6"/>
    <n v="512001"/>
    <s v="HGT.02."/>
    <s v=" Przygotowanie i wydawanie dań"/>
    <x v="0"/>
    <n v="2"/>
    <n v="2"/>
    <s v="angielski"/>
    <n v="0"/>
    <n v="0"/>
    <s v="Centrum Kształcenia Zawodowego w Kłodzkiej Szkole Przedsiębiorczości w Kłodzku, ul. Szkolna 8, 57-300 Kłodzko"/>
    <x v="2"/>
  </r>
  <r>
    <m/>
    <x v="5"/>
    <s v="Bystrzyca Kłodzka"/>
    <n v="92045"/>
    <x v="22"/>
    <n v="722204"/>
    <s v="MEC.08."/>
    <s v="Wykonywanie i naprawa elementów maszyn, urządzeń i narzędzi"/>
    <x v="0"/>
    <n v="1"/>
    <n v="0"/>
    <s v="niemiecki"/>
    <n v="1"/>
    <n v="0"/>
    <s v="Centrum Kształcenia Zawodowego w Świdnicy, 58-105 Świdnica, ul. Gen. Władysława Sikorskiego 41"/>
    <x v="0"/>
  </r>
  <r>
    <n v="62"/>
    <x v="5"/>
    <s v="Bystrzyca Kłodzka"/>
    <n v="92045"/>
    <x v="15"/>
    <n v="513101"/>
    <s v="HGT.01."/>
    <s v="Wykonywanie usług kelnerskich"/>
    <x v="0"/>
    <n v="2"/>
    <n v="2"/>
    <s v="angielski"/>
    <n v="2"/>
    <n v="2"/>
    <s v="Centrum Kształcenia Zawodowego w Zespole Szkół i Placówek Kształcenia Zawodowego, ul.Botaniczna 66, 65-392  Zielona Góra"/>
    <x v="3"/>
  </r>
  <r>
    <n v="440"/>
    <x v="6"/>
    <s v="Chocianów"/>
    <n v="34920"/>
    <x v="7"/>
    <n v="522301"/>
    <s v="HAN.01."/>
    <s v="Prowadzenie sprzedaży"/>
    <x v="6"/>
    <n v="5"/>
    <n v="4"/>
    <s v="niemiecki"/>
    <n v="3"/>
    <n v="2"/>
    <s v="Centrum Kształcenia Zawodowego i Ustawicznego w Legnicy, ul. Lotnicza 26, 59-220 Legnica"/>
    <x v="6"/>
  </r>
  <r>
    <n v="441"/>
    <x v="6"/>
    <s v="Chocianów"/>
    <n v="34920"/>
    <x v="6"/>
    <n v="512001"/>
    <s v="HGT.02."/>
    <s v=" Przygotowanie i wydawanie dań"/>
    <x v="3"/>
    <n v="3"/>
    <n v="3"/>
    <s v="niemiecki"/>
    <n v="0"/>
    <n v="0"/>
    <s v="Centrum Kształcenia Zawodowego i Ustawicznego w Legnicy, ul. Lotnicza 26, 59-220 Legnica"/>
    <x v="6"/>
  </r>
  <r>
    <n v="442"/>
    <x v="6"/>
    <s v="Chocianów"/>
    <n v="34920"/>
    <x v="2"/>
    <n v="514101"/>
    <s v="FRK.01."/>
    <s v="Wykonywanie usług fryzjerskich"/>
    <x v="6"/>
    <n v="2"/>
    <n v="2"/>
    <s v="niemiecki"/>
    <n v="1"/>
    <n v="1"/>
    <s v="Centrum Kształcenia Zawodowego i Ustawicznego w Legnicy, ul. Lotnicza 26, 59-220 Legnica"/>
    <x v="6"/>
  </r>
  <r>
    <n v="443"/>
    <x v="6"/>
    <s v="Chocianów"/>
    <n v="34920"/>
    <x v="15"/>
    <n v="513101"/>
    <s v="HGT.01."/>
    <s v="Wykonywanie usług kelnerskich"/>
    <x v="0"/>
    <n v="1"/>
    <n v="1"/>
    <s v="niemiecki"/>
    <n v="1"/>
    <n v="1"/>
    <s v="Centrum Kształcenia Zawodowego w Zespole Szkół i Placówek Kształcenia Zawodowego, ul.Botaniczna 66, 65-392  Zielona Góra"/>
    <x v="3"/>
  </r>
  <r>
    <n v="444"/>
    <x v="6"/>
    <s v="Chocianów"/>
    <n v="34920"/>
    <x v="8"/>
    <n v="722307"/>
    <s v="MEC.05."/>
    <s v=" Użytkowanie obrabiarek skrawających"/>
    <x v="0"/>
    <n v="1"/>
    <n v="0"/>
    <s v="niemiecki"/>
    <n v="1"/>
    <n v="1"/>
    <s v="Centrum Kształcenia Zawodowego w Świdnicy, 58-105 Świdnica, ul. Gen. Władysława Sikorskiego 41"/>
    <x v="0"/>
  </r>
  <r>
    <n v="445"/>
    <x v="6"/>
    <s v="Chocianów"/>
    <n v="34920"/>
    <x v="1"/>
    <n v="723103"/>
    <s v="MOT.05."/>
    <s v="Obsługa, diagnozowanie oraz naprawa pojazdów samochodowych"/>
    <x v="0"/>
    <n v="0"/>
    <n v="0"/>
    <s v="niemiecki"/>
    <n v="0"/>
    <n v="0"/>
    <n v="0"/>
    <x v="10"/>
  </r>
  <r>
    <m/>
    <x v="6"/>
    <s v="Chocianów"/>
    <n v="34920"/>
    <x v="14"/>
    <n v="751204"/>
    <s v="SPC.03."/>
    <s v="Produkcja wyrobów piekarskich"/>
    <x v="0"/>
    <n v="1"/>
    <n v="0"/>
    <s v="niemiecki"/>
    <n v="1"/>
    <n v="0"/>
    <s v="Centrum Kształcenia Zawodowego w Świdnicy, 58-105 Świdnica, ul. Gen. Władysława Sikorskiego 41"/>
    <x v="0"/>
  </r>
  <r>
    <n v="68"/>
    <x v="7"/>
    <s v="Chojnów"/>
    <n v="89004"/>
    <x v="7"/>
    <n v="522301"/>
    <s v="HAN.01."/>
    <s v="Prowadzenie sprzedaży"/>
    <x v="0"/>
    <n v="12"/>
    <n v="9"/>
    <s v="angielski"/>
    <n v="0"/>
    <n v="0"/>
    <n v="0"/>
    <x v="11"/>
  </r>
  <r>
    <m/>
    <x v="7"/>
    <s v="Chojnów"/>
    <n v="89004"/>
    <x v="1"/>
    <n v="723103"/>
    <s v="MOT.05."/>
    <s v="Obsługa, diagnozowanie oraz naprawa pojazdów samochodowych"/>
    <x v="1"/>
    <n v="1"/>
    <n v="0"/>
    <s v="niemiecki"/>
    <n v="0"/>
    <n v="0"/>
    <s v="Centrum Kształcenia Zawodowego i Ustawicznego w Legnicy, ul. Lotnicza 26, 59-220 Legnica"/>
    <x v="6"/>
  </r>
  <r>
    <n v="69"/>
    <x v="7"/>
    <s v="Chojnów"/>
    <n v="89004"/>
    <x v="6"/>
    <n v="512001"/>
    <s v="HGT.02."/>
    <s v=" Przygotowanie i wydawanie dań"/>
    <x v="3"/>
    <n v="4"/>
    <n v="2"/>
    <s v="angielski"/>
    <n v="0"/>
    <n v="0"/>
    <s v="Centrum Kształcenia Zawodowego i Ustawicznego w Legnicy, ul. Lotnicza 26, 59-220 Legnica"/>
    <x v="6"/>
  </r>
  <r>
    <n v="70"/>
    <x v="7"/>
    <s v="Chojnów"/>
    <n v="89004"/>
    <x v="3"/>
    <n v="751201"/>
    <s v="SPC.01."/>
    <s v="Produkcja wyrobów cukierniczych"/>
    <x v="3"/>
    <n v="1"/>
    <n v="1"/>
    <s v="angielski"/>
    <n v="0"/>
    <n v="0"/>
    <s v="Centrum Kształcenia Zawodowego i Ustawicznego w Legnicy, ul. Lotnicza 26, 59-220 Legnica"/>
    <x v="6"/>
  </r>
  <r>
    <n v="71"/>
    <x v="7"/>
    <s v="Chojnów"/>
    <n v="89004"/>
    <x v="2"/>
    <n v="514101"/>
    <s v="FRK.01."/>
    <s v="Wykonywanie usług fryzjerskich"/>
    <x v="6"/>
    <n v="3"/>
    <n v="3"/>
    <s v="angielski"/>
    <n v="0"/>
    <n v="0"/>
    <s v="Centrum Kształcenia Zawodowego i Ustawicznego w Legnicy, ul. Lotnicza 26, 59-220 Legnica"/>
    <x v="6"/>
  </r>
  <r>
    <n v="72"/>
    <x v="7"/>
    <s v="Chojnów"/>
    <n v="89004"/>
    <x v="16"/>
    <n v="721306"/>
    <s v="MOT.01."/>
    <s v="Diagnozowanie i naprawa nadwozi pojazdów samochodowych"/>
    <x v="0"/>
    <n v="1"/>
    <n v="0"/>
    <s v="niemiecki"/>
    <n v="1"/>
    <n v="0"/>
    <s v="Centrum Kształcenia Zawodowego w Świdnicy, 58-105 Świdnica, ul. Gen. Władysława Sikorskiego 41"/>
    <x v="0"/>
  </r>
  <r>
    <n v="73"/>
    <x v="7"/>
    <s v="Chojnów"/>
    <n v="89004"/>
    <x v="8"/>
    <n v="722307"/>
    <s v="MEC.05."/>
    <s v=" Użytkowanie obrabiarek skrawających"/>
    <x v="0"/>
    <n v="2"/>
    <n v="0"/>
    <s v="niemiecki"/>
    <n v="2"/>
    <n v="0"/>
    <s v="Centrum Kształcenia Zawodowego w Świdnicy, 58-105 Świdnica, ul. Gen. Władysława Sikorskiego 41"/>
    <x v="0"/>
  </r>
  <r>
    <m/>
    <x v="7"/>
    <s v="Chojnów"/>
    <n v="89004"/>
    <x v="14"/>
    <n v="751204"/>
    <s v="SPC.03."/>
    <s v="Produkcja wyrobów piekarskich"/>
    <x v="2"/>
    <n v="2"/>
    <n v="0"/>
    <s v="angielski"/>
    <n v="2"/>
    <n v="0"/>
    <s v="Centrum Kształcenia Zawodowego w Oleśnicy, ul. Wojska Polskiego 67"/>
    <x v="4"/>
  </r>
  <r>
    <n v="472"/>
    <x v="8"/>
    <s v="Dobroszyce "/>
    <n v="90891"/>
    <x v="6"/>
    <n v="512001"/>
    <s v="HGT.02."/>
    <s v=" Przygotowanie i wydawanie dań"/>
    <x v="7"/>
    <n v="1"/>
    <n v="1"/>
    <s v="angielski"/>
    <n v="1"/>
    <n v="1"/>
    <s v="Centrum Kształcenia Zawodowego w Oleśnicy, ul. Wojska Polskiego 67"/>
    <x v="4"/>
  </r>
  <r>
    <n v="83"/>
    <x v="9"/>
    <s v="Dzierżoniów"/>
    <n v="49570"/>
    <x v="3"/>
    <n v="751201"/>
    <s v="SPC.01."/>
    <s v="Produkcja wyrobów cukierniczych"/>
    <x v="0"/>
    <n v="1"/>
    <n v="1"/>
    <s v="angielski"/>
    <n v="0"/>
    <n v="0"/>
    <s v="Centrum Kształcenia Zawodowego w Świdnicy, 58-105 Świdnica, ul. Gen. Władysława Sikorskiego 41"/>
    <x v="0"/>
  </r>
  <r>
    <n v="84"/>
    <x v="9"/>
    <s v="Dzierżoniów"/>
    <n v="49570"/>
    <x v="0"/>
    <n v="741103"/>
    <s v="ELE.02."/>
    <s v="Montaż, uruchamianie i konserwacja instalacji, maszyn i urządzeń elektrycznych"/>
    <x v="0"/>
    <n v="2"/>
    <n v="0"/>
    <s v="angielski"/>
    <n v="0"/>
    <n v="0"/>
    <s v="Centrum Kształcenia Zawodowego w Świdnicy, 58-105 Świdnica, ul. Gen. Władysława Sikorskiego 41"/>
    <x v="0"/>
  </r>
  <r>
    <n v="85"/>
    <x v="9"/>
    <s v="Dzierżoniów"/>
    <n v="49570"/>
    <x v="18"/>
    <n v="741203"/>
    <s v="MOT.02."/>
    <s v="Obsługa, diagnozowanie oraz naprawa mechatronicznych systemów pojazdów samochodowych"/>
    <x v="0"/>
    <n v="0"/>
    <n v="0"/>
    <s v="angielski"/>
    <n v="0"/>
    <n v="0"/>
    <n v="0"/>
    <x v="10"/>
  </r>
  <r>
    <n v="86"/>
    <x v="9"/>
    <s v="Dzierżoniów"/>
    <n v="49570"/>
    <x v="4"/>
    <n v="962907"/>
    <s v="HGT.03."/>
    <s v="Obsługa gości w obiekcie świadczącym usługi hotelarskie"/>
    <x v="0"/>
    <n v="3"/>
    <n v="3"/>
    <s v="angielski"/>
    <n v="3"/>
    <n v="3"/>
    <s v="Centrum Kształcenia Zawodowego w Kłodzkiej Szkole Przedsiębiorczości w Kłodzku, ul. Szkolna 8, 57-300 Kłodzko"/>
    <x v="2"/>
  </r>
  <r>
    <n v="87"/>
    <x v="9"/>
    <s v="Dzierżoniów"/>
    <n v="49570"/>
    <x v="24"/>
    <n v="613003"/>
    <s v="ROL.04."/>
    <s v=" Prowadzenie produkcji rolniczej"/>
    <x v="0"/>
    <n v="1"/>
    <n v="1"/>
    <s v="angielski"/>
    <n v="1"/>
    <n v="1"/>
    <s v="Centrum Kształcenia Zawodowego i Ustawicznego, 67-400 Wschowa, Plac Kosynierów 1"/>
    <x v="7"/>
  </r>
  <r>
    <n v="88"/>
    <x v="9"/>
    <s v="Dzierżoniów"/>
    <n v="49570"/>
    <x v="7"/>
    <n v="522301"/>
    <s v="HAN.01."/>
    <s v="Prowadzenie sprzedaży"/>
    <x v="0"/>
    <n v="8"/>
    <n v="5"/>
    <s v="angielski"/>
    <n v="0"/>
    <n v="0"/>
    <s v="Centrum Kształcenia Zawodowego w Świdnicy, 58-105 Świdnica, ul. Gen. Władysława Sikorskiego 41"/>
    <x v="0"/>
  </r>
  <r>
    <n v="89"/>
    <x v="9"/>
    <s v="Dzierżoniów"/>
    <n v="49570"/>
    <x v="12"/>
    <n v="752205"/>
    <s v="DRM.04."/>
    <s v=" Wytwarzanie wyrobów z drewna i materiałów drewnopochodnych"/>
    <x v="0"/>
    <n v="2"/>
    <n v="0"/>
    <s v="angielski"/>
    <n v="0"/>
    <n v="0"/>
    <s v="Centrum Kształcenia Zawodowego w Świdnicy, 58-105 Świdnica, ul. Gen. Władysława Sikorskiego 41"/>
    <x v="0"/>
  </r>
  <r>
    <n v="90"/>
    <x v="9"/>
    <s v="Dzierżoniów"/>
    <n v="49570"/>
    <x v="2"/>
    <n v="514101"/>
    <s v="FRK.01."/>
    <s v="Wykonywanie usług fryzjerskich"/>
    <x v="1"/>
    <n v="7"/>
    <n v="7"/>
    <s v="angielski"/>
    <n v="0"/>
    <n v="0"/>
    <s v="Centrum Kształcenia Zawodowego Cechu Rzemiosł Różnych i Małej Przedsiębiorczości w Bielawie, ul. Polna 2, 58-260 Bielawa"/>
    <x v="1"/>
  </r>
  <r>
    <m/>
    <x v="9"/>
    <s v="Dzierżoniów"/>
    <n v="49570"/>
    <x v="9"/>
    <n v="711204"/>
    <s v="BUD.12."/>
    <s v=" Wykonywanie robót murarskich i tynkarskich"/>
    <x v="0"/>
    <n v="0"/>
    <n v="0"/>
    <s v="angielski"/>
    <n v="0"/>
    <n v="0"/>
    <s v="Centrum Kształcenia Zawodowego w Świdnicy, 58-105 Świdnica, ul. Gen. Władysława Sikorskiego 41"/>
    <x v="0"/>
  </r>
  <r>
    <m/>
    <x v="9"/>
    <s v="Dzierżoniów"/>
    <n v="49570"/>
    <x v="14"/>
    <n v="751204"/>
    <s v="SPC.03."/>
    <s v="Produkcja wyrobów piekarskich"/>
    <x v="0"/>
    <n v="1"/>
    <n v="0"/>
    <s v="angielski"/>
    <n v="0"/>
    <n v="0"/>
    <s v="Centrum Kształcenia Zawodowego w Świdnicy, 58-105 Świdnica, ul. Gen. Władysława Sikorskiego 41"/>
    <x v="0"/>
  </r>
  <r>
    <m/>
    <x v="9"/>
    <s v="Dzierżoniów"/>
    <n v="49570"/>
    <x v="22"/>
    <n v="722204"/>
    <s v="MEC.08."/>
    <s v="Wykonywanie i naprawa elementów maszyn, urządzeń i narzędzi"/>
    <x v="0"/>
    <n v="1"/>
    <n v="0"/>
    <s v="angielski"/>
    <n v="0"/>
    <n v="0"/>
    <s v="Centrum Kształcenia Zawodowego w Świdnicy, 58-105 Świdnica, ul. Gen. Władysława Sikorskiego 41"/>
    <x v="0"/>
  </r>
  <r>
    <m/>
    <x v="9"/>
    <s v="Dzierżoniów"/>
    <n v="49570"/>
    <x v="20"/>
    <n v="712618"/>
    <s v="BUD.09."/>
    <s v="Wykonywanie robót związanych z budową, montażem i eksploatacją sieci oraz instalacji sanitarnych"/>
    <x v="0"/>
    <n v="2"/>
    <n v="0"/>
    <s v="angielski"/>
    <n v="0"/>
    <n v="0"/>
    <s v="Centrum Kształcenia Zawodowego w Świdnicy, 58-105 Świdnica, ul. Gen. Władysława Sikorskiego 41"/>
    <x v="0"/>
  </r>
  <r>
    <n v="91"/>
    <x v="9"/>
    <s v="Dzierżoniów"/>
    <n v="49570"/>
    <x v="1"/>
    <n v="723103"/>
    <s v="MOT.05."/>
    <s v="Obsługa, diagnozowanie oraz naprawa pojazdów samochodowych"/>
    <x v="1"/>
    <n v="27"/>
    <n v="1"/>
    <s v="angielski"/>
    <n v="0"/>
    <n v="0"/>
    <s v="Centrum Kształcenia Zawodowego Cechu Rzemiosł Różnych i Małej Przedsiębiorczości w Bielawie, ul. Polna 2, 58-260 Bielawa"/>
    <x v="1"/>
  </r>
  <r>
    <n v="259"/>
    <x v="10"/>
    <s v="Głogów"/>
    <n v="6426"/>
    <x v="3"/>
    <n v="751201"/>
    <s v="SPC.01."/>
    <s v="Produkcja wyrobów cukierniczych"/>
    <x v="3"/>
    <n v="15"/>
    <n v="12"/>
    <s v="angielski"/>
    <n v="10"/>
    <n v="10"/>
    <s v="Centrum Kształcenia Zawodowego i Ustawicznego w Legnicy, ul. Lotnicza 26, 59-220 Legnica"/>
    <x v="6"/>
  </r>
  <r>
    <n v="260"/>
    <x v="10"/>
    <s v="Głogów"/>
    <n v="6426"/>
    <x v="0"/>
    <n v="741103"/>
    <s v="ELE.02."/>
    <s v="Montaż, uruchamianie i konserwacja instalacji, maszyn i urządzeń elektrycznych"/>
    <x v="0"/>
    <n v="6"/>
    <n v="0"/>
    <s v="angielski"/>
    <n v="6"/>
    <n v="0"/>
    <s v="Centrum Kształcenia Zawodowego i Ustawicznego, 67-400 Wschowa, Plac Kosynierów 1"/>
    <x v="7"/>
  </r>
  <r>
    <n v="261"/>
    <x v="10"/>
    <s v="Głogów"/>
    <n v="6426"/>
    <x v="6"/>
    <n v="512001"/>
    <s v="HGT.02."/>
    <s v=" Przygotowanie i wydawanie dań"/>
    <x v="4"/>
    <n v="8"/>
    <n v="4"/>
    <s v="angielski"/>
    <n v="5"/>
    <n v="5"/>
    <s v="Centrum Kształcenia Zawodowego i Ustawicznego w Legnicy, ul. Lotnicza 26, 59-220 Legnica"/>
    <x v="6"/>
  </r>
  <r>
    <n v="262"/>
    <x v="10"/>
    <s v="Głogów"/>
    <n v="6426"/>
    <x v="25"/>
    <n v="713203"/>
    <s v="MOT.03."/>
    <s v="Diagnozowanie i naprawa powłok lakierniczych"/>
    <x v="0"/>
    <n v="2"/>
    <n v="0"/>
    <s v="angielski"/>
    <n v="2"/>
    <n v="0"/>
    <s v="Centrum Kształcenia Zawodowego i Ustawicznego, 67-400 Wschowa, Plac Kosynierów 1"/>
    <x v="7"/>
  </r>
  <r>
    <n v="263"/>
    <x v="10"/>
    <s v="Głogów"/>
    <n v="6426"/>
    <x v="1"/>
    <n v="723103"/>
    <s v="MOT.05."/>
    <s v="Obsługa, diagnozowanie oraz naprawa pojazdów samochodowych"/>
    <x v="8"/>
    <n v="16"/>
    <n v="0"/>
    <s v="angielski"/>
    <n v="0"/>
    <n v="0"/>
    <s v="Głogowskie Centrum Kształcenia Zawodowego w Głogowie"/>
    <x v="12"/>
  </r>
  <r>
    <n v="264"/>
    <x v="10"/>
    <s v="Głogów"/>
    <n v="6426"/>
    <x v="7"/>
    <n v="522301"/>
    <s v="HAN.01."/>
    <s v="Prowadzenie sprzedaży"/>
    <x v="5"/>
    <n v="10"/>
    <n v="10"/>
    <s v="angielski"/>
    <n v="6"/>
    <n v="6"/>
    <s v="Centrum Kształcenia Zawodowego i Ustawicznego w Legnicy, ul. Lotnicza 26, 59-220 Legnica"/>
    <x v="6"/>
  </r>
  <r>
    <m/>
    <x v="10"/>
    <s v="Głogów"/>
    <n v="6426"/>
    <x v="7"/>
    <n v="522301"/>
    <s v="HAN.01."/>
    <s v="Prowadzenie sprzedaży"/>
    <x v="6"/>
    <n v="9"/>
    <n v="6"/>
    <s v="angielski"/>
    <n v="6"/>
    <n v="6"/>
    <s v="Centrum Kształcenia Zawodowego i Ustawicznego w Legnicy, ul. Lotnicza 26, 59-220 Legnica"/>
    <x v="6"/>
  </r>
  <r>
    <n v="265"/>
    <x v="10"/>
    <s v="Głogów"/>
    <n v="6426"/>
    <x v="12"/>
    <n v="752205"/>
    <s v="DRM.04."/>
    <s v=" Wytwarzanie wyrobów z drewna i materiałów drewnopochodnych"/>
    <x v="0"/>
    <n v="5"/>
    <n v="0"/>
    <s v="angielski"/>
    <n v="5"/>
    <n v="0"/>
    <s v="Centrum Kształcenia Zawodowego i Ustawicznego, 67-400 Wschowa, Plac Kosynierów 1"/>
    <x v="7"/>
  </r>
  <r>
    <m/>
    <x v="10"/>
    <s v="Głogów"/>
    <n v="6426"/>
    <x v="14"/>
    <n v="751204"/>
    <s v="SPC.03."/>
    <s v="Produkcja wyrobów piekarskich"/>
    <x v="0"/>
    <n v="1"/>
    <n v="0"/>
    <s v="angielski"/>
    <n v="1"/>
    <n v="0"/>
    <s v="Centrum Kształcenia Zawodowego i Ustawicznego, 67-400 Wschowa, Plac Kosynierów 1"/>
    <x v="7"/>
  </r>
  <r>
    <n v="1"/>
    <x v="11"/>
    <s v="Góra"/>
    <n v="82814"/>
    <x v="6"/>
    <n v="512001"/>
    <s v="HGT.02."/>
    <s v=" Przygotowanie i wydawanie dań"/>
    <x v="0"/>
    <n v="7"/>
    <n v="1"/>
    <s v="angielski"/>
    <n v="7"/>
    <n v="1"/>
    <s v="Centrum Kształcenia Zawodowego i Ustawicznego, 67-400 Wschowa, Plac Kosynierów 1"/>
    <x v="7"/>
  </r>
  <r>
    <n v="2"/>
    <x v="11"/>
    <s v="Góra"/>
    <n v="82814"/>
    <x v="0"/>
    <n v="741103"/>
    <s v="ELE.02."/>
    <s v="Montaż, uruchamianie i konserwacja instalacji, maszyn i urządzeń elektrycznych"/>
    <x v="0"/>
    <n v="10"/>
    <n v="0"/>
    <s v="angielski"/>
    <n v="10"/>
    <n v="0"/>
    <s v="Centrum Kształcenia Zawodowego i Ustawicznego, 67-400 Wschowa, Plac Kosynierów 1"/>
    <x v="7"/>
  </r>
  <r>
    <n v="3"/>
    <x v="11"/>
    <s v="Góra"/>
    <n v="82814"/>
    <x v="14"/>
    <n v="751204"/>
    <s v="SPC.03."/>
    <s v="Produkcja wyrobów piekarskich"/>
    <x v="0"/>
    <n v="1"/>
    <n v="1"/>
    <s v="angielski"/>
    <n v="1"/>
    <n v="1"/>
    <s v="Centrum Kształcenia Zawodowego i Ustawicznego, 67-400 Wschowa, Plac Kosynierów 1"/>
    <x v="7"/>
  </r>
  <r>
    <n v="4"/>
    <x v="11"/>
    <s v="Góra"/>
    <n v="82814"/>
    <x v="12"/>
    <n v="752205"/>
    <s v="DRM.04."/>
    <s v=" Wytwarzanie wyrobów z drewna i materiałów drewnopochodnych"/>
    <x v="0"/>
    <n v="2"/>
    <n v="0"/>
    <s v="angielski"/>
    <n v="2"/>
    <n v="0"/>
    <s v="Centrum Kształcenia Zawodowego i Ustawicznego, 67-400 Wschowa, Plac Kosynierów 1"/>
    <x v="7"/>
  </r>
  <r>
    <n v="5"/>
    <x v="11"/>
    <s v="Góra"/>
    <n v="82814"/>
    <x v="5"/>
    <n v="712905"/>
    <s v="BUD.11."/>
    <s v=" Wykonywanie robót montażowych, okładzinowych i wykończeniowych"/>
    <x v="0"/>
    <n v="1"/>
    <n v="0"/>
    <s v="angielski"/>
    <n v="1"/>
    <n v="0"/>
    <s v="Centrum Kształcenia Zawodowego i Ustawicznego, 67-400 Wschowa, Plac Kosynierów 1"/>
    <x v="7"/>
  </r>
  <r>
    <n v="6"/>
    <x v="11"/>
    <s v="Góra"/>
    <n v="82814"/>
    <x v="24"/>
    <n v="613003"/>
    <s v="ROL.04."/>
    <s v=" Prowadzenie produkcji rolniczej"/>
    <x v="0"/>
    <n v="1"/>
    <n v="0"/>
    <s v="angielski"/>
    <n v="1"/>
    <n v="0"/>
    <s v="Centrum Kształcenia Zawodowego i Ustawicznego, 67-400 Wschowa, Plac Kosynierów 1"/>
    <x v="7"/>
  </r>
  <r>
    <n v="7"/>
    <x v="11"/>
    <s v="Góra"/>
    <n v="82814"/>
    <x v="26"/>
    <n v="711301"/>
    <s v="BUD.04."/>
    <s v=" Wykonywanie robót kamieniarskich"/>
    <x v="0"/>
    <n v="1"/>
    <n v="0"/>
    <s v="angielski"/>
    <n v="1"/>
    <n v="0"/>
    <s v="Centrum Kształcenia Zawodowego w Zespole Szkół i Placówek Kształcenia Zawodowego, ul.Botaniczna 66, 65-392  Zielona Góra"/>
    <x v="3"/>
  </r>
  <r>
    <n v="8"/>
    <x v="11"/>
    <s v="Góra"/>
    <n v="82814"/>
    <x v="9"/>
    <n v="711204"/>
    <s v="BUD.12."/>
    <s v=" Wykonywanie robót murarskich i tynkarskich"/>
    <x v="0"/>
    <n v="1"/>
    <n v="0"/>
    <s v="angielski"/>
    <n v="1"/>
    <n v="0"/>
    <s v="Centrum Kształcenia Zawodowego i Ustawicznego, 67-400 Wschowa, Plac Kosynierów 1"/>
    <x v="7"/>
  </r>
  <r>
    <m/>
    <x v="11"/>
    <s v="Góra"/>
    <n v="82814"/>
    <x v="20"/>
    <n v="712618"/>
    <s v="BUD.09."/>
    <s v="Wykonywanie robót związanych z budową, montażem i eksploatacją sieci oraz instalacji sanitarnych"/>
    <x v="0"/>
    <n v="1"/>
    <n v="0"/>
    <s v="angielski"/>
    <n v="1"/>
    <n v="0"/>
    <s v="Centrum Kształcenia Zawodowego i Ustawicznego, 67-400 Wschowa, Plac Kosynierów 1"/>
    <x v="7"/>
  </r>
  <r>
    <n v="9"/>
    <x v="11"/>
    <s v="Góra"/>
    <n v="82814"/>
    <x v="2"/>
    <n v="514101"/>
    <s v="FRK.01."/>
    <s v="Wykonywanie usług fryzjerskich"/>
    <x v="0"/>
    <n v="0"/>
    <n v="0"/>
    <s v="angielski"/>
    <n v="0"/>
    <n v="0"/>
    <s v="Centrum Kształcenia Zawodowego i Ustawicznego, 67-400 Wschowa, Plac Kosynierów 1"/>
    <x v="7"/>
  </r>
  <r>
    <m/>
    <x v="11"/>
    <s v="Góra"/>
    <n v="82314"/>
    <x v="20"/>
    <n v="712618"/>
    <s v="BUD.09."/>
    <s v="Wykonywanie robót związanych z budową, montażem i eksploatacją sieci oraz instalacji sanitarnych"/>
    <x v="0"/>
    <n v="0"/>
    <n v="0"/>
    <s v="angielski"/>
    <n v="0"/>
    <n v="0"/>
    <s v="Centrum Kształcenia Zawodowego i Ustawicznego, 67-400 Wschowa, Plac Kosynierów 1"/>
    <x v="7"/>
  </r>
  <r>
    <n v="10"/>
    <x v="12"/>
    <s v="Gryfów Śląski"/>
    <n v="84850"/>
    <x v="6"/>
    <n v="512001"/>
    <s v="HGT.02."/>
    <s v=" Przygotowanie i wydawanie dań"/>
    <x v="0"/>
    <n v="8"/>
    <n v="3"/>
    <s v="j.angielski"/>
    <n v="7"/>
    <n v="3"/>
    <s v="Zespół Szkół Ponadpodstawowych im. Hipolita Cegielskiego w Ziębicach ul. Wojska Polskiego 3, 57-220 Ziębice"/>
    <x v="5"/>
  </r>
  <r>
    <n v="11"/>
    <x v="12"/>
    <s v="Gryfów Śląski"/>
    <n v="84850"/>
    <x v="2"/>
    <n v="514101"/>
    <s v="FRK.01."/>
    <s v="Wykonywanie usług fryzjerskich"/>
    <x v="0"/>
    <n v="2"/>
    <n v="2"/>
    <s v="j.angielski"/>
    <n v="2"/>
    <n v="2"/>
    <s v="Centrum Kształcenia Zawodowego w Świdnicy, 58-105 Świdnica, ul. Gen. Władysława Sikorskiego 41"/>
    <x v="0"/>
  </r>
  <r>
    <n v="12"/>
    <x v="12"/>
    <s v="Gryfów Śląski"/>
    <n v="84850"/>
    <x v="1"/>
    <n v="723103"/>
    <s v="MOT.05."/>
    <s v="Obsługa, diagnozowanie oraz naprawa pojazdów samochodowych"/>
    <x v="0"/>
    <n v="10"/>
    <n v="0"/>
    <s v="j.angielski"/>
    <n v="10"/>
    <n v="0"/>
    <s v="Centrum Kształcenia Zawodowego w Kłodzkiej Szkole Przedsiębiorczości w Kłodzku, ul. Szkolna 8, 57-300 Kłodzko"/>
    <x v="2"/>
  </r>
  <r>
    <n v="13"/>
    <x v="12"/>
    <s v="Gryfów Śląski"/>
    <n v="84850"/>
    <x v="9"/>
    <n v="711204"/>
    <s v="BUD.12."/>
    <s v=" Wykonywanie robót murarskich i tynkarskich"/>
    <x v="0"/>
    <n v="1"/>
    <n v="0"/>
    <s v="j.angielski"/>
    <n v="2"/>
    <n v="0"/>
    <s v="Centrum Kształcenia Zawodowego w Świdnicy, 58-105 Świdnica, ul. Gen. Władysława Sikorskiego 41"/>
    <x v="0"/>
  </r>
  <r>
    <n v="14"/>
    <x v="12"/>
    <s v="Gryfów Śląski"/>
    <n v="84850"/>
    <x v="8"/>
    <n v="722307"/>
    <s v="MEC.05."/>
    <s v=" Użytkowanie obrabiarek skrawających"/>
    <x v="0"/>
    <n v="0"/>
    <n v="0"/>
    <s v="j.angielski"/>
    <n v="0"/>
    <n v="0"/>
    <s v="Centrum Kształcenia Zawodowego w Świdnicy, 58-105 Świdnica, ul. Gen. Władysława Sikorskiego 41"/>
    <x v="0"/>
  </r>
  <r>
    <n v="15"/>
    <x v="12"/>
    <s v="Gryfów Śląski"/>
    <n v="84850"/>
    <x v="5"/>
    <n v="712905"/>
    <s v="BUD.11."/>
    <s v=" Wykonywanie robót montażowych, okładzinowych i wykończeniowych"/>
    <x v="0"/>
    <n v="2"/>
    <n v="0"/>
    <s v="j.angielski"/>
    <n v="2"/>
    <n v="0"/>
    <s v="Centrum Kształcenia Zawodowego w Zespole Szkół i Placówek Kształcenia Zawodowego, ul.Botaniczna 66, 65-392  Zielona Góra"/>
    <x v="3"/>
  </r>
  <r>
    <n v="16"/>
    <x v="12"/>
    <s v="Gryfów Śląski"/>
    <n v="84850"/>
    <x v="3"/>
    <n v="751201"/>
    <s v="SPC.01."/>
    <s v="Produkcja wyrobów cukierniczych"/>
    <x v="0"/>
    <n v="1"/>
    <n v="1"/>
    <s v="j.angielski"/>
    <n v="1"/>
    <n v="1"/>
    <s v="Centrum Kształcenia Zawodowego w Kłodzkiej Szkole Przedsiębiorczości w Kłodzku, ul. Szkolna 8, 57-300 Kłodzko"/>
    <x v="2"/>
  </r>
  <r>
    <n v="17"/>
    <x v="12"/>
    <s v="Gryfów Śląski"/>
    <n v="84850"/>
    <x v="4"/>
    <n v="962907"/>
    <s v="HGT.03."/>
    <s v="Obsługa gości w obiekcie świadczącym usługi hotelarskie"/>
    <x v="0"/>
    <n v="1"/>
    <n v="0"/>
    <s v="j.angielski"/>
    <n v="1"/>
    <n v="0"/>
    <s v="Centrum Kształcenia Zawodowego w Kłodzkiej Szkole Przedsiębiorczości w Kłodzku, ul. Szkolna 8, 57-300 Kłodzko"/>
    <x v="2"/>
  </r>
  <r>
    <m/>
    <x v="12"/>
    <s v="Gryfów Śląski"/>
    <n v="84850"/>
    <x v="0"/>
    <n v="741103"/>
    <s v="ELE.02."/>
    <s v="Montaż, uruchamianie i konserwacja instalacji, maszyn i urządzeń elektrycznych"/>
    <x v="0"/>
    <n v="1"/>
    <n v="0"/>
    <s v="niemiecki"/>
    <n v="1"/>
    <n v="0"/>
    <s v="Centrum Kształcenia Zawodowego w Świdnicy, 58-105 Świdnica, ul. Gen. Władysława Sikorskiego 41"/>
    <x v="0"/>
  </r>
  <r>
    <m/>
    <x v="12"/>
    <s v="Gryfów Śląski"/>
    <n v="84850"/>
    <x v="7"/>
    <n v="522301"/>
    <s v="HAN.01."/>
    <s v="Prowadzenie sprzedaży"/>
    <x v="0"/>
    <n v="2"/>
    <n v="2"/>
    <s v="niemiecki"/>
    <n v="2"/>
    <n v="2"/>
    <s v="Centrum Kształcenia Zawodowego w CKZiU,  ul. Tadeusza Kościuszki 27, 56-100 Wołów"/>
    <x v="9"/>
  </r>
  <r>
    <n v="92"/>
    <x v="13"/>
    <s v="Jawor"/>
    <n v="22313"/>
    <x v="3"/>
    <n v="751201"/>
    <s v="SPC.01."/>
    <s v="Produkcja wyrobów cukierniczych"/>
    <x v="3"/>
    <n v="9"/>
    <n v="6"/>
    <s v="angielski"/>
    <n v="2"/>
    <n v="2"/>
    <s v="Centrum Kształcenia Zawodowego i Ustawicznego w Legnicy, ul. Lotnicza 26, 59-220 Legnica"/>
    <x v="6"/>
  </r>
  <r>
    <n v="93"/>
    <x v="13"/>
    <s v="Jawor"/>
    <n v="22313"/>
    <x v="11"/>
    <n v="432106"/>
    <s v="SPL.01."/>
    <s v="Obsługa magazynów"/>
    <x v="0"/>
    <n v="3"/>
    <n v="2"/>
    <s v="angielski"/>
    <n v="2"/>
    <n v="1"/>
    <s v="Centrum Kształcenia Zawodowego w Zespole Szkół i Placówek Kształcenia Zawodowego, ul.Botaniczna 66, 65-392  Zielona Góra"/>
    <x v="3"/>
  </r>
  <r>
    <n v="94"/>
    <x v="13"/>
    <s v="Jawor"/>
    <n v="22313"/>
    <x v="6"/>
    <n v="512001"/>
    <s v="HGT.02."/>
    <s v=" Przygotowanie i wydawanie dań"/>
    <x v="5"/>
    <n v="4"/>
    <n v="2"/>
    <s v="angielski"/>
    <n v="0"/>
    <n v="0"/>
    <s v="Centrum Kształcenia Zawodowego i Ustawicznego w Legnicy, ul. Lotnicza 26, 59-220 Legnica"/>
    <x v="6"/>
  </r>
  <r>
    <n v="95"/>
    <x v="13"/>
    <s v="Jawor"/>
    <n v="22313"/>
    <x v="2"/>
    <n v="514101"/>
    <s v="FRK.01."/>
    <s v="Wykonywanie usług fryzjerskich"/>
    <x v="5"/>
    <n v="9"/>
    <n v="9"/>
    <s v="angielski"/>
    <n v="2"/>
    <n v="2"/>
    <s v="Centrum Kształcenia Zawodowego i Ustawicznego w Legnicy, ul. Lotnicza 26, 59-220 Legnica"/>
    <x v="6"/>
  </r>
  <r>
    <n v="96"/>
    <x v="13"/>
    <s v="Jawor"/>
    <n v="22313"/>
    <x v="27"/>
    <n v="741201"/>
    <s v="ELE.01."/>
    <s v=" Montaż i obsługa maszyn i urządzeń elektrycznych"/>
    <x v="0"/>
    <n v="1"/>
    <n v="0"/>
    <s v="angielski"/>
    <n v="1"/>
    <n v="0"/>
    <s v="Centrum Kształcenia Zawodowego i Ustawicznego, 67-400 Wschowa, Plac Kosynierów 1"/>
    <x v="7"/>
  </r>
  <r>
    <n v="97"/>
    <x v="13"/>
    <s v="Jawor"/>
    <n v="22313"/>
    <x v="5"/>
    <n v="712905"/>
    <s v="BUD.11."/>
    <s v=" Wykonywanie robót montażowych, okładzinowych i wykończeniowych"/>
    <x v="0"/>
    <n v="3"/>
    <n v="0"/>
    <s v="angielski"/>
    <n v="2"/>
    <n v="0"/>
    <s v="Centrum Kształcenia Zawodowego i Ustawicznego, 67-400 Wschowa, Plac Kosynierów 1"/>
    <x v="7"/>
  </r>
  <r>
    <n v="98"/>
    <x v="13"/>
    <s v="Jawor"/>
    <n v="22313"/>
    <x v="1"/>
    <n v="723103"/>
    <s v="MOT.05."/>
    <s v="Obsługa, diagnozowanie oraz naprawa pojazdów samochodowych"/>
    <x v="1"/>
    <n v="12"/>
    <n v="2"/>
    <s v="angielski"/>
    <n v="0"/>
    <n v="0"/>
    <s v="Centrum Kształcenia Zawodowego i Ustawicznego w Legnicy, ul. Lotnicza 26, 59-220 Legnica"/>
    <x v="6"/>
  </r>
  <r>
    <n v="99"/>
    <x v="13"/>
    <s v="Jawor"/>
    <n v="22313"/>
    <x v="20"/>
    <n v="712618"/>
    <s v="BUD.09."/>
    <s v="Wykonywanie robót związanych z budową, montażem i eksploatacją sieci oraz instalacji sanitarnych"/>
    <x v="0"/>
    <n v="3"/>
    <n v="0"/>
    <s v="angielski"/>
    <n v="0"/>
    <n v="0"/>
    <s v="Centrum Kształcenia Zawodowego w Świdnicy, 58-105 Świdnica, ul. Gen. Władysława Sikorskiego 41"/>
    <x v="0"/>
  </r>
  <r>
    <n v="100"/>
    <x v="13"/>
    <s v="Jawor"/>
    <n v="22313"/>
    <x v="0"/>
    <n v="741103"/>
    <s v="ELE.02."/>
    <s v="Montaż, uruchamianie i konserwacja instalacji, maszyn i urządzeń elektrycznych"/>
    <x v="0"/>
    <n v="1"/>
    <n v="0"/>
    <s v="angielski"/>
    <n v="0"/>
    <n v="0"/>
    <s v="Centrum Kształcenia Zawodowego w Świdnicy, 58-105 Świdnica, ul. Gen. Władysława Sikorskiego 41"/>
    <x v="0"/>
  </r>
  <r>
    <n v="101"/>
    <x v="13"/>
    <s v="Jawor"/>
    <n v="22313"/>
    <x v="24"/>
    <n v="613003"/>
    <s v="ROL.04."/>
    <s v=" Prowadzenie produkcji rolniczej"/>
    <x v="0"/>
    <n v="1"/>
    <n v="0"/>
    <s v="angielski"/>
    <n v="1"/>
    <n v="0"/>
    <s v="Centrum Kształcenia Zawodowego i Ustawicznego, 67-400 Wschowa, Plac Kosynierów 1"/>
    <x v="7"/>
  </r>
  <r>
    <n v="102"/>
    <x v="13"/>
    <s v="Jawor"/>
    <n v="22313"/>
    <x v="14"/>
    <n v="751204"/>
    <s v="SPC.03."/>
    <s v="Produkcja wyrobów piekarskich"/>
    <x v="0"/>
    <n v="2"/>
    <n v="0"/>
    <s v="angielski"/>
    <n v="0"/>
    <n v="0"/>
    <s v="Centrum Kształcenia Zawodowego w Świdnicy, 58-105 Świdnica, ul. Gen. Władysława Sikorskiego 41"/>
    <x v="0"/>
  </r>
  <r>
    <n v="103"/>
    <x v="13"/>
    <s v="Jawor"/>
    <n v="22313"/>
    <x v="19"/>
    <n v="343101"/>
    <s v="AUD.02."/>
    <s v=" Rejestracja, obróbka i publikacja obrazu"/>
    <x v="0"/>
    <n v="1"/>
    <n v="1"/>
    <s v="angielski"/>
    <n v="1"/>
    <n v="1"/>
    <s v="Zespół Placówek Oświatowych Centrum Kształcenia Zawodowego nr 2 w Olkuszu, ul. Legionów Polskich 3"/>
    <x v="13"/>
  </r>
  <r>
    <m/>
    <x v="13"/>
    <s v="Jawor"/>
    <n v="22313"/>
    <x v="28"/>
    <n v="723310"/>
    <s v="MEC.03."/>
    <s v="Montaż i obsługa maszyn i urządzeń"/>
    <x v="0"/>
    <n v="1"/>
    <n v="0"/>
    <s v="angielski"/>
    <n v="1"/>
    <n v="0"/>
    <s v="Centrum Kształcenia Zawodowego nr 1 w Gliwicach Gliwickie Centrum Edukacji u.Stefana Okrzei 20"/>
    <x v="14"/>
  </r>
  <r>
    <m/>
    <x v="13"/>
    <s v="Jawor"/>
    <n v="22313"/>
    <x v="12"/>
    <n v="752205"/>
    <s v="DRM.04."/>
    <s v=" Wytwarzanie wyrobów z drewna i materiałów drewnopochodnych"/>
    <x v="0"/>
    <n v="4"/>
    <n v="0"/>
    <s v="niemiecki"/>
    <n v="1"/>
    <n v="0"/>
    <s v="Centrum Kształcenia Zawodowego w Świdnicy, 58-105 Świdnica, ul. Gen. Władysława Sikorskiego 41"/>
    <x v="0"/>
  </r>
  <r>
    <n v="105"/>
    <x v="14"/>
    <s v="Jelcz-Laskowice"/>
    <n v="31152"/>
    <x v="8"/>
    <n v="722307"/>
    <s v="MEC.05."/>
    <s v=" Użytkowanie obrabiarek skrawających"/>
    <x v="0"/>
    <n v="3"/>
    <n v="0"/>
    <s v="angielski"/>
    <n v="3"/>
    <n v="0"/>
    <s v="Centrum Kształcenia Zawodowego w Oleśnicy, ul. Wojska Polskiego 67"/>
    <x v="4"/>
  </r>
  <r>
    <n v="104"/>
    <x v="14"/>
    <s v="Jelcz-Laskowice"/>
    <n v="31152"/>
    <x v="1"/>
    <n v="723103"/>
    <s v="MOT.05."/>
    <s v="Obsługa, diagnozowanie oraz naprawa pojazdów samochodowych"/>
    <x v="9"/>
    <n v="4"/>
    <n v="0"/>
    <s v="angielski"/>
    <n v="4"/>
    <n v="0"/>
    <s v="Centrum Kształcenia Zawodowego w Oleśnicy, ul. Wojska Polskiego 67"/>
    <x v="4"/>
  </r>
  <r>
    <n v="106"/>
    <x v="14"/>
    <s v="Jelcz-Laskowice"/>
    <n v="31152"/>
    <x v="12"/>
    <n v="752205"/>
    <s v="DRM.04."/>
    <s v=" Wytwarzanie wyrobów z drewna i materiałów drewnopochodnych"/>
    <x v="6"/>
    <n v="2"/>
    <n v="0"/>
    <s v="angielski"/>
    <n v="2"/>
    <n v="0"/>
    <s v="Centrum Kształcenia Zawodowego w Oleśnicy, ul. Wojska Polskiego 67"/>
    <x v="4"/>
  </r>
  <r>
    <n v="107"/>
    <x v="14"/>
    <s v="Jelcz-Laskowice"/>
    <n v="31152"/>
    <x v="2"/>
    <n v="514101"/>
    <s v="FRK.01."/>
    <s v="Wykonywanie usług fryzjerskich"/>
    <x v="9"/>
    <n v="3"/>
    <n v="3"/>
    <s v="angielski"/>
    <n v="3"/>
    <n v="3"/>
    <s v="Centrum Kształcenia Zawodowego w Oleśnicy, ul. Wojska Polskiego 67"/>
    <x v="4"/>
  </r>
  <r>
    <n v="108"/>
    <x v="14"/>
    <s v="Jelcz-Laskowice"/>
    <n v="31152"/>
    <x v="7"/>
    <n v="522301"/>
    <s v="HAN.01."/>
    <s v="Prowadzenie sprzedaży"/>
    <x v="6"/>
    <n v="8"/>
    <n v="6"/>
    <s v="angielski"/>
    <n v="8"/>
    <n v="6"/>
    <s v="Centrum Kształcenia Zawodowego w Oleśnicy, ul. Wojska Polskiego 67"/>
    <x v="4"/>
  </r>
  <r>
    <n v="109"/>
    <x v="14"/>
    <s v="Jelcz-Laskowice"/>
    <n v="31152"/>
    <x v="3"/>
    <n v="751201"/>
    <s v="SPC.01."/>
    <s v="Produkcja wyrobów cukierniczych"/>
    <x v="4"/>
    <n v="1"/>
    <n v="1"/>
    <s v="angielski"/>
    <n v="1"/>
    <n v="1"/>
    <s v="Centrum Kształcenia Zawodowego w Oleśnicy, ul. Wojska Polskiego 67"/>
    <x v="4"/>
  </r>
  <r>
    <n v="112"/>
    <x v="14"/>
    <s v="Jelcz-Laskowice"/>
    <n v="31152"/>
    <x v="14"/>
    <n v="751204"/>
    <s v="SPC.03."/>
    <s v="Produkcja wyrobów piekarskich"/>
    <x v="2"/>
    <n v="5"/>
    <n v="2"/>
    <s v="angielski"/>
    <n v="5"/>
    <n v="2"/>
    <s v="Centrum Kształcenia Zawodowego w Oleśnicy, ul. Wojska Polskiego 67"/>
    <x v="4"/>
  </r>
  <r>
    <n v="113"/>
    <x v="14"/>
    <s v="Jelcz-Laskowice"/>
    <n v="31152"/>
    <x v="6"/>
    <n v="512001"/>
    <s v="HGT.02."/>
    <s v=" Przygotowanie i wydawanie dań"/>
    <x v="2"/>
    <n v="6"/>
    <n v="6"/>
    <s v="angielski"/>
    <n v="6"/>
    <n v="6"/>
    <s v="Centrum Kształcenia Zawodowego w Oleśnicy, ul. Wojska Polskiego 67"/>
    <x v="4"/>
  </r>
  <r>
    <n v="110"/>
    <x v="14"/>
    <s v="Jelcz-Laskowice"/>
    <n v="31152"/>
    <x v="18"/>
    <n v="741203"/>
    <s v="MOT.02."/>
    <s v="Obsługa, diagnozowanie oraz naprawa mechatronicznych systemów pojazdów samochodowych"/>
    <x v="0"/>
    <n v="3"/>
    <n v="0"/>
    <s v="angielski"/>
    <n v="3"/>
    <n v="0"/>
    <s v="Centrum Kształcenia Zawodowego i Ustawicznego, 67-400 Wschowa, Plac Kosynierów 1"/>
    <x v="7"/>
  </r>
  <r>
    <n v="111"/>
    <x v="14"/>
    <s v="Jelcz-Laskowice"/>
    <n v="31152"/>
    <x v="27"/>
    <n v="741201"/>
    <s v="ELE.01."/>
    <s v=" Montaż i obsługa maszyn i urządzeń elektrycznych"/>
    <x v="0"/>
    <n v="0"/>
    <n v="0"/>
    <s v="angielski"/>
    <n v="0"/>
    <n v="0"/>
    <s v="Centrum Kształcenia Zawodowego i Ustawicznego, 67-400 Wschowa, Plac Kosynierów 1"/>
    <x v="7"/>
  </r>
  <r>
    <n v="114"/>
    <x v="14"/>
    <s v="Jelcz-Laskowice"/>
    <n v="31152"/>
    <x v="22"/>
    <n v="722204"/>
    <s v="MEC.08."/>
    <s v="Wykonywanie i naprawa elementów maszyn, urządzeń i narzędzi"/>
    <x v="10"/>
    <n v="1"/>
    <n v="0"/>
    <s v="angielski"/>
    <n v="1"/>
    <n v="0"/>
    <s v="Centrum Kształcenia Zawodowego w CKZiU,  ul. Tadeusza Kościuszki 27, 56-100 Wołów"/>
    <x v="9"/>
  </r>
  <r>
    <m/>
    <x v="14"/>
    <s v="Jelcz-Laskowice"/>
    <n v="31152"/>
    <x v="8"/>
    <n v="722307"/>
    <s v="MEC.05."/>
    <s v=" Użytkowanie obrabiarek skrawających"/>
    <x v="0"/>
    <n v="8"/>
    <n v="2"/>
    <s v="angielski"/>
    <n v="0"/>
    <n v="0"/>
    <n v="0"/>
    <x v="15"/>
  </r>
  <r>
    <m/>
    <x v="14"/>
    <s v="Jelcz-Laskowice"/>
    <n v="31152"/>
    <x v="29"/>
    <n v="742118"/>
    <s v="ELM.03."/>
    <s v="Montaż, uruchamianie i konserwacja urządzeń i systemów mechatronicznych"/>
    <x v="0"/>
    <n v="13"/>
    <n v="2"/>
    <s v="angielski"/>
    <n v="0"/>
    <n v="0"/>
    <n v="0"/>
    <x v="15"/>
  </r>
  <r>
    <n v="314"/>
    <x v="15"/>
    <s v="Jelenia Góra"/>
    <n v="114708"/>
    <x v="17"/>
    <n v="712101"/>
    <s v="BUD.03."/>
    <s v="Wykonywanie robót dekarsko-blacharskich"/>
    <x v="0"/>
    <n v="8"/>
    <n v="0"/>
    <s v="angielski"/>
    <n v="8"/>
    <n v="0"/>
    <s v="Centrum Kształcenia Zawodowego w Zespole Szkół i Placówek Kształcenia Zawodowego, ul.Botaniczna 66, 65-392  Zielona Góra"/>
    <x v="3"/>
  </r>
  <r>
    <n v="315"/>
    <x v="15"/>
    <s v="Jelenia Góra"/>
    <n v="114708"/>
    <x v="18"/>
    <n v="741203"/>
    <s v="MOT.02."/>
    <s v="Obsługa, diagnozowanie oraz naprawa mechatronicznych systemów pojazdów samochodowych"/>
    <x v="0"/>
    <n v="7"/>
    <n v="0"/>
    <s v="angielski"/>
    <n v="7"/>
    <n v="0"/>
    <s v="Centrum Kształcenia Zawodowego i Ustawicznego, 67-400 Wschowa, Plac Kosynierów 1"/>
    <x v="7"/>
  </r>
  <r>
    <n v="316"/>
    <x v="15"/>
    <s v="Jelenia Góra"/>
    <n v="114708"/>
    <x v="0"/>
    <n v="741103"/>
    <s v="ELE.02."/>
    <s v="Montaż, uruchamianie i konserwacja instalacji, maszyn i urządzeń elektrycznych"/>
    <x v="0"/>
    <n v="5"/>
    <n v="0"/>
    <s v="angielski"/>
    <n v="5"/>
    <n v="0"/>
    <s v="Centrum Kształcenia Zawodowego i Ustawicznego, 67-400 Wschowa, Plac Kosynierów 1"/>
    <x v="7"/>
  </r>
  <r>
    <n v="317"/>
    <x v="15"/>
    <s v="Jelenia Góra"/>
    <n v="114708"/>
    <x v="25"/>
    <n v="713203"/>
    <s v="MOT.03."/>
    <s v="Diagnozowanie i naprawa powłok lakierniczych"/>
    <x v="0"/>
    <n v="6"/>
    <n v="0"/>
    <s v="angielski"/>
    <n v="6"/>
    <n v="0"/>
    <s v="Centrum Kształcenia Zawodowego w Świdnicy, 58-105 Świdnica, ul. Gen. Władysława Sikorskiego 41"/>
    <x v="0"/>
  </r>
  <r>
    <n v="318"/>
    <x v="15"/>
    <s v="Jelenia Góra"/>
    <n v="114708"/>
    <x v="22"/>
    <n v="722204"/>
    <s v="MEC.08."/>
    <s v="Wykonywanie i naprawa elementów maszyn, urządzeń i narzędzi"/>
    <x v="0"/>
    <n v="5"/>
    <n v="0"/>
    <s v="angielski"/>
    <n v="5"/>
    <n v="0"/>
    <s v="Centrum Kształcenia Zawodowego w Świdnicy, 58-105 Świdnica, ul. Gen. Władysława Sikorskiego 41"/>
    <x v="0"/>
  </r>
  <r>
    <m/>
    <x v="15"/>
    <s v="Jelenia Góra"/>
    <n v="114708"/>
    <x v="30"/>
    <n v="814209"/>
    <s v="CHM.01."/>
    <s v="Obsługa maszyn i urządzeń do przetwórstwa tworzyw sztucznych"/>
    <x v="0"/>
    <n v="1"/>
    <n v="0"/>
    <s v="angielski"/>
    <n v="1"/>
    <n v="0"/>
    <s v="Centrum Kształcenia Zawodowego w Zespole Szkół i Placówek Kształcenia Zawodowego, ul.Botaniczna 66, 65-392  Zielona Góra"/>
    <x v="3"/>
  </r>
  <r>
    <n v="115"/>
    <x v="16"/>
    <s v="Kamienna Góra"/>
    <n v="19678"/>
    <x v="2"/>
    <n v="514101"/>
    <s v="FRK.01."/>
    <s v="Wykonywanie usług fryzjerskich"/>
    <x v="0"/>
    <n v="3"/>
    <n v="3"/>
    <s v="niemiecki"/>
    <n v="3"/>
    <n v="3"/>
    <s v="Centrum Kształcenia Zawodowego w Świdnicy, 58-105 Świdnica, ul. Gen. Władysława Sikorskiego 41"/>
    <x v="0"/>
  </r>
  <r>
    <n v="116"/>
    <x v="16"/>
    <s v="Kamienna Góra"/>
    <n v="19678"/>
    <x v="1"/>
    <n v="723103"/>
    <s v="MOT.05."/>
    <s v="Obsługa, diagnozowanie oraz naprawa pojazdów samochodowych"/>
    <x v="9"/>
    <n v="6"/>
    <n v="1"/>
    <s v="niemiecki"/>
    <n v="6"/>
    <n v="1"/>
    <s v="Centrum Kształcenia Zawodowego w Oleśnicy, ul. Wojska Polskiego 67"/>
    <x v="4"/>
  </r>
  <r>
    <n v="117"/>
    <x v="16"/>
    <s v="Kamienna Góra"/>
    <n v="19678"/>
    <x v="16"/>
    <n v="721306"/>
    <s v="MOT.01."/>
    <s v="Diagnozowanie i naprawa nadwozi pojazdów samochodowych"/>
    <x v="0"/>
    <n v="2"/>
    <n v="0"/>
    <s v="niemiecki"/>
    <n v="2"/>
    <n v="0"/>
    <s v="Centrum Kształcenia Zawodowego w Świdnicy, 58-105 Świdnica, ul. Gen. Władysława Sikorskiego 41"/>
    <x v="0"/>
  </r>
  <r>
    <n v="118"/>
    <x v="16"/>
    <s v="Kamienna Góra"/>
    <n v="19678"/>
    <x v="0"/>
    <n v="741103"/>
    <s v="ELE.02."/>
    <s v="Montaż, uruchamianie i konserwacja instalacji, maszyn i urządzeń elektrycznych"/>
    <x v="0"/>
    <n v="4"/>
    <n v="0"/>
    <s v="niemiecki"/>
    <n v="4"/>
    <n v="0"/>
    <s v="Centrum Kształcenia Zawodowego i Ustawicznego, 67-400 Wschowa, Plac Kosynierów 1"/>
    <x v="7"/>
  </r>
  <r>
    <n v="119"/>
    <x v="16"/>
    <s v="Kamienna Góra"/>
    <n v="19678"/>
    <x v="12"/>
    <n v="752205"/>
    <s v="DRM.04."/>
    <s v=" Wytwarzanie wyrobów z drewna i materiałów drewnopochodnych"/>
    <x v="0"/>
    <n v="2"/>
    <n v="0"/>
    <s v="niemiecki"/>
    <n v="2"/>
    <n v="0"/>
    <s v="Centrum Kształcenia Zawodowego w Świdnicy, 58-105 Świdnica, ul. Gen. Władysława Sikorskiego 41"/>
    <x v="0"/>
  </r>
  <r>
    <n v="120"/>
    <x v="16"/>
    <s v="Kamienna Góra"/>
    <n v="19678"/>
    <x v="19"/>
    <n v="343101"/>
    <s v="AUD.02."/>
    <s v=" Rejestracja, obróbka i publikacja obrazu"/>
    <x v="0"/>
    <n v="2"/>
    <n v="2"/>
    <s v="angielski"/>
    <n v="2"/>
    <n v="2"/>
    <s v="Centrum Kształcenia Zawodowego w Zespole Szkół i Placówek Kształcenia Zawodowego, ul.Botaniczna 66, 65-392  Zielona Góra"/>
    <x v="3"/>
  </r>
  <r>
    <n v="121"/>
    <x v="16"/>
    <s v="Kamienna Góra"/>
    <n v="19678"/>
    <x v="11"/>
    <n v="432106"/>
    <s v="SPL.01."/>
    <s v="Obsługa magazynów"/>
    <x v="0"/>
    <n v="2"/>
    <n v="1"/>
    <s v="angielski"/>
    <n v="2"/>
    <n v="1"/>
    <s v="Centrum Kształcenia Zawodowego w Zespole Szkół i Placówek Kształcenia Zawodowego, ul.Botaniczna 66, 65-392  Zielona Góra"/>
    <x v="3"/>
  </r>
  <r>
    <n v="122"/>
    <x v="16"/>
    <s v="Kamienna Góra"/>
    <n v="19678"/>
    <x v="8"/>
    <n v="722307"/>
    <s v="MEC.05."/>
    <s v=" Użytkowanie obrabiarek skrawających"/>
    <x v="0"/>
    <n v="11"/>
    <n v="1"/>
    <s v="niemiecki"/>
    <n v="11"/>
    <n v="1"/>
    <s v="Centrum Kształcenia Zawodowego w Oleśnicy, ul. Wojska Polskiego 67"/>
    <x v="4"/>
  </r>
  <r>
    <n v="123"/>
    <x v="16"/>
    <s v="Kamienna Góra"/>
    <n v="19678"/>
    <x v="5"/>
    <n v="712905"/>
    <s v="BUD.11."/>
    <s v=" Wykonywanie robót montażowych, okładzinowych i wykończeniowych"/>
    <x v="0"/>
    <n v="1"/>
    <n v="0"/>
    <s v="angielski"/>
    <n v="1"/>
    <n v="0"/>
    <s v="Centrum Kształcenia Zawodowego w Zespole Szkół i Placówek Kształcenia Zawodowego, ul.Botaniczna 66, 65-392  Zielona Góra"/>
    <x v="3"/>
  </r>
  <r>
    <n v="342"/>
    <x v="17"/>
    <s v="Kłodzko"/>
    <n v="79315"/>
    <x v="1"/>
    <n v="723103"/>
    <s v="MOT.05."/>
    <s v="Obsługa, diagnozowanie oraz naprawa pojazdów samochodowych"/>
    <x v="0"/>
    <n v="15"/>
    <n v="0"/>
    <s v="angielski"/>
    <n v="0"/>
    <n v="0"/>
    <s v="Centrum Kształcenia Zawodowego w Kłodzkiej Szkole Przedsiębiorczości w Kłodzku, ul. Szkolna 8, 57-300 Kłodzko"/>
    <x v="2"/>
  </r>
  <r>
    <n v="343"/>
    <x v="17"/>
    <s v="Kłodzko"/>
    <n v="79315"/>
    <x v="6"/>
    <n v="512001"/>
    <s v="HGT.02."/>
    <s v=" Przygotowanie i wydawanie dań"/>
    <x v="0"/>
    <n v="6"/>
    <n v="1"/>
    <s v="angielski"/>
    <n v="0"/>
    <n v="0"/>
    <s v="Centrum Kształcenia Zawodowego w Kłodzkiej Szkole Przedsiębiorczości w Kłodzku, ul. Szkolna 8, 57-300 Kłodzko"/>
    <x v="2"/>
  </r>
  <r>
    <n v="344"/>
    <x v="17"/>
    <s v="Kłodzko"/>
    <n v="79315"/>
    <x v="2"/>
    <n v="514101"/>
    <s v="FRK.01."/>
    <s v="Wykonywanie usług fryzjerskich"/>
    <x v="0"/>
    <n v="9"/>
    <n v="8"/>
    <s v="angielski"/>
    <n v="0"/>
    <n v="0"/>
    <s v="Centrum Kształcenia Zawodowego w Kłodzkiej Szkole Przedsiębiorczości w Kłodzku, ul. Szkolna 8, 57-300 Kłodzko"/>
    <x v="2"/>
  </r>
  <r>
    <n v="345"/>
    <x v="17"/>
    <s v="Kłodzko"/>
    <n v="79315"/>
    <x v="4"/>
    <n v="962907"/>
    <s v="HGT.03."/>
    <s v="Obsługa gości w obiekcie świadczącym usługi hotelarskie"/>
    <x v="0"/>
    <n v="1"/>
    <n v="1"/>
    <s v="angielski"/>
    <n v="0"/>
    <n v="0"/>
    <s v="Centrum Kształcenia Zawodowego w Kłodzkiej Szkole Przedsiębiorczości w Kłodzku, ul. Szkolna 8, 57-300 Kłodzko"/>
    <x v="2"/>
  </r>
  <r>
    <n v="346"/>
    <x v="17"/>
    <s v="Kłodzko"/>
    <n v="79315"/>
    <x v="3"/>
    <n v="751201"/>
    <s v="SPC.01."/>
    <s v="Produkcja wyrobów cukierniczych"/>
    <x v="0"/>
    <n v="5"/>
    <n v="4"/>
    <s v="angielski"/>
    <n v="0"/>
    <n v="0"/>
    <s v="Centrum Kształcenia Zawodowego w Kłodzkiej Szkole Przedsiębiorczości w Kłodzku, ul. Szkolna 8, 57-300 Kłodzko"/>
    <x v="2"/>
  </r>
  <r>
    <n v="347"/>
    <x v="17"/>
    <s v="Kłodzko"/>
    <n v="79315"/>
    <x v="7"/>
    <n v="522301"/>
    <s v="HAN.01."/>
    <s v="Prowadzenie sprzedaży"/>
    <x v="0"/>
    <n v="8"/>
    <n v="5"/>
    <s v="angielski"/>
    <n v="0"/>
    <n v="0"/>
    <s v="Centrum Kształcenia Zawodowego w Kłodzkiej Szkole Przedsiębiorczości w Kłodzku, ul. Szkolna 8, 57-300 Kłodzko"/>
    <x v="2"/>
  </r>
  <r>
    <n v="348"/>
    <x v="17"/>
    <s v="Kłodzko"/>
    <n v="79315"/>
    <x v="0"/>
    <n v="741103"/>
    <s v="ELE.02."/>
    <s v="Montaż, uruchamianie i konserwacja instalacji, maszyn i urządzeń elektrycznych"/>
    <x v="0"/>
    <n v="5"/>
    <n v="1"/>
    <s v="niemiecki"/>
    <n v="5"/>
    <n v="1"/>
    <s v="Centrum Kształcenia Zawodowego w Świdnicy, 58-105 Świdnica, ul. Gen. Władysława Sikorskiego 41"/>
    <x v="0"/>
  </r>
  <r>
    <n v="349"/>
    <x v="17"/>
    <s v="Kłodzko"/>
    <n v="79315"/>
    <x v="25"/>
    <n v="713203"/>
    <s v="MOT.03."/>
    <s v="Diagnozowanie i naprawa powłok lakierniczych"/>
    <x v="0"/>
    <n v="2"/>
    <n v="0"/>
    <s v="niemiecki"/>
    <n v="2"/>
    <n v="0"/>
    <s v="Centrum Kształcenia Zawodowego w Świdnicy, 58-105 Świdnica, ul. Gen. Władysława Sikorskiego 41"/>
    <x v="0"/>
  </r>
  <r>
    <n v="350"/>
    <x v="17"/>
    <s v="Kłodzko"/>
    <n v="79315"/>
    <x v="18"/>
    <n v="741203"/>
    <s v="MOT.02."/>
    <s v="Obsługa, diagnozowanie oraz naprawa mechatronicznych systemów pojazdów samochodowych"/>
    <x v="0"/>
    <n v="3"/>
    <n v="0"/>
    <s v="niemiecki"/>
    <n v="3"/>
    <n v="0"/>
    <s v="Centrum Kształcenia Zawodowego i Ustawicznego, 67-400 Wschowa, Plac Kosynierów 1"/>
    <x v="7"/>
  </r>
  <r>
    <m/>
    <x v="17"/>
    <s v="Kłodzko"/>
    <n v="79315"/>
    <x v="14"/>
    <n v="751204"/>
    <s v="SPC.03."/>
    <s v="Produkcja wyrobów piekarskich"/>
    <x v="0"/>
    <n v="1"/>
    <n v="0"/>
    <s v="niemiecki"/>
    <n v="1"/>
    <n v="0"/>
    <s v="Centrum Kształcenia Zawodowego w Świdnicy, 58-105 Świdnica, ul. Gen. Władysława Sikorskiego 41"/>
    <x v="0"/>
  </r>
  <r>
    <n v="399"/>
    <x v="18"/>
    <s v="Kowary"/>
    <n v="263259"/>
    <x v="2"/>
    <n v="514101"/>
    <s v="FRK.01."/>
    <s v="Wykonywanie usług fryzjerskich"/>
    <x v="0"/>
    <n v="4"/>
    <n v="4"/>
    <s v="angielski"/>
    <n v="4"/>
    <n v="4"/>
    <s v="Centrum Kształcenia Zawodowego w Kłodzkiej Szkole Przedsiębiorczości w Kłodzku, ul. Szkolna 8, 57-300 Kłodzko"/>
    <x v="2"/>
  </r>
  <r>
    <n v="400"/>
    <x v="18"/>
    <s v="Kowary"/>
    <n v="263259"/>
    <x v="8"/>
    <n v="722307"/>
    <s v="MEC.05."/>
    <s v=" Użytkowanie obrabiarek skrawających"/>
    <x v="0"/>
    <n v="2"/>
    <n v="0"/>
    <s v="angielski"/>
    <n v="2"/>
    <n v="0"/>
    <s v="Centrum Kształcenia Zawodowego w Świdnicy, 58-105 Świdnica, ul. Gen. Władysława Sikorskiego 41"/>
    <x v="0"/>
  </r>
  <r>
    <n v="401"/>
    <x v="18"/>
    <s v="Kowary"/>
    <n v="263259"/>
    <x v="6"/>
    <n v="512001"/>
    <s v="HGT.02."/>
    <s v=" Przygotowanie i wydawanie dań"/>
    <x v="0"/>
    <n v="0"/>
    <n v="0"/>
    <s v="angielski"/>
    <n v="0"/>
    <n v="0"/>
    <s v="Centrum Kształcenia Zawodowego w Kłodzkiej Szkole Przedsiębiorczości w Kłodzku, ul. Szkolna 8, 57-300 Kłodzko"/>
    <x v="2"/>
  </r>
  <r>
    <n v="402"/>
    <x v="18"/>
    <s v="Kowary"/>
    <n v="263259"/>
    <x v="7"/>
    <n v="522301"/>
    <s v="HAN.01."/>
    <s v="Prowadzenie sprzedaży"/>
    <x v="0"/>
    <n v="1"/>
    <n v="1"/>
    <s v="angielski"/>
    <n v="1"/>
    <n v="1"/>
    <s v="Centrum Kształcenia Zawodowego w Kłodzkiej Szkole Przedsiębiorczości w Kłodzku, ul. Szkolna 8, 57-300 Kłodzko"/>
    <x v="2"/>
  </r>
  <r>
    <n v="403"/>
    <x v="18"/>
    <s v="Kowary"/>
    <n v="263259"/>
    <x v="22"/>
    <n v="722204"/>
    <s v="MEC.08."/>
    <s v="Wykonywanie i naprawa elementów maszyn, urządzeń i narzędzi"/>
    <x v="0"/>
    <n v="7"/>
    <n v="0"/>
    <s v="niemiecki"/>
    <n v="7"/>
    <n v="0"/>
    <s v="Centrum Kształcenia Zawodowego w CKZiU,  ul. Tadeusza Kościuszki 27, 56-100 Wołów"/>
    <x v="9"/>
  </r>
  <r>
    <n v="404"/>
    <x v="18"/>
    <s v="Kowary"/>
    <n v="263559"/>
    <x v="1"/>
    <n v="723103"/>
    <s v="MOT.05."/>
    <s v="Obsługa, diagnozowanie oraz naprawa pojazdów samochodowych"/>
    <x v="0"/>
    <n v="0"/>
    <n v="0"/>
    <s v="angielski"/>
    <n v="0"/>
    <n v="0"/>
    <s v="Centrum Kształcenia Zawodowego w Kłodzkiej Szkole Przedsiębiorczości w Kłodzku, ul. Szkolna 8, 57-300 Kłodzko"/>
    <x v="2"/>
  </r>
  <r>
    <m/>
    <x v="18"/>
    <s v="Kowary"/>
    <n v="263259"/>
    <x v="1"/>
    <n v="723103"/>
    <s v="MOT.05."/>
    <s v="Obsługa, diagnozowanie oraz naprawa pojazdów samochodowych"/>
    <x v="0"/>
    <n v="3"/>
    <n v="0"/>
    <s v="angielski"/>
    <n v="3"/>
    <n v="0"/>
    <s v="Centrum Kształcenia Zawodowego w Kłodzkiej Szkole Przedsiębiorczości w Kłodzku, ul. Szkolna 8, 57-300 Kłodzko"/>
    <x v="2"/>
  </r>
  <r>
    <n v="405"/>
    <x v="18"/>
    <s v="Kowary"/>
    <n v="263259"/>
    <x v="13"/>
    <n v="753105"/>
    <s v="MOD.03."/>
    <s v="Projektowanie i wytwarzanie wyrobów odzieżowych"/>
    <x v="0"/>
    <n v="3"/>
    <n v="3"/>
    <s v="angielski"/>
    <n v="3"/>
    <n v="3"/>
    <s v="Centrum Kształcenia Zawodowego w Zespole Szkół i Placówek Kształcenia Zawodowego, ul.Botaniczna 66, 65-392  Zielona Góra"/>
    <x v="3"/>
  </r>
  <r>
    <n v="406"/>
    <x v="18"/>
    <s v="Kowary"/>
    <n v="263259"/>
    <x v="5"/>
    <n v="712905"/>
    <s v="BUD.11."/>
    <s v=" Wykonywanie robót montażowych, okładzinowych i wykończeniowych"/>
    <x v="0"/>
    <n v="5"/>
    <n v="0"/>
    <s v="angielski"/>
    <n v="5"/>
    <n v="0"/>
    <s v="Centrum Kształcenia Zawodowego i Ustawicznego, 67-400 Wschowa, Plac Kosynierów 1"/>
    <x v="7"/>
  </r>
  <r>
    <m/>
    <x v="18"/>
    <s v="Kowary"/>
    <n v="263259"/>
    <x v="12"/>
    <n v="752205"/>
    <s v="DRM.04."/>
    <s v=" Wytwarzanie wyrobów z drewna i materiałów drewnopochodnych"/>
    <x v="0"/>
    <n v="1"/>
    <n v="0"/>
    <s v="niemiecki"/>
    <n v="1"/>
    <n v="0"/>
    <s v="Centrum Kształcenia Zawodowego w Świdnicy, 58-105 Świdnica, ul. Gen. Władysława Sikorskiego 41"/>
    <x v="0"/>
  </r>
  <r>
    <m/>
    <x v="18"/>
    <s v="Kowary"/>
    <n v="263259"/>
    <x v="4"/>
    <n v="962907"/>
    <s v="HGT.03."/>
    <s v="Obsługa gości w obiekcie świadczącym usługi hotelarskie"/>
    <x v="0"/>
    <n v="1"/>
    <n v="1"/>
    <s v="angielski"/>
    <n v="1"/>
    <n v="1"/>
    <s v="Centrum Kształcenia Zawodowego w Kłodzkiej Szkole Przedsiębiorczości w Kłodzku, ul. Szkolna 8, 57-300 Kłodzko"/>
    <x v="2"/>
  </r>
  <r>
    <m/>
    <x v="18"/>
    <s v="Kowary"/>
    <n v="263259"/>
    <x v="25"/>
    <n v="713203"/>
    <s v="MOT.03."/>
    <s v="Diagnozowanie i naprawa powłok lakierniczych"/>
    <x v="0"/>
    <n v="1"/>
    <n v="0"/>
    <s v="niemiecki"/>
    <n v="1"/>
    <n v="0"/>
    <s v="Centrum Kształcenia Zawodowego w Świdnicy, 58-105 Świdnica, ul. Gen. Władysława Sikorskiego 41"/>
    <x v="0"/>
  </r>
  <r>
    <n v="394"/>
    <x v="19"/>
    <s v="Krzyżowice"/>
    <n v="31186"/>
    <x v="1"/>
    <n v="723103"/>
    <s v="MOT.05."/>
    <s v="Obsługa, diagnozowanie oraz naprawa pojazdów samochodowych"/>
    <x v="9"/>
    <n v="9"/>
    <n v="0"/>
    <s v="angielski"/>
    <n v="9"/>
    <n v="0"/>
    <s v="Centrum Kształcenia Zawodowego w Oleśnicy, ul. Wojska Polskiego 67"/>
    <x v="4"/>
  </r>
  <r>
    <n v="395"/>
    <x v="19"/>
    <s v="Krzyżowice"/>
    <n v="31186"/>
    <x v="7"/>
    <n v="522301"/>
    <s v="HAN.01."/>
    <s v="Prowadzenie sprzedaży"/>
    <x v="6"/>
    <n v="2"/>
    <n v="1"/>
    <s v="angielski"/>
    <n v="2"/>
    <n v="1"/>
    <s v="Centrum Kształcenia Zawodowego w Oleśnicy, ul. Wojska Polskiego 67"/>
    <x v="4"/>
  </r>
  <r>
    <n v="397"/>
    <x v="19"/>
    <s v="Krzyżowice"/>
    <n v="31186"/>
    <x v="6"/>
    <n v="512001"/>
    <s v="HGT.02."/>
    <s v=" Przygotowanie i wydawanie dań"/>
    <x v="2"/>
    <n v="1"/>
    <n v="1"/>
    <s v="angielski"/>
    <n v="1"/>
    <n v="1"/>
    <s v="Centrum Kształcenia Zawodowego w Oleśnicy, ul. Wojska Polskiego 67"/>
    <x v="4"/>
  </r>
  <r>
    <n v="398"/>
    <x v="19"/>
    <s v="Krzyżowice"/>
    <n v="31186"/>
    <x v="14"/>
    <n v="751204"/>
    <s v="SPC.03."/>
    <s v="Produkcja wyrobów piekarskich"/>
    <x v="2"/>
    <n v="2"/>
    <n v="0"/>
    <s v="angielski"/>
    <n v="2"/>
    <n v="0"/>
    <s v="Centrum Kształcenia Zawodowego w Oleśnicy, ul. Wojska Polskiego 67"/>
    <x v="4"/>
  </r>
  <r>
    <n v="396"/>
    <x v="19"/>
    <s v="Krzyżowice"/>
    <n v="31186"/>
    <x v="2"/>
    <n v="514101"/>
    <s v="FRK.01."/>
    <s v="Wykonywanie usług fryzjerskich"/>
    <x v="6"/>
    <n v="7"/>
    <n v="7"/>
    <s v="angielski"/>
    <n v="7"/>
    <n v="7"/>
    <s v="Zespół Szkół Ponadpodstawowych im. Hipolita Cegielskiego w Ziębicach ul. Wojska Polskiego 3, 57-220 Ziębice"/>
    <x v="5"/>
  </r>
  <r>
    <n v="124"/>
    <x v="20"/>
    <s v="Kudowa-Zdrój"/>
    <n v="91928"/>
    <x v="3"/>
    <n v="751201"/>
    <s v="SPC.01."/>
    <s v="Produkcja wyrobów cukierniczych"/>
    <x v="0"/>
    <n v="2"/>
    <n v="1"/>
    <s v="angielski"/>
    <n v="0"/>
    <n v="0"/>
    <s v="Centrum Kształcenia Zawodowego w Kłodzkiej Szkole Przedsiębiorczości w Kłodzku, ul. Szkolna 8, 57-300 Kłodzko"/>
    <x v="2"/>
  </r>
  <r>
    <n v="125"/>
    <x v="20"/>
    <s v="Kudowa-Zdrój"/>
    <n v="91928"/>
    <x v="2"/>
    <n v="514101"/>
    <s v="FRK.01."/>
    <s v="Wykonywanie usług fryzjerskich"/>
    <x v="0"/>
    <n v="2"/>
    <n v="2"/>
    <s v="angielski"/>
    <n v="0"/>
    <n v="0"/>
    <s v="Centrum Kształcenia Zawodowego w Kłodzkiej Szkole Przedsiębiorczości w Kłodzku, ul. Szkolna 8, 57-300 Kłodzko"/>
    <x v="2"/>
  </r>
  <r>
    <n v="127"/>
    <x v="20"/>
    <s v="Kudowa-Zdrój"/>
    <n v="91928"/>
    <x v="6"/>
    <n v="512001"/>
    <s v="HGT.02."/>
    <s v=" Przygotowanie i wydawanie dań"/>
    <x v="0"/>
    <n v="4"/>
    <n v="0"/>
    <s v="angielski"/>
    <n v="0"/>
    <n v="0"/>
    <s v="Centrum Kształcenia Zawodowego w Kłodzkiej Szkole Przedsiębiorczości w Kłodzku, ul. Szkolna 8, 57-300 Kłodzko"/>
    <x v="2"/>
  </r>
  <r>
    <n v="128"/>
    <x v="20"/>
    <s v="Kudowa-Zdrój"/>
    <n v="91928"/>
    <x v="9"/>
    <n v="711204"/>
    <s v="BUD.12."/>
    <s v=" Wykonywanie robót murarskich i tynkarskich"/>
    <x v="0"/>
    <n v="2"/>
    <n v="0"/>
    <s v="niemiecki"/>
    <n v="2"/>
    <n v="0"/>
    <s v="Centrum Kształcenia Zawodowego w Świdnicy, 58-105 Świdnica, ul. Gen. Władysława Sikorskiego 41"/>
    <x v="0"/>
  </r>
  <r>
    <n v="129"/>
    <x v="20"/>
    <s v="Kudowa-Zdrój"/>
    <n v="91928"/>
    <x v="8"/>
    <n v="722307"/>
    <s v="MEC.05."/>
    <s v=" Użytkowanie obrabiarek skrawających"/>
    <x v="0"/>
    <n v="2"/>
    <n v="0"/>
    <s v="niemiecki"/>
    <n v="2"/>
    <n v="0"/>
    <s v="Centrum Kształcenia Zawodowego w Świdnicy, 58-105 Świdnica, ul. Gen. Władysława Sikorskiego 41"/>
    <x v="0"/>
  </r>
  <r>
    <n v="130"/>
    <x v="20"/>
    <s v="Kudowa-Zdrój"/>
    <n v="91928"/>
    <x v="22"/>
    <n v="722204"/>
    <s v="MEC.08."/>
    <s v="Wykonywanie i naprawa elementów maszyn, urządzeń i narzędzi"/>
    <x v="0"/>
    <n v="5"/>
    <n v="0"/>
    <s v="niemiecki"/>
    <n v="5"/>
    <n v="0"/>
    <s v="Centrum Kształcenia Zawodowego w Świdnicy, 58-105 Świdnica, ul. Gen. Władysława Sikorskiego 41"/>
    <x v="0"/>
  </r>
  <r>
    <m/>
    <x v="20"/>
    <s v="Kudowa-Zdrój"/>
    <n v="91928"/>
    <x v="14"/>
    <n v="751204"/>
    <s v="SPC.03."/>
    <s v="Produkcja wyrobów piekarskich"/>
    <x v="0"/>
    <n v="0"/>
    <n v="0"/>
    <s v="niemiecki"/>
    <n v="1"/>
    <n v="0"/>
    <s v="Centrum Kształcenia Zawodowego w Świdnicy, 58-105 Świdnica, ul. Gen. Władysława Sikorskiego 41"/>
    <x v="0"/>
  </r>
  <r>
    <m/>
    <x v="20"/>
    <s v="Kudowa-Zdrój"/>
    <n v="91928"/>
    <x v="1"/>
    <n v="723103"/>
    <s v="MOT.05."/>
    <s v="Obsługa, diagnozowanie oraz naprawa pojazdów samochodowych"/>
    <x v="0"/>
    <n v="1"/>
    <n v="0"/>
    <s v="angielski"/>
    <n v="0"/>
    <n v="0"/>
    <s v="Centrum Kształcenia Zawodowego w Kłodzkiej Szkole Przedsiębiorczości w Kłodzku, ul. Szkolna 8, 57-300 Kłodzko"/>
    <x v="2"/>
  </r>
  <r>
    <n v="131"/>
    <x v="20"/>
    <s v="Kudowa-Zdrój"/>
    <n v="91928"/>
    <x v="7"/>
    <n v="522301"/>
    <s v="HAN.01."/>
    <s v="Prowadzenie sprzedaży"/>
    <x v="0"/>
    <n v="4"/>
    <n v="2"/>
    <s v="angielski"/>
    <n v="0"/>
    <n v="0"/>
    <s v="Centrum Kształcenia Zawodowego w Kłodzkiej Szkole Przedsiębiorczości w Kłodzku, ul. Szkolna 8, 57-300 Kłodzko"/>
    <x v="2"/>
  </r>
  <r>
    <n v="126"/>
    <x v="20"/>
    <s v="Kudowa-Zdrój"/>
    <n v="91928"/>
    <x v="15"/>
    <n v="513101"/>
    <s v="HGT.01."/>
    <s v="Wykonywanie usług kelnerskich"/>
    <x v="0"/>
    <n v="1"/>
    <n v="1"/>
    <s v="angielski"/>
    <n v="1"/>
    <n v="1"/>
    <s v="Centrum Kształcenia Zawodowego w Zespole Szkół i Placówek Kształcenia Zawodowego, ul.Botaniczna 66, 65-392  Zielona Góra"/>
    <x v="3"/>
  </r>
  <r>
    <n v="295"/>
    <x v="21"/>
    <s v="Legnica"/>
    <n v="14281"/>
    <x v="6"/>
    <n v="512001"/>
    <s v="HGT.02."/>
    <s v=" Przygotowanie i wydawanie dań"/>
    <x v="3"/>
    <n v="4"/>
    <n v="4"/>
    <s v="angielski"/>
    <n v="0"/>
    <n v="0"/>
    <s v="Centrum Kształcenia Zawodowego i Ustawicznego w Legnicy, ul. Lotnicza 26, 59-220 Legnica"/>
    <x v="6"/>
  </r>
  <r>
    <m/>
    <x v="21"/>
    <s v="Legnica"/>
    <n v="14281"/>
    <x v="6"/>
    <n v="512001"/>
    <s v="HGT.02."/>
    <s v=" Przygotowanie i wydawanie dań"/>
    <x v="5"/>
    <n v="4"/>
    <n v="4"/>
    <s v="angielski"/>
    <n v="0"/>
    <n v="0"/>
    <s v="Centrum Kształcenia Zawodowego i Ustawicznego w Legnicy, ul. Lotnicza 26, 59-220 Legnica"/>
    <x v="6"/>
  </r>
  <r>
    <n v="296"/>
    <x v="21"/>
    <s v="Legnica"/>
    <n v="14281"/>
    <x v="7"/>
    <n v="522301"/>
    <s v="HAN.01."/>
    <s v="Prowadzenie sprzedaży"/>
    <x v="5"/>
    <n v="4"/>
    <n v="4"/>
    <s v="angielski"/>
    <n v="0"/>
    <n v="0"/>
    <s v="Centrum Kształcenia Zawodowego i Ustawicznego w Legnicy, ul. Lotnicza 26, 59-220 Legnica"/>
    <x v="6"/>
  </r>
  <r>
    <m/>
    <x v="21"/>
    <s v="Legnica"/>
    <n v="14281"/>
    <x v="7"/>
    <n v="522301"/>
    <s v="HAN.01."/>
    <s v="Prowadzenie sprzedaży"/>
    <x v="6"/>
    <n v="4"/>
    <n v="4"/>
    <s v="angielski"/>
    <n v="0"/>
    <n v="0"/>
    <s v="Centrum Kształcenia Zawodowego i Ustawicznego w Legnicy, ul. Lotnicza 26, 59-220 Legnica"/>
    <x v="6"/>
  </r>
  <r>
    <n v="351"/>
    <x v="22"/>
    <s v="Lubań"/>
    <n v="19485"/>
    <x v="2"/>
    <n v="514101"/>
    <s v="FRK.01."/>
    <s v="Wykonywanie usług fryzjerskich"/>
    <x v="6"/>
    <n v="6"/>
    <n v="6"/>
    <s v="angielski"/>
    <n v="6"/>
    <n v="6"/>
    <s v="Centrum Kształcenia Zawodowego i Ustawicznego w Legnicy, ul. Lotnicza 26, 59-220 Legnica"/>
    <x v="6"/>
  </r>
  <r>
    <n v="352"/>
    <x v="22"/>
    <s v="Lubań"/>
    <n v="19485"/>
    <x v="6"/>
    <n v="512001"/>
    <s v="HGT.02."/>
    <s v=" Przygotowanie i wydawanie dań"/>
    <x v="4"/>
    <n v="7"/>
    <n v="7"/>
    <s v="angielski"/>
    <n v="7"/>
    <n v="7"/>
    <s v="Centrum Kształcenia Zawodowego i Ustawicznego w Legnicy, ul. Lotnicza 26, 59-220 Legnica"/>
    <x v="6"/>
  </r>
  <r>
    <m/>
    <x v="22"/>
    <s v="Lubań"/>
    <n v="19485"/>
    <x v="6"/>
    <n v="512001"/>
    <s v="HGT.02."/>
    <s v=" Przygotowanie i wydawanie dań"/>
    <x v="5"/>
    <n v="7"/>
    <n v="7"/>
    <s v="angielski"/>
    <n v="7"/>
    <n v="7"/>
    <s v="Centrum Kształcenia Zawodowego i Ustawicznego w Legnicy, ul. Lotnicza 26, 59-220 Legnica"/>
    <x v="6"/>
  </r>
  <r>
    <n v="353"/>
    <x v="22"/>
    <s v="Lubań"/>
    <n v="19485"/>
    <x v="14"/>
    <n v="751204"/>
    <s v="SPC.03."/>
    <s v="Produkcja wyrobów piekarskich"/>
    <x v="0"/>
    <n v="1"/>
    <n v="0"/>
    <s v="angielski"/>
    <n v="1"/>
    <n v="0"/>
    <s v="Centrum Kształcenia Zawodowego i Ustawicznego, 67-400 Wschowa, Plac Kosynierów 1"/>
    <x v="7"/>
  </r>
  <r>
    <n v="354"/>
    <x v="22"/>
    <s v="Lubań"/>
    <n v="19485"/>
    <x v="7"/>
    <n v="522301"/>
    <s v="HAN.01."/>
    <s v="Prowadzenie sprzedaży"/>
    <x v="3"/>
    <n v="6"/>
    <n v="6"/>
    <s v="angielski"/>
    <n v="6"/>
    <n v="6"/>
    <s v="Centrum Kształcenia Zawodowego i Ustawicznego w Legnicy, ul. Lotnicza 26, 59-220 Legnica"/>
    <x v="6"/>
  </r>
  <r>
    <n v="355"/>
    <x v="22"/>
    <s v="Lubań"/>
    <n v="19485"/>
    <x v="0"/>
    <n v="741103"/>
    <s v="ELE.02."/>
    <s v="Montaż, uruchamianie i konserwacja instalacji, maszyn i urządzeń elektrycznych"/>
    <x v="0"/>
    <n v="1"/>
    <n v="0"/>
    <s v="niemiecki"/>
    <n v="1"/>
    <n v="0"/>
    <s v="Centrum Kształcenia Zawodowego w Świdnicy, 58-105 Świdnica, ul. Gen. Władysława Sikorskiego 41"/>
    <x v="0"/>
  </r>
  <r>
    <n v="356"/>
    <x v="22"/>
    <s v="Lubań"/>
    <n v="19485"/>
    <x v="1"/>
    <n v="723103"/>
    <s v="MOT.05."/>
    <s v="Obsługa, diagnozowanie oraz naprawa pojazdów samochodowych"/>
    <x v="0"/>
    <n v="14"/>
    <n v="0"/>
    <s v="niemiecki"/>
    <n v="14"/>
    <n v="0"/>
    <s v="Zespół Szkół Ponadpodstawowych im. Hipolita Cegielskiego w Ziębicach ul. Wojska Polskiego 3, 57-220 Ziębice"/>
    <x v="5"/>
  </r>
  <r>
    <n v="357"/>
    <x v="22"/>
    <s v="Lubań"/>
    <n v="19485"/>
    <x v="9"/>
    <n v="711204"/>
    <s v="BUD.12."/>
    <s v=" Wykonywanie robót murarskich i tynkarskich"/>
    <x v="0"/>
    <n v="2"/>
    <n v="0"/>
    <s v="niemiecki"/>
    <n v="2"/>
    <n v="0"/>
    <s v="Centrum Kształcenia Zawodowego w Świdnicy, 58-105 Świdnica, ul. Gen. Władysława Sikorskiego 41"/>
    <x v="0"/>
  </r>
  <r>
    <n v="358"/>
    <x v="22"/>
    <s v="Lubań"/>
    <n v="19485"/>
    <x v="8"/>
    <n v="722307"/>
    <s v="MEC.05."/>
    <s v=" Użytkowanie obrabiarek skrawających"/>
    <x v="0"/>
    <n v="6"/>
    <n v="0"/>
    <s v="niemiecki"/>
    <n v="6"/>
    <n v="0"/>
    <s v="Centrum Kształcenia Zawodowego w Świdnicy, 58-105 Świdnica, ul. Gen. Władysława Sikorskiego 41"/>
    <x v="0"/>
  </r>
  <r>
    <n v="359"/>
    <x v="22"/>
    <s v="Lubań"/>
    <n v="19485"/>
    <x v="5"/>
    <n v="712905"/>
    <s v="BUD.11."/>
    <s v=" Wykonywanie robót montażowych, okładzinowych i wykończeniowych"/>
    <x v="0"/>
    <n v="1"/>
    <n v="0"/>
    <s v="niemiecki"/>
    <n v="1"/>
    <n v="0"/>
    <s v="Centrum Kształcenia Zawodowego w Zespole Szkół i Placówek Kształcenia Zawodowego, ul.Botaniczna 66, 65-392  Zielona Góra"/>
    <x v="3"/>
  </r>
  <r>
    <n v="360"/>
    <x v="22"/>
    <s v="Lubań"/>
    <n v="19485"/>
    <x v="24"/>
    <n v="613003"/>
    <s v="ROL.04."/>
    <s v=" Prowadzenie produkcji rolniczej"/>
    <x v="0"/>
    <n v="1"/>
    <n v="0"/>
    <s v="angielski"/>
    <n v="1"/>
    <n v="0"/>
    <s v="Centrum Kształcenia Zawodowego i Ustawicznego, 67-400 Wschowa, Plac Kosynierów 1"/>
    <x v="7"/>
  </r>
  <r>
    <n v="361"/>
    <x v="22"/>
    <s v="Lubań"/>
    <n v="19485"/>
    <x v="12"/>
    <n v="752205"/>
    <s v="DRM.04."/>
    <s v=" Wytwarzanie wyrobów z drewna i materiałów drewnopochodnych"/>
    <x v="0"/>
    <n v="1"/>
    <n v="0"/>
    <s v="niemiecki"/>
    <n v="1"/>
    <n v="0"/>
    <s v="Centrum Kształcenia Zawodowego w Świdnicy, 58-105 Świdnica, ul. Gen. Władysława Sikorskiego 41"/>
    <x v="0"/>
  </r>
  <r>
    <m/>
    <x v="22"/>
    <s v="Lubań"/>
    <n v="19485"/>
    <x v="15"/>
    <n v="513101"/>
    <s v="HGT.01."/>
    <s v="Wykonywanie usług kelnerskich"/>
    <x v="0"/>
    <n v="1"/>
    <n v="0"/>
    <s v="angielski"/>
    <n v="1"/>
    <n v="0"/>
    <s v="Centrum Kształcenia Zawodowego w Zespole Szkół i Placówek Kształcenia Zawodowego, ul.Botaniczna 66, 65-392  Zielona Góra"/>
    <x v="3"/>
  </r>
  <r>
    <n v="132"/>
    <x v="23"/>
    <s v="Lubin"/>
    <n v="107344"/>
    <x v="2"/>
    <n v="514101"/>
    <s v="FRK.01."/>
    <s v="Wykonywanie usług fryzjerskich"/>
    <x v="5"/>
    <n v="4"/>
    <n v="4"/>
    <s v="angielski"/>
    <n v="0"/>
    <n v="0"/>
    <s v="Centrum Kształcenia Zawodowego i Ustawicznego w Legnicy, ul. Lotnicza 26, 59-220 Legnica"/>
    <x v="6"/>
  </r>
  <r>
    <m/>
    <x v="23"/>
    <s v="Lubin"/>
    <n v="107345"/>
    <x v="7"/>
    <n v="522301"/>
    <s v="HAN.01."/>
    <s v="Prowadzenie sprzedaży"/>
    <x v="5"/>
    <n v="1"/>
    <n v="1"/>
    <s v="angielski"/>
    <n v="0"/>
    <n v="0"/>
    <s v="Centrum Kształcenia Zawodowego i Ustawicznego w Legnicy, ul. Lotnicza 26, 59-220 Legnica"/>
    <x v="6"/>
  </r>
  <r>
    <n v="133"/>
    <x v="23"/>
    <s v="Lubin"/>
    <n v="107344"/>
    <x v="1"/>
    <n v="723103"/>
    <s v="MOT.05."/>
    <s v="Obsługa, diagnozowanie oraz naprawa pojazdów samochodowych"/>
    <x v="8"/>
    <n v="11"/>
    <n v="1"/>
    <s v="niemiecki"/>
    <n v="0"/>
    <n v="0"/>
    <s v="Głogowskie Centrum Kształcenia Zawodowego w Głogowie"/>
    <x v="12"/>
  </r>
  <r>
    <n v="134"/>
    <x v="23"/>
    <s v="Lubin"/>
    <n v="107344"/>
    <x v="31"/>
    <n v="723318"/>
    <s v="TKO.09."/>
    <s v=" Wykonywanie robót związanych z utrzymaniem i naprawą pojazdów kolejowych"/>
    <x v="0"/>
    <n v="2"/>
    <n v="0"/>
    <s v="angielski"/>
    <n v="0"/>
    <n v="0"/>
    <s v="Centrum Kształcenia Zawodowego w Dębicy, ul. Rzeszowska 78, 39-200 Dębica, biuro@ckzdebica.pl"/>
    <x v="16"/>
  </r>
  <r>
    <n v="135"/>
    <x v="23"/>
    <s v="Lubin"/>
    <n v="107344"/>
    <x v="18"/>
    <n v="741203"/>
    <s v="MOT.02."/>
    <s v="Obsługa, diagnozowanie oraz naprawa mechatronicznych systemów pojazdów samochodowych"/>
    <x v="0"/>
    <n v="6"/>
    <n v="0"/>
    <s v="angielski"/>
    <n v="6"/>
    <n v="0"/>
    <s v="Centrum Kształcenia Zawodowego i Ustawicznego, 67-400 Wschowa, Plac Kosynierów 1"/>
    <x v="7"/>
  </r>
  <r>
    <n v="136"/>
    <x v="23"/>
    <s v="Lubin"/>
    <n v="107344"/>
    <x v="27"/>
    <n v="741201"/>
    <s v="ELE.01."/>
    <s v=" Montaż i obsługa maszyn i urządzeń elektrycznych"/>
    <x v="0"/>
    <n v="4"/>
    <n v="0"/>
    <s v="angielski"/>
    <n v="4"/>
    <n v="0"/>
    <s v="Centrum Kształcenia Zawodowego i Ustawicznego, 67-400 Wschowa, Plac Kosynierów 1"/>
    <x v="7"/>
  </r>
  <r>
    <n v="137"/>
    <x v="23"/>
    <s v="Lubin"/>
    <n v="107344"/>
    <x v="16"/>
    <n v="721306"/>
    <s v="MOT.01."/>
    <s v="Diagnozowanie i naprawa nadwozi pojazdów samochodowych"/>
    <x v="0"/>
    <n v="4"/>
    <n v="0"/>
    <s v="angielski"/>
    <n v="4"/>
    <n v="0"/>
    <s v="Centrum Kształcenia Zawodowego i Ustawicznego, 67-400 Wschowa, Plac Kosynierów 1"/>
    <x v="7"/>
  </r>
  <r>
    <n v="138"/>
    <x v="23"/>
    <s v="Lubin"/>
    <n v="107344"/>
    <x v="25"/>
    <n v="713203"/>
    <s v="MOT.03."/>
    <s v="Diagnozowanie i naprawa powłok lakierniczych"/>
    <x v="0"/>
    <n v="2"/>
    <n v="0"/>
    <s v="angielski"/>
    <n v="2"/>
    <n v="0"/>
    <s v="Centrum Kształcenia Zawodowego i Ustawicznego, 67-400 Wschowa, Plac Kosynierów 1"/>
    <x v="7"/>
  </r>
  <r>
    <n v="418"/>
    <x v="24"/>
    <s v="Lubomierz"/>
    <n v="109021"/>
    <x v="6"/>
    <n v="512001"/>
    <s v="HGT.02."/>
    <s v=" Przygotowanie i wydawanie dań"/>
    <x v="0"/>
    <n v="2"/>
    <n v="1"/>
    <m/>
    <n v="2"/>
    <n v="1"/>
    <s v="Centrum Kształcenia Zawodowego w Kłodzkiej Szkole Przedsiębiorczości w Kłodzku, ul. Szkolna 8, 57-300 Kłodzko"/>
    <x v="2"/>
  </r>
  <r>
    <n v="419"/>
    <x v="24"/>
    <s v="Lubomierz"/>
    <n v="109021"/>
    <x v="15"/>
    <n v="513101"/>
    <s v="HGT.01."/>
    <s v="Wykonywanie usług kelnerskich"/>
    <x v="0"/>
    <n v="1"/>
    <n v="1"/>
    <s v="angielski"/>
    <n v="1"/>
    <n v="1"/>
    <s v="Centrum Kształcenia Zawodowego w Zespole Szkół i Placówek Kształcenia Zawodowego, ul.Botaniczna 66, 65-392  Zielona Góra"/>
    <x v="3"/>
  </r>
  <r>
    <n v="420"/>
    <x v="24"/>
    <s v="Lubomierz"/>
    <n v="109021"/>
    <x v="4"/>
    <n v="962907"/>
    <s v="HGT.03."/>
    <s v="Obsługa gości w obiekcie świadczącym usługi hotelarskie"/>
    <x v="0"/>
    <n v="1"/>
    <n v="1"/>
    <m/>
    <n v="1"/>
    <n v="1"/>
    <s v="Centrum Kształcenia Zawodowego w Kłodzkiej Szkole Przedsiębiorczości w Kłodzku, ul. Szkolna 8, 57-300 Kłodzko"/>
    <x v="2"/>
  </r>
  <r>
    <n v="421"/>
    <x v="24"/>
    <s v="Lubomierz"/>
    <n v="109021"/>
    <x v="1"/>
    <n v="723103"/>
    <s v="MOT.05."/>
    <s v="Obsługa, diagnozowanie oraz naprawa pojazdów samochodowych"/>
    <x v="9"/>
    <n v="4"/>
    <n v="0"/>
    <m/>
    <n v="4"/>
    <n v="0"/>
    <s v="Centrum Kształcenia Zawodowego w Oleśnicy, ul. Wojska Polskiego 67"/>
    <x v="4"/>
  </r>
  <r>
    <n v="422"/>
    <x v="24"/>
    <s v="Lubomierz"/>
    <n v="109021"/>
    <x v="18"/>
    <n v="741203"/>
    <s v="MOT.02."/>
    <s v="Obsługa, diagnozowanie oraz naprawa mechatronicznych systemów pojazdów samochodowych"/>
    <x v="0"/>
    <n v="1"/>
    <n v="0"/>
    <s v="niemiecki"/>
    <n v="1"/>
    <n v="0"/>
    <s v="Centrum Kształcenia Zawodowego i Ustawicznego, 67-400 Wschowa, Plac Kosynierów 1"/>
    <x v="7"/>
  </r>
  <r>
    <n v="362"/>
    <x v="25"/>
    <s v="Milicz"/>
    <n v="60195"/>
    <x v="32"/>
    <n v="751108"/>
    <s v="SPC.04."/>
    <s v=" Produkcja przetworów mięsnych i tłuszczowych"/>
    <x v="0"/>
    <n v="1"/>
    <n v="0"/>
    <s v="niemiecki"/>
    <n v="0"/>
    <n v="0"/>
    <s v="Ośrodek Dokształcania i Doskonalenia Zawodowego w Krotoszynie"/>
    <x v="17"/>
  </r>
  <r>
    <n v="363"/>
    <x v="25"/>
    <s v="Milicz"/>
    <n v="60195"/>
    <x v="3"/>
    <n v="751201"/>
    <s v="SPC.01."/>
    <s v="Produkcja wyrobów cukierniczych"/>
    <x v="0"/>
    <n v="3"/>
    <n v="3"/>
    <s v="niemiecki"/>
    <n v="0"/>
    <n v="0"/>
    <s v="Ośrodek Dokształcania i Doskonalenia Zawodowego w Krotoszynie"/>
    <x v="17"/>
  </r>
  <r>
    <n v="364"/>
    <x v="25"/>
    <s v="Milicz"/>
    <n v="60195"/>
    <x v="27"/>
    <n v="741201"/>
    <s v="ELE.01."/>
    <s v=" Montaż i obsługa maszyn i urządzeń elektrycznych"/>
    <x v="0"/>
    <n v="5"/>
    <n v="0"/>
    <s v="niemiecki"/>
    <n v="0"/>
    <n v="0"/>
    <s v="Ośrodek Dokształcania i Doskonalenia Zawodowego w Krotoszynie"/>
    <x v="17"/>
  </r>
  <r>
    <n v="365"/>
    <x v="25"/>
    <s v="Milicz"/>
    <n v="60195"/>
    <x v="0"/>
    <n v="741103"/>
    <s v="ELE.02."/>
    <s v="Montaż, uruchamianie i konserwacja instalacji, maszyn i urządzeń elektrycznych"/>
    <x v="0"/>
    <n v="7"/>
    <n v="0"/>
    <s v="niemiecki"/>
    <n v="0"/>
    <n v="0"/>
    <s v="Ośrodek Dokształcania i Doskonalenia Zawodowego w Krotoszynie"/>
    <x v="17"/>
  </r>
  <r>
    <n v="366"/>
    <x v="25"/>
    <s v="Milicz"/>
    <n v="60195"/>
    <x v="2"/>
    <n v="514101"/>
    <s v="FRK.01."/>
    <s v="Wykonywanie usług fryzjerskich"/>
    <x v="0"/>
    <n v="13"/>
    <n v="13"/>
    <s v="niemiecki"/>
    <n v="0"/>
    <n v="0"/>
    <s v="Ośrodek Dokształcania i Doskonalenia Zawodowego w Krotoszynie"/>
    <x v="17"/>
  </r>
  <r>
    <n v="367"/>
    <x v="25"/>
    <s v="Milicz"/>
    <n v="60195"/>
    <x v="6"/>
    <n v="512001"/>
    <s v="HGT.02."/>
    <s v=" Przygotowanie i wydawanie dań"/>
    <x v="0"/>
    <n v="7"/>
    <n v="4"/>
    <s v="niemiecki"/>
    <n v="0"/>
    <n v="0"/>
    <s v="Ośrodek Dokształcania i Doskonalenia Zawodowego w Krotoszynie"/>
    <x v="17"/>
  </r>
  <r>
    <n v="368"/>
    <x v="25"/>
    <s v="Milicz"/>
    <n v="60195"/>
    <x v="1"/>
    <n v="723103"/>
    <s v="MOT.05."/>
    <s v="Obsługa, diagnozowanie oraz naprawa pojazdów samochodowych"/>
    <x v="0"/>
    <n v="14"/>
    <n v="0"/>
    <s v="niemiecki"/>
    <n v="0"/>
    <n v="0"/>
    <s v="Ośrodek Dokształcania i Doskonalenia Zawodowego w Krotoszynie"/>
    <x v="17"/>
  </r>
  <r>
    <n v="369"/>
    <x v="25"/>
    <s v="Milicz"/>
    <n v="60195"/>
    <x v="7"/>
    <n v="522301"/>
    <s v="HAN.01."/>
    <s v="Prowadzenie sprzedaży"/>
    <x v="0"/>
    <n v="18"/>
    <n v="16"/>
    <s v="niemiecki"/>
    <n v="0"/>
    <n v="0"/>
    <s v="Ośrodek Dokształcania i Doskonalenia Zawodowego w Krotoszynie"/>
    <x v="17"/>
  </r>
  <r>
    <n v="370"/>
    <x v="25"/>
    <s v="Milicz"/>
    <n v="60195"/>
    <x v="22"/>
    <n v="722204"/>
    <s v="MEC.08."/>
    <s v="Wykonywanie i naprawa elementów maszyn, urządzeń i narzędzi"/>
    <x v="0"/>
    <n v="10"/>
    <n v="0"/>
    <s v="niemiecki"/>
    <n v="0"/>
    <n v="0"/>
    <s v="Ośrodek Dokształcania i Doskonalenia Zawodowego w Krotoszynie"/>
    <x v="17"/>
  </r>
  <r>
    <n v="371"/>
    <x v="25"/>
    <s v="Milicz"/>
    <n v="60195"/>
    <x v="33"/>
    <n v="742117"/>
    <s v="ELM.02."/>
    <s v="Montaż oraz instalowanie układów i urządzeń elektronicznych"/>
    <x v="0"/>
    <n v="3"/>
    <n v="0"/>
    <s v="niemiecki"/>
    <n v="0"/>
    <n v="0"/>
    <s v="Ośrodek Dokształcania i Doskonalenia Zawodowego w Krotoszynie"/>
    <x v="17"/>
  </r>
  <r>
    <m/>
    <x v="25"/>
    <s v="Milicz"/>
    <n v="60195"/>
    <x v="14"/>
    <n v="751204"/>
    <s v="SPC.03."/>
    <s v="Produkcja wyrobów piekarskich"/>
    <x v="0"/>
    <n v="2"/>
    <n v="0"/>
    <s v="niemiecki"/>
    <n v="0"/>
    <n v="0"/>
    <s v="Ośrodek Dokształcania i Doskonalenia Zawodowego w Krotoszynie"/>
    <x v="17"/>
  </r>
  <r>
    <m/>
    <x v="25"/>
    <s v="Milicz"/>
    <n v="60195"/>
    <x v="24"/>
    <n v="613003"/>
    <s v="ROL.04."/>
    <s v=" Prowadzenie produkcji rolniczej"/>
    <x v="0"/>
    <n v="2"/>
    <n v="0"/>
    <s v="niemiecki"/>
    <n v="0"/>
    <n v="0"/>
    <s v="Ośrodek Dokształcania i Doskonalenia Zawodowego w Krotoszynie"/>
    <x v="17"/>
  </r>
  <r>
    <n v="372"/>
    <x v="25"/>
    <s v="Milicz"/>
    <n v="60195"/>
    <x v="12"/>
    <n v="752205"/>
    <s v="DRM.04."/>
    <s v=" Wytwarzanie wyrobów z drewna i materiałów drewnopochodnych"/>
    <x v="0"/>
    <n v="4"/>
    <n v="0"/>
    <s v="niemiecki"/>
    <n v="0"/>
    <n v="0"/>
    <s v="Ośrodek Dokształcania i Doskonalenia Zawodowego w Krotoszynie"/>
    <x v="17"/>
  </r>
  <r>
    <n v="373"/>
    <x v="25"/>
    <s v="Milicz"/>
    <n v="60195"/>
    <x v="25"/>
    <n v="713203"/>
    <s v="MOT.03."/>
    <s v="Diagnozowanie i naprawa powłok lakierniczych"/>
    <x v="0"/>
    <n v="1"/>
    <n v="0"/>
    <s v="niemiecki"/>
    <n v="0"/>
    <n v="0"/>
    <s v="Centrum Kształcenia Zawodowego w Oleśnicy, ul. Wojska Polskiego 67"/>
    <x v="4"/>
  </r>
  <r>
    <m/>
    <x v="26"/>
    <s v="Namysłów"/>
    <m/>
    <x v="6"/>
    <n v="512001"/>
    <s v="HGT.02."/>
    <s v=" Przygotowanie i wydawanie dań"/>
    <x v="2"/>
    <n v="14"/>
    <m/>
    <m/>
    <m/>
    <m/>
    <s v="Centrum Kształcenia Zawodowego w Oleśnicy, ul. Wojska Polskiego 67"/>
    <x v="4"/>
  </r>
  <r>
    <m/>
    <x v="26"/>
    <s v="Namysłów"/>
    <m/>
    <x v="2"/>
    <n v="514101"/>
    <s v="FRK.01."/>
    <s v="Wykonywanie usług fryzjerskich"/>
    <x v="9"/>
    <n v="15"/>
    <m/>
    <m/>
    <m/>
    <m/>
    <s v="Centrum Kształcenia Zawodowego w Oleśnicy, ul. Wojska Polskiego 67"/>
    <x v="4"/>
  </r>
  <r>
    <m/>
    <x v="26"/>
    <s v="Namysłów"/>
    <m/>
    <x v="1"/>
    <n v="723103"/>
    <s v="MOT.05."/>
    <s v="Obsługa, diagnozowanie oraz naprawa pojazdów samochodowych"/>
    <x v="9"/>
    <n v="7"/>
    <n v="0"/>
    <m/>
    <m/>
    <m/>
    <s v="Centrum Kształcenia Zawodowego w Oleśnicy, ul. Wojska Polskiego 67"/>
    <x v="4"/>
  </r>
  <r>
    <m/>
    <x v="26"/>
    <s v="Namysłów"/>
    <m/>
    <x v="7"/>
    <n v="522301"/>
    <s v="HAN.01."/>
    <s v="Prowadzenie sprzedaży"/>
    <x v="6"/>
    <n v="11"/>
    <m/>
    <m/>
    <m/>
    <m/>
    <s v="Centrum Kształcenia Zawodowego w Oleśnicy, ul. Wojska Polskiego 67"/>
    <x v="4"/>
  </r>
  <r>
    <m/>
    <x v="26"/>
    <s v="Namysłów"/>
    <m/>
    <x v="0"/>
    <n v="741103"/>
    <s v="ELE.02."/>
    <s v="Montaż, uruchamianie i konserwacja instalacji, maszyn i urządzeń elektrycznych"/>
    <x v="6"/>
    <n v="4"/>
    <m/>
    <m/>
    <m/>
    <m/>
    <s v="Centrum Kształcenia Zawodowego w Oleśnicy, ul. Wojska Polskiego 67"/>
    <x v="4"/>
  </r>
  <r>
    <n v="139"/>
    <x v="27"/>
    <s v="Nowa Ruda"/>
    <n v="92214"/>
    <x v="3"/>
    <n v="751201"/>
    <s v="SPC.01."/>
    <s v="Produkcja wyrobów cukierniczych"/>
    <x v="0"/>
    <n v="2"/>
    <n v="2"/>
    <s v="angielski"/>
    <n v="0"/>
    <n v="0"/>
    <s v="Centrum Kształcenia Zawodowego w Kłodzkiej Szkole Przedsiębiorczości w Kłodzku, ul. Szkolna 8, 57-300 Kłodzko"/>
    <x v="2"/>
  </r>
  <r>
    <n v="140"/>
    <x v="27"/>
    <s v="Nowa Ruda"/>
    <n v="92214"/>
    <x v="2"/>
    <n v="514101"/>
    <s v="FRK.01."/>
    <s v="Wykonywanie usług fryzjerskich"/>
    <x v="0"/>
    <n v="1"/>
    <n v="1"/>
    <s v="angielski"/>
    <n v="0"/>
    <n v="0"/>
    <s v="Centrum Kształcenia Zawodowego w Kłodzkiej Szkole Przedsiębiorczości w Kłodzku, ul. Szkolna 8, 57-300 Kłodzko"/>
    <x v="2"/>
  </r>
  <r>
    <n v="141"/>
    <x v="27"/>
    <s v="Nowa Ruda"/>
    <n v="92214"/>
    <x v="6"/>
    <n v="512001"/>
    <s v="HGT.02."/>
    <s v=" Przygotowanie i wydawanie dań"/>
    <x v="0"/>
    <n v="8"/>
    <n v="5"/>
    <s v="angielski"/>
    <n v="0"/>
    <n v="0"/>
    <s v="Centrum Kształcenia Zawodowego w Kłodzkiej Szkole Przedsiębiorczości w Kłodzku, ul. Szkolna 8, 57-300 Kłodzko"/>
    <x v="2"/>
  </r>
  <r>
    <n v="142"/>
    <x v="27"/>
    <s v="Nowa Ruda"/>
    <n v="92214"/>
    <x v="1"/>
    <n v="723103"/>
    <s v="MOT.05."/>
    <s v="Obsługa, diagnozowanie oraz naprawa pojazdów samochodowych"/>
    <x v="0"/>
    <n v="20"/>
    <n v="0"/>
    <s v="angielski"/>
    <n v="0"/>
    <n v="0"/>
    <s v="Centrum Kształcenia Zawodowego w Kłodzkiej Szkole Przedsiębiorczości w Kłodzku, ul. Szkolna 8, 57-300 Kłodzko"/>
    <x v="2"/>
  </r>
  <r>
    <n v="143"/>
    <x v="27"/>
    <s v="Nowa Ruda"/>
    <n v="92214"/>
    <x v="7"/>
    <n v="522301"/>
    <s v="HAN.01."/>
    <s v="Prowadzenie sprzedaży"/>
    <x v="0"/>
    <n v="13"/>
    <n v="11"/>
    <s v="angielski"/>
    <n v="0"/>
    <n v="0"/>
    <s v="Centrum Kształcenia Zawodowego w Kłodzkiej Szkole Przedsiębiorczości w Kłodzku, ul. Szkolna 8, 57-300 Kłodzko"/>
    <x v="2"/>
  </r>
  <r>
    <n v="144"/>
    <x v="27"/>
    <s v="Nowa Ruda"/>
    <n v="92214"/>
    <x v="0"/>
    <n v="741103"/>
    <s v="ELE.02."/>
    <s v="Montaż, uruchamianie i konserwacja instalacji, maszyn i urządzeń elektrycznych"/>
    <x v="0"/>
    <n v="6"/>
    <n v="0"/>
    <s v="niemiecki"/>
    <n v="6"/>
    <n v="0"/>
    <s v="Centrum Kształcenia Zawodowego w Świdnicy, 58-105 Świdnica, ul. Gen. Władysława Sikorskiego 41"/>
    <x v="0"/>
  </r>
  <r>
    <n v="145"/>
    <x v="27"/>
    <s v="Nowa Ruda"/>
    <n v="92214"/>
    <x v="9"/>
    <n v="711204"/>
    <s v="BUD.12."/>
    <s v=" Wykonywanie robót murarskich i tynkarskich"/>
    <x v="0"/>
    <n v="1"/>
    <n v="0"/>
    <s v="niemiecki"/>
    <n v="1"/>
    <n v="0"/>
    <s v="Centrum Kształcenia Zawodowego w Świdnicy, 58-105 Świdnica, ul. Gen. Władysława Sikorskiego 41"/>
    <x v="0"/>
  </r>
  <r>
    <n v="146"/>
    <x v="27"/>
    <s v="Nowa Ruda"/>
    <n v="92214"/>
    <x v="8"/>
    <n v="722307"/>
    <s v="MEC.05."/>
    <s v=" Użytkowanie obrabiarek skrawających"/>
    <x v="0"/>
    <n v="1"/>
    <n v="0"/>
    <s v="niemiecki"/>
    <n v="1"/>
    <n v="0"/>
    <s v="Centrum Kształcenia Zawodowego w Świdnicy, 58-105 Świdnica, ul. Gen. Władysława Sikorskiego 41"/>
    <x v="0"/>
  </r>
  <r>
    <n v="147"/>
    <x v="27"/>
    <s v="Nowa Ruda"/>
    <n v="92214"/>
    <x v="16"/>
    <n v="721306"/>
    <s v="MOT.01."/>
    <s v="Diagnozowanie i naprawa nadwozi pojazdów samochodowych"/>
    <x v="0"/>
    <n v="1"/>
    <n v="0"/>
    <s v="niemiecki"/>
    <n v="1"/>
    <n v="0"/>
    <s v="Centrum Kształcenia Zawodowego w Świdnicy, 58-105 Świdnica, ul. Gen. Władysława Sikorskiego 41"/>
    <x v="0"/>
  </r>
  <r>
    <n v="148"/>
    <x v="27"/>
    <s v="Nowa Ruda"/>
    <n v="92214"/>
    <x v="12"/>
    <n v="752205"/>
    <s v="DRM.04."/>
    <s v=" Wytwarzanie wyrobów z drewna i materiałów drewnopochodnych"/>
    <x v="0"/>
    <n v="1"/>
    <n v="0"/>
    <s v="niemiecki"/>
    <n v="1"/>
    <n v="0"/>
    <s v="Centrum Kształcenia Zawodowego w Świdnicy, 58-105 Świdnica, ul. Gen. Władysława Sikorskiego 41"/>
    <x v="0"/>
  </r>
  <r>
    <n v="149"/>
    <x v="27"/>
    <s v="Nowa Ruda"/>
    <n v="92214"/>
    <x v="27"/>
    <n v="741201"/>
    <s v="ELE.01."/>
    <s v=" Montaż i obsługa maszyn i urządzeń elektrycznych"/>
    <x v="0"/>
    <n v="0"/>
    <n v="0"/>
    <s v="angielski"/>
    <n v="0"/>
    <n v="0"/>
    <s v="Centrum Kształcenia Zawodowego i Ustawicznego, 67-400 Wschowa, Plac Kosynierów 1"/>
    <x v="7"/>
  </r>
  <r>
    <n v="150"/>
    <x v="27"/>
    <s v="Nowa Ruda"/>
    <n v="92214"/>
    <x v="34"/>
    <n v="712906"/>
    <s v="BUD.10."/>
    <s v="Wykonywanie robót związanych z montażem stolarki budowlanej"/>
    <x v="0"/>
    <n v="3"/>
    <n v="0"/>
    <s v="angielski"/>
    <n v="3"/>
    <n v="0"/>
    <s v="Centrum Kształcenia Zawodowego i Ustawicznego, 67-400 Wschowa, Plac Kosynierów 1"/>
    <x v="7"/>
  </r>
  <r>
    <m/>
    <x v="27"/>
    <s v="Nowa Ruda"/>
    <n v="92214"/>
    <x v="25"/>
    <n v="713203"/>
    <s v="MOT.03."/>
    <s v="Diagnozowanie i naprawa powłok lakierniczych"/>
    <x v="0"/>
    <n v="1"/>
    <n v="0"/>
    <s v="niemiecki"/>
    <n v="1"/>
    <n v="0"/>
    <s v="Centrum Kształcenia Zawodowego w Świdnicy, 58-105 Świdnica, ul. Gen. Władysława Sikorskiego 41"/>
    <x v="0"/>
  </r>
  <r>
    <n v="319"/>
    <x v="28"/>
    <s v="Oborniki Śląskie"/>
    <n v="38756"/>
    <x v="7"/>
    <n v="522301"/>
    <s v="HAN.01."/>
    <s v="Prowadzenie sprzedaży"/>
    <x v="0"/>
    <n v="5"/>
    <n v="3"/>
    <s v="angielski"/>
    <n v="5"/>
    <n v="3"/>
    <s v="Centrum Kształcenia Zawodowego i Ustawicznego, 67-400 Wschowa, Plac Kosynierów 1"/>
    <x v="7"/>
  </r>
  <r>
    <n v="320"/>
    <x v="28"/>
    <s v="Oborniki Śląskie"/>
    <n v="38756"/>
    <x v="2"/>
    <n v="514101"/>
    <s v="FRK.01."/>
    <s v="Wykonywanie usług fryzjerskich"/>
    <x v="0"/>
    <n v="5"/>
    <n v="5"/>
    <s v="angielski"/>
    <n v="5"/>
    <n v="5"/>
    <s v="Centrum Kształcenia Zawodowego i Ustawicznego, 67-400 Wschowa, Plac Kosynierów 1"/>
    <x v="7"/>
  </r>
  <r>
    <n v="321"/>
    <x v="28"/>
    <s v="Oborniki Śląskie"/>
    <n v="38756"/>
    <x v="33"/>
    <n v="742117"/>
    <s v="ELM.02."/>
    <s v="Montaż oraz instalowanie układów i urządzeń elektronicznych"/>
    <x v="0"/>
    <n v="1"/>
    <n v="1"/>
    <s v="angielski"/>
    <n v="1"/>
    <n v="1"/>
    <s v="Centrum Kształcenia Zawodowego w Zespole Szkół i Placówek Kształcenia Zawodowego, ul.Botaniczna 66, 65-392  Zielona Góra"/>
    <x v="3"/>
  </r>
  <r>
    <n v="322"/>
    <x v="28"/>
    <s v="Oborniki Śląskie"/>
    <n v="38756"/>
    <x v="29"/>
    <n v="742118"/>
    <s v="ELM.03."/>
    <s v="Montaż, uruchamianie i konserwacja urządzeń i systemów mechatronicznych"/>
    <x v="0"/>
    <n v="1"/>
    <n v="0"/>
    <s v="angielski"/>
    <n v="1"/>
    <n v="0"/>
    <s v="Centrum Kształcenia Zawodowego w Zespole Szkół i Placówek Kształcenia Zawodowego, ul.Botaniczna 66, 65-392  Zielona Góra"/>
    <x v="3"/>
  </r>
  <r>
    <n v="323"/>
    <x v="28"/>
    <s v="Oborniki Śląskie"/>
    <n v="38756"/>
    <x v="11"/>
    <n v="432106"/>
    <s v="SPL.01."/>
    <s v="Obsługa magazynów"/>
    <x v="0"/>
    <n v="2"/>
    <n v="0"/>
    <s v="angielski"/>
    <n v="2"/>
    <n v="0"/>
    <s v="Centrum Kształcenia Zawodowego w Zespole Szkół i Placówek Kształcenia Zawodowego, ul.Botaniczna 66, 65-392  Zielona Góra"/>
    <x v="3"/>
  </r>
  <r>
    <n v="324"/>
    <x v="28"/>
    <s v="Oborniki Śląskie"/>
    <n v="38756"/>
    <x v="1"/>
    <n v="723103"/>
    <s v="MOT.05."/>
    <s v="Obsługa, diagnozowanie oraz naprawa pojazdów samochodowych"/>
    <x v="0"/>
    <n v="6"/>
    <n v="0"/>
    <s v="angielski"/>
    <n v="6"/>
    <n v="0"/>
    <s v="Centrum Kształcenia Zawodowego i Ustawicznego, 67-400 Wschowa, Plac Kosynierów 1"/>
    <x v="7"/>
  </r>
  <r>
    <n v="325"/>
    <x v="28"/>
    <s v="Oborniki Śląskie"/>
    <n v="38756"/>
    <x v="24"/>
    <n v="613003"/>
    <s v="ROL.04."/>
    <s v=" Prowadzenie produkcji rolniczej"/>
    <x v="0"/>
    <n v="1"/>
    <n v="0"/>
    <s v="angielski"/>
    <n v="1"/>
    <n v="0"/>
    <s v="Centrum Kształcenia Zawodowego i Ustawicznego, 67-400 Wschowa, Plac Kosynierów 1"/>
    <x v="7"/>
  </r>
  <r>
    <m/>
    <x v="28"/>
    <s v="Oborniki Śląskie"/>
    <n v="38756"/>
    <x v="22"/>
    <n v="722204"/>
    <s v="MEC.08."/>
    <s v="Wykonywanie i naprawa elementów maszyn, urządzeń i narzędzi"/>
    <x v="0"/>
    <n v="1"/>
    <n v="0"/>
    <s v="angielski"/>
    <n v="1"/>
    <n v="0"/>
    <s v="Centrum Kształcenia Zawodowego i Ustawicznego, 67-400 Wschowa, Plac Kosynierów 1"/>
    <x v="7"/>
  </r>
  <r>
    <n v="326"/>
    <x v="28"/>
    <s v="Oborniki Śląskie"/>
    <n v="38756"/>
    <x v="6"/>
    <n v="512001"/>
    <s v="HGT.02."/>
    <s v=" Przygotowanie i wydawanie dań"/>
    <x v="0"/>
    <n v="9"/>
    <n v="6"/>
    <s v="angielski"/>
    <n v="9"/>
    <n v="6"/>
    <s v="Centrum Kształcenia Zawodowego i Ustawicznego, 67-400 Wschowa, Plac Kosynierów 1"/>
    <x v="7"/>
  </r>
  <r>
    <m/>
    <x v="26"/>
    <s v="Odolanów"/>
    <m/>
    <x v="12"/>
    <n v="752205"/>
    <s v="DRM.04."/>
    <s v=" Wytwarzanie wyrobów z drewna i materiałów drewnopochodnych"/>
    <x v="6"/>
    <n v="2"/>
    <m/>
    <m/>
    <m/>
    <m/>
    <s v="Centrum Kształcenia Zawodowego w Oleśnicy, ul. Wojska Polskiego 67"/>
    <x v="4"/>
  </r>
  <r>
    <n v="151"/>
    <x v="29"/>
    <s v="Oleśnica"/>
    <n v="84531"/>
    <x v="16"/>
    <n v="721306"/>
    <s v="MOT.01."/>
    <s v="Diagnozowanie i naprawa nadwozi pojazdów samochodowych"/>
    <x v="0"/>
    <n v="1"/>
    <n v="0"/>
    <s v="angielski"/>
    <n v="0"/>
    <n v="0"/>
    <s v="Centrum Kształcenia Zawodowego w Oleśnicy, ul. Wojska Polskiego 67"/>
    <x v="4"/>
  </r>
  <r>
    <n v="152"/>
    <x v="29"/>
    <s v="Oleśnica"/>
    <n v="84531"/>
    <x v="3"/>
    <n v="751201"/>
    <s v="SPC.01."/>
    <s v="Produkcja wyrobów cukierniczych"/>
    <x v="4"/>
    <n v="10"/>
    <n v="5"/>
    <s v="angielski"/>
    <n v="0"/>
    <n v="0"/>
    <s v="Centrum Kształcenia Zawodowego w Oleśnicy, ul. Wojska Polskiego 67"/>
    <x v="4"/>
  </r>
  <r>
    <n v="153"/>
    <x v="29"/>
    <s v="Oleśnica"/>
    <n v="84531"/>
    <x v="27"/>
    <n v="741201"/>
    <s v="ELE.01."/>
    <s v=" Montaż i obsługa maszyn i urządzeń elektrycznych"/>
    <x v="0"/>
    <n v="1"/>
    <n v="0"/>
    <s v="angielski"/>
    <n v="1"/>
    <n v="0"/>
    <s v="Centrum Kształcenia Zawodowego i Ustawicznego, 67-400 Wschowa, Plac Kosynierów 1"/>
    <x v="7"/>
  </r>
  <r>
    <n v="154"/>
    <x v="29"/>
    <s v="Oleśnica"/>
    <n v="84531"/>
    <x v="18"/>
    <n v="741203"/>
    <s v="MOT.02."/>
    <s v="Obsługa, diagnozowanie oraz naprawa mechatronicznych systemów pojazdów samochodowych"/>
    <x v="0"/>
    <n v="2"/>
    <n v="0"/>
    <s v="niemiecki"/>
    <n v="2"/>
    <n v="0"/>
    <s v="Centrum Kształcenia Zawodowego i Ustawicznego, 67-400 Wschowa, Plac Kosynierów 1"/>
    <x v="7"/>
  </r>
  <r>
    <n v="155"/>
    <x v="29"/>
    <s v="Oleśnica"/>
    <n v="84531"/>
    <x v="0"/>
    <n v="741103"/>
    <s v="ELE.02."/>
    <s v="Montaż, uruchamianie i konserwacja instalacji, maszyn i urządzeń elektrycznych"/>
    <x v="6"/>
    <n v="2"/>
    <n v="0"/>
    <s v="angielski"/>
    <n v="0"/>
    <n v="0"/>
    <s v="Centrum Kształcenia Zawodowego w Oleśnicy, ul. Wojska Polskiego 67"/>
    <x v="4"/>
  </r>
  <r>
    <n v="156"/>
    <x v="29"/>
    <s v="Oleśnica"/>
    <n v="84531"/>
    <x v="2"/>
    <n v="514101"/>
    <s v="FRK.01."/>
    <s v="Wykonywanie usług fryzjerskich"/>
    <x v="2"/>
    <n v="24"/>
    <n v="20"/>
    <s v="angielski"/>
    <n v="0"/>
    <n v="0"/>
    <s v="Centrum Kształcenia Zawodowego w Oleśnicy, ul. Wojska Polskiego 67"/>
    <x v="4"/>
  </r>
  <r>
    <n v="157"/>
    <x v="29"/>
    <s v="Oleśnica"/>
    <n v="84531"/>
    <x v="6"/>
    <n v="512001"/>
    <s v="HGT.02."/>
    <s v=" Przygotowanie i wydawanie dań"/>
    <x v="7"/>
    <n v="13"/>
    <n v="6"/>
    <s v="angielski"/>
    <n v="0"/>
    <n v="0"/>
    <s v="Centrum Kształcenia Zawodowego w Oleśnicy, ul. Wojska Polskiego 67"/>
    <x v="4"/>
  </r>
  <r>
    <n v="158"/>
    <x v="29"/>
    <s v="Oleśnica"/>
    <n v="84531"/>
    <x v="25"/>
    <n v="713203"/>
    <s v="MOT.03."/>
    <s v="Diagnozowanie i naprawa powłok lakierniczych"/>
    <x v="0"/>
    <n v="4"/>
    <n v="0"/>
    <s v="angielski"/>
    <n v="4"/>
    <n v="0"/>
    <s v="Centrum Kształcenia Zawodowego w Świdnicy, 58-105 Świdnica, ul. Gen. Władysława Sikorskiego 41"/>
    <x v="0"/>
  </r>
  <r>
    <m/>
    <x v="29"/>
    <s v="Oleśnica"/>
    <n v="84531"/>
    <x v="1"/>
    <n v="723103"/>
    <s v="MOT.05."/>
    <s v="Obsługa, diagnozowanie oraz naprawa pojazdów samochodowych"/>
    <x v="2"/>
    <n v="35"/>
    <n v="0"/>
    <s v="angielski"/>
    <n v="0"/>
    <n v="0"/>
    <s v="Centrum Kształcenia Zawodowego w Oleśnicy, ul. Wojska Polskiego 67"/>
    <x v="4"/>
  </r>
  <r>
    <n v="160"/>
    <x v="29"/>
    <s v="Oleśnica"/>
    <n v="84531"/>
    <x v="1"/>
    <n v="723103"/>
    <s v="MOT.05."/>
    <s v="Obsługa, diagnozowanie oraz naprawa pojazdów samochodowych"/>
    <x v="0"/>
    <n v="0"/>
    <n v="0"/>
    <s v="angielski"/>
    <n v="0"/>
    <n v="0"/>
    <s v="Centrum Kształcenia Zawodowego w Oleśnicy, ul. Wojska Polskiego 67"/>
    <x v="4"/>
  </r>
  <r>
    <m/>
    <x v="29"/>
    <s v="Oleśnica"/>
    <n v="84531"/>
    <x v="1"/>
    <n v="723103"/>
    <s v="MOT.05."/>
    <s v="Obsługa, diagnozowanie oraz naprawa pojazdów samochodowych"/>
    <x v="0"/>
    <n v="0"/>
    <n v="0"/>
    <s v="angielski"/>
    <n v="0"/>
    <n v="0"/>
    <s v="Centrum Kształcenia Zawodowego w Oleśnicy, ul. Wojska Polskiego 67"/>
    <x v="4"/>
  </r>
  <r>
    <n v="159"/>
    <x v="29"/>
    <s v="Oleśnica"/>
    <n v="84531"/>
    <x v="20"/>
    <n v="712618"/>
    <s v="BUD.09."/>
    <s v="Wykonywanie robót związanych z budową, montażem i eksploatacją sieci oraz instalacji sanitarnych"/>
    <x v="0"/>
    <n v="2"/>
    <n v="0"/>
    <s v="niemiecki"/>
    <n v="2"/>
    <n v="0"/>
    <s v="Centrum Kształcenia Zawodowego w Świdnicy, 58-105 Świdnica, ul. Gen. Władysława Sikorskiego 41"/>
    <x v="0"/>
  </r>
  <r>
    <n v="161"/>
    <x v="29"/>
    <s v="Oleśnica"/>
    <n v="84531"/>
    <x v="14"/>
    <n v="751204"/>
    <s v="SPC.03."/>
    <s v="Produkcja wyrobów piekarskich"/>
    <x v="2"/>
    <n v="12"/>
    <n v="2"/>
    <s v="niemiecki"/>
    <n v="9"/>
    <n v="1"/>
    <s v="Centrum Kształcenia Zawodowego w Oleśnicy, ul. Wojska Polskiego 67"/>
    <x v="4"/>
  </r>
  <r>
    <n v="162"/>
    <x v="29"/>
    <s v="Oleśnica"/>
    <n v="84531"/>
    <x v="7"/>
    <n v="522301"/>
    <s v="HAN.01."/>
    <s v="Prowadzenie sprzedaży"/>
    <x v="5"/>
    <n v="17"/>
    <n v="4"/>
    <s v="angielski"/>
    <n v="0"/>
    <n v="0"/>
    <s v="Centrum Kształcenia Zawodowego w Oleśnicy, ul. Wojska Polskiego 67"/>
    <x v="4"/>
  </r>
  <r>
    <n v="163"/>
    <x v="29"/>
    <s v="Oleśnica"/>
    <n v="84531"/>
    <x v="12"/>
    <n v="752205"/>
    <s v="DRM.04."/>
    <s v=" Wytwarzanie wyrobów z drewna i materiałów drewnopochodnych"/>
    <x v="6"/>
    <n v="3"/>
    <n v="0"/>
    <s v="angielski"/>
    <n v="0"/>
    <n v="0"/>
    <s v="Centrum Kształcenia Zawodowego w Oleśnicy, ul. Wojska Polskiego 67"/>
    <x v="4"/>
  </r>
  <r>
    <n v="164"/>
    <x v="29"/>
    <s v="Oleśnica"/>
    <n v="84531"/>
    <x v="10"/>
    <n v="753402"/>
    <s v="DRM.05."/>
    <s v="Wykonywanie wyrobów tapicerowanych"/>
    <x v="2"/>
    <n v="7"/>
    <n v="0"/>
    <s v="angielski"/>
    <n v="0"/>
    <n v="0"/>
    <s v="Centrum Kształcenia Zawodowego w Oleśnicy, ul. Wojska Polskiego 67"/>
    <x v="4"/>
  </r>
  <r>
    <n v="57"/>
    <x v="30"/>
    <s v="Oława"/>
    <n v="60251"/>
    <x v="1"/>
    <n v="723103"/>
    <s v="MOT.05."/>
    <s v="Obsługa, diagnozowanie oraz naprawa pojazdów samochodowych"/>
    <x v="0"/>
    <n v="2"/>
    <n v="0"/>
    <s v="angielski"/>
    <n v="2"/>
    <n v="0"/>
    <s v="Wojewódzki Zakład Doskonalenia Zawodowego w Opolu, ul. Małopolska 18,  45-301 Opole"/>
    <x v="18"/>
  </r>
  <r>
    <n v="58"/>
    <x v="30"/>
    <s v="Oława"/>
    <n v="60251"/>
    <x v="14"/>
    <n v="751204"/>
    <s v="SPC.03."/>
    <s v="Produkcja wyrobów piekarskich"/>
    <x v="0"/>
    <n v="1"/>
    <n v="0"/>
    <s v="angielski"/>
    <n v="1"/>
    <n v="0"/>
    <s v="Centrum Kształcenia Zawodowego w Świdnicy, 58-105 Świdnica, ul. Gen. Władysława Sikorskiego 41"/>
    <x v="0"/>
  </r>
  <r>
    <m/>
    <x v="30"/>
    <s v="Oława"/>
    <n v="60251"/>
    <x v="6"/>
    <n v="512001"/>
    <s v="HGT.02."/>
    <s v=" Przygotowanie i wydawanie dań"/>
    <x v="0"/>
    <n v="2"/>
    <n v="2"/>
    <s v="angielski"/>
    <n v="2"/>
    <n v="2"/>
    <s v="Wojewódzki Zakład Doskonalenia Zawodowego w Opolu, ul. Małopolska 18,  45-301 Opole"/>
    <x v="18"/>
  </r>
  <r>
    <n v="78"/>
    <x v="31"/>
    <s v="Oława"/>
    <n v="30693"/>
    <x v="27"/>
    <n v="741201"/>
    <s v="ELE.01."/>
    <s v=" Montaż i obsługa maszyn i urządzeń elektrycznych"/>
    <x v="0"/>
    <n v="1"/>
    <n v="0"/>
    <s v="angielski"/>
    <n v="1"/>
    <n v="0"/>
    <s v="Centrum Kształcenia Zawodowego i Ustawicznego, 67-400 Wschowa, Plac Kosynierów 1"/>
    <x v="7"/>
  </r>
  <r>
    <n v="81"/>
    <x v="31"/>
    <s v="Oława"/>
    <n v="30693"/>
    <x v="25"/>
    <n v="713203"/>
    <s v="MOT.03."/>
    <s v="Diagnozowanie i naprawa powłok lakierniczych"/>
    <x v="0"/>
    <n v="2"/>
    <n v="0"/>
    <s v="niemiecki"/>
    <n v="1"/>
    <n v="0"/>
    <s v="Centrum Kształcenia Zawodowego w Świdnicy, 58-105 Świdnica, ul. Gen. Władysława Sikorskiego 41"/>
    <x v="0"/>
  </r>
  <r>
    <n v="82"/>
    <x v="31"/>
    <s v="Oława"/>
    <n v="30693"/>
    <x v="20"/>
    <n v="712618"/>
    <s v="BUD.09."/>
    <s v="Wykonywanie robót związanych z budową, montażem i eksploatacją sieci oraz instalacji sanitarnych"/>
    <x v="0"/>
    <n v="1"/>
    <n v="0"/>
    <s v="niemiecki"/>
    <n v="1"/>
    <n v="0"/>
    <s v="Centrum Kształcenia Zawodowego w Świdnicy, 58-105 Świdnica, ul. Gen. Władysława Sikorskiego 41"/>
    <x v="0"/>
  </r>
  <r>
    <n v="74"/>
    <x v="31"/>
    <s v="Oława"/>
    <n v="30693"/>
    <x v="8"/>
    <n v="722307"/>
    <s v="MEC.05."/>
    <s v=" Użytkowanie obrabiarek skrawających"/>
    <x v="0"/>
    <n v="4"/>
    <n v="0"/>
    <s v="niemiecki"/>
    <n v="3"/>
    <n v="0"/>
    <s v="Centrum Kształcenia Zawodowego w Oleśnicy, ul. Wojska Polskiego 67"/>
    <x v="4"/>
  </r>
  <r>
    <n v="80"/>
    <x v="31"/>
    <s v="Oława"/>
    <n v="30693"/>
    <x v="16"/>
    <n v="721306"/>
    <s v="MOT.01."/>
    <s v="Diagnozowanie i naprawa nadwozi pojazdów samochodowych"/>
    <x v="0"/>
    <n v="1"/>
    <n v="0"/>
    <s v="angielski"/>
    <n v="1"/>
    <n v="0"/>
    <s v="Centrum Kształcenia Zawodowego w Świdnicy, 58-105 Świdnica, ul. Gen. Władysława Sikorskiego 41"/>
    <x v="0"/>
  </r>
  <r>
    <n v="75"/>
    <x v="31"/>
    <s v="Oława"/>
    <n v="30693"/>
    <x v="6"/>
    <n v="512001"/>
    <s v="HGT.02."/>
    <s v=" Przygotowanie i wydawanie dań"/>
    <x v="2"/>
    <n v="5"/>
    <n v="4"/>
    <s v="angielski"/>
    <n v="5"/>
    <n v="4"/>
    <s v="Centrum Kształcenia Zawodowego w Oleśnicy, ul. Wojska Polskiego 67"/>
    <x v="4"/>
  </r>
  <r>
    <n v="76"/>
    <x v="31"/>
    <s v="Oława"/>
    <n v="30693"/>
    <x v="1"/>
    <n v="723103"/>
    <s v="MOT.05."/>
    <s v="Obsługa, diagnozowanie oraz naprawa pojazdów samochodowych"/>
    <x v="9"/>
    <n v="4"/>
    <n v="0"/>
    <s v="angielski"/>
    <n v="1"/>
    <n v="0"/>
    <s v="Centrum Kształcenia Zawodowego w Oleśnicy, ul. Wojska Polskiego 67"/>
    <x v="4"/>
  </r>
  <r>
    <n v="77"/>
    <x v="31"/>
    <s v="Oława"/>
    <n v="30693"/>
    <x v="2"/>
    <n v="514101"/>
    <s v="FRK.01."/>
    <s v="Wykonywanie usług fryzjerskich"/>
    <x v="9"/>
    <n v="7"/>
    <n v="7"/>
    <s v="angielski"/>
    <n v="7"/>
    <n v="7"/>
    <s v="Centrum Kształcenia Zawodowego w Oleśnicy, ul. Wojska Polskiego 67"/>
    <x v="4"/>
  </r>
  <r>
    <n v="79"/>
    <x v="31"/>
    <s v="Oława"/>
    <n v="30693"/>
    <x v="7"/>
    <n v="522301"/>
    <s v="HAN.01."/>
    <s v="Prowadzenie sprzedaży"/>
    <x v="6"/>
    <n v="2"/>
    <n v="1"/>
    <s v="angielski"/>
    <n v="2"/>
    <n v="1"/>
    <s v="Centrum Kształcenia Zawodowego w Oleśnicy, ul. Wojska Polskiego 67"/>
    <x v="4"/>
  </r>
  <r>
    <m/>
    <x v="31"/>
    <s v="Oława"/>
    <n v="30693"/>
    <x v="14"/>
    <n v="751204"/>
    <s v="SPC.03."/>
    <s v="Produkcja wyrobów piekarskich"/>
    <x v="2"/>
    <n v="1"/>
    <n v="0"/>
    <s v="angielski"/>
    <n v="1"/>
    <n v="0"/>
    <s v="Centrum Kształcenia Zawodowego w Oleśnicy, ul. Wojska Polskiego 67"/>
    <x v="4"/>
  </r>
  <r>
    <m/>
    <x v="31"/>
    <s v="Oława"/>
    <n v="30693"/>
    <x v="3"/>
    <n v="751201"/>
    <s v="SPC.01."/>
    <s v="Produkcja wyrobów cukierniczych"/>
    <x v="4"/>
    <n v="1"/>
    <n v="0"/>
    <s v="angielski"/>
    <n v="1"/>
    <n v="0"/>
    <s v="Centrum Kształcenia Zawodowego w Oleśnicy, ul. Wojska Polskiego 67"/>
    <x v="4"/>
  </r>
  <r>
    <n v="288"/>
    <x v="32"/>
    <s v="Oława"/>
    <n v="29742"/>
    <x v="3"/>
    <n v="751201"/>
    <s v="SPC.01."/>
    <s v="Produkcja wyrobów cukierniczych"/>
    <x v="4"/>
    <n v="2"/>
    <n v="2"/>
    <s v="angielski"/>
    <n v="2"/>
    <n v="2"/>
    <s v="Centrum Kształcenia Zawodowego w Oleśnicy, ul. Wojska Polskiego 67"/>
    <x v="4"/>
  </r>
  <r>
    <n v="291"/>
    <x v="32"/>
    <s v="Oława"/>
    <n v="29742"/>
    <x v="12"/>
    <n v="752205"/>
    <s v="DRM.04."/>
    <s v=" Wytwarzanie wyrobów z drewna i materiałów drewnopochodnych"/>
    <x v="6"/>
    <n v="3"/>
    <n v="0"/>
    <s v="angielski"/>
    <n v="3"/>
    <n v="0"/>
    <s v="Centrum Kształcenia Zawodowego w Oleśnicy, ul. Wojska Polskiego 67"/>
    <x v="4"/>
  </r>
  <r>
    <n v="289"/>
    <x v="32"/>
    <s v="Oława"/>
    <n v="29742"/>
    <x v="7"/>
    <n v="522301"/>
    <s v="HAN.01."/>
    <s v="Prowadzenie sprzedaży"/>
    <x v="11"/>
    <n v="5"/>
    <n v="3"/>
    <s v="angielski"/>
    <n v="5"/>
    <n v="3"/>
    <s v="Zespół Szkół Ponadpodstawowych im. Hipolita Cegielskiego w Ziębicach ul. Wojska Polskiego 3, 57-220 Ziębice"/>
    <x v="5"/>
  </r>
  <r>
    <n v="290"/>
    <x v="32"/>
    <s v="Oława"/>
    <n v="29742"/>
    <x v="2"/>
    <n v="514101"/>
    <s v="FRK.01."/>
    <s v="Wykonywanie usług fryzjerskich"/>
    <x v="0"/>
    <n v="1"/>
    <n v="1"/>
    <s v="angielski"/>
    <n v="1"/>
    <n v="1"/>
    <s v="Zespół Szkół Ponadpodstawowych im. Hipolita Cegielskiego w Ziębicach ul. Wojska Polskiego 3, 57-220 Ziębice"/>
    <x v="5"/>
  </r>
  <r>
    <n v="292"/>
    <x v="32"/>
    <s v="Oława"/>
    <n v="29742"/>
    <x v="1"/>
    <n v="723103"/>
    <s v="MOT.05."/>
    <s v="Obsługa, diagnozowanie oraz naprawa pojazdów samochodowych"/>
    <x v="11"/>
    <n v="6"/>
    <n v="0"/>
    <s v="angielski"/>
    <n v="6"/>
    <n v="0"/>
    <s v="Zespół Szkół Ponadpodstawowych im. Hipolita Cegielskiego w Ziębicach ul. Wojska Polskiego 3, 57-220 Ziębice"/>
    <x v="5"/>
  </r>
  <r>
    <n v="293"/>
    <x v="32"/>
    <s v="Oława"/>
    <n v="29742"/>
    <x v="6"/>
    <n v="512001"/>
    <s v="HGT.02."/>
    <s v=" Przygotowanie i wydawanie dań"/>
    <x v="12"/>
    <n v="4"/>
    <n v="3"/>
    <s v="angielski"/>
    <n v="4"/>
    <n v="3"/>
    <s v="Zespół Szkół Ponadpodstawowych im. Hipolita Cegielskiego w Ziębicach ul. Wojska Polskiego 3, 57-220 Ziębice"/>
    <x v="5"/>
  </r>
  <r>
    <m/>
    <x v="32"/>
    <s v="Oława"/>
    <n v="29742"/>
    <x v="25"/>
    <n v="713203"/>
    <s v="MOT.03."/>
    <s v="Diagnozowanie i naprawa powłok lakierniczych"/>
    <x v="0"/>
    <n v="0"/>
    <n v="0"/>
    <s v="angielski"/>
    <n v="1"/>
    <n v="0"/>
    <s v="Centrum Kształcenia Zawodowego w Świdnicy, 58-105 Świdnica, ul. Gen. Władysława Sikorskiego 41"/>
    <x v="0"/>
  </r>
  <r>
    <n v="294"/>
    <x v="32"/>
    <s v="Oława"/>
    <n v="29742"/>
    <x v="11"/>
    <n v="432106"/>
    <s v="SPL.01."/>
    <s v="Obsługa magazynów"/>
    <x v="0"/>
    <n v="8"/>
    <n v="2"/>
    <s v="angielski"/>
    <n v="8"/>
    <n v="2"/>
    <s v="Centrum Kształcenia Zawodowego w Zespole Szkół i Placówek Kształcenia Zawodowego, ul.Botaniczna 66, 65-392  Zielona Góra"/>
    <x v="3"/>
  </r>
  <r>
    <m/>
    <x v="26"/>
    <s v="Ostrzeszów"/>
    <m/>
    <x v="6"/>
    <n v="512001"/>
    <s v="HGT.02."/>
    <s v=" Przygotowanie i wydawanie dań"/>
    <x v="2"/>
    <n v="1"/>
    <m/>
    <m/>
    <m/>
    <m/>
    <s v="Centrum Kształcenia Zawodowego w Oleśnicy, ul. Wojska Polskiego 67"/>
    <x v="4"/>
  </r>
  <r>
    <m/>
    <x v="26"/>
    <s v="Ostrzeszów"/>
    <m/>
    <x v="2"/>
    <n v="514101"/>
    <s v="FRK.01."/>
    <s v="Wykonywanie usług fryzjerskich"/>
    <x v="9"/>
    <n v="1"/>
    <m/>
    <m/>
    <m/>
    <m/>
    <s v="Centrum Kształcenia Zawodowego w Oleśnicy, ul. Wojska Polskiego 67"/>
    <x v="4"/>
  </r>
  <r>
    <m/>
    <x v="26"/>
    <s v="Ostrzeszów"/>
    <m/>
    <x v="7"/>
    <n v="522301"/>
    <s v="HAN.01."/>
    <s v="Prowadzenie sprzedaży"/>
    <x v="6"/>
    <n v="1"/>
    <m/>
    <m/>
    <m/>
    <m/>
    <s v="Centrum Kształcenia Zawodowego w Oleśnicy, ul. Wojska Polskiego 67"/>
    <x v="4"/>
  </r>
  <r>
    <m/>
    <x v="26"/>
    <s v="Ostrzeszów"/>
    <m/>
    <x v="3"/>
    <n v="751201"/>
    <s v="SPC.01."/>
    <s v="Produkcja wyrobów cukierniczych"/>
    <x v="4"/>
    <n v="1"/>
    <m/>
    <m/>
    <m/>
    <m/>
    <s v="Centrum Kształcenia Zawodowego w Oleśnicy, ul. Wojska Polskiego 67"/>
    <x v="4"/>
  </r>
  <r>
    <n v="374"/>
    <x v="33"/>
    <s v="Polkowice"/>
    <n v="40806"/>
    <x v="3"/>
    <n v="751201"/>
    <s v="SPC.01."/>
    <s v="Produkcja wyrobów cukierniczych"/>
    <x v="3"/>
    <n v="4"/>
    <n v="4"/>
    <s v="angielski"/>
    <n v="1"/>
    <n v="1"/>
    <s v="Centrum Kształcenia Zawodowego i Ustawicznego w Legnicy, ul. Lotnicza 26, 59-220 Legnica"/>
    <x v="6"/>
  </r>
  <r>
    <n v="375"/>
    <x v="33"/>
    <s v="Polkowice"/>
    <n v="40806"/>
    <x v="27"/>
    <n v="741201"/>
    <s v="ELE.01."/>
    <s v=" Montaż i obsługa maszyn i urządzeń elektrycznych"/>
    <x v="0"/>
    <n v="9"/>
    <n v="0"/>
    <s v="angielski"/>
    <n v="9"/>
    <n v="0"/>
    <s v="Centrum Kształcenia Zawodowego i Ustawicznego, 67-400 Wschowa, Plac Kosynierów 1"/>
    <x v="7"/>
  </r>
  <r>
    <n v="376"/>
    <x v="33"/>
    <s v="Polkowice"/>
    <n v="40806"/>
    <x v="0"/>
    <n v="741103"/>
    <s v="ELE.02."/>
    <s v="Montaż, uruchamianie i konserwacja instalacji, maszyn i urządzeń elektrycznych"/>
    <x v="0"/>
    <n v="1"/>
    <n v="0"/>
    <s v="niemiecki"/>
    <n v="1"/>
    <n v="0"/>
    <s v="Centrum Kształcenia Zawodowego i Ustawicznego, 67-400 Wschowa, Plac Kosynierów 1"/>
    <x v="7"/>
  </r>
  <r>
    <n v="377"/>
    <x v="33"/>
    <s v="Polkowice"/>
    <n v="40806"/>
    <x v="2"/>
    <n v="514101"/>
    <s v="FRK.01."/>
    <s v="Wykonywanie usług fryzjerskich"/>
    <x v="6"/>
    <n v="4"/>
    <n v="4"/>
    <s v="angielski"/>
    <n v="2"/>
    <n v="2"/>
    <s v="Centrum Kształcenia Zawodowego i Ustawicznego w Legnicy, ul. Lotnicza 26, 59-220 Legnica"/>
    <x v="6"/>
  </r>
  <r>
    <n v="378"/>
    <x v="33"/>
    <s v="Polkowice"/>
    <n v="40806"/>
    <x v="6"/>
    <n v="512001"/>
    <s v="HGT.02."/>
    <s v=" Przygotowanie i wydawanie dań"/>
    <x v="0"/>
    <n v="0"/>
    <n v="0"/>
    <s v="angielski"/>
    <n v="0"/>
    <n v="0"/>
    <s v="Centrum Kształcenia Zawodowego i Ustawicznego w Legnicy, ul. Lotnicza 26, 59-220 Legnica"/>
    <x v="6"/>
  </r>
  <r>
    <n v="379"/>
    <x v="33"/>
    <s v="Polkowice"/>
    <n v="40806"/>
    <x v="1"/>
    <n v="723103"/>
    <s v="MOT.05."/>
    <s v="Obsługa, diagnozowanie oraz naprawa pojazdów samochodowych"/>
    <x v="8"/>
    <n v="5"/>
    <n v="0"/>
    <s v="angielski"/>
    <n v="0"/>
    <n v="0"/>
    <s v="Głogowskie Centrum Kształcenia Zawodowego w Głogowie"/>
    <x v="12"/>
  </r>
  <r>
    <n v="380"/>
    <x v="33"/>
    <s v="Polkowice"/>
    <n v="40806"/>
    <x v="7"/>
    <n v="522301"/>
    <s v="HAN.01."/>
    <s v="Prowadzenie sprzedaży"/>
    <x v="3"/>
    <n v="12"/>
    <n v="8"/>
    <s v="angielski"/>
    <n v="2"/>
    <n v="2"/>
    <s v="Centrum Kształcenia Zawodowego i Ustawicznego w Legnicy, ul. Lotnicza 26, 59-220 Legnica"/>
    <x v="6"/>
  </r>
  <r>
    <n v="381"/>
    <x v="33"/>
    <s v="Polkowice"/>
    <n v="40806"/>
    <x v="22"/>
    <n v="722204"/>
    <s v="MEC.08."/>
    <s v="Wykonywanie i naprawa elementów maszyn, urządzeń i narzędzi"/>
    <x v="0"/>
    <n v="2"/>
    <n v="0"/>
    <s v="niemiecki"/>
    <n v="2"/>
    <n v="0"/>
    <s v="Centrum Kształcenia Zawodowego w CKZiU,  ul. Tadeusza Kościuszki 27, 56-100 Wołów"/>
    <x v="9"/>
  </r>
  <r>
    <n v="382"/>
    <x v="33"/>
    <s v="Polkowice"/>
    <n v="40806"/>
    <x v="25"/>
    <n v="713203"/>
    <s v="MOT.03."/>
    <s v="Diagnozowanie i naprawa powłok lakierniczych"/>
    <x v="0"/>
    <n v="1"/>
    <n v="0"/>
    <s v="niemiecki"/>
    <n v="1"/>
    <n v="0"/>
    <s v="Centrum Kształcenia Zawodowego w Świdnicy, 58-105 Świdnica, ul. Gen. Władysława Sikorskiego 41"/>
    <x v="0"/>
  </r>
  <r>
    <m/>
    <x v="33"/>
    <s v="Polkowice"/>
    <n v="40806"/>
    <x v="12"/>
    <n v="752205"/>
    <s v="DRM.04."/>
    <s v=" Wytwarzanie wyrobów z drewna i materiałów drewnopochodnych"/>
    <x v="0"/>
    <n v="1"/>
    <n v="0"/>
    <s v="angielski"/>
    <n v="1"/>
    <n v="0"/>
    <s v="Centrum Kształcenia Zawodowego w Świdnicy, 58-105 Świdnica, ul. Gen. Władysława Sikorskiego 41"/>
    <x v="0"/>
  </r>
  <r>
    <n v="38"/>
    <x v="34"/>
    <s v="Przemków"/>
    <n v="106261"/>
    <x v="6"/>
    <n v="512001"/>
    <s v="HGT.02."/>
    <s v=" Przygotowanie i wydawanie dań"/>
    <x v="5"/>
    <n v="6"/>
    <n v="5"/>
    <s v="angielski"/>
    <n v="6"/>
    <n v="5"/>
    <s v="Centrum Kształcenia Zawodowego i Ustawicznego w Legnicy, ul. Lotnicza 26, 59-220 Legnica"/>
    <x v="6"/>
  </r>
  <r>
    <n v="39"/>
    <x v="34"/>
    <s v="Przemków"/>
    <n v="106261"/>
    <x v="29"/>
    <n v="742118"/>
    <s v="ELM.03."/>
    <s v="Montaż, uruchamianie i konserwacja urządzeń i systemów mechatronicznych"/>
    <x v="0"/>
    <n v="2"/>
    <n v="0"/>
    <s v="angielski"/>
    <n v="2"/>
    <n v="0"/>
    <s v="Centrum Kształcenia Zawodowego w Zespole Szkół i Placówek Kształcenia Zawodowego, ul.Botaniczna 66, 65-392  Zielona Góra"/>
    <x v="3"/>
  </r>
  <r>
    <n v="40"/>
    <x v="34"/>
    <s v="Przemków"/>
    <n v="106261"/>
    <x v="8"/>
    <n v="722307"/>
    <s v="MEC.05."/>
    <s v=" Użytkowanie obrabiarek skrawających"/>
    <x v="0"/>
    <n v="4"/>
    <n v="0"/>
    <s v="angielski"/>
    <n v="4"/>
    <n v="0"/>
    <s v="Centrum Kształcenia Zawodowego w Świdnicy, 58-105 Świdnica, ul. Gen. Władysława Sikorskiego 41"/>
    <x v="0"/>
  </r>
  <r>
    <n v="41"/>
    <x v="34"/>
    <s v="Przemków"/>
    <n v="106261"/>
    <x v="1"/>
    <n v="723103"/>
    <s v="MOT.05."/>
    <s v="Obsługa, diagnozowanie oraz naprawa pojazdów samochodowych"/>
    <x v="8"/>
    <n v="3"/>
    <n v="0"/>
    <s v="angielski"/>
    <n v="0"/>
    <n v="0"/>
    <s v="Głogowskie Centrum Kształcenia Zawodowego w Głogowie"/>
    <x v="12"/>
  </r>
  <r>
    <n v="42"/>
    <x v="34"/>
    <s v="Przemków"/>
    <n v="106261"/>
    <x v="7"/>
    <n v="522301"/>
    <s v="HAN.01."/>
    <s v="Prowadzenie sprzedaży"/>
    <x v="0"/>
    <n v="0"/>
    <n v="0"/>
    <s v="angielski"/>
    <n v="0"/>
    <n v="0"/>
    <s v="Centrum Kształcenia Zawodowego i Ustawicznego w Legnicy, ul. Lotnicza 26, 59-220 Legnica"/>
    <x v="6"/>
  </r>
  <r>
    <n v="473"/>
    <x v="35"/>
    <s v="Rakowice Wielkie"/>
    <n v="84234"/>
    <x v="2"/>
    <n v="514101"/>
    <s v="FRK.01."/>
    <s v="Wykonywanie usług fryzjerskich"/>
    <x v="6"/>
    <n v="7"/>
    <n v="6"/>
    <s v="angielski"/>
    <n v="7"/>
    <n v="6"/>
    <s v="Centrum Kształcenia Zawodowego i Ustawicznego w Legnicy, ul. Lotnicza 26, 59-220 Legnica"/>
    <x v="6"/>
  </r>
  <r>
    <n v="474"/>
    <x v="35"/>
    <s v="Rakowice Wielkie"/>
    <n v="84234"/>
    <x v="6"/>
    <n v="512001"/>
    <s v="HGT.02."/>
    <s v=" Przygotowanie i wydawanie dań"/>
    <x v="4"/>
    <n v="5"/>
    <n v="1"/>
    <s v="angielski"/>
    <n v="3"/>
    <n v="1"/>
    <s v="Centrum Kształcenia Zawodowego i Ustawicznego w Legnicy, ul. Lotnicza 26, 59-220 Legnica"/>
    <x v="6"/>
  </r>
  <r>
    <n v="475"/>
    <x v="35"/>
    <s v="Rakowice Wielkie"/>
    <n v="84234"/>
    <x v="9"/>
    <n v="711204"/>
    <s v="BUD.12."/>
    <s v=" Wykonywanie robót murarskich i tynkarskich"/>
    <x v="0"/>
    <n v="1"/>
    <n v="1"/>
    <s v="angielski"/>
    <n v="1"/>
    <n v="1"/>
    <s v="Centrum Kształcenia Zawodowego w Świdnicy, 58-105 Świdnica, ul. Gen. Władysława Sikorskiego 41"/>
    <x v="0"/>
  </r>
  <r>
    <n v="476"/>
    <x v="35"/>
    <s v="Rakowice Wielkie"/>
    <n v="84234"/>
    <x v="14"/>
    <n v="751204"/>
    <s v="SPC.03."/>
    <s v="Produkcja wyrobów piekarskich"/>
    <x v="0"/>
    <n v="1"/>
    <n v="0"/>
    <s v="angielski"/>
    <n v="1"/>
    <n v="1"/>
    <s v="Centrum Kształcenia Zawodowego i Ustawicznego, 67-400 Wschowa, Plac Kosynierów 1"/>
    <x v="7"/>
  </r>
  <r>
    <n v="477"/>
    <x v="35"/>
    <s v="Rakowice Wielkie"/>
    <n v="84234"/>
    <x v="24"/>
    <n v="613003"/>
    <s v="ROL.04."/>
    <s v=" Prowadzenie produkcji rolniczej"/>
    <x v="0"/>
    <n v="2"/>
    <n v="0"/>
    <s v="angielski"/>
    <n v="1"/>
    <n v="1"/>
    <s v="Centrum Kształcenia Zawodowego i Ustawicznego, 67-400 Wschowa, Plac Kosynierów 1"/>
    <x v="7"/>
  </r>
  <r>
    <n v="478"/>
    <x v="35"/>
    <s v="Rakowice Wielkie"/>
    <n v="84234"/>
    <x v="7"/>
    <n v="522301"/>
    <s v="HAN.01."/>
    <s v="Prowadzenie sprzedaży"/>
    <x v="6"/>
    <n v="4"/>
    <n v="2"/>
    <s v="angielski"/>
    <n v="1"/>
    <n v="1"/>
    <s v="Centrum Kształcenia Zawodowego i Ustawicznego w Legnicy, ul. Lotnicza 26, 59-220 Legnica"/>
    <x v="6"/>
  </r>
  <r>
    <n v="479"/>
    <x v="35"/>
    <s v="Rakowice Wielkie"/>
    <n v="84234"/>
    <x v="35"/>
    <n v="711402"/>
    <s v="BUD.01."/>
    <s v="Wykonywanie robót zbrojarskich i betoniarskich"/>
    <x v="0"/>
    <n v="5"/>
    <n v="0"/>
    <s v="niemiecki"/>
    <n v="5"/>
    <n v="0"/>
    <s v="Centrum Kształcenia Zawodowego w Zespole Szkół i Placówek Kształcenia Zawodowego, ul.Botaniczna 66, 65-392  Zielona Góra"/>
    <x v="3"/>
  </r>
  <r>
    <n v="274"/>
    <x v="36"/>
    <s v="Strzegom"/>
    <n v="13181"/>
    <x v="6"/>
    <n v="512001"/>
    <s v="HGT.02."/>
    <s v=" Przygotowanie i wydawanie dań"/>
    <x v="0"/>
    <n v="7"/>
    <n v="5"/>
    <s v="niemiecki"/>
    <n v="0"/>
    <n v="0"/>
    <s v="Centrum Kształcenia Zawodowego w Świdnicy, 58-105 Świdnica, ul. Gen. Władysława Sikorskiego 41"/>
    <x v="0"/>
  </r>
  <r>
    <n v="275"/>
    <x v="36"/>
    <s v="Strzegom"/>
    <n v="13181"/>
    <x v="2"/>
    <n v="514101"/>
    <s v="FRK.01."/>
    <s v="Wykonywanie usług fryzjerskich"/>
    <x v="0"/>
    <n v="6"/>
    <n v="5"/>
    <s v="niemiecki"/>
    <n v="0"/>
    <n v="0"/>
    <s v="Centrum Kształcenia Zawodowego w Świdnicy, 58-105 Świdnica, ul. Gen. Władysława Sikorskiego 41"/>
    <x v="0"/>
  </r>
  <r>
    <n v="276"/>
    <x v="36"/>
    <s v="Strzegom"/>
    <n v="13181"/>
    <x v="7"/>
    <n v="522301"/>
    <s v="HAN.01."/>
    <s v="Prowadzenie sprzedaży"/>
    <x v="0"/>
    <n v="4"/>
    <n v="4"/>
    <s v="niemiecki"/>
    <n v="0"/>
    <n v="0"/>
    <s v="Centrum Kształcenia Zawodowego w Świdnicy, 58-105 Świdnica, ul. Gen. Władysława Sikorskiego 41"/>
    <x v="0"/>
  </r>
  <r>
    <n v="277"/>
    <x v="36"/>
    <s v="Strzegom"/>
    <n v="13181"/>
    <x v="16"/>
    <n v="721306"/>
    <s v="MOT.01."/>
    <s v="Diagnozowanie i naprawa nadwozi pojazdów samochodowych"/>
    <x v="0"/>
    <n v="0"/>
    <n v="0"/>
    <s v="niemiecki"/>
    <n v="0"/>
    <n v="0"/>
    <s v="Centrum Kształcenia Zawodowego w Świdnicy, 58-105 Świdnica, ul. Gen. Władysława Sikorskiego 41"/>
    <x v="0"/>
  </r>
  <r>
    <n v="278"/>
    <x v="36"/>
    <s v="Strzegom"/>
    <n v="13181"/>
    <x v="1"/>
    <n v="723103"/>
    <s v="MOT.05."/>
    <s v="Obsługa, diagnozowanie oraz naprawa pojazdów samochodowych"/>
    <x v="0"/>
    <n v="11"/>
    <n v="0"/>
    <s v="niemiecki"/>
    <n v="0"/>
    <n v="0"/>
    <s v="Centrum Kształcenia Zawodowego w Świdnicy, 58-105 Świdnica, ul. Gen. Władysława Sikorskiego 41"/>
    <x v="0"/>
  </r>
  <r>
    <n v="279"/>
    <x v="36"/>
    <s v="Strzegom"/>
    <n v="13181"/>
    <x v="3"/>
    <n v="751201"/>
    <s v="SPC.01."/>
    <s v="Produkcja wyrobów cukierniczych"/>
    <x v="0"/>
    <n v="7"/>
    <n v="6"/>
    <s v="niemiecki"/>
    <n v="0"/>
    <n v="0"/>
    <s v="Centrum Kształcenia Zawodowego w Świdnicy, 58-105 Świdnica, ul. Gen. Władysława Sikorskiego 41"/>
    <x v="0"/>
  </r>
  <r>
    <n v="280"/>
    <x v="36"/>
    <s v="Strzegom"/>
    <n v="13181"/>
    <x v="0"/>
    <n v="741103"/>
    <s v="ELE.02."/>
    <s v="Montaż, uruchamianie i konserwacja instalacji, maszyn i urządzeń elektrycznych"/>
    <x v="0"/>
    <n v="1"/>
    <n v="0"/>
    <s v="niemiecki"/>
    <n v="0"/>
    <n v="0"/>
    <s v="Centrum Kształcenia Zawodowego w Świdnicy, 58-105 Świdnica, ul. Gen. Władysława Sikorskiego 41"/>
    <x v="0"/>
  </r>
  <r>
    <n v="281"/>
    <x v="36"/>
    <s v="Strzegom"/>
    <n v="13181"/>
    <x v="20"/>
    <n v="712618"/>
    <s v="BUD.09."/>
    <s v="Wykonywanie robót związanych z budową, montażem i eksploatacją sieci oraz instalacji sanitarnych"/>
    <x v="0"/>
    <n v="1"/>
    <n v="0"/>
    <s v="niemiecki"/>
    <n v="0"/>
    <n v="0"/>
    <s v="Centrum Kształcenia Zawodowego w Świdnicy, 58-105 Świdnica, ul. Gen. Władysława Sikorskiego 41"/>
    <x v="0"/>
  </r>
  <r>
    <n v="282"/>
    <x v="36"/>
    <s v="Strzegom"/>
    <n v="13181"/>
    <x v="14"/>
    <n v="751204"/>
    <s v="SPC.03."/>
    <s v="Produkcja wyrobów piekarskich"/>
    <x v="0"/>
    <n v="5"/>
    <n v="0"/>
    <s v="niemiecki"/>
    <n v="0"/>
    <n v="0"/>
    <s v="Centrum Kształcenia Zawodowego w Świdnicy, 58-105 Świdnica, ul. Gen. Władysława Sikorskiego 41"/>
    <x v="0"/>
  </r>
  <r>
    <n v="283"/>
    <x v="36"/>
    <s v="Strzegom"/>
    <n v="13181"/>
    <x v="26"/>
    <n v="711301"/>
    <s v="BUD.04."/>
    <s v=" Wykonywanie robót kamieniarskich"/>
    <x v="0"/>
    <n v="2"/>
    <n v="0"/>
    <s v="niemiecki"/>
    <n v="3"/>
    <n v="0"/>
    <s v="Centrum Kształcenia Zawodowego w Zespole Szkół i Placówek Kształcenia Zawodowego, ul.Botaniczna 66, 65-392  Zielona Góra"/>
    <x v="3"/>
  </r>
  <r>
    <n v="284"/>
    <x v="36"/>
    <s v="Strzegom"/>
    <n v="13181"/>
    <x v="22"/>
    <n v="722204"/>
    <s v="MEC.08."/>
    <s v="Wykonywanie i naprawa elementów maszyn, urządzeń i narzędzi"/>
    <x v="0"/>
    <n v="1"/>
    <n v="0"/>
    <s v="niemiecki"/>
    <n v="0"/>
    <n v="0"/>
    <s v="Centrum Kształcenia Zawodowego w Świdnicy, 58-105 Świdnica, ul. Gen. Władysława Sikorskiego 41"/>
    <x v="0"/>
  </r>
  <r>
    <n v="285"/>
    <x v="36"/>
    <s v="Strzegom"/>
    <n v="13181"/>
    <x v="12"/>
    <n v="752205"/>
    <s v="DRM.04."/>
    <s v=" Wytwarzanie wyrobów z drewna i materiałów drewnopochodnych"/>
    <x v="0"/>
    <n v="0"/>
    <n v="0"/>
    <s v="niemiecki"/>
    <n v="0"/>
    <n v="0"/>
    <s v="Centrum Kształcenia Zawodowego w Świdnicy, 58-105 Świdnica, ul. Gen. Władysława Sikorskiego 41"/>
    <x v="0"/>
  </r>
  <r>
    <n v="286"/>
    <x v="36"/>
    <s v="Strzegom"/>
    <n v="13181"/>
    <x v="28"/>
    <n v="723310"/>
    <s v="MEC.03."/>
    <s v="Montaż i obsługa maszyn i urządzeń"/>
    <x v="0"/>
    <n v="0"/>
    <n v="0"/>
    <s v="niemiecki"/>
    <n v="0"/>
    <n v="0"/>
    <s v="Centrum Kształcenia Zawodowego nr 1 w Gliwicach Gliwickie Centrum Edukacji u.Stefana Okrzei 20"/>
    <x v="14"/>
  </r>
  <r>
    <n v="287"/>
    <x v="36"/>
    <s v="Strzegom"/>
    <n v="13181"/>
    <x v="9"/>
    <n v="711204"/>
    <s v="BUD.12."/>
    <s v=" Wykonywanie robót murarskich i tynkarskich"/>
    <x v="0"/>
    <n v="0"/>
    <n v="0"/>
    <s v="niemiecki"/>
    <n v="0"/>
    <n v="0"/>
    <s v="Centrum Kształcenia Zawodowego w Świdnicy, 58-105 Świdnica, ul. Gen. Władysława Sikorskiego 41"/>
    <x v="0"/>
  </r>
  <r>
    <n v="333"/>
    <x v="37"/>
    <s v="Strzelin"/>
    <n v="79824"/>
    <x v="7"/>
    <n v="522301"/>
    <s v="HAN.01."/>
    <s v="Prowadzenie sprzedaży"/>
    <x v="7"/>
    <n v="26"/>
    <n v="15"/>
    <s v="angielski"/>
    <n v="24"/>
    <n v="15"/>
    <s v="Zespół Szkół Ponadpodstawowych im. Hipolita Cegielskiego w Ziębicach ul. Wojska Polskiego 3, 57-220 Ziębice"/>
    <x v="5"/>
  </r>
  <r>
    <n v="334"/>
    <x v="37"/>
    <s v="Strzelin"/>
    <n v="79824"/>
    <x v="2"/>
    <n v="514101"/>
    <s v="FRK.01."/>
    <s v="Wykonywanie usług fryzjerskich"/>
    <x v="6"/>
    <n v="4"/>
    <n v="3"/>
    <s v="angielski"/>
    <n v="4"/>
    <n v="3"/>
    <s v="Zespół Szkół Ponadpodstawowych im. Hipolita Cegielskiego w Ziębicach ul. Wojska Polskiego 3, 57-220 Ziębice"/>
    <x v="5"/>
  </r>
  <r>
    <n v="336"/>
    <x v="37"/>
    <s v="Strzelin"/>
    <n v="79824"/>
    <x v="9"/>
    <n v="711204"/>
    <s v="BUD.12."/>
    <s v=" Wykonywanie robót murarskich i tynkarskich"/>
    <x v="0"/>
    <n v="1"/>
    <n v="1"/>
    <s v="angielski"/>
    <n v="1"/>
    <n v="1"/>
    <s v="Centrum Kształcenia Zawodowego w Świdnicy, 58-105 Świdnica, ul. Gen. Władysława Sikorskiego 41"/>
    <x v="0"/>
  </r>
  <r>
    <n v="335"/>
    <x v="37"/>
    <s v="Strzelin"/>
    <n v="79824"/>
    <x v="10"/>
    <n v="753402"/>
    <s v="DRM.05."/>
    <s v="Wykonywanie wyrobów tapicerowanych"/>
    <x v="2"/>
    <n v="3"/>
    <n v="0"/>
    <s v="angielski"/>
    <n v="3"/>
    <n v="0"/>
    <s v="Centrum Kształcenia Zawodowego w Oleśnicy, ul. Wojska Polskiego 67"/>
    <x v="4"/>
  </r>
  <r>
    <n v="338"/>
    <x v="37"/>
    <s v="Strzelin"/>
    <n v="79824"/>
    <x v="3"/>
    <n v="751201"/>
    <s v="SPC.01."/>
    <s v="Produkcja wyrobów cukierniczych"/>
    <x v="0"/>
    <n v="2"/>
    <n v="2"/>
    <s v="angielski"/>
    <n v="2"/>
    <n v="2"/>
    <s v="Centrum Kształcenia Zawodowego w Kłodzkiej Szkole Przedsiębiorczości w Kłodzku, ul. Szkolna 8, 57-300 Kłodzko"/>
    <x v="2"/>
  </r>
  <r>
    <n v="339"/>
    <x v="37"/>
    <s v="Strzelin"/>
    <n v="79824"/>
    <x v="6"/>
    <n v="512001"/>
    <s v="HGT.02."/>
    <s v=" Przygotowanie i wydawanie dań"/>
    <x v="12"/>
    <n v="2"/>
    <n v="2"/>
    <s v="angielski"/>
    <n v="2"/>
    <n v="2"/>
    <s v="Zespół Szkół Ponadpodstawowych im. Hipolita Cegielskiego w Ziębicach ul. Wojska Polskiego 3, 57-220 Ziębice"/>
    <x v="5"/>
  </r>
  <r>
    <n v="337"/>
    <x v="37"/>
    <s v="Strzelin"/>
    <n v="79824"/>
    <x v="14"/>
    <n v="751204"/>
    <s v="SPC.03."/>
    <s v="Produkcja wyrobów piekarskich"/>
    <x v="2"/>
    <n v="1"/>
    <n v="0"/>
    <s v="angielski"/>
    <n v="1"/>
    <n v="0"/>
    <s v="Centrum Kształcenia Zawodowego w Oleśnicy, ul. Wojska Polskiego 67"/>
    <x v="4"/>
  </r>
  <r>
    <n v="340"/>
    <x v="37"/>
    <s v="Strzelin"/>
    <n v="79824"/>
    <x v="0"/>
    <n v="741103"/>
    <s v="ELE.02."/>
    <s v="Montaż, uruchamianie i konserwacja instalacji, maszyn i urządzeń elektrycznych"/>
    <x v="6"/>
    <n v="2"/>
    <n v="0"/>
    <s v="angielski"/>
    <n v="2"/>
    <n v="0"/>
    <s v="Centrum Kształcenia Zawodowego w Oleśnicy, ul. Wojska Polskiego 67"/>
    <x v="4"/>
  </r>
  <r>
    <m/>
    <x v="37"/>
    <s v="Strzelin"/>
    <n v="79824"/>
    <x v="17"/>
    <n v="712101"/>
    <s v="BUD.03."/>
    <s v="Wykonywanie robót dekarsko-blacharskich"/>
    <x v="0"/>
    <n v="1"/>
    <n v="0"/>
    <m/>
    <n v="1"/>
    <n v="0"/>
    <s v="Centrum Kształcenia Zawodowego w Zespole Szkół i Placówek Kształcenia Zawodowego, ul.Botaniczna 66, 65-392  Zielona Góra"/>
    <x v="3"/>
  </r>
  <r>
    <n v="341"/>
    <x v="37"/>
    <s v="Strzelin"/>
    <n v="79824"/>
    <x v="12"/>
    <n v="752205"/>
    <s v="DRM.04."/>
    <s v=" Wytwarzanie wyrobów z drewna i materiałów drewnopochodnych"/>
    <x v="6"/>
    <n v="0"/>
    <n v="0"/>
    <s v="angielski"/>
    <n v="1"/>
    <n v="0"/>
    <s v="Centrum Kształcenia Zawodowego w Oleśnicy, ul. Wojska Polskiego 67"/>
    <x v="4"/>
  </r>
  <r>
    <n v="165"/>
    <x v="38"/>
    <s v="Syców"/>
    <n v="82519"/>
    <x v="3"/>
    <n v="751201"/>
    <s v="SPC.01."/>
    <s v="Produkcja wyrobów cukierniczych"/>
    <x v="4"/>
    <n v="5"/>
    <n v="3"/>
    <s v="angielski"/>
    <n v="0"/>
    <n v="0"/>
    <s v="Centrum Kształcenia Zawodowego w Oleśnicy, ul. Wojska Polskiego 67"/>
    <x v="4"/>
  </r>
  <r>
    <n v="168"/>
    <x v="38"/>
    <s v="Syców"/>
    <n v="82519"/>
    <x v="18"/>
    <n v="741203"/>
    <s v="MOT.02."/>
    <s v="Obsługa, diagnozowanie oraz naprawa mechatronicznych systemów pojazdów samochodowych"/>
    <x v="0"/>
    <n v="1"/>
    <n v="0"/>
    <s v="angielski"/>
    <n v="1"/>
    <n v="0"/>
    <s v="Ośrodek Dokształcania i Doskonalenia Zawodowego w Krotoszynie"/>
    <x v="17"/>
  </r>
  <r>
    <n v="166"/>
    <x v="38"/>
    <s v="Syców"/>
    <n v="82519"/>
    <x v="33"/>
    <n v="742117"/>
    <s v="ELM.02."/>
    <s v="Montaż oraz instalowanie układów i urządzeń elektronicznych"/>
    <x v="0"/>
    <n v="2"/>
    <n v="0"/>
    <s v="angielski"/>
    <n v="2"/>
    <n v="0"/>
    <s v="Centrum Kształcenia Zawodowego w Zespole Szkół i Placówek Kształcenia Zawodowego, ul.Botaniczna 66, 65-392  Zielona Góra"/>
    <x v="3"/>
  </r>
  <r>
    <n v="167"/>
    <x v="38"/>
    <s v="Syców"/>
    <n v="82519"/>
    <x v="0"/>
    <n v="741103"/>
    <s v="ELE.02."/>
    <s v="Montaż, uruchamianie i konserwacja instalacji, maszyn i urządzeń elektrycznych"/>
    <x v="6"/>
    <n v="5"/>
    <n v="0"/>
    <s v="angielski"/>
    <n v="0"/>
    <n v="0"/>
    <s v="Centrum Kształcenia Zawodowego w Oleśnicy, ul. Wojska Polskiego 67"/>
    <x v="4"/>
  </r>
  <r>
    <n v="169"/>
    <x v="38"/>
    <s v="Syców"/>
    <n v="82519"/>
    <x v="2"/>
    <n v="514101"/>
    <s v="FRK.01."/>
    <s v="Wykonywanie usług fryzjerskich"/>
    <x v="2"/>
    <n v="10"/>
    <n v="8"/>
    <s v="angielski"/>
    <n v="10"/>
    <n v="8"/>
    <s v="Centrum Kształcenia Zawodowego w Oleśnicy, ul. Wojska Polskiego 67"/>
    <x v="4"/>
  </r>
  <r>
    <n v="170"/>
    <x v="38"/>
    <s v="Syców"/>
    <n v="82519"/>
    <x v="13"/>
    <n v="753105"/>
    <s v="MOD.03."/>
    <s v="Projektowanie i wytwarzanie wyrobów odzieżowych"/>
    <x v="0"/>
    <n v="1"/>
    <n v="1"/>
    <s v="angielski"/>
    <n v="1"/>
    <n v="1"/>
    <s v="Centrum Kształcenia Zawodowego w Zespole Szkół i Placówek Kształcenia Zawodowego, ul.Botaniczna 66, 65-392  Zielona Góra"/>
    <x v="3"/>
  </r>
  <r>
    <n v="171"/>
    <x v="38"/>
    <s v="Syców"/>
    <n v="82519"/>
    <x v="6"/>
    <n v="512001"/>
    <s v="HGT.02."/>
    <s v=" Przygotowanie i wydawanie dań"/>
    <x v="7"/>
    <n v="2"/>
    <n v="2"/>
    <s v="angielski"/>
    <n v="2"/>
    <n v="2"/>
    <s v="Centrum Kształcenia Zawodowego w Oleśnicy, ul. Wojska Polskiego 67"/>
    <x v="4"/>
  </r>
  <r>
    <n v="172"/>
    <x v="38"/>
    <s v="Syców"/>
    <n v="82519"/>
    <x v="1"/>
    <n v="723103"/>
    <s v="MOT.05."/>
    <s v="Obsługa, diagnozowanie oraz naprawa pojazdów samochodowych"/>
    <x v="9"/>
    <n v="11"/>
    <n v="0"/>
    <s v="angielski"/>
    <n v="11"/>
    <n v="0"/>
    <s v="Centrum Kształcenia Zawodowego w Oleśnicy, ul. Wojska Polskiego 67"/>
    <x v="4"/>
  </r>
  <r>
    <n v="173"/>
    <x v="38"/>
    <s v="Syców"/>
    <n v="82519"/>
    <x v="20"/>
    <n v="712618"/>
    <s v="BUD.09."/>
    <s v="Wykonywanie robót związanych z budową, montażem i eksploatacją sieci oraz instalacji sanitarnych"/>
    <x v="0"/>
    <n v="3"/>
    <n v="0"/>
    <s v="angielski"/>
    <n v="3"/>
    <n v="0"/>
    <s v="Centrum Kształcenia Zawodowego w Świdnicy, 58-105 Świdnica, ul. Gen. Władysława Sikorskiego 41"/>
    <x v="0"/>
  </r>
  <r>
    <m/>
    <x v="38"/>
    <s v="Syców"/>
    <n v="82519"/>
    <x v="5"/>
    <n v="712905"/>
    <s v="BUD.11."/>
    <s v=" Wykonywanie robót montażowych, okładzinowych i wykończeniowych"/>
    <x v="0"/>
    <n v="1"/>
    <n v="0"/>
    <s v="angielski"/>
    <n v="1"/>
    <n v="0"/>
    <s v="Ośrodek Dokształcania i Doskonalenia Zawodowego w Krotoszynie"/>
    <x v="17"/>
  </r>
  <r>
    <m/>
    <x v="38"/>
    <s v="Syców"/>
    <n v="82519"/>
    <x v="8"/>
    <n v="722307"/>
    <s v="MEC.05."/>
    <s v=" Użytkowanie obrabiarek skrawających"/>
    <x v="0"/>
    <n v="2"/>
    <n v="0"/>
    <s v="angielski"/>
    <n v="0"/>
    <n v="0"/>
    <s v="Centrum Kształcenia Zawodowego w Oleśnicy, ul. Wojska Polskiego 67"/>
    <x v="4"/>
  </r>
  <r>
    <n v="174"/>
    <x v="38"/>
    <s v="Syców"/>
    <n v="82519"/>
    <x v="7"/>
    <n v="522301"/>
    <s v="HAN.01."/>
    <s v="Prowadzenie sprzedaży"/>
    <x v="5"/>
    <n v="14"/>
    <n v="10"/>
    <s v="angielski"/>
    <n v="0"/>
    <n v="0"/>
    <s v="Centrum Kształcenia Zawodowego w Oleśnicy, ul. Wojska Polskiego 67"/>
    <x v="4"/>
  </r>
  <r>
    <n v="175"/>
    <x v="38"/>
    <s v="Syców"/>
    <n v="82519"/>
    <x v="12"/>
    <n v="752205"/>
    <s v="DRM.04."/>
    <s v=" Wytwarzanie wyrobów z drewna i materiałów drewnopochodnych"/>
    <x v="6"/>
    <n v="6"/>
    <n v="0"/>
    <s v="angielski"/>
    <n v="0"/>
    <n v="0"/>
    <s v="Centrum Kształcenia Zawodowego w Oleśnicy, ul. Wojska Polskiego 67"/>
    <x v="4"/>
  </r>
  <r>
    <n v="176"/>
    <x v="38"/>
    <s v="Syców"/>
    <n v="82519"/>
    <x v="22"/>
    <n v="722204"/>
    <s v="MEC.08."/>
    <s v="Wykonywanie i naprawa elementów maszyn, urządzeń i narzędzi"/>
    <x v="0"/>
    <n v="1"/>
    <n v="0"/>
    <s v="angielski"/>
    <n v="1"/>
    <n v="0"/>
    <s v="Ośrodek Dokształcania i Doskonalenia Zawodowego w Krotoszynie"/>
    <x v="17"/>
  </r>
  <r>
    <n v="177"/>
    <x v="38"/>
    <s v="Syców"/>
    <n v="82519"/>
    <x v="10"/>
    <n v="753402"/>
    <s v="DRM.05."/>
    <s v="Wykonywanie wyrobów tapicerowanych"/>
    <x v="13"/>
    <n v="20"/>
    <n v="0"/>
    <s v="angielski"/>
    <n v="0"/>
    <n v="0"/>
    <s v="Centrum Kształcenia Zawodowego w Oleśnicy, ul. Wojska Polskiego 67"/>
    <x v="4"/>
  </r>
  <r>
    <n v="435"/>
    <x v="39"/>
    <s v="Środa Śląska"/>
    <n v="22648"/>
    <x v="2"/>
    <n v="514101"/>
    <s v="FRK.01."/>
    <s v="Wykonywanie usług fryzjerskich"/>
    <x v="5"/>
    <n v="5"/>
    <n v="5"/>
    <m/>
    <n v="5"/>
    <n v="5"/>
    <s v="Centrum Kształcenia Zawodowego i Ustawicznego w Legnicy, ul. Lotnicza 26, 59-220 Legnica"/>
    <x v="6"/>
  </r>
  <r>
    <n v="436"/>
    <x v="39"/>
    <s v="Środa Śląska"/>
    <n v="22648"/>
    <x v="6"/>
    <n v="512001"/>
    <s v="HGT.02."/>
    <s v=" Przygotowanie i wydawanie dań"/>
    <x v="3"/>
    <n v="1"/>
    <n v="1"/>
    <m/>
    <n v="1"/>
    <n v="1"/>
    <s v="Centrum Kształcenia Zawodowego i Ustawicznego w Legnicy, ul. Lotnicza 26, 59-220 Legnica"/>
    <x v="6"/>
  </r>
  <r>
    <n v="437"/>
    <x v="39"/>
    <s v="Środa Śląska"/>
    <n v="22648"/>
    <x v="7"/>
    <n v="522301"/>
    <s v="HAN.01."/>
    <s v="Prowadzenie sprzedaży"/>
    <x v="5"/>
    <n v="2"/>
    <n v="1"/>
    <m/>
    <n v="2"/>
    <n v="1"/>
    <s v="Centrum Kształcenia Zawodowego i Ustawicznego w Legnicy, ul. Lotnicza 26, 59-220 Legnica"/>
    <x v="6"/>
  </r>
  <r>
    <n v="438"/>
    <x v="39"/>
    <s v="Środa Śląska"/>
    <n v="22648"/>
    <x v="1"/>
    <n v="723103"/>
    <s v="MOT.05."/>
    <s v="Obsługa, diagnozowanie oraz naprawa pojazdów samochodowych"/>
    <x v="0"/>
    <n v="2"/>
    <n v="0"/>
    <m/>
    <n v="2"/>
    <n v="0"/>
    <s v="Centrum Kształcenia Zawodowego w CKZiU,  ul. Tadeusza Kościuszki 27, 56-100 Wołów"/>
    <x v="9"/>
  </r>
  <r>
    <m/>
    <x v="39"/>
    <s v="Środa Śląska"/>
    <n v="22648"/>
    <x v="3"/>
    <n v="751201"/>
    <s v="SPC.01."/>
    <s v="Produkcja wyrobów cukierniczych"/>
    <x v="3"/>
    <n v="1"/>
    <n v="0"/>
    <s v="angielski"/>
    <n v="1"/>
    <n v="0"/>
    <s v="Centrum Kształcenia Zawodowego i Ustawicznego w Legnicy, ul. Lotnicza 26, 59-220 Legnica"/>
    <x v="6"/>
  </r>
  <r>
    <n v="439"/>
    <x v="39"/>
    <s v="Środa Śląska"/>
    <n v="22648"/>
    <x v="12"/>
    <n v="752205"/>
    <s v="DRM.04."/>
    <s v=" Wytwarzanie wyrobów z drewna i materiałów drewnopochodnych"/>
    <x v="0"/>
    <n v="1"/>
    <n v="0"/>
    <m/>
    <n v="1"/>
    <n v="0"/>
    <s v="Centrum Kształcenia Zawodowego w Świdnicy, 58-105 Świdnica, ul. Gen. Władysława Sikorskiego 41"/>
    <x v="0"/>
  </r>
  <r>
    <n v="178"/>
    <x v="40"/>
    <s v="Świdnica"/>
    <n v="21715"/>
    <x v="16"/>
    <n v="721306"/>
    <s v="MOT.01."/>
    <s v="Diagnozowanie i naprawa nadwozi pojazdów samochodowych"/>
    <x v="0"/>
    <n v="1"/>
    <n v="0"/>
    <s v="niemiecki"/>
    <n v="0"/>
    <n v="0"/>
    <s v="Centrum Kształcenia Zawodowego w Świdnicy, 58-105 Świdnica, ul. Gen. Władysława Sikorskiego 41"/>
    <x v="0"/>
  </r>
  <r>
    <n v="179"/>
    <x v="40"/>
    <s v="Świdnica"/>
    <n v="21715"/>
    <x v="3"/>
    <n v="751201"/>
    <s v="SPC.01."/>
    <s v="Produkcja wyrobów cukierniczych"/>
    <x v="0"/>
    <n v="8"/>
    <n v="6"/>
    <s v="niemiecki"/>
    <n v="0"/>
    <n v="0"/>
    <s v="Centrum Kształcenia Zawodowego w Świdnicy, 58-105 Świdnica, ul. Gen. Władysława Sikorskiego 41"/>
    <x v="0"/>
  </r>
  <r>
    <n v="180"/>
    <x v="40"/>
    <s v="Świdnica"/>
    <n v="21715"/>
    <x v="0"/>
    <n v="741103"/>
    <s v="ELE.02."/>
    <s v="Montaż, uruchamianie i konserwacja instalacji, maszyn i urządzeń elektrycznych"/>
    <x v="0"/>
    <n v="1"/>
    <n v="0"/>
    <s v="niemiecki"/>
    <n v="0"/>
    <n v="0"/>
    <s v="Centrum Kształcenia Zawodowego w Świdnicy, 58-105 Świdnica, ul. Gen. Władysława Sikorskiego 41"/>
    <x v="0"/>
  </r>
  <r>
    <n v="181"/>
    <x v="40"/>
    <s v="Świdnica"/>
    <n v="21715"/>
    <x v="2"/>
    <n v="514101"/>
    <s v="FRK.01."/>
    <s v="Wykonywanie usług fryzjerskich"/>
    <x v="0"/>
    <n v="4"/>
    <n v="3"/>
    <s v="niemiecki"/>
    <n v="0"/>
    <n v="0"/>
    <s v="Centrum Kształcenia Zawodowego w Świdnicy, 58-105 Świdnica, ul. Gen. Władysława Sikorskiego 41"/>
    <x v="0"/>
  </r>
  <r>
    <n v="182"/>
    <x v="40"/>
    <s v="Świdnica"/>
    <n v="21715"/>
    <x v="6"/>
    <n v="512001"/>
    <s v="HGT.02."/>
    <s v=" Przygotowanie i wydawanie dań"/>
    <x v="0"/>
    <n v="3"/>
    <n v="2"/>
    <s v="niemiecki"/>
    <n v="0"/>
    <n v="0"/>
    <s v="Centrum Kształcenia Zawodowego w Świdnicy, 58-105 Świdnica, ul. Gen. Władysława Sikorskiego 41"/>
    <x v="0"/>
  </r>
  <r>
    <n v="183"/>
    <x v="40"/>
    <s v="Świdnica"/>
    <n v="21715"/>
    <x v="25"/>
    <n v="713203"/>
    <s v="MOT.03."/>
    <s v="Diagnozowanie i naprawa powłok lakierniczych"/>
    <x v="0"/>
    <n v="1"/>
    <n v="0"/>
    <s v="niemiecki"/>
    <n v="0"/>
    <n v="0"/>
    <s v="Centrum Kształcenia Zawodowego w Świdnicy, 58-105 Świdnica, ul. Gen. Władysława Sikorskiego 41"/>
    <x v="0"/>
  </r>
  <r>
    <n v="184"/>
    <x v="40"/>
    <s v="Świdnica"/>
    <n v="21715"/>
    <x v="1"/>
    <n v="723103"/>
    <s v="MOT.05."/>
    <s v="Obsługa, diagnozowanie oraz naprawa pojazdów samochodowych"/>
    <x v="0"/>
    <n v="9"/>
    <n v="0"/>
    <s v="niemiecki"/>
    <n v="0"/>
    <n v="0"/>
    <s v="Centrum Kształcenia Zawodowego w Świdnicy, 58-105 Świdnica, ul. Gen. Władysława Sikorskiego 41"/>
    <x v="0"/>
  </r>
  <r>
    <n v="185"/>
    <x v="40"/>
    <s v="Świdnica"/>
    <n v="21715"/>
    <x v="20"/>
    <n v="712618"/>
    <s v="BUD.09."/>
    <s v="Wykonywanie robót związanych z budową, montażem i eksploatacją sieci oraz instalacji sanitarnych"/>
    <x v="0"/>
    <n v="0"/>
    <n v="0"/>
    <s v="niemiecki"/>
    <n v="0"/>
    <n v="0"/>
    <s v="Centrum Kształcenia Zawodowego w Świdnicy, 58-105 Świdnica, ul. Gen. Władysława Sikorskiego 41"/>
    <x v="0"/>
  </r>
  <r>
    <n v="186"/>
    <x v="40"/>
    <s v="Świdnica"/>
    <n v="21715"/>
    <x v="9"/>
    <n v="711204"/>
    <s v="BUD.12."/>
    <s v=" Wykonywanie robót murarskich i tynkarskich"/>
    <x v="0"/>
    <n v="0"/>
    <n v="0"/>
    <s v="niemiecki"/>
    <n v="0"/>
    <n v="0"/>
    <s v="Centrum Kształcenia Zawodowego w Świdnicy, 58-105 Świdnica, ul. Gen. Władysława Sikorskiego 41"/>
    <x v="0"/>
  </r>
  <r>
    <n v="187"/>
    <x v="40"/>
    <s v="Świdnica"/>
    <n v="21715"/>
    <x v="14"/>
    <n v="751204"/>
    <s v="SPC.03."/>
    <s v="Produkcja wyrobów piekarskich"/>
    <x v="0"/>
    <n v="4"/>
    <n v="0"/>
    <s v="niemiecki"/>
    <n v="0"/>
    <n v="0"/>
    <s v="Centrum Kształcenia Zawodowego w Świdnicy, 58-105 Świdnica, ul. Gen. Władysława Sikorskiego 41"/>
    <x v="0"/>
  </r>
  <r>
    <n v="188"/>
    <x v="40"/>
    <s v="Świdnica"/>
    <n v="21715"/>
    <x v="7"/>
    <n v="522301"/>
    <s v="HAN.01."/>
    <s v="Prowadzenie sprzedaży"/>
    <x v="0"/>
    <n v="13"/>
    <n v="12"/>
    <s v="niemiecki"/>
    <n v="0"/>
    <n v="0"/>
    <s v="Centrum Kształcenia Zawodowego w Świdnicy, 58-105 Świdnica, ul. Gen. Władysława Sikorskiego 41"/>
    <x v="0"/>
  </r>
  <r>
    <n v="189"/>
    <x v="40"/>
    <s v="Świdnica"/>
    <n v="21715"/>
    <x v="22"/>
    <n v="722204"/>
    <s v="MEC.08."/>
    <s v="Wykonywanie i naprawa elementów maszyn, urządzeń i narzędzi"/>
    <x v="0"/>
    <n v="0"/>
    <n v="0"/>
    <s v="niemiecki"/>
    <n v="0"/>
    <n v="0"/>
    <s v="Centrum Kształcenia Zawodowego w Świdnicy, 58-105 Świdnica, ul. Gen. Władysława Sikorskiego 41"/>
    <x v="0"/>
  </r>
  <r>
    <n v="303"/>
    <x v="41"/>
    <s v="Świdnica"/>
    <n v="12321"/>
    <x v="16"/>
    <n v="721306"/>
    <s v="MOT.01."/>
    <s v="Diagnozowanie i naprawa nadwozi pojazdów samochodowych"/>
    <x v="0"/>
    <n v="1"/>
    <n v="0"/>
    <s v="niemiecki"/>
    <n v="0"/>
    <n v="0"/>
    <s v="Centrum Kształcenia Zawodowego w Świdnicy, 58-105 Świdnica, ul. Gen. Władysława Sikorskiego 41"/>
    <x v="0"/>
  </r>
  <r>
    <n v="304"/>
    <x v="41"/>
    <s v="Świdnica"/>
    <n v="12321"/>
    <x v="3"/>
    <n v="751201"/>
    <s v="SPC.01."/>
    <s v="Produkcja wyrobów cukierniczych"/>
    <x v="0"/>
    <n v="6"/>
    <n v="4"/>
    <s v="niemiecki"/>
    <n v="0"/>
    <n v="0"/>
    <s v="Centrum Kształcenia Zawodowego w Świdnicy, 58-105 Świdnica, ul. Gen. Władysława Sikorskiego 41"/>
    <x v="0"/>
  </r>
  <r>
    <n v="305"/>
    <x v="41"/>
    <s v="Świdnica"/>
    <n v="12321"/>
    <x v="2"/>
    <n v="514101"/>
    <s v="FRK.01."/>
    <s v="Wykonywanie usług fryzjerskich"/>
    <x v="0"/>
    <n v="12"/>
    <n v="11"/>
    <s v="niemiecki"/>
    <n v="0"/>
    <n v="0"/>
    <s v="Centrum Kształcenia Zawodowego w Świdnicy, 58-105 Świdnica, ul. Gen. Władysława Sikorskiego 41"/>
    <x v="0"/>
  </r>
  <r>
    <n v="306"/>
    <x v="41"/>
    <s v="Świdnica"/>
    <n v="12321"/>
    <x v="15"/>
    <n v="513101"/>
    <s v="HGT.01."/>
    <s v="Wykonywanie usług kelnerskich"/>
    <x v="0"/>
    <n v="1"/>
    <n v="1"/>
    <s v="angielski"/>
    <n v="1"/>
    <n v="1"/>
    <s v="Centrum Kształcenia Zawodowego w Zespole Szkół i Placówek Kształcenia Zawodowego, ul.Botaniczna 66, 65-392  Zielona Góra"/>
    <x v="3"/>
  </r>
  <r>
    <n v="307"/>
    <x v="41"/>
    <s v="Świdnica"/>
    <n v="12321"/>
    <x v="6"/>
    <n v="512001"/>
    <s v="HGT.02."/>
    <s v=" Przygotowanie i wydawanie dań"/>
    <x v="0"/>
    <n v="7"/>
    <n v="3"/>
    <s v="niemiecki"/>
    <n v="0"/>
    <n v="0"/>
    <s v="Centrum Kształcenia Zawodowego w Świdnicy, 58-105 Świdnica, ul. Gen. Władysława Sikorskiego 41"/>
    <x v="0"/>
  </r>
  <r>
    <n v="308"/>
    <x v="41"/>
    <s v="Świdnica"/>
    <n v="12321"/>
    <x v="1"/>
    <n v="723103"/>
    <s v="MOT.05."/>
    <s v="Obsługa, diagnozowanie oraz naprawa pojazdów samochodowych"/>
    <x v="0"/>
    <n v="9"/>
    <n v="0"/>
    <s v="niemiecki"/>
    <n v="0"/>
    <n v="0"/>
    <s v="Centrum Kształcenia Zawodowego w Świdnicy, 58-105 Świdnica, ul. Gen. Władysława Sikorskiego 41"/>
    <x v="0"/>
  </r>
  <r>
    <n v="309"/>
    <x v="41"/>
    <s v="Świdnica"/>
    <n v="12321"/>
    <x v="20"/>
    <n v="712618"/>
    <s v="BUD.09."/>
    <s v="Wykonywanie robót związanych z budową, montażem i eksploatacją sieci oraz instalacji sanitarnych"/>
    <x v="0"/>
    <n v="1"/>
    <n v="0"/>
    <s v="niemiecki"/>
    <n v="0"/>
    <n v="0"/>
    <s v="Centrum Kształcenia Zawodowego w Świdnicy, 58-105 Świdnica, ul. Gen. Władysława Sikorskiego 41"/>
    <x v="0"/>
  </r>
  <r>
    <n v="310"/>
    <x v="41"/>
    <s v="Świdnica"/>
    <n v="12321"/>
    <x v="5"/>
    <n v="712905"/>
    <s v="BUD.11."/>
    <s v=" Wykonywanie robót montażowych, okładzinowych i wykończeniowych"/>
    <x v="0"/>
    <n v="1"/>
    <n v="0"/>
    <s v="niemiecki"/>
    <n v="1"/>
    <n v="0"/>
    <s v="Centrum Kształcenia Zawodowego i Ustawicznego, 67-400 Wschowa, Plac Kosynierów 1"/>
    <x v="7"/>
  </r>
  <r>
    <n v="311"/>
    <x v="41"/>
    <s v="Świdnica"/>
    <n v="12321"/>
    <x v="8"/>
    <n v="722307"/>
    <s v="MEC.05."/>
    <s v=" Użytkowanie obrabiarek skrawających"/>
    <x v="0"/>
    <n v="2"/>
    <n v="0"/>
    <s v="niemiecki"/>
    <n v="0"/>
    <n v="0"/>
    <s v="Centrum Kształcenia Zawodowego w Świdnicy, 58-105 Świdnica, ul. Gen. Władysława Sikorskiego 41"/>
    <x v="0"/>
  </r>
  <r>
    <n v="312"/>
    <x v="41"/>
    <s v="Świdnica"/>
    <n v="12321"/>
    <x v="14"/>
    <n v="751204"/>
    <s v="SPC.03."/>
    <s v="Produkcja wyrobów piekarskich"/>
    <x v="0"/>
    <n v="3"/>
    <n v="0"/>
    <s v="niemiecki"/>
    <n v="0"/>
    <n v="0"/>
    <s v="Centrum Kształcenia Zawodowego w Świdnicy, 58-105 Świdnica, ul. Gen. Władysława Sikorskiego 41"/>
    <x v="0"/>
  </r>
  <r>
    <n v="313"/>
    <x v="41"/>
    <s v="Świdnica"/>
    <n v="12321"/>
    <x v="7"/>
    <n v="522301"/>
    <s v="HAN.01."/>
    <s v="Prowadzenie sprzedaży"/>
    <x v="0"/>
    <n v="13"/>
    <n v="9"/>
    <s v="niemiecki"/>
    <n v="0"/>
    <n v="0"/>
    <s v="Centrum Kształcenia Zawodowego w Świdnicy, 58-105 Świdnica, ul. Gen. Władysława Sikorskiego 41"/>
    <x v="0"/>
  </r>
  <r>
    <n v="190"/>
    <x v="42"/>
    <s v="Świebodzice"/>
    <n v="14928"/>
    <x v="2"/>
    <n v="514101"/>
    <s v="FRK.01."/>
    <s v="Wykonywanie usług fryzjerskich"/>
    <x v="0"/>
    <n v="5"/>
    <n v="5"/>
    <s v="angielski"/>
    <n v="0"/>
    <n v="0"/>
    <s v="Centrum Kształcenia Zawodowego w Świdnicy, 58-105 Świdnica, ul. Gen. Władysława Sikorskiego 41"/>
    <x v="0"/>
  </r>
  <r>
    <n v="191"/>
    <x v="42"/>
    <s v="Świebodzice"/>
    <n v="14928"/>
    <x v="1"/>
    <n v="723103"/>
    <s v="MOT.05."/>
    <s v="Obsługa, diagnozowanie oraz naprawa pojazdów samochodowych"/>
    <x v="0"/>
    <n v="10"/>
    <n v="0"/>
    <s v="angielski"/>
    <n v="0"/>
    <n v="0"/>
    <s v="Centrum Kształcenia Zawodowego w Świdnicy, 58-105 Świdnica, ul. Gen. Władysława Sikorskiego 41"/>
    <x v="0"/>
  </r>
  <r>
    <n v="192"/>
    <x v="42"/>
    <s v="Świebodzice"/>
    <n v="14928"/>
    <x v="6"/>
    <n v="512001"/>
    <s v="HGT.02."/>
    <s v=" Przygotowanie i wydawanie dań"/>
    <x v="0"/>
    <n v="8"/>
    <n v="7"/>
    <s v="angielski"/>
    <n v="0"/>
    <n v="0"/>
    <s v="Centrum Kształcenia Zawodowego w Świdnicy, 58-105 Świdnica, ul. Gen. Władysława Sikorskiego 41"/>
    <x v="0"/>
  </r>
  <r>
    <n v="193"/>
    <x v="42"/>
    <s v="Świebodzice"/>
    <n v="14928"/>
    <x v="0"/>
    <n v="741103"/>
    <s v="ELE.02."/>
    <s v="Montaż, uruchamianie i konserwacja instalacji, maszyn i urządzeń elektrycznych"/>
    <x v="0"/>
    <n v="5"/>
    <n v="0"/>
    <s v="angielski"/>
    <n v="0"/>
    <n v="0"/>
    <s v="Centrum Kształcenia Zawodowego w Świdnicy, 58-105 Świdnica, ul. Gen. Władysława Sikorskiego 41"/>
    <x v="0"/>
  </r>
  <r>
    <m/>
    <x v="42"/>
    <s v="Świebodzice"/>
    <n v="14928"/>
    <x v="22"/>
    <n v="722204"/>
    <s v="MEC.08."/>
    <s v="Wykonywanie i naprawa elementów maszyn, urządzeń i narzędzi"/>
    <x v="0"/>
    <n v="1"/>
    <n v="0"/>
    <s v="angielski"/>
    <n v="0"/>
    <n v="0"/>
    <s v="Centrum Kształcenia Zawodowego w Świdnicy, 58-105 Świdnica, ul. Gen. Władysława Sikorskiego 41"/>
    <x v="0"/>
  </r>
  <r>
    <n v="194"/>
    <x v="42"/>
    <s v="Świebodzice"/>
    <n v="14928"/>
    <x v="7"/>
    <n v="522301"/>
    <s v="HAN.01."/>
    <s v="Prowadzenie sprzedaży"/>
    <x v="0"/>
    <n v="15"/>
    <n v="13"/>
    <s v="angielski"/>
    <n v="0"/>
    <n v="0"/>
    <s v="Centrum Kształcenia Zawodowego w Świdnicy, 58-105 Świdnica, ul. Gen. Władysława Sikorskiego 41"/>
    <x v="0"/>
  </r>
  <r>
    <n v="195"/>
    <x v="42"/>
    <s v="Świebodzice"/>
    <n v="14928"/>
    <x v="3"/>
    <n v="751201"/>
    <s v="SPC.01."/>
    <s v="Produkcja wyrobów cukierniczych"/>
    <x v="0"/>
    <n v="1"/>
    <n v="1"/>
    <s v="angielski"/>
    <n v="0"/>
    <n v="0"/>
    <s v="Centrum Kształcenia Zawodowego w Świdnicy, 58-105 Świdnica, ul. Gen. Władysława Sikorskiego 41"/>
    <x v="0"/>
  </r>
  <r>
    <n v="196"/>
    <x v="42"/>
    <s v="Świebodzice"/>
    <n v="14928"/>
    <x v="12"/>
    <n v="752205"/>
    <s v="DRM.04."/>
    <s v=" Wytwarzanie wyrobów z drewna i materiałów drewnopochodnych"/>
    <x v="0"/>
    <n v="3"/>
    <n v="0"/>
    <s v="angielski"/>
    <n v="0"/>
    <n v="0"/>
    <s v="Centrum Kształcenia Zawodowego w Świdnicy, 58-105 Świdnica, ul. Gen. Władysława Sikorskiego 41"/>
    <x v="0"/>
  </r>
  <r>
    <n v="197"/>
    <x v="42"/>
    <s v="Świebodzice"/>
    <n v="14928"/>
    <x v="8"/>
    <n v="722307"/>
    <s v="MEC.05."/>
    <s v=" Użytkowanie obrabiarek skrawających"/>
    <x v="0"/>
    <n v="9"/>
    <n v="2"/>
    <s v="angielski"/>
    <n v="0"/>
    <n v="0"/>
    <s v="Centrum Kształcenia Zawodowego w Świdnicy, 58-105 Świdnica, ul. Gen. Władysława Sikorskiego 41"/>
    <x v="0"/>
  </r>
  <r>
    <n v="198"/>
    <x v="43"/>
    <s v="Trzebnica"/>
    <n v="34791"/>
    <x v="16"/>
    <n v="721306"/>
    <s v="MOT.01."/>
    <s v="Diagnozowanie i naprawa nadwozi pojazdów samochodowych"/>
    <x v="0"/>
    <n v="3"/>
    <n v="0"/>
    <s v="angielski"/>
    <n v="3"/>
    <n v="0"/>
    <s v="Centrum Kształcenia Zawodowego w Świdnicy, 58-105 Świdnica, ul. Gen. Władysława Sikorskiego 41"/>
    <x v="0"/>
  </r>
  <r>
    <n v="200"/>
    <x v="43"/>
    <s v="Trzebnica"/>
    <n v="34791"/>
    <x v="27"/>
    <n v="741201"/>
    <s v="ELE.01."/>
    <s v=" Montaż i obsługa maszyn i urządzeń elektrycznych"/>
    <x v="0"/>
    <n v="10"/>
    <n v="0"/>
    <s v="angielski"/>
    <n v="10"/>
    <n v="0"/>
    <s v="Centrum Kształcenia Zawodowego i Ustawicznego, 67-400 Wschowa, Plac Kosynierów 1"/>
    <x v="7"/>
  </r>
  <r>
    <n v="201"/>
    <x v="43"/>
    <s v="Trzebnica"/>
    <n v="34791"/>
    <x v="18"/>
    <n v="741203"/>
    <s v="MOT.02."/>
    <s v="Obsługa, diagnozowanie oraz naprawa mechatronicznych systemów pojazdów samochodowych"/>
    <x v="0"/>
    <n v="1"/>
    <n v="0"/>
    <s v="angielski"/>
    <n v="1"/>
    <n v="0"/>
    <s v="Centrum Kształcenia Zawodowego i Ustawicznego, 67-400 Wschowa, Plac Kosynierów 1"/>
    <x v="7"/>
  </r>
  <r>
    <n v="204"/>
    <x v="43"/>
    <s v="Trzebnica"/>
    <n v="34791"/>
    <x v="6"/>
    <n v="512001"/>
    <s v="HGT.02."/>
    <s v=" Przygotowanie i wydawanie dań"/>
    <x v="14"/>
    <n v="10"/>
    <n v="7"/>
    <s v="angielski"/>
    <n v="10"/>
    <n v="7"/>
    <s v="Centrum Kształcenia Zawodowego w CKZiU,  ul. Tadeusza Kościuszki 27, 56-100 Wołów"/>
    <x v="9"/>
  </r>
  <r>
    <n v="205"/>
    <x v="43"/>
    <s v="Trzebnica"/>
    <n v="34791"/>
    <x v="25"/>
    <n v="713203"/>
    <s v="MOT.03."/>
    <s v="Diagnozowanie i naprawa powłok lakierniczych"/>
    <x v="0"/>
    <n v="3"/>
    <n v="0"/>
    <s v="angielski"/>
    <n v="3"/>
    <n v="0"/>
    <s v="Centrum Kształcenia Zawodowego i Ustawicznego, 67-400 Wschowa, Plac Kosynierów 1"/>
    <x v="7"/>
  </r>
  <r>
    <n v="206"/>
    <x v="43"/>
    <s v="Trzebnica"/>
    <n v="34791"/>
    <x v="11"/>
    <n v="432106"/>
    <s v="SPL.01."/>
    <s v="Obsługa magazynów"/>
    <x v="0"/>
    <n v="1"/>
    <n v="1"/>
    <s v="angielski"/>
    <n v="1"/>
    <n v="1"/>
    <s v="Centrum Kształcenia Zawodowego w Zespole Szkół i Placówek Kształcenia Zawodowego, ul.Botaniczna 66, 65-392  Zielona Góra"/>
    <x v="3"/>
  </r>
  <r>
    <n v="207"/>
    <x v="43"/>
    <s v="Trzebnica"/>
    <n v="34791"/>
    <x v="36"/>
    <n v="834103"/>
    <s v="ROL.02."/>
    <s v=" Eksploatacja pojazdów, maszyn, urządzeń i narzędzi stosowanych w rolnictwie"/>
    <x v="0"/>
    <n v="2"/>
    <n v="0"/>
    <s v="angielski"/>
    <n v="2"/>
    <n v="0"/>
    <s v="Centrum Kształcenia Zawodowego i Ustawicznego, 67-400 Wschowa, Plac Kosynierów 1"/>
    <x v="7"/>
  </r>
  <r>
    <n v="208"/>
    <x v="43"/>
    <s v="Trzebnica"/>
    <n v="34791"/>
    <x v="1"/>
    <n v="723103"/>
    <s v="MOT.05."/>
    <s v="Obsługa, diagnozowanie oraz naprawa pojazdów samochodowych"/>
    <x v="10"/>
    <n v="14"/>
    <n v="0"/>
    <s v="angielski"/>
    <n v="14"/>
    <n v="0"/>
    <s v="Centrum Kształcenia Zawodowego w CKZiU,  ul. Tadeusza Kościuszki 27, 56-100 Wołów"/>
    <x v="9"/>
  </r>
  <r>
    <n v="209"/>
    <x v="43"/>
    <s v="Trzebnica"/>
    <n v="34791"/>
    <x v="9"/>
    <n v="711204"/>
    <s v="BUD.12."/>
    <s v=" Wykonywanie robót murarskich i tynkarskich"/>
    <x v="0"/>
    <n v="1"/>
    <n v="0"/>
    <s v="niemiecki"/>
    <n v="1"/>
    <n v="0"/>
    <s v="Centrum Kształcenia Zawodowego i Ustawicznego, 67-400 Wschowa, Plac Kosynierów 1"/>
    <x v="7"/>
  </r>
  <r>
    <n v="210"/>
    <x v="43"/>
    <s v="Trzebnica"/>
    <n v="34791"/>
    <x v="8"/>
    <n v="722307"/>
    <s v="MEC.05."/>
    <s v=" Użytkowanie obrabiarek skrawających"/>
    <x v="0"/>
    <n v="3"/>
    <n v="0"/>
    <s v="niemiecki"/>
    <n v="3"/>
    <n v="0"/>
    <s v="Centrum Kształcenia Zawodowego w Oleśnicy, ul. Wojska Polskiego 67"/>
    <x v="4"/>
  </r>
  <r>
    <n v="211"/>
    <x v="43"/>
    <s v="Trzebnica"/>
    <n v="34791"/>
    <x v="32"/>
    <n v="751108"/>
    <s v="SPC.04."/>
    <s v=" Produkcja przetworów mięsnych i tłuszczowych"/>
    <x v="0"/>
    <n v="1"/>
    <n v="0"/>
    <s v="angielski"/>
    <n v="1"/>
    <n v="0"/>
    <s v="Ośrodek Dokształcania i Doskonalenia Zawodowego w Krotoszynie"/>
    <x v="17"/>
  </r>
  <r>
    <n v="212"/>
    <x v="43"/>
    <s v="Trzebnica"/>
    <n v="34791"/>
    <x v="24"/>
    <n v="613003"/>
    <s v="ROL.04."/>
    <s v=" Prowadzenie produkcji rolniczej"/>
    <x v="0"/>
    <n v="2"/>
    <n v="0"/>
    <s v="angielski"/>
    <n v="2"/>
    <n v="0"/>
    <s v="Centrum Kształcenia Zawodowego i Ustawicznego, 67-400 Wschowa, Plac Kosynierów 1"/>
    <x v="7"/>
  </r>
  <r>
    <n v="214"/>
    <x v="43"/>
    <s v="Trzebnica"/>
    <n v="34791"/>
    <x v="22"/>
    <n v="722204"/>
    <s v="MEC.08."/>
    <s v="Wykonywanie i naprawa elementów maszyn, urządzeń i narzędzi"/>
    <x v="10"/>
    <n v="6"/>
    <n v="0"/>
    <s v="angielski"/>
    <n v="6"/>
    <n v="0"/>
    <s v="Centrum Kształcenia Zawodowego w CKZiU,  ul. Tadeusza Kościuszki 27, 56-100 Wołów"/>
    <x v="9"/>
  </r>
  <r>
    <n v="199"/>
    <x v="43"/>
    <s v="Trzebnica"/>
    <n v="34791"/>
    <x v="3"/>
    <n v="751201"/>
    <s v="SPC.01."/>
    <s v="Produkcja wyrobów cukierniczych"/>
    <x v="4"/>
    <n v="1"/>
    <n v="1"/>
    <s v="angielski"/>
    <n v="1"/>
    <n v="1"/>
    <s v="Centrum Kształcenia Zawodowego w Oleśnicy, ul. Wojska Polskiego 67"/>
    <x v="4"/>
  </r>
  <r>
    <n v="202"/>
    <x v="43"/>
    <s v="Trzebnica"/>
    <n v="34791"/>
    <x v="0"/>
    <n v="741103"/>
    <s v="ELE.02."/>
    <s v="Montaż, uruchamianie i konserwacja instalacji, maszyn i urządzeń elektrycznych"/>
    <x v="6"/>
    <n v="6"/>
    <n v="0"/>
    <s v="angielski"/>
    <n v="6"/>
    <n v="0"/>
    <s v="Centrum Kształcenia Zawodowego w Oleśnicy, ul. Wojska Polskiego 67"/>
    <x v="4"/>
  </r>
  <r>
    <n v="203"/>
    <x v="43"/>
    <s v="Trzebnica"/>
    <n v="34791"/>
    <x v="2"/>
    <n v="514101"/>
    <s v="FRK.01."/>
    <s v="Wykonywanie usług fryzjerskich"/>
    <x v="9"/>
    <n v="10"/>
    <n v="8"/>
    <s v="angielski"/>
    <n v="10"/>
    <n v="8"/>
    <s v="Centrum Kształcenia Zawodowego w Oleśnicy, ul. Wojska Polskiego 67"/>
    <x v="4"/>
  </r>
  <r>
    <n v="213"/>
    <x v="43"/>
    <s v="Trzebnica"/>
    <n v="34791"/>
    <x v="12"/>
    <n v="752205"/>
    <s v="DRM.04."/>
    <s v=" Wytwarzanie wyrobów z drewna i materiałów drewnopochodnych"/>
    <x v="6"/>
    <n v="2"/>
    <n v="0"/>
    <s v="angielski"/>
    <n v="2"/>
    <n v="0"/>
    <s v="Centrum Kształcenia Zawodowego w Oleśnicy, ul. Wojska Polskiego 67"/>
    <x v="4"/>
  </r>
  <r>
    <n v="408"/>
    <x v="44"/>
    <s v="Twardogóra"/>
    <n v="81656"/>
    <x v="5"/>
    <n v="712905"/>
    <s v="BUD.11."/>
    <s v=" Wykonywanie robót montażowych, okładzinowych i wykończeniowych"/>
    <x v="0"/>
    <n v="2"/>
    <n v="0"/>
    <s v="angielski"/>
    <n v="2"/>
    <n v="0"/>
    <s v="Centrum Kształcenia Zawodowego w Zespole Szkół i Placówek Kształcenia Zawodowego, ul.Botaniczna 66, 65-392  Zielona Góra"/>
    <x v="3"/>
  </r>
  <r>
    <n v="416"/>
    <x v="44"/>
    <s v="Twardogóra"/>
    <n v="81656"/>
    <x v="13"/>
    <n v="753105"/>
    <s v="MOD.03."/>
    <s v="Projektowanie i wytwarzanie wyrobów odzieżowych"/>
    <x v="0"/>
    <n v="1"/>
    <n v="1"/>
    <s v="angielski"/>
    <n v="1"/>
    <n v="1"/>
    <s v="Centrum Kształcenia Zawodowego w Zespole Szkół i Placówek Kształcenia Zawodowego, ul.Botaniczna 66, 65-392  Zielona Góra"/>
    <x v="3"/>
  </r>
  <r>
    <n v="411"/>
    <x v="44"/>
    <s v="Twardogóra"/>
    <n v="81656"/>
    <x v="8"/>
    <n v="722307"/>
    <s v="MEC.05."/>
    <s v=" Użytkowanie obrabiarek skrawających"/>
    <x v="0"/>
    <n v="2"/>
    <n v="1"/>
    <s v="angielski"/>
    <n v="0"/>
    <n v="0"/>
    <s v="Centrum Kształcenia Zawodowego w Oleśnicy, ul. Wojska Polskiego 67"/>
    <x v="4"/>
  </r>
  <r>
    <n v="409"/>
    <x v="44"/>
    <s v="Twardogóra"/>
    <n v="81656"/>
    <x v="12"/>
    <n v="752205"/>
    <s v="DRM.04."/>
    <s v=" Wytwarzanie wyrobów z drewna i materiałów drewnopochodnych"/>
    <x v="6"/>
    <n v="5"/>
    <n v="0"/>
    <s v="angielski"/>
    <n v="0"/>
    <n v="0"/>
    <s v="Centrum Kształcenia Zawodowego w Oleśnicy, ul. Wojska Polskiego 67"/>
    <x v="4"/>
  </r>
  <r>
    <n v="410"/>
    <x v="44"/>
    <s v="Twardogóra"/>
    <n v="81656"/>
    <x v="10"/>
    <n v="753402"/>
    <s v="DRM.05."/>
    <s v="Wykonywanie wyrobów tapicerowanych"/>
    <x v="2"/>
    <n v="5"/>
    <n v="1"/>
    <s v="angielski"/>
    <n v="0"/>
    <n v="0"/>
    <s v="Centrum Kształcenia Zawodowego w Oleśnicy, ul. Wojska Polskiego 67"/>
    <x v="4"/>
  </r>
  <r>
    <n v="412"/>
    <x v="44"/>
    <s v="Twardogóra"/>
    <n v="81656"/>
    <x v="0"/>
    <n v="741103"/>
    <s v="ELE.02."/>
    <s v="Montaż, uruchamianie i konserwacja instalacji, maszyn i urządzeń elektrycznych"/>
    <x v="6"/>
    <n v="2"/>
    <n v="0"/>
    <s v="angielski"/>
    <n v="0"/>
    <n v="0"/>
    <s v="Centrum Kształcenia Zawodowego w Oleśnicy, ul. Wojska Polskiego 67"/>
    <x v="4"/>
  </r>
  <r>
    <n v="413"/>
    <x v="44"/>
    <s v="Twardogóra"/>
    <n v="81656"/>
    <x v="7"/>
    <n v="522301"/>
    <s v="HAN.01."/>
    <s v="Prowadzenie sprzedaży"/>
    <x v="6"/>
    <n v="2"/>
    <n v="0"/>
    <s v="angielski"/>
    <n v="0"/>
    <n v="0"/>
    <s v="Centrum Kształcenia Zawodowego w Oleśnicy, ul. Wojska Polskiego 67"/>
    <x v="4"/>
  </r>
  <r>
    <n v="414"/>
    <x v="44"/>
    <s v="Twardogóra"/>
    <n v="81656"/>
    <x v="1"/>
    <n v="723103"/>
    <s v="MOT.05."/>
    <s v="Obsługa, diagnozowanie oraz naprawa pojazdów samochodowych"/>
    <x v="9"/>
    <n v="1"/>
    <n v="0"/>
    <s v="angielski"/>
    <n v="0"/>
    <n v="0"/>
    <s v="Centrum Kształcenia Zawodowego w Oleśnicy, ul. Wojska Polskiego 67"/>
    <x v="4"/>
  </r>
  <r>
    <n v="415"/>
    <x v="44"/>
    <s v="Twardogóra"/>
    <n v="81656"/>
    <x v="2"/>
    <n v="514101"/>
    <s v="FRK.01."/>
    <s v="Wykonywanie usług fryzjerskich"/>
    <x v="2"/>
    <n v="1"/>
    <n v="1"/>
    <s v="angielski"/>
    <n v="0"/>
    <n v="0"/>
    <s v="Centrum Kształcenia Zawodowego w Oleśnicy, ul. Wojska Polskiego 67"/>
    <x v="4"/>
  </r>
  <r>
    <n v="417"/>
    <x v="44"/>
    <s v="Twardogóra"/>
    <n v="81656"/>
    <x v="6"/>
    <n v="512001"/>
    <s v="HGT.02."/>
    <s v=" Przygotowanie i wydawanie dań"/>
    <x v="7"/>
    <n v="3"/>
    <n v="3"/>
    <s v="angielski"/>
    <n v="0"/>
    <n v="0"/>
    <s v="Centrum Kształcenia Zawodowego w Oleśnicy, ul. Wojska Polskiego 67"/>
    <x v="4"/>
  </r>
  <r>
    <n v="266"/>
    <x v="45"/>
    <s v="Wałbrzych"/>
    <n v="7215"/>
    <x v="16"/>
    <n v="721306"/>
    <s v="MOT.01."/>
    <s v="Diagnozowanie i naprawa nadwozi pojazdów samochodowych"/>
    <x v="0"/>
    <n v="1"/>
    <n v="0"/>
    <s v="niemiecki"/>
    <n v="0"/>
    <n v="0"/>
    <s v="Centrum Kształcenia Zawodowego w Świdnicy, 58-105 Świdnica, ul. Gen. Władysława Sikorskiego 41"/>
    <x v="0"/>
  </r>
  <r>
    <n v="267"/>
    <x v="45"/>
    <s v="Wałbrzych"/>
    <n v="7215"/>
    <x v="15"/>
    <n v="513101"/>
    <s v="HGT.01."/>
    <s v="Wykonywanie usług kelnerskich"/>
    <x v="15"/>
    <n v="4"/>
    <n v="2"/>
    <s v="angielski"/>
    <n v="0"/>
    <n v="0"/>
    <s v="Rzemieślnicza Branżowa Szkoła I st im Stanisława Palucha w Wałbrzychu"/>
    <x v="19"/>
  </r>
  <r>
    <n v="268"/>
    <x v="45"/>
    <s v="Wałbrzych"/>
    <n v="7215"/>
    <x v="25"/>
    <n v="713203"/>
    <s v="MOT.03."/>
    <s v="Diagnozowanie i naprawa powłok lakierniczych"/>
    <x v="0"/>
    <n v="0"/>
    <n v="0"/>
    <s v="niemiecki"/>
    <n v="1"/>
    <n v="0"/>
    <s v="Centrum Kształcenia Zawodowego w Świdnicy, 58-105 Świdnica, ul. Gen. Władysława Sikorskiego 41"/>
    <x v="0"/>
  </r>
  <r>
    <n v="269"/>
    <x v="45"/>
    <s v="Wałbrzych"/>
    <n v="7215"/>
    <x v="1"/>
    <n v="723103"/>
    <s v="MOT.05."/>
    <s v="Obsługa, diagnozowanie oraz naprawa pojazdów samochodowych"/>
    <x v="15"/>
    <n v="17"/>
    <n v="0"/>
    <s v="angielski"/>
    <n v="0"/>
    <n v="0"/>
    <s v="Rzemieślnicza Branżowa Szkoła I st im Stanisława Palucha w Wałbrzychu"/>
    <x v="19"/>
  </r>
  <r>
    <m/>
    <x v="45"/>
    <s v="Wałbrzych"/>
    <n v="7215"/>
    <x v="1"/>
    <n v="723103"/>
    <s v="MOT.05."/>
    <s v="Obsługa, diagnozowanie oraz naprawa pojazdów samochodowych"/>
    <x v="16"/>
    <n v="17"/>
    <n v="3"/>
    <s v="angielski"/>
    <n v="0"/>
    <n v="0"/>
    <s v="Rzemieślnicza Branżowa Szkoła I st im Stanisława Palucha w Wałbrzychu"/>
    <x v="19"/>
  </r>
  <r>
    <n v="270"/>
    <x v="45"/>
    <s v="Wałbrzych"/>
    <n v="7215"/>
    <x v="5"/>
    <n v="712905"/>
    <s v="BUD.11."/>
    <s v=" Wykonywanie robót montażowych, okładzinowych i wykończeniowych"/>
    <x v="16"/>
    <n v="3"/>
    <n v="0"/>
    <s v="angielski"/>
    <n v="3"/>
    <n v="0"/>
    <s v="Rzemieślnicza Branżowa Szkoła I st im Stanisława Palucha w Wałbrzychu"/>
    <x v="19"/>
  </r>
  <r>
    <n v="271"/>
    <x v="45"/>
    <s v="Wałbrzych"/>
    <n v="7215"/>
    <x v="14"/>
    <n v="751204"/>
    <s v="SPC.03."/>
    <s v="Produkcja wyrobów piekarskich"/>
    <x v="0"/>
    <n v="4"/>
    <n v="0"/>
    <s v="niemiecki"/>
    <n v="0"/>
    <n v="0"/>
    <s v="Centrum Kształcenia Zawodowego w Świdnicy, 58-105 Świdnica, ul. Gen. Władysława Sikorskiego 41"/>
    <x v="0"/>
  </r>
  <r>
    <n v="272"/>
    <x v="45"/>
    <s v="Wałbrzych"/>
    <n v="7215"/>
    <x v="7"/>
    <n v="522301"/>
    <s v="HAN.01."/>
    <s v="Prowadzenie sprzedaży"/>
    <x v="15"/>
    <n v="22"/>
    <n v="15"/>
    <s v="angielski"/>
    <n v="0"/>
    <n v="0"/>
    <s v="Rzemieślnicza Branżowa Szkoła I st im Stanisława Palucha w Wałbrzychu"/>
    <x v="19"/>
  </r>
  <r>
    <n v="273"/>
    <x v="45"/>
    <s v="Wałbrzych"/>
    <n v="7215"/>
    <x v="12"/>
    <n v="752205"/>
    <s v="DRM.04."/>
    <s v=" Wytwarzanie wyrobów z drewna i materiałów drewnopochodnych"/>
    <x v="0"/>
    <n v="4"/>
    <n v="0"/>
    <s v="niemiecki"/>
    <n v="5"/>
    <n v="0"/>
    <s v="Centrum Kształcenia Zawodowego w Świdnicy, 58-105 Świdnica, ul. Gen. Władysława Sikorskiego 41"/>
    <x v="0"/>
  </r>
  <r>
    <n v="43"/>
    <x v="46"/>
    <s v="Wąsosz"/>
    <n v="104111"/>
    <x v="6"/>
    <n v="512001"/>
    <s v="HGT.02."/>
    <s v=" Przygotowanie i wydawanie dań"/>
    <x v="14"/>
    <n v="6"/>
    <n v="3"/>
    <s v="niemiecki"/>
    <n v="6"/>
    <n v="3"/>
    <s v="Centrum Kształcenia Zawodowego w CKZiU,  ul. Tadeusza Kościuszki 27, 56-100 Wołów"/>
    <x v="9"/>
  </r>
  <r>
    <n v="44"/>
    <x v="46"/>
    <s v="Wąsosz"/>
    <n v="104111"/>
    <x v="7"/>
    <n v="522301"/>
    <s v="HAN.01."/>
    <s v="Prowadzenie sprzedaży"/>
    <x v="14"/>
    <n v="1"/>
    <n v="1"/>
    <s v="niemiecki"/>
    <n v="1"/>
    <n v="1"/>
    <s v="Centrum Kształcenia Zawodowego w CKZiU,  ul. Tadeusza Kościuszki 27, 56-100 Wołów"/>
    <x v="9"/>
  </r>
  <r>
    <n v="217"/>
    <x v="47"/>
    <s v="Wołów"/>
    <n v="60237"/>
    <x v="7"/>
    <n v="522301"/>
    <s v="HAN.01."/>
    <s v="Prowadzenie sprzedaży"/>
    <x v="14"/>
    <n v="4"/>
    <n v="2"/>
    <s v="angielski"/>
    <n v="0"/>
    <n v="0"/>
    <s v="Centrum Kształcenia Zawodowego w CKZiU,  ul. Tadeusza Kościuszki 27, 56-100 Wołów"/>
    <x v="9"/>
  </r>
  <r>
    <n v="218"/>
    <x v="47"/>
    <s v="Wołów"/>
    <n v="60237"/>
    <x v="0"/>
    <n v="741103"/>
    <s v="ELE.02."/>
    <s v="Montaż, uruchamianie i konserwacja instalacji, maszyn i urządzeń elektrycznych"/>
    <x v="0"/>
    <n v="2"/>
    <n v="0"/>
    <s v="angielski"/>
    <n v="2"/>
    <n v="0"/>
    <s v="Centrum Kształcenia Zawodowego i Ustawicznego, 67-400 Wschowa, Plac Kosynierów 1"/>
    <x v="7"/>
  </r>
  <r>
    <n v="219"/>
    <x v="47"/>
    <s v="Wołów"/>
    <n v="60237"/>
    <x v="2"/>
    <n v="514101"/>
    <s v="FRK.01."/>
    <s v="Wykonywanie usług fryzjerskich"/>
    <x v="0"/>
    <n v="5"/>
    <n v="4"/>
    <s v="angielski"/>
    <n v="5"/>
    <n v="4"/>
    <s v="Centrum Kształcenia Zawodowego w Świdnicy, 58-105 Świdnica, ul. Gen. Władysława Sikorskiego 41"/>
    <x v="0"/>
  </r>
  <r>
    <n v="220"/>
    <x v="47"/>
    <s v="Wołów"/>
    <n v="60237"/>
    <x v="1"/>
    <n v="723103"/>
    <s v="MOT.05."/>
    <s v="Obsługa, diagnozowanie oraz naprawa pojazdów samochodowych"/>
    <x v="10"/>
    <n v="9"/>
    <n v="0"/>
    <s v="angielski"/>
    <n v="0"/>
    <n v="0"/>
    <s v="Centrum Kształcenia Zawodowego w CKZiU,  ul. Tadeusza Kościuszki 27, 56-100 Wołów"/>
    <x v="9"/>
  </r>
  <r>
    <n v="221"/>
    <x v="47"/>
    <s v="Wołów"/>
    <n v="60237"/>
    <x v="22"/>
    <n v="722204"/>
    <s v="MEC.08."/>
    <s v="Wykonywanie i naprawa elementów maszyn, urządzeń i narzędzi"/>
    <x v="10"/>
    <n v="4"/>
    <n v="0"/>
    <s v="angielski"/>
    <n v="0"/>
    <n v="0"/>
    <s v="Centrum Kształcenia Zawodowego w CKZiU,  ul. Tadeusza Kościuszki 27, 56-100 Wołów"/>
    <x v="9"/>
  </r>
  <r>
    <n v="222"/>
    <x v="47"/>
    <s v="Wołów"/>
    <n v="60237"/>
    <x v="12"/>
    <n v="752205"/>
    <s v="DRM.04."/>
    <s v=" Wytwarzanie wyrobów z drewna i materiałów drewnopochodnych"/>
    <x v="0"/>
    <n v="0"/>
    <n v="0"/>
    <s v="angielski"/>
    <n v="0"/>
    <n v="0"/>
    <s v="Centrum Kształcenia Zawodowego w Świdnicy, 58-105 Świdnica, ul. Gen. Władysława Sikorskiego 41"/>
    <x v="0"/>
  </r>
  <r>
    <n v="223"/>
    <x v="47"/>
    <s v="Wołów"/>
    <n v="60237"/>
    <x v="6"/>
    <n v="512001"/>
    <s v="HGT.02."/>
    <s v=" Przygotowanie i wydawanie dań"/>
    <x v="14"/>
    <n v="5"/>
    <n v="3"/>
    <s v="angielski"/>
    <n v="0"/>
    <n v="0"/>
    <s v="Centrum Kształcenia Zawodowego w CKZiU,  ul. Tadeusza Kościuszki 27, 56-100 Wołów"/>
    <x v="9"/>
  </r>
  <r>
    <m/>
    <x v="47"/>
    <s v="Wołów"/>
    <n v="60237"/>
    <x v="24"/>
    <n v="613003"/>
    <s v="ROL.04."/>
    <s v=" Prowadzenie produkcji rolniczej"/>
    <x v="0"/>
    <n v="1"/>
    <n v="0"/>
    <s v="angielski"/>
    <n v="1"/>
    <n v="0"/>
    <s v="Centrum Kształcenia Zawodowego i Ustawicznego, 67-400 Wschowa, Plac Kosynierów 1"/>
    <x v="7"/>
  </r>
  <r>
    <n v="224"/>
    <x v="47"/>
    <s v="Wołów"/>
    <n v="60237"/>
    <x v="3"/>
    <n v="751201"/>
    <s v="SPC.01."/>
    <s v="Produkcja wyrobów cukierniczych"/>
    <x v="0"/>
    <n v="2"/>
    <n v="2"/>
    <s v="angielski"/>
    <n v="2"/>
    <n v="2"/>
    <s v="Centrum Kształcenia Zawodowego w Kłodzkiej Szkole Przedsiębiorczości w Kłodzku, ul. Szkolna 8, 57-300 Kłodzko"/>
    <x v="2"/>
  </r>
  <r>
    <m/>
    <x v="47"/>
    <s v="Wołów"/>
    <n v="60238"/>
    <x v="24"/>
    <n v="613003"/>
    <s v="ROL.04."/>
    <s v=" Prowadzenie produkcji rolniczej"/>
    <x v="0"/>
    <n v="1"/>
    <n v="0"/>
    <s v="angielski"/>
    <n v="1"/>
    <n v="0"/>
    <s v="Centrum Kształcenia Zawodowego i Ustawicznego, 67-400 Wschowa, Plac Kosynierów 1"/>
    <x v="7"/>
  </r>
  <r>
    <n v="451"/>
    <x v="48"/>
    <s v="Wrocław"/>
    <n v="13385"/>
    <x v="18"/>
    <n v="741203"/>
    <s v="MOT.02."/>
    <s v="Obsługa, diagnozowanie oraz naprawa mechatronicznych systemów pojazdów samochodowych"/>
    <x v="0"/>
    <n v="1"/>
    <n v="0"/>
    <s v="angielski"/>
    <n v="1"/>
    <n v="0"/>
    <s v="Centrum Kształcenia Zawodowego i Ustawicznego, 67-400 Wschowa, Plac Kosynierów 1"/>
    <x v="7"/>
  </r>
  <r>
    <n v="457"/>
    <x v="48"/>
    <s v="Wrocław"/>
    <n v="13385"/>
    <x v="16"/>
    <n v="721306"/>
    <s v="MOT.01."/>
    <s v="Diagnozowanie i naprawa nadwozi pojazdów samochodowych"/>
    <x v="0"/>
    <n v="0"/>
    <n v="0"/>
    <s v="angielski"/>
    <n v="0"/>
    <n v="0"/>
    <n v="0"/>
    <x v="10"/>
  </r>
  <r>
    <n v="461"/>
    <x v="49"/>
    <s v="Wrocław"/>
    <n v="274961"/>
    <x v="37"/>
    <n v="611303"/>
    <s v="OGR.02."/>
    <s v="Zakładanie i prowadzenie upraw ogrodniczych"/>
    <x v="0"/>
    <n v="1"/>
    <n v="1"/>
    <s v="niemiecki"/>
    <n v="0"/>
    <n v="0"/>
    <s v="Centrum Kształcenia Zawodowego w Zespole Szkół i Placówek Kształcenia Zawodowego, ul.Botaniczna 66, 65-392  Zielona Góra"/>
    <x v="3"/>
  </r>
  <r>
    <n v="463"/>
    <x v="50"/>
    <s v="Wrocław"/>
    <n v="90635"/>
    <x v="15"/>
    <n v="513101"/>
    <s v="HGT.01."/>
    <s v="Wykonywanie usług kelnerskich"/>
    <x v="0"/>
    <n v="7"/>
    <n v="5"/>
    <s v="niemiecki"/>
    <n v="7"/>
    <n v="5"/>
    <s v="Zespół Placówek Oświatowych Centrum Kształcenia Zawodowego nr 2 w Olkuszu, ul. Legionów Polskich 3"/>
    <x v="13"/>
  </r>
  <r>
    <n v="464"/>
    <x v="50"/>
    <s v="Wrocław"/>
    <n v="90635"/>
    <x v="9"/>
    <n v="711204"/>
    <s v="BUD.12."/>
    <s v=" Wykonywanie robót murarskich i tynkarskich"/>
    <x v="0"/>
    <n v="2"/>
    <n v="0"/>
    <s v="niemiecki"/>
    <n v="0"/>
    <n v="0"/>
    <s v="Centrum Kształcenia Zawodowego w Świdnicy, 58-105 Świdnica, ul. Gen. Władysława Sikorskiego 41"/>
    <x v="0"/>
  </r>
  <r>
    <n v="465"/>
    <x v="50"/>
    <s v="Wrocław"/>
    <n v="90635"/>
    <x v="14"/>
    <n v="751204"/>
    <s v="SPC.03."/>
    <s v="Produkcja wyrobów piekarskich"/>
    <x v="2"/>
    <n v="6"/>
    <n v="1"/>
    <s v="niemiecki"/>
    <n v="0"/>
    <n v="0"/>
    <s v="Centrum Kształcenia Zawodowego w Oleśnicy, ul. Wojska Polskiego 67"/>
    <x v="4"/>
  </r>
  <r>
    <n v="466"/>
    <x v="50"/>
    <s v="Wrocław"/>
    <n v="90635"/>
    <x v="19"/>
    <n v="343101"/>
    <s v="AUD.02."/>
    <s v=" Rejestracja, obróbka i publikacja obrazu"/>
    <x v="0"/>
    <n v="2"/>
    <n v="2"/>
    <s v="niemiecki"/>
    <n v="2"/>
    <n v="2"/>
    <s v="Zespół Placówek Oświatowych Centrum Kształcenia Zawodowego nr 2 w Olkuszu, ul. Legionów Polskich 3"/>
    <x v="13"/>
  </r>
  <r>
    <n v="467"/>
    <x v="50"/>
    <s v="Wrocław"/>
    <n v="90635"/>
    <x v="13"/>
    <n v="753105"/>
    <s v="MOD.03."/>
    <s v="Projektowanie i wytwarzanie wyrobów odzieżowych"/>
    <x v="0"/>
    <n v="0"/>
    <n v="0"/>
    <s v="niemiecki"/>
    <n v="0"/>
    <n v="0"/>
    <n v="0"/>
    <x v="10"/>
  </r>
  <r>
    <n v="468"/>
    <x v="50"/>
    <s v="Wrocław"/>
    <n v="90635"/>
    <x v="16"/>
    <n v="721306"/>
    <s v="MOT.01."/>
    <s v="Diagnozowanie i naprawa nadwozi pojazdów samochodowych"/>
    <x v="0"/>
    <n v="12"/>
    <n v="0"/>
    <s v="niemiecki"/>
    <n v="0"/>
    <n v="0"/>
    <s v="Centrum Kształcenia Zawodowego w Świdnicy, 58-105 Świdnica, ul. Gen. Władysława Sikorskiego 41"/>
    <x v="0"/>
  </r>
  <r>
    <n v="469"/>
    <x v="50"/>
    <s v="Wrocław"/>
    <n v="90635"/>
    <x v="0"/>
    <n v="741103"/>
    <s v="ELE.02."/>
    <s v="Montaż, uruchamianie i konserwacja instalacji, maszyn i urządzeń elektrycznych"/>
    <x v="0"/>
    <n v="7"/>
    <n v="0"/>
    <s v="niemiecki"/>
    <n v="0"/>
    <n v="0"/>
    <s v="Centrum Kształcenia Zawodowego w Świdnicy, 58-105 Świdnica, ul. Gen. Władysława Sikorskiego 41"/>
    <x v="0"/>
  </r>
  <r>
    <n v="470"/>
    <x v="50"/>
    <s v="Wrocław"/>
    <n v="90635"/>
    <x v="25"/>
    <n v="713203"/>
    <s v="MOT.03."/>
    <s v="Diagnozowanie i naprawa powłok lakierniczych"/>
    <x v="0"/>
    <n v="17"/>
    <n v="0"/>
    <s v="niemiecki"/>
    <n v="0"/>
    <n v="0"/>
    <s v="Centrum Kształcenia Zawodowego w Świdnicy, 58-105 Świdnica, ul. Gen. Władysława Sikorskiego 41"/>
    <x v="0"/>
  </r>
  <r>
    <n v="471"/>
    <x v="50"/>
    <s v="Wrocław"/>
    <n v="90635"/>
    <x v="5"/>
    <n v="712905"/>
    <s v="BUD.11."/>
    <s v=" Wykonywanie robót montażowych, okładzinowych i wykończeniowych"/>
    <x v="0"/>
    <n v="3"/>
    <n v="0"/>
    <s v="niemiecki"/>
    <n v="3"/>
    <n v="0"/>
    <s v="Centrum Kształcenia Zawodowego i Ustawicznego, 67-400 Wschowa, Plac Kosynierów 1"/>
    <x v="7"/>
  </r>
  <r>
    <n v="452"/>
    <x v="48"/>
    <s v="Wrocław"/>
    <n v="13385"/>
    <x v="14"/>
    <n v="751204"/>
    <s v="SPC.03."/>
    <s v="Produkcja wyrobów piekarskich"/>
    <x v="2"/>
    <n v="1"/>
    <n v="0"/>
    <s v="angielski"/>
    <n v="1"/>
    <n v="0"/>
    <s v="Centrum Kształcenia Zawodowego w Oleśnicy, ul. Wojska Polskiego 67"/>
    <x v="4"/>
  </r>
  <r>
    <n v="453"/>
    <x v="48"/>
    <s v="Wrocław"/>
    <n v="13385"/>
    <x v="12"/>
    <n v="752205"/>
    <s v="DRM.04."/>
    <s v=" Wytwarzanie wyrobów z drewna i materiałów drewnopochodnych"/>
    <x v="6"/>
    <n v="1"/>
    <n v="0"/>
    <s v="angielski"/>
    <n v="1"/>
    <n v="0"/>
    <s v="Centrum Kształcenia Zawodowego w Oleśnicy, ul. Wojska Polskiego 67"/>
    <x v="4"/>
  </r>
  <r>
    <n v="454"/>
    <x v="48"/>
    <s v="Wrocław"/>
    <n v="13385"/>
    <x v="2"/>
    <n v="514101"/>
    <s v="FRK.01."/>
    <s v="Wykonywanie usług fryzjerskich"/>
    <x v="2"/>
    <n v="5"/>
    <n v="3"/>
    <s v="angielski"/>
    <n v="5"/>
    <n v="3"/>
    <s v="Centrum Kształcenia Zawodowego w Oleśnicy, ul. Wojska Polskiego 67"/>
    <x v="4"/>
  </r>
  <r>
    <n v="455"/>
    <x v="48"/>
    <s v="Wrocław"/>
    <n v="13385"/>
    <x v="1"/>
    <n v="723103"/>
    <s v="MOT.05."/>
    <s v="Obsługa, diagnozowanie oraz naprawa pojazdów samochodowych"/>
    <x v="9"/>
    <n v="10"/>
    <n v="0"/>
    <s v="angielski"/>
    <n v="10"/>
    <n v="0"/>
    <s v="Centrum Kształcenia Zawodowego w Oleśnicy, ul. Wojska Polskiego 67"/>
    <x v="4"/>
  </r>
  <r>
    <n v="456"/>
    <x v="48"/>
    <s v="Wrocław"/>
    <n v="13385"/>
    <x v="6"/>
    <n v="512001"/>
    <s v="HGT.02."/>
    <s v=" Przygotowanie i wydawanie dań"/>
    <x v="7"/>
    <n v="2"/>
    <n v="0"/>
    <s v="angielski"/>
    <n v="0"/>
    <n v="0"/>
    <s v="Centrum Kształcenia Zawodowego w Oleśnicy, ul. Wojska Polskiego 67"/>
    <x v="4"/>
  </r>
  <r>
    <n v="458"/>
    <x v="48"/>
    <s v="Wrocław"/>
    <n v="13385"/>
    <x v="3"/>
    <n v="751201"/>
    <s v="SPC.01."/>
    <s v="Produkcja wyrobów cukierniczych"/>
    <x v="4"/>
    <n v="3"/>
    <n v="1"/>
    <s v="angielski"/>
    <n v="3"/>
    <n v="1"/>
    <s v="Centrum Kształcenia Zawodowego w Oleśnicy, ul. Wojska Polskiego 67"/>
    <x v="4"/>
  </r>
  <r>
    <n v="459"/>
    <x v="48"/>
    <s v="Wrocław"/>
    <n v="13385"/>
    <x v="7"/>
    <n v="522301"/>
    <s v="HAN.01."/>
    <s v="Prowadzenie sprzedaży"/>
    <x v="6"/>
    <n v="1"/>
    <n v="0"/>
    <s v="angielski"/>
    <n v="1"/>
    <n v="0"/>
    <s v="Centrum Kształcenia Zawodowego w Oleśnicy, ul. Wojska Polskiego 67"/>
    <x v="4"/>
  </r>
  <r>
    <n v="460"/>
    <x v="48"/>
    <s v="Wrocław"/>
    <n v="13385"/>
    <x v="10"/>
    <n v="753402"/>
    <s v="DRM.05."/>
    <s v="Wykonywanie wyrobów tapicerowanych"/>
    <x v="2"/>
    <n v="2"/>
    <n v="0"/>
    <s v="angielski"/>
    <n v="2"/>
    <n v="0"/>
    <s v="Centrum Kształcenia Zawodowego w Oleśnicy, ul. Wojska Polskiego 67"/>
    <x v="4"/>
  </r>
  <r>
    <n v="462"/>
    <x v="50"/>
    <s v="Wrocław"/>
    <n v="90635"/>
    <x v="12"/>
    <n v="752205"/>
    <s v="DRM.04."/>
    <s v=" Wytwarzanie wyrobów z drewna i materiałów drewnopochodnych"/>
    <x v="6"/>
    <n v="4"/>
    <n v="0"/>
    <s v="niemiecki"/>
    <n v="0"/>
    <n v="0"/>
    <s v="Centrum Kształcenia Zawodowego w Oleśnicy, ul. Wojska Polskiego 67"/>
    <x v="4"/>
  </r>
  <r>
    <n v="45"/>
    <x v="51"/>
    <s v="Ząbkowice Śląskie"/>
    <n v="18886"/>
    <x v="2"/>
    <n v="514101"/>
    <s v="FRK.01."/>
    <s v="Wykonywanie usług fryzjerskich"/>
    <x v="6"/>
    <n v="4"/>
    <n v="4"/>
    <s v="angielski"/>
    <n v="0"/>
    <n v="0"/>
    <s v="Zespół Szkół Ponadpodstawowych im. Hipolita Cegielskiego w Ziębicach ul. Wojska Polskiego 3, 57-220 Ziębice"/>
    <x v="5"/>
  </r>
  <r>
    <n v="46"/>
    <x v="51"/>
    <s v="Ząbkowice Śląskie"/>
    <n v="18886"/>
    <x v="13"/>
    <n v="753105"/>
    <s v="MOD.03."/>
    <s v="Projektowanie i wytwarzanie wyrobów odzieżowych"/>
    <x v="0"/>
    <n v="2"/>
    <n v="2"/>
    <s v="angielski"/>
    <n v="2"/>
    <n v="2"/>
    <s v="Centrum Kształcenia Zawodowego w Zespole Szkół i Placówek Kształcenia Zawodowego, ul.Botaniczna 66, 65-392  Zielona Góra"/>
    <x v="3"/>
  </r>
  <r>
    <n v="47"/>
    <x v="51"/>
    <s v="Ząbkowice Śląskie"/>
    <n v="18886"/>
    <x v="6"/>
    <n v="512001"/>
    <s v="HGT.02."/>
    <s v=" Przygotowanie i wydawanie dań"/>
    <x v="12"/>
    <n v="16"/>
    <n v="14"/>
    <s v="angielski"/>
    <n v="0"/>
    <n v="0"/>
    <s v="Zespół Szkół Ponadpodstawowych im. Hipolita Cegielskiego w Ziębicach ul. Wojska Polskiego 3, 57-220 Ziębice"/>
    <x v="5"/>
  </r>
  <r>
    <n v="48"/>
    <x v="51"/>
    <s v="Ząbkowice Śląskie"/>
    <n v="18886"/>
    <x v="5"/>
    <n v="712905"/>
    <s v="BUD.11."/>
    <s v=" Wykonywanie robót montażowych, okładzinowych i wykończeniowych"/>
    <x v="0"/>
    <n v="8"/>
    <n v="1"/>
    <s v="angielski"/>
    <n v="8"/>
    <n v="1"/>
    <s v="Centrum Kształcenia Zawodowego i Ustawicznego, 67-400 Wschowa, Plac Kosynierów 1"/>
    <x v="7"/>
  </r>
  <r>
    <n v="49"/>
    <x v="51"/>
    <s v="Ząbkowice Śląskie"/>
    <n v="18886"/>
    <x v="9"/>
    <n v="711204"/>
    <s v="BUD.12."/>
    <s v=" Wykonywanie robót murarskich i tynkarskich"/>
    <x v="0"/>
    <n v="1"/>
    <n v="0"/>
    <s v="niemiecki"/>
    <n v="1"/>
    <n v="0"/>
    <s v="Centrum Kształcenia Zawodowego w Świdnicy, 58-105 Świdnica, ul. Gen. Władysława Sikorskiego 41"/>
    <x v="0"/>
  </r>
  <r>
    <n v="50"/>
    <x v="51"/>
    <s v="Ząbkowice Śląskie"/>
    <n v="18886"/>
    <x v="7"/>
    <n v="522301"/>
    <s v="HAN.01."/>
    <s v="Prowadzenie sprzedaży"/>
    <x v="11"/>
    <n v="3"/>
    <n v="3"/>
    <s v="angielski"/>
    <n v="0"/>
    <n v="0"/>
    <s v="Zespół Szkół Ponadpodstawowych im. Hipolita Cegielskiego w Ziębicach ul. Wojska Polskiego 3, 57-220 Ziębice"/>
    <x v="5"/>
  </r>
  <r>
    <n v="423"/>
    <x v="52"/>
    <s v="Ząbkowice Śląskie"/>
    <n v="24697"/>
    <x v="2"/>
    <n v="514101"/>
    <s v="FRK.01."/>
    <s v="Wykonywanie usług fryzjerskich"/>
    <x v="0"/>
    <n v="3"/>
    <n v="3"/>
    <s v="angielski"/>
    <n v="2"/>
    <n v="2"/>
    <s v="Centrum Kształcenia Zawodowego w Kłodzkiej Szkole Przedsiębiorczości w Kłodzku, ul. Szkolna 8, 57-300 Kłodzko"/>
    <x v="2"/>
  </r>
  <r>
    <n v="424"/>
    <x v="52"/>
    <s v="Ząbkowice Śląskie"/>
    <n v="24697"/>
    <x v="1"/>
    <n v="723103"/>
    <s v="MOT.05."/>
    <s v="Obsługa, diagnozowanie oraz naprawa pojazdów samochodowych"/>
    <x v="11"/>
    <n v="4"/>
    <n v="0"/>
    <s v="angielski"/>
    <n v="0"/>
    <n v="0"/>
    <s v="Zespół Szkół Ponadpodstawowych im. Hipolita Cegielskiego w Ziębicach ul. Wojska Polskiego 3, 57-220 Ziębice"/>
    <x v="5"/>
  </r>
  <r>
    <n v="425"/>
    <x v="52"/>
    <s v="Ząbkowice Śląskie"/>
    <n v="24697"/>
    <x v="6"/>
    <n v="512001"/>
    <s v="HGT.02."/>
    <s v=" Przygotowanie i wydawanie dań"/>
    <x v="0"/>
    <n v="9"/>
    <n v="5"/>
    <s v="angielski"/>
    <n v="6"/>
    <n v="4"/>
    <s v="Centrum Kształcenia Zawodowego w Kłodzkiej Szkole Przedsiębiorczości w Kłodzku, ul. Szkolna 8, 57-300 Kłodzko"/>
    <x v="2"/>
  </r>
  <r>
    <n v="426"/>
    <x v="52"/>
    <s v="Ząbkowice Śląskie"/>
    <n v="24697"/>
    <x v="3"/>
    <n v="751201"/>
    <s v="SPC.01."/>
    <s v="Produkcja wyrobów cukierniczych"/>
    <x v="0"/>
    <n v="3"/>
    <n v="2"/>
    <s v="angielski"/>
    <n v="2"/>
    <n v="2"/>
    <s v="Centrum Kształcenia Zawodowego w Kłodzkiej Szkole Przedsiębiorczości w Kłodzku, ul. Szkolna 8, 57-300 Kłodzko"/>
    <x v="2"/>
  </r>
  <r>
    <n v="427"/>
    <x v="52"/>
    <s v="Ząbkowice Śląskie"/>
    <n v="24697"/>
    <x v="9"/>
    <n v="711204"/>
    <s v="BUD.12."/>
    <s v=" Wykonywanie robót murarskich i tynkarskich"/>
    <x v="0"/>
    <n v="6"/>
    <n v="0"/>
    <s v="niemiecki"/>
    <n v="1"/>
    <n v="0"/>
    <s v="Centrum Kształcenia Zawodowego w Świdnicy, 58-105 Świdnica, ul. Gen. Władysława Sikorskiego 41"/>
    <x v="0"/>
  </r>
  <r>
    <n v="428"/>
    <x v="52"/>
    <s v="Ząbkowice Śląskie"/>
    <n v="24697"/>
    <x v="7"/>
    <n v="522301"/>
    <s v="HAN.01."/>
    <s v="Prowadzenie sprzedaży"/>
    <x v="11"/>
    <n v="12"/>
    <n v="8"/>
    <s v="angielski"/>
    <n v="0"/>
    <n v="0"/>
    <s v="Zespół Szkół Ponadpodstawowych im. Hipolita Cegielskiego w Ziębicach ul. Wojska Polskiego 3, 57-220 Ziębice"/>
    <x v="5"/>
  </r>
  <r>
    <n v="429"/>
    <x v="52"/>
    <s v="Ząbkowice Śląskie"/>
    <n v="24697"/>
    <x v="27"/>
    <n v="741201"/>
    <s v="ELE.01."/>
    <s v=" Montaż i obsługa maszyn i urządzeń elektrycznych"/>
    <x v="0"/>
    <n v="1"/>
    <n v="0"/>
    <s v="niemiecki"/>
    <n v="1"/>
    <n v="0"/>
    <s v="Centrum Kształcenia Zawodowego i Ustawicznego, 67-400 Wschowa, Plac Kosynierów 1"/>
    <x v="7"/>
  </r>
  <r>
    <n v="430"/>
    <x v="52"/>
    <s v="Ząbkowice Śląskie"/>
    <n v="24697"/>
    <x v="24"/>
    <n v="613003"/>
    <s v="ROL.04."/>
    <s v=" Prowadzenie produkcji rolniczej"/>
    <x v="0"/>
    <n v="1"/>
    <n v="0"/>
    <s v="niemiecki"/>
    <n v="1"/>
    <n v="0"/>
    <s v="Centrum Kształcenia Zawodowego i Ustawicznego, 67-400 Wschowa, Plac Kosynierów 1"/>
    <x v="7"/>
  </r>
  <r>
    <n v="431"/>
    <x v="52"/>
    <s v="Ząbkowice Śląskie"/>
    <n v="24697"/>
    <x v="0"/>
    <n v="741103"/>
    <s v="ELE.02."/>
    <s v="Montaż, uruchamianie i konserwacja instalacji, maszyn i urządzeń elektrycznych"/>
    <x v="0"/>
    <n v="4"/>
    <n v="0"/>
    <s v="niemiecki"/>
    <n v="4"/>
    <n v="0"/>
    <s v="Centrum Kształcenia Zawodowego i Ustawicznego, 67-400 Wschowa, Plac Kosynierów 1"/>
    <x v="7"/>
  </r>
  <r>
    <n v="432"/>
    <x v="52"/>
    <s v="Ząbkowice Śląskie"/>
    <n v="24697"/>
    <x v="20"/>
    <n v="712618"/>
    <s v="BUD.09."/>
    <s v="Wykonywanie robót związanych z budową, montażem i eksploatacją sieci oraz instalacji sanitarnych"/>
    <x v="0"/>
    <n v="4"/>
    <n v="0"/>
    <s v="niemiecki"/>
    <n v="3"/>
    <n v="0"/>
    <s v="Centrum Kształcenia Zawodowego w Świdnicy, 58-105 Świdnica, ul. Gen. Władysława Sikorskiego 41"/>
    <x v="0"/>
  </r>
  <r>
    <n v="433"/>
    <x v="52"/>
    <s v="Ząbkowice Śląskie"/>
    <n v="24697"/>
    <x v="12"/>
    <n v="752205"/>
    <s v="DRM.04."/>
    <s v=" Wytwarzanie wyrobów z drewna i materiałów drewnopochodnych"/>
    <x v="0"/>
    <n v="2"/>
    <n v="0"/>
    <s v="niemiecki"/>
    <n v="2"/>
    <n v="0"/>
    <s v="Centrum Kształcenia Zawodowego w Świdnicy, 58-105 Świdnica, ul. Gen. Władysława Sikorskiego 41"/>
    <x v="0"/>
  </r>
  <r>
    <n v="434"/>
    <x v="52"/>
    <s v="Ząbkowice Śląskie"/>
    <n v="24697"/>
    <x v="13"/>
    <n v="753105"/>
    <s v="MOD.03."/>
    <s v="Projektowanie i wytwarzanie wyrobów odzieżowych"/>
    <x v="0"/>
    <n v="1"/>
    <n v="1"/>
    <s v="angielski"/>
    <n v="1"/>
    <n v="1"/>
    <s v="Centrum Kształcenia Zawodowego w Zespole Szkół i Placówek Kształcenia Zawodowego, ul.Botaniczna 66, 65-392  Zielona Góra"/>
    <x v="3"/>
  </r>
  <r>
    <n v="249"/>
    <x v="53"/>
    <s v="Zgorzelec"/>
    <n v="44480"/>
    <x v="2"/>
    <n v="514101"/>
    <s v="FRK.01."/>
    <s v="Wykonywanie usług fryzjerskich"/>
    <x v="6"/>
    <n v="13"/>
    <n v="12"/>
    <s v="angielski"/>
    <n v="13"/>
    <n v="12"/>
    <s v="Zespół Szkół Ponadpodstawowych im. Hipolita Cegielskiego w Ziębicach ul. Wojska Polskiego 3, 57-220 Ziębice"/>
    <x v="5"/>
  </r>
  <r>
    <n v="250"/>
    <x v="53"/>
    <s v="Zgorzelec"/>
    <n v="44480"/>
    <x v="1"/>
    <n v="723103"/>
    <s v="MOT.05."/>
    <s v="Obsługa, diagnozowanie oraz naprawa pojazdów samochodowych"/>
    <x v="17"/>
    <n v="23"/>
    <n v="0"/>
    <s v="angielski"/>
    <n v="23"/>
    <n v="0"/>
    <s v="Zespół Szkół Ponadpodstawowych im. Hipolita Cegielskiego w Ziębicach ul. Wojska Polskiego 3, 57-220 Ziębice"/>
    <x v="5"/>
  </r>
  <r>
    <n v="251"/>
    <x v="53"/>
    <s v="Zgorzelec"/>
    <n v="44480"/>
    <x v="7"/>
    <n v="522301"/>
    <s v="HAN.01."/>
    <s v="Prowadzenie sprzedaży"/>
    <x v="11"/>
    <n v="12"/>
    <n v="11"/>
    <s v="angielski"/>
    <n v="12"/>
    <n v="11"/>
    <s v="Zespół Szkół Ponadpodstawowych im. Hipolita Cegielskiego w Ziębicach ul. Wojska Polskiego 3, 57-220 Ziębice"/>
    <x v="5"/>
  </r>
  <r>
    <n v="252"/>
    <x v="53"/>
    <s v="Zgorzelec"/>
    <n v="44480"/>
    <x v="6"/>
    <n v="512001"/>
    <s v="HGT.02."/>
    <s v=" Przygotowanie i wydawanie dań"/>
    <x v="12"/>
    <n v="6"/>
    <n v="4"/>
    <s v="angielski"/>
    <n v="6"/>
    <n v="4"/>
    <s v="Zespół Szkół Ponadpodstawowych im. Hipolita Cegielskiego w Ziębicach ul. Wojska Polskiego 3, 57-220 Ziębice"/>
    <x v="5"/>
  </r>
  <r>
    <n v="253"/>
    <x v="53"/>
    <s v="Zgorzelec"/>
    <n v="44480"/>
    <x v="3"/>
    <n v="751201"/>
    <s v="SPC.01."/>
    <s v="Produkcja wyrobów cukierniczych"/>
    <x v="0"/>
    <n v="3"/>
    <n v="3"/>
    <s v="angielski"/>
    <n v="3"/>
    <n v="3"/>
    <s v="Centrum Kształcenia Zawodowego w Zespole Szkół i Placówek Kształcenia Zawodowego, ul.Botaniczna 66, 65-392  Zielona Góra"/>
    <x v="3"/>
  </r>
  <r>
    <n v="254"/>
    <x v="53"/>
    <s v="Zgorzelec"/>
    <n v="44480"/>
    <x v="5"/>
    <n v="712905"/>
    <s v="BUD.11."/>
    <s v=" Wykonywanie robót montażowych, okładzinowych i wykończeniowych"/>
    <x v="0"/>
    <n v="3"/>
    <n v="0"/>
    <s v="angielski"/>
    <n v="3"/>
    <n v="0"/>
    <s v="Centrum Kształcenia Zawodowego w Zespole Szkół i Placówek Kształcenia Zawodowego, ul.Botaniczna 66, 65-392  Zielona Góra"/>
    <x v="3"/>
  </r>
  <r>
    <n v="255"/>
    <x v="53"/>
    <s v="Zgorzelec"/>
    <n v="44480"/>
    <x v="15"/>
    <n v="513101"/>
    <s v="HGT.01."/>
    <s v="Wykonywanie usług kelnerskich"/>
    <x v="0"/>
    <n v="2"/>
    <n v="2"/>
    <s v="angielski"/>
    <n v="2"/>
    <n v="2"/>
    <s v="Centrum Kształcenia Zawodowego w Zespole Szkół i Placówek Kształcenia Zawodowego, ul.Botaniczna 66, 65-392  Zielona Góra"/>
    <x v="3"/>
  </r>
  <r>
    <n v="256"/>
    <x v="53"/>
    <s v="Zgorzelec"/>
    <n v="44480"/>
    <x v="18"/>
    <n v="741203"/>
    <s v="MOT.02."/>
    <s v="Obsługa, diagnozowanie oraz naprawa mechatronicznych systemów pojazdów samochodowych"/>
    <x v="0"/>
    <n v="0"/>
    <n v="0"/>
    <s v="niemiecki"/>
    <n v="0"/>
    <n v="0"/>
    <n v="0"/>
    <x v="10"/>
  </r>
  <r>
    <n v="257"/>
    <x v="53"/>
    <s v="Zgorzelec"/>
    <n v="44480"/>
    <x v="0"/>
    <n v="741103"/>
    <s v="ELE.02."/>
    <s v="Montaż, uruchamianie i konserwacja instalacji, maszyn i urządzeń elektrycznych"/>
    <x v="6"/>
    <n v="5"/>
    <n v="1"/>
    <s v="niemiecki"/>
    <n v="5"/>
    <n v="1"/>
    <s v="Centrum Kształcenia Zawodowego w Oleśnicy, ul. Wojska Polskiego 67"/>
    <x v="4"/>
  </r>
  <r>
    <m/>
    <x v="53"/>
    <s v="Zgorzelec"/>
    <n v="44480"/>
    <x v="9"/>
    <n v="711204"/>
    <s v="BUD.12."/>
    <s v=" Wykonywanie robót murarskich i tynkarskich"/>
    <x v="0"/>
    <n v="0"/>
    <n v="0"/>
    <s v="niemiecki"/>
    <n v="0"/>
    <n v="0"/>
    <s v="Centrum Kształcenia Zawodowego w Świdnicy, 58-105 Świdnica, ul. Gen. Władysława Sikorskiego 41"/>
    <x v="0"/>
  </r>
  <r>
    <n v="258"/>
    <x v="53"/>
    <s v="Zgorzelec"/>
    <n v="44480"/>
    <x v="10"/>
    <n v="753402"/>
    <s v="DRM.05."/>
    <s v="Wykonywanie wyrobów tapicerowanych"/>
    <x v="13"/>
    <n v="1"/>
    <n v="1"/>
    <s v="angielski"/>
    <n v="1"/>
    <n v="1"/>
    <s v="Centrum Kształcenia Zawodowego w Oleśnicy, ul. Wojska Polskiego 67"/>
    <x v="4"/>
  </r>
  <r>
    <n v="327"/>
    <x v="54"/>
    <s v="Ziębice"/>
    <n v="73721"/>
    <x v="0"/>
    <n v="741103"/>
    <s v="ELE.02."/>
    <s v="Montaż, uruchamianie i konserwacja instalacji, maszyn i urządzeń elektrycznych"/>
    <x v="6"/>
    <n v="2"/>
    <n v="0"/>
    <s v="niemiecki"/>
    <n v="2"/>
    <n v="0"/>
    <s v="Centrum Kształcenia Zawodowego w Oleśnicy, ul. Wojska Polskiego 67"/>
    <x v="4"/>
  </r>
  <r>
    <n v="328"/>
    <x v="54"/>
    <s v="Ziębice"/>
    <n v="73721"/>
    <x v="1"/>
    <n v="723103"/>
    <s v="MOT.05."/>
    <s v="Obsługa, diagnozowanie oraz naprawa pojazdów samochodowych"/>
    <x v="11"/>
    <n v="4"/>
    <n v="0"/>
    <s v="niemiecki"/>
    <n v="0"/>
    <n v="0"/>
    <s v="Zespół Szkół Ponadpodstawowych im. Hipolita Cegielskiego w Ziębicach ul. Wojska Polskiego 3, 57-220 Ziębice"/>
    <x v="5"/>
  </r>
  <r>
    <n v="329"/>
    <x v="54"/>
    <s v="Ziębice"/>
    <n v="73721"/>
    <x v="7"/>
    <n v="522301"/>
    <s v="HAN.01."/>
    <s v="Prowadzenie sprzedaży"/>
    <x v="11"/>
    <n v="2"/>
    <n v="1"/>
    <s v="niemiecki"/>
    <n v="0"/>
    <n v="0"/>
    <s v="Zespół Szkół Ponadpodstawowych im. Hipolita Cegielskiego w Ziębicach ul. Wojska Polskiego 3, 57-220 Ziębice"/>
    <x v="5"/>
  </r>
  <r>
    <n v="330"/>
    <x v="54"/>
    <s v="Ziębice"/>
    <n v="73721"/>
    <x v="2"/>
    <n v="514101"/>
    <s v="FRK.01."/>
    <s v="Wykonywanie usług fryzjerskich"/>
    <x v="6"/>
    <n v="1"/>
    <n v="1"/>
    <s v="niemiecki"/>
    <n v="0"/>
    <n v="0"/>
    <s v="Zespół Szkół Ponadpodstawowych im. Hipolita Cegielskiego w Ziębicach ul. Wojska Polskiego 3, 57-220 Ziębice"/>
    <x v="5"/>
  </r>
  <r>
    <n v="331"/>
    <x v="54"/>
    <s v="Ziębice"/>
    <n v="34795"/>
    <x v="3"/>
    <n v="751201"/>
    <s v="SPC.01."/>
    <s v="Produkcja wyrobów cukierniczych"/>
    <x v="0"/>
    <n v="2"/>
    <n v="2"/>
    <s v="niemiecki"/>
    <n v="0"/>
    <n v="0"/>
    <s v="Centrum Kształcenia Zawodowego w Kłodzkiej Szkole Przedsiębiorczości w Kłodzku, ul. Szkolna 8, 57-300 Kłodzko"/>
    <x v="2"/>
  </r>
  <r>
    <m/>
    <x v="54"/>
    <s v="Ziębice"/>
    <n v="34795"/>
    <x v="18"/>
    <n v="741203"/>
    <s v="MOT.02."/>
    <s v="Obsługa, diagnozowanie oraz naprawa mechatronicznych systemów pojazdów samochodowych"/>
    <x v="0"/>
    <n v="3"/>
    <n v="0"/>
    <s v="niemiecki"/>
    <n v="3"/>
    <n v="0"/>
    <s v="Centrum Kształcenia Zawodowego i Ustawicznego, 67-400 Wschowa, Plac Kosynierów 1"/>
    <x v="7"/>
  </r>
  <r>
    <m/>
    <x v="54"/>
    <s v="Ziębice"/>
    <n v="34795"/>
    <x v="12"/>
    <n v="752205"/>
    <s v="DRM.04."/>
    <s v=" Wytwarzanie wyrobów z drewna i materiałów drewnopochodnych"/>
    <x v="0"/>
    <n v="3"/>
    <n v="0"/>
    <s v="niemiecki"/>
    <n v="3"/>
    <n v="0"/>
    <s v="Centrum Kształcenia Zawodowego w Świdnicy, 58-105 Świdnica, ul. Gen. Władysława Sikorskiego 41"/>
    <x v="0"/>
  </r>
  <r>
    <m/>
    <x v="54"/>
    <s v="Ziębice"/>
    <n v="34795"/>
    <x v="27"/>
    <n v="741201"/>
    <s v="ELE.01."/>
    <s v=" Montaż i obsługa maszyn i urządzeń elektrycznych"/>
    <x v="0"/>
    <n v="1"/>
    <n v="0"/>
    <m/>
    <n v="1"/>
    <n v="0"/>
    <s v="Centrum Kształcenia Zawodowego i Ustawicznego, 67-400 Wschowa, Plac Kosynierów 1"/>
    <x v="7"/>
  </r>
  <r>
    <n v="332"/>
    <x v="54"/>
    <s v="Ziębice"/>
    <n v="34795"/>
    <x v="9"/>
    <n v="711204"/>
    <s v="BUD.12."/>
    <s v=" Wykonywanie robót murarskich i tynkarskich"/>
    <x v="0"/>
    <n v="1"/>
    <n v="0"/>
    <s v="niemiecki"/>
    <n v="1"/>
    <n v="0"/>
    <s v="Centrum Kształcenia Zawodowego w Świdnicy, 58-105 Świdnica, ul. Gen. Władysława Sikorskiego 41"/>
    <x v="0"/>
  </r>
  <r>
    <n v="383"/>
    <x v="55"/>
    <s v="Złotoryja"/>
    <n v="84241"/>
    <x v="6"/>
    <n v="512001"/>
    <s v="HGT.02."/>
    <s v=" Przygotowanie i wydawanie dań"/>
    <x v="3"/>
    <n v="6"/>
    <n v="4"/>
    <s v="angielski"/>
    <n v="4"/>
    <n v="4"/>
    <s v="Centrum Kształcenia Zawodowego i Ustawicznego w Legnicy, ul. Lotnicza 26, 59-220 Legnica"/>
    <x v="6"/>
  </r>
  <r>
    <m/>
    <x v="55"/>
    <s v="Złotoryja"/>
    <n v="84241"/>
    <x v="6"/>
    <n v="512001"/>
    <s v="HGT.02."/>
    <s v=" Przygotowanie i wydawanie dań"/>
    <x v="4"/>
    <n v="2"/>
    <n v="0"/>
    <s v="angielski"/>
    <n v="0"/>
    <n v="0"/>
    <s v="Centrum Kształcenia Zawodowego i Ustawicznego w Legnicy, ul. Lotnicza 26, 59-220 Legnica"/>
    <x v="6"/>
  </r>
  <r>
    <n v="384"/>
    <x v="55"/>
    <s v="Złotoryja"/>
    <n v="84241"/>
    <x v="3"/>
    <n v="751201"/>
    <s v="SPC.01."/>
    <s v="Produkcja wyrobów cukierniczych"/>
    <x v="3"/>
    <n v="1"/>
    <n v="1"/>
    <s v="angielski"/>
    <n v="0"/>
    <n v="0"/>
    <s v="Centrum Kształcenia Zawodowego i Ustawicznego w Legnicy, ul. Lotnicza 26, 59-220 Legnica"/>
    <x v="6"/>
  </r>
  <r>
    <n v="385"/>
    <x v="55"/>
    <s v="Złotoryja"/>
    <n v="84241"/>
    <x v="16"/>
    <n v="721306"/>
    <s v="MOT.01."/>
    <s v="Diagnozowanie i naprawa nadwozi pojazdów samochodowych"/>
    <x v="0"/>
    <n v="3"/>
    <n v="0"/>
    <s v="niemiecki"/>
    <n v="3"/>
    <n v="0"/>
    <s v="Centrum Kształcenia Zawodowego w Świdnicy, 58-105 Świdnica, ul. Gen. Władysława Sikorskiego 41"/>
    <x v="0"/>
  </r>
  <r>
    <n v="386"/>
    <x v="55"/>
    <s v="Złotoryja"/>
    <n v="84241"/>
    <x v="0"/>
    <n v="741103"/>
    <s v="ELE.02."/>
    <s v="Montaż, uruchamianie i konserwacja instalacji, maszyn i urządzeń elektrycznych"/>
    <x v="6"/>
    <n v="4"/>
    <n v="0"/>
    <s v="niemiecki"/>
    <n v="3"/>
    <n v="0"/>
    <s v="Centrum Kształcenia Zawodowego w Oleśnicy, ul. Wojska Polskiego 67"/>
    <x v="4"/>
  </r>
  <r>
    <n v="387"/>
    <x v="55"/>
    <s v="Złotoryja"/>
    <n v="84241"/>
    <x v="22"/>
    <n v="722204"/>
    <s v="MEC.08."/>
    <s v="Wykonywanie i naprawa elementów maszyn, urządzeń i narzędzi"/>
    <x v="0"/>
    <n v="9"/>
    <n v="0"/>
    <s v="niemiecki"/>
    <n v="7"/>
    <n v="0"/>
    <s v="Centrum Kształcenia Zawodowego w Świdnicy, 58-105 Świdnica, ul. Gen. Władysława Sikorskiego 41"/>
    <x v="0"/>
  </r>
  <r>
    <n v="388"/>
    <x v="55"/>
    <s v="Złotoryja"/>
    <n v="84241"/>
    <x v="27"/>
    <n v="741201"/>
    <s v="ELE.01."/>
    <s v=" Montaż i obsługa maszyn i urządzeń elektrycznych"/>
    <x v="0"/>
    <n v="1"/>
    <n v="0"/>
    <s v="angielski"/>
    <n v="1"/>
    <n v="0"/>
    <s v="Centrum Kształcenia Zawodowego i Ustawicznego, 67-400 Wschowa, Plac Kosynierów 1"/>
    <x v="7"/>
  </r>
  <r>
    <n v="389"/>
    <x v="55"/>
    <s v="Złotoryja"/>
    <n v="84241"/>
    <x v="9"/>
    <n v="711204"/>
    <s v="BUD.12."/>
    <s v=" Wykonywanie robót murarskich i tynkarskich"/>
    <x v="0"/>
    <n v="5"/>
    <n v="0"/>
    <s v="niemiecki"/>
    <n v="4"/>
    <n v="0"/>
    <s v="Centrum Kształcenia Zawodowego w Świdnicy, 58-105 Świdnica, ul. Gen. Władysława Sikorskiego 41"/>
    <x v="0"/>
  </r>
  <r>
    <n v="390"/>
    <x v="55"/>
    <s v="Złotoryja"/>
    <n v="84241"/>
    <x v="18"/>
    <n v="741203"/>
    <s v="MOT.02."/>
    <s v="Obsługa, diagnozowanie oraz naprawa mechatronicznych systemów pojazdów samochodowych"/>
    <x v="0"/>
    <n v="1"/>
    <n v="0"/>
    <s v="niemiecki"/>
    <n v="1"/>
    <n v="0"/>
    <s v="Centrum Kształcenia Zawodowego i Ustawicznego, 67-400 Wschowa, Plac Kosynierów 1"/>
    <x v="7"/>
  </r>
  <r>
    <n v="391"/>
    <x v="55"/>
    <s v="Złotoryja"/>
    <n v="84241"/>
    <x v="12"/>
    <n v="752205"/>
    <s v="DRM.04."/>
    <s v=" Wytwarzanie wyrobów z drewna i materiałów drewnopochodnych"/>
    <x v="0"/>
    <n v="1"/>
    <n v="0"/>
    <s v="niemiecki"/>
    <n v="1"/>
    <n v="0"/>
    <s v="Centrum Kształcenia Zawodowego w Świdnicy, 58-105 Świdnica, ul. Gen. Władysława Sikorskiego 41"/>
    <x v="0"/>
  </r>
  <r>
    <n v="392"/>
    <x v="55"/>
    <s v="Złotoryja"/>
    <n v="84241"/>
    <x v="8"/>
    <n v="722307"/>
    <s v="MEC.05."/>
    <s v=" Użytkowanie obrabiarek skrawających"/>
    <x v="0"/>
    <n v="5"/>
    <n v="0"/>
    <s v="niemiecki"/>
    <n v="5"/>
    <n v="0"/>
    <s v="Centrum Kształcenia Zawodowego w Świdnicy, 58-105 Świdnica, ul. Gen. Władysława Sikorskiego 41"/>
    <x v="0"/>
  </r>
  <r>
    <m/>
    <x v="55"/>
    <s v="Złotoryja"/>
    <n v="84241"/>
    <x v="2"/>
    <n v="514101"/>
    <s v="FRK.01."/>
    <s v="Wykonywanie usług fryzjerskich"/>
    <x v="5"/>
    <n v="7"/>
    <n v="6"/>
    <s v="angielski"/>
    <n v="4"/>
    <n v="4"/>
    <s v="Centrum Kształcenia Zawodowego i Ustawicznego w Legnicy, ul. Lotnicza 26, 59-220 Legnica"/>
    <x v="6"/>
  </r>
  <r>
    <m/>
    <x v="55"/>
    <s v="Złotoryja"/>
    <n v="84241"/>
    <x v="1"/>
    <n v="723103"/>
    <s v="MOT.05."/>
    <s v="Obsługa, diagnozowanie oraz naprawa pojazdów samochodowych"/>
    <x v="1"/>
    <n v="9"/>
    <n v="0"/>
    <s v="angielski"/>
    <n v="0"/>
    <n v="0"/>
    <s v="Centrum Kształcenia Zawodowego i Ustawicznego w Legnicy, ul. Lotnicza 26, 59-220 Legnica"/>
    <x v="6"/>
  </r>
  <r>
    <n v="393"/>
    <x v="55"/>
    <s v="Złotoryja"/>
    <n v="84241"/>
    <x v="20"/>
    <n v="712618"/>
    <s v="BUD.09."/>
    <s v="Wykonywanie robót związanych z budową, montażem i eksploatacją sieci oraz instalacji sanitarnych"/>
    <x v="0"/>
    <n v="3"/>
    <n v="0"/>
    <s v="niemiecki"/>
    <n v="3"/>
    <n v="0"/>
    <s v="Centrum Kształcenia Zawodowego w Świdnicy, 58-105 Świdnica, ul. Gen. Władysława Sikorskiego 41"/>
    <x v="0"/>
  </r>
  <r>
    <m/>
    <x v="55"/>
    <s v="Złotoryja"/>
    <n v="84241"/>
    <x v="22"/>
    <n v="722204"/>
    <s v="MEC.08."/>
    <s v="Wykonywanie i naprawa elementów maszyn, urządzeń i narzędzi"/>
    <x v="0"/>
    <n v="0"/>
    <n v="0"/>
    <s v="niemiecki"/>
    <n v="1"/>
    <n v="0"/>
    <s v="Centrum Kształcenia Zawodowego w Świdnicy, 58-105 Świdnica, ul. Gen. Władysława Sikorskiego 41"/>
    <x v="0"/>
  </r>
  <r>
    <n v="407"/>
    <x v="56"/>
    <s v="Złotoryja"/>
    <n v="34858"/>
    <x v="22"/>
    <n v="722204"/>
    <s v="MEC.08."/>
    <s v="Wykonywanie i naprawa elementów maszyn, urządzeń i narzędzi"/>
    <x v="0"/>
    <n v="1"/>
    <n v="0"/>
    <s v="niemiecki"/>
    <n v="1"/>
    <n v="0"/>
    <s v="Centrum Kształcenia Zawodowego i Ustawicznego, 67-400 Wschowa, Plac Kosynierów 1"/>
    <x v="7"/>
  </r>
  <r>
    <n v="237"/>
    <x v="57"/>
    <s v="Żarów"/>
    <n v="14530"/>
    <x v="9"/>
    <n v="711204"/>
    <s v="BUD.12."/>
    <s v=" Wykonywanie robót murarskich i tynkarskich"/>
    <x v="0"/>
    <n v="2"/>
    <n v="0"/>
    <s v="niemiecki"/>
    <n v="0"/>
    <n v="0"/>
    <s v="Centrum Kształcenia Zawodowego w Świdnicy, 58-105 Świdnica, ul. Gen. Władysława Sikorskiego 41"/>
    <x v="0"/>
  </r>
  <r>
    <n v="238"/>
    <x v="57"/>
    <s v="Żarów"/>
    <n v="14530"/>
    <x v="0"/>
    <n v="741103"/>
    <s v="ELE.02."/>
    <s v="Montaż, uruchamianie i konserwacja instalacji, maszyn i urządzeń elektrycznych"/>
    <x v="0"/>
    <n v="0"/>
    <n v="0"/>
    <s v="niemiecki"/>
    <n v="0"/>
    <n v="0"/>
    <s v="Centrum Kształcenia Zawodowego w Świdnicy, 58-105 Świdnica, ul. Gen. Władysława Sikorskiego 41"/>
    <x v="0"/>
  </r>
  <r>
    <n v="239"/>
    <x v="57"/>
    <s v="Żarów"/>
    <n v="14530"/>
    <x v="2"/>
    <n v="514101"/>
    <s v="FRK.01."/>
    <s v="Wykonywanie usług fryzjerskich"/>
    <x v="0"/>
    <n v="3"/>
    <n v="3"/>
    <s v="niemiecki"/>
    <n v="0"/>
    <n v="0"/>
    <s v="Centrum Kształcenia Zawodowego w Świdnicy, 58-105 Świdnica, ul. Gen. Władysława Sikorskiego 41"/>
    <x v="0"/>
  </r>
  <r>
    <n v="240"/>
    <x v="57"/>
    <s v="Żarów"/>
    <n v="14530"/>
    <x v="7"/>
    <n v="522301"/>
    <s v="HAN.01."/>
    <s v="Prowadzenie sprzedaży"/>
    <x v="0"/>
    <n v="6"/>
    <n v="1"/>
    <s v="niemiecki"/>
    <n v="0"/>
    <n v="0"/>
    <s v="Centrum Kształcenia Zawodowego w Świdnicy, 58-105 Świdnica, ul. Gen. Władysława Sikorskiego 41"/>
    <x v="0"/>
  </r>
  <r>
    <n v="241"/>
    <x v="57"/>
    <s v="Żarów"/>
    <n v="14530"/>
    <x v="6"/>
    <n v="512001"/>
    <s v="HGT.02."/>
    <s v=" Przygotowanie i wydawanie dań"/>
    <x v="0"/>
    <n v="5"/>
    <n v="3"/>
    <s v="niemiecki"/>
    <n v="0"/>
    <n v="0"/>
    <s v="Centrum Kształcenia Zawodowego w Świdnicy, 58-105 Świdnica, ul. Gen. Władysława Sikorskiego 41"/>
    <x v="0"/>
  </r>
  <r>
    <n v="242"/>
    <x v="57"/>
    <s v="Żarów"/>
    <n v="14530"/>
    <x v="8"/>
    <n v="722307"/>
    <s v="MEC.05."/>
    <s v=" Użytkowanie obrabiarek skrawających"/>
    <x v="0"/>
    <n v="0"/>
    <n v="0"/>
    <s v="niemiecki"/>
    <n v="0"/>
    <n v="0"/>
    <s v="Centrum Kształcenia Zawodowego w Świdnicy, 58-105 Świdnica, ul. Gen. Władysława Sikorskiego 41"/>
    <x v="0"/>
  </r>
  <r>
    <n v="243"/>
    <x v="57"/>
    <s v="Żarów"/>
    <n v="14530"/>
    <x v="1"/>
    <n v="723103"/>
    <s v="MOT.05."/>
    <s v="Obsługa, diagnozowanie oraz naprawa pojazdów samochodowych"/>
    <x v="0"/>
    <n v="3"/>
    <n v="0"/>
    <s v="niemiecki"/>
    <n v="0"/>
    <n v="0"/>
    <s v="Centrum Kształcenia Zawodowego w Świdnicy, 58-105 Świdnica, ul. Gen. Władysława Sikorskiego 41"/>
    <x v="0"/>
  </r>
  <r>
    <n v="244"/>
    <x v="57"/>
    <s v="Żarów"/>
    <n v="14530"/>
    <x v="31"/>
    <n v="723318"/>
    <s v="TKO.09."/>
    <s v=" Wykonywanie robót związanych z utrzymaniem i naprawą pojazdów kolejowych"/>
    <x v="0"/>
    <n v="3"/>
    <n v="0"/>
    <s v="angielski"/>
    <n v="4"/>
    <n v="0"/>
    <s v="Centrum Kształcenia Zawodowego w Dębicy, ul. Rzeszowska 78, 39-200 Dębica, biuro@ckzdebica.pl"/>
    <x v="16"/>
  </r>
  <r>
    <n v="245"/>
    <x v="57"/>
    <s v="Żarów"/>
    <n v="14530"/>
    <x v="3"/>
    <n v="751201"/>
    <s v="SPC.01."/>
    <s v="Produkcja wyrobów cukierniczych"/>
    <x v="0"/>
    <n v="1"/>
    <n v="1"/>
    <s v="niemiecki"/>
    <n v="0"/>
    <n v="0"/>
    <s v="Centrum Kształcenia Zawodowego w Świdnicy, 58-105 Świdnica, ul. Gen. Władysława Sikorskiego 41"/>
    <x v="0"/>
  </r>
  <r>
    <n v="246"/>
    <x v="57"/>
    <s v="Żarów"/>
    <n v="14530"/>
    <x v="12"/>
    <n v="752205"/>
    <s v="DRM.04."/>
    <s v=" Wytwarzanie wyrobów z drewna i materiałów drewnopochodnych"/>
    <x v="0"/>
    <n v="2"/>
    <n v="0"/>
    <s v="niemiecki"/>
    <n v="0"/>
    <n v="0"/>
    <s v="Centrum Kształcenia Zawodowego w Świdnicy, 58-105 Świdnica, ul. Gen. Władysława Sikorskiego 41"/>
    <x v="0"/>
  </r>
  <r>
    <n v="247"/>
    <x v="57"/>
    <s v="Żarów"/>
    <n v="14530"/>
    <x v="22"/>
    <n v="722204"/>
    <s v="MEC.08."/>
    <s v="Wykonywanie i naprawa elementów maszyn, urządzeń i narzędzi"/>
    <x v="0"/>
    <n v="0"/>
    <n v="0"/>
    <s v="niemiecki"/>
    <n v="0"/>
    <n v="0"/>
    <s v="Centrum Kształcenia Zawodowego w Świdnicy, 58-105 Świdnica, ul. Gen. Władysława Sikorskiego 41"/>
    <x v="0"/>
  </r>
  <r>
    <n v="248"/>
    <x v="57"/>
    <s v="Żarów"/>
    <n v="14530"/>
    <x v="18"/>
    <n v="741203"/>
    <s v="MOT.02."/>
    <s v="Obsługa, diagnozowanie oraz naprawa mechatronicznych systemów pojazdów samochodowych"/>
    <x v="0"/>
    <n v="1"/>
    <n v="0"/>
    <s v="niemiecki"/>
    <n v="1"/>
    <n v="0"/>
    <s v="Centrum Kształcenia Zawodowego i Ustawicznego, 67-400 Wschowa, Plac Kosynierów 1"/>
    <x v="7"/>
  </r>
  <r>
    <n v="480"/>
    <x v="58"/>
    <s v="Wrocław"/>
    <n v="479152"/>
    <x v="7"/>
    <n v="522301"/>
    <s v="HAN.01."/>
    <s v="Prowadzenie sprzedaży"/>
    <x v="0"/>
    <n v="2"/>
    <n v="0"/>
    <s v="niemiecki"/>
    <n v="0"/>
    <n v="0"/>
    <s v="Centrum Kształcenia Zawodowego w Świdnicy, 58-105 Świdnica, ul. Gen. Władysława Sikorskiego 41"/>
    <x v="0"/>
  </r>
  <r>
    <n v="481"/>
    <x v="58"/>
    <s v="Wrocław"/>
    <n v="479152"/>
    <x v="14"/>
    <n v="751204"/>
    <s v="SPC.03."/>
    <s v="Produkcja wyrobów piekarskich"/>
    <x v="2"/>
    <n v="4"/>
    <n v="2"/>
    <s v="niemiecki"/>
    <n v="0"/>
    <n v="0"/>
    <s v="Centrum Kształcenia Zawodowego w Oleśnicy, ul. Wojska Polskiego 67"/>
    <x v="4"/>
  </r>
  <r>
    <n v="482"/>
    <x v="58"/>
    <s v="Wrocław"/>
    <n v="479152"/>
    <x v="3"/>
    <n v="751201"/>
    <s v="SPC.01."/>
    <s v="Produkcja wyrobów cukierniczych"/>
    <x v="0"/>
    <n v="4"/>
    <n v="2"/>
    <s v="niemiecki"/>
    <n v="0"/>
    <n v="0"/>
    <s v="Centrum Kształcenia Zawodowego w Świdnicy, 58-105 Świdnica, ul. Gen. Władysława Sikorskiego 41"/>
    <x v="0"/>
  </r>
  <r>
    <n v="483"/>
    <x v="58"/>
    <s v="Wrocław"/>
    <n v="479152"/>
    <x v="1"/>
    <n v="723103"/>
    <s v="MOT.05."/>
    <s v="Obsługa, diagnozowanie oraz naprawa pojazdów samochodowych"/>
    <x v="9"/>
    <n v="17"/>
    <n v="3"/>
    <s v="angielski"/>
    <n v="17"/>
    <n v="0"/>
    <s v="Centrum Kształcenia Zawodowego w Oleśnicy, ul. Wojska Polskiego 67"/>
    <x v="4"/>
  </r>
  <r>
    <n v="484"/>
    <x v="58"/>
    <s v="Wrocław"/>
    <n v="479152"/>
    <x v="25"/>
    <n v="713203"/>
    <s v="MOT.03."/>
    <s v="Diagnozowanie i naprawa powłok lakierniczych"/>
    <x v="0"/>
    <n v="4"/>
    <n v="2"/>
    <s v="niemiecki"/>
    <n v="0"/>
    <n v="0"/>
    <s v="Centrum Kształcenia Zawodowego w Świdnicy, 58-105 Świdnica, ul. Gen. Władysława Sikorskiego 41"/>
    <x v="0"/>
  </r>
  <r>
    <n v="485"/>
    <x v="58"/>
    <s v="Wrocław"/>
    <n v="479152"/>
    <x v="2"/>
    <n v="514101"/>
    <s v="FRK.01."/>
    <s v="Wykonywanie usług fryzjerskich"/>
    <x v="0"/>
    <n v="15"/>
    <n v="10"/>
    <s v="angielski"/>
    <n v="15"/>
    <n v="10"/>
    <s v="Centrum Kształcenia Zawodowego w Świdnicy, 58-105 Świdnica, ul. Gen. Władysława Sikorskiego 41"/>
    <x v="0"/>
  </r>
  <r>
    <n v="486"/>
    <x v="58"/>
    <s v="Wrocław"/>
    <n v="479152"/>
    <x v="16"/>
    <n v="721306"/>
    <s v="MOT.01."/>
    <s v="Diagnozowanie i naprawa nadwozi pojazdów samochodowych"/>
    <x v="0"/>
    <n v="3"/>
    <n v="0"/>
    <s v="niemiecki"/>
    <n v="0"/>
    <n v="0"/>
    <s v="Centrum Kształcenia Zawodowego w Świdnicy, 58-105 Świdnica, ul. Gen. Władysława Sikorskiego 41"/>
    <x v="0"/>
  </r>
  <r>
    <n v="487"/>
    <x v="26"/>
    <s v="Żory"/>
    <m/>
    <x v="4"/>
    <n v="962907"/>
    <s v="HGT.03."/>
    <s v="Obsługa gości w obiekcie świadczącym usługi hotelarskie"/>
    <x v="0"/>
    <n v="1"/>
    <n v="0"/>
    <m/>
    <n v="1"/>
    <n v="0"/>
    <s v="Centrum Kształcenia Zawodowego w Kłodzkiej Szkole Przedsiębiorczości w Kłodzku, ul. Szkolna 8, 57-300 Kłodzko"/>
    <x v="2"/>
  </r>
  <r>
    <n v="488"/>
    <x v="26"/>
    <m/>
    <m/>
    <x v="38"/>
    <n v="0"/>
    <n v="0"/>
    <n v="0"/>
    <x v="0"/>
    <m/>
    <m/>
    <m/>
    <m/>
    <m/>
    <n v="0"/>
    <x v="10"/>
  </r>
  <r>
    <n v="489"/>
    <x v="26"/>
    <m/>
    <m/>
    <x v="38"/>
    <n v="0"/>
    <n v="0"/>
    <n v="0"/>
    <x v="0"/>
    <m/>
    <m/>
    <m/>
    <m/>
    <m/>
    <n v="0"/>
    <x v="10"/>
  </r>
  <r>
    <n v="490"/>
    <x v="26"/>
    <m/>
    <m/>
    <x v="38"/>
    <n v="0"/>
    <n v="0"/>
    <n v="0"/>
    <x v="0"/>
    <m/>
    <m/>
    <m/>
    <m/>
    <m/>
    <n v="0"/>
    <x v="10"/>
  </r>
  <r>
    <n v="491"/>
    <x v="26"/>
    <m/>
    <m/>
    <x v="38"/>
    <n v="0"/>
    <n v="0"/>
    <n v="0"/>
    <x v="0"/>
    <m/>
    <m/>
    <m/>
    <m/>
    <m/>
    <n v="0"/>
    <x v="10"/>
  </r>
  <r>
    <n v="492"/>
    <x v="26"/>
    <m/>
    <m/>
    <x v="38"/>
    <n v="0"/>
    <n v="0"/>
    <n v="0"/>
    <x v="0"/>
    <m/>
    <m/>
    <m/>
    <m/>
    <m/>
    <n v="0"/>
    <x v="10"/>
  </r>
  <r>
    <n v="493"/>
    <x v="26"/>
    <m/>
    <m/>
    <x v="38"/>
    <n v="0"/>
    <n v="0"/>
    <n v="0"/>
    <x v="0"/>
    <m/>
    <m/>
    <m/>
    <m/>
    <m/>
    <n v="0"/>
    <x v="10"/>
  </r>
  <r>
    <n v="494"/>
    <x v="26"/>
    <m/>
    <m/>
    <x v="38"/>
    <n v="0"/>
    <n v="0"/>
    <n v="0"/>
    <x v="0"/>
    <m/>
    <m/>
    <m/>
    <m/>
    <m/>
    <n v="0"/>
    <x v="10"/>
  </r>
  <r>
    <n v="495"/>
    <x v="26"/>
    <m/>
    <m/>
    <x v="38"/>
    <n v="0"/>
    <n v="0"/>
    <n v="0"/>
    <x v="0"/>
    <m/>
    <m/>
    <m/>
    <m/>
    <m/>
    <n v="0"/>
    <x v="10"/>
  </r>
  <r>
    <n v="496"/>
    <x v="26"/>
    <m/>
    <m/>
    <x v="38"/>
    <n v="0"/>
    <n v="0"/>
    <n v="0"/>
    <x v="0"/>
    <m/>
    <m/>
    <m/>
    <m/>
    <m/>
    <n v="0"/>
    <x v="10"/>
  </r>
  <r>
    <n v="497"/>
    <x v="26"/>
    <m/>
    <m/>
    <x v="38"/>
    <n v="0"/>
    <n v="0"/>
    <n v="0"/>
    <x v="0"/>
    <m/>
    <m/>
    <m/>
    <m/>
    <m/>
    <n v="0"/>
    <x v="10"/>
  </r>
  <r>
    <n v="498"/>
    <x v="26"/>
    <m/>
    <m/>
    <x v="38"/>
    <n v="0"/>
    <n v="0"/>
    <n v="0"/>
    <x v="0"/>
    <m/>
    <m/>
    <m/>
    <m/>
    <m/>
    <n v="0"/>
    <x v="10"/>
  </r>
  <r>
    <n v="499"/>
    <x v="26"/>
    <m/>
    <m/>
    <x v="38"/>
    <n v="0"/>
    <n v="0"/>
    <n v="0"/>
    <x v="0"/>
    <m/>
    <m/>
    <m/>
    <m/>
    <m/>
    <n v="0"/>
    <x v="10"/>
  </r>
  <r>
    <n v="500"/>
    <x v="26"/>
    <m/>
    <m/>
    <x v="38"/>
    <n v="0"/>
    <n v="0"/>
    <n v="0"/>
    <x v="0"/>
    <m/>
    <m/>
    <m/>
    <m/>
    <m/>
    <n v="0"/>
    <x v="10"/>
  </r>
  <r>
    <n v="501"/>
    <x v="26"/>
    <m/>
    <m/>
    <x v="38"/>
    <n v="0"/>
    <n v="0"/>
    <n v="0"/>
    <x v="0"/>
    <m/>
    <m/>
    <m/>
    <m/>
    <m/>
    <n v="0"/>
    <x v="10"/>
  </r>
  <r>
    <n v="502"/>
    <x v="26"/>
    <m/>
    <m/>
    <x v="38"/>
    <n v="0"/>
    <n v="0"/>
    <n v="0"/>
    <x v="0"/>
    <m/>
    <m/>
    <m/>
    <m/>
    <m/>
    <n v="0"/>
    <x v="10"/>
  </r>
  <r>
    <n v="503"/>
    <x v="26"/>
    <m/>
    <m/>
    <x v="38"/>
    <n v="0"/>
    <n v="0"/>
    <n v="0"/>
    <x v="0"/>
    <m/>
    <m/>
    <m/>
    <m/>
    <m/>
    <n v="0"/>
    <x v="10"/>
  </r>
  <r>
    <n v="504"/>
    <x v="26"/>
    <m/>
    <m/>
    <x v="38"/>
    <n v="0"/>
    <n v="0"/>
    <n v="0"/>
    <x v="0"/>
    <m/>
    <m/>
    <m/>
    <m/>
    <m/>
    <n v="0"/>
    <x v="10"/>
  </r>
  <r>
    <n v="505"/>
    <x v="26"/>
    <m/>
    <m/>
    <x v="38"/>
    <n v="0"/>
    <n v="0"/>
    <n v="0"/>
    <x v="0"/>
    <m/>
    <m/>
    <m/>
    <m/>
    <m/>
    <n v="0"/>
    <x v="10"/>
  </r>
  <r>
    <n v="506"/>
    <x v="26"/>
    <m/>
    <m/>
    <x v="38"/>
    <n v="0"/>
    <n v="0"/>
    <n v="0"/>
    <x v="0"/>
    <m/>
    <m/>
    <m/>
    <m/>
    <m/>
    <n v="0"/>
    <x v="10"/>
  </r>
  <r>
    <n v="507"/>
    <x v="26"/>
    <m/>
    <m/>
    <x v="38"/>
    <n v="0"/>
    <n v="0"/>
    <n v="0"/>
    <x v="0"/>
    <m/>
    <m/>
    <m/>
    <m/>
    <m/>
    <n v="0"/>
    <x v="10"/>
  </r>
  <r>
    <n v="508"/>
    <x v="26"/>
    <m/>
    <m/>
    <x v="38"/>
    <n v="0"/>
    <n v="0"/>
    <n v="0"/>
    <x v="0"/>
    <m/>
    <m/>
    <m/>
    <m/>
    <m/>
    <n v="0"/>
    <x v="10"/>
  </r>
  <r>
    <n v="509"/>
    <x v="26"/>
    <m/>
    <m/>
    <x v="38"/>
    <n v="0"/>
    <n v="0"/>
    <n v="0"/>
    <x v="0"/>
    <m/>
    <m/>
    <m/>
    <m/>
    <m/>
    <n v="0"/>
    <x v="10"/>
  </r>
  <r>
    <n v="510"/>
    <x v="26"/>
    <m/>
    <m/>
    <x v="38"/>
    <n v="0"/>
    <n v="0"/>
    <n v="0"/>
    <x v="0"/>
    <m/>
    <m/>
    <m/>
    <m/>
    <m/>
    <n v="0"/>
    <x v="10"/>
  </r>
  <r>
    <n v="511"/>
    <x v="26"/>
    <m/>
    <m/>
    <x v="38"/>
    <n v="0"/>
    <n v="0"/>
    <n v="0"/>
    <x v="0"/>
    <m/>
    <m/>
    <m/>
    <m/>
    <m/>
    <n v="0"/>
    <x v="10"/>
  </r>
  <r>
    <n v="512"/>
    <x v="26"/>
    <m/>
    <m/>
    <x v="38"/>
    <n v="0"/>
    <n v="0"/>
    <n v="0"/>
    <x v="0"/>
    <m/>
    <m/>
    <m/>
    <m/>
    <m/>
    <n v="0"/>
    <x v="10"/>
  </r>
  <r>
    <n v="513"/>
    <x v="26"/>
    <m/>
    <m/>
    <x v="38"/>
    <n v="0"/>
    <n v="0"/>
    <n v="0"/>
    <x v="0"/>
    <m/>
    <m/>
    <m/>
    <m/>
    <m/>
    <n v="0"/>
    <x v="10"/>
  </r>
  <r>
    <n v="514"/>
    <x v="26"/>
    <m/>
    <m/>
    <x v="38"/>
    <n v="0"/>
    <n v="0"/>
    <n v="0"/>
    <x v="0"/>
    <m/>
    <m/>
    <m/>
    <m/>
    <m/>
    <n v="0"/>
    <x v="10"/>
  </r>
  <r>
    <n v="515"/>
    <x v="26"/>
    <m/>
    <m/>
    <x v="38"/>
    <n v="0"/>
    <n v="0"/>
    <n v="0"/>
    <x v="0"/>
    <m/>
    <m/>
    <m/>
    <m/>
    <m/>
    <n v="0"/>
    <x v="10"/>
  </r>
  <r>
    <n v="516"/>
    <x v="26"/>
    <m/>
    <m/>
    <x v="38"/>
    <n v="0"/>
    <n v="0"/>
    <n v="0"/>
    <x v="0"/>
    <m/>
    <m/>
    <m/>
    <m/>
    <m/>
    <n v="0"/>
    <x v="10"/>
  </r>
  <r>
    <n v="517"/>
    <x v="26"/>
    <m/>
    <m/>
    <x v="38"/>
    <n v="0"/>
    <n v="0"/>
    <n v="0"/>
    <x v="0"/>
    <m/>
    <m/>
    <m/>
    <m/>
    <m/>
    <n v="0"/>
    <x v="10"/>
  </r>
  <r>
    <n v="518"/>
    <x v="26"/>
    <m/>
    <m/>
    <x v="38"/>
    <n v="0"/>
    <n v="0"/>
    <n v="0"/>
    <x v="0"/>
    <m/>
    <m/>
    <m/>
    <m/>
    <m/>
    <n v="0"/>
    <x v="10"/>
  </r>
  <r>
    <n v="519"/>
    <x v="26"/>
    <m/>
    <m/>
    <x v="38"/>
    <n v="0"/>
    <n v="0"/>
    <n v="0"/>
    <x v="0"/>
    <m/>
    <m/>
    <m/>
    <m/>
    <m/>
    <n v="0"/>
    <x v="10"/>
  </r>
  <r>
    <n v="520"/>
    <x v="26"/>
    <m/>
    <m/>
    <x v="38"/>
    <n v="0"/>
    <n v="0"/>
    <n v="0"/>
    <x v="0"/>
    <m/>
    <m/>
    <m/>
    <m/>
    <m/>
    <n v="0"/>
    <x v="10"/>
  </r>
  <r>
    <n v="521"/>
    <x v="26"/>
    <m/>
    <m/>
    <x v="38"/>
    <n v="0"/>
    <n v="0"/>
    <n v="0"/>
    <x v="0"/>
    <m/>
    <m/>
    <m/>
    <m/>
    <m/>
    <n v="0"/>
    <x v="10"/>
  </r>
  <r>
    <n v="522"/>
    <x v="26"/>
    <m/>
    <m/>
    <x v="38"/>
    <n v="0"/>
    <n v="0"/>
    <n v="0"/>
    <x v="0"/>
    <m/>
    <m/>
    <m/>
    <m/>
    <m/>
    <n v="0"/>
    <x v="10"/>
  </r>
  <r>
    <n v="523"/>
    <x v="26"/>
    <m/>
    <m/>
    <x v="38"/>
    <n v="0"/>
    <n v="0"/>
    <n v="0"/>
    <x v="0"/>
    <m/>
    <m/>
    <m/>
    <m/>
    <m/>
    <n v="0"/>
    <x v="10"/>
  </r>
  <r>
    <n v="524"/>
    <x v="26"/>
    <m/>
    <m/>
    <x v="38"/>
    <n v="0"/>
    <n v="0"/>
    <n v="0"/>
    <x v="0"/>
    <m/>
    <m/>
    <m/>
    <m/>
    <m/>
    <n v="0"/>
    <x v="10"/>
  </r>
  <r>
    <n v="525"/>
    <x v="26"/>
    <m/>
    <m/>
    <x v="38"/>
    <n v="0"/>
    <n v="0"/>
    <n v="0"/>
    <x v="0"/>
    <m/>
    <m/>
    <m/>
    <m/>
    <m/>
    <n v="0"/>
    <x v="10"/>
  </r>
  <r>
    <n v="526"/>
    <x v="26"/>
    <m/>
    <m/>
    <x v="38"/>
    <n v="0"/>
    <n v="0"/>
    <n v="0"/>
    <x v="0"/>
    <m/>
    <m/>
    <m/>
    <m/>
    <m/>
    <n v="0"/>
    <x v="10"/>
  </r>
  <r>
    <n v="527"/>
    <x v="26"/>
    <m/>
    <m/>
    <x v="38"/>
    <n v="0"/>
    <n v="0"/>
    <n v="0"/>
    <x v="0"/>
    <m/>
    <m/>
    <m/>
    <m/>
    <m/>
    <n v="0"/>
    <x v="10"/>
  </r>
  <r>
    <n v="528"/>
    <x v="26"/>
    <m/>
    <m/>
    <x v="38"/>
    <n v="0"/>
    <n v="0"/>
    <n v="0"/>
    <x v="0"/>
    <m/>
    <m/>
    <m/>
    <m/>
    <m/>
    <n v="0"/>
    <x v="10"/>
  </r>
  <r>
    <n v="529"/>
    <x v="26"/>
    <m/>
    <m/>
    <x v="38"/>
    <n v="0"/>
    <n v="0"/>
    <n v="0"/>
    <x v="0"/>
    <m/>
    <m/>
    <m/>
    <m/>
    <m/>
    <n v="0"/>
    <x v="10"/>
  </r>
  <r>
    <n v="530"/>
    <x v="26"/>
    <m/>
    <m/>
    <x v="38"/>
    <n v="0"/>
    <n v="0"/>
    <n v="0"/>
    <x v="0"/>
    <m/>
    <m/>
    <m/>
    <m/>
    <m/>
    <n v="0"/>
    <x v="10"/>
  </r>
  <r>
    <n v="531"/>
    <x v="26"/>
    <m/>
    <m/>
    <x v="38"/>
    <n v="0"/>
    <n v="0"/>
    <n v="0"/>
    <x v="0"/>
    <m/>
    <m/>
    <m/>
    <m/>
    <m/>
    <n v="0"/>
    <x v="10"/>
  </r>
  <r>
    <n v="532"/>
    <x v="26"/>
    <m/>
    <m/>
    <x v="38"/>
    <n v="0"/>
    <n v="0"/>
    <n v="0"/>
    <x v="0"/>
    <m/>
    <m/>
    <m/>
    <m/>
    <m/>
    <n v="0"/>
    <x v="10"/>
  </r>
  <r>
    <n v="533"/>
    <x v="26"/>
    <m/>
    <m/>
    <x v="38"/>
    <n v="0"/>
    <n v="0"/>
    <n v="0"/>
    <x v="0"/>
    <m/>
    <m/>
    <m/>
    <m/>
    <m/>
    <n v="0"/>
    <x v="10"/>
  </r>
  <r>
    <n v="534"/>
    <x v="26"/>
    <m/>
    <m/>
    <x v="38"/>
    <n v="0"/>
    <n v="0"/>
    <n v="0"/>
    <x v="0"/>
    <m/>
    <m/>
    <m/>
    <m/>
    <m/>
    <n v="0"/>
    <x v="10"/>
  </r>
  <r>
    <n v="535"/>
    <x v="26"/>
    <m/>
    <m/>
    <x v="38"/>
    <n v="0"/>
    <n v="0"/>
    <n v="0"/>
    <x v="0"/>
    <m/>
    <m/>
    <m/>
    <m/>
    <m/>
    <n v="0"/>
    <x v="10"/>
  </r>
  <r>
    <n v="536"/>
    <x v="26"/>
    <m/>
    <m/>
    <x v="38"/>
    <n v="0"/>
    <n v="0"/>
    <n v="0"/>
    <x v="0"/>
    <m/>
    <m/>
    <m/>
    <m/>
    <m/>
    <n v="0"/>
    <x v="10"/>
  </r>
  <r>
    <n v="537"/>
    <x v="26"/>
    <m/>
    <m/>
    <x v="38"/>
    <n v="0"/>
    <n v="0"/>
    <n v="0"/>
    <x v="0"/>
    <m/>
    <m/>
    <m/>
    <m/>
    <m/>
    <n v="0"/>
    <x v="10"/>
  </r>
  <r>
    <n v="538"/>
    <x v="26"/>
    <m/>
    <m/>
    <x v="38"/>
    <n v="0"/>
    <n v="0"/>
    <n v="0"/>
    <x v="0"/>
    <m/>
    <m/>
    <m/>
    <m/>
    <m/>
    <n v="0"/>
    <x v="10"/>
  </r>
  <r>
    <n v="539"/>
    <x v="26"/>
    <m/>
    <m/>
    <x v="38"/>
    <n v="0"/>
    <n v="0"/>
    <n v="0"/>
    <x v="0"/>
    <m/>
    <m/>
    <m/>
    <m/>
    <m/>
    <n v="0"/>
    <x v="10"/>
  </r>
  <r>
    <n v="540"/>
    <x v="26"/>
    <m/>
    <m/>
    <x v="38"/>
    <n v="0"/>
    <n v="0"/>
    <n v="0"/>
    <x v="0"/>
    <m/>
    <m/>
    <m/>
    <m/>
    <m/>
    <n v="0"/>
    <x v="10"/>
  </r>
  <r>
    <n v="541"/>
    <x v="26"/>
    <m/>
    <m/>
    <x v="38"/>
    <n v="0"/>
    <n v="0"/>
    <n v="0"/>
    <x v="0"/>
    <m/>
    <m/>
    <m/>
    <m/>
    <m/>
    <n v="0"/>
    <x v="10"/>
  </r>
  <r>
    <n v="542"/>
    <x v="26"/>
    <m/>
    <m/>
    <x v="38"/>
    <n v="0"/>
    <n v="0"/>
    <n v="0"/>
    <x v="0"/>
    <m/>
    <m/>
    <m/>
    <m/>
    <m/>
    <n v="0"/>
    <x v="10"/>
  </r>
  <r>
    <n v="543"/>
    <x v="26"/>
    <m/>
    <m/>
    <x v="38"/>
    <n v="0"/>
    <n v="0"/>
    <n v="0"/>
    <x v="0"/>
    <m/>
    <m/>
    <m/>
    <m/>
    <m/>
    <n v="0"/>
    <x v="10"/>
  </r>
  <r>
    <n v="544"/>
    <x v="26"/>
    <m/>
    <m/>
    <x v="38"/>
    <n v="0"/>
    <n v="0"/>
    <n v="0"/>
    <x v="0"/>
    <m/>
    <m/>
    <m/>
    <m/>
    <m/>
    <n v="0"/>
    <x v="10"/>
  </r>
  <r>
    <n v="545"/>
    <x v="26"/>
    <m/>
    <m/>
    <x v="38"/>
    <n v="0"/>
    <n v="0"/>
    <n v="0"/>
    <x v="0"/>
    <m/>
    <m/>
    <m/>
    <m/>
    <m/>
    <n v="0"/>
    <x v="10"/>
  </r>
  <r>
    <n v="546"/>
    <x v="26"/>
    <m/>
    <m/>
    <x v="38"/>
    <n v="0"/>
    <n v="0"/>
    <n v="0"/>
    <x v="0"/>
    <m/>
    <m/>
    <m/>
    <m/>
    <m/>
    <n v="0"/>
    <x v="10"/>
  </r>
  <r>
    <n v="547"/>
    <x v="26"/>
    <m/>
    <m/>
    <x v="38"/>
    <n v="0"/>
    <n v="0"/>
    <n v="0"/>
    <x v="0"/>
    <m/>
    <m/>
    <m/>
    <m/>
    <m/>
    <n v="0"/>
    <x v="10"/>
  </r>
  <r>
    <n v="548"/>
    <x v="26"/>
    <m/>
    <m/>
    <x v="38"/>
    <n v="0"/>
    <n v="0"/>
    <n v="0"/>
    <x v="0"/>
    <m/>
    <m/>
    <m/>
    <m/>
    <m/>
    <n v="0"/>
    <x v="10"/>
  </r>
  <r>
    <n v="549"/>
    <x v="26"/>
    <m/>
    <m/>
    <x v="38"/>
    <n v="0"/>
    <n v="0"/>
    <n v="0"/>
    <x v="0"/>
    <m/>
    <m/>
    <m/>
    <m/>
    <m/>
    <n v="0"/>
    <x v="10"/>
  </r>
  <r>
    <n v="550"/>
    <x v="26"/>
    <m/>
    <m/>
    <x v="38"/>
    <n v="0"/>
    <n v="0"/>
    <n v="0"/>
    <x v="0"/>
    <m/>
    <m/>
    <m/>
    <m/>
    <m/>
    <n v="0"/>
    <x v="10"/>
  </r>
  <r>
    <n v="551"/>
    <x v="26"/>
    <m/>
    <m/>
    <x v="38"/>
    <n v="0"/>
    <n v="0"/>
    <n v="0"/>
    <x v="0"/>
    <m/>
    <m/>
    <m/>
    <m/>
    <m/>
    <n v="0"/>
    <x v="10"/>
  </r>
  <r>
    <n v="552"/>
    <x v="26"/>
    <m/>
    <m/>
    <x v="38"/>
    <n v="0"/>
    <n v="0"/>
    <n v="0"/>
    <x v="0"/>
    <m/>
    <m/>
    <m/>
    <m/>
    <m/>
    <n v="0"/>
    <x v="10"/>
  </r>
  <r>
    <n v="553"/>
    <x v="26"/>
    <m/>
    <m/>
    <x v="38"/>
    <n v="0"/>
    <n v="0"/>
    <n v="0"/>
    <x v="0"/>
    <m/>
    <m/>
    <m/>
    <m/>
    <m/>
    <n v="0"/>
    <x v="10"/>
  </r>
  <r>
    <n v="554"/>
    <x v="26"/>
    <m/>
    <m/>
    <x v="38"/>
    <n v="0"/>
    <n v="0"/>
    <n v="0"/>
    <x v="0"/>
    <m/>
    <m/>
    <m/>
    <m/>
    <m/>
    <n v="0"/>
    <x v="10"/>
  </r>
  <r>
    <n v="555"/>
    <x v="26"/>
    <m/>
    <m/>
    <x v="38"/>
    <n v="0"/>
    <n v="0"/>
    <n v="0"/>
    <x v="0"/>
    <m/>
    <m/>
    <m/>
    <m/>
    <m/>
    <n v="0"/>
    <x v="10"/>
  </r>
  <r>
    <n v="556"/>
    <x v="26"/>
    <m/>
    <m/>
    <x v="38"/>
    <n v="0"/>
    <n v="0"/>
    <n v="0"/>
    <x v="0"/>
    <m/>
    <m/>
    <m/>
    <m/>
    <m/>
    <n v="0"/>
    <x v="10"/>
  </r>
  <r>
    <n v="557"/>
    <x v="26"/>
    <m/>
    <m/>
    <x v="38"/>
    <n v="0"/>
    <n v="0"/>
    <n v="0"/>
    <x v="0"/>
    <m/>
    <m/>
    <m/>
    <m/>
    <m/>
    <n v="0"/>
    <x v="10"/>
  </r>
  <r>
    <n v="558"/>
    <x v="26"/>
    <m/>
    <m/>
    <x v="38"/>
    <n v="0"/>
    <n v="0"/>
    <n v="0"/>
    <x v="0"/>
    <m/>
    <m/>
    <m/>
    <m/>
    <m/>
    <n v="0"/>
    <x v="10"/>
  </r>
  <r>
    <n v="559"/>
    <x v="26"/>
    <m/>
    <m/>
    <x v="38"/>
    <n v="0"/>
    <n v="0"/>
    <n v="0"/>
    <x v="0"/>
    <m/>
    <m/>
    <m/>
    <m/>
    <m/>
    <n v="0"/>
    <x v="10"/>
  </r>
  <r>
    <n v="560"/>
    <x v="26"/>
    <m/>
    <m/>
    <x v="38"/>
    <n v="0"/>
    <n v="0"/>
    <n v="0"/>
    <x v="0"/>
    <m/>
    <m/>
    <m/>
    <m/>
    <m/>
    <n v="0"/>
    <x v="10"/>
  </r>
  <r>
    <n v="561"/>
    <x v="26"/>
    <m/>
    <m/>
    <x v="38"/>
    <n v="0"/>
    <n v="0"/>
    <n v="0"/>
    <x v="0"/>
    <m/>
    <m/>
    <m/>
    <m/>
    <m/>
    <n v="0"/>
    <x v="10"/>
  </r>
  <r>
    <n v="562"/>
    <x v="26"/>
    <m/>
    <m/>
    <x v="38"/>
    <n v="0"/>
    <n v="0"/>
    <n v="0"/>
    <x v="0"/>
    <m/>
    <m/>
    <m/>
    <m/>
    <m/>
    <n v="0"/>
    <x v="10"/>
  </r>
  <r>
    <n v="563"/>
    <x v="26"/>
    <m/>
    <m/>
    <x v="38"/>
    <n v="0"/>
    <n v="0"/>
    <n v="0"/>
    <x v="0"/>
    <m/>
    <m/>
    <m/>
    <m/>
    <m/>
    <n v="0"/>
    <x v="10"/>
  </r>
  <r>
    <n v="564"/>
    <x v="26"/>
    <m/>
    <m/>
    <x v="38"/>
    <n v="0"/>
    <n v="0"/>
    <n v="0"/>
    <x v="0"/>
    <m/>
    <m/>
    <m/>
    <m/>
    <m/>
    <n v="0"/>
    <x v="10"/>
  </r>
  <r>
    <n v="565"/>
    <x v="26"/>
    <m/>
    <m/>
    <x v="38"/>
    <n v="0"/>
    <n v="0"/>
    <n v="0"/>
    <x v="0"/>
    <m/>
    <m/>
    <m/>
    <m/>
    <m/>
    <n v="0"/>
    <x v="10"/>
  </r>
  <r>
    <n v="566"/>
    <x v="26"/>
    <m/>
    <m/>
    <x v="38"/>
    <n v="0"/>
    <n v="0"/>
    <n v="0"/>
    <x v="0"/>
    <m/>
    <m/>
    <m/>
    <m/>
    <m/>
    <n v="0"/>
    <x v="10"/>
  </r>
  <r>
    <n v="567"/>
    <x v="26"/>
    <m/>
    <m/>
    <x v="38"/>
    <n v="0"/>
    <n v="0"/>
    <n v="0"/>
    <x v="0"/>
    <m/>
    <m/>
    <m/>
    <m/>
    <m/>
    <n v="0"/>
    <x v="10"/>
  </r>
  <r>
    <n v="568"/>
    <x v="26"/>
    <m/>
    <m/>
    <x v="38"/>
    <n v="0"/>
    <n v="0"/>
    <n v="0"/>
    <x v="0"/>
    <m/>
    <m/>
    <m/>
    <m/>
    <m/>
    <n v="0"/>
    <x v="10"/>
  </r>
  <r>
    <n v="569"/>
    <x v="26"/>
    <m/>
    <m/>
    <x v="38"/>
    <n v="0"/>
    <n v="0"/>
    <n v="0"/>
    <x v="0"/>
    <m/>
    <m/>
    <m/>
    <m/>
    <m/>
    <n v="0"/>
    <x v="10"/>
  </r>
  <r>
    <n v="570"/>
    <x v="26"/>
    <m/>
    <m/>
    <x v="38"/>
    <n v="0"/>
    <n v="0"/>
    <n v="0"/>
    <x v="0"/>
    <m/>
    <m/>
    <m/>
    <m/>
    <m/>
    <n v="0"/>
    <x v="10"/>
  </r>
  <r>
    <n v="571"/>
    <x v="26"/>
    <m/>
    <m/>
    <x v="38"/>
    <n v="0"/>
    <n v="0"/>
    <n v="0"/>
    <x v="0"/>
    <m/>
    <m/>
    <m/>
    <m/>
    <m/>
    <n v="0"/>
    <x v="10"/>
  </r>
  <r>
    <n v="572"/>
    <x v="26"/>
    <m/>
    <m/>
    <x v="38"/>
    <n v="0"/>
    <n v="0"/>
    <n v="0"/>
    <x v="0"/>
    <m/>
    <m/>
    <m/>
    <m/>
    <m/>
    <n v="0"/>
    <x v="10"/>
  </r>
  <r>
    <n v="573"/>
    <x v="26"/>
    <m/>
    <m/>
    <x v="38"/>
    <n v="0"/>
    <n v="0"/>
    <n v="0"/>
    <x v="0"/>
    <m/>
    <m/>
    <m/>
    <m/>
    <m/>
    <n v="0"/>
    <x v="10"/>
  </r>
  <r>
    <n v="574"/>
    <x v="26"/>
    <m/>
    <m/>
    <x v="38"/>
    <n v="0"/>
    <n v="0"/>
    <n v="0"/>
    <x v="0"/>
    <m/>
    <m/>
    <m/>
    <m/>
    <m/>
    <n v="0"/>
    <x v="10"/>
  </r>
  <r>
    <n v="575"/>
    <x v="26"/>
    <m/>
    <m/>
    <x v="38"/>
    <n v="0"/>
    <n v="0"/>
    <n v="0"/>
    <x v="0"/>
    <m/>
    <m/>
    <m/>
    <m/>
    <m/>
    <n v="0"/>
    <x v="10"/>
  </r>
  <r>
    <n v="576"/>
    <x v="26"/>
    <m/>
    <m/>
    <x v="38"/>
    <n v="0"/>
    <n v="0"/>
    <n v="0"/>
    <x v="0"/>
    <m/>
    <m/>
    <m/>
    <m/>
    <m/>
    <n v="0"/>
    <x v="10"/>
  </r>
  <r>
    <n v="577"/>
    <x v="26"/>
    <m/>
    <m/>
    <x v="38"/>
    <n v="0"/>
    <n v="0"/>
    <n v="0"/>
    <x v="0"/>
    <m/>
    <m/>
    <m/>
    <m/>
    <m/>
    <n v="0"/>
    <x v="10"/>
  </r>
  <r>
    <n v="578"/>
    <x v="26"/>
    <m/>
    <m/>
    <x v="38"/>
    <n v="0"/>
    <n v="0"/>
    <n v="0"/>
    <x v="0"/>
    <m/>
    <m/>
    <m/>
    <m/>
    <m/>
    <n v="0"/>
    <x v="10"/>
  </r>
  <r>
    <n v="579"/>
    <x v="26"/>
    <m/>
    <m/>
    <x v="38"/>
    <n v="0"/>
    <n v="0"/>
    <n v="0"/>
    <x v="0"/>
    <m/>
    <m/>
    <m/>
    <m/>
    <m/>
    <n v="0"/>
    <x v="10"/>
  </r>
  <r>
    <n v="580"/>
    <x v="26"/>
    <m/>
    <m/>
    <x v="38"/>
    <n v="0"/>
    <n v="0"/>
    <n v="0"/>
    <x v="0"/>
    <m/>
    <m/>
    <m/>
    <m/>
    <m/>
    <n v="0"/>
    <x v="10"/>
  </r>
  <r>
    <n v="581"/>
    <x v="26"/>
    <m/>
    <m/>
    <x v="38"/>
    <n v="0"/>
    <n v="0"/>
    <n v="0"/>
    <x v="0"/>
    <m/>
    <m/>
    <m/>
    <m/>
    <m/>
    <n v="0"/>
    <x v="10"/>
  </r>
  <r>
    <n v="582"/>
    <x v="26"/>
    <m/>
    <m/>
    <x v="38"/>
    <n v="0"/>
    <n v="0"/>
    <n v="0"/>
    <x v="0"/>
    <m/>
    <m/>
    <m/>
    <m/>
    <m/>
    <n v="0"/>
    <x v="10"/>
  </r>
  <r>
    <n v="583"/>
    <x v="26"/>
    <m/>
    <m/>
    <x v="38"/>
    <n v="0"/>
    <n v="0"/>
    <n v="0"/>
    <x v="0"/>
    <m/>
    <m/>
    <m/>
    <m/>
    <m/>
    <n v="0"/>
    <x v="10"/>
  </r>
  <r>
    <n v="584"/>
    <x v="26"/>
    <m/>
    <m/>
    <x v="38"/>
    <n v="0"/>
    <n v="0"/>
    <n v="0"/>
    <x v="0"/>
    <m/>
    <m/>
    <m/>
    <m/>
    <m/>
    <n v="0"/>
    <x v="10"/>
  </r>
  <r>
    <n v="585"/>
    <x v="26"/>
    <m/>
    <m/>
    <x v="38"/>
    <n v="0"/>
    <n v="0"/>
    <n v="0"/>
    <x v="0"/>
    <m/>
    <m/>
    <m/>
    <m/>
    <m/>
    <n v="0"/>
    <x v="10"/>
  </r>
  <r>
    <n v="586"/>
    <x v="26"/>
    <m/>
    <m/>
    <x v="38"/>
    <n v="0"/>
    <n v="0"/>
    <n v="0"/>
    <x v="0"/>
    <m/>
    <m/>
    <m/>
    <m/>
    <m/>
    <n v="0"/>
    <x v="10"/>
  </r>
  <r>
    <n v="587"/>
    <x v="26"/>
    <m/>
    <m/>
    <x v="38"/>
    <n v="0"/>
    <n v="0"/>
    <n v="0"/>
    <x v="0"/>
    <m/>
    <m/>
    <m/>
    <m/>
    <m/>
    <n v="0"/>
    <x v="10"/>
  </r>
  <r>
    <n v="588"/>
    <x v="26"/>
    <m/>
    <m/>
    <x v="38"/>
    <n v="0"/>
    <n v="0"/>
    <n v="0"/>
    <x v="0"/>
    <m/>
    <m/>
    <m/>
    <m/>
    <m/>
    <n v="0"/>
    <x v="10"/>
  </r>
  <r>
    <n v="589"/>
    <x v="26"/>
    <m/>
    <m/>
    <x v="38"/>
    <n v="0"/>
    <n v="0"/>
    <n v="0"/>
    <x v="0"/>
    <m/>
    <m/>
    <m/>
    <m/>
    <m/>
    <n v="0"/>
    <x v="10"/>
  </r>
  <r>
    <n v="590"/>
    <x v="26"/>
    <m/>
    <m/>
    <x v="38"/>
    <n v="0"/>
    <n v="0"/>
    <n v="0"/>
    <x v="0"/>
    <m/>
    <m/>
    <m/>
    <m/>
    <m/>
    <n v="0"/>
    <x v="10"/>
  </r>
  <r>
    <n v="591"/>
    <x v="26"/>
    <m/>
    <m/>
    <x v="38"/>
    <n v="0"/>
    <n v="0"/>
    <n v="0"/>
    <x v="0"/>
    <m/>
    <m/>
    <m/>
    <m/>
    <m/>
    <n v="0"/>
    <x v="10"/>
  </r>
  <r>
    <n v="592"/>
    <x v="26"/>
    <m/>
    <m/>
    <x v="38"/>
    <n v="0"/>
    <n v="0"/>
    <n v="0"/>
    <x v="0"/>
    <m/>
    <m/>
    <m/>
    <m/>
    <m/>
    <n v="0"/>
    <x v="10"/>
  </r>
  <r>
    <n v="593"/>
    <x v="26"/>
    <m/>
    <m/>
    <x v="38"/>
    <n v="0"/>
    <n v="0"/>
    <n v="0"/>
    <x v="0"/>
    <m/>
    <m/>
    <m/>
    <m/>
    <m/>
    <n v="0"/>
    <x v="10"/>
  </r>
  <r>
    <n v="594"/>
    <x v="26"/>
    <m/>
    <m/>
    <x v="38"/>
    <n v="0"/>
    <n v="0"/>
    <n v="0"/>
    <x v="0"/>
    <m/>
    <m/>
    <m/>
    <m/>
    <m/>
    <n v="0"/>
    <x v="10"/>
  </r>
  <r>
    <n v="595"/>
    <x v="26"/>
    <m/>
    <m/>
    <x v="38"/>
    <n v="0"/>
    <n v="0"/>
    <n v="0"/>
    <x v="0"/>
    <m/>
    <m/>
    <m/>
    <m/>
    <m/>
    <n v="0"/>
    <x v="10"/>
  </r>
  <r>
    <n v="596"/>
    <x v="26"/>
    <m/>
    <m/>
    <x v="38"/>
    <n v="0"/>
    <n v="0"/>
    <n v="0"/>
    <x v="0"/>
    <m/>
    <m/>
    <m/>
    <m/>
    <m/>
    <n v="0"/>
    <x v="10"/>
  </r>
  <r>
    <n v="597"/>
    <x v="26"/>
    <m/>
    <m/>
    <x v="38"/>
    <n v="0"/>
    <n v="0"/>
    <n v="0"/>
    <x v="0"/>
    <m/>
    <m/>
    <m/>
    <m/>
    <m/>
    <n v="0"/>
    <x v="10"/>
  </r>
  <r>
    <n v="598"/>
    <x v="26"/>
    <m/>
    <m/>
    <x v="38"/>
    <n v="0"/>
    <n v="0"/>
    <n v="0"/>
    <x v="0"/>
    <m/>
    <m/>
    <m/>
    <m/>
    <m/>
    <n v="0"/>
    <x v="10"/>
  </r>
  <r>
    <n v="599"/>
    <x v="26"/>
    <m/>
    <m/>
    <x v="38"/>
    <n v="0"/>
    <n v="0"/>
    <n v="0"/>
    <x v="0"/>
    <m/>
    <m/>
    <m/>
    <m/>
    <m/>
    <n v="0"/>
    <x v="10"/>
  </r>
  <r>
    <n v="600"/>
    <x v="26"/>
    <m/>
    <m/>
    <x v="38"/>
    <n v="0"/>
    <n v="0"/>
    <n v="0"/>
    <x v="0"/>
    <m/>
    <m/>
    <m/>
    <m/>
    <m/>
    <n v="0"/>
    <x v="10"/>
  </r>
  <r>
    <n v="601"/>
    <x v="26"/>
    <m/>
    <m/>
    <x v="38"/>
    <n v="0"/>
    <n v="0"/>
    <n v="0"/>
    <x v="0"/>
    <m/>
    <m/>
    <m/>
    <m/>
    <m/>
    <n v="0"/>
    <x v="10"/>
  </r>
  <r>
    <n v="602"/>
    <x v="26"/>
    <m/>
    <m/>
    <x v="38"/>
    <n v="0"/>
    <n v="0"/>
    <n v="0"/>
    <x v="0"/>
    <m/>
    <m/>
    <m/>
    <m/>
    <m/>
    <n v="0"/>
    <x v="10"/>
  </r>
  <r>
    <n v="603"/>
    <x v="26"/>
    <m/>
    <m/>
    <x v="38"/>
    <n v="0"/>
    <n v="0"/>
    <n v="0"/>
    <x v="0"/>
    <m/>
    <m/>
    <m/>
    <m/>
    <m/>
    <n v="0"/>
    <x v="10"/>
  </r>
  <r>
    <n v="604"/>
    <x v="26"/>
    <m/>
    <m/>
    <x v="38"/>
    <n v="0"/>
    <n v="0"/>
    <n v="0"/>
    <x v="0"/>
    <m/>
    <m/>
    <m/>
    <m/>
    <m/>
    <n v="0"/>
    <x v="10"/>
  </r>
  <r>
    <n v="605"/>
    <x v="26"/>
    <m/>
    <m/>
    <x v="38"/>
    <n v="0"/>
    <n v="0"/>
    <n v="0"/>
    <x v="0"/>
    <m/>
    <m/>
    <m/>
    <m/>
    <m/>
    <n v="0"/>
    <x v="10"/>
  </r>
  <r>
    <n v="606"/>
    <x v="26"/>
    <m/>
    <m/>
    <x v="38"/>
    <n v="0"/>
    <n v="0"/>
    <n v="0"/>
    <x v="0"/>
    <m/>
    <m/>
    <m/>
    <m/>
    <m/>
    <n v="0"/>
    <x v="10"/>
  </r>
  <r>
    <n v="607"/>
    <x v="26"/>
    <m/>
    <m/>
    <x v="38"/>
    <n v="0"/>
    <n v="0"/>
    <n v="0"/>
    <x v="0"/>
    <m/>
    <m/>
    <m/>
    <m/>
    <m/>
    <n v="0"/>
    <x v="10"/>
  </r>
  <r>
    <n v="608"/>
    <x v="26"/>
    <m/>
    <m/>
    <x v="38"/>
    <n v="0"/>
    <n v="0"/>
    <n v="0"/>
    <x v="0"/>
    <m/>
    <m/>
    <m/>
    <m/>
    <m/>
    <n v="0"/>
    <x v="10"/>
  </r>
  <r>
    <n v="609"/>
    <x v="26"/>
    <m/>
    <m/>
    <x v="38"/>
    <n v="0"/>
    <n v="0"/>
    <n v="0"/>
    <x v="0"/>
    <m/>
    <m/>
    <m/>
    <m/>
    <m/>
    <n v="0"/>
    <x v="10"/>
  </r>
  <r>
    <n v="610"/>
    <x v="26"/>
    <m/>
    <m/>
    <x v="38"/>
    <n v="0"/>
    <n v="0"/>
    <n v="0"/>
    <x v="0"/>
    <m/>
    <m/>
    <m/>
    <m/>
    <m/>
    <n v="0"/>
    <x v="10"/>
  </r>
  <r>
    <n v="611"/>
    <x v="26"/>
    <m/>
    <m/>
    <x v="38"/>
    <n v="0"/>
    <n v="0"/>
    <n v="0"/>
    <x v="0"/>
    <m/>
    <m/>
    <m/>
    <m/>
    <m/>
    <n v="0"/>
    <x v="10"/>
  </r>
  <r>
    <n v="612"/>
    <x v="26"/>
    <m/>
    <m/>
    <x v="38"/>
    <n v="0"/>
    <n v="0"/>
    <n v="0"/>
    <x v="0"/>
    <m/>
    <m/>
    <m/>
    <m/>
    <m/>
    <n v="0"/>
    <x v="10"/>
  </r>
  <r>
    <n v="613"/>
    <x v="26"/>
    <m/>
    <m/>
    <x v="38"/>
    <n v="0"/>
    <n v="0"/>
    <n v="0"/>
    <x v="0"/>
    <m/>
    <m/>
    <m/>
    <m/>
    <m/>
    <n v="0"/>
    <x v="10"/>
  </r>
  <r>
    <n v="614"/>
    <x v="26"/>
    <m/>
    <m/>
    <x v="38"/>
    <n v="0"/>
    <n v="0"/>
    <n v="0"/>
    <x v="0"/>
    <m/>
    <m/>
    <m/>
    <m/>
    <m/>
    <n v="0"/>
    <x v="10"/>
  </r>
  <r>
    <n v="615"/>
    <x v="26"/>
    <m/>
    <m/>
    <x v="38"/>
    <n v="0"/>
    <n v="0"/>
    <n v="0"/>
    <x v="0"/>
    <m/>
    <m/>
    <m/>
    <m/>
    <m/>
    <n v="0"/>
    <x v="10"/>
  </r>
  <r>
    <n v="616"/>
    <x v="26"/>
    <m/>
    <m/>
    <x v="38"/>
    <n v="0"/>
    <n v="0"/>
    <n v="0"/>
    <x v="0"/>
    <m/>
    <m/>
    <m/>
    <m/>
    <m/>
    <n v="0"/>
    <x v="10"/>
  </r>
  <r>
    <n v="617"/>
    <x v="26"/>
    <m/>
    <m/>
    <x v="38"/>
    <n v="0"/>
    <n v="0"/>
    <n v="0"/>
    <x v="0"/>
    <m/>
    <m/>
    <m/>
    <m/>
    <m/>
    <n v="0"/>
    <x v="10"/>
  </r>
  <r>
    <n v="618"/>
    <x v="26"/>
    <m/>
    <m/>
    <x v="38"/>
    <n v="0"/>
    <n v="0"/>
    <n v="0"/>
    <x v="0"/>
    <m/>
    <m/>
    <m/>
    <m/>
    <m/>
    <n v="0"/>
    <x v="10"/>
  </r>
  <r>
    <n v="619"/>
    <x v="26"/>
    <m/>
    <m/>
    <x v="38"/>
    <n v="0"/>
    <n v="0"/>
    <n v="0"/>
    <x v="0"/>
    <m/>
    <m/>
    <m/>
    <m/>
    <m/>
    <n v="0"/>
    <x v="10"/>
  </r>
  <r>
    <n v="620"/>
    <x v="26"/>
    <m/>
    <m/>
    <x v="38"/>
    <n v="0"/>
    <n v="0"/>
    <n v="0"/>
    <x v="0"/>
    <m/>
    <m/>
    <m/>
    <m/>
    <m/>
    <n v="0"/>
    <x v="10"/>
  </r>
  <r>
    <n v="621"/>
    <x v="26"/>
    <m/>
    <m/>
    <x v="38"/>
    <n v="0"/>
    <n v="0"/>
    <n v="0"/>
    <x v="0"/>
    <m/>
    <m/>
    <m/>
    <m/>
    <m/>
    <n v="0"/>
    <x v="10"/>
  </r>
  <r>
    <n v="622"/>
    <x v="26"/>
    <m/>
    <m/>
    <x v="38"/>
    <n v="0"/>
    <n v="0"/>
    <n v="0"/>
    <x v="0"/>
    <m/>
    <m/>
    <m/>
    <m/>
    <m/>
    <n v="0"/>
    <x v="10"/>
  </r>
  <r>
    <n v="623"/>
    <x v="26"/>
    <m/>
    <m/>
    <x v="38"/>
    <n v="0"/>
    <n v="0"/>
    <n v="0"/>
    <x v="0"/>
    <m/>
    <m/>
    <m/>
    <m/>
    <m/>
    <n v="0"/>
    <x v="10"/>
  </r>
  <r>
    <n v="624"/>
    <x v="26"/>
    <m/>
    <m/>
    <x v="38"/>
    <n v="0"/>
    <n v="0"/>
    <n v="0"/>
    <x v="0"/>
    <m/>
    <m/>
    <m/>
    <m/>
    <m/>
    <n v="0"/>
    <x v="10"/>
  </r>
  <r>
    <n v="625"/>
    <x v="26"/>
    <m/>
    <m/>
    <x v="38"/>
    <n v="0"/>
    <n v="0"/>
    <n v="0"/>
    <x v="0"/>
    <m/>
    <m/>
    <m/>
    <m/>
    <m/>
    <n v="0"/>
    <x v="10"/>
  </r>
  <r>
    <n v="626"/>
    <x v="26"/>
    <m/>
    <m/>
    <x v="38"/>
    <n v="0"/>
    <n v="0"/>
    <n v="0"/>
    <x v="0"/>
    <m/>
    <m/>
    <m/>
    <m/>
    <m/>
    <n v="0"/>
    <x v="10"/>
  </r>
  <r>
    <n v="627"/>
    <x v="26"/>
    <m/>
    <m/>
    <x v="38"/>
    <n v="0"/>
    <n v="0"/>
    <n v="0"/>
    <x v="0"/>
    <m/>
    <m/>
    <m/>
    <m/>
    <m/>
    <n v="0"/>
    <x v="10"/>
  </r>
  <r>
    <n v="628"/>
    <x v="26"/>
    <m/>
    <m/>
    <x v="38"/>
    <n v="0"/>
    <n v="0"/>
    <n v="0"/>
    <x v="0"/>
    <m/>
    <m/>
    <m/>
    <m/>
    <m/>
    <n v="0"/>
    <x v="10"/>
  </r>
  <r>
    <n v="629"/>
    <x v="26"/>
    <m/>
    <m/>
    <x v="38"/>
    <n v="0"/>
    <n v="0"/>
    <n v="0"/>
    <x v="0"/>
    <m/>
    <m/>
    <m/>
    <m/>
    <m/>
    <n v="0"/>
    <x v="10"/>
  </r>
  <r>
    <n v="630"/>
    <x v="26"/>
    <m/>
    <m/>
    <x v="38"/>
    <n v="0"/>
    <n v="0"/>
    <n v="0"/>
    <x v="0"/>
    <m/>
    <m/>
    <m/>
    <m/>
    <m/>
    <n v="0"/>
    <x v="10"/>
  </r>
  <r>
    <n v="631"/>
    <x v="26"/>
    <m/>
    <m/>
    <x v="38"/>
    <n v="0"/>
    <n v="0"/>
    <n v="0"/>
    <x v="0"/>
    <m/>
    <m/>
    <m/>
    <m/>
    <m/>
    <n v="0"/>
    <x v="10"/>
  </r>
  <r>
    <n v="632"/>
    <x v="26"/>
    <m/>
    <m/>
    <x v="38"/>
    <n v="0"/>
    <n v="0"/>
    <n v="0"/>
    <x v="0"/>
    <m/>
    <m/>
    <m/>
    <m/>
    <m/>
    <n v="0"/>
    <x v="10"/>
  </r>
  <r>
    <n v="633"/>
    <x v="26"/>
    <m/>
    <m/>
    <x v="38"/>
    <n v="0"/>
    <n v="0"/>
    <n v="0"/>
    <x v="0"/>
    <m/>
    <m/>
    <m/>
    <m/>
    <m/>
    <n v="0"/>
    <x v="10"/>
  </r>
  <r>
    <n v="634"/>
    <x v="26"/>
    <m/>
    <m/>
    <x v="38"/>
    <n v="0"/>
    <n v="0"/>
    <n v="0"/>
    <x v="0"/>
    <m/>
    <m/>
    <m/>
    <m/>
    <m/>
    <n v="0"/>
    <x v="10"/>
  </r>
  <r>
    <n v="635"/>
    <x v="26"/>
    <m/>
    <m/>
    <x v="38"/>
    <n v="0"/>
    <n v="0"/>
    <n v="0"/>
    <x v="0"/>
    <m/>
    <m/>
    <m/>
    <m/>
    <m/>
    <n v="0"/>
    <x v="10"/>
  </r>
  <r>
    <n v="636"/>
    <x v="26"/>
    <m/>
    <m/>
    <x v="38"/>
    <n v="0"/>
    <n v="0"/>
    <n v="0"/>
    <x v="0"/>
    <m/>
    <m/>
    <m/>
    <m/>
    <m/>
    <n v="0"/>
    <x v="10"/>
  </r>
  <r>
    <n v="637"/>
    <x v="26"/>
    <m/>
    <m/>
    <x v="38"/>
    <n v="0"/>
    <n v="0"/>
    <n v="0"/>
    <x v="0"/>
    <m/>
    <m/>
    <m/>
    <m/>
    <m/>
    <n v="0"/>
    <x v="10"/>
  </r>
  <r>
    <n v="638"/>
    <x v="26"/>
    <m/>
    <m/>
    <x v="38"/>
    <n v="0"/>
    <n v="0"/>
    <n v="0"/>
    <x v="0"/>
    <m/>
    <m/>
    <m/>
    <m/>
    <m/>
    <n v="0"/>
    <x v="10"/>
  </r>
  <r>
    <n v="639"/>
    <x v="26"/>
    <m/>
    <m/>
    <x v="38"/>
    <n v="0"/>
    <n v="0"/>
    <n v="0"/>
    <x v="0"/>
    <m/>
    <m/>
    <m/>
    <m/>
    <m/>
    <n v="0"/>
    <x v="10"/>
  </r>
  <r>
    <n v="640"/>
    <x v="26"/>
    <m/>
    <m/>
    <x v="38"/>
    <n v="0"/>
    <n v="0"/>
    <n v="0"/>
    <x v="0"/>
    <m/>
    <m/>
    <m/>
    <m/>
    <m/>
    <n v="0"/>
    <x v="10"/>
  </r>
  <r>
    <n v="641"/>
    <x v="26"/>
    <m/>
    <m/>
    <x v="38"/>
    <n v="0"/>
    <n v="0"/>
    <n v="0"/>
    <x v="0"/>
    <m/>
    <m/>
    <m/>
    <m/>
    <m/>
    <n v="0"/>
    <x v="10"/>
  </r>
  <r>
    <n v="642"/>
    <x v="26"/>
    <m/>
    <m/>
    <x v="38"/>
    <n v="0"/>
    <n v="0"/>
    <n v="0"/>
    <x v="0"/>
    <m/>
    <m/>
    <m/>
    <m/>
    <m/>
    <n v="0"/>
    <x v="10"/>
  </r>
  <r>
    <n v="643"/>
    <x v="26"/>
    <m/>
    <m/>
    <x v="38"/>
    <n v="0"/>
    <n v="0"/>
    <n v="0"/>
    <x v="0"/>
    <m/>
    <m/>
    <m/>
    <m/>
    <m/>
    <n v="0"/>
    <x v="10"/>
  </r>
  <r>
    <n v="644"/>
    <x v="26"/>
    <m/>
    <m/>
    <x v="38"/>
    <n v="0"/>
    <n v="0"/>
    <n v="0"/>
    <x v="0"/>
    <m/>
    <m/>
    <m/>
    <m/>
    <m/>
    <n v="0"/>
    <x v="10"/>
  </r>
  <r>
    <n v="645"/>
    <x v="26"/>
    <m/>
    <m/>
    <x v="38"/>
    <n v="0"/>
    <n v="0"/>
    <n v="0"/>
    <x v="0"/>
    <m/>
    <m/>
    <m/>
    <m/>
    <m/>
    <n v="0"/>
    <x v="10"/>
  </r>
  <r>
    <n v="646"/>
    <x v="26"/>
    <m/>
    <m/>
    <x v="38"/>
    <n v="0"/>
    <n v="0"/>
    <n v="0"/>
    <x v="0"/>
    <m/>
    <m/>
    <m/>
    <m/>
    <m/>
    <n v="0"/>
    <x v="10"/>
  </r>
  <r>
    <n v="647"/>
    <x v="26"/>
    <m/>
    <m/>
    <x v="38"/>
    <n v="0"/>
    <n v="0"/>
    <n v="0"/>
    <x v="0"/>
    <m/>
    <m/>
    <m/>
    <m/>
    <m/>
    <n v="0"/>
    <x v="10"/>
  </r>
  <r>
    <n v="648"/>
    <x v="26"/>
    <m/>
    <m/>
    <x v="38"/>
    <n v="0"/>
    <n v="0"/>
    <n v="0"/>
    <x v="0"/>
    <m/>
    <m/>
    <m/>
    <m/>
    <m/>
    <n v="0"/>
    <x v="10"/>
  </r>
  <r>
    <n v="649"/>
    <x v="26"/>
    <m/>
    <m/>
    <x v="38"/>
    <n v="0"/>
    <n v="0"/>
    <n v="0"/>
    <x v="0"/>
    <m/>
    <m/>
    <m/>
    <m/>
    <m/>
    <n v="0"/>
    <x v="10"/>
  </r>
  <r>
    <n v="650"/>
    <x v="26"/>
    <m/>
    <m/>
    <x v="38"/>
    <n v="0"/>
    <n v="0"/>
    <n v="0"/>
    <x v="0"/>
    <m/>
    <m/>
    <m/>
    <m/>
    <m/>
    <n v="0"/>
    <x v="10"/>
  </r>
  <r>
    <n v="651"/>
    <x v="26"/>
    <m/>
    <m/>
    <x v="38"/>
    <n v="0"/>
    <n v="0"/>
    <n v="0"/>
    <x v="0"/>
    <m/>
    <m/>
    <m/>
    <m/>
    <m/>
    <n v="0"/>
    <x v="10"/>
  </r>
  <r>
    <n v="652"/>
    <x v="26"/>
    <m/>
    <m/>
    <x v="38"/>
    <n v="0"/>
    <n v="0"/>
    <n v="0"/>
    <x v="0"/>
    <m/>
    <m/>
    <m/>
    <m/>
    <m/>
    <n v="0"/>
    <x v="10"/>
  </r>
  <r>
    <n v="653"/>
    <x v="26"/>
    <m/>
    <m/>
    <x v="38"/>
    <n v="0"/>
    <n v="0"/>
    <n v="0"/>
    <x v="0"/>
    <m/>
    <m/>
    <m/>
    <m/>
    <m/>
    <n v="0"/>
    <x v="10"/>
  </r>
  <r>
    <n v="654"/>
    <x v="26"/>
    <m/>
    <m/>
    <x v="38"/>
    <n v="0"/>
    <n v="0"/>
    <n v="0"/>
    <x v="0"/>
    <m/>
    <m/>
    <m/>
    <m/>
    <m/>
    <n v="0"/>
    <x v="10"/>
  </r>
  <r>
    <n v="655"/>
    <x v="26"/>
    <m/>
    <m/>
    <x v="38"/>
    <n v="0"/>
    <n v="0"/>
    <n v="0"/>
    <x v="0"/>
    <m/>
    <m/>
    <m/>
    <m/>
    <m/>
    <n v="0"/>
    <x v="10"/>
  </r>
  <r>
    <n v="656"/>
    <x v="26"/>
    <m/>
    <m/>
    <x v="38"/>
    <n v="0"/>
    <n v="0"/>
    <n v="0"/>
    <x v="0"/>
    <m/>
    <m/>
    <m/>
    <m/>
    <m/>
    <n v="0"/>
    <x v="10"/>
  </r>
  <r>
    <n v="657"/>
    <x v="26"/>
    <m/>
    <m/>
    <x v="38"/>
    <n v="0"/>
    <n v="0"/>
    <n v="0"/>
    <x v="0"/>
    <m/>
    <m/>
    <m/>
    <m/>
    <m/>
    <n v="0"/>
    <x v="10"/>
  </r>
  <r>
    <n v="658"/>
    <x v="26"/>
    <m/>
    <m/>
    <x v="38"/>
    <n v="0"/>
    <n v="0"/>
    <n v="0"/>
    <x v="0"/>
    <m/>
    <m/>
    <m/>
    <m/>
    <m/>
    <n v="0"/>
    <x v="10"/>
  </r>
  <r>
    <n v="659"/>
    <x v="26"/>
    <m/>
    <m/>
    <x v="38"/>
    <n v="0"/>
    <n v="0"/>
    <n v="0"/>
    <x v="0"/>
    <m/>
    <m/>
    <m/>
    <m/>
    <m/>
    <n v="0"/>
    <x v="10"/>
  </r>
  <r>
    <n v="660"/>
    <x v="26"/>
    <m/>
    <m/>
    <x v="38"/>
    <n v="0"/>
    <n v="0"/>
    <n v="0"/>
    <x v="0"/>
    <m/>
    <m/>
    <m/>
    <m/>
    <m/>
    <n v="0"/>
    <x v="10"/>
  </r>
  <r>
    <n v="661"/>
    <x v="26"/>
    <m/>
    <m/>
    <x v="38"/>
    <n v="0"/>
    <n v="0"/>
    <n v="0"/>
    <x v="0"/>
    <m/>
    <m/>
    <m/>
    <m/>
    <m/>
    <n v="0"/>
    <x v="10"/>
  </r>
  <r>
    <n v="662"/>
    <x v="26"/>
    <m/>
    <m/>
    <x v="38"/>
    <n v="0"/>
    <n v="0"/>
    <n v="0"/>
    <x v="0"/>
    <m/>
    <m/>
    <m/>
    <m/>
    <m/>
    <n v="0"/>
    <x v="10"/>
  </r>
  <r>
    <n v="663"/>
    <x v="26"/>
    <m/>
    <m/>
    <x v="38"/>
    <n v="0"/>
    <n v="0"/>
    <n v="0"/>
    <x v="0"/>
    <m/>
    <m/>
    <m/>
    <m/>
    <m/>
    <n v="0"/>
    <x v="10"/>
  </r>
  <r>
    <n v="664"/>
    <x v="26"/>
    <m/>
    <m/>
    <x v="38"/>
    <n v="0"/>
    <n v="0"/>
    <n v="0"/>
    <x v="0"/>
    <m/>
    <m/>
    <m/>
    <m/>
    <m/>
    <n v="0"/>
    <x v="10"/>
  </r>
  <r>
    <n v="665"/>
    <x v="26"/>
    <m/>
    <m/>
    <x v="38"/>
    <n v="0"/>
    <n v="0"/>
    <n v="0"/>
    <x v="0"/>
    <m/>
    <m/>
    <m/>
    <m/>
    <m/>
    <n v="0"/>
    <x v="10"/>
  </r>
  <r>
    <n v="666"/>
    <x v="26"/>
    <m/>
    <m/>
    <x v="38"/>
    <n v="0"/>
    <n v="0"/>
    <n v="0"/>
    <x v="0"/>
    <m/>
    <m/>
    <m/>
    <m/>
    <m/>
    <n v="0"/>
    <x v="10"/>
  </r>
  <r>
    <n v="667"/>
    <x v="26"/>
    <m/>
    <m/>
    <x v="38"/>
    <n v="0"/>
    <n v="0"/>
    <n v="0"/>
    <x v="0"/>
    <m/>
    <m/>
    <m/>
    <m/>
    <m/>
    <n v="0"/>
    <x v="10"/>
  </r>
  <r>
    <n v="668"/>
    <x v="26"/>
    <m/>
    <m/>
    <x v="38"/>
    <n v="0"/>
    <n v="0"/>
    <n v="0"/>
    <x v="0"/>
    <m/>
    <m/>
    <m/>
    <m/>
    <m/>
    <n v="0"/>
    <x v="10"/>
  </r>
  <r>
    <n v="669"/>
    <x v="26"/>
    <m/>
    <m/>
    <x v="38"/>
    <n v="0"/>
    <n v="0"/>
    <n v="0"/>
    <x v="0"/>
    <m/>
    <m/>
    <m/>
    <m/>
    <m/>
    <n v="0"/>
    <x v="10"/>
  </r>
  <r>
    <n v="670"/>
    <x v="26"/>
    <m/>
    <m/>
    <x v="38"/>
    <n v="0"/>
    <n v="0"/>
    <n v="0"/>
    <x v="0"/>
    <m/>
    <m/>
    <m/>
    <m/>
    <m/>
    <n v="0"/>
    <x v="10"/>
  </r>
  <r>
    <n v="671"/>
    <x v="26"/>
    <m/>
    <m/>
    <x v="38"/>
    <n v="0"/>
    <n v="0"/>
    <n v="0"/>
    <x v="0"/>
    <m/>
    <m/>
    <m/>
    <m/>
    <m/>
    <n v="0"/>
    <x v="10"/>
  </r>
  <r>
    <n v="672"/>
    <x v="26"/>
    <m/>
    <m/>
    <x v="38"/>
    <n v="0"/>
    <n v="0"/>
    <n v="0"/>
    <x v="0"/>
    <m/>
    <m/>
    <m/>
    <m/>
    <m/>
    <n v="0"/>
    <x v="10"/>
  </r>
  <r>
    <n v="673"/>
    <x v="26"/>
    <m/>
    <m/>
    <x v="38"/>
    <n v="0"/>
    <n v="0"/>
    <n v="0"/>
    <x v="0"/>
    <m/>
    <m/>
    <m/>
    <m/>
    <m/>
    <n v="0"/>
    <x v="10"/>
  </r>
  <r>
    <n v="674"/>
    <x v="26"/>
    <m/>
    <m/>
    <x v="38"/>
    <n v="0"/>
    <n v="0"/>
    <n v="0"/>
    <x v="0"/>
    <m/>
    <m/>
    <m/>
    <m/>
    <m/>
    <n v="0"/>
    <x v="10"/>
  </r>
  <r>
    <n v="675"/>
    <x v="26"/>
    <m/>
    <m/>
    <x v="38"/>
    <n v="0"/>
    <n v="0"/>
    <n v="0"/>
    <x v="0"/>
    <m/>
    <m/>
    <m/>
    <m/>
    <m/>
    <n v="0"/>
    <x v="10"/>
  </r>
  <r>
    <n v="676"/>
    <x v="26"/>
    <m/>
    <m/>
    <x v="38"/>
    <n v="0"/>
    <n v="0"/>
    <n v="0"/>
    <x v="0"/>
    <m/>
    <m/>
    <m/>
    <m/>
    <m/>
    <n v="0"/>
    <x v="10"/>
  </r>
  <r>
    <n v="677"/>
    <x v="26"/>
    <m/>
    <m/>
    <x v="38"/>
    <n v="0"/>
    <n v="0"/>
    <n v="0"/>
    <x v="0"/>
    <m/>
    <m/>
    <m/>
    <m/>
    <m/>
    <n v="0"/>
    <x v="10"/>
  </r>
  <r>
    <n v="678"/>
    <x v="26"/>
    <m/>
    <m/>
    <x v="38"/>
    <n v="0"/>
    <n v="0"/>
    <n v="0"/>
    <x v="0"/>
    <m/>
    <m/>
    <m/>
    <m/>
    <m/>
    <n v="0"/>
    <x v="10"/>
  </r>
  <r>
    <n v="679"/>
    <x v="26"/>
    <m/>
    <m/>
    <x v="38"/>
    <n v="0"/>
    <n v="0"/>
    <n v="0"/>
    <x v="0"/>
    <m/>
    <m/>
    <m/>
    <m/>
    <m/>
    <n v="0"/>
    <x v="10"/>
  </r>
  <r>
    <n v="680"/>
    <x v="26"/>
    <m/>
    <m/>
    <x v="38"/>
    <n v="0"/>
    <n v="0"/>
    <n v="0"/>
    <x v="0"/>
    <m/>
    <m/>
    <m/>
    <m/>
    <m/>
    <n v="0"/>
    <x v="10"/>
  </r>
  <r>
    <n v="681"/>
    <x v="26"/>
    <m/>
    <m/>
    <x v="38"/>
    <n v="0"/>
    <n v="0"/>
    <n v="0"/>
    <x v="0"/>
    <m/>
    <m/>
    <m/>
    <m/>
    <m/>
    <n v="0"/>
    <x v="10"/>
  </r>
  <r>
    <m/>
    <x v="26"/>
    <m/>
    <m/>
    <x v="38"/>
    <n v="0"/>
    <n v="0"/>
    <n v="0"/>
    <x v="0"/>
    <m/>
    <m/>
    <m/>
    <m/>
    <m/>
    <n v="0"/>
    <x v="10"/>
  </r>
  <r>
    <m/>
    <x v="26"/>
    <m/>
    <m/>
    <x v="38"/>
    <n v="0"/>
    <n v="0"/>
    <n v="0"/>
    <x v="0"/>
    <m/>
    <m/>
    <m/>
    <m/>
    <m/>
    <n v="0"/>
    <x v="10"/>
  </r>
  <r>
    <m/>
    <x v="26"/>
    <m/>
    <m/>
    <x v="38"/>
    <n v="0"/>
    <n v="0"/>
    <n v="0"/>
    <x v="0"/>
    <m/>
    <m/>
    <m/>
    <m/>
    <m/>
    <n v="0"/>
    <x v="10"/>
  </r>
  <r>
    <m/>
    <x v="26"/>
    <m/>
    <m/>
    <x v="38"/>
    <n v="0"/>
    <n v="0"/>
    <n v="0"/>
    <x v="0"/>
    <m/>
    <m/>
    <m/>
    <m/>
    <m/>
    <n v="0"/>
    <x v="10"/>
  </r>
  <r>
    <m/>
    <x v="26"/>
    <m/>
    <m/>
    <x v="38"/>
    <n v="0"/>
    <n v="0"/>
    <n v="0"/>
    <x v="0"/>
    <m/>
    <m/>
    <m/>
    <m/>
    <m/>
    <n v="0"/>
    <x v="10"/>
  </r>
  <r>
    <m/>
    <x v="26"/>
    <m/>
    <m/>
    <x v="38"/>
    <n v="0"/>
    <n v="0"/>
    <n v="0"/>
    <x v="0"/>
    <m/>
    <m/>
    <m/>
    <m/>
    <m/>
    <n v="0"/>
    <x v="10"/>
  </r>
  <r>
    <m/>
    <x v="26"/>
    <m/>
    <m/>
    <x v="38"/>
    <n v="0"/>
    <n v="0"/>
    <n v="0"/>
    <x v="0"/>
    <m/>
    <m/>
    <m/>
    <m/>
    <m/>
    <n v="0"/>
    <x v="10"/>
  </r>
  <r>
    <m/>
    <x v="26"/>
    <m/>
    <m/>
    <x v="38"/>
    <n v="0"/>
    <n v="0"/>
    <n v="0"/>
    <x v="0"/>
    <m/>
    <m/>
    <m/>
    <m/>
    <m/>
    <n v="0"/>
    <x v="10"/>
  </r>
  <r>
    <m/>
    <x v="26"/>
    <m/>
    <m/>
    <x v="38"/>
    <n v="0"/>
    <n v="0"/>
    <n v="0"/>
    <x v="0"/>
    <m/>
    <m/>
    <m/>
    <m/>
    <m/>
    <n v="0"/>
    <x v="10"/>
  </r>
  <r>
    <m/>
    <x v="26"/>
    <m/>
    <m/>
    <x v="38"/>
    <n v="0"/>
    <n v="0"/>
    <n v="0"/>
    <x v="0"/>
    <m/>
    <m/>
    <m/>
    <m/>
    <m/>
    <n v="0"/>
    <x v="10"/>
  </r>
  <r>
    <m/>
    <x v="26"/>
    <m/>
    <m/>
    <x v="38"/>
    <n v="0"/>
    <n v="0"/>
    <n v="0"/>
    <x v="0"/>
    <m/>
    <m/>
    <m/>
    <m/>
    <m/>
    <n v="0"/>
    <x v="10"/>
  </r>
  <r>
    <m/>
    <x v="26"/>
    <m/>
    <m/>
    <x v="38"/>
    <n v="0"/>
    <n v="0"/>
    <n v="0"/>
    <x v="0"/>
    <m/>
    <m/>
    <m/>
    <m/>
    <m/>
    <n v="0"/>
    <x v="10"/>
  </r>
  <r>
    <m/>
    <x v="26"/>
    <m/>
    <m/>
    <x v="38"/>
    <n v="0"/>
    <n v="0"/>
    <n v="0"/>
    <x v="0"/>
    <m/>
    <m/>
    <m/>
    <m/>
    <m/>
    <n v="0"/>
    <x v="10"/>
  </r>
  <r>
    <m/>
    <x v="26"/>
    <m/>
    <m/>
    <x v="38"/>
    <n v="0"/>
    <n v="0"/>
    <n v="0"/>
    <x v="0"/>
    <m/>
    <m/>
    <m/>
    <m/>
    <m/>
    <n v="0"/>
    <x v="10"/>
  </r>
  <r>
    <m/>
    <x v="26"/>
    <m/>
    <m/>
    <x v="38"/>
    <n v="0"/>
    <n v="0"/>
    <n v="0"/>
    <x v="0"/>
    <m/>
    <m/>
    <m/>
    <m/>
    <m/>
    <n v="0"/>
    <x v="10"/>
  </r>
  <r>
    <m/>
    <x v="26"/>
    <m/>
    <m/>
    <x v="38"/>
    <n v="0"/>
    <n v="0"/>
    <n v="0"/>
    <x v="0"/>
    <m/>
    <m/>
    <m/>
    <m/>
    <m/>
    <n v="0"/>
    <x v="10"/>
  </r>
  <r>
    <m/>
    <x v="26"/>
    <m/>
    <m/>
    <x v="38"/>
    <n v="0"/>
    <n v="0"/>
    <n v="0"/>
    <x v="0"/>
    <m/>
    <m/>
    <m/>
    <m/>
    <m/>
    <n v="0"/>
    <x v="10"/>
  </r>
  <r>
    <m/>
    <x v="26"/>
    <m/>
    <m/>
    <x v="38"/>
    <n v="0"/>
    <n v="0"/>
    <n v="0"/>
    <x v="0"/>
    <m/>
    <m/>
    <m/>
    <m/>
    <m/>
    <n v="0"/>
    <x v="10"/>
  </r>
  <r>
    <m/>
    <x v="26"/>
    <m/>
    <m/>
    <x v="38"/>
    <n v="0"/>
    <n v="0"/>
    <n v="0"/>
    <x v="0"/>
    <m/>
    <m/>
    <m/>
    <m/>
    <m/>
    <n v="0"/>
    <x v="10"/>
  </r>
  <r>
    <m/>
    <x v="26"/>
    <m/>
    <m/>
    <x v="38"/>
    <n v="0"/>
    <n v="0"/>
    <n v="0"/>
    <x v="0"/>
    <m/>
    <m/>
    <m/>
    <m/>
    <m/>
    <n v="0"/>
    <x v="10"/>
  </r>
  <r>
    <m/>
    <x v="26"/>
    <m/>
    <m/>
    <x v="38"/>
    <n v="0"/>
    <n v="0"/>
    <n v="0"/>
    <x v="0"/>
    <m/>
    <m/>
    <m/>
    <m/>
    <m/>
    <n v="0"/>
    <x v="10"/>
  </r>
  <r>
    <m/>
    <x v="26"/>
    <m/>
    <m/>
    <x v="38"/>
    <n v="0"/>
    <n v="0"/>
    <n v="0"/>
    <x v="0"/>
    <m/>
    <m/>
    <m/>
    <m/>
    <m/>
    <n v="0"/>
    <x v="10"/>
  </r>
  <r>
    <m/>
    <x v="26"/>
    <m/>
    <m/>
    <x v="38"/>
    <n v="0"/>
    <n v="0"/>
    <n v="0"/>
    <x v="0"/>
    <m/>
    <m/>
    <m/>
    <m/>
    <m/>
    <n v="0"/>
    <x v="10"/>
  </r>
  <r>
    <m/>
    <x v="26"/>
    <m/>
    <m/>
    <x v="38"/>
    <n v="0"/>
    <n v="0"/>
    <n v="0"/>
    <x v="0"/>
    <m/>
    <m/>
    <m/>
    <m/>
    <m/>
    <n v="0"/>
    <x v="10"/>
  </r>
  <r>
    <m/>
    <x v="26"/>
    <m/>
    <m/>
    <x v="38"/>
    <n v="0"/>
    <n v="0"/>
    <n v="0"/>
    <x v="0"/>
    <m/>
    <m/>
    <m/>
    <m/>
    <m/>
    <n v="0"/>
    <x v="10"/>
  </r>
  <r>
    <m/>
    <x v="26"/>
    <m/>
    <m/>
    <x v="38"/>
    <n v="0"/>
    <n v="0"/>
    <n v="0"/>
    <x v="0"/>
    <m/>
    <m/>
    <m/>
    <m/>
    <m/>
    <n v="0"/>
    <x v="10"/>
  </r>
  <r>
    <m/>
    <x v="26"/>
    <m/>
    <m/>
    <x v="38"/>
    <n v="0"/>
    <n v="0"/>
    <n v="0"/>
    <x v="0"/>
    <m/>
    <m/>
    <m/>
    <m/>
    <m/>
    <n v="0"/>
    <x v="10"/>
  </r>
  <r>
    <m/>
    <x v="26"/>
    <m/>
    <m/>
    <x v="38"/>
    <n v="0"/>
    <n v="0"/>
    <n v="0"/>
    <x v="0"/>
    <m/>
    <m/>
    <m/>
    <m/>
    <m/>
    <n v="0"/>
    <x v="10"/>
  </r>
  <r>
    <m/>
    <x v="26"/>
    <m/>
    <m/>
    <x v="38"/>
    <n v="0"/>
    <n v="0"/>
    <n v="0"/>
    <x v="0"/>
    <m/>
    <m/>
    <m/>
    <m/>
    <m/>
    <n v="0"/>
    <x v="10"/>
  </r>
  <r>
    <m/>
    <x v="26"/>
    <m/>
    <m/>
    <x v="38"/>
    <n v="0"/>
    <n v="0"/>
    <n v="0"/>
    <x v="0"/>
    <m/>
    <m/>
    <m/>
    <m/>
    <m/>
    <n v="0"/>
    <x v="10"/>
  </r>
  <r>
    <m/>
    <x v="26"/>
    <m/>
    <m/>
    <x v="38"/>
    <n v="0"/>
    <n v="0"/>
    <n v="0"/>
    <x v="0"/>
    <m/>
    <m/>
    <m/>
    <m/>
    <m/>
    <n v="0"/>
    <x v="10"/>
  </r>
  <r>
    <m/>
    <x v="26"/>
    <m/>
    <m/>
    <x v="38"/>
    <n v="0"/>
    <n v="0"/>
    <n v="0"/>
    <x v="0"/>
    <m/>
    <m/>
    <m/>
    <m/>
    <m/>
    <n v="0"/>
    <x v="10"/>
  </r>
  <r>
    <m/>
    <x v="26"/>
    <m/>
    <m/>
    <x v="38"/>
    <n v="0"/>
    <n v="0"/>
    <n v="0"/>
    <x v="0"/>
    <m/>
    <m/>
    <m/>
    <m/>
    <m/>
    <n v="0"/>
    <x v="10"/>
  </r>
  <r>
    <m/>
    <x v="26"/>
    <m/>
    <m/>
    <x v="38"/>
    <n v="0"/>
    <n v="0"/>
    <n v="0"/>
    <x v="0"/>
    <m/>
    <m/>
    <m/>
    <m/>
    <m/>
    <n v="0"/>
    <x v="10"/>
  </r>
  <r>
    <m/>
    <x v="26"/>
    <m/>
    <m/>
    <x v="38"/>
    <n v="0"/>
    <n v="0"/>
    <n v="0"/>
    <x v="0"/>
    <m/>
    <m/>
    <m/>
    <m/>
    <m/>
    <n v="0"/>
    <x v="10"/>
  </r>
  <r>
    <m/>
    <x v="26"/>
    <m/>
    <m/>
    <x v="38"/>
    <n v="0"/>
    <n v="0"/>
    <n v="0"/>
    <x v="0"/>
    <m/>
    <m/>
    <m/>
    <m/>
    <m/>
    <n v="0"/>
    <x v="10"/>
  </r>
  <r>
    <m/>
    <x v="26"/>
    <m/>
    <m/>
    <x v="38"/>
    <n v="0"/>
    <n v="0"/>
    <n v="0"/>
    <x v="0"/>
    <m/>
    <m/>
    <m/>
    <m/>
    <m/>
    <n v="0"/>
    <x v="10"/>
  </r>
  <r>
    <m/>
    <x v="26"/>
    <m/>
    <m/>
    <x v="38"/>
    <n v="0"/>
    <n v="0"/>
    <n v="0"/>
    <x v="0"/>
    <m/>
    <m/>
    <m/>
    <m/>
    <m/>
    <n v="0"/>
    <x v="10"/>
  </r>
  <r>
    <m/>
    <x v="26"/>
    <m/>
    <m/>
    <x v="38"/>
    <n v="0"/>
    <n v="0"/>
    <n v="0"/>
    <x v="0"/>
    <m/>
    <m/>
    <m/>
    <m/>
    <m/>
    <n v="0"/>
    <x v="10"/>
  </r>
  <r>
    <m/>
    <x v="26"/>
    <m/>
    <m/>
    <x v="38"/>
    <n v="0"/>
    <n v="0"/>
    <n v="0"/>
    <x v="0"/>
    <m/>
    <m/>
    <m/>
    <m/>
    <m/>
    <n v="0"/>
    <x v="10"/>
  </r>
  <r>
    <m/>
    <x v="26"/>
    <m/>
    <m/>
    <x v="38"/>
    <n v="0"/>
    <n v="0"/>
    <n v="0"/>
    <x v="0"/>
    <m/>
    <m/>
    <m/>
    <m/>
    <m/>
    <n v="0"/>
    <x v="10"/>
  </r>
  <r>
    <m/>
    <x v="26"/>
    <m/>
    <m/>
    <x v="38"/>
    <n v="0"/>
    <n v="0"/>
    <n v="0"/>
    <x v="0"/>
    <m/>
    <m/>
    <m/>
    <m/>
    <m/>
    <n v="0"/>
    <x v="10"/>
  </r>
  <r>
    <m/>
    <x v="26"/>
    <m/>
    <m/>
    <x v="38"/>
    <n v="0"/>
    <n v="0"/>
    <n v="0"/>
    <x v="0"/>
    <m/>
    <m/>
    <m/>
    <m/>
    <m/>
    <n v="0"/>
    <x v="10"/>
  </r>
  <r>
    <m/>
    <x v="26"/>
    <m/>
    <m/>
    <x v="38"/>
    <n v="0"/>
    <n v="0"/>
    <n v="0"/>
    <x v="0"/>
    <m/>
    <m/>
    <m/>
    <m/>
    <m/>
    <n v="0"/>
    <x v="10"/>
  </r>
  <r>
    <m/>
    <x v="26"/>
    <m/>
    <m/>
    <x v="38"/>
    <n v="0"/>
    <n v="0"/>
    <n v="0"/>
    <x v="0"/>
    <m/>
    <m/>
    <m/>
    <m/>
    <m/>
    <n v="0"/>
    <x v="10"/>
  </r>
  <r>
    <m/>
    <x v="26"/>
    <m/>
    <m/>
    <x v="38"/>
    <n v="0"/>
    <n v="0"/>
    <n v="0"/>
    <x v="0"/>
    <m/>
    <m/>
    <m/>
    <m/>
    <m/>
    <n v="0"/>
    <x v="10"/>
  </r>
  <r>
    <m/>
    <x v="26"/>
    <m/>
    <m/>
    <x v="38"/>
    <n v="0"/>
    <n v="0"/>
    <n v="0"/>
    <x v="0"/>
    <m/>
    <m/>
    <m/>
    <m/>
    <m/>
    <n v="0"/>
    <x v="10"/>
  </r>
  <r>
    <m/>
    <x v="26"/>
    <m/>
    <m/>
    <x v="38"/>
    <m/>
    <m/>
    <m/>
    <x v="0"/>
    <m/>
    <m/>
    <m/>
    <m/>
    <m/>
    <m/>
    <x v="10"/>
  </r>
  <r>
    <m/>
    <x v="26"/>
    <m/>
    <m/>
    <x v="38"/>
    <m/>
    <m/>
    <m/>
    <x v="0"/>
    <m/>
    <m/>
    <m/>
    <m/>
    <m/>
    <m/>
    <x v="10"/>
  </r>
  <r>
    <m/>
    <x v="26"/>
    <m/>
    <m/>
    <x v="38"/>
    <m/>
    <m/>
    <m/>
    <x v="0"/>
    <m/>
    <m/>
    <m/>
    <m/>
    <m/>
    <m/>
    <x v="10"/>
  </r>
  <r>
    <m/>
    <x v="26"/>
    <m/>
    <m/>
    <x v="38"/>
    <m/>
    <m/>
    <m/>
    <x v="0"/>
    <m/>
    <m/>
    <m/>
    <m/>
    <m/>
    <m/>
    <x v="10"/>
  </r>
  <r>
    <m/>
    <x v="26"/>
    <m/>
    <m/>
    <x v="38"/>
    <m/>
    <m/>
    <m/>
    <x v="0"/>
    <m/>
    <m/>
    <m/>
    <m/>
    <m/>
    <m/>
    <x v="10"/>
  </r>
  <r>
    <m/>
    <x v="26"/>
    <m/>
    <m/>
    <x v="38"/>
    <m/>
    <m/>
    <m/>
    <x v="0"/>
    <m/>
    <m/>
    <m/>
    <m/>
    <m/>
    <m/>
    <x v="10"/>
  </r>
  <r>
    <m/>
    <x v="26"/>
    <m/>
    <m/>
    <x v="38"/>
    <m/>
    <m/>
    <m/>
    <x v="0"/>
    <m/>
    <m/>
    <m/>
    <m/>
    <m/>
    <m/>
    <x v="1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ela przestawna1" cacheId="2" applyNumberFormats="0" applyBorderFormats="0" applyFontFormats="0" applyPatternFormats="0" applyAlignmentFormats="0" applyWidthHeightFormats="1" dataCaption="Wartości" updatedVersion="5" minRefreshableVersion="3" useAutoFormatting="1" itemPrintTitles="1" createdVersion="6" indent="0" outline="1" outlineData="1" multipleFieldFilters="0">
  <location ref="B9:D82" firstHeaderRow="0" firstDataRow="1" firstDataCol="1"/>
  <pivotFields count="16">
    <pivotField showAll="0" defaultSubtotal="0"/>
    <pivotField axis="axisRow" showAll="0" defaultSubtotal="0">
      <items count="59">
        <item x="0"/>
        <item x="23"/>
        <item x="3"/>
        <item x="50"/>
        <item x="6"/>
        <item x="27"/>
        <item x="13"/>
        <item x="19"/>
        <item x="43"/>
        <item x="56"/>
        <item x="37"/>
        <item x="11"/>
        <item x="14"/>
        <item x="25"/>
        <item x="41"/>
        <item x="38"/>
        <item x="53"/>
        <item x="20"/>
        <item x="15"/>
        <item x="24"/>
        <item x="36"/>
        <item x="42"/>
        <item x="16"/>
        <item x="2"/>
        <item x="47"/>
        <item x="10"/>
        <item x="49"/>
        <item x="40"/>
        <item x="52"/>
        <item x="5"/>
        <item x="39"/>
        <item x="31"/>
        <item x="29"/>
        <item x="32"/>
        <item x="21"/>
        <item x="30"/>
        <item x="17"/>
        <item x="18"/>
        <item x="28"/>
        <item x="34"/>
        <item x="57"/>
        <item x="33"/>
        <item x="9"/>
        <item x="44"/>
        <item x="54"/>
        <item x="22"/>
        <item x="51"/>
        <item x="4"/>
        <item x="55"/>
        <item x="48"/>
        <item x="7"/>
        <item x="45"/>
        <item x="8"/>
        <item x="46"/>
        <item x="12"/>
        <item x="1"/>
        <item x="26"/>
        <item x="35"/>
        <item x="58"/>
      </items>
    </pivotField>
    <pivotField showAll="0"/>
    <pivotField showAll="0" defaultSubtotal="0"/>
    <pivotField axis="axisRow" showAll="0" defaultSubtotal="0">
      <items count="39">
        <item x="16"/>
        <item x="3"/>
        <item x="17"/>
        <item x="23"/>
        <item x="27"/>
        <item x="18"/>
        <item x="33"/>
        <item x="0"/>
        <item x="19"/>
        <item x="2"/>
        <item x="26"/>
        <item x="15"/>
        <item x="13"/>
        <item x="6"/>
        <item x="25"/>
        <item x="11"/>
        <item x="31"/>
        <item x="1"/>
        <item x="28"/>
        <item x="36"/>
        <item x="29"/>
        <item x="20"/>
        <item x="34"/>
        <item x="5"/>
        <item x="9"/>
        <item x="37"/>
        <item x="8"/>
        <item x="14"/>
        <item x="4"/>
        <item x="32"/>
        <item x="24"/>
        <item x="7"/>
        <item x="12"/>
        <item x="22"/>
        <item x="10"/>
        <item x="38"/>
        <item x="21"/>
        <item x="30"/>
        <item x="35"/>
      </items>
    </pivotField>
    <pivotField showAll="0"/>
    <pivotField showAll="0"/>
    <pivotField showAll="0" defaultSubtotal="0"/>
    <pivotField showAll="0" defaultSubtotal="0">
      <items count="18">
        <item x="1"/>
        <item x="15"/>
        <item x="14"/>
        <item x="16"/>
        <item x="10"/>
        <item x="0"/>
        <item x="2"/>
        <item x="3"/>
        <item x="4"/>
        <item x="5"/>
        <item x="6"/>
        <item x="7"/>
        <item x="8"/>
        <item x="9"/>
        <item x="11"/>
        <item x="12"/>
        <item x="13"/>
        <item x="17"/>
      </items>
    </pivotField>
    <pivotField dataField="1" showAll="0" defaultSubtotal="0"/>
    <pivotField dataField="1" showAll="0"/>
    <pivotField showAll="0" defaultSubtotal="0"/>
    <pivotField showAll="0" defaultSubtotal="0"/>
    <pivotField showAll="0" defaultSubtotal="0"/>
    <pivotField showAll="0"/>
    <pivotField axis="axisRow" showAll="0" defaultSubtotal="0">
      <items count="20">
        <item h="1" x="1"/>
        <item h="1" x="16"/>
        <item h="1" x="14"/>
        <item h="1" x="2"/>
        <item h="1" x="17"/>
        <item h="1" x="6"/>
        <item h="1" x="4"/>
        <item h="1" x="13"/>
        <item h="1" x="18"/>
        <item h="1" x="0"/>
        <item h="1" x="9"/>
        <item h="1" x="7"/>
        <item x="3"/>
        <item h="1" x="5"/>
        <item h="1" x="12"/>
        <item h="1" x="19"/>
        <item h="1" x="8"/>
        <item h="1" x="10"/>
        <item h="1" x="11"/>
        <item h="1" x="15"/>
      </items>
    </pivotField>
  </pivotFields>
  <rowFields count="3">
    <field x="15"/>
    <field x="1"/>
    <field x="4"/>
  </rowFields>
  <rowItems count="73">
    <i>
      <x v="12"/>
    </i>
    <i r="1">
      <x/>
    </i>
    <i r="2">
      <x v="15"/>
    </i>
    <i r="2">
      <x v="23"/>
    </i>
    <i r="1">
      <x v="2"/>
    </i>
    <i r="2">
      <x v="2"/>
    </i>
    <i r="2">
      <x v="8"/>
    </i>
    <i r="2">
      <x v="11"/>
    </i>
    <i r="2">
      <x v="12"/>
    </i>
    <i r="1">
      <x v="4"/>
    </i>
    <i r="2">
      <x v="11"/>
    </i>
    <i r="1">
      <x v="6"/>
    </i>
    <i r="2">
      <x v="15"/>
    </i>
    <i r="1">
      <x v="8"/>
    </i>
    <i r="2">
      <x v="15"/>
    </i>
    <i r="1">
      <x v="10"/>
    </i>
    <i r="2">
      <x v="2"/>
    </i>
    <i r="1">
      <x v="11"/>
    </i>
    <i r="2">
      <x v="10"/>
    </i>
    <i r="1">
      <x v="14"/>
    </i>
    <i r="2">
      <x v="11"/>
    </i>
    <i r="1">
      <x v="15"/>
    </i>
    <i r="2">
      <x v="6"/>
    </i>
    <i r="2">
      <x v="12"/>
    </i>
    <i r="1">
      <x v="16"/>
    </i>
    <i r="2">
      <x v="1"/>
    </i>
    <i r="2">
      <x v="11"/>
    </i>
    <i r="2">
      <x v="23"/>
    </i>
    <i r="1">
      <x v="17"/>
    </i>
    <i r="2">
      <x v="11"/>
    </i>
    <i r="1">
      <x v="18"/>
    </i>
    <i r="2">
      <x v="2"/>
    </i>
    <i r="2">
      <x v="37"/>
    </i>
    <i r="1">
      <x v="19"/>
    </i>
    <i r="2">
      <x v="11"/>
    </i>
    <i r="1">
      <x v="20"/>
    </i>
    <i r="2">
      <x v="10"/>
    </i>
    <i r="1">
      <x v="22"/>
    </i>
    <i r="2">
      <x v="8"/>
    </i>
    <i r="2">
      <x v="15"/>
    </i>
    <i r="2">
      <x v="23"/>
    </i>
    <i r="1">
      <x v="26"/>
    </i>
    <i r="2">
      <x v="25"/>
    </i>
    <i r="1">
      <x v="28"/>
    </i>
    <i r="2">
      <x v="12"/>
    </i>
    <i r="1">
      <x v="29"/>
    </i>
    <i r="2">
      <x v="3"/>
    </i>
    <i r="2">
      <x v="11"/>
    </i>
    <i r="1">
      <x v="33"/>
    </i>
    <i r="2">
      <x v="15"/>
    </i>
    <i r="1">
      <x v="37"/>
    </i>
    <i r="2">
      <x v="12"/>
    </i>
    <i r="1">
      <x v="38"/>
    </i>
    <i r="2">
      <x v="6"/>
    </i>
    <i r="2">
      <x v="15"/>
    </i>
    <i r="2">
      <x v="20"/>
    </i>
    <i r="1">
      <x v="39"/>
    </i>
    <i r="2">
      <x v="20"/>
    </i>
    <i r="1">
      <x v="43"/>
    </i>
    <i r="2">
      <x v="12"/>
    </i>
    <i r="2">
      <x v="23"/>
    </i>
    <i r="1">
      <x v="45"/>
    </i>
    <i r="2">
      <x v="11"/>
    </i>
    <i r="2">
      <x v="23"/>
    </i>
    <i r="1">
      <x v="46"/>
    </i>
    <i r="2">
      <x v="12"/>
    </i>
    <i r="1">
      <x v="54"/>
    </i>
    <i r="2">
      <x v="23"/>
    </i>
    <i r="1">
      <x v="55"/>
    </i>
    <i r="2">
      <x v="12"/>
    </i>
    <i r="1">
      <x v="57"/>
    </i>
    <i r="2">
      <x v="38"/>
    </i>
    <i t="grand">
      <x/>
    </i>
  </rowItems>
  <colFields count="1">
    <field x="-2"/>
  </colFields>
  <colItems count="2">
    <i>
      <x/>
    </i>
    <i i="1">
      <x v="1"/>
    </i>
  </colItems>
  <dataFields count="2">
    <dataField name="Suma z Liczba uczniów " fld="9" baseField="15" baseItem="0"/>
    <dataField name="Suma z w tym dziewcząt" fld="10" baseField="4" baseItem="17"/>
  </dataFields>
  <formats count="18">
    <format dxfId="709">
      <pivotArea type="all" dataOnly="0" outline="0" fieldPosition="0"/>
    </format>
    <format dxfId="708">
      <pivotArea outline="0" collapsedLevelsAreSubtotals="1" fieldPosition="0"/>
    </format>
    <format dxfId="707">
      <pivotArea dataOnly="0" labelOnly="1" grandRow="1" outline="0" fieldPosition="0"/>
    </format>
    <format dxfId="70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705">
      <pivotArea outline="0" collapsedLevelsAreSubtotals="1" fieldPosition="0"/>
    </format>
    <format dxfId="704">
      <pivotArea outline="0" collapsedLevelsAreSubtotals="1" fieldPosition="0"/>
    </format>
    <format dxfId="703">
      <pivotArea outline="0" collapsedLevelsAreSubtotals="1" fieldPosition="0"/>
    </format>
    <format dxfId="70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70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700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69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98">
      <pivotArea field="15" type="button" dataOnly="0" labelOnly="1" outline="0" axis="axisRow" fieldPosition="0"/>
    </format>
    <format dxfId="69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96">
      <pivotArea field="15" type="button" dataOnly="0" labelOnly="1" outline="0" axis="axisRow" fieldPosition="0"/>
    </format>
    <format dxfId="69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94">
      <pivotArea field="15" type="button" dataOnly="0" labelOnly="1" outline="0" axis="axisRow" fieldPosition="0"/>
    </format>
    <format dxfId="69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9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ela przestawna1" cacheId="0" applyNumberFormats="0" applyBorderFormats="0" applyFontFormats="0" applyPatternFormats="0" applyAlignmentFormats="0" applyWidthHeightFormats="1" dataCaption="Wartości" updatedVersion="5" minRefreshableVersion="3" useAutoFormatting="1" itemPrintTitles="1" createdVersion="5" indent="0" outline="1" outlineData="1" multipleFieldFilters="0">
  <location ref="B11:C105" firstHeaderRow="1" firstDataRow="1" firstDataCol="1"/>
  <pivotFields count="16">
    <pivotField showAll="0"/>
    <pivotField axis="axisRow" showAll="0">
      <items count="77">
        <item x="54"/>
        <item x="57"/>
        <item x="25"/>
        <item x="4"/>
        <item x="53"/>
        <item x="7"/>
        <item m="1" x="72"/>
        <item x="30"/>
        <item x="15"/>
        <item x="63"/>
        <item x="8"/>
        <item x="46"/>
        <item x="61"/>
        <item x="40"/>
        <item x="13"/>
        <item x="16"/>
        <item x="28"/>
        <item m="1" x="74"/>
        <item x="44"/>
        <item x="14"/>
        <item x="20"/>
        <item x="48"/>
        <item x="59"/>
        <item x="41"/>
        <item x="58"/>
        <item x="22"/>
        <item x="17"/>
        <item x="12"/>
        <item x="26"/>
        <item x="39"/>
        <item x="45"/>
        <item x="2"/>
        <item x="52"/>
        <item x="43"/>
        <item x="6"/>
        <item x="5"/>
        <item x="42"/>
        <item x="34"/>
        <item x="32"/>
        <item x="33"/>
        <item x="23"/>
        <item x="35"/>
        <item x="19"/>
        <item x="31"/>
        <item x="38"/>
        <item x="3"/>
        <item x="37"/>
        <item x="62"/>
        <item x="36"/>
        <item x="10"/>
        <item x="24"/>
        <item x="56"/>
        <item x="60"/>
        <item m="1" x="73"/>
        <item x="55"/>
        <item x="50"/>
        <item x="9"/>
        <item x="51"/>
        <item x="1"/>
        <item x="0"/>
        <item x="11"/>
        <item x="49"/>
        <item x="71"/>
        <item x="29"/>
        <item x="18"/>
        <item x="21"/>
        <item x="65"/>
        <item x="66"/>
        <item m="1" x="75"/>
        <item x="27"/>
        <item x="64"/>
        <item x="67"/>
        <item x="68"/>
        <item x="47"/>
        <item x="69"/>
        <item x="70"/>
        <item t="default"/>
      </items>
    </pivotField>
    <pivotField showAll="0"/>
    <pivotField showAll="0" defaultSubtotal="0"/>
    <pivotField name="Zawód" axis="axisRow" multipleItemSelectionAllowed="1" showAll="0">
      <items count="45">
        <item x="39"/>
        <item x="26"/>
        <item x="10"/>
        <item x="5"/>
        <item x="31"/>
        <item x="24"/>
        <item x="15"/>
        <item x="16"/>
        <item x="2"/>
        <item x="17"/>
        <item x="7"/>
        <item x="27"/>
        <item x="23"/>
        <item x="14"/>
        <item x="1"/>
        <item x="25"/>
        <item x="21"/>
        <item x="33"/>
        <item x="11"/>
        <item x="36"/>
        <item x="29"/>
        <item x="28"/>
        <item x="30"/>
        <item x="12"/>
        <item x="38"/>
        <item x="37"/>
        <item x="3"/>
        <item x="9"/>
        <item x="19"/>
        <item x="32"/>
        <item x="4"/>
        <item x="20"/>
        <item x="8"/>
        <item x="6"/>
        <item x="42"/>
        <item x="34"/>
        <item x="35"/>
        <item x="0"/>
        <item x="13"/>
        <item x="18"/>
        <item x="22"/>
        <item x="41"/>
        <item x="43"/>
        <item x="40"/>
        <item t="default"/>
      </items>
    </pivotField>
    <pivotField showAll="0"/>
    <pivotField showAll="0"/>
    <pivotField showAll="0"/>
    <pivotField axis="axisRow" showAll="0">
      <items count="37">
        <item x="22"/>
        <item x="31"/>
        <item x="11"/>
        <item x="13"/>
        <item x="18"/>
        <item x="4"/>
        <item x="0"/>
        <item x="1"/>
        <item x="2"/>
        <item x="3"/>
        <item x="5"/>
        <item x="6"/>
        <item x="7"/>
        <item x="8"/>
        <item x="9"/>
        <item m="1" x="35"/>
        <item x="14"/>
        <item m="1" x="33"/>
        <item m="1" x="34"/>
        <item x="16"/>
        <item x="19"/>
        <item m="1" x="32"/>
        <item x="20"/>
        <item x="23"/>
        <item x="30"/>
        <item x="10"/>
        <item x="12"/>
        <item x="15"/>
        <item x="17"/>
        <item x="21"/>
        <item x="24"/>
        <item x="25"/>
        <item x="26"/>
        <item x="27"/>
        <item x="28"/>
        <item x="29"/>
        <item t="default"/>
      </items>
    </pivotField>
    <pivotField dataField="1" showAll="0"/>
    <pivotField showAll="0"/>
    <pivotField showAll="0"/>
    <pivotField showAll="0"/>
    <pivotField showAll="0"/>
    <pivotField showAll="0"/>
    <pivotField name="OŚRODEK" axis="axisRow" showAll="0" sumSubtotal="1">
      <items count="24">
        <item h="1" m="1" x="22"/>
        <item h="1" x="3"/>
        <item h="1" x="16"/>
        <item h="1" x="17"/>
        <item h="1" x="1"/>
        <item h="1" x="8"/>
        <item h="1" x="7"/>
        <item h="1" x="6"/>
        <item h="1" x="13"/>
        <item h="1" x="18"/>
        <item h="1" x="0"/>
        <item h="1" x="9"/>
        <item h="1" x="2"/>
        <item x="5"/>
        <item h="1" x="4"/>
        <item h="1" x="11"/>
        <item h="1" x="19"/>
        <item h="1" x="15"/>
        <item h="1" x="14"/>
        <item h="1" m="1" x="21"/>
        <item h="1" x="12"/>
        <item h="1" x="10"/>
        <item h="1" x="20"/>
        <item t="sum"/>
      </items>
    </pivotField>
  </pivotFields>
  <rowFields count="4">
    <field x="15"/>
    <field x="1"/>
    <field x="4"/>
    <field x="8"/>
  </rowFields>
  <rowItems count="94">
    <i>
      <x v="13"/>
    </i>
    <i r="1">
      <x v="1"/>
    </i>
    <i r="2">
      <x v="11"/>
    </i>
    <i r="3">
      <x v="2"/>
    </i>
    <i r="1">
      <x v="3"/>
    </i>
    <i r="2">
      <x v="13"/>
    </i>
    <i r="3">
      <x v="3"/>
    </i>
    <i r="2">
      <x v="28"/>
    </i>
    <i r="3">
      <x v="2"/>
    </i>
    <i r="1">
      <x v="5"/>
    </i>
    <i r="2">
      <x v="12"/>
    </i>
    <i r="3">
      <x v="2"/>
    </i>
    <i r="1">
      <x v="8"/>
    </i>
    <i r="2">
      <x v="13"/>
    </i>
    <i r="3">
      <x v="3"/>
    </i>
    <i r="1">
      <x v="11"/>
    </i>
    <i r="2">
      <x v="16"/>
    </i>
    <i r="3">
      <x v="3"/>
    </i>
    <i r="1">
      <x v="14"/>
    </i>
    <i r="2">
      <x v="11"/>
    </i>
    <i r="3">
      <x v="2"/>
    </i>
    <i r="2">
      <x v="16"/>
    </i>
    <i r="3">
      <x v="3"/>
    </i>
    <i r="1">
      <x v="18"/>
    </i>
    <i r="2">
      <x v="4"/>
    </i>
    <i r="3">
      <x/>
    </i>
    <i r="1">
      <x v="19"/>
    </i>
    <i r="2">
      <x v="12"/>
    </i>
    <i r="3">
      <x v="2"/>
    </i>
    <i r="1">
      <x v="20"/>
    </i>
    <i r="2">
      <x v="13"/>
    </i>
    <i r="3">
      <x v="3"/>
    </i>
    <i r="1">
      <x v="23"/>
    </i>
    <i r="2">
      <x v="7"/>
    </i>
    <i r="3">
      <x v="2"/>
    </i>
    <i r="1">
      <x v="24"/>
    </i>
    <i r="2">
      <x v="3"/>
    </i>
    <i r="3">
      <x v="1"/>
    </i>
    <i r="2">
      <x v="6"/>
    </i>
    <i r="3">
      <x v="3"/>
    </i>
    <i r="2">
      <x v="26"/>
    </i>
    <i r="3">
      <x v="5"/>
    </i>
    <i r="1">
      <x v="25"/>
    </i>
    <i r="2">
      <x v="12"/>
    </i>
    <i r="3">
      <x v="2"/>
    </i>
    <i r="1">
      <x v="26"/>
    </i>
    <i r="2">
      <x v="4"/>
    </i>
    <i r="3">
      <x/>
    </i>
    <i r="2">
      <x v="29"/>
    </i>
    <i r="3">
      <x v="4"/>
    </i>
    <i r="1">
      <x v="28"/>
    </i>
    <i r="2">
      <x v="12"/>
    </i>
    <i r="3">
      <x v="2"/>
    </i>
    <i r="1">
      <x v="29"/>
    </i>
    <i r="2">
      <x v="11"/>
    </i>
    <i r="3">
      <x v="2"/>
    </i>
    <i r="1">
      <x v="32"/>
    </i>
    <i r="2">
      <x/>
    </i>
    <i r="3">
      <x v="3"/>
    </i>
    <i r="1">
      <x v="34"/>
    </i>
    <i r="2">
      <x v="12"/>
    </i>
    <i r="3">
      <x v="2"/>
    </i>
    <i r="1">
      <x v="35"/>
    </i>
    <i r="2">
      <x v="13"/>
    </i>
    <i r="3">
      <x v="3"/>
    </i>
    <i r="2">
      <x v="16"/>
    </i>
    <i r="3">
      <x v="3"/>
    </i>
    <i r="2">
      <x v="31"/>
    </i>
    <i r="3">
      <x v="4"/>
    </i>
    <i r="1">
      <x v="45"/>
    </i>
    <i r="2">
      <x v="9"/>
    </i>
    <i r="3">
      <x v="2"/>
    </i>
    <i r="1">
      <x v="50"/>
    </i>
    <i r="2">
      <x v="26"/>
    </i>
    <i r="3">
      <x v="3"/>
    </i>
    <i r="1">
      <x v="51"/>
    </i>
    <i r="2">
      <x v="13"/>
    </i>
    <i r="3">
      <x v="3"/>
    </i>
    <i r="1">
      <x v="52"/>
    </i>
    <i r="2">
      <x v="16"/>
    </i>
    <i r="3">
      <x v="3"/>
    </i>
    <i r="1">
      <x v="58"/>
    </i>
    <i r="2">
      <x v="13"/>
    </i>
    <i r="3">
      <x v="13"/>
    </i>
    <i r="1">
      <x v="64"/>
    </i>
    <i r="2">
      <x v="4"/>
    </i>
    <i r="3">
      <x/>
    </i>
    <i r="2">
      <x v="9"/>
    </i>
    <i r="3">
      <x v="2"/>
    </i>
    <i r="2">
      <x v="26"/>
    </i>
    <i r="3">
      <x v="3"/>
    </i>
    <i r="2">
      <x v="28"/>
    </i>
    <i r="3">
      <x v="2"/>
    </i>
    <i t="grand">
      <x/>
    </i>
  </rowItems>
  <colItems count="1">
    <i/>
  </colItems>
  <dataFields count="1">
    <dataField name="RAZEM uczniów " fld="9" baseField="14" baseItem="0"/>
  </dataFields>
  <formats count="296">
    <format dxfId="691">
      <pivotArea type="all" dataOnly="0" outline="0" fieldPosition="0"/>
    </format>
    <format dxfId="690">
      <pivotArea outline="0" collapsedLevelsAreSubtotals="1" fieldPosition="0"/>
    </format>
    <format dxfId="689">
      <pivotArea field="15" type="button" dataOnly="0" labelOnly="1" outline="0" axis="axisRow" fieldPosition="0"/>
    </format>
    <format dxfId="688">
      <pivotArea dataOnly="0" labelOnly="1" fieldPosition="0">
        <references count="1">
          <reference field="15" count="0"/>
        </references>
      </pivotArea>
    </format>
    <format dxfId="687">
      <pivotArea dataOnly="0" labelOnly="1" grandRow="1" outline="0" fieldPosition="0"/>
    </format>
    <format dxfId="686">
      <pivotArea type="all" dataOnly="0" outline="0" fieldPosition="0"/>
    </format>
    <format dxfId="685">
      <pivotArea outline="0" collapsedLevelsAreSubtotals="1" fieldPosition="0"/>
    </format>
    <format dxfId="684">
      <pivotArea dataOnly="0" labelOnly="1" grandRow="1" outline="0" fieldPosition="0"/>
    </format>
    <format dxfId="683">
      <pivotArea type="all" dataOnly="0" outline="0" fieldPosition="0"/>
    </format>
    <format dxfId="682">
      <pivotArea outline="0" collapsedLevelsAreSubtotals="1" fieldPosition="0"/>
    </format>
    <format dxfId="681">
      <pivotArea field="15" type="button" dataOnly="0" labelOnly="1" outline="0" axis="axisRow" fieldPosition="0"/>
    </format>
    <format dxfId="680">
      <pivotArea dataOnly="0" labelOnly="1" fieldPosition="0">
        <references count="1">
          <reference field="15" count="0"/>
        </references>
      </pivotArea>
    </format>
    <format dxfId="679">
      <pivotArea dataOnly="0" labelOnly="1" grandRow="1" outline="0" fieldPosition="0"/>
    </format>
    <format dxfId="678">
      <pivotArea field="15" type="button" dataOnly="0" labelOnly="1" outline="0" axis="axisRow" fieldPosition="0"/>
    </format>
    <format dxfId="677">
      <pivotArea dataOnly="0" labelOnly="1" fieldPosition="0">
        <references count="1">
          <reference field="15" count="0"/>
        </references>
      </pivotArea>
    </format>
    <format dxfId="676">
      <pivotArea type="all" dataOnly="0" outline="0" fieldPosition="0"/>
    </format>
    <format dxfId="675">
      <pivotArea outline="0" collapsedLevelsAreSubtotals="1" fieldPosition="0"/>
    </format>
    <format dxfId="674">
      <pivotArea field="15" type="button" dataOnly="0" labelOnly="1" outline="0" axis="axisRow" fieldPosition="0"/>
    </format>
    <format dxfId="673">
      <pivotArea dataOnly="0" labelOnly="1" fieldPosition="0">
        <references count="1">
          <reference field="15" count="0"/>
        </references>
      </pivotArea>
    </format>
    <format dxfId="672">
      <pivotArea dataOnly="0" labelOnly="1" grandRow="1" outline="0" fieldPosition="0"/>
    </format>
    <format dxfId="671">
      <pivotArea type="all" dataOnly="0" outline="0" fieldPosition="0"/>
    </format>
    <format dxfId="670">
      <pivotArea outline="0" collapsedLevelsAreSubtotals="1" fieldPosition="0"/>
    </format>
    <format dxfId="669">
      <pivotArea field="15" type="button" dataOnly="0" labelOnly="1" outline="0" axis="axisRow" fieldPosition="0"/>
    </format>
    <format dxfId="668">
      <pivotArea dataOnly="0" labelOnly="1" fieldPosition="0">
        <references count="1">
          <reference field="15" count="0"/>
        </references>
      </pivotArea>
    </format>
    <format dxfId="667">
      <pivotArea dataOnly="0" labelOnly="1" grandRow="1" outline="0" fieldPosition="0"/>
    </format>
    <format dxfId="666">
      <pivotArea dataOnly="0" labelOnly="1" fieldPosition="0">
        <references count="1">
          <reference field="15" count="0"/>
        </references>
      </pivotArea>
    </format>
    <format dxfId="66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64">
      <pivotArea dataOnly="0" labelOnly="1" fieldPosition="0">
        <references count="1">
          <reference field="15" count="0"/>
        </references>
      </pivotArea>
    </format>
    <format dxfId="663">
      <pivotArea dataOnly="0" labelOnly="1" fieldPosition="0">
        <references count="1">
          <reference field="15" count="1">
            <x v="0"/>
          </reference>
        </references>
      </pivotArea>
    </format>
    <format dxfId="662">
      <pivotArea collapsedLevelsAreSubtotals="1" fieldPosition="0">
        <references count="1">
          <reference field="15" count="1">
            <x v="0"/>
          </reference>
        </references>
      </pivotArea>
    </format>
    <format dxfId="661">
      <pivotArea collapsedLevelsAreSubtotals="1" fieldPosition="0">
        <references count="1">
          <reference field="15" count="1">
            <x v="1"/>
          </reference>
        </references>
      </pivotArea>
    </format>
    <format dxfId="660">
      <pivotArea collapsedLevelsAreSubtotals="1" fieldPosition="0">
        <references count="1">
          <reference field="15" count="1">
            <x v="2"/>
          </reference>
        </references>
      </pivotArea>
    </format>
    <format dxfId="659">
      <pivotArea field="15" type="button" dataOnly="0" labelOnly="1" outline="0" axis="axisRow" fieldPosition="0"/>
    </format>
    <format dxfId="658">
      <pivotArea dataOnly="0" labelOnly="1" fieldPosition="0">
        <references count="1">
          <reference field="15" count="0"/>
        </references>
      </pivotArea>
    </format>
    <format dxfId="657">
      <pivotArea dataOnly="0" labelOnly="1" grandRow="1" outline="0" fieldPosition="0"/>
    </format>
    <format dxfId="656">
      <pivotArea field="15" type="button" dataOnly="0" labelOnly="1" outline="0" axis="axisRow" fieldPosition="0"/>
    </format>
    <format dxfId="655">
      <pivotArea dataOnly="0" labelOnly="1" fieldPosition="0">
        <references count="1">
          <reference field="15" count="0"/>
        </references>
      </pivotArea>
    </format>
    <format dxfId="654">
      <pivotArea dataOnly="0" labelOnly="1" grandRow="1" outline="0" fieldPosition="0"/>
    </format>
    <format dxfId="653">
      <pivotArea field="4" type="button" dataOnly="0" labelOnly="1" outline="0" axis="axisRow" fieldPosition="2"/>
    </format>
    <format dxfId="652">
      <pivotArea field="4" type="button" dataOnly="0" labelOnly="1" outline="0" axis="axisRow" fieldPosition="2"/>
    </format>
    <format dxfId="651">
      <pivotArea collapsedLevelsAreSubtotals="1" fieldPosition="0">
        <references count="1">
          <reference field="15" count="0"/>
        </references>
      </pivotArea>
    </format>
    <format dxfId="650">
      <pivotArea dataOnly="0" labelOnly="1" fieldPosition="0">
        <references count="2">
          <reference field="1" count="28">
            <x v="1"/>
            <x v="2"/>
            <x v="4"/>
            <x v="5"/>
            <x v="7"/>
            <x v="8"/>
            <x v="9"/>
            <x v="11"/>
            <x v="12"/>
            <x v="14"/>
            <x v="18"/>
            <x v="20"/>
            <x v="22"/>
            <x v="27"/>
            <x v="32"/>
            <x v="35"/>
            <x v="38"/>
            <x v="40"/>
            <x v="43"/>
            <x v="44"/>
            <x v="45"/>
            <x v="46"/>
            <x v="48"/>
            <x v="51"/>
            <x v="52"/>
            <x v="54"/>
            <x v="59"/>
            <x v="60"/>
          </reference>
          <reference field="15" count="0" selected="0"/>
        </references>
      </pivotArea>
    </format>
    <format dxfId="649">
      <pivotArea collapsedLevelsAreSubtotals="1" fieldPosition="0">
        <references count="2">
          <reference field="1" count="1">
            <x v="1"/>
          </reference>
          <reference field="15" count="0" selected="0"/>
        </references>
      </pivotArea>
    </format>
    <format dxfId="648">
      <pivotArea dataOnly="0" labelOnly="1" fieldPosition="0">
        <references count="2">
          <reference field="1" count="1">
            <x v="1"/>
          </reference>
          <reference field="15" count="0" selected="0"/>
        </references>
      </pivotArea>
    </format>
    <format dxfId="647">
      <pivotArea collapsedLevelsAreSubtotals="1" fieldPosition="0">
        <references count="2">
          <reference field="1" count="1">
            <x v="2"/>
          </reference>
          <reference field="15" count="0" selected="0"/>
        </references>
      </pivotArea>
    </format>
    <format dxfId="646">
      <pivotArea dataOnly="0" labelOnly="1" fieldPosition="0">
        <references count="2">
          <reference field="1" count="1">
            <x v="2"/>
          </reference>
          <reference field="15" count="0" selected="0"/>
        </references>
      </pivotArea>
    </format>
    <format dxfId="645">
      <pivotArea collapsedLevelsAreSubtotals="1" fieldPosition="0">
        <references count="2">
          <reference field="1" count="28">
            <x v="1"/>
            <x v="2"/>
            <x v="4"/>
            <x v="5"/>
            <x v="7"/>
            <x v="8"/>
            <x v="9"/>
            <x v="11"/>
            <x v="12"/>
            <x v="14"/>
            <x v="18"/>
            <x v="20"/>
            <x v="22"/>
            <x v="27"/>
            <x v="32"/>
            <x v="35"/>
            <x v="38"/>
            <x v="40"/>
            <x v="43"/>
            <x v="44"/>
            <x v="45"/>
            <x v="46"/>
            <x v="48"/>
            <x v="51"/>
            <x v="52"/>
            <x v="54"/>
            <x v="59"/>
            <x v="60"/>
          </reference>
          <reference field="15" count="0" selected="0"/>
        </references>
      </pivotArea>
    </format>
    <format dxfId="644">
      <pivotArea dataOnly="0" labelOnly="1" fieldPosition="0">
        <references count="2">
          <reference field="1" count="28">
            <x v="1"/>
            <x v="2"/>
            <x v="4"/>
            <x v="5"/>
            <x v="7"/>
            <x v="8"/>
            <x v="9"/>
            <x v="11"/>
            <x v="12"/>
            <x v="14"/>
            <x v="18"/>
            <x v="20"/>
            <x v="22"/>
            <x v="27"/>
            <x v="32"/>
            <x v="35"/>
            <x v="38"/>
            <x v="40"/>
            <x v="43"/>
            <x v="44"/>
            <x v="45"/>
            <x v="46"/>
            <x v="48"/>
            <x v="51"/>
            <x v="52"/>
            <x v="54"/>
            <x v="59"/>
            <x v="60"/>
          </reference>
          <reference field="15" count="0" selected="0"/>
        </references>
      </pivotArea>
    </format>
    <format dxfId="643">
      <pivotArea dataOnly="0" labelOnly="1" fieldPosition="0">
        <references count="2">
          <reference field="1" count="28">
            <x v="1"/>
            <x v="2"/>
            <x v="4"/>
            <x v="5"/>
            <x v="7"/>
            <x v="8"/>
            <x v="9"/>
            <x v="11"/>
            <x v="12"/>
            <x v="14"/>
            <x v="18"/>
            <x v="20"/>
            <x v="22"/>
            <x v="27"/>
            <x v="32"/>
            <x v="35"/>
            <x v="38"/>
            <x v="40"/>
            <x v="43"/>
            <x v="44"/>
            <x v="45"/>
            <x v="46"/>
            <x v="48"/>
            <x v="51"/>
            <x v="52"/>
            <x v="54"/>
            <x v="59"/>
            <x v="60"/>
          </reference>
          <reference field="15" count="0" selected="0"/>
        </references>
      </pivotArea>
    </format>
    <format dxfId="642">
      <pivotArea dataOnly="0" labelOnly="1" fieldPosition="0">
        <references count="3">
          <reference field="1" count="1" selected="0">
            <x v="1"/>
          </reference>
          <reference field="4" count="21">
            <x v="1"/>
            <x v="2"/>
            <x v="3"/>
            <x v="5"/>
            <x v="6"/>
            <x v="8"/>
            <x v="10"/>
            <x v="13"/>
            <x v="14"/>
            <x v="15"/>
            <x v="16"/>
            <x v="21"/>
            <x v="23"/>
            <x v="25"/>
            <x v="26"/>
            <x v="27"/>
            <x v="32"/>
            <x v="36"/>
            <x v="37"/>
            <x v="38"/>
            <x v="39"/>
          </reference>
          <reference field="15" count="0" selected="0"/>
        </references>
      </pivotArea>
    </format>
    <format dxfId="641">
      <pivotArea dataOnly="0" labelOnly="1" fieldPosition="0">
        <references count="3">
          <reference field="1" count="1" selected="0">
            <x v="43"/>
          </reference>
          <reference field="4" count="16">
            <x v="3"/>
            <x v="5"/>
            <x v="6"/>
            <x v="7"/>
            <x v="8"/>
            <x v="10"/>
            <x v="14"/>
            <x v="15"/>
            <x v="16"/>
            <x v="18"/>
            <x v="22"/>
            <x v="26"/>
            <x v="27"/>
            <x v="36"/>
            <x v="37"/>
            <x v="38"/>
          </reference>
          <reference field="15" count="0" selected="0"/>
        </references>
      </pivotArea>
    </format>
    <format dxfId="640">
      <pivotArea field="15" type="button" dataOnly="0" labelOnly="1" outline="0" axis="axisRow" fieldPosition="0"/>
    </format>
    <format dxfId="639">
      <pivotArea dataOnly="0" labelOnly="1" fieldPosition="0">
        <references count="1">
          <reference field="15" count="0"/>
        </references>
      </pivotArea>
    </format>
    <format dxfId="638">
      <pivotArea dataOnly="0" labelOnly="1" grandRow="1" outline="0" fieldPosition="0"/>
    </format>
    <format dxfId="637">
      <pivotArea dataOnly="0" labelOnly="1" fieldPosition="0">
        <references count="2">
          <reference field="1" count="28">
            <x v="1"/>
            <x v="2"/>
            <x v="4"/>
            <x v="5"/>
            <x v="7"/>
            <x v="8"/>
            <x v="9"/>
            <x v="11"/>
            <x v="12"/>
            <x v="14"/>
            <x v="18"/>
            <x v="20"/>
            <x v="22"/>
            <x v="27"/>
            <x v="32"/>
            <x v="35"/>
            <x v="38"/>
            <x v="40"/>
            <x v="43"/>
            <x v="44"/>
            <x v="45"/>
            <x v="46"/>
            <x v="48"/>
            <x v="51"/>
            <x v="52"/>
            <x v="54"/>
            <x v="59"/>
            <x v="60"/>
          </reference>
          <reference field="15" count="0" selected="0"/>
        </references>
      </pivotArea>
    </format>
    <format dxfId="636">
      <pivotArea dataOnly="0" labelOnly="1" fieldPosition="0">
        <references count="3">
          <reference field="1" count="1" selected="0">
            <x v="1"/>
          </reference>
          <reference field="4" count="21">
            <x v="1"/>
            <x v="2"/>
            <x v="3"/>
            <x v="5"/>
            <x v="6"/>
            <x v="8"/>
            <x v="10"/>
            <x v="13"/>
            <x v="14"/>
            <x v="15"/>
            <x v="16"/>
            <x v="21"/>
            <x v="23"/>
            <x v="25"/>
            <x v="26"/>
            <x v="27"/>
            <x v="32"/>
            <x v="36"/>
            <x v="37"/>
            <x v="38"/>
            <x v="39"/>
          </reference>
          <reference field="15" count="0" selected="0"/>
        </references>
      </pivotArea>
    </format>
    <format dxfId="635">
      <pivotArea dataOnly="0" labelOnly="1" fieldPosition="0">
        <references count="3">
          <reference field="1" count="1" selected="0">
            <x v="43"/>
          </reference>
          <reference field="4" count="16">
            <x v="3"/>
            <x v="5"/>
            <x v="6"/>
            <x v="7"/>
            <x v="8"/>
            <x v="10"/>
            <x v="14"/>
            <x v="15"/>
            <x v="16"/>
            <x v="18"/>
            <x v="22"/>
            <x v="26"/>
            <x v="27"/>
            <x v="36"/>
            <x v="37"/>
            <x v="38"/>
          </reference>
          <reference field="15" count="0" selected="0"/>
        </references>
      </pivotArea>
    </format>
    <format dxfId="634">
      <pivotArea field="15" type="button" dataOnly="0" labelOnly="1" outline="0" axis="axisRow" fieldPosition="0"/>
    </format>
    <format dxfId="633">
      <pivotArea dataOnly="0" labelOnly="1" fieldPosition="0">
        <references count="1">
          <reference field="15" count="0"/>
        </references>
      </pivotArea>
    </format>
    <format dxfId="632">
      <pivotArea dataOnly="0" labelOnly="1" grandRow="1" outline="0" fieldPosition="0"/>
    </format>
    <format dxfId="631">
      <pivotArea dataOnly="0" labelOnly="1" fieldPosition="0">
        <references count="2">
          <reference field="1" count="28">
            <x v="1"/>
            <x v="3"/>
            <x v="5"/>
            <x v="8"/>
            <x v="9"/>
            <x v="14"/>
            <x v="15"/>
            <x v="18"/>
            <x v="19"/>
            <x v="23"/>
            <x v="24"/>
            <x v="25"/>
            <x v="26"/>
            <x v="28"/>
            <x v="29"/>
            <x v="30"/>
            <x v="32"/>
            <x v="34"/>
            <x v="35"/>
            <x v="40"/>
            <x v="45"/>
            <x v="48"/>
            <x v="50"/>
            <x v="52"/>
            <x v="53"/>
            <x v="58"/>
            <x v="60"/>
            <x v="62"/>
          </reference>
          <reference field="15" count="0" selected="0"/>
        </references>
      </pivotArea>
    </format>
    <format dxfId="630">
      <pivotArea dataOnly="0" labelOnly="1" fieldPosition="0">
        <references count="3">
          <reference field="1" count="1" selected="0">
            <x v="1"/>
          </reference>
          <reference field="4" count="16">
            <x v="3"/>
            <x v="4"/>
            <x v="7"/>
            <x v="9"/>
            <x v="11"/>
            <x v="12"/>
            <x v="13"/>
            <x v="16"/>
            <x v="20"/>
            <x v="24"/>
            <x v="26"/>
            <x v="28"/>
            <x v="29"/>
            <x v="31"/>
            <x v="32"/>
            <x v="41"/>
          </reference>
          <reference field="15" count="0" selected="0"/>
        </references>
      </pivotArea>
    </format>
    <format dxfId="629">
      <pivotArea collapsedLevelsAreSubtotals="1" fieldPosition="0">
        <references count="2">
          <reference field="1" count="1">
            <x v="3"/>
          </reference>
          <reference field="15" count="0" selected="0"/>
        </references>
      </pivotArea>
    </format>
    <format dxfId="628">
      <pivotArea dataOnly="0" labelOnly="1" fieldPosition="0">
        <references count="2">
          <reference field="1" count="1">
            <x v="3"/>
          </reference>
          <reference field="15" count="0" selected="0"/>
        </references>
      </pivotArea>
    </format>
    <format dxfId="627">
      <pivotArea collapsedLevelsAreSubtotals="1" fieldPosition="0">
        <references count="2">
          <reference field="1" count="1">
            <x v="15"/>
          </reference>
          <reference field="15" count="0" selected="0"/>
        </references>
      </pivotArea>
    </format>
    <format dxfId="626">
      <pivotArea dataOnly="0" labelOnly="1" fieldPosition="0">
        <references count="2">
          <reference field="1" count="1">
            <x v="15"/>
          </reference>
          <reference field="15" count="0" selected="0"/>
        </references>
      </pivotArea>
    </format>
    <format dxfId="625">
      <pivotArea collapsedLevelsAreSubtotals="1" fieldPosition="0">
        <references count="2">
          <reference field="1" count="1">
            <x v="19"/>
          </reference>
          <reference field="15" count="0" selected="0"/>
        </references>
      </pivotArea>
    </format>
    <format dxfId="624">
      <pivotArea dataOnly="0" labelOnly="1" fieldPosition="0">
        <references count="2">
          <reference field="1" count="1">
            <x v="19"/>
          </reference>
          <reference field="15" count="0" selected="0"/>
        </references>
      </pivotArea>
    </format>
    <format dxfId="623">
      <pivotArea collapsedLevelsAreSubtotals="1" fieldPosition="0">
        <references count="2">
          <reference field="1" count="1">
            <x v="23"/>
          </reference>
          <reference field="15" count="0" selected="0"/>
        </references>
      </pivotArea>
    </format>
    <format dxfId="622">
      <pivotArea dataOnly="0" labelOnly="1" fieldPosition="0">
        <references count="2">
          <reference field="1" count="1">
            <x v="23"/>
          </reference>
          <reference field="15" count="0" selected="0"/>
        </references>
      </pivotArea>
    </format>
    <format dxfId="621">
      <pivotArea collapsedLevelsAreSubtotals="1" fieldPosition="0">
        <references count="2">
          <reference field="1" count="1">
            <x v="24"/>
          </reference>
          <reference field="15" count="0" selected="0"/>
        </references>
      </pivotArea>
    </format>
    <format dxfId="620">
      <pivotArea dataOnly="0" labelOnly="1" fieldPosition="0">
        <references count="2">
          <reference field="1" count="1">
            <x v="24"/>
          </reference>
          <reference field="15" count="0" selected="0"/>
        </references>
      </pivotArea>
    </format>
    <format dxfId="619">
      <pivotArea collapsedLevelsAreSubtotals="1" fieldPosition="0">
        <references count="2">
          <reference field="1" count="1">
            <x v="25"/>
          </reference>
          <reference field="15" count="0" selected="0"/>
        </references>
      </pivotArea>
    </format>
    <format dxfId="618">
      <pivotArea dataOnly="0" labelOnly="1" fieldPosition="0">
        <references count="2">
          <reference field="1" count="1">
            <x v="25"/>
          </reference>
          <reference field="15" count="0" selected="0"/>
        </references>
      </pivotArea>
    </format>
    <format dxfId="617">
      <pivotArea collapsedLevelsAreSubtotals="1" fieldPosition="0">
        <references count="2">
          <reference field="1" count="1">
            <x v="26"/>
          </reference>
          <reference field="15" count="0" selected="0"/>
        </references>
      </pivotArea>
    </format>
    <format dxfId="616">
      <pivotArea dataOnly="0" labelOnly="1" fieldPosition="0">
        <references count="2">
          <reference field="1" count="1">
            <x v="26"/>
          </reference>
          <reference field="15" count="0" selected="0"/>
        </references>
      </pivotArea>
    </format>
    <format dxfId="615">
      <pivotArea collapsedLevelsAreSubtotals="1" fieldPosition="0">
        <references count="2">
          <reference field="1" count="1">
            <x v="28"/>
          </reference>
          <reference field="15" count="0" selected="0"/>
        </references>
      </pivotArea>
    </format>
    <format dxfId="614">
      <pivotArea dataOnly="0" labelOnly="1" fieldPosition="0">
        <references count="2">
          <reference field="1" count="1">
            <x v="28"/>
          </reference>
          <reference field="15" count="0" selected="0"/>
        </references>
      </pivotArea>
    </format>
    <format dxfId="613">
      <pivotArea collapsedLevelsAreSubtotals="1" fieldPosition="0">
        <references count="2">
          <reference field="1" count="1">
            <x v="29"/>
          </reference>
          <reference field="15" count="0" selected="0"/>
        </references>
      </pivotArea>
    </format>
    <format dxfId="612">
      <pivotArea dataOnly="0" labelOnly="1" fieldPosition="0">
        <references count="2">
          <reference field="1" count="1">
            <x v="29"/>
          </reference>
          <reference field="15" count="0" selected="0"/>
        </references>
      </pivotArea>
    </format>
    <format dxfId="611">
      <pivotArea collapsedLevelsAreSubtotals="1" fieldPosition="0">
        <references count="2">
          <reference field="1" count="1">
            <x v="30"/>
          </reference>
          <reference field="15" count="0" selected="0"/>
        </references>
      </pivotArea>
    </format>
    <format dxfId="610">
      <pivotArea dataOnly="0" labelOnly="1" fieldPosition="0">
        <references count="2">
          <reference field="1" count="1">
            <x v="30"/>
          </reference>
          <reference field="15" count="0" selected="0"/>
        </references>
      </pivotArea>
    </format>
    <format dxfId="609">
      <pivotArea collapsedLevelsAreSubtotals="1" fieldPosition="0">
        <references count="2">
          <reference field="1" count="1">
            <x v="34"/>
          </reference>
          <reference field="15" count="0" selected="0"/>
        </references>
      </pivotArea>
    </format>
    <format dxfId="608">
      <pivotArea dataOnly="0" labelOnly="1" fieldPosition="0">
        <references count="2">
          <reference field="1" count="1">
            <x v="34"/>
          </reference>
          <reference field="15" count="0" selected="0"/>
        </references>
      </pivotArea>
    </format>
    <format dxfId="607">
      <pivotArea collapsedLevelsAreSubtotals="1" fieldPosition="0">
        <references count="2">
          <reference field="1" count="1">
            <x v="50"/>
          </reference>
          <reference field="15" count="0" selected="0"/>
        </references>
      </pivotArea>
    </format>
    <format dxfId="606">
      <pivotArea dataOnly="0" labelOnly="1" fieldPosition="0">
        <references count="2">
          <reference field="1" count="1">
            <x v="50"/>
          </reference>
          <reference field="15" count="0" selected="0"/>
        </references>
      </pivotArea>
    </format>
    <format dxfId="605">
      <pivotArea collapsedLevelsAreSubtotals="1" fieldPosition="0">
        <references count="2">
          <reference field="1" count="1">
            <x v="53"/>
          </reference>
          <reference field="15" count="0" selected="0"/>
        </references>
      </pivotArea>
    </format>
    <format dxfId="604">
      <pivotArea dataOnly="0" labelOnly="1" fieldPosition="0">
        <references count="2">
          <reference field="1" count="1">
            <x v="53"/>
          </reference>
          <reference field="15" count="0" selected="0"/>
        </references>
      </pivotArea>
    </format>
    <format dxfId="603">
      <pivotArea collapsedLevelsAreSubtotals="1" fieldPosition="0">
        <references count="2">
          <reference field="1" count="1">
            <x v="58"/>
          </reference>
          <reference field="15" count="0" selected="0"/>
        </references>
      </pivotArea>
    </format>
    <format dxfId="602">
      <pivotArea dataOnly="0" labelOnly="1" fieldPosition="0">
        <references count="2">
          <reference field="1" count="1">
            <x v="58"/>
          </reference>
          <reference field="15" count="0" selected="0"/>
        </references>
      </pivotArea>
    </format>
    <format dxfId="601">
      <pivotArea dataOnly="0" labelOnly="1" fieldPosition="0">
        <references count="2">
          <reference field="1" count="1">
            <x v="64"/>
          </reference>
          <reference field="15" count="0" selected="0"/>
        </references>
      </pivotArea>
    </format>
    <format dxfId="600">
      <pivotArea collapsedLevelsAreSubtotals="1" fieldPosition="0">
        <references count="2">
          <reference field="1" count="1">
            <x v="64"/>
          </reference>
          <reference field="15" count="0" selected="0"/>
        </references>
      </pivotArea>
    </format>
    <format dxfId="599">
      <pivotArea dataOnly="0" labelOnly="1" fieldPosition="0">
        <references count="2">
          <reference field="1" count="1">
            <x v="64"/>
          </reference>
          <reference field="15" count="0" selected="0"/>
        </references>
      </pivotArea>
    </format>
    <format dxfId="598">
      <pivotArea dataOnly="0" labelOnly="1" fieldPosition="0">
        <references count="2">
          <reference field="1" count="26">
            <x v="1"/>
            <x v="3"/>
            <x v="5"/>
            <x v="8"/>
            <x v="14"/>
            <x v="15"/>
            <x v="18"/>
            <x v="19"/>
            <x v="20"/>
            <x v="23"/>
            <x v="24"/>
            <x v="25"/>
            <x v="26"/>
            <x v="28"/>
            <x v="29"/>
            <x v="30"/>
            <x v="32"/>
            <x v="34"/>
            <x v="35"/>
            <x v="44"/>
            <x v="45"/>
            <x v="50"/>
            <x v="51"/>
            <x v="52"/>
            <x v="58"/>
            <x v="64"/>
          </reference>
          <reference field="15" count="0" selected="0"/>
        </references>
      </pivotArea>
    </format>
    <format dxfId="597">
      <pivotArea dataOnly="0" labelOnly="1" fieldPosition="0">
        <references count="2">
          <reference field="1" count="24">
            <x v="1"/>
            <x v="3"/>
            <x v="5"/>
            <x v="8"/>
            <x v="14"/>
            <x v="18"/>
            <x v="19"/>
            <x v="20"/>
            <x v="23"/>
            <x v="24"/>
            <x v="25"/>
            <x v="26"/>
            <x v="28"/>
            <x v="29"/>
            <x v="34"/>
            <x v="35"/>
            <x v="44"/>
            <x v="45"/>
            <x v="50"/>
            <x v="51"/>
            <x v="52"/>
            <x v="58"/>
            <x v="62"/>
            <x v="64"/>
          </reference>
          <reference field="15" count="0" selected="0"/>
        </references>
      </pivotArea>
    </format>
    <format dxfId="596">
      <pivotArea dataOnly="0" labelOnly="1" fieldPosition="0">
        <references count="3">
          <reference field="1" count="1" selected="0">
            <x v="1"/>
          </reference>
          <reference field="4" count="15">
            <x v="3"/>
            <x v="4"/>
            <x v="6"/>
            <x v="7"/>
            <x v="9"/>
            <x v="11"/>
            <x v="12"/>
            <x v="13"/>
            <x v="16"/>
            <x v="26"/>
            <x v="28"/>
            <x v="29"/>
            <x v="31"/>
            <x v="42"/>
            <x v="43"/>
          </reference>
          <reference field="15" count="0" selected="0"/>
        </references>
      </pivotArea>
    </format>
    <format dxfId="595">
      <pivotArea dataOnly="0" labelOnly="1" fieldPosition="0">
        <references count="2">
          <reference field="1" count="24">
            <x v="1"/>
            <x v="3"/>
            <x v="5"/>
            <x v="8"/>
            <x v="14"/>
            <x v="18"/>
            <x v="19"/>
            <x v="20"/>
            <x v="23"/>
            <x v="24"/>
            <x v="25"/>
            <x v="26"/>
            <x v="28"/>
            <x v="29"/>
            <x v="34"/>
            <x v="35"/>
            <x v="44"/>
            <x v="45"/>
            <x v="50"/>
            <x v="51"/>
            <x v="52"/>
            <x v="58"/>
            <x v="62"/>
            <x v="64"/>
          </reference>
          <reference field="15" count="0" selected="0"/>
        </references>
      </pivotArea>
    </format>
    <format dxfId="594">
      <pivotArea dataOnly="0" labelOnly="1" fieldPosition="0">
        <references count="3">
          <reference field="1" count="1" selected="0">
            <x v="1"/>
          </reference>
          <reference field="4" count="15">
            <x v="3"/>
            <x v="4"/>
            <x v="6"/>
            <x v="7"/>
            <x v="9"/>
            <x v="11"/>
            <x v="12"/>
            <x v="13"/>
            <x v="16"/>
            <x v="26"/>
            <x v="28"/>
            <x v="29"/>
            <x v="31"/>
            <x v="42"/>
            <x v="43"/>
          </reference>
          <reference field="15" count="0" selected="0"/>
        </references>
      </pivotArea>
    </format>
    <format dxfId="593">
      <pivotArea dataOnly="0" labelOnly="1" fieldPosition="0">
        <references count="2">
          <reference field="1" count="8">
            <x v="1"/>
            <x v="3"/>
            <x v="4"/>
            <x v="11"/>
            <x v="16"/>
            <x v="21"/>
            <x v="23"/>
            <x v="44"/>
          </reference>
          <reference field="15" count="0" selected="0"/>
        </references>
      </pivotArea>
    </format>
    <format dxfId="592">
      <pivotArea dataOnly="0" labelOnly="1" fieldPosition="0">
        <references count="3">
          <reference field="1" count="1" selected="0">
            <x v="1"/>
          </reference>
          <reference field="4" count="19">
            <x v="3"/>
            <x v="4"/>
            <x v="5"/>
            <x v="7"/>
            <x v="8"/>
            <x v="10"/>
            <x v="13"/>
            <x v="14"/>
            <x v="18"/>
            <x v="23"/>
            <x v="26"/>
            <x v="27"/>
            <x v="32"/>
            <x v="35"/>
            <x v="36"/>
            <x v="37"/>
            <x v="38"/>
            <x v="39"/>
            <x v="40"/>
          </reference>
          <reference field="15" count="0" selected="0"/>
        </references>
      </pivotArea>
    </format>
    <format dxfId="591">
      <pivotArea collapsedLevelsAreSubtotals="1" fieldPosition="0">
        <references count="3">
          <reference field="4294967294" count="1" selected="0">
            <x v="0"/>
          </reference>
          <reference field="1" count="1">
            <x v="16"/>
          </reference>
          <reference field="15" count="0" selected="0"/>
        </references>
      </pivotArea>
    </format>
    <format dxfId="590">
      <pivotArea dataOnly="0" labelOnly="1" fieldPosition="0">
        <references count="2">
          <reference field="1" count="1">
            <x v="16"/>
          </reference>
          <reference field="15" count="0" selected="0"/>
        </references>
      </pivotArea>
    </format>
    <format dxfId="589">
      <pivotArea collapsedLevelsAreSubtotals="1" fieldPosition="0">
        <references count="3">
          <reference field="4294967294" count="1" selected="0">
            <x v="0"/>
          </reference>
          <reference field="1" count="1">
            <x v="21"/>
          </reference>
          <reference field="15" count="0" selected="0"/>
        </references>
      </pivotArea>
    </format>
    <format dxfId="588">
      <pivotArea dataOnly="0" labelOnly="1" fieldPosition="0">
        <references count="2">
          <reference field="1" count="1">
            <x v="21"/>
          </reference>
          <reference field="15" count="0" selected="0"/>
        </references>
      </pivotArea>
    </format>
    <format dxfId="587">
      <pivotArea dataOnly="0" labelOnly="1" fieldPosition="0">
        <references count="2">
          <reference field="1" count="14">
            <x v="3"/>
            <x v="5"/>
            <x v="8"/>
            <x v="10"/>
            <x v="19"/>
            <x v="27"/>
            <x v="28"/>
            <x v="36"/>
            <x v="40"/>
            <x v="45"/>
            <x v="46"/>
            <x v="48"/>
            <x v="50"/>
            <x v="52"/>
          </reference>
          <reference field="15" count="0" selected="0"/>
        </references>
      </pivotArea>
    </format>
    <format dxfId="586">
      <pivotArea dataOnly="0" labelOnly="1" fieldPosition="0">
        <references count="3">
          <reference field="1" count="1" selected="0">
            <x v="2"/>
          </reference>
          <reference field="4" count="4">
            <x v="3"/>
            <x v="10"/>
            <x v="14"/>
            <x v="37"/>
          </reference>
          <reference field="15" count="0" selected="0"/>
        </references>
      </pivotArea>
    </format>
    <format dxfId="585">
      <pivotArea dataOnly="0" labelOnly="1" fieldPosition="0">
        <references count="3">
          <reference field="1" count="1" selected="0">
            <x v="52"/>
          </reference>
          <reference field="4" count="1">
            <x v="14"/>
          </reference>
          <reference field="15" count="0" selected="0"/>
        </references>
      </pivotArea>
    </format>
    <format dxfId="584">
      <pivotArea dataOnly="0" labelOnly="1" fieldPosition="0">
        <references count="3">
          <reference field="1" count="1" selected="0">
            <x v="27"/>
          </reference>
          <reference field="4" count="1">
            <x v="32"/>
          </reference>
          <reference field="15" count="0" selected="0"/>
        </references>
      </pivotArea>
    </format>
    <format dxfId="583">
      <pivotArea dataOnly="0" labelOnly="1" fieldPosition="0">
        <references count="2">
          <reference field="1" count="19">
            <x v="4"/>
            <x v="11"/>
            <x v="13"/>
            <x v="15"/>
            <x v="21"/>
            <x v="23"/>
            <x v="26"/>
            <x v="32"/>
            <x v="34"/>
            <x v="37"/>
            <x v="38"/>
            <x v="39"/>
            <x v="44"/>
            <x v="54"/>
            <x v="56"/>
            <x v="62"/>
            <x v="63"/>
            <x v="65"/>
            <x v="69"/>
          </reference>
          <reference field="15" count="0" selected="0"/>
        </references>
      </pivotArea>
    </format>
    <format dxfId="582">
      <pivotArea dataOnly="0" labelOnly="1" fieldPosition="0">
        <references count="3">
          <reference field="1" count="1" selected="0">
            <x v="3"/>
          </reference>
          <reference field="4" count="10">
            <x v="3"/>
            <x v="8"/>
            <x v="10"/>
            <x v="14"/>
            <x v="15"/>
            <x v="18"/>
            <x v="30"/>
            <x v="37"/>
            <x v="38"/>
            <x v="40"/>
          </reference>
          <reference field="15" count="0" selected="0"/>
        </references>
      </pivotArea>
    </format>
    <format dxfId="581">
      <pivotArea dataOnly="0" labelOnly="1" fieldPosition="0">
        <references count="3">
          <reference field="1" count="1" selected="0">
            <x v="38"/>
          </reference>
          <reference field="4" count="10">
            <x v="3"/>
            <x v="8"/>
            <x v="10"/>
            <x v="14"/>
            <x v="15"/>
            <x v="18"/>
            <x v="32"/>
            <x v="37"/>
            <x v="38"/>
            <x v="40"/>
          </reference>
          <reference field="15" count="0" selected="0"/>
        </references>
      </pivotArea>
    </format>
    <format dxfId="580">
      <pivotArea collapsedLevelsAreSubtotals="1" fieldPosition="0">
        <references count="3">
          <reference field="4294967294" count="1" selected="0">
            <x v="0"/>
          </reference>
          <reference field="1" count="1">
            <x v="13"/>
          </reference>
          <reference field="15" count="0" selected="0"/>
        </references>
      </pivotArea>
    </format>
    <format dxfId="579">
      <pivotArea dataOnly="0" labelOnly="1" fieldPosition="0">
        <references count="2">
          <reference field="1" count="1">
            <x v="13"/>
          </reference>
          <reference field="15" count="0" selected="0"/>
        </references>
      </pivotArea>
    </format>
    <format dxfId="578">
      <pivotArea collapsedLevelsAreSubtotals="1" fieldPosition="0">
        <references count="3">
          <reference field="4294967294" count="1" selected="0">
            <x v="0"/>
          </reference>
          <reference field="1" count="1">
            <x v="37"/>
          </reference>
          <reference field="15" count="0" selected="0"/>
        </references>
      </pivotArea>
    </format>
    <format dxfId="577">
      <pivotArea dataOnly="0" labelOnly="1" fieldPosition="0">
        <references count="2">
          <reference field="1" count="1">
            <x v="37"/>
          </reference>
          <reference field="15" count="0" selected="0"/>
        </references>
      </pivotArea>
    </format>
    <format dxfId="576">
      <pivotArea collapsedLevelsAreSubtotals="1" fieldPosition="0">
        <references count="3">
          <reference field="4294967294" count="1" selected="0">
            <x v="0"/>
          </reference>
          <reference field="1" count="1">
            <x v="39"/>
          </reference>
          <reference field="15" count="0" selected="0"/>
        </references>
      </pivotArea>
    </format>
    <format dxfId="575">
      <pivotArea dataOnly="0" labelOnly="1" fieldPosition="0">
        <references count="2">
          <reference field="1" count="1">
            <x v="39"/>
          </reference>
          <reference field="15" count="0" selected="0"/>
        </references>
      </pivotArea>
    </format>
    <format dxfId="574">
      <pivotArea collapsedLevelsAreSubtotals="1" fieldPosition="0">
        <references count="3">
          <reference field="4294967294" count="1" selected="0">
            <x v="0"/>
          </reference>
          <reference field="1" count="1">
            <x v="56"/>
          </reference>
          <reference field="15" count="0" selected="0"/>
        </references>
      </pivotArea>
    </format>
    <format dxfId="573">
      <pivotArea dataOnly="0" labelOnly="1" fieldPosition="0">
        <references count="2">
          <reference field="1" count="1">
            <x v="56"/>
          </reference>
          <reference field="15" count="0" selected="0"/>
        </references>
      </pivotArea>
    </format>
    <format dxfId="572">
      <pivotArea collapsedLevelsAreSubtotals="1" fieldPosition="0">
        <references count="3">
          <reference field="4294967294" count="1" selected="0">
            <x v="0"/>
          </reference>
          <reference field="1" count="1">
            <x v="65"/>
          </reference>
          <reference field="15" count="0" selected="0"/>
        </references>
      </pivotArea>
    </format>
    <format dxfId="571">
      <pivotArea dataOnly="0" labelOnly="1" fieldPosition="0">
        <references count="2">
          <reference field="1" count="1">
            <x v="65"/>
          </reference>
          <reference field="15" count="0" selected="0"/>
        </references>
      </pivotArea>
    </format>
    <format dxfId="570">
      <pivotArea collapsedLevelsAreSubtotals="1" fieldPosition="0">
        <references count="3">
          <reference field="4294967294" count="1" selected="0">
            <x v="0"/>
          </reference>
          <reference field="1" count="1">
            <x v="69"/>
          </reference>
          <reference field="15" count="0" selected="0"/>
        </references>
      </pivotArea>
    </format>
    <format dxfId="569">
      <pivotArea dataOnly="0" labelOnly="1" fieldPosition="0">
        <references count="2">
          <reference field="1" count="1">
            <x v="69"/>
          </reference>
          <reference field="15" count="0" selected="0"/>
        </references>
      </pivotArea>
    </format>
    <format dxfId="568">
      <pivotArea dataOnly="0" labelOnly="1" fieldPosition="0">
        <references count="2">
          <reference field="1" count="46">
            <x v="0"/>
            <x v="1"/>
            <x v="3"/>
            <x v="4"/>
            <x v="5"/>
            <x v="7"/>
            <x v="8"/>
            <x v="10"/>
            <x v="11"/>
            <x v="13"/>
            <x v="15"/>
            <x v="18"/>
            <x v="19"/>
            <x v="20"/>
            <x v="22"/>
            <x v="23"/>
            <x v="24"/>
            <x v="25"/>
            <x v="28"/>
            <x v="29"/>
            <x v="30"/>
            <x v="31"/>
            <x v="32"/>
            <x v="33"/>
            <x v="34"/>
            <x v="36"/>
            <x v="37"/>
            <x v="38"/>
            <x v="42"/>
            <x v="44"/>
            <x v="45"/>
            <x v="46"/>
            <x v="47"/>
            <x v="48"/>
            <x v="49"/>
            <x v="50"/>
            <x v="52"/>
            <x v="55"/>
            <x v="58"/>
            <x v="59"/>
            <x v="64"/>
            <x v="69"/>
            <x v="71"/>
            <x v="72"/>
            <x v="74"/>
            <x v="75"/>
          </reference>
          <reference field="15" count="0" selected="0"/>
        </references>
      </pivotArea>
    </format>
    <format dxfId="567">
      <pivotArea dataOnly="0" labelOnly="1" fieldPosition="0">
        <references count="3">
          <reference field="1" count="1" selected="0">
            <x v="0"/>
          </reference>
          <reference field="4" count="1">
            <x v="8"/>
          </reference>
          <reference field="15" count="0" selected="0"/>
        </references>
      </pivotArea>
    </format>
    <format dxfId="566">
      <pivotArea dataOnly="0" labelOnly="1" fieldPosition="0">
        <references count="3">
          <reference field="1" count="1" selected="0">
            <x v="1"/>
          </reference>
          <reference field="4" count="5">
            <x v="2"/>
            <x v="8"/>
            <x v="23"/>
            <x v="27"/>
            <x v="38"/>
          </reference>
          <reference field="15" count="0" selected="0"/>
        </references>
      </pivotArea>
    </format>
    <format dxfId="565">
      <pivotArea dataOnly="0" labelOnly="1" fieldPosition="0">
        <references count="3">
          <reference field="1" count="1" selected="0">
            <x v="3"/>
          </reference>
          <reference field="4" count="7">
            <x v="6"/>
            <x v="8"/>
            <x v="23"/>
            <x v="27"/>
            <x v="32"/>
            <x v="38"/>
            <x v="39"/>
          </reference>
          <reference field="15" count="0" selected="0"/>
        </references>
      </pivotArea>
    </format>
    <format dxfId="564">
      <pivotArea dataOnly="0" labelOnly="1" fieldPosition="0">
        <references count="3">
          <reference field="1" count="1" selected="0">
            <x v="4"/>
          </reference>
          <reference field="4" count="6">
            <x v="2"/>
            <x v="6"/>
            <x v="8"/>
            <x v="15"/>
            <x v="27"/>
            <x v="32"/>
          </reference>
          <reference field="15" count="0" selected="0"/>
        </references>
      </pivotArea>
    </format>
    <format dxfId="563">
      <pivotArea dataOnly="0" labelOnly="1" fieldPosition="0">
        <references count="3">
          <reference field="1" count="1" selected="0">
            <x v="5"/>
          </reference>
          <reference field="4" count="3">
            <x v="18"/>
            <x v="30"/>
            <x v="39"/>
          </reference>
          <reference field="15" count="0" selected="0"/>
        </references>
      </pivotArea>
    </format>
    <format dxfId="562">
      <pivotArea dataOnly="0" labelOnly="1" fieldPosition="0">
        <references count="3">
          <reference field="1" count="1" selected="0">
            <x v="7"/>
          </reference>
          <reference field="4" count="4">
            <x v="8"/>
            <x v="15"/>
            <x v="27"/>
            <x v="30"/>
          </reference>
          <reference field="15" count="0" selected="0"/>
        </references>
      </pivotArea>
    </format>
    <format dxfId="561">
      <pivotArea dataOnly="0" labelOnly="1" fieldPosition="0">
        <references count="3">
          <reference field="1" count="1" selected="0">
            <x v="8"/>
          </reference>
          <reference field="4" count="7">
            <x v="8"/>
            <x v="15"/>
            <x v="18"/>
            <x v="23"/>
            <x v="27"/>
            <x v="32"/>
            <x v="38"/>
          </reference>
          <reference field="15" count="0" selected="0"/>
        </references>
      </pivotArea>
    </format>
    <format dxfId="560">
      <pivotArea dataOnly="0" labelOnly="1" fieldPosition="0">
        <references count="3">
          <reference field="1" count="1" selected="0">
            <x v="10"/>
          </reference>
          <reference field="4" count="1">
            <x v="30"/>
          </reference>
          <reference field="15" count="0" selected="0"/>
        </references>
      </pivotArea>
    </format>
    <format dxfId="559">
      <pivotArea dataOnly="0" labelOnly="1" fieldPosition="0">
        <references count="3">
          <reference field="1" count="1" selected="0">
            <x v="11"/>
          </reference>
          <reference field="4" count="2">
            <x v="2"/>
            <x v="30"/>
          </reference>
          <reference field="15" count="0" selected="0"/>
        </references>
      </pivotArea>
    </format>
    <format dxfId="558">
      <pivotArea dataOnly="0" labelOnly="1" fieldPosition="0">
        <references count="3">
          <reference field="1" count="1" selected="0">
            <x v="13"/>
          </reference>
          <reference field="4" count="1">
            <x v="27"/>
          </reference>
          <reference field="15" count="0" selected="0"/>
        </references>
      </pivotArea>
    </format>
    <format dxfId="557">
      <pivotArea dataOnly="0" labelOnly="1" fieldPosition="0">
        <references count="3">
          <reference field="1" count="1" selected="0">
            <x v="15"/>
          </reference>
          <reference field="4" count="3">
            <x v="2"/>
            <x v="6"/>
            <x v="23"/>
          </reference>
          <reference field="15" count="0" selected="0"/>
        </references>
      </pivotArea>
    </format>
    <format dxfId="556">
      <pivotArea dataOnly="0" labelOnly="1" fieldPosition="0">
        <references count="3">
          <reference field="1" count="1" selected="0">
            <x v="18"/>
          </reference>
          <reference field="4" count="12">
            <x v="2"/>
            <x v="3"/>
            <x v="6"/>
            <x v="8"/>
            <x v="10"/>
            <x v="14"/>
            <x v="15"/>
            <x v="18"/>
            <x v="27"/>
            <x v="30"/>
            <x v="32"/>
            <x v="37"/>
          </reference>
          <reference field="15" count="0" selected="0"/>
        </references>
      </pivotArea>
    </format>
    <format dxfId="555">
      <pivotArea dataOnly="0" labelOnly="1" fieldPosition="0">
        <references count="3">
          <reference field="1" count="1" selected="0">
            <x v="19"/>
          </reference>
          <reference field="4" count="10">
            <x v="3"/>
            <x v="5"/>
            <x v="6"/>
            <x v="10"/>
            <x v="14"/>
            <x v="18"/>
            <x v="27"/>
            <x v="30"/>
            <x v="37"/>
            <x v="38"/>
          </reference>
          <reference field="15" count="0" selected="0"/>
        </references>
      </pivotArea>
    </format>
    <format dxfId="554">
      <pivotArea dataOnly="0" labelOnly="1" fieldPosition="0">
        <references count="3">
          <reference field="1" count="1" selected="0">
            <x v="20"/>
          </reference>
          <reference field="4" count="3">
            <x v="15"/>
            <x v="30"/>
            <x v="39"/>
          </reference>
          <reference field="15" count="0" selected="0"/>
        </references>
      </pivotArea>
    </format>
    <format dxfId="553">
      <pivotArea dataOnly="0" labelOnly="1" fieldPosition="0">
        <references count="3">
          <reference field="1" count="1" selected="0">
            <x v="22"/>
          </reference>
          <reference field="4" count="3">
            <x v="6"/>
            <x v="8"/>
            <x v="38"/>
          </reference>
          <reference field="15" count="0" selected="0"/>
        </references>
      </pivotArea>
    </format>
    <format dxfId="552">
      <pivotArea dataOnly="0" labelOnly="1" fieldPosition="0">
        <references count="3">
          <reference field="1" count="1" selected="0">
            <x v="23"/>
          </reference>
          <reference field="4" count="1">
            <x v="23"/>
          </reference>
          <reference field="15" count="0" selected="0"/>
        </references>
      </pivotArea>
    </format>
    <format dxfId="551">
      <pivotArea dataOnly="0" labelOnly="1" fieldPosition="0">
        <references count="3">
          <reference field="1" count="1" selected="0">
            <x v="24"/>
          </reference>
          <reference field="4" count="2">
            <x v="8"/>
            <x v="15"/>
          </reference>
          <reference field="15" count="0" selected="0"/>
        </references>
      </pivotArea>
    </format>
    <format dxfId="550">
      <pivotArea dataOnly="0" labelOnly="1" fieldPosition="0">
        <references count="3">
          <reference field="1" count="1" selected="0">
            <x v="25"/>
          </reference>
          <reference field="4" count="5">
            <x v="8"/>
            <x v="23"/>
            <x v="27"/>
            <x v="30"/>
            <x v="39"/>
          </reference>
          <reference field="15" count="0" selected="0"/>
        </references>
      </pivotArea>
    </format>
    <format dxfId="549">
      <pivotArea dataOnly="0" labelOnly="1" fieldPosition="0">
        <references count="3">
          <reference field="1" count="1" selected="0">
            <x v="28"/>
          </reference>
          <reference field="4" count="2">
            <x v="6"/>
            <x v="18"/>
          </reference>
          <reference field="15" count="0" selected="0"/>
        </references>
      </pivotArea>
    </format>
    <format dxfId="548">
      <pivotArea dataOnly="0" labelOnly="1" fieldPosition="0">
        <references count="3">
          <reference field="1" count="1" selected="0">
            <x v="29"/>
          </reference>
          <reference field="4" count="10">
            <x v="3"/>
            <x v="8"/>
            <x v="10"/>
            <x v="14"/>
            <x v="18"/>
            <x v="23"/>
            <x v="32"/>
            <x v="37"/>
            <x v="38"/>
            <x v="39"/>
          </reference>
          <reference field="15" count="0" selected="0"/>
        </references>
      </pivotArea>
    </format>
    <format dxfId="547">
      <pivotArea dataOnly="0" labelOnly="1" fieldPosition="0">
        <references count="3">
          <reference field="1" count="1" selected="0">
            <x v="30"/>
          </reference>
          <reference field="4" count="9">
            <x v="3"/>
            <x v="8"/>
            <x v="10"/>
            <x v="14"/>
            <x v="18"/>
            <x v="30"/>
            <x v="37"/>
            <x v="38"/>
            <x v="39"/>
          </reference>
          <reference field="15" count="0" selected="0"/>
        </references>
      </pivotArea>
    </format>
    <format dxfId="546">
      <pivotArea dataOnly="0" labelOnly="1" fieldPosition="0">
        <references count="3">
          <reference field="1" count="1" selected="0">
            <x v="31"/>
          </reference>
          <reference field="4" count="6">
            <x v="3"/>
            <x v="10"/>
            <x v="14"/>
            <x v="27"/>
            <x v="30"/>
            <x v="37"/>
          </reference>
          <reference field="15" count="0" selected="0"/>
        </references>
      </pivotArea>
    </format>
    <format dxfId="545">
      <pivotArea dataOnly="0" labelOnly="1" fieldPosition="0">
        <references count="3">
          <reference field="1" count="1" selected="0">
            <x v="32"/>
          </reference>
          <reference field="4" count="4">
            <x v="3"/>
            <x v="8"/>
            <x v="10"/>
            <x v="23"/>
          </reference>
          <reference field="15" count="0" selected="0"/>
        </references>
      </pivotArea>
    </format>
    <format dxfId="544">
      <pivotArea dataOnly="0" labelOnly="1" fieldPosition="0">
        <references count="3">
          <reference field="1" count="1" selected="0">
            <x v="33"/>
          </reference>
          <reference field="4" count="10">
            <x v="2"/>
            <x v="3"/>
            <x v="10"/>
            <x v="14"/>
            <x v="18"/>
            <x v="23"/>
            <x v="27"/>
            <x v="32"/>
            <x v="37"/>
            <x v="39"/>
          </reference>
          <reference field="15" count="0" selected="0"/>
        </references>
      </pivotArea>
    </format>
    <format dxfId="543">
      <pivotArea dataOnly="0" labelOnly="1" fieldPosition="0">
        <references count="3">
          <reference field="1" count="1" selected="0">
            <x v="34"/>
          </reference>
          <reference field="4" count="4">
            <x v="6"/>
            <x v="8"/>
            <x v="27"/>
            <x v="39"/>
          </reference>
          <reference field="15" count="0" selected="0"/>
        </references>
      </pivotArea>
    </format>
    <format dxfId="542">
      <pivotArea dataOnly="0" labelOnly="1" fieldPosition="0">
        <references count="3">
          <reference field="1" count="1" selected="0">
            <x v="36"/>
          </reference>
          <reference field="4" count="1">
            <x v="27"/>
          </reference>
          <reference field="15" count="0" selected="0"/>
        </references>
      </pivotArea>
    </format>
    <format dxfId="541">
      <pivotArea dataOnly="0" labelOnly="1" fieldPosition="0">
        <references count="3">
          <reference field="1" count="1" selected="0">
            <x v="37"/>
          </reference>
          <reference field="4" count="3">
            <x v="6"/>
            <x v="15"/>
            <x v="23"/>
          </reference>
          <reference field="15" count="0" selected="0"/>
        </references>
      </pivotArea>
    </format>
    <format dxfId="540">
      <pivotArea dataOnly="0" labelOnly="1" fieldPosition="0">
        <references count="3">
          <reference field="1" count="1" selected="0">
            <x v="38"/>
          </reference>
          <reference field="4" count="7">
            <x v="2"/>
            <x v="6"/>
            <x v="15"/>
            <x v="23"/>
            <x v="30"/>
            <x v="32"/>
            <x v="39"/>
          </reference>
          <reference field="15" count="0" selected="0"/>
        </references>
      </pivotArea>
    </format>
    <format dxfId="539">
      <pivotArea dataOnly="0" labelOnly="1" fieldPosition="0">
        <references count="3">
          <reference field="1" count="1" selected="0">
            <x v="42"/>
          </reference>
          <reference field="4" count="4">
            <x v="2"/>
            <x v="6"/>
            <x v="8"/>
            <x v="15"/>
          </reference>
          <reference field="15" count="0" selected="0"/>
        </references>
      </pivotArea>
    </format>
    <format dxfId="538">
      <pivotArea dataOnly="0" labelOnly="1" fieldPosition="0">
        <references count="3">
          <reference field="1" count="1" selected="0">
            <x v="44"/>
          </reference>
          <reference field="4" count="1">
            <x v="8"/>
          </reference>
          <reference field="15" count="0" selected="0"/>
        </references>
      </pivotArea>
    </format>
    <format dxfId="537">
      <pivotArea dataOnly="0" labelOnly="1" fieldPosition="0">
        <references count="3">
          <reference field="1" count="1" selected="0">
            <x v="45"/>
          </reference>
          <reference field="4" count="7">
            <x v="6"/>
            <x v="8"/>
            <x v="18"/>
            <x v="23"/>
            <x v="32"/>
            <x v="38"/>
            <x v="39"/>
          </reference>
          <reference field="15" count="0" selected="0"/>
        </references>
      </pivotArea>
    </format>
    <format dxfId="536">
      <pivotArea dataOnly="0" labelOnly="1" fieldPosition="0">
        <references count="3">
          <reference field="1" count="1" selected="0">
            <x v="46"/>
          </reference>
          <reference field="4" count="2">
            <x v="23"/>
            <x v="30"/>
          </reference>
          <reference field="15" count="0" selected="0"/>
        </references>
      </pivotArea>
    </format>
    <format dxfId="535">
      <pivotArea dataOnly="0" labelOnly="1" fieldPosition="0">
        <references count="3">
          <reference field="1" count="1" selected="0">
            <x v="47"/>
          </reference>
          <reference field="4" count="10">
            <x v="3"/>
            <x v="8"/>
            <x v="10"/>
            <x v="14"/>
            <x v="18"/>
            <x v="27"/>
            <x v="30"/>
            <x v="37"/>
            <x v="38"/>
            <x v="39"/>
          </reference>
          <reference field="15" count="0" selected="0"/>
        </references>
      </pivotArea>
    </format>
    <format dxfId="534">
      <pivotArea dataOnly="0" labelOnly="1" fieldPosition="0">
        <references count="3">
          <reference field="1" count="1" selected="0">
            <x v="48"/>
          </reference>
          <reference field="4" count="4">
            <x v="8"/>
            <x v="30"/>
            <x v="38"/>
            <x v="39"/>
          </reference>
          <reference field="15" count="0" selected="0"/>
        </references>
      </pivotArea>
    </format>
    <format dxfId="533">
      <pivotArea dataOnly="0" labelOnly="1" fieldPosition="0">
        <references count="3">
          <reference field="1" count="1" selected="0">
            <x v="49"/>
          </reference>
          <reference field="4" count="9">
            <x v="2"/>
            <x v="3"/>
            <x v="8"/>
            <x v="15"/>
            <x v="23"/>
            <x v="27"/>
            <x v="32"/>
            <x v="37"/>
            <x v="39"/>
          </reference>
          <reference field="15" count="0" selected="0"/>
        </references>
      </pivotArea>
    </format>
    <format dxfId="532">
      <pivotArea dataOnly="0" labelOnly="1" fieldPosition="0">
        <references count="3">
          <reference field="1" count="1" selected="0">
            <x v="50"/>
          </reference>
          <reference field="4" count="5">
            <x v="8"/>
            <x v="18"/>
            <x v="27"/>
            <x v="30"/>
            <x v="38"/>
          </reference>
          <reference field="15" count="0" selected="0"/>
        </references>
      </pivotArea>
    </format>
    <format dxfId="531">
      <pivotArea dataOnly="0" labelOnly="1" fieldPosition="0">
        <references count="3">
          <reference field="1" count="1" selected="0">
            <x v="52"/>
          </reference>
          <reference field="4" count="6">
            <x v="2"/>
            <x v="8"/>
            <x v="27"/>
            <x v="30"/>
            <x v="38"/>
            <x v="39"/>
          </reference>
          <reference field="15" count="0" selected="0"/>
        </references>
      </pivotArea>
    </format>
    <format dxfId="530">
      <pivotArea dataOnly="0" labelOnly="1" fieldPosition="0">
        <references count="3">
          <reference field="1" count="1" selected="0">
            <x v="55"/>
          </reference>
          <reference field="4" count="4">
            <x v="2"/>
            <x v="15"/>
            <x v="32"/>
            <x v="38"/>
          </reference>
          <reference field="15" count="0" selected="0"/>
        </references>
      </pivotArea>
    </format>
    <format dxfId="529">
      <pivotArea dataOnly="0" labelOnly="1" fieldPosition="0">
        <references count="3">
          <reference field="1" count="1" selected="0">
            <x v="58"/>
          </reference>
          <reference field="4" count="7">
            <x v="10"/>
            <x v="14"/>
            <x v="18"/>
            <x v="23"/>
            <x v="32"/>
            <x v="37"/>
            <x v="38"/>
          </reference>
          <reference field="15" count="0" selected="0"/>
        </references>
      </pivotArea>
    </format>
    <format dxfId="528">
      <pivotArea dataOnly="0" labelOnly="1" fieldPosition="0">
        <references count="3">
          <reference field="1" count="1" selected="0">
            <x v="59"/>
          </reference>
          <reference field="4" count="7">
            <x v="2"/>
            <x v="3"/>
            <x v="8"/>
            <x v="14"/>
            <x v="27"/>
            <x v="30"/>
            <x v="37"/>
          </reference>
          <reference field="15" count="0" selected="0"/>
        </references>
      </pivotArea>
    </format>
    <format dxfId="527">
      <pivotArea dataOnly="0" labelOnly="1" fieldPosition="0">
        <references count="3">
          <reference field="1" count="1" selected="0">
            <x v="64"/>
          </reference>
          <reference field="4" count="7">
            <x v="2"/>
            <x v="6"/>
            <x v="8"/>
            <x v="10"/>
            <x v="27"/>
            <x v="32"/>
            <x v="38"/>
          </reference>
          <reference field="15" count="0" selected="0"/>
        </references>
      </pivotArea>
    </format>
    <format dxfId="526">
      <pivotArea dataOnly="0" labelOnly="1" fieldPosition="0">
        <references count="3">
          <reference field="1" count="1" selected="0">
            <x v="69"/>
          </reference>
          <reference field="4" count="1">
            <x v="23"/>
          </reference>
          <reference field="15" count="0" selected="0"/>
        </references>
      </pivotArea>
    </format>
    <format dxfId="525">
      <pivotArea dataOnly="0" labelOnly="1" fieldPosition="0">
        <references count="3">
          <reference field="1" count="1" selected="0">
            <x v="71"/>
          </reference>
          <reference field="4" count="2">
            <x v="2"/>
            <x v="15"/>
          </reference>
          <reference field="15" count="0" selected="0"/>
        </references>
      </pivotArea>
    </format>
    <format dxfId="524">
      <pivotArea dataOnly="0" labelOnly="1" fieldPosition="0">
        <references count="3">
          <reference field="1" count="1" selected="0">
            <x v="72"/>
          </reference>
          <reference field="4" count="1">
            <x v="2"/>
          </reference>
          <reference field="15" count="0" selected="0"/>
        </references>
      </pivotArea>
    </format>
    <format dxfId="523">
      <pivotArea dataOnly="0" labelOnly="1" fieldPosition="0">
        <references count="3">
          <reference field="1" count="1" selected="0">
            <x v="74"/>
          </reference>
          <reference field="4" count="1">
            <x v="3"/>
          </reference>
          <reference field="15" count="0" selected="0"/>
        </references>
      </pivotArea>
    </format>
    <format dxfId="522">
      <pivotArea dataOnly="0" labelOnly="1" fieldPosition="0">
        <references count="3">
          <reference field="1" count="1" selected="0">
            <x v="75"/>
          </reference>
          <reference field="4" count="1">
            <x v="2"/>
          </reference>
          <reference field="15" count="0" selected="0"/>
        </references>
      </pivotArea>
    </format>
    <format dxfId="521">
      <pivotArea collapsedLevelsAreSubtotals="1" fieldPosition="0">
        <references count="3">
          <reference field="4294967294" count="1" selected="0">
            <x v="0"/>
          </reference>
          <reference field="1" count="1">
            <x v="0"/>
          </reference>
          <reference field="15" count="0" selected="0"/>
        </references>
      </pivotArea>
    </format>
    <format dxfId="520">
      <pivotArea dataOnly="0" labelOnly="1" fieldPosition="0">
        <references count="2">
          <reference field="1" count="1">
            <x v="0"/>
          </reference>
          <reference field="15" count="0" selected="0"/>
        </references>
      </pivotArea>
    </format>
    <format dxfId="519">
      <pivotArea collapsedLevelsAreSubtotals="1" fieldPosition="0">
        <references count="3">
          <reference field="4294967294" count="1" selected="0">
            <x v="0"/>
          </reference>
          <reference field="1" count="1">
            <x v="10"/>
          </reference>
          <reference field="15" count="0" selected="0"/>
        </references>
      </pivotArea>
    </format>
    <format dxfId="518">
      <pivotArea dataOnly="0" labelOnly="1" fieldPosition="0">
        <references count="2">
          <reference field="1" count="1">
            <x v="10"/>
          </reference>
          <reference field="15" count="0" selected="0"/>
        </references>
      </pivotArea>
    </format>
    <format dxfId="517">
      <pivotArea collapsedLevelsAreSubtotals="1" fieldPosition="0">
        <references count="3">
          <reference field="4294967294" count="1" selected="0">
            <x v="0"/>
          </reference>
          <reference field="1" count="1">
            <x v="31"/>
          </reference>
          <reference field="15" count="0" selected="0"/>
        </references>
      </pivotArea>
    </format>
    <format dxfId="516">
      <pivotArea dataOnly="0" labelOnly="1" fieldPosition="0">
        <references count="2">
          <reference field="1" count="1">
            <x v="31"/>
          </reference>
          <reference field="15" count="0" selected="0"/>
        </references>
      </pivotArea>
    </format>
    <format dxfId="515">
      <pivotArea collapsedLevelsAreSubtotals="1" fieldPosition="0">
        <references count="3">
          <reference field="4294967294" count="1" selected="0">
            <x v="0"/>
          </reference>
          <reference field="1" count="1">
            <x v="33"/>
          </reference>
          <reference field="15" count="0" selected="0"/>
        </references>
      </pivotArea>
    </format>
    <format dxfId="514">
      <pivotArea dataOnly="0" labelOnly="1" fieldPosition="0">
        <references count="2">
          <reference field="1" count="1">
            <x v="33"/>
          </reference>
          <reference field="15" count="0" selected="0"/>
        </references>
      </pivotArea>
    </format>
    <format dxfId="513">
      <pivotArea collapsedLevelsAreSubtotals="1" fieldPosition="0">
        <references count="3">
          <reference field="4294967294" count="1" selected="0">
            <x v="0"/>
          </reference>
          <reference field="1" count="1">
            <x v="36"/>
          </reference>
          <reference field="15" count="0" selected="0"/>
        </references>
      </pivotArea>
    </format>
    <format dxfId="512">
      <pivotArea dataOnly="0" labelOnly="1" fieldPosition="0">
        <references count="2">
          <reference field="1" count="1">
            <x v="36"/>
          </reference>
          <reference field="15" count="0" selected="0"/>
        </references>
      </pivotArea>
    </format>
    <format dxfId="511">
      <pivotArea collapsedLevelsAreSubtotals="1" fieldPosition="0">
        <references count="3">
          <reference field="4294967294" count="1" selected="0">
            <x v="0"/>
          </reference>
          <reference field="1" count="1">
            <x v="42"/>
          </reference>
          <reference field="15" count="0" selected="0"/>
        </references>
      </pivotArea>
    </format>
    <format dxfId="510">
      <pivotArea dataOnly="0" labelOnly="1" fieldPosition="0">
        <references count="2">
          <reference field="1" count="1">
            <x v="42"/>
          </reference>
          <reference field="15" count="0" selected="0"/>
        </references>
      </pivotArea>
    </format>
    <format dxfId="509">
      <pivotArea collapsedLevelsAreSubtotals="1" fieldPosition="0">
        <references count="3">
          <reference field="4294967294" count="1" selected="0">
            <x v="0"/>
          </reference>
          <reference field="1" count="1">
            <x v="47"/>
          </reference>
          <reference field="15" count="0" selected="0"/>
        </references>
      </pivotArea>
    </format>
    <format dxfId="508">
      <pivotArea dataOnly="0" labelOnly="1" fieldPosition="0">
        <references count="2">
          <reference field="1" count="1">
            <x v="47"/>
          </reference>
          <reference field="15" count="0" selected="0"/>
        </references>
      </pivotArea>
    </format>
    <format dxfId="507">
      <pivotArea collapsedLevelsAreSubtotals="1" fieldPosition="0">
        <references count="3">
          <reference field="4294967294" count="1" selected="0">
            <x v="0"/>
          </reference>
          <reference field="1" count="1">
            <x v="49"/>
          </reference>
          <reference field="15" count="0" selected="0"/>
        </references>
      </pivotArea>
    </format>
    <format dxfId="506">
      <pivotArea dataOnly="0" labelOnly="1" fieldPosition="0">
        <references count="2">
          <reference field="1" count="1">
            <x v="49"/>
          </reference>
          <reference field="15" count="0" selected="0"/>
        </references>
      </pivotArea>
    </format>
    <format dxfId="505">
      <pivotArea collapsedLevelsAreSubtotals="1" fieldPosition="0">
        <references count="3">
          <reference field="4294967294" count="1" selected="0">
            <x v="0"/>
          </reference>
          <reference field="1" count="1">
            <x v="71"/>
          </reference>
          <reference field="15" count="0" selected="0"/>
        </references>
      </pivotArea>
    </format>
    <format dxfId="504">
      <pivotArea dataOnly="0" labelOnly="1" fieldPosition="0">
        <references count="2">
          <reference field="1" count="1">
            <x v="71"/>
          </reference>
          <reference field="15" count="0" selected="0"/>
        </references>
      </pivotArea>
    </format>
    <format dxfId="503">
      <pivotArea collapsedLevelsAreSubtotals="1" fieldPosition="0">
        <references count="3">
          <reference field="4294967294" count="1" selected="0">
            <x v="0"/>
          </reference>
          <reference field="1" count="1">
            <x v="72"/>
          </reference>
          <reference field="15" count="0" selected="0"/>
        </references>
      </pivotArea>
    </format>
    <format dxfId="502">
      <pivotArea dataOnly="0" labelOnly="1" fieldPosition="0">
        <references count="2">
          <reference field="1" count="1">
            <x v="72"/>
          </reference>
          <reference field="15" count="0" selected="0"/>
        </references>
      </pivotArea>
    </format>
    <format dxfId="501">
      <pivotArea collapsedLevelsAreSubtotals="1" fieldPosition="0">
        <references count="3">
          <reference field="4294967294" count="1" selected="0">
            <x v="0"/>
          </reference>
          <reference field="1" count="1">
            <x v="74"/>
          </reference>
          <reference field="15" count="0" selected="0"/>
        </references>
      </pivotArea>
    </format>
    <format dxfId="500">
      <pivotArea dataOnly="0" labelOnly="1" fieldPosition="0">
        <references count="2">
          <reference field="1" count="1">
            <x v="74"/>
          </reference>
          <reference field="15" count="0" selected="0"/>
        </references>
      </pivotArea>
    </format>
    <format dxfId="499">
      <pivotArea collapsedLevelsAreSubtotals="1" fieldPosition="0">
        <references count="3">
          <reference field="4294967294" count="1" selected="0">
            <x v="0"/>
          </reference>
          <reference field="1" count="1">
            <x v="75"/>
          </reference>
          <reference field="15" count="0" selected="0"/>
        </references>
      </pivotArea>
    </format>
    <format dxfId="498">
      <pivotArea dataOnly="0" labelOnly="1" fieldPosition="0">
        <references count="2">
          <reference field="1" count="1">
            <x v="75"/>
          </reference>
          <reference field="15" count="0" selected="0"/>
        </references>
      </pivotArea>
    </format>
    <format dxfId="497">
      <pivotArea dataOnly="0" labelOnly="1" fieldPosition="0">
        <references count="2">
          <reference field="1" count="9">
            <x v="9"/>
            <x v="11"/>
            <x v="15"/>
            <x v="20"/>
            <x v="32"/>
            <x v="35"/>
            <x v="36"/>
            <x v="57"/>
            <x v="73"/>
          </reference>
          <reference field="15" count="0" selected="0"/>
        </references>
      </pivotArea>
    </format>
    <format dxfId="496">
      <pivotArea dataOnly="0" labelOnly="1" fieldPosition="0">
        <references count="3">
          <reference field="1" count="1" selected="0">
            <x v="9"/>
          </reference>
          <reference field="4" count="4">
            <x v="14"/>
            <x v="18"/>
            <x v="37"/>
            <x v="39"/>
          </reference>
          <reference field="15" count="0" selected="0"/>
        </references>
      </pivotArea>
    </format>
    <format dxfId="495">
      <pivotArea dataOnly="0" labelOnly="1" fieldPosition="0">
        <references count="3">
          <reference field="1" count="1" selected="0">
            <x v="11"/>
          </reference>
          <reference field="4" count="3">
            <x v="14"/>
            <x v="18"/>
            <x v="39"/>
          </reference>
          <reference field="15" count="0" selected="0"/>
        </references>
      </pivotArea>
    </format>
    <format dxfId="494">
      <pivotArea dataOnly="0" labelOnly="1" fieldPosition="0">
        <references count="3">
          <reference field="1" count="1" selected="0">
            <x v="15"/>
          </reference>
          <reference field="4" count="1">
            <x v="39"/>
          </reference>
          <reference field="15" count="0" selected="0"/>
        </references>
      </pivotArea>
    </format>
    <format dxfId="493">
      <pivotArea dataOnly="0" labelOnly="1" fieldPosition="0">
        <references count="3">
          <reference field="1" count="1" selected="0">
            <x v="20"/>
          </reference>
          <reference field="4" count="1">
            <x v="39"/>
          </reference>
          <reference field="15" count="0" selected="0"/>
        </references>
      </pivotArea>
    </format>
    <format dxfId="492">
      <pivotArea dataOnly="0" labelOnly="1" fieldPosition="0">
        <references count="3">
          <reference field="1" count="1" selected="0">
            <x v="32"/>
          </reference>
          <reference field="4" count="4">
            <x v="14"/>
            <x v="18"/>
            <x v="37"/>
            <x v="39"/>
          </reference>
          <reference field="15" count="0" selected="0"/>
        </references>
      </pivotArea>
    </format>
    <format dxfId="491">
      <pivotArea dataOnly="0" labelOnly="1" fieldPosition="0">
        <references count="3">
          <reference field="1" count="1" selected="0">
            <x v="35"/>
          </reference>
          <reference field="4" count="4">
            <x v="14"/>
            <x v="18"/>
            <x v="37"/>
            <x v="39"/>
          </reference>
          <reference field="15" count="0" selected="0"/>
        </references>
      </pivotArea>
    </format>
    <format dxfId="490">
      <pivotArea dataOnly="0" labelOnly="1" fieldPosition="0">
        <references count="3">
          <reference field="1" count="1" selected="0">
            <x v="36"/>
          </reference>
          <reference field="4" count="1">
            <x v="18"/>
          </reference>
          <reference field="15" count="0" selected="0"/>
        </references>
      </pivotArea>
    </format>
    <format dxfId="489">
      <pivotArea dataOnly="0" labelOnly="1" fieldPosition="0">
        <references count="3">
          <reference field="1" count="1" selected="0">
            <x v="57"/>
          </reference>
          <reference field="4" count="1">
            <x v="14"/>
          </reference>
          <reference field="15" count="0" selected="0"/>
        </references>
      </pivotArea>
    </format>
    <format dxfId="488">
      <pivotArea dataOnly="0" labelOnly="1" fieldPosition="0">
        <references count="3">
          <reference field="1" count="1" selected="0">
            <x v="73"/>
          </reference>
          <reference field="4" count="2">
            <x v="37"/>
            <x v="39"/>
          </reference>
          <reference field="15" count="0" selected="0"/>
        </references>
      </pivotArea>
    </format>
    <format dxfId="487">
      <pivotArea collapsedLevelsAreSubtotals="1" fieldPosition="0">
        <references count="3">
          <reference field="4294967294" count="1" selected="0">
            <x v="0"/>
          </reference>
          <reference field="1" count="1">
            <x v="57"/>
          </reference>
          <reference field="15" count="0" selected="0"/>
        </references>
      </pivotArea>
    </format>
    <format dxfId="486">
      <pivotArea dataOnly="0" labelOnly="1" fieldPosition="0">
        <references count="2">
          <reference field="1" count="1">
            <x v="57"/>
          </reference>
          <reference field="15" count="0" selected="0"/>
        </references>
      </pivotArea>
    </format>
    <format dxfId="485">
      <pivotArea collapsedLevelsAreSubtotals="1" fieldPosition="0">
        <references count="3">
          <reference field="4294967294" count="1" selected="0">
            <x v="0"/>
          </reference>
          <reference field="1" count="1">
            <x v="57"/>
          </reference>
          <reference field="15" count="0" selected="0"/>
        </references>
      </pivotArea>
    </format>
    <format dxfId="484">
      <pivotArea dataOnly="0" labelOnly="1" fieldPosition="0">
        <references count="2">
          <reference field="1" count="1">
            <x v="57"/>
          </reference>
          <reference field="15" count="0" selected="0"/>
        </references>
      </pivotArea>
    </format>
    <format dxfId="483">
      <pivotArea collapsedLevelsAreSubtotals="1" fieldPosition="0">
        <references count="3">
          <reference field="4294967294" count="1" selected="0">
            <x v="0"/>
          </reference>
          <reference field="1" count="1">
            <x v="73"/>
          </reference>
          <reference field="15" count="0" selected="0"/>
        </references>
      </pivotArea>
    </format>
    <format dxfId="482">
      <pivotArea dataOnly="0" labelOnly="1" fieldPosition="0">
        <references count="2">
          <reference field="1" count="1">
            <x v="73"/>
          </reference>
          <reference field="15" count="0" selected="0"/>
        </references>
      </pivotArea>
    </format>
    <format dxfId="481">
      <pivotArea collapsedLevelsAreSubtotals="1" fieldPosition="0">
        <references count="3">
          <reference field="4294967294" count="1" selected="0">
            <x v="0"/>
          </reference>
          <reference field="1" count="1">
            <x v="70"/>
          </reference>
          <reference field="15" count="0" selected="0"/>
        </references>
      </pivotArea>
    </format>
    <format dxfId="480">
      <pivotArea dataOnly="0" labelOnly="1" fieldPosition="0">
        <references count="2">
          <reference field="1" count="1">
            <x v="70"/>
          </reference>
          <reference field="15" count="0" selected="0"/>
        </references>
      </pivotArea>
    </format>
    <format dxfId="479">
      <pivotArea dataOnly="0" labelOnly="1" fieldPosition="0">
        <references count="2">
          <reference field="1" count="31">
            <x v="1"/>
            <x v="2"/>
            <x v="4"/>
            <x v="5"/>
            <x v="7"/>
            <x v="8"/>
            <x v="9"/>
            <x v="11"/>
            <x v="12"/>
            <x v="14"/>
            <x v="15"/>
            <x v="18"/>
            <x v="20"/>
            <x v="24"/>
            <x v="26"/>
            <x v="27"/>
            <x v="32"/>
            <x v="35"/>
            <x v="38"/>
            <x v="40"/>
            <x v="43"/>
            <x v="44"/>
            <x v="45"/>
            <x v="46"/>
            <x v="48"/>
            <x v="51"/>
            <x v="52"/>
            <x v="54"/>
            <x v="59"/>
            <x v="60"/>
            <x v="70"/>
          </reference>
          <reference field="15" count="0" selected="0"/>
        </references>
      </pivotArea>
    </format>
    <format dxfId="478">
      <pivotArea dataOnly="0" labelOnly="1" fieldPosition="0">
        <references count="3">
          <reference field="1" count="1" selected="0">
            <x v="1"/>
          </reference>
          <reference field="4" count="2">
            <x v="5"/>
            <x v="36"/>
          </reference>
          <reference field="15" count="0" selected="0"/>
        </references>
      </pivotArea>
    </format>
    <format dxfId="477">
      <pivotArea dataOnly="0" labelOnly="1" fieldPosition="0">
        <references count="3">
          <reference field="1" count="1" selected="0">
            <x v="2"/>
          </reference>
          <reference field="4" count="4">
            <x v="2"/>
            <x v="5"/>
            <x v="6"/>
            <x v="15"/>
          </reference>
          <reference field="15" count="0" selected="0"/>
        </references>
      </pivotArea>
    </format>
    <format dxfId="476">
      <pivotArea dataOnly="0" labelOnly="1" fieldPosition="0">
        <references count="3">
          <reference field="1" count="1" selected="0">
            <x v="4"/>
          </reference>
          <reference field="4" count="1">
            <x v="26"/>
          </reference>
          <reference field="15" count="0" selected="0"/>
        </references>
      </pivotArea>
    </format>
    <format dxfId="475">
      <pivotArea dataOnly="0" labelOnly="1" fieldPosition="0">
        <references count="3">
          <reference field="1" count="1" selected="0">
            <x v="5"/>
          </reference>
          <reference field="4" count="2">
            <x v="5"/>
            <x v="8"/>
          </reference>
          <reference field="15" count="0" selected="0"/>
        </references>
      </pivotArea>
    </format>
    <format dxfId="474">
      <pivotArea dataOnly="0" labelOnly="1" fieldPosition="0">
        <references count="3">
          <reference field="1" count="1" selected="0">
            <x v="7"/>
          </reference>
          <reference field="4" count="1">
            <x v="25"/>
          </reference>
          <reference field="15" count="0" selected="0"/>
        </references>
      </pivotArea>
    </format>
    <format dxfId="473">
      <pivotArea dataOnly="0" labelOnly="1" fieldPosition="0">
        <references count="3">
          <reference field="1" count="1" selected="0">
            <x v="8"/>
          </reference>
          <reference field="4" count="2">
            <x v="5"/>
            <x v="26"/>
          </reference>
          <reference field="15" count="0" selected="0"/>
        </references>
      </pivotArea>
    </format>
    <format dxfId="472">
      <pivotArea dataOnly="0" labelOnly="1" fieldPosition="0">
        <references count="3">
          <reference field="1" count="1" selected="0">
            <x v="9"/>
          </reference>
          <reference field="4" count="6">
            <x v="5"/>
            <x v="8"/>
            <x v="10"/>
            <x v="15"/>
            <x v="36"/>
            <x v="38"/>
          </reference>
          <reference field="15" count="0" selected="0"/>
        </references>
      </pivotArea>
    </format>
    <format dxfId="471">
      <pivotArea dataOnly="0" labelOnly="1" fieldPosition="0">
        <references count="3">
          <reference field="1" count="1" selected="0">
            <x v="11"/>
          </reference>
          <reference field="4" count="9">
            <x v="5"/>
            <x v="7"/>
            <x v="15"/>
            <x v="19"/>
            <x v="21"/>
            <x v="22"/>
            <x v="23"/>
            <x v="26"/>
            <x v="36"/>
          </reference>
          <reference field="15" count="0" selected="0"/>
        </references>
      </pivotArea>
    </format>
    <format dxfId="470">
      <pivotArea dataOnly="0" labelOnly="1" fieldPosition="0">
        <references count="3">
          <reference field="1" count="1" selected="0">
            <x v="12"/>
          </reference>
          <reference field="4" count="1">
            <x v="38"/>
          </reference>
          <reference field="15" count="0" selected="0"/>
        </references>
      </pivotArea>
    </format>
    <format dxfId="469">
      <pivotArea dataOnly="0" labelOnly="1" fieldPosition="0">
        <references count="3">
          <reference field="1" count="1" selected="0">
            <x v="14"/>
          </reference>
          <reference field="4" count="12">
            <x v="1"/>
            <x v="3"/>
            <x v="6"/>
            <x v="8"/>
            <x v="10"/>
            <x v="14"/>
            <x v="15"/>
            <x v="21"/>
            <x v="23"/>
            <x v="27"/>
            <x v="38"/>
            <x v="39"/>
          </reference>
          <reference field="15" count="0" selected="0"/>
        </references>
      </pivotArea>
    </format>
    <format dxfId="468">
      <pivotArea dataOnly="0" labelOnly="1" fieldPosition="0">
        <references count="3">
          <reference field="1" count="1" selected="0">
            <x v="15"/>
          </reference>
          <reference field="4" count="1">
            <x v="5"/>
          </reference>
          <reference field="15" count="0" selected="0"/>
        </references>
      </pivotArea>
    </format>
    <format dxfId="467">
      <pivotArea dataOnly="0" labelOnly="1" fieldPosition="0">
        <references count="3">
          <reference field="1" count="1" selected="0">
            <x v="18"/>
          </reference>
          <reference field="4" count="1">
            <x v="26"/>
          </reference>
          <reference field="15" count="0" selected="0"/>
        </references>
      </pivotArea>
    </format>
    <format dxfId="466">
      <pivotArea dataOnly="0" labelOnly="1" fieldPosition="0">
        <references count="3">
          <reference field="1" count="1" selected="0">
            <x v="20"/>
          </reference>
          <reference field="4" count="1">
            <x v="26"/>
          </reference>
          <reference field="15" count="0" selected="0"/>
        </references>
      </pivotArea>
    </format>
    <format dxfId="465">
      <pivotArea dataOnly="0" labelOnly="1" fieldPosition="0">
        <references count="3">
          <reference field="1" count="1" selected="0">
            <x v="24"/>
          </reference>
          <reference field="4" count="1">
            <x v="2"/>
          </reference>
          <reference field="15" count="0" selected="0"/>
        </references>
      </pivotArea>
    </format>
    <format dxfId="464">
      <pivotArea dataOnly="0" labelOnly="1" fieldPosition="0">
        <references count="3">
          <reference field="1" count="1" selected="0">
            <x v="26"/>
          </reference>
          <reference field="4" count="3">
            <x v="6"/>
            <x v="30"/>
            <x v="39"/>
          </reference>
          <reference field="15" count="0" selected="0"/>
        </references>
      </pivotArea>
    </format>
    <format dxfId="463">
      <pivotArea dataOnly="0" labelOnly="1" fieldPosition="0">
        <references count="3">
          <reference field="1" count="1" selected="0">
            <x v="27"/>
          </reference>
          <reference field="4" count="2">
            <x v="8"/>
            <x v="15"/>
          </reference>
          <reference field="15" count="0" selected="0"/>
        </references>
      </pivotArea>
    </format>
    <format dxfId="462">
      <pivotArea dataOnly="0" labelOnly="1" fieldPosition="0">
        <references count="3">
          <reference field="1" count="1" selected="0">
            <x v="32"/>
          </reference>
          <reference field="4" count="2">
            <x v="26"/>
            <x v="36"/>
          </reference>
          <reference field="15" count="0" selected="0"/>
        </references>
      </pivotArea>
    </format>
    <format dxfId="461">
      <pivotArea dataOnly="0" labelOnly="1" fieldPosition="0">
        <references count="3">
          <reference field="1" count="1" selected="0">
            <x v="35"/>
          </reference>
          <reference field="4" count="3">
            <x v="8"/>
            <x v="10"/>
            <x v="23"/>
          </reference>
          <reference field="15" count="0" selected="0"/>
        </references>
      </pivotArea>
    </format>
    <format dxfId="460">
      <pivotArea dataOnly="0" labelOnly="1" fieldPosition="0">
        <references count="3">
          <reference field="1" count="1" selected="0">
            <x v="38"/>
          </reference>
          <reference field="4" count="1">
            <x v="5"/>
          </reference>
          <reference field="15" count="0" selected="0"/>
        </references>
      </pivotArea>
    </format>
    <format dxfId="459">
      <pivotArea dataOnly="0" labelOnly="1" fieldPosition="0">
        <references count="3">
          <reference field="1" count="1" selected="0">
            <x v="40"/>
          </reference>
          <reference field="4" count="1">
            <x v="8"/>
          </reference>
          <reference field="15" count="0" selected="0"/>
        </references>
      </pivotArea>
    </format>
    <format dxfId="458">
      <pivotArea dataOnly="0" labelOnly="1" fieldPosition="0">
        <references count="3">
          <reference field="1" count="1" selected="0">
            <x v="43"/>
          </reference>
          <reference field="4" count="12">
            <x v="3"/>
            <x v="6"/>
            <x v="7"/>
            <x v="8"/>
            <x v="10"/>
            <x v="14"/>
            <x v="18"/>
            <x v="22"/>
            <x v="27"/>
            <x v="36"/>
            <x v="37"/>
            <x v="38"/>
          </reference>
          <reference field="15" count="0" selected="0"/>
        </references>
      </pivotArea>
    </format>
    <format dxfId="457">
      <pivotArea dataOnly="0" labelOnly="1" fieldPosition="0">
        <references count="3">
          <reference field="1" count="1" selected="0">
            <x v="44"/>
          </reference>
          <reference field="4" count="1">
            <x v="36"/>
          </reference>
          <reference field="15" count="0" selected="0"/>
        </references>
      </pivotArea>
    </format>
    <format dxfId="456">
      <pivotArea dataOnly="0" labelOnly="1" fieldPosition="0">
        <references count="3">
          <reference field="1" count="1" selected="0">
            <x v="45"/>
          </reference>
          <reference field="4" count="1">
            <x v="7"/>
          </reference>
          <reference field="15" count="0" selected="0"/>
        </references>
      </pivotArea>
    </format>
    <format dxfId="455">
      <pivotArea dataOnly="0" labelOnly="1" fieldPosition="0">
        <references count="3">
          <reference field="1" count="1" selected="0">
            <x v="46"/>
          </reference>
          <reference field="4" count="1">
            <x v="22"/>
          </reference>
          <reference field="15" count="0" selected="0"/>
        </references>
      </pivotArea>
    </format>
    <format dxfId="454">
      <pivotArea dataOnly="0" labelOnly="1" fieldPosition="0">
        <references count="3">
          <reference field="1" count="1" selected="0">
            <x v="48"/>
          </reference>
          <reference field="4" count="1">
            <x v="5"/>
          </reference>
          <reference field="15" count="0" selected="0"/>
        </references>
      </pivotArea>
    </format>
    <format dxfId="453">
      <pivotArea dataOnly="0" labelOnly="1" fieldPosition="0">
        <references count="3">
          <reference field="1" count="1" selected="0">
            <x v="51"/>
          </reference>
          <reference field="4" count="2">
            <x v="26"/>
            <x v="27"/>
          </reference>
          <reference field="15" count="0" selected="0"/>
        </references>
      </pivotArea>
    </format>
    <format dxfId="452">
      <pivotArea dataOnly="0" labelOnly="1" fieldPosition="0">
        <references count="3">
          <reference field="1" count="1" selected="0">
            <x v="52"/>
          </reference>
          <reference field="4" count="2">
            <x v="5"/>
            <x v="6"/>
          </reference>
          <reference field="15" count="0" selected="0"/>
        </references>
      </pivotArea>
    </format>
    <format dxfId="451">
      <pivotArea dataOnly="0" labelOnly="1" fieldPosition="0">
        <references count="3">
          <reference field="1" count="1" selected="0">
            <x v="54"/>
          </reference>
          <reference field="4" count="1">
            <x v="5"/>
          </reference>
          <reference field="15" count="0" selected="0"/>
        </references>
      </pivotArea>
    </format>
    <format dxfId="450">
      <pivotArea dataOnly="0" labelOnly="1" fieldPosition="0">
        <references count="3">
          <reference field="1" count="1" selected="0">
            <x v="59"/>
          </reference>
          <reference field="4" count="1">
            <x v="26"/>
          </reference>
          <reference field="15" count="0" selected="0"/>
        </references>
      </pivotArea>
    </format>
    <format dxfId="449">
      <pivotArea dataOnly="0" labelOnly="1" fieldPosition="0">
        <references count="3">
          <reference field="1" count="1" selected="0">
            <x v="60"/>
          </reference>
          <reference field="4" count="6">
            <x v="3"/>
            <x v="8"/>
            <x v="14"/>
            <x v="15"/>
            <x v="37"/>
            <x v="38"/>
          </reference>
          <reference field="15" count="0" selected="0"/>
        </references>
      </pivotArea>
    </format>
    <format dxfId="448">
      <pivotArea dataOnly="0" labelOnly="1" fieldPosition="0">
        <references count="3">
          <reference field="1" count="1" selected="0">
            <x v="70"/>
          </reference>
          <reference field="4" count="2">
            <x v="5"/>
            <x v="15"/>
          </reference>
          <reference field="15" count="0" selected="0"/>
        </references>
      </pivotArea>
    </format>
    <format dxfId="447">
      <pivotArea dataOnly="0" labelOnly="1" fieldPosition="0">
        <references count="2">
          <reference field="1" count="14">
            <x v="8"/>
            <x v="11"/>
            <x v="13"/>
            <x v="18"/>
            <x v="22"/>
            <x v="24"/>
            <x v="31"/>
            <x v="39"/>
            <x v="43"/>
            <x v="44"/>
            <x v="51"/>
            <x v="58"/>
            <x v="62"/>
            <x v="65"/>
          </reference>
          <reference field="15" count="0" selected="0"/>
        </references>
      </pivotArea>
    </format>
    <format dxfId="446">
      <pivotArea dataOnly="0" labelOnly="1" fieldPosition="0">
        <references count="3">
          <reference field="1" count="1" selected="0">
            <x v="1"/>
          </reference>
          <reference field="4" count="2">
            <x v="18"/>
            <x v="37"/>
          </reference>
          <reference field="15" count="0" selected="0"/>
        </references>
      </pivotArea>
    </format>
    <format dxfId="445">
      <pivotArea dataOnly="0" labelOnly="1" fieldPosition="0">
        <references count="3">
          <reference field="1" count="1" selected="0">
            <x v="8"/>
          </reference>
          <reference field="4" count="1">
            <x v="16"/>
          </reference>
          <reference field="15" count="0" selected="0"/>
        </references>
      </pivotArea>
    </format>
    <format dxfId="444">
      <pivotArea dataOnly="0" labelOnly="1" fieldPosition="0">
        <references count="3">
          <reference field="1" count="1" selected="0">
            <x v="11"/>
          </reference>
          <reference field="4" count="1">
            <x v="16"/>
          </reference>
          <reference field="15" count="0" selected="0"/>
        </references>
      </pivotArea>
    </format>
    <format dxfId="443">
      <pivotArea dataOnly="0" labelOnly="1" fieldPosition="0">
        <references count="3">
          <reference field="1" count="1" selected="0">
            <x v="13"/>
          </reference>
          <reference field="4" count="3">
            <x v="10"/>
            <x v="14"/>
            <x v="37"/>
          </reference>
          <reference field="15" count="0" selected="0"/>
        </references>
      </pivotArea>
    </format>
    <format dxfId="442">
      <pivotArea dataOnly="0" labelOnly="1" fieldPosition="0">
        <references count="3">
          <reference field="1" count="1" selected="0">
            <x v="18"/>
          </reference>
          <reference field="4" count="1">
            <x v="16"/>
          </reference>
          <reference field="15" count="0" selected="0"/>
        </references>
      </pivotArea>
    </format>
    <format dxfId="441">
      <pivotArea dataOnly="0" labelOnly="1" fieldPosition="0">
        <references count="3">
          <reference field="1" count="1" selected="0">
            <x v="22"/>
          </reference>
          <reference field="4" count="1">
            <x v="18"/>
          </reference>
          <reference field="15" count="0" selected="0"/>
        </references>
      </pivotArea>
    </format>
    <format dxfId="440">
      <pivotArea dataOnly="0" labelOnly="1" fieldPosition="0">
        <references count="3">
          <reference field="1" count="1" selected="0">
            <x v="24"/>
          </reference>
          <reference field="4" count="4">
            <x v="10"/>
            <x v="14"/>
            <x v="18"/>
            <x v="37"/>
          </reference>
          <reference field="15" count="0" selected="0"/>
        </references>
      </pivotArea>
    </format>
    <format dxfId="439">
      <pivotArea dataOnly="0" labelOnly="1" fieldPosition="0">
        <references count="3">
          <reference field="1" count="1" selected="0">
            <x v="31"/>
          </reference>
          <reference field="4" count="2">
            <x v="14"/>
            <x v="18"/>
          </reference>
          <reference field="15" count="0" selected="0"/>
        </references>
      </pivotArea>
    </format>
    <format dxfId="438">
      <pivotArea dataOnly="0" labelOnly="1" fieldPosition="0">
        <references count="3">
          <reference field="1" count="1" selected="0">
            <x v="39"/>
          </reference>
          <reference field="4" count="5">
            <x v="10"/>
            <x v="14"/>
            <x v="16"/>
            <x v="18"/>
            <x v="37"/>
          </reference>
          <reference field="15" count="0" selected="0"/>
        </references>
      </pivotArea>
    </format>
    <format dxfId="437">
      <pivotArea dataOnly="0" labelOnly="1" fieldPosition="0">
        <references count="3">
          <reference field="1" count="1" selected="0">
            <x v="43"/>
          </reference>
          <reference field="4" count="1">
            <x v="16"/>
          </reference>
          <reference field="15" count="0" selected="0"/>
        </references>
      </pivotArea>
    </format>
    <format dxfId="436">
      <pivotArea dataOnly="0" labelOnly="1" fieldPosition="0">
        <references count="3">
          <reference field="1" count="1" selected="0">
            <x v="44"/>
          </reference>
          <reference field="4" count="4">
            <x v="10"/>
            <x v="14"/>
            <x v="18"/>
            <x v="37"/>
          </reference>
          <reference field="15" count="0" selected="0"/>
        </references>
      </pivotArea>
    </format>
    <format dxfId="435">
      <pivotArea dataOnly="0" labelOnly="1" fieldPosition="0">
        <references count="3">
          <reference field="1" count="1" selected="0">
            <x v="51"/>
          </reference>
          <reference field="4" count="3">
            <x v="10"/>
            <x v="14"/>
            <x v="37"/>
          </reference>
          <reference field="15" count="0" selected="0"/>
        </references>
      </pivotArea>
    </format>
    <format dxfId="434">
      <pivotArea dataOnly="0" labelOnly="1" fieldPosition="0">
        <references count="3">
          <reference field="1" count="1" selected="0">
            <x v="58"/>
          </reference>
          <reference field="4" count="1">
            <x v="14"/>
          </reference>
          <reference field="15" count="0" selected="0"/>
        </references>
      </pivotArea>
    </format>
    <format dxfId="433">
      <pivotArea dataOnly="0" labelOnly="1" fieldPosition="0">
        <references count="3">
          <reference field="1" count="1" selected="0">
            <x v="62"/>
          </reference>
          <reference field="4" count="5">
            <x v="10"/>
            <x v="14"/>
            <x v="16"/>
            <x v="18"/>
            <x v="37"/>
          </reference>
          <reference field="15" count="0" selected="0"/>
        </references>
      </pivotArea>
    </format>
    <format dxfId="432">
      <pivotArea dataOnly="0" labelOnly="1" fieldPosition="0">
        <references count="3">
          <reference field="1" count="1" selected="0">
            <x v="65"/>
          </reference>
          <reference field="4" count="1">
            <x v="10"/>
          </reference>
          <reference field="15" count="0" selected="0"/>
        </references>
      </pivotArea>
    </format>
    <format dxfId="431">
      <pivotArea dataOnly="0" labelOnly="1" fieldPosition="0">
        <references count="2">
          <reference field="1" count="6">
            <x v="2"/>
            <x v="5"/>
            <x v="27"/>
            <x v="46"/>
            <x v="48"/>
            <x v="60"/>
          </reference>
          <reference field="15" count="0" selected="0"/>
        </references>
      </pivotArea>
    </format>
    <format dxfId="430">
      <pivotArea dataOnly="0" labelOnly="1" fieldPosition="0">
        <references count="3">
          <reference field="1" count="1" selected="0">
            <x v="2"/>
          </reference>
          <reference field="4" count="1">
            <x v="18"/>
          </reference>
          <reference field="15" count="0" selected="0"/>
        </references>
      </pivotArea>
    </format>
    <format dxfId="429">
      <pivotArea dataOnly="0" labelOnly="1" fieldPosition="0">
        <references count="3">
          <reference field="1" count="1" selected="0">
            <x v="5"/>
          </reference>
          <reference field="4" count="1">
            <x v="18"/>
          </reference>
          <reference field="15" count="0" selected="0"/>
        </references>
      </pivotArea>
    </format>
    <format dxfId="428">
      <pivotArea dataOnly="0" labelOnly="1" fieldPosition="0">
        <references count="3">
          <reference field="1" count="1" selected="0">
            <x v="27"/>
          </reference>
          <reference field="4" count="1">
            <x v="18"/>
          </reference>
          <reference field="15" count="0" selected="0"/>
        </references>
      </pivotArea>
    </format>
    <format dxfId="427">
      <pivotArea dataOnly="0" labelOnly="1" fieldPosition="0">
        <references count="3">
          <reference field="1" count="1" selected="0">
            <x v="46"/>
          </reference>
          <reference field="4" count="1">
            <x v="18"/>
          </reference>
          <reference field="15" count="0" selected="0"/>
        </references>
      </pivotArea>
    </format>
    <format dxfId="426">
      <pivotArea dataOnly="0" labelOnly="1" fieldPosition="0">
        <references count="3">
          <reference field="1" count="1" selected="0">
            <x v="48"/>
          </reference>
          <reference field="4" count="1">
            <x v="18"/>
          </reference>
          <reference field="15" count="0" selected="0"/>
        </references>
      </pivotArea>
    </format>
    <format dxfId="425">
      <pivotArea dataOnly="0" labelOnly="1" fieldPosition="0">
        <references count="3">
          <reference field="1" count="1" selected="0">
            <x v="60"/>
          </reference>
          <reference field="4" count="1">
            <x v="18"/>
          </reference>
          <reference field="15" count="0" selected="0"/>
        </references>
      </pivotArea>
    </format>
    <format dxfId="424">
      <pivotArea dataOnly="0" labelOnly="1" fieldPosition="0">
        <references count="2">
          <reference field="1" count="2">
            <x v="55"/>
            <x v="64"/>
          </reference>
          <reference field="15" count="0" selected="0"/>
        </references>
      </pivotArea>
    </format>
    <format dxfId="423">
      <pivotArea dataOnly="0" labelOnly="1" fieldPosition="0">
        <references count="3">
          <reference field="1" count="1" selected="0">
            <x v="8"/>
          </reference>
          <reference field="4" count="1">
            <x v="18"/>
          </reference>
          <reference field="15" count="0" selected="0"/>
        </references>
      </pivotArea>
    </format>
    <format dxfId="422">
      <pivotArea dataOnly="0" labelOnly="1" fieldPosition="0">
        <references count="3">
          <reference field="1" count="1" selected="0">
            <x v="55"/>
          </reference>
          <reference field="4" count="5">
            <x v="3"/>
            <x v="12"/>
            <x v="18"/>
            <x v="26"/>
            <x v="37"/>
          </reference>
          <reference field="15" count="0" selected="0"/>
        </references>
      </pivotArea>
    </format>
    <format dxfId="421">
      <pivotArea dataOnly="0" labelOnly="1" fieldPosition="0">
        <references count="3">
          <reference field="1" count="1" selected="0">
            <x v="64"/>
          </reference>
          <reference field="4" count="1">
            <x v="18"/>
          </reference>
          <reference field="15" count="0" selected="0"/>
        </references>
      </pivotArea>
    </format>
    <format dxfId="420">
      <pivotArea collapsedLevelsAreSubtotals="1" fieldPosition="0">
        <references count="3">
          <reference field="4294967294" count="1" selected="0">
            <x v="0"/>
          </reference>
          <reference field="1" count="1">
            <x v="55"/>
          </reference>
          <reference field="15" count="0" selected="0"/>
        </references>
      </pivotArea>
    </format>
    <format dxfId="419">
      <pivotArea dataOnly="0" labelOnly="1" fieldPosition="0">
        <references count="2">
          <reference field="1" count="1">
            <x v="55"/>
          </reference>
          <reference field="15" count="0" selected="0"/>
        </references>
      </pivotArea>
    </format>
    <format dxfId="418">
      <pivotArea dataOnly="0" labelOnly="1" fieldPosition="0">
        <references count="2">
          <reference field="1" count="20">
            <x v="3"/>
            <x v="4"/>
            <x v="11"/>
            <x v="13"/>
            <x v="15"/>
            <x v="21"/>
            <x v="23"/>
            <x v="26"/>
            <x v="32"/>
            <x v="34"/>
            <x v="37"/>
            <x v="38"/>
            <x v="39"/>
            <x v="44"/>
            <x v="54"/>
            <x v="56"/>
            <x v="62"/>
            <x v="63"/>
            <x v="65"/>
            <x v="69"/>
          </reference>
          <reference field="15" count="0" selected="0"/>
        </references>
      </pivotArea>
    </format>
    <format dxfId="417">
      <pivotArea dataOnly="0" labelOnly="1" fieldPosition="0">
        <references count="3">
          <reference field="1" count="1" selected="0">
            <x v="3"/>
          </reference>
          <reference field="4" count="2">
            <x v="14"/>
            <x v="38"/>
          </reference>
          <reference field="15" count="0" selected="0"/>
        </references>
      </pivotArea>
    </format>
    <format dxfId="416">
      <pivotArea dataOnly="0" labelOnly="1" fieldPosition="0">
        <references count="3">
          <reference field="1" count="1" selected="0">
            <x v="4"/>
          </reference>
          <reference field="4" count="1">
            <x v="38"/>
          </reference>
          <reference field="15" count="0" selected="0"/>
        </references>
      </pivotArea>
    </format>
    <format dxfId="415">
      <pivotArea dataOnly="0" labelOnly="1" fieldPosition="0">
        <references count="3">
          <reference field="1" count="1" selected="0">
            <x v="11"/>
          </reference>
          <reference field="4" count="5">
            <x v="3"/>
            <x v="8"/>
            <x v="10"/>
            <x v="37"/>
            <x v="38"/>
          </reference>
          <reference field="15" count="0" selected="0"/>
        </references>
      </pivotArea>
    </format>
    <format dxfId="414">
      <pivotArea dataOnly="0" labelOnly="1" fieldPosition="0">
        <references count="3">
          <reference field="1" count="1" selected="0">
            <x v="13"/>
          </reference>
          <reference field="4" count="4">
            <x v="3"/>
            <x v="8"/>
            <x v="38"/>
            <x v="40"/>
          </reference>
          <reference field="15" count="0" selected="0"/>
        </references>
      </pivotArea>
    </format>
    <format dxfId="413">
      <pivotArea dataOnly="0" labelOnly="1" fieldPosition="0">
        <references count="3">
          <reference field="1" count="1" selected="0">
            <x v="15"/>
          </reference>
          <reference field="4" count="8">
            <x v="3"/>
            <x v="10"/>
            <x v="14"/>
            <x v="15"/>
            <x v="18"/>
            <x v="30"/>
            <x v="37"/>
            <x v="38"/>
          </reference>
          <reference field="15" count="0" selected="0"/>
        </references>
      </pivotArea>
    </format>
    <format dxfId="412">
      <pivotArea dataOnly="0" labelOnly="1" fieldPosition="0">
        <references count="3">
          <reference field="1" count="1" selected="0">
            <x v="21"/>
          </reference>
          <reference field="4" count="7">
            <x v="8"/>
            <x v="14"/>
            <x v="18"/>
            <x v="30"/>
            <x v="37"/>
            <x v="38"/>
            <x v="40"/>
          </reference>
          <reference field="15" count="0" selected="0"/>
        </references>
      </pivotArea>
    </format>
    <format dxfId="411">
      <pivotArea dataOnly="0" labelOnly="1" fieldPosition="0">
        <references count="3">
          <reference field="1" count="1" selected="0">
            <x v="23"/>
          </reference>
          <reference field="4" count="7">
            <x v="3"/>
            <x v="8"/>
            <x v="10"/>
            <x v="18"/>
            <x v="37"/>
            <x v="38"/>
            <x v="40"/>
          </reference>
          <reference field="15" count="0" selected="0"/>
        </references>
      </pivotArea>
    </format>
    <format dxfId="410">
      <pivotArea dataOnly="0" labelOnly="1" fieldPosition="0">
        <references count="3">
          <reference field="1" count="1" selected="0">
            <x v="26"/>
          </reference>
          <reference field="4" count="2">
            <x v="8"/>
            <x v="15"/>
          </reference>
          <reference field="15" count="0" selected="0"/>
        </references>
      </pivotArea>
    </format>
    <format dxfId="409">
      <pivotArea dataOnly="0" labelOnly="1" fieldPosition="0">
        <references count="3">
          <reference field="1" count="1" selected="0">
            <x v="32"/>
          </reference>
          <reference field="4" count="1">
            <x v="15"/>
          </reference>
          <reference field="15" count="0" selected="0"/>
        </references>
      </pivotArea>
    </format>
    <format dxfId="408">
      <pivotArea dataOnly="0" labelOnly="1" fieldPosition="0">
        <references count="3">
          <reference field="1" count="1" selected="0">
            <x v="34"/>
          </reference>
          <reference field="4" count="1">
            <x v="40"/>
          </reference>
          <reference field="15" count="0" selected="0"/>
        </references>
      </pivotArea>
    </format>
    <format dxfId="407">
      <pivotArea dataOnly="0" labelOnly="1" fieldPosition="0">
        <references count="3">
          <reference field="1" count="1" selected="0">
            <x v="37"/>
          </reference>
          <reference field="4" count="8">
            <x v="3"/>
            <x v="8"/>
            <x v="10"/>
            <x v="14"/>
            <x v="18"/>
            <x v="30"/>
            <x v="37"/>
            <x v="38"/>
          </reference>
          <reference field="15" count="0" selected="0"/>
        </references>
      </pivotArea>
    </format>
    <format dxfId="406">
      <pivotArea dataOnly="0" labelOnly="1" fieldPosition="0">
        <references count="3">
          <reference field="1" count="1" selected="0">
            <x v="38"/>
          </reference>
          <reference field="4" count="8">
            <x v="3"/>
            <x v="8"/>
            <x v="10"/>
            <x v="14"/>
            <x v="18"/>
            <x v="37"/>
            <x v="38"/>
            <x v="40"/>
          </reference>
          <reference field="15" count="0" selected="0"/>
        </references>
      </pivotArea>
    </format>
    <format dxfId="405">
      <pivotArea dataOnly="0" labelOnly="1" fieldPosition="0">
        <references count="3">
          <reference field="1" count="1" selected="0">
            <x v="39"/>
          </reference>
          <reference field="4" count="4">
            <x v="3"/>
            <x v="8"/>
            <x v="15"/>
            <x v="38"/>
          </reference>
          <reference field="15" count="0" selected="0"/>
        </references>
      </pivotArea>
    </format>
    <format dxfId="404">
      <pivotArea dataOnly="0" labelOnly="1" fieldPosition="0">
        <references count="3">
          <reference field="1" count="1" selected="0">
            <x v="44"/>
          </reference>
          <reference field="4" count="1">
            <x v="10"/>
          </reference>
          <reference field="15" count="0" selected="0"/>
        </references>
      </pivotArea>
    </format>
    <format dxfId="403">
      <pivotArea dataOnly="0" labelOnly="1" fieldPosition="0">
        <references count="3">
          <reference field="1" count="1" selected="0">
            <x v="54"/>
          </reference>
          <reference field="4" count="7">
            <x v="3"/>
            <x v="8"/>
            <x v="10"/>
            <x v="14"/>
            <x v="18"/>
            <x v="37"/>
            <x v="40"/>
          </reference>
          <reference field="15" count="0" selected="0"/>
        </references>
      </pivotArea>
    </format>
    <format dxfId="402">
      <pivotArea dataOnly="0" labelOnly="1" fieldPosition="0">
        <references count="3">
          <reference field="1" count="1" selected="0">
            <x v="56"/>
          </reference>
          <reference field="4" count="1">
            <x v="14"/>
          </reference>
          <reference field="15" count="0" selected="0"/>
        </references>
      </pivotArea>
    </format>
    <format dxfId="401">
      <pivotArea dataOnly="0" labelOnly="1" fieldPosition="0">
        <references count="3">
          <reference field="1" count="1" selected="0">
            <x v="62"/>
          </reference>
          <reference field="4" count="10">
            <x v="3"/>
            <x v="8"/>
            <x v="10"/>
            <x v="14"/>
            <x v="15"/>
            <x v="18"/>
            <x v="32"/>
            <x v="37"/>
            <x v="38"/>
            <x v="40"/>
          </reference>
          <reference field="15" count="0" selected="0"/>
        </references>
      </pivotArea>
    </format>
    <format dxfId="400">
      <pivotArea dataOnly="0" labelOnly="1" fieldPosition="0">
        <references count="3">
          <reference field="1" count="1" selected="0">
            <x v="63"/>
          </reference>
          <reference field="4" count="2">
            <x v="8"/>
            <x v="18"/>
          </reference>
          <reference field="15" count="0" selected="0"/>
        </references>
      </pivotArea>
    </format>
    <format dxfId="399">
      <pivotArea dataOnly="0" labelOnly="1" fieldPosition="0">
        <references count="3">
          <reference field="1" count="1" selected="0">
            <x v="65"/>
          </reference>
          <reference field="4" count="3">
            <x v="14"/>
            <x v="18"/>
            <x v="37"/>
          </reference>
          <reference field="15" count="0" selected="0"/>
        </references>
      </pivotArea>
    </format>
    <format dxfId="398">
      <pivotArea dataOnly="0" labelOnly="1" fieldPosition="0">
        <references count="3">
          <reference field="1" count="1" selected="0">
            <x v="69"/>
          </reference>
          <reference field="4" count="8">
            <x v="3"/>
            <x v="8"/>
            <x v="10"/>
            <x v="14"/>
            <x v="18"/>
            <x v="37"/>
            <x v="38"/>
            <x v="40"/>
          </reference>
          <reference field="15" count="0" selected="0"/>
        </references>
      </pivotArea>
    </format>
    <format dxfId="397">
      <pivotArea collapsedLevelsAreSubtotals="1" fieldPosition="0">
        <references count="3">
          <reference field="4294967294" count="1" selected="0">
            <x v="0"/>
          </reference>
          <reference field="1" count="1">
            <x v="63"/>
          </reference>
          <reference field="15" count="0" selected="0"/>
        </references>
      </pivotArea>
    </format>
    <format dxfId="396">
      <pivotArea dataOnly="0" labelOnly="1" fieldPosition="0">
        <references count="2">
          <reference field="1" count="1">
            <x v="63"/>
          </reference>
          <reference field="15" count="0" selected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Tabela przestawna2" cacheId="1" applyNumberFormats="0" applyBorderFormats="0" applyFontFormats="0" applyPatternFormats="0" applyAlignmentFormats="0" applyWidthHeightFormats="1" dataCaption="Wartości" updatedVersion="5" minRefreshableVersion="3" useAutoFormatting="1" itemPrintTitles="1" createdVersion="6" indent="0" outline="1" outlineData="1" multipleFieldFilters="0">
  <location ref="A8:C80" firstHeaderRow="0" firstDataRow="1" firstDataCol="1"/>
  <pivotFields count="14">
    <pivotField axis="axisRow" showAll="0" sumSubtotal="1">
      <items count="79">
        <item x="45"/>
        <item x="21"/>
        <item x="20"/>
        <item x="33"/>
        <item x="40"/>
        <item x="72"/>
        <item x="32"/>
        <item x="51"/>
        <item x="73"/>
        <item x="30"/>
        <item x="61"/>
        <item x="11"/>
        <item x="54"/>
        <item x="55"/>
        <item x="67"/>
        <item x="0"/>
        <item x="50"/>
        <item x="68"/>
        <item x="6"/>
        <item x="5"/>
        <item x="52"/>
        <item x="37"/>
        <item x="29"/>
        <item x="36"/>
        <item x="57"/>
        <item x="4"/>
        <item x="38"/>
        <item x="27"/>
        <item x="65"/>
        <item x="39"/>
        <item x="62"/>
        <item x="63"/>
        <item x="7"/>
        <item x="9"/>
        <item x="22"/>
        <item x="23"/>
        <item x="26"/>
        <item x="34"/>
        <item x="58"/>
        <item x="15"/>
        <item x="8"/>
        <item x="35"/>
        <item x="49"/>
        <item x="48"/>
        <item x="3"/>
        <item m="1" x="77"/>
        <item x="13"/>
        <item x="47"/>
        <item x="71"/>
        <item x="42"/>
        <item x="53"/>
        <item x="10"/>
        <item x="14"/>
        <item x="24"/>
        <item x="59"/>
        <item x="31"/>
        <item x="69"/>
        <item x="17"/>
        <item x="56"/>
        <item x="28"/>
        <item x="19"/>
        <item x="66"/>
        <item x="2"/>
        <item x="16"/>
        <item x="70"/>
        <item x="12"/>
        <item m="1" x="75"/>
        <item x="64"/>
        <item m="1" x="76"/>
        <item m="1" x="74"/>
        <item x="60"/>
        <item x="1"/>
        <item x="18"/>
        <item x="25"/>
        <item x="43"/>
        <item x="44"/>
        <item x="46"/>
        <item x="41"/>
        <item t="sum"/>
      </items>
    </pivotField>
    <pivotField showAll="0"/>
    <pivotField showAll="0" defaultSubtotal="0"/>
    <pivotField axis="axisRow" showAll="0">
      <items count="44">
        <item x="38"/>
        <item x="22"/>
        <item x="1"/>
        <item x="26"/>
        <item x="20"/>
        <item x="31"/>
        <item x="10"/>
        <item x="13"/>
        <item x="2"/>
        <item x="30"/>
        <item x="3"/>
        <item x="40"/>
        <item x="19"/>
        <item x="12"/>
        <item x="4"/>
        <item x="24"/>
        <item x="23"/>
        <item x="0"/>
        <item x="33"/>
        <item x="7"/>
        <item x="28"/>
        <item x="15"/>
        <item x="16"/>
        <item x="9"/>
        <item x="14"/>
        <item x="5"/>
        <item x="36"/>
        <item x="29"/>
        <item x="6"/>
        <item x="11"/>
        <item x="8"/>
        <item x="18"/>
        <item x="17"/>
        <item x="21"/>
        <item x="34"/>
        <item x="35"/>
        <item x="27"/>
        <item x="39"/>
        <item x="25"/>
        <item x="37"/>
        <item x="41"/>
        <item m="1" x="42"/>
        <item x="32"/>
        <item t="default"/>
      </items>
    </pivotField>
    <pivotField showAll="0"/>
    <pivotField showAll="0"/>
    <pivotField axis="axisRow" showAll="0" defaultSubtotal="0">
      <items count="38">
        <item x="23"/>
        <item x="22"/>
        <item x="19"/>
        <item x="13"/>
        <item m="1" x="35"/>
        <item x="6"/>
        <item x="32"/>
        <item x="21"/>
        <item x="9"/>
        <item x="5"/>
        <item x="16"/>
        <item x="31"/>
        <item x="20"/>
        <item x="25"/>
        <item x="8"/>
        <item x="7"/>
        <item m="1" x="34"/>
        <item x="2"/>
        <item m="1" x="36"/>
        <item m="1" x="37"/>
        <item x="10"/>
        <item x="12"/>
        <item x="4"/>
        <item x="17"/>
        <item x="3"/>
        <item x="11"/>
        <item m="1" x="33"/>
        <item x="0"/>
        <item x="1"/>
        <item x="14"/>
        <item x="15"/>
        <item x="18"/>
        <item x="24"/>
        <item x="26"/>
        <item x="27"/>
        <item x="28"/>
        <item x="29"/>
        <item x="30"/>
      </items>
    </pivotField>
    <pivotField dataField="1" numFmtId="1" showAll="0" defaultSubtotal="0"/>
    <pivotField dataField="1" showAll="0"/>
    <pivotField showAll="0" defaultSubtotal="0"/>
    <pivotField showAll="0" defaultSubtotal="0"/>
    <pivotField showAll="0" defaultSubtotal="0"/>
    <pivotField showAll="0"/>
    <pivotField axis="axisRow" showAll="0">
      <items count="23">
        <item h="1" x="1"/>
        <item h="1" x="2"/>
        <item h="1" x="15"/>
        <item h="1" x="4"/>
        <item h="1" x="10"/>
        <item h="1" x="18"/>
        <item h="1" x="3"/>
        <item h="1" x="7"/>
        <item h="1" x="6"/>
        <item x="5"/>
        <item h="1" x="12"/>
        <item h="1" x="11"/>
        <item h="1" x="20"/>
        <item h="1" x="0"/>
        <item h="1" x="13"/>
        <item h="1" m="1" x="21"/>
        <item h="1" x="17"/>
        <item h="1" x="8"/>
        <item h="1" x="19"/>
        <item h="1" x="16"/>
        <item h="1" x="9"/>
        <item h="1" x="14"/>
        <item t="default"/>
      </items>
    </pivotField>
  </pivotFields>
  <rowFields count="4">
    <field x="13"/>
    <field x="0"/>
    <field x="3"/>
    <field x="6"/>
  </rowFields>
  <rowItems count="72">
    <i>
      <x v="9"/>
    </i>
    <i r="1">
      <x v="6"/>
    </i>
    <i r="2">
      <x v="3"/>
    </i>
    <i r="3">
      <x v="23"/>
    </i>
    <i r="2">
      <x v="12"/>
    </i>
    <i r="3">
      <x v="27"/>
    </i>
    <i r="1">
      <x v="7"/>
    </i>
    <i r="2">
      <x v="7"/>
    </i>
    <i r="3">
      <x v="23"/>
    </i>
    <i r="1">
      <x v="9"/>
    </i>
    <i r="2">
      <x v="20"/>
    </i>
    <i r="3">
      <x v="27"/>
    </i>
    <i r="1">
      <x v="17"/>
    </i>
    <i r="2">
      <x v="2"/>
    </i>
    <i r="3">
      <x v="6"/>
    </i>
    <i r="2">
      <x v="12"/>
    </i>
    <i r="3">
      <x v="23"/>
    </i>
    <i r="1">
      <x v="18"/>
    </i>
    <i r="2">
      <x v="4"/>
    </i>
    <i r="3">
      <x v="31"/>
    </i>
    <i r="2">
      <x v="12"/>
    </i>
    <i r="3">
      <x v="23"/>
    </i>
    <i r="1">
      <x v="23"/>
    </i>
    <i r="2">
      <x v="13"/>
    </i>
    <i r="3">
      <x v="25"/>
    </i>
    <i r="1">
      <x v="25"/>
    </i>
    <i r="2">
      <x v="22"/>
    </i>
    <i r="3">
      <x v="21"/>
    </i>
    <i r="1">
      <x v="27"/>
    </i>
    <i r="2">
      <x v="13"/>
    </i>
    <i r="3">
      <x v="25"/>
    </i>
    <i r="2">
      <x v="24"/>
    </i>
    <i r="3">
      <x v="27"/>
    </i>
    <i r="1">
      <x v="31"/>
    </i>
    <i r="2">
      <x/>
    </i>
    <i r="3">
      <x v="27"/>
    </i>
    <i r="1">
      <x v="37"/>
    </i>
    <i r="2">
      <x v="4"/>
    </i>
    <i r="3">
      <x v="27"/>
    </i>
    <i r="1">
      <x v="38"/>
    </i>
    <i r="2">
      <x v="33"/>
    </i>
    <i r="3">
      <x v="25"/>
    </i>
    <i r="1">
      <x v="41"/>
    </i>
    <i r="2">
      <x v="33"/>
    </i>
    <i r="3">
      <x v="25"/>
    </i>
    <i r="1">
      <x v="44"/>
    </i>
    <i r="2">
      <x v="13"/>
    </i>
    <i r="3">
      <x v="25"/>
    </i>
    <i r="1">
      <x v="50"/>
    </i>
    <i r="2">
      <x v="3"/>
    </i>
    <i r="3">
      <x v="27"/>
    </i>
    <i r="1">
      <x v="52"/>
    </i>
    <i r="2">
      <x v="3"/>
    </i>
    <i r="3">
      <x v="27"/>
    </i>
    <i r="1">
      <x v="57"/>
    </i>
    <i r="2">
      <x v="3"/>
    </i>
    <i r="3">
      <x v="27"/>
    </i>
    <i r="2">
      <x v="34"/>
    </i>
    <i r="3">
      <x v="27"/>
    </i>
    <i r="1">
      <x v="60"/>
    </i>
    <i r="2">
      <x v="3"/>
    </i>
    <i r="3">
      <x v="23"/>
    </i>
    <i r="1">
      <x v="63"/>
    </i>
    <i r="2">
      <x v="13"/>
    </i>
    <i r="3">
      <x v="25"/>
    </i>
    <i r="1">
      <x v="64"/>
    </i>
    <i r="2">
      <x v="33"/>
    </i>
    <i r="3">
      <x v="25"/>
    </i>
    <i r="1">
      <x v="73"/>
    </i>
    <i r="2">
      <x v="12"/>
    </i>
    <i r="3"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a z Liczba uczniów " fld="7" baseField="1" baseItem="59"/>
    <dataField name="Suma z w tym dziewcząt" fld="8" baseField="0" baseItem="0"/>
  </dataFields>
  <formats count="377">
    <format dxfId="394">
      <pivotArea outline="0" collapsedLevelsAreSubtotals="1" fieldPosition="0"/>
    </format>
    <format dxfId="393">
      <pivotArea dataOnly="0" labelOnly="1" grandRow="1" outline="0" fieldPosition="0"/>
    </format>
    <format dxfId="392">
      <pivotArea outline="0" collapsedLevelsAreSubtotals="1" fieldPosition="0"/>
    </format>
    <format dxfId="391">
      <pivotArea outline="0" collapsedLevelsAreSubtotals="1" fieldPosition="0"/>
    </format>
    <format dxfId="390">
      <pivotArea type="all" dataOnly="0" outline="0" fieldPosition="0"/>
    </format>
    <format dxfId="389">
      <pivotArea outline="0" collapsedLevelsAreSubtotals="1" fieldPosition="0"/>
    </format>
    <format dxfId="388">
      <pivotArea field="13" type="button" dataOnly="0" labelOnly="1" outline="0" axis="axisRow" fieldPosition="0"/>
    </format>
    <format dxfId="387">
      <pivotArea dataOnly="0" labelOnly="1" grandRow="1" outline="0" fieldPosition="0"/>
    </format>
    <format dxfId="38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85">
      <pivotArea field="13" type="button" dataOnly="0" labelOnly="1" outline="0" axis="axisRow" fieldPosition="0"/>
    </format>
    <format dxfId="38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83">
      <pivotArea field="13" type="button" dataOnly="0" labelOnly="1" outline="0" axis="axisRow" fieldPosition="0"/>
    </format>
    <format dxfId="38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81">
      <pivotArea collapsedLevelsAreSubtotals="1" fieldPosition="0">
        <references count="1">
          <reference field="13" count="0"/>
        </references>
      </pivotArea>
    </format>
    <format dxfId="380">
      <pivotArea dataOnly="0" labelOnly="1" fieldPosition="0">
        <references count="1">
          <reference field="13" count="0"/>
        </references>
      </pivotArea>
    </format>
    <format dxfId="379">
      <pivotArea collapsedLevelsAreSubtotals="1" fieldPosition="0">
        <references count="2">
          <reference field="0" count="1">
            <x v="5"/>
          </reference>
          <reference field="13" count="0" selected="0"/>
        </references>
      </pivotArea>
    </format>
    <format dxfId="378">
      <pivotArea dataOnly="0" labelOnly="1" fieldPosition="0">
        <references count="2">
          <reference field="0" count="1">
            <x v="5"/>
          </reference>
          <reference field="13" count="0" selected="0"/>
        </references>
      </pivotArea>
    </format>
    <format dxfId="377">
      <pivotArea collapsedLevelsAreSubtotals="1" fieldPosition="0">
        <references count="2">
          <reference field="0" count="1">
            <x v="8"/>
          </reference>
          <reference field="13" count="0" selected="0"/>
        </references>
      </pivotArea>
    </format>
    <format dxfId="376">
      <pivotArea dataOnly="0" labelOnly="1" fieldPosition="0">
        <references count="2">
          <reference field="0" count="1">
            <x v="8"/>
          </reference>
          <reference field="13" count="0" selected="0"/>
        </references>
      </pivotArea>
    </format>
    <format dxfId="375">
      <pivotArea collapsedLevelsAreSubtotals="1" fieldPosition="0">
        <references count="2">
          <reference field="0" count="1">
            <x v="14"/>
          </reference>
          <reference field="13" count="0" selected="0"/>
        </references>
      </pivotArea>
    </format>
    <format dxfId="374">
      <pivotArea dataOnly="0" labelOnly="1" fieldPosition="0">
        <references count="2">
          <reference field="0" count="1">
            <x v="14"/>
          </reference>
          <reference field="13" count="0" selected="0"/>
        </references>
      </pivotArea>
    </format>
    <format dxfId="373">
      <pivotArea collapsedLevelsAreSubtotals="1" fieldPosition="0">
        <references count="2">
          <reference field="0" count="1">
            <x v="17"/>
          </reference>
          <reference field="13" count="0" selected="0"/>
        </references>
      </pivotArea>
    </format>
    <format dxfId="372">
      <pivotArea dataOnly="0" labelOnly="1" fieldPosition="0">
        <references count="2">
          <reference field="0" count="1">
            <x v="17"/>
          </reference>
          <reference field="13" count="0" selected="0"/>
        </references>
      </pivotArea>
    </format>
    <format dxfId="371">
      <pivotArea collapsedLevelsAreSubtotals="1" fieldPosition="0">
        <references count="2">
          <reference field="0" count="1">
            <x v="19"/>
          </reference>
          <reference field="13" count="0" selected="0"/>
        </references>
      </pivotArea>
    </format>
    <format dxfId="370">
      <pivotArea dataOnly="0" labelOnly="1" fieldPosition="0">
        <references count="2">
          <reference field="0" count="1">
            <x v="19"/>
          </reference>
          <reference field="13" count="0" selected="0"/>
        </references>
      </pivotArea>
    </format>
    <format dxfId="369">
      <pivotArea collapsedLevelsAreSubtotals="1" fieldPosition="0">
        <references count="2">
          <reference field="0" count="1">
            <x v="22"/>
          </reference>
          <reference field="13" count="0" selected="0"/>
        </references>
      </pivotArea>
    </format>
    <format dxfId="368">
      <pivotArea dataOnly="0" labelOnly="1" fieldPosition="0">
        <references count="2">
          <reference field="0" count="1">
            <x v="22"/>
          </reference>
          <reference field="13" count="0" selected="0"/>
        </references>
      </pivotArea>
    </format>
    <format dxfId="367">
      <pivotArea collapsedLevelsAreSubtotals="1" fieldPosition="0">
        <references count="2">
          <reference field="0" count="1">
            <x v="23"/>
          </reference>
          <reference field="13" count="0" selected="0"/>
        </references>
      </pivotArea>
    </format>
    <format dxfId="366">
      <pivotArea dataOnly="0" labelOnly="1" fieldPosition="0">
        <references count="2">
          <reference field="0" count="1">
            <x v="23"/>
          </reference>
          <reference field="13" count="0" selected="0"/>
        </references>
      </pivotArea>
    </format>
    <format dxfId="365">
      <pivotArea collapsedLevelsAreSubtotals="1" fieldPosition="0">
        <references count="2">
          <reference field="0" count="1">
            <x v="27"/>
          </reference>
          <reference field="13" count="0" selected="0"/>
        </references>
      </pivotArea>
    </format>
    <format dxfId="364">
      <pivotArea dataOnly="0" labelOnly="1" fieldPosition="0">
        <references count="2">
          <reference field="0" count="1">
            <x v="27"/>
          </reference>
          <reference field="13" count="0" selected="0"/>
        </references>
      </pivotArea>
    </format>
    <format dxfId="363">
      <pivotArea collapsedLevelsAreSubtotals="1" fieldPosition="0">
        <references count="2">
          <reference field="0" count="1">
            <x v="28"/>
          </reference>
          <reference field="13" count="0" selected="0"/>
        </references>
      </pivotArea>
    </format>
    <format dxfId="362">
      <pivotArea dataOnly="0" labelOnly="1" fieldPosition="0">
        <references count="2">
          <reference field="0" count="1">
            <x v="28"/>
          </reference>
          <reference field="13" count="0" selected="0"/>
        </references>
      </pivotArea>
    </format>
    <format dxfId="361">
      <pivotArea collapsedLevelsAreSubtotals="1" fieldPosition="0">
        <references count="2">
          <reference field="0" count="1">
            <x v="30"/>
          </reference>
          <reference field="13" count="0" selected="0"/>
        </references>
      </pivotArea>
    </format>
    <format dxfId="360">
      <pivotArea dataOnly="0" labelOnly="1" fieldPosition="0">
        <references count="2">
          <reference field="0" count="1">
            <x v="30"/>
          </reference>
          <reference field="13" count="0" selected="0"/>
        </references>
      </pivotArea>
    </format>
    <format dxfId="359">
      <pivotArea collapsedLevelsAreSubtotals="1" fieldPosition="0">
        <references count="2">
          <reference field="0" count="1">
            <x v="31"/>
          </reference>
          <reference field="13" count="0" selected="0"/>
        </references>
      </pivotArea>
    </format>
    <format dxfId="358">
      <pivotArea dataOnly="0" labelOnly="1" fieldPosition="0">
        <references count="2">
          <reference field="0" count="1">
            <x v="31"/>
          </reference>
          <reference field="13" count="0" selected="0"/>
        </references>
      </pivotArea>
    </format>
    <format dxfId="357">
      <pivotArea collapsedLevelsAreSubtotals="1" fieldPosition="0">
        <references count="2">
          <reference field="0" count="1">
            <x v="32"/>
          </reference>
          <reference field="13" count="0" selected="0"/>
        </references>
      </pivotArea>
    </format>
    <format dxfId="356">
      <pivotArea dataOnly="0" labelOnly="1" fieldPosition="0">
        <references count="2">
          <reference field="0" count="1">
            <x v="32"/>
          </reference>
          <reference field="13" count="0" selected="0"/>
        </references>
      </pivotArea>
    </format>
    <format dxfId="355">
      <pivotArea collapsedLevelsAreSubtotals="1" fieldPosition="0">
        <references count="2">
          <reference field="0" count="1">
            <x v="37"/>
          </reference>
          <reference field="13" count="0" selected="0"/>
        </references>
      </pivotArea>
    </format>
    <format dxfId="354">
      <pivotArea dataOnly="0" labelOnly="1" fieldPosition="0">
        <references count="2">
          <reference field="0" count="1">
            <x v="37"/>
          </reference>
          <reference field="13" count="0" selected="0"/>
        </references>
      </pivotArea>
    </format>
    <format dxfId="353">
      <pivotArea collapsedLevelsAreSubtotals="1" fieldPosition="0">
        <references count="2">
          <reference field="0" count="1">
            <x v="38"/>
          </reference>
          <reference field="13" count="0" selected="0"/>
        </references>
      </pivotArea>
    </format>
    <format dxfId="352">
      <pivotArea dataOnly="0" labelOnly="1" fieldPosition="0">
        <references count="2">
          <reference field="0" count="1">
            <x v="38"/>
          </reference>
          <reference field="13" count="0" selected="0"/>
        </references>
      </pivotArea>
    </format>
    <format dxfId="351">
      <pivotArea collapsedLevelsAreSubtotals="1" fieldPosition="0">
        <references count="2">
          <reference field="0" count="1">
            <x v="39"/>
          </reference>
          <reference field="13" count="0" selected="0"/>
        </references>
      </pivotArea>
    </format>
    <format dxfId="350">
      <pivotArea dataOnly="0" labelOnly="1" fieldPosition="0">
        <references count="2">
          <reference field="0" count="1">
            <x v="39"/>
          </reference>
          <reference field="13" count="0" selected="0"/>
        </references>
      </pivotArea>
    </format>
    <format dxfId="349">
      <pivotArea collapsedLevelsAreSubtotals="1" fieldPosition="0">
        <references count="2">
          <reference field="0" count="1">
            <x v="41"/>
          </reference>
          <reference field="13" count="0" selected="0"/>
        </references>
      </pivotArea>
    </format>
    <format dxfId="348">
      <pivotArea dataOnly="0" labelOnly="1" fieldPosition="0">
        <references count="2">
          <reference field="0" count="1">
            <x v="41"/>
          </reference>
          <reference field="13" count="0" selected="0"/>
        </references>
      </pivotArea>
    </format>
    <format dxfId="347">
      <pivotArea collapsedLevelsAreSubtotals="1" fieldPosition="0">
        <references count="2">
          <reference field="0" count="1">
            <x v="42"/>
          </reference>
          <reference field="13" count="0" selected="0"/>
        </references>
      </pivotArea>
    </format>
    <format dxfId="346">
      <pivotArea dataOnly="0" labelOnly="1" fieldPosition="0">
        <references count="2">
          <reference field="0" count="1">
            <x v="42"/>
          </reference>
          <reference field="13" count="0" selected="0"/>
        </references>
      </pivotArea>
    </format>
    <format dxfId="345">
      <pivotArea collapsedLevelsAreSubtotals="1" fieldPosition="0">
        <references count="2">
          <reference field="0" count="1">
            <x v="43"/>
          </reference>
          <reference field="13" count="0" selected="0"/>
        </references>
      </pivotArea>
    </format>
    <format dxfId="344">
      <pivotArea dataOnly="0" labelOnly="1" fieldPosition="0">
        <references count="2">
          <reference field="0" count="1">
            <x v="43"/>
          </reference>
          <reference field="13" count="0" selected="0"/>
        </references>
      </pivotArea>
    </format>
    <format dxfId="343">
      <pivotArea collapsedLevelsAreSubtotals="1" fieldPosition="0">
        <references count="2">
          <reference field="0" count="1">
            <x v="44"/>
          </reference>
          <reference field="13" count="0" selected="0"/>
        </references>
      </pivotArea>
    </format>
    <format dxfId="342">
      <pivotArea dataOnly="0" labelOnly="1" fieldPosition="0">
        <references count="2">
          <reference field="0" count="1">
            <x v="44"/>
          </reference>
          <reference field="13" count="0" selected="0"/>
        </references>
      </pivotArea>
    </format>
    <format dxfId="341">
      <pivotArea collapsedLevelsAreSubtotals="1" fieldPosition="0">
        <references count="2">
          <reference field="0" count="1">
            <x v="46"/>
          </reference>
          <reference field="13" count="0" selected="0"/>
        </references>
      </pivotArea>
    </format>
    <format dxfId="340">
      <pivotArea dataOnly="0" labelOnly="1" fieldPosition="0">
        <references count="2">
          <reference field="0" count="1">
            <x v="46"/>
          </reference>
          <reference field="13" count="0" selected="0"/>
        </references>
      </pivotArea>
    </format>
    <format dxfId="339">
      <pivotArea collapsedLevelsAreSubtotals="1" fieldPosition="0">
        <references count="2">
          <reference field="0" count="1">
            <x v="47"/>
          </reference>
          <reference field="13" count="0" selected="0"/>
        </references>
      </pivotArea>
    </format>
    <format dxfId="338">
      <pivotArea dataOnly="0" labelOnly="1" fieldPosition="0">
        <references count="2">
          <reference field="0" count="1">
            <x v="47"/>
          </reference>
          <reference field="13" count="0" selected="0"/>
        </references>
      </pivotArea>
    </format>
    <format dxfId="337">
      <pivotArea collapsedLevelsAreSubtotals="1" fieldPosition="0">
        <references count="2">
          <reference field="0" count="1">
            <x v="48"/>
          </reference>
          <reference field="13" count="0" selected="0"/>
        </references>
      </pivotArea>
    </format>
    <format dxfId="336">
      <pivotArea dataOnly="0" labelOnly="1" fieldPosition="0">
        <references count="2">
          <reference field="0" count="1">
            <x v="48"/>
          </reference>
          <reference field="13" count="0" selected="0"/>
        </references>
      </pivotArea>
    </format>
    <format dxfId="335">
      <pivotArea collapsedLevelsAreSubtotals="1" fieldPosition="0">
        <references count="2">
          <reference field="0" count="1">
            <x v="49"/>
          </reference>
          <reference field="13" count="0" selected="0"/>
        </references>
      </pivotArea>
    </format>
    <format dxfId="334">
      <pivotArea dataOnly="0" labelOnly="1" fieldPosition="0">
        <references count="2">
          <reference field="0" count="1">
            <x v="49"/>
          </reference>
          <reference field="13" count="0" selected="0"/>
        </references>
      </pivotArea>
    </format>
    <format dxfId="333">
      <pivotArea collapsedLevelsAreSubtotals="1" fieldPosition="0">
        <references count="2">
          <reference field="0" count="1">
            <x v="50"/>
          </reference>
          <reference field="13" count="0" selected="0"/>
        </references>
      </pivotArea>
    </format>
    <format dxfId="332">
      <pivotArea dataOnly="0" labelOnly="1" fieldPosition="0">
        <references count="2">
          <reference field="0" count="1">
            <x v="50"/>
          </reference>
          <reference field="13" count="0" selected="0"/>
        </references>
      </pivotArea>
    </format>
    <format dxfId="331">
      <pivotArea collapsedLevelsAreSubtotals="1" fieldPosition="0">
        <references count="2">
          <reference field="0" count="1">
            <x v="51"/>
          </reference>
          <reference field="13" count="0" selected="0"/>
        </references>
      </pivotArea>
    </format>
    <format dxfId="330">
      <pivotArea dataOnly="0" labelOnly="1" fieldPosition="0">
        <references count="2">
          <reference field="0" count="1">
            <x v="51"/>
          </reference>
          <reference field="13" count="0" selected="0"/>
        </references>
      </pivotArea>
    </format>
    <format dxfId="329">
      <pivotArea collapsedLevelsAreSubtotals="1" fieldPosition="0">
        <references count="2">
          <reference field="0" count="1">
            <x v="52"/>
          </reference>
          <reference field="13" count="0" selected="0"/>
        </references>
      </pivotArea>
    </format>
    <format dxfId="328">
      <pivotArea dataOnly="0" labelOnly="1" fieldPosition="0">
        <references count="2">
          <reference field="0" count="1">
            <x v="52"/>
          </reference>
          <reference field="13" count="0" selected="0"/>
        </references>
      </pivotArea>
    </format>
    <format dxfId="327">
      <pivotArea collapsedLevelsAreSubtotals="1" fieldPosition="0">
        <references count="2">
          <reference field="0" count="1">
            <x v="53"/>
          </reference>
          <reference field="13" count="0" selected="0"/>
        </references>
      </pivotArea>
    </format>
    <format dxfId="326">
      <pivotArea dataOnly="0" labelOnly="1" fieldPosition="0">
        <references count="2">
          <reference field="0" count="1">
            <x v="53"/>
          </reference>
          <reference field="13" count="0" selected="0"/>
        </references>
      </pivotArea>
    </format>
    <format dxfId="325">
      <pivotArea collapsedLevelsAreSubtotals="1" fieldPosition="0">
        <references count="2">
          <reference field="0" count="1">
            <x v="55"/>
          </reference>
          <reference field="13" count="0" selected="0"/>
        </references>
      </pivotArea>
    </format>
    <format dxfId="324">
      <pivotArea dataOnly="0" labelOnly="1" fieldPosition="0">
        <references count="2">
          <reference field="0" count="1">
            <x v="55"/>
          </reference>
          <reference field="13" count="0" selected="0"/>
        </references>
      </pivotArea>
    </format>
    <format dxfId="323">
      <pivotArea collapsedLevelsAreSubtotals="1" fieldPosition="0">
        <references count="2">
          <reference field="0" count="1">
            <x v="59"/>
          </reference>
          <reference field="13" count="0" selected="0"/>
        </references>
      </pivotArea>
    </format>
    <format dxfId="322">
      <pivotArea dataOnly="0" labelOnly="1" fieldPosition="0">
        <references count="2">
          <reference field="0" count="1">
            <x v="59"/>
          </reference>
          <reference field="13" count="0" selected="0"/>
        </references>
      </pivotArea>
    </format>
    <format dxfId="321">
      <pivotArea collapsedLevelsAreSubtotals="1" fieldPosition="0">
        <references count="2">
          <reference field="0" count="1">
            <x v="61"/>
          </reference>
          <reference field="13" count="0" selected="0"/>
        </references>
      </pivotArea>
    </format>
    <format dxfId="320">
      <pivotArea dataOnly="0" labelOnly="1" fieldPosition="0">
        <references count="2">
          <reference field="0" count="1">
            <x v="61"/>
          </reference>
          <reference field="13" count="0" selected="0"/>
        </references>
      </pivotArea>
    </format>
    <format dxfId="319">
      <pivotArea collapsedLevelsAreSubtotals="1" fieldPosition="0">
        <references count="2">
          <reference field="0" count="1">
            <x v="63"/>
          </reference>
          <reference field="13" count="0" selected="0"/>
        </references>
      </pivotArea>
    </format>
    <format dxfId="318">
      <pivotArea dataOnly="0" labelOnly="1" fieldPosition="0">
        <references count="2">
          <reference field="0" count="1">
            <x v="63"/>
          </reference>
          <reference field="13" count="0" selected="0"/>
        </references>
      </pivotArea>
    </format>
    <format dxfId="317">
      <pivotArea collapsedLevelsAreSubtotals="1" fieldPosition="0">
        <references count="2">
          <reference field="0" count="1">
            <x v="64"/>
          </reference>
          <reference field="13" count="0" selected="0"/>
        </references>
      </pivotArea>
    </format>
    <format dxfId="316">
      <pivotArea dataOnly="0" labelOnly="1" fieldPosition="0">
        <references count="2">
          <reference field="0" count="1">
            <x v="64"/>
          </reference>
          <reference field="13" count="0" selected="0"/>
        </references>
      </pivotArea>
    </format>
    <format dxfId="315">
      <pivotArea collapsedLevelsAreSubtotals="1" fieldPosition="0">
        <references count="2">
          <reference field="0" count="1">
            <x v="65"/>
          </reference>
          <reference field="13" count="0" selected="0"/>
        </references>
      </pivotArea>
    </format>
    <format dxfId="314">
      <pivotArea dataOnly="0" labelOnly="1" fieldPosition="0">
        <references count="2">
          <reference field="0" count="1">
            <x v="65"/>
          </reference>
          <reference field="13" count="0" selected="0"/>
        </references>
      </pivotArea>
    </format>
    <format dxfId="313">
      <pivotArea collapsedLevelsAreSubtotals="1" fieldPosition="0">
        <references count="2">
          <reference field="0" count="1">
            <x v="6"/>
          </reference>
          <reference field="13" count="0" selected="0"/>
        </references>
      </pivotArea>
    </format>
    <format dxfId="312">
      <pivotArea dataOnly="0" labelOnly="1" fieldPosition="0">
        <references count="2">
          <reference field="0" count="1">
            <x v="6"/>
          </reference>
          <reference field="13" count="0" selected="0"/>
        </references>
      </pivotArea>
    </format>
    <format dxfId="311">
      <pivotArea collapsedLevelsAreSubtotals="1" fieldPosition="0">
        <references count="2">
          <reference field="0" count="1">
            <x v="7"/>
          </reference>
          <reference field="13" count="0" selected="0"/>
        </references>
      </pivotArea>
    </format>
    <format dxfId="310">
      <pivotArea dataOnly="0" labelOnly="1" fieldPosition="0">
        <references count="2">
          <reference field="0" count="1">
            <x v="7"/>
          </reference>
          <reference field="13" count="0" selected="0"/>
        </references>
      </pivotArea>
    </format>
    <format dxfId="309">
      <pivotArea collapsedLevelsAreSubtotals="1" fieldPosition="0">
        <references count="2">
          <reference field="0" count="1">
            <x v="9"/>
          </reference>
          <reference field="13" count="0" selected="0"/>
        </references>
      </pivotArea>
    </format>
    <format dxfId="308">
      <pivotArea dataOnly="0" labelOnly="1" fieldPosition="0">
        <references count="2">
          <reference field="0" count="1">
            <x v="9"/>
          </reference>
          <reference field="13" count="0" selected="0"/>
        </references>
      </pivotArea>
    </format>
    <format dxfId="307">
      <pivotArea collapsedLevelsAreSubtotals="1" fieldPosition="0">
        <references count="2">
          <reference field="0" count="1">
            <x v="18"/>
          </reference>
          <reference field="13" count="0" selected="0"/>
        </references>
      </pivotArea>
    </format>
    <format dxfId="306">
      <pivotArea dataOnly="0" labelOnly="1" fieldPosition="0">
        <references count="2">
          <reference field="0" count="1">
            <x v="18"/>
          </reference>
          <reference field="13" count="0" selected="0"/>
        </references>
      </pivotArea>
    </format>
    <format dxfId="305">
      <pivotArea collapsedLevelsAreSubtotals="1" fieldPosition="0">
        <references count="2">
          <reference field="0" count="1">
            <x v="36"/>
          </reference>
          <reference field="13" count="0" selected="0"/>
        </references>
      </pivotArea>
    </format>
    <format dxfId="304">
      <pivotArea dataOnly="0" labelOnly="1" fieldPosition="0">
        <references count="2">
          <reference field="0" count="1">
            <x v="36"/>
          </reference>
          <reference field="13" count="0" selected="0"/>
        </references>
      </pivotArea>
    </format>
    <format dxfId="303">
      <pivotArea collapsedLevelsAreSubtotals="1" fieldPosition="0">
        <references count="2">
          <reference field="0" count="1">
            <x v="25"/>
          </reference>
          <reference field="13" count="0" selected="0"/>
        </references>
      </pivotArea>
    </format>
    <format dxfId="302">
      <pivotArea dataOnly="0" labelOnly="1" fieldPosition="0">
        <references count="2">
          <reference field="0" count="1">
            <x v="25"/>
          </reference>
          <reference field="13" count="0" selected="0"/>
        </references>
      </pivotArea>
    </format>
    <format dxfId="301">
      <pivotArea collapsedLevelsAreSubtotals="1" fieldPosition="0">
        <references count="2">
          <reference field="0" count="1">
            <x v="60"/>
          </reference>
          <reference field="13" count="0" selected="0"/>
        </references>
      </pivotArea>
    </format>
    <format dxfId="300">
      <pivotArea dataOnly="0" labelOnly="1" fieldPosition="0">
        <references count="2">
          <reference field="0" count="1">
            <x v="60"/>
          </reference>
          <reference field="13" count="0" selected="0"/>
        </references>
      </pivotArea>
    </format>
    <format dxfId="299">
      <pivotArea collapsedLevelsAreSubtotals="1" fieldPosition="0">
        <references count="2">
          <reference field="0" count="1">
            <x v="73"/>
          </reference>
          <reference field="13" count="0" selected="0"/>
        </references>
      </pivotArea>
    </format>
    <format dxfId="298">
      <pivotArea dataOnly="0" labelOnly="1" fieldPosition="0">
        <references count="2">
          <reference field="0" count="1">
            <x v="73"/>
          </reference>
          <reference field="13" count="0" selected="0"/>
        </references>
      </pivotArea>
    </format>
    <format dxfId="297">
      <pivotArea dataOnly="0" labelOnly="1" fieldPosition="0">
        <references count="2">
          <reference field="0" count="19">
            <x v="6"/>
            <x v="7"/>
            <x v="9"/>
            <x v="17"/>
            <x v="18"/>
            <x v="23"/>
            <x v="25"/>
            <x v="27"/>
            <x v="31"/>
            <x v="37"/>
            <x v="38"/>
            <x v="41"/>
            <x v="44"/>
            <x v="50"/>
            <x v="52"/>
            <x v="60"/>
            <x v="63"/>
            <x v="64"/>
            <x v="73"/>
          </reference>
          <reference field="13" count="0" selected="0"/>
        </references>
      </pivotArea>
    </format>
    <format dxfId="296">
      <pivotArea dataOnly="0" labelOnly="1" fieldPosition="0">
        <references count="3">
          <reference field="0" count="1" selected="0">
            <x v="6"/>
          </reference>
          <reference field="3" count="11">
            <x v="0"/>
            <x v="2"/>
            <x v="3"/>
            <x v="4"/>
            <x v="7"/>
            <x v="12"/>
            <x v="13"/>
            <x v="20"/>
            <x v="22"/>
            <x v="24"/>
            <x v="33"/>
          </reference>
          <reference field="13" count="0" selected="0"/>
        </references>
      </pivotArea>
    </format>
    <format dxfId="295">
      <pivotArea dataOnly="0" labelOnly="1" fieldPosition="0">
        <references count="2">
          <reference field="0" count="19">
            <x v="6"/>
            <x v="7"/>
            <x v="9"/>
            <x v="17"/>
            <x v="18"/>
            <x v="23"/>
            <x v="25"/>
            <x v="27"/>
            <x v="31"/>
            <x v="37"/>
            <x v="38"/>
            <x v="41"/>
            <x v="44"/>
            <x v="50"/>
            <x v="52"/>
            <x v="60"/>
            <x v="63"/>
            <x v="64"/>
            <x v="73"/>
          </reference>
          <reference field="13" count="0" selected="0"/>
        </references>
      </pivotArea>
    </format>
    <format dxfId="294">
      <pivotArea dataOnly="0" labelOnly="1" fieldPosition="0">
        <references count="3">
          <reference field="0" count="1" selected="0">
            <x v="6"/>
          </reference>
          <reference field="3" count="11">
            <x v="0"/>
            <x v="2"/>
            <x v="3"/>
            <x v="4"/>
            <x v="7"/>
            <x v="12"/>
            <x v="13"/>
            <x v="20"/>
            <x v="22"/>
            <x v="24"/>
            <x v="33"/>
          </reference>
          <reference field="13" count="0" selected="0"/>
        </references>
      </pivotArea>
    </format>
    <format dxfId="293">
      <pivotArea collapsedLevelsAreSubtotals="1" fieldPosition="0">
        <references count="3">
          <reference field="4294967294" count="2" selected="0">
            <x v="0"/>
            <x v="1"/>
          </reference>
          <reference field="0" count="1">
            <x v="41"/>
          </reference>
          <reference field="13" count="0" selected="0"/>
        </references>
      </pivotArea>
    </format>
    <format dxfId="292">
      <pivotArea dataOnly="0" labelOnly="1" fieldPosition="0">
        <references count="2">
          <reference field="0" count="1">
            <x v="41"/>
          </reference>
          <reference field="13" count="0" selected="0"/>
        </references>
      </pivotArea>
    </format>
    <format dxfId="291">
      <pivotArea dataOnly="0" labelOnly="1" fieldPosition="0">
        <references count="1">
          <reference field="13" count="0"/>
        </references>
      </pivotArea>
    </format>
    <format dxfId="290">
      <pivotArea dataOnly="0" labelOnly="1" fieldPosition="0">
        <references count="2">
          <reference field="0" count="14">
            <x v="9"/>
            <x v="14"/>
            <x v="15"/>
            <x v="18"/>
            <x v="31"/>
            <x v="34"/>
            <x v="35"/>
            <x v="36"/>
            <x v="37"/>
            <x v="38"/>
            <x v="51"/>
            <x v="52"/>
            <x v="53"/>
            <x v="60"/>
          </reference>
          <reference field="13" count="0" selected="0"/>
        </references>
      </pivotArea>
    </format>
    <format dxfId="289">
      <pivotArea dataOnly="0" labelOnly="1" fieldPosition="0">
        <references count="3">
          <reference field="0" count="1" selected="0">
            <x v="9"/>
          </reference>
          <reference field="3" count="7">
            <x v="2"/>
            <x v="10"/>
            <x v="14"/>
            <x v="17"/>
            <x v="25"/>
            <x v="28"/>
            <x v="40"/>
          </reference>
          <reference field="13" count="0" selected="0"/>
        </references>
      </pivotArea>
    </format>
    <format dxfId="288">
      <pivotArea dataOnly="0" labelOnly="1" fieldPosition="0">
        <references count="2">
          <reference field="0" count="6">
            <x v="6"/>
            <x v="7"/>
            <x v="14"/>
            <x v="25"/>
            <x v="28"/>
            <x v="57"/>
          </reference>
          <reference field="13" count="0" selected="0"/>
        </references>
      </pivotArea>
    </format>
    <format dxfId="287">
      <pivotArea dataOnly="0" labelOnly="1" fieldPosition="0">
        <references count="3">
          <reference field="0" count="1" selected="0">
            <x v="6"/>
          </reference>
          <reference field="3" count="19">
            <x v="2"/>
            <x v="5"/>
            <x v="7"/>
            <x v="8"/>
            <x v="10"/>
            <x v="13"/>
            <x v="14"/>
            <x v="15"/>
            <x v="17"/>
            <x v="19"/>
            <x v="20"/>
            <x v="23"/>
            <x v="24"/>
            <x v="26"/>
            <x v="27"/>
            <x v="28"/>
            <x v="29"/>
            <x v="30"/>
            <x v="31"/>
          </reference>
          <reference field="13" count="0" selected="0"/>
        </references>
      </pivotArea>
    </format>
    <format dxfId="286">
      <pivotArea collapsedLevelsAreSubtotals="1" fieldPosition="0">
        <references count="3">
          <reference field="4294967294" count="2" selected="0">
            <x v="0"/>
            <x v="1"/>
          </reference>
          <reference field="0" count="1">
            <x v="57"/>
          </reference>
          <reference field="13" count="0" selected="0"/>
        </references>
      </pivotArea>
    </format>
    <format dxfId="285">
      <pivotArea dataOnly="0" labelOnly="1" fieldPosition="0">
        <references count="2">
          <reference field="0" count="1">
            <x v="57"/>
          </reference>
          <reference field="13" count="0" selected="0"/>
        </references>
      </pivotArea>
    </format>
    <format dxfId="284">
      <pivotArea dataOnly="0" labelOnly="1" fieldPosition="0">
        <references count="2">
          <reference field="0" count="14">
            <x v="11"/>
            <x v="20"/>
            <x v="22"/>
            <x v="25"/>
            <x v="27"/>
            <x v="32"/>
            <x v="39"/>
            <x v="40"/>
            <x v="43"/>
            <x v="44"/>
            <x v="47"/>
            <x v="49"/>
            <x v="59"/>
            <x v="64"/>
          </reference>
          <reference field="13" count="0" selected="0"/>
        </references>
      </pivotArea>
    </format>
    <format dxfId="283">
      <pivotArea dataOnly="0" labelOnly="1" fieldPosition="0">
        <references count="3">
          <reference field="0" count="1" selected="0">
            <x v="9"/>
          </reference>
          <reference field="3" count="4">
            <x v="2"/>
            <x v="10"/>
            <x v="14"/>
            <x v="28"/>
          </reference>
          <reference field="13" count="0" selected="0"/>
        </references>
      </pivotArea>
    </format>
    <format dxfId="282">
      <pivotArea collapsedLevelsAreSubtotals="1" fieldPosition="0">
        <references count="3">
          <reference field="4294967294" count="2" selected="0">
            <x v="0"/>
            <x v="1"/>
          </reference>
          <reference field="0" count="1">
            <x v="67"/>
          </reference>
          <reference field="13" count="0" selected="0"/>
        </references>
      </pivotArea>
    </format>
    <format dxfId="281">
      <pivotArea dataOnly="0" labelOnly="1" fieldPosition="0">
        <references count="2">
          <reference field="0" count="1">
            <x v="67"/>
          </reference>
          <reference field="13" count="0" selected="0"/>
        </references>
      </pivotArea>
    </format>
    <format dxfId="280">
      <pivotArea collapsedLevelsAreSubtotals="1" fieldPosition="0">
        <references count="3">
          <reference field="4294967294" count="2" selected="0">
            <x v="0"/>
            <x v="1"/>
          </reference>
          <reference field="0" count="1">
            <x v="54"/>
          </reference>
          <reference field="13" count="0" selected="0"/>
        </references>
      </pivotArea>
    </format>
    <format dxfId="279">
      <pivotArea dataOnly="0" labelOnly="1" fieldPosition="0">
        <references count="2">
          <reference field="0" count="1">
            <x v="54"/>
          </reference>
          <reference field="13" count="0" selected="0"/>
        </references>
      </pivotArea>
    </format>
    <format dxfId="278">
      <pivotArea collapsedLevelsAreSubtotals="1" fieldPosition="0">
        <references count="3">
          <reference field="4294967294" count="2" selected="0">
            <x v="0"/>
            <x v="1"/>
          </reference>
          <reference field="0" count="1">
            <x v="26"/>
          </reference>
          <reference field="13" count="0" selected="0"/>
        </references>
      </pivotArea>
    </format>
    <format dxfId="277">
      <pivotArea dataOnly="0" labelOnly="1" fieldPosition="0">
        <references count="2">
          <reference field="0" count="1">
            <x v="26"/>
          </reference>
          <reference field="13" count="0" selected="0"/>
        </references>
      </pivotArea>
    </format>
    <format dxfId="276">
      <pivotArea collapsedLevelsAreSubtotals="1" fieldPosition="0">
        <references count="3">
          <reference field="4294967294" count="2" selected="0">
            <x v="0"/>
            <x v="1"/>
          </reference>
          <reference field="0" count="1">
            <x v="24"/>
          </reference>
          <reference field="13" count="0" selected="0"/>
        </references>
      </pivotArea>
    </format>
    <format dxfId="275">
      <pivotArea dataOnly="0" labelOnly="1" fieldPosition="0">
        <references count="2">
          <reference field="0" count="1">
            <x v="24"/>
          </reference>
          <reference field="13" count="0" selected="0"/>
        </references>
      </pivotArea>
    </format>
    <format dxfId="274">
      <pivotArea collapsedLevelsAreSubtotals="1" fieldPosition="0">
        <references count="3">
          <reference field="4294967294" count="2" selected="0">
            <x v="0"/>
            <x v="1"/>
          </reference>
          <reference field="0" count="1">
            <x v="21"/>
          </reference>
          <reference field="13" count="0" selected="0"/>
        </references>
      </pivotArea>
    </format>
    <format dxfId="273">
      <pivotArea dataOnly="0" labelOnly="1" fieldPosition="0">
        <references count="2">
          <reference field="0" count="1">
            <x v="21"/>
          </reference>
          <reference field="13" count="0" selected="0"/>
        </references>
      </pivotArea>
    </format>
    <format dxfId="272">
      <pivotArea collapsedLevelsAreSubtotals="1" fieldPosition="0">
        <references count="3">
          <reference field="4294967294" count="2" selected="0">
            <x v="0"/>
            <x v="1"/>
          </reference>
          <reference field="0" count="1">
            <x v="16"/>
          </reference>
          <reference field="13" count="0" selected="0"/>
        </references>
      </pivotArea>
    </format>
    <format dxfId="271">
      <pivotArea dataOnly="0" labelOnly="1" fieldPosition="0">
        <references count="2">
          <reference field="0" count="1">
            <x v="16"/>
          </reference>
          <reference field="13" count="0" selected="0"/>
        </references>
      </pivotArea>
    </format>
    <format dxfId="270">
      <pivotArea collapsedLevelsAreSubtotals="1" fieldPosition="0">
        <references count="3">
          <reference field="4294967294" count="2" selected="0">
            <x v="0"/>
            <x v="1"/>
          </reference>
          <reference field="0" count="1">
            <x v="4"/>
          </reference>
          <reference field="13" count="0" selected="0"/>
        </references>
      </pivotArea>
    </format>
    <format dxfId="269">
      <pivotArea dataOnly="0" labelOnly="1" fieldPosition="0">
        <references count="2">
          <reference field="0" count="1">
            <x v="4"/>
          </reference>
          <reference field="13" count="0" selected="0"/>
        </references>
      </pivotArea>
    </format>
    <format dxfId="268">
      <pivotArea collapsedLevelsAreSubtotals="1" fieldPosition="0">
        <references count="3">
          <reference field="4294967294" count="2" selected="0">
            <x v="0"/>
            <x v="1"/>
          </reference>
          <reference field="0" count="1">
            <x v="3"/>
          </reference>
          <reference field="13" count="0" selected="0"/>
        </references>
      </pivotArea>
    </format>
    <format dxfId="267">
      <pivotArea dataOnly="0" labelOnly="1" fieldPosition="0">
        <references count="2">
          <reference field="0" count="1">
            <x v="3"/>
          </reference>
          <reference field="13" count="0" selected="0"/>
        </references>
      </pivotArea>
    </format>
    <format dxfId="266">
      <pivotArea collapsedLevelsAreSubtotals="1" fieldPosition="0">
        <references count="3">
          <reference field="4294967294" count="2" selected="0">
            <x v="0"/>
            <x v="1"/>
          </reference>
          <reference field="0" count="1">
            <x v="2"/>
          </reference>
          <reference field="13" count="0" selected="0"/>
        </references>
      </pivotArea>
    </format>
    <format dxfId="265">
      <pivotArea dataOnly="0" labelOnly="1" fieldPosition="0">
        <references count="2">
          <reference field="0" count="1">
            <x v="2"/>
          </reference>
          <reference field="13" count="0" selected="0"/>
        </references>
      </pivotArea>
    </format>
    <format dxfId="264">
      <pivotArea collapsedLevelsAreSubtotals="1" fieldPosition="0">
        <references count="3">
          <reference field="4294967294" count="2" selected="0">
            <x v="0"/>
            <x v="1"/>
          </reference>
          <reference field="0" count="1">
            <x v="3"/>
          </reference>
          <reference field="13" count="0" selected="0"/>
        </references>
      </pivotArea>
    </format>
    <format dxfId="263">
      <pivotArea dataOnly="0" labelOnly="1" fieldPosition="0">
        <references count="2">
          <reference field="0" count="1">
            <x v="3"/>
          </reference>
          <reference field="13" count="0" selected="0"/>
        </references>
      </pivotArea>
    </format>
    <format dxfId="262">
      <pivotArea collapsedLevelsAreSubtotals="1" fieldPosition="0">
        <references count="3">
          <reference field="4294967294" count="2" selected="0">
            <x v="0"/>
            <x v="1"/>
          </reference>
          <reference field="0" count="1">
            <x v="4"/>
          </reference>
          <reference field="13" count="0" selected="0"/>
        </references>
      </pivotArea>
    </format>
    <format dxfId="261">
      <pivotArea dataOnly="0" labelOnly="1" fieldPosition="0">
        <references count="2">
          <reference field="0" count="1">
            <x v="4"/>
          </reference>
          <reference field="13" count="0" selected="0"/>
        </references>
      </pivotArea>
    </format>
    <format dxfId="260">
      <pivotArea collapsedLevelsAreSubtotals="1" fieldPosition="0">
        <references count="3">
          <reference field="4294967294" count="2" selected="0">
            <x v="0"/>
            <x v="1"/>
          </reference>
          <reference field="0" count="1">
            <x v="72"/>
          </reference>
          <reference field="13" count="0" selected="0"/>
        </references>
      </pivotArea>
    </format>
    <format dxfId="259">
      <pivotArea dataOnly="0" labelOnly="1" fieldPosition="0">
        <references count="2">
          <reference field="0" count="1">
            <x v="72"/>
          </reference>
          <reference field="13" count="0" selected="0"/>
        </references>
      </pivotArea>
    </format>
    <format dxfId="258">
      <pivotArea collapsedLevelsAreSubtotals="1" fieldPosition="0">
        <references count="3">
          <reference field="4294967294" count="2" selected="0">
            <x v="0"/>
            <x v="1"/>
          </reference>
          <reference field="0" count="1">
            <x v="77"/>
          </reference>
          <reference field="13" count="0" selected="0"/>
        </references>
      </pivotArea>
    </format>
    <format dxfId="257">
      <pivotArea dataOnly="0" labelOnly="1" fieldPosition="0">
        <references count="2">
          <reference field="0" count="1">
            <x v="77"/>
          </reference>
          <reference field="13" count="0" selected="0"/>
        </references>
      </pivotArea>
    </format>
    <format dxfId="256">
      <pivotArea dataOnly="0" labelOnly="1" fieldPosition="0">
        <references count="2">
          <reference field="0" count="50">
            <x v="0"/>
            <x v="9"/>
            <x v="10"/>
            <x v="12"/>
            <x v="13"/>
            <x v="14"/>
            <x v="15"/>
            <x v="16"/>
            <x v="17"/>
            <x v="18"/>
            <x v="20"/>
            <x v="21"/>
            <x v="23"/>
            <x v="25"/>
            <x v="27"/>
            <x v="28"/>
            <x v="31"/>
            <x v="32"/>
            <x v="34"/>
            <x v="35"/>
            <x v="36"/>
            <x v="37"/>
            <x v="38"/>
            <x v="39"/>
            <x v="40"/>
            <x v="42"/>
            <x v="43"/>
            <x v="44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7"/>
            <x v="70"/>
            <x v="71"/>
            <x v="74"/>
          </reference>
          <reference field="13" count="0" selected="0"/>
        </references>
      </pivotArea>
    </format>
    <format dxfId="255">
      <pivotArea dataOnly="0" labelOnly="1" fieldPosition="0">
        <references count="2">
          <reference field="0" count="2">
            <x v="75"/>
            <x v="76"/>
          </reference>
          <reference field="13" count="0" selected="0"/>
        </references>
      </pivotArea>
    </format>
    <format dxfId="254">
      <pivotArea dataOnly="0" labelOnly="1" fieldPosition="0">
        <references count="3">
          <reference field="0" count="1" selected="0">
            <x v="0"/>
          </reference>
          <reference field="3" count="1">
            <x v="17"/>
          </reference>
          <reference field="13" count="0" selected="0"/>
        </references>
      </pivotArea>
    </format>
    <format dxfId="253">
      <pivotArea dataOnly="0" labelOnly="1" fieldPosition="0">
        <references count="3">
          <reference field="0" count="1" selected="0">
            <x v="9"/>
          </reference>
          <reference field="3" count="5">
            <x v="6"/>
            <x v="10"/>
            <x v="17"/>
            <x v="28"/>
            <x v="29"/>
          </reference>
          <reference field="13" count="0" selected="0"/>
        </references>
      </pivotArea>
    </format>
    <format dxfId="252">
      <pivotArea dataOnly="0" labelOnly="1" fieldPosition="0">
        <references count="3">
          <reference field="0" count="1" selected="0">
            <x v="10"/>
          </reference>
          <reference field="3" count="1">
            <x v="1"/>
          </reference>
          <reference field="13" count="0" selected="0"/>
        </references>
      </pivotArea>
    </format>
    <format dxfId="251">
      <pivotArea dataOnly="0" labelOnly="1" fieldPosition="0">
        <references count="3">
          <reference field="0" count="1" selected="0">
            <x v="12"/>
          </reference>
          <reference field="3" count="11">
            <x v="2"/>
            <x v="6"/>
            <x v="10"/>
            <x v="14"/>
            <x v="17"/>
            <x v="19"/>
            <x v="21"/>
            <x v="24"/>
            <x v="28"/>
            <x v="29"/>
            <x v="30"/>
          </reference>
          <reference field="13" count="0" selected="0"/>
        </references>
      </pivotArea>
    </format>
    <format dxfId="250">
      <pivotArea dataOnly="0" labelOnly="1" fieldPosition="0">
        <references count="3">
          <reference field="0" count="1" selected="0">
            <x v="13"/>
          </reference>
          <reference field="3" count="1">
            <x v="1"/>
          </reference>
          <reference field="13" count="0" selected="0"/>
        </references>
      </pivotArea>
    </format>
    <format dxfId="249">
      <pivotArea dataOnly="0" labelOnly="1" fieldPosition="0">
        <references count="3">
          <reference field="0" count="1" selected="0">
            <x v="14"/>
          </reference>
          <reference field="3" count="3">
            <x v="8"/>
            <x v="19"/>
            <x v="21"/>
          </reference>
          <reference field="13" count="0" selected="0"/>
        </references>
      </pivotArea>
    </format>
    <format dxfId="248">
      <pivotArea dataOnly="0" labelOnly="1" fieldPosition="0">
        <references count="3">
          <reference field="0" count="1" selected="0">
            <x v="15"/>
          </reference>
          <reference field="3" count="6">
            <x v="2"/>
            <x v="8"/>
            <x v="14"/>
            <x v="19"/>
            <x v="28"/>
            <x v="30"/>
          </reference>
          <reference field="13" count="0" selected="0"/>
        </references>
      </pivotArea>
    </format>
    <format dxfId="247">
      <pivotArea dataOnly="0" labelOnly="1" fieldPosition="0">
        <references count="3">
          <reference field="0" count="1" selected="0">
            <x v="16"/>
          </reference>
          <reference field="3" count="3">
            <x v="2"/>
            <x v="6"/>
            <x v="14"/>
          </reference>
          <reference field="13" count="0" selected="0"/>
        </references>
      </pivotArea>
    </format>
    <format dxfId="246">
      <pivotArea dataOnly="0" labelOnly="1" fieldPosition="0">
        <references count="3">
          <reference field="0" count="1" selected="0">
            <x v="17"/>
          </reference>
          <reference field="3" count="5">
            <x v="1"/>
            <x v="6"/>
            <x v="8"/>
            <x v="21"/>
            <x v="29"/>
          </reference>
          <reference field="13" count="0" selected="0"/>
        </references>
      </pivotArea>
    </format>
    <format dxfId="245">
      <pivotArea dataOnly="0" labelOnly="1" fieldPosition="0">
        <references count="3">
          <reference field="0" count="1" selected="0">
            <x v="18"/>
          </reference>
          <reference field="3" count="5">
            <x v="8"/>
            <x v="21"/>
            <x v="24"/>
            <x v="29"/>
            <x v="30"/>
          </reference>
          <reference field="13" count="0" selected="0"/>
        </references>
      </pivotArea>
    </format>
    <format dxfId="244">
      <pivotArea dataOnly="0" labelOnly="1" fieldPosition="0">
        <references count="3">
          <reference field="0" count="1" selected="0">
            <x v="20"/>
          </reference>
          <reference field="3" count="3">
            <x v="8"/>
            <x v="19"/>
            <x v="29"/>
          </reference>
          <reference field="13" count="0" selected="0"/>
        </references>
      </pivotArea>
    </format>
    <format dxfId="243">
      <pivotArea dataOnly="0" labelOnly="1" fieldPosition="0">
        <references count="3">
          <reference field="0" count="1" selected="0">
            <x v="21"/>
          </reference>
          <reference field="3" count="6">
            <x v="1"/>
            <x v="6"/>
            <x v="8"/>
            <x v="15"/>
            <x v="23"/>
            <x v="29"/>
          </reference>
          <reference field="13" count="0" selected="0"/>
        </references>
      </pivotArea>
    </format>
    <format dxfId="242">
      <pivotArea dataOnly="0" labelOnly="1" fieldPosition="0">
        <references count="3">
          <reference field="0" count="1" selected="0">
            <x v="23"/>
          </reference>
          <reference field="3" count="4">
            <x v="1"/>
            <x v="6"/>
            <x v="19"/>
            <x v="23"/>
          </reference>
          <reference field="13" count="0" selected="0"/>
        </references>
      </pivotArea>
    </format>
    <format dxfId="241">
      <pivotArea dataOnly="0" labelOnly="1" fieldPosition="0">
        <references count="3">
          <reference field="0" count="1" selected="0">
            <x v="25"/>
          </reference>
          <reference field="3" count="9">
            <x v="6"/>
            <x v="8"/>
            <x v="17"/>
            <x v="19"/>
            <x v="21"/>
            <x v="23"/>
            <x v="24"/>
            <x v="29"/>
            <x v="30"/>
          </reference>
          <reference field="13" count="0" selected="0"/>
        </references>
      </pivotArea>
    </format>
    <format dxfId="240">
      <pivotArea dataOnly="0" labelOnly="1" fieldPosition="0">
        <references count="3">
          <reference field="0" count="1" selected="0">
            <x v="27"/>
          </reference>
          <reference field="3" count="1">
            <x v="15"/>
          </reference>
          <reference field="13" count="0" selected="0"/>
        </references>
      </pivotArea>
    </format>
    <format dxfId="239">
      <pivotArea dataOnly="0" labelOnly="1" fieldPosition="0">
        <references count="3">
          <reference field="0" count="1" selected="0">
            <x v="28"/>
          </reference>
          <reference field="3" count="1">
            <x v="21"/>
          </reference>
          <reference field="13" count="0" selected="0"/>
        </references>
      </pivotArea>
    </format>
    <format dxfId="238">
      <pivotArea dataOnly="0" labelOnly="1" fieldPosition="0">
        <references count="3">
          <reference field="0" count="1" selected="0">
            <x v="31"/>
          </reference>
          <reference field="3" count="6">
            <x v="1"/>
            <x v="2"/>
            <x v="8"/>
            <x v="10"/>
            <x v="24"/>
            <x v="29"/>
          </reference>
          <reference field="13" count="0" selected="0"/>
        </references>
      </pivotArea>
    </format>
    <format dxfId="237">
      <pivotArea dataOnly="0" labelOnly="1" fieldPosition="0">
        <references count="3">
          <reference field="0" count="1" selected="0">
            <x v="32"/>
          </reference>
          <reference field="3" count="1">
            <x v="23"/>
          </reference>
          <reference field="13" count="0" selected="0"/>
        </references>
      </pivotArea>
    </format>
    <format dxfId="236">
      <pivotArea dataOnly="0" labelOnly="1" fieldPosition="0">
        <references count="3">
          <reference field="0" count="1" selected="0">
            <x v="34"/>
          </reference>
          <reference field="3" count="2">
            <x v="1"/>
            <x v="8"/>
          </reference>
          <reference field="13" count="0" selected="0"/>
        </references>
      </pivotArea>
    </format>
    <format dxfId="235">
      <pivotArea dataOnly="0" labelOnly="1" fieldPosition="0">
        <references count="3">
          <reference field="0" count="1" selected="0">
            <x v="35"/>
          </reference>
          <reference field="3" count="3">
            <x v="6"/>
            <x v="15"/>
            <x v="24"/>
          </reference>
          <reference field="13" count="0" selected="0"/>
        </references>
      </pivotArea>
    </format>
    <format dxfId="234">
      <pivotArea dataOnly="0" labelOnly="1" fieldPosition="0">
        <references count="3">
          <reference field="0" count="1" selected="0">
            <x v="36"/>
          </reference>
          <reference field="3" count="6">
            <x v="8"/>
            <x v="15"/>
            <x v="19"/>
            <x v="21"/>
            <x v="24"/>
            <x v="30"/>
          </reference>
          <reference field="13" count="0" selected="0"/>
        </references>
      </pivotArea>
    </format>
    <format dxfId="233">
      <pivotArea dataOnly="0" labelOnly="1" fieldPosition="0">
        <references count="3">
          <reference field="0" count="1" selected="0">
            <x v="37"/>
          </reference>
          <reference field="3" count="6">
            <x v="6"/>
            <x v="8"/>
            <x v="15"/>
            <x v="21"/>
            <x v="23"/>
            <x v="24"/>
          </reference>
          <reference field="13" count="0" selected="0"/>
        </references>
      </pivotArea>
    </format>
    <format dxfId="232">
      <pivotArea dataOnly="0" labelOnly="1" fieldPosition="0">
        <references count="3">
          <reference field="0" count="1" selected="0">
            <x v="38"/>
          </reference>
          <reference field="3" count="3">
            <x v="1"/>
            <x v="14"/>
            <x v="23"/>
          </reference>
          <reference field="13" count="0" selected="0"/>
        </references>
      </pivotArea>
    </format>
    <format dxfId="231">
      <pivotArea dataOnly="0" labelOnly="1" fieldPosition="0">
        <references count="3">
          <reference field="0" count="1" selected="0">
            <x v="39"/>
          </reference>
          <reference field="3" count="5">
            <x v="8"/>
            <x v="17"/>
            <x v="19"/>
            <x v="24"/>
            <x v="29"/>
          </reference>
          <reference field="13" count="0" selected="0"/>
        </references>
      </pivotArea>
    </format>
    <format dxfId="230">
      <pivotArea dataOnly="0" labelOnly="1" fieldPosition="0">
        <references count="3">
          <reference field="0" count="1" selected="0">
            <x v="40"/>
          </reference>
          <reference field="3" count="1">
            <x v="1"/>
          </reference>
          <reference field="13" count="0" selected="0"/>
        </references>
      </pivotArea>
    </format>
    <format dxfId="229">
      <pivotArea dataOnly="0" labelOnly="1" fieldPosition="0">
        <references count="3">
          <reference field="0" count="1" selected="0">
            <x v="42"/>
          </reference>
          <reference field="3" count="11">
            <x v="8"/>
            <x v="10"/>
            <x v="11"/>
            <x v="14"/>
            <x v="17"/>
            <x v="19"/>
            <x v="21"/>
            <x v="24"/>
            <x v="28"/>
            <x v="29"/>
            <x v="30"/>
          </reference>
          <reference field="13" count="0" selected="0"/>
        </references>
      </pivotArea>
    </format>
    <format dxfId="228">
      <pivotArea dataOnly="0" labelOnly="1" fieldPosition="0">
        <references count="3">
          <reference field="0" count="1" selected="0">
            <x v="43"/>
          </reference>
          <reference field="3" count="2">
            <x v="8"/>
            <x v="24"/>
          </reference>
          <reference field="13" count="0" selected="0"/>
        </references>
      </pivotArea>
    </format>
    <format dxfId="227">
      <pivotArea dataOnly="0" labelOnly="1" fieldPosition="0">
        <references count="3">
          <reference field="0" count="1" selected="0">
            <x v="44"/>
          </reference>
          <reference field="3" count="4">
            <x v="6"/>
            <x v="8"/>
            <x v="24"/>
            <x v="29"/>
          </reference>
          <reference field="13" count="0" selected="0"/>
        </references>
      </pivotArea>
    </format>
    <format dxfId="226">
      <pivotArea dataOnly="0" labelOnly="1" fieldPosition="0">
        <references count="3">
          <reference field="0" count="1" selected="0">
            <x v="47"/>
          </reference>
          <reference field="3" count="1">
            <x v="23"/>
          </reference>
          <reference field="13" count="0" selected="0"/>
        </references>
      </pivotArea>
    </format>
    <format dxfId="225">
      <pivotArea dataOnly="0" labelOnly="1" fieldPosition="0">
        <references count="3">
          <reference field="0" count="1" selected="0">
            <x v="48"/>
          </reference>
          <reference field="3" count="8">
            <x v="8"/>
            <x v="10"/>
            <x v="14"/>
            <x v="17"/>
            <x v="21"/>
            <x v="23"/>
            <x v="28"/>
            <x v="29"/>
          </reference>
          <reference field="13" count="0" selected="0"/>
        </references>
      </pivotArea>
    </format>
    <format dxfId="224">
      <pivotArea dataOnly="0" labelOnly="1" fieldPosition="0">
        <references count="3">
          <reference field="0" count="1" selected="0">
            <x v="49"/>
          </reference>
          <reference field="3" count="4">
            <x v="8"/>
            <x v="19"/>
            <x v="23"/>
            <x v="29"/>
          </reference>
          <reference field="13" count="0" selected="0"/>
        </references>
      </pivotArea>
    </format>
    <format dxfId="223">
      <pivotArea dataOnly="0" labelOnly="1" fieldPosition="0">
        <references count="3">
          <reference field="0" count="1" selected="0">
            <x v="50"/>
          </reference>
          <reference field="3" count="16">
            <x v="1"/>
            <x v="2"/>
            <x v="6"/>
            <x v="8"/>
            <x v="10"/>
            <x v="14"/>
            <x v="15"/>
            <x v="17"/>
            <x v="19"/>
            <x v="21"/>
            <x v="23"/>
            <x v="24"/>
            <x v="28"/>
            <x v="29"/>
            <x v="30"/>
            <x v="36"/>
          </reference>
          <reference field="13" count="0" selected="0"/>
        </references>
      </pivotArea>
    </format>
    <format dxfId="222">
      <pivotArea dataOnly="0" labelOnly="1" fieldPosition="0">
        <references count="3">
          <reference field="0" count="1" selected="0">
            <x v="51"/>
          </reference>
          <reference field="3" count="7">
            <x v="2"/>
            <x v="8"/>
            <x v="15"/>
            <x v="19"/>
            <x v="21"/>
            <x v="28"/>
            <x v="30"/>
          </reference>
          <reference field="13" count="0" selected="0"/>
        </references>
      </pivotArea>
    </format>
    <format dxfId="221">
      <pivotArea dataOnly="0" labelOnly="1" fieldPosition="0">
        <references count="3">
          <reference field="0" count="1" selected="0">
            <x v="52"/>
          </reference>
          <reference field="3" count="7">
            <x v="2"/>
            <x v="6"/>
            <x v="10"/>
            <x v="21"/>
            <x v="23"/>
            <x v="28"/>
            <x v="29"/>
          </reference>
          <reference field="13" count="0" selected="0"/>
        </references>
      </pivotArea>
    </format>
    <format dxfId="220">
      <pivotArea dataOnly="0" labelOnly="1" fieldPosition="0">
        <references count="3">
          <reference field="0" count="1" selected="0">
            <x v="53"/>
          </reference>
          <reference field="3" count="2">
            <x v="23"/>
            <x v="30"/>
          </reference>
          <reference field="13" count="0" selected="0"/>
        </references>
      </pivotArea>
    </format>
    <format dxfId="219">
      <pivotArea dataOnly="0" labelOnly="1" fieldPosition="0">
        <references count="3">
          <reference field="0" count="1" selected="0">
            <x v="54"/>
          </reference>
          <reference field="3" count="1">
            <x v="19"/>
          </reference>
          <reference field="13" count="0" selected="0"/>
        </references>
      </pivotArea>
    </format>
    <format dxfId="218">
      <pivotArea dataOnly="0" labelOnly="1" fieldPosition="0">
        <references count="3">
          <reference field="0" count="1" selected="0">
            <x v="55"/>
          </reference>
          <reference field="3" count="1">
            <x v="19"/>
          </reference>
          <reference field="13" count="0" selected="0"/>
        </references>
      </pivotArea>
    </format>
    <format dxfId="217">
      <pivotArea dataOnly="0" labelOnly="1" fieldPosition="0">
        <references count="3">
          <reference field="0" count="1" selected="0">
            <x v="56"/>
          </reference>
          <reference field="3" count="2">
            <x v="8"/>
            <x v="29"/>
          </reference>
          <reference field="13" count="0" selected="0"/>
        </references>
      </pivotArea>
    </format>
    <format dxfId="216">
      <pivotArea dataOnly="0" labelOnly="1" fieldPosition="0">
        <references count="3">
          <reference field="0" count="1" selected="0">
            <x v="57"/>
          </reference>
          <reference field="3" count="5">
            <x v="6"/>
            <x v="8"/>
            <x v="15"/>
            <x v="23"/>
            <x v="30"/>
          </reference>
          <reference field="13" count="0" selected="0"/>
        </references>
      </pivotArea>
    </format>
    <format dxfId="215">
      <pivotArea dataOnly="0" labelOnly="1" fieldPosition="0">
        <references count="3">
          <reference field="0" count="1" selected="0">
            <x v="58"/>
          </reference>
          <reference field="3" count="7">
            <x v="8"/>
            <x v="10"/>
            <x v="14"/>
            <x v="17"/>
            <x v="23"/>
            <x v="28"/>
            <x v="30"/>
          </reference>
          <reference field="13" count="0" selected="0"/>
        </references>
      </pivotArea>
    </format>
    <format dxfId="214">
      <pivotArea dataOnly="0" labelOnly="1" fieldPosition="0">
        <references count="3">
          <reference field="0" count="1" selected="0">
            <x v="59"/>
          </reference>
          <reference field="3" count="4">
            <x v="8"/>
            <x v="17"/>
            <x v="21"/>
            <x v="23"/>
          </reference>
          <reference field="13" count="0" selected="0"/>
        </references>
      </pivotArea>
    </format>
    <format dxfId="213">
      <pivotArea dataOnly="0" labelOnly="1" fieldPosition="0">
        <references count="3">
          <reference field="0" count="1" selected="0">
            <x v="60"/>
          </reference>
          <reference field="3" count="6">
            <x v="1"/>
            <x v="6"/>
            <x v="10"/>
            <x v="21"/>
            <x v="24"/>
            <x v="29"/>
          </reference>
          <reference field="13" count="0" selected="0"/>
        </references>
      </pivotArea>
    </format>
    <format dxfId="212">
      <pivotArea dataOnly="0" labelOnly="1" fieldPosition="0">
        <references count="3">
          <reference field="0" count="1" selected="0">
            <x v="61"/>
          </reference>
          <reference field="3" count="3">
            <x v="2"/>
            <x v="8"/>
            <x v="21"/>
          </reference>
          <reference field="13" count="0" selected="0"/>
        </references>
      </pivotArea>
    </format>
    <format dxfId="211">
      <pivotArea dataOnly="0" labelOnly="1" fieldPosition="0">
        <references count="3">
          <reference field="0" count="1" selected="0">
            <x v="62"/>
          </reference>
          <reference field="3" count="7">
            <x v="2"/>
            <x v="10"/>
            <x v="14"/>
            <x v="17"/>
            <x v="21"/>
            <x v="23"/>
            <x v="28"/>
          </reference>
          <reference field="13" count="0" selected="0"/>
        </references>
      </pivotArea>
    </format>
    <format dxfId="210">
      <pivotArea dataOnly="0" labelOnly="1" fieldPosition="0">
        <references count="3">
          <reference field="0" count="1" selected="0">
            <x v="63"/>
          </reference>
          <reference field="3" count="5">
            <x v="6"/>
            <x v="8"/>
            <x v="15"/>
            <x v="19"/>
            <x v="23"/>
          </reference>
          <reference field="13" count="0" selected="0"/>
        </references>
      </pivotArea>
    </format>
    <format dxfId="209">
      <pivotArea dataOnly="0" labelOnly="1" fieldPosition="0">
        <references count="3">
          <reference field="0" count="1" selected="0">
            <x v="64"/>
          </reference>
          <reference field="3" count="8">
            <x v="1"/>
            <x v="6"/>
            <x v="8"/>
            <x v="21"/>
            <x v="23"/>
            <x v="24"/>
            <x v="29"/>
            <x v="30"/>
          </reference>
          <reference field="13" count="0" selected="0"/>
        </references>
      </pivotArea>
    </format>
    <format dxfId="208">
      <pivotArea dataOnly="0" labelOnly="1" fieldPosition="0">
        <references count="3">
          <reference field="0" count="1" selected="0">
            <x v="67"/>
          </reference>
          <reference field="3" count="2">
            <x v="1"/>
            <x v="6"/>
          </reference>
          <reference field="13" count="0" selected="0"/>
        </references>
      </pivotArea>
    </format>
    <format dxfId="207">
      <pivotArea dataOnly="0" labelOnly="1" fieldPosition="0">
        <references count="3">
          <reference field="0" count="1" selected="0">
            <x v="70"/>
          </reference>
          <reference field="3" count="4">
            <x v="1"/>
            <x v="15"/>
            <x v="24"/>
            <x v="29"/>
          </reference>
          <reference field="13" count="0" selected="0"/>
        </references>
      </pivotArea>
    </format>
    <format dxfId="206">
      <pivotArea dataOnly="0" labelOnly="1" fieldPosition="0">
        <references count="3">
          <reference field="0" count="1" selected="0">
            <x v="71"/>
          </reference>
          <reference field="3" count="5">
            <x v="10"/>
            <x v="14"/>
            <x v="17"/>
            <x v="19"/>
            <x v="28"/>
          </reference>
          <reference field="13" count="0" selected="0"/>
        </references>
      </pivotArea>
    </format>
    <format dxfId="205">
      <pivotArea dataOnly="0" labelOnly="1" fieldPosition="0">
        <references count="3">
          <reference field="0" count="1" selected="0">
            <x v="74"/>
          </reference>
          <reference field="3" count="1">
            <x v="17"/>
          </reference>
          <reference field="13" count="0" selected="0"/>
        </references>
      </pivotArea>
    </format>
    <format dxfId="204">
      <pivotArea dataOnly="0" labelOnly="1" fieldPosition="0">
        <references count="3">
          <reference field="0" count="1" selected="0">
            <x v="75"/>
          </reference>
          <reference field="3" count="1">
            <x v="17"/>
          </reference>
          <reference field="13" count="0" selected="0"/>
        </references>
      </pivotArea>
    </format>
    <format dxfId="203">
      <pivotArea dataOnly="0" labelOnly="1" fieldPosition="0">
        <references count="3">
          <reference field="0" count="1" selected="0">
            <x v="76"/>
          </reference>
          <reference field="3" count="1">
            <x v="17"/>
          </reference>
          <reference field="13" count="0" selected="0"/>
        </references>
      </pivotArea>
    </format>
    <format dxfId="202">
      <pivotArea collapsedLevelsAreSubtotals="1" fieldPosition="0">
        <references count="3">
          <reference field="4294967294" count="2" selected="0">
            <x v="0"/>
            <x v="1"/>
          </reference>
          <reference field="0" count="1">
            <x v="0"/>
          </reference>
          <reference field="13" count="0" selected="0"/>
        </references>
      </pivotArea>
    </format>
    <format dxfId="201">
      <pivotArea dataOnly="0" labelOnly="1" fieldPosition="0">
        <references count="2">
          <reference field="0" count="1">
            <x v="0"/>
          </reference>
          <reference field="13" count="0" selected="0"/>
        </references>
      </pivotArea>
    </format>
    <format dxfId="200">
      <pivotArea collapsedLevelsAreSubtotals="1" fieldPosition="0">
        <references count="3">
          <reference field="4294967294" count="2" selected="0">
            <x v="0"/>
            <x v="1"/>
          </reference>
          <reference field="0" count="1">
            <x v="13"/>
          </reference>
          <reference field="13" count="0" selected="0"/>
        </references>
      </pivotArea>
    </format>
    <format dxfId="199">
      <pivotArea dataOnly="0" labelOnly="1" fieldPosition="0">
        <references count="2">
          <reference field="0" count="1">
            <x v="13"/>
          </reference>
          <reference field="13" count="0" selected="0"/>
        </references>
      </pivotArea>
    </format>
    <format dxfId="198">
      <pivotArea collapsedLevelsAreSubtotals="1" fieldPosition="0">
        <references count="2">
          <reference field="0" count="1">
            <x v="10"/>
          </reference>
          <reference field="13" count="0" selected="0"/>
        </references>
      </pivotArea>
    </format>
    <format dxfId="197">
      <pivotArea dataOnly="0" labelOnly="1" fieldPosition="0">
        <references count="2">
          <reference field="0" count="1">
            <x v="10"/>
          </reference>
          <reference field="13" count="0" selected="0"/>
        </references>
      </pivotArea>
    </format>
    <format dxfId="196">
      <pivotArea collapsedLevelsAreSubtotals="1" fieldPosition="0">
        <references count="2">
          <reference field="0" count="1">
            <x v="12"/>
          </reference>
          <reference field="13" count="0" selected="0"/>
        </references>
      </pivotArea>
    </format>
    <format dxfId="195">
      <pivotArea dataOnly="0" labelOnly="1" fieldPosition="0">
        <references count="2">
          <reference field="0" count="1">
            <x v="12"/>
          </reference>
          <reference field="13" count="0" selected="0"/>
        </references>
      </pivotArea>
    </format>
    <format dxfId="194">
      <pivotArea collapsedLevelsAreSubtotals="1" fieldPosition="0">
        <references count="2">
          <reference field="0" count="1">
            <x v="15"/>
          </reference>
          <reference field="13" count="0" selected="0"/>
        </references>
      </pivotArea>
    </format>
    <format dxfId="193">
      <pivotArea dataOnly="0" labelOnly="1" fieldPosition="0">
        <references count="2">
          <reference field="0" count="1">
            <x v="15"/>
          </reference>
          <reference field="13" count="0" selected="0"/>
        </references>
      </pivotArea>
    </format>
    <format dxfId="192">
      <pivotArea collapsedLevelsAreSubtotals="1" fieldPosition="0">
        <references count="2">
          <reference field="0" count="1">
            <x v="20"/>
          </reference>
          <reference field="13" count="0" selected="0"/>
        </references>
      </pivotArea>
    </format>
    <format dxfId="191">
      <pivotArea dataOnly="0" labelOnly="1" fieldPosition="0">
        <references count="2">
          <reference field="0" count="1">
            <x v="20"/>
          </reference>
          <reference field="13" count="0" selected="0"/>
        </references>
      </pivotArea>
    </format>
    <format dxfId="190">
      <pivotArea collapsedLevelsAreSubtotals="1" fieldPosition="0">
        <references count="2">
          <reference field="0" count="1">
            <x v="34"/>
          </reference>
          <reference field="13" count="0" selected="0"/>
        </references>
      </pivotArea>
    </format>
    <format dxfId="189">
      <pivotArea dataOnly="0" labelOnly="1" fieldPosition="0">
        <references count="2">
          <reference field="0" count="1">
            <x v="34"/>
          </reference>
          <reference field="13" count="0" selected="0"/>
        </references>
      </pivotArea>
    </format>
    <format dxfId="188">
      <pivotArea collapsedLevelsAreSubtotals="1" fieldPosition="0">
        <references count="2">
          <reference field="0" count="1">
            <x v="35"/>
          </reference>
          <reference field="13" count="0" selected="0"/>
        </references>
      </pivotArea>
    </format>
    <format dxfId="187">
      <pivotArea dataOnly="0" labelOnly="1" fieldPosition="0">
        <references count="2">
          <reference field="0" count="1">
            <x v="35"/>
          </reference>
          <reference field="13" count="0" selected="0"/>
        </references>
      </pivotArea>
    </format>
    <format dxfId="186">
      <pivotArea collapsedLevelsAreSubtotals="1" fieldPosition="0">
        <references count="2">
          <reference field="0" count="1">
            <x v="58"/>
          </reference>
          <reference field="13" count="0" selected="0"/>
        </references>
      </pivotArea>
    </format>
    <format dxfId="185">
      <pivotArea dataOnly="0" labelOnly="1" fieldPosition="0">
        <references count="2">
          <reference field="0" count="1">
            <x v="58"/>
          </reference>
          <reference field="13" count="0" selected="0"/>
        </references>
      </pivotArea>
    </format>
    <format dxfId="184">
      <pivotArea collapsedLevelsAreSubtotals="1" fieldPosition="0">
        <references count="2">
          <reference field="0" count="1">
            <x v="62"/>
          </reference>
          <reference field="13" count="0" selected="0"/>
        </references>
      </pivotArea>
    </format>
    <format dxfId="183">
      <pivotArea dataOnly="0" labelOnly="1" fieldPosition="0">
        <references count="2">
          <reference field="0" count="1">
            <x v="62"/>
          </reference>
          <reference field="13" count="0" selected="0"/>
        </references>
      </pivotArea>
    </format>
    <format dxfId="182">
      <pivotArea collapsedLevelsAreSubtotals="1" fieldPosition="0">
        <references count="2">
          <reference field="0" count="1">
            <x v="70"/>
          </reference>
          <reference field="13" count="0" selected="0"/>
        </references>
      </pivotArea>
    </format>
    <format dxfId="181">
      <pivotArea dataOnly="0" labelOnly="1" fieldPosition="0">
        <references count="2">
          <reference field="0" count="1">
            <x v="70"/>
          </reference>
          <reference field="13" count="0" selected="0"/>
        </references>
      </pivotArea>
    </format>
    <format dxfId="180">
      <pivotArea collapsedLevelsAreSubtotals="1" fieldPosition="0">
        <references count="2">
          <reference field="0" count="1">
            <x v="71"/>
          </reference>
          <reference field="13" count="0" selected="0"/>
        </references>
      </pivotArea>
    </format>
    <format dxfId="179">
      <pivotArea dataOnly="0" labelOnly="1" fieldPosition="0">
        <references count="2">
          <reference field="0" count="1">
            <x v="71"/>
          </reference>
          <reference field="13" count="0" selected="0"/>
        </references>
      </pivotArea>
    </format>
    <format dxfId="178">
      <pivotArea collapsedLevelsAreSubtotals="1" fieldPosition="0">
        <references count="2">
          <reference field="0" count="1">
            <x v="74"/>
          </reference>
          <reference field="13" count="0" selected="0"/>
        </references>
      </pivotArea>
    </format>
    <format dxfId="177">
      <pivotArea dataOnly="0" labelOnly="1" fieldPosition="0">
        <references count="2">
          <reference field="0" count="1">
            <x v="74"/>
          </reference>
          <reference field="13" count="0" selected="0"/>
        </references>
      </pivotArea>
    </format>
    <format dxfId="176">
      <pivotArea collapsedLevelsAreSubtotals="1" fieldPosition="0">
        <references count="2">
          <reference field="0" count="1">
            <x v="75"/>
          </reference>
          <reference field="13" count="0" selected="0"/>
        </references>
      </pivotArea>
    </format>
    <format dxfId="175">
      <pivotArea dataOnly="0" labelOnly="1" fieldPosition="0">
        <references count="2">
          <reference field="0" count="1">
            <x v="75"/>
          </reference>
          <reference field="13" count="0" selected="0"/>
        </references>
      </pivotArea>
    </format>
    <format dxfId="174">
      <pivotArea collapsedLevelsAreSubtotals="1" fieldPosition="0">
        <references count="2">
          <reference field="0" count="1">
            <x v="76"/>
          </reference>
          <reference field="13" count="0" selected="0"/>
        </references>
      </pivotArea>
    </format>
    <format dxfId="173">
      <pivotArea dataOnly="0" labelOnly="1" fieldPosition="0">
        <references count="2">
          <reference field="0" count="1">
            <x v="76"/>
          </reference>
          <reference field="13" count="0" selected="0"/>
        </references>
      </pivotArea>
    </format>
    <format dxfId="172">
      <pivotArea dataOnly="0" labelOnly="1" fieldPosition="0">
        <references count="2">
          <reference field="0" count="11">
            <x v="5"/>
            <x v="9"/>
            <x v="19"/>
            <x v="20"/>
            <x v="24"/>
            <x v="30"/>
            <x v="31"/>
            <x v="38"/>
            <x v="49"/>
            <x v="60"/>
            <x v="63"/>
          </reference>
          <reference field="13" count="0" selected="0"/>
        </references>
      </pivotArea>
    </format>
    <format dxfId="171">
      <pivotArea dataOnly="0" labelOnly="1" fieldPosition="0">
        <references count="3">
          <reference field="0" count="1" selected="0">
            <x v="5"/>
          </reference>
          <reference field="3" count="4">
            <x v="14"/>
            <x v="17"/>
            <x v="28"/>
            <x v="30"/>
          </reference>
          <reference field="13" count="0" selected="0"/>
        </references>
      </pivotArea>
    </format>
    <format dxfId="170">
      <pivotArea dataOnly="0" labelOnly="1" fieldPosition="0">
        <references count="3">
          <reference field="0" count="1" selected="0">
            <x v="9"/>
          </reference>
          <reference field="3" count="1">
            <x v="17"/>
          </reference>
          <reference field="13" count="0" selected="0"/>
        </references>
      </pivotArea>
    </format>
    <format dxfId="169">
      <pivotArea dataOnly="0" labelOnly="1" fieldPosition="0">
        <references count="3">
          <reference field="0" count="1" selected="0">
            <x v="19"/>
          </reference>
          <reference field="3" count="4">
            <x v="14"/>
            <x v="17"/>
            <x v="28"/>
            <x v="30"/>
          </reference>
          <reference field="13" count="0" selected="0"/>
        </references>
      </pivotArea>
    </format>
    <format dxfId="168">
      <pivotArea dataOnly="0" labelOnly="1" fieldPosition="0">
        <references count="3">
          <reference field="0" count="1" selected="0">
            <x v="20"/>
          </reference>
          <reference field="3" count="1">
            <x v="17"/>
          </reference>
          <reference field="13" count="0" selected="0"/>
        </references>
      </pivotArea>
    </format>
    <format dxfId="167">
      <pivotArea dataOnly="0" labelOnly="1" fieldPosition="0">
        <references count="3">
          <reference field="0" count="1" selected="0">
            <x v="24"/>
          </reference>
          <reference field="3" count="3">
            <x v="14"/>
            <x v="17"/>
            <x v="28"/>
          </reference>
          <reference field="13" count="0" selected="0"/>
        </references>
      </pivotArea>
    </format>
    <format dxfId="166">
      <pivotArea dataOnly="0" labelOnly="1" fieldPosition="0">
        <references count="3">
          <reference field="0" count="1" selected="0">
            <x v="30"/>
          </reference>
          <reference field="3" count="2">
            <x v="14"/>
            <x v="28"/>
          </reference>
          <reference field="13" count="0" selected="0"/>
        </references>
      </pivotArea>
    </format>
    <format dxfId="165">
      <pivotArea dataOnly="0" labelOnly="1" fieldPosition="0">
        <references count="3">
          <reference field="0" count="1" selected="0">
            <x v="31"/>
          </reference>
          <reference field="3" count="4">
            <x v="14"/>
            <x v="17"/>
            <x v="28"/>
            <x v="30"/>
          </reference>
          <reference field="13" count="0" selected="0"/>
        </references>
      </pivotArea>
    </format>
    <format dxfId="164">
      <pivotArea dataOnly="0" labelOnly="1" fieldPosition="0">
        <references count="3">
          <reference field="0" count="1" selected="0">
            <x v="38"/>
          </reference>
          <reference field="3" count="4">
            <x v="14"/>
            <x v="17"/>
            <x v="28"/>
            <x v="30"/>
          </reference>
          <reference field="13" count="0" selected="0"/>
        </references>
      </pivotArea>
    </format>
    <format dxfId="163">
      <pivotArea dataOnly="0" labelOnly="1" fieldPosition="0">
        <references count="3">
          <reference field="0" count="1" selected="0">
            <x v="49"/>
          </reference>
          <reference field="3" count="1">
            <x v="30"/>
          </reference>
          <reference field="13" count="0" selected="0"/>
        </references>
      </pivotArea>
    </format>
    <format dxfId="162">
      <pivotArea dataOnly="0" labelOnly="1" fieldPosition="0">
        <references count="3">
          <reference field="0" count="1" selected="0">
            <x v="60"/>
          </reference>
          <reference field="3" count="1">
            <x v="17"/>
          </reference>
          <reference field="13" count="0" selected="0"/>
        </references>
      </pivotArea>
    </format>
    <format dxfId="161">
      <pivotArea dataOnly="0" labelOnly="1" fieldPosition="0">
        <references count="3">
          <reference field="0" count="1" selected="0">
            <x v="63"/>
          </reference>
          <reference field="3" count="1">
            <x v="30"/>
          </reference>
          <reference field="13" count="0" selected="0"/>
        </references>
      </pivotArea>
    </format>
    <format dxfId="160">
      <pivotArea dataOnly="0" labelOnly="1" fieldPosition="0">
        <references count="2">
          <reference field="0" count="34">
            <x v="5"/>
            <x v="8"/>
            <x v="11"/>
            <x v="14"/>
            <x v="19"/>
            <x v="22"/>
            <x v="23"/>
            <x v="25"/>
            <x v="27"/>
            <x v="28"/>
            <x v="30"/>
            <x v="31"/>
            <x v="32"/>
            <x v="37"/>
            <x v="38"/>
            <x v="39"/>
            <x v="41"/>
            <x v="42"/>
            <x v="43"/>
            <x v="44"/>
            <x v="46"/>
            <x v="47"/>
            <x v="48"/>
            <x v="49"/>
            <x v="50"/>
            <x v="51"/>
            <x v="52"/>
            <x v="53"/>
            <x v="55"/>
            <x v="59"/>
            <x v="61"/>
            <x v="63"/>
            <x v="64"/>
            <x v="65"/>
          </reference>
          <reference field="13" count="0" selected="0"/>
        </references>
      </pivotArea>
    </format>
    <format dxfId="159">
      <pivotArea dataOnly="0" labelOnly="1" fieldPosition="0">
        <references count="3">
          <reference field="0" count="1" selected="0">
            <x v="5"/>
          </reference>
          <reference field="3" count="8">
            <x v="2"/>
            <x v="3"/>
            <x v="5"/>
            <x v="8"/>
            <x v="10"/>
            <x v="15"/>
            <x v="18"/>
            <x v="29"/>
          </reference>
          <reference field="13" count="0" selected="0"/>
        </references>
      </pivotArea>
    </format>
    <format dxfId="158">
      <pivotArea dataOnly="0" labelOnly="1" fieldPosition="0">
        <references count="3">
          <reference field="0" count="1" selected="0">
            <x v="8"/>
          </reference>
          <reference field="3" count="1">
            <x v="15"/>
          </reference>
          <reference field="13" count="0" selected="0"/>
        </references>
      </pivotArea>
    </format>
    <format dxfId="157">
      <pivotArea dataOnly="0" labelOnly="1" fieldPosition="0">
        <references count="3">
          <reference field="0" count="1" selected="0">
            <x v="11"/>
          </reference>
          <reference field="3" count="4">
            <x v="8"/>
            <x v="15"/>
            <x v="21"/>
            <x v="29"/>
          </reference>
          <reference field="13" count="0" selected="0"/>
        </references>
      </pivotArea>
    </format>
    <format dxfId="156">
      <pivotArea dataOnly="0" labelOnly="1" fieldPosition="0">
        <references count="3">
          <reference field="0" count="1" selected="0">
            <x v="14"/>
          </reference>
          <reference field="3" count="2">
            <x v="5"/>
            <x v="27"/>
          </reference>
          <reference field="13" count="0" selected="0"/>
        </references>
      </pivotArea>
    </format>
    <format dxfId="155">
      <pivotArea dataOnly="0" labelOnly="1" fieldPosition="0">
        <references count="3">
          <reference field="0" count="1" selected="0">
            <x v="19"/>
          </reference>
          <reference field="3" count="2">
            <x v="8"/>
            <x v="10"/>
          </reference>
          <reference field="13" count="0" selected="0"/>
        </references>
      </pivotArea>
    </format>
    <format dxfId="154">
      <pivotArea dataOnly="0" labelOnly="1" fieldPosition="0">
        <references count="3">
          <reference field="0" count="1" selected="0">
            <x v="22"/>
          </reference>
          <reference field="3" count="4">
            <x v="1"/>
            <x v="5"/>
            <x v="6"/>
            <x v="15"/>
          </reference>
          <reference field="13" count="0" selected="0"/>
        </references>
      </pivotArea>
    </format>
    <format dxfId="153">
      <pivotArea dataOnly="0" labelOnly="1" fieldPosition="0">
        <references count="3">
          <reference field="0" count="1" selected="0">
            <x v="23"/>
          </reference>
          <reference field="3" count="2">
            <x v="5"/>
            <x v="30"/>
          </reference>
          <reference field="13" count="0" selected="0"/>
        </references>
      </pivotArea>
    </format>
    <format dxfId="152">
      <pivotArea dataOnly="0" labelOnly="1" fieldPosition="0">
        <references count="3">
          <reference field="0" count="1" selected="0">
            <x v="25"/>
          </reference>
          <reference field="3" count="1">
            <x v="8"/>
          </reference>
          <reference field="13" count="0" selected="0"/>
        </references>
      </pivotArea>
    </format>
    <format dxfId="151">
      <pivotArea dataOnly="0" labelOnly="1" fieldPosition="0">
        <references count="3">
          <reference field="0" count="1" selected="0">
            <x v="27"/>
          </reference>
          <reference field="3" count="5">
            <x v="1"/>
            <x v="8"/>
            <x v="22"/>
            <x v="27"/>
            <x v="29"/>
          </reference>
          <reference field="13" count="0" selected="0"/>
        </references>
      </pivotArea>
    </format>
    <format dxfId="150">
      <pivotArea dataOnly="0" labelOnly="1" fieldPosition="0">
        <references count="3">
          <reference field="0" count="1" selected="0">
            <x v="28"/>
          </reference>
          <reference field="3" count="1">
            <x v="20"/>
          </reference>
          <reference field="13" count="0" selected="0"/>
        </references>
      </pivotArea>
    </format>
    <format dxfId="149">
      <pivotArea dataOnly="0" labelOnly="1" fieldPosition="0">
        <references count="3">
          <reference field="0" count="1" selected="0">
            <x v="30"/>
          </reference>
          <reference field="3" count="1">
            <x v="21"/>
          </reference>
          <reference field="13" count="0" selected="0"/>
        </references>
      </pivotArea>
    </format>
    <format dxfId="148">
      <pivotArea dataOnly="0" labelOnly="1" fieldPosition="0">
        <references count="3">
          <reference field="0" count="1" selected="0">
            <x v="31"/>
          </reference>
          <reference field="3" count="2">
            <x v="5"/>
            <x v="27"/>
          </reference>
          <reference field="13" count="0" selected="0"/>
        </references>
      </pivotArea>
    </format>
    <format dxfId="147">
      <pivotArea dataOnly="0" labelOnly="1" fieldPosition="0">
        <references count="3">
          <reference field="0" count="1" selected="0">
            <x v="32"/>
          </reference>
          <reference field="3" count="1">
            <x v="8"/>
          </reference>
          <reference field="13" count="0" selected="0"/>
        </references>
      </pivotArea>
    </format>
    <format dxfId="146">
      <pivotArea dataOnly="0" labelOnly="1" fieldPosition="0">
        <references count="3">
          <reference field="0" count="1" selected="0">
            <x v="37"/>
          </reference>
          <reference field="3" count="2">
            <x v="20"/>
            <x v="38"/>
          </reference>
          <reference field="13" count="0" selected="0"/>
        </references>
      </pivotArea>
    </format>
    <format dxfId="145">
      <pivotArea dataOnly="0" labelOnly="1" fieldPosition="0">
        <references count="3">
          <reference field="0" count="1" selected="0">
            <x v="38"/>
          </reference>
          <reference field="3" count="6">
            <x v="5"/>
            <x v="6"/>
            <x v="7"/>
            <x v="16"/>
            <x v="19"/>
            <x v="27"/>
          </reference>
          <reference field="13" count="0" selected="0"/>
        </references>
      </pivotArea>
    </format>
    <format dxfId="144">
      <pivotArea dataOnly="0" labelOnly="1" fieldPosition="0">
        <references count="3">
          <reference field="0" count="1" selected="0">
            <x v="39"/>
          </reference>
          <reference field="3" count="3">
            <x v="5"/>
            <x v="20"/>
            <x v="27"/>
          </reference>
          <reference field="13" count="0" selected="0"/>
        </references>
      </pivotArea>
    </format>
    <format dxfId="143">
      <pivotArea dataOnly="0" labelOnly="1" fieldPosition="0">
        <references count="3">
          <reference field="0" count="1" selected="0">
            <x v="41"/>
          </reference>
          <reference field="3" count="16">
            <x v="1"/>
            <x v="2"/>
            <x v="6"/>
            <x v="7"/>
            <x v="8"/>
            <x v="10"/>
            <x v="14"/>
            <x v="15"/>
            <x v="16"/>
            <x v="17"/>
            <x v="18"/>
            <x v="19"/>
            <x v="21"/>
            <x v="27"/>
            <x v="28"/>
            <x v="29"/>
          </reference>
          <reference field="13" count="0" selected="0"/>
        </references>
      </pivotArea>
    </format>
    <format dxfId="142">
      <pivotArea dataOnly="0" labelOnly="1" fieldPosition="0">
        <references count="3">
          <reference field="0" count="1" selected="0">
            <x v="42"/>
          </reference>
          <reference field="3" count="1">
            <x v="20"/>
          </reference>
          <reference field="13" count="0" selected="0"/>
        </references>
      </pivotArea>
    </format>
    <format dxfId="141">
      <pivotArea dataOnly="0" labelOnly="1" fieldPosition="0">
        <references count="3">
          <reference field="0" count="1" selected="0">
            <x v="43"/>
          </reference>
          <reference field="3" count="1">
            <x v="37"/>
          </reference>
          <reference field="13" count="0" selected="0"/>
        </references>
      </pivotArea>
    </format>
    <format dxfId="140">
      <pivotArea dataOnly="0" labelOnly="1" fieldPosition="0">
        <references count="3">
          <reference field="0" count="1" selected="0">
            <x v="44"/>
          </reference>
          <reference field="3" count="1">
            <x v="7"/>
          </reference>
          <reference field="13" count="0" selected="0"/>
        </references>
      </pivotArea>
    </format>
    <format dxfId="139">
      <pivotArea dataOnly="0" labelOnly="1" fieldPosition="0">
        <references count="3">
          <reference field="0" count="1" selected="0">
            <x v="46"/>
          </reference>
          <reference field="3" count="13">
            <x v="2"/>
            <x v="3"/>
            <x v="6"/>
            <x v="8"/>
            <x v="10"/>
            <x v="14"/>
            <x v="15"/>
            <x v="19"/>
            <x v="21"/>
            <x v="29"/>
            <x v="30"/>
            <x v="36"/>
            <x v="38"/>
          </reference>
          <reference field="13" count="0" selected="0"/>
        </references>
      </pivotArea>
    </format>
    <format dxfId="138">
      <pivotArea dataOnly="0" labelOnly="1" fieldPosition="0">
        <references count="3">
          <reference field="0" count="1" selected="0">
            <x v="47"/>
          </reference>
          <reference field="3" count="2">
            <x v="8"/>
            <x v="21"/>
          </reference>
          <reference field="13" count="0" selected="0"/>
        </references>
      </pivotArea>
    </format>
    <format dxfId="137">
      <pivotArea dataOnly="0" labelOnly="1" fieldPosition="0">
        <references count="3">
          <reference field="0" count="1" selected="0">
            <x v="48"/>
          </reference>
          <reference field="3" count="1">
            <x v="5"/>
          </reference>
          <reference field="13" count="0" selected="0"/>
        </references>
      </pivotArea>
    </format>
    <format dxfId="136">
      <pivotArea dataOnly="0" labelOnly="1" fieldPosition="0">
        <references count="3">
          <reference field="0" count="1" selected="0">
            <x v="49"/>
          </reference>
          <reference field="3" count="2">
            <x v="5"/>
            <x v="21"/>
          </reference>
          <reference field="13" count="0" selected="0"/>
        </references>
      </pivotArea>
    </format>
    <format dxfId="135">
      <pivotArea dataOnly="0" labelOnly="1" fieldPosition="0">
        <references count="3">
          <reference field="0" count="1" selected="0">
            <x v="50"/>
          </reference>
          <reference field="3" count="1">
            <x v="5"/>
          </reference>
          <reference field="13" count="0" selected="0"/>
        </references>
      </pivotArea>
    </format>
    <format dxfId="134">
      <pivotArea dataOnly="0" labelOnly="1" fieldPosition="0">
        <references count="3">
          <reference field="0" count="1" selected="0">
            <x v="51"/>
          </reference>
          <reference field="3" count="1">
            <x v="16"/>
          </reference>
          <reference field="13" count="0" selected="0"/>
        </references>
      </pivotArea>
    </format>
    <format dxfId="133">
      <pivotArea dataOnly="0" labelOnly="1" fieldPosition="0">
        <references count="3">
          <reference field="0" count="1" selected="0">
            <x v="52"/>
          </reference>
          <reference field="3" count="1">
            <x v="20"/>
          </reference>
          <reference field="13" count="0" selected="0"/>
        </references>
      </pivotArea>
    </format>
    <format dxfId="132">
      <pivotArea dataOnly="0" labelOnly="1" fieldPosition="0">
        <references count="3">
          <reference field="0" count="1" selected="0">
            <x v="53"/>
          </reference>
          <reference field="3" count="1">
            <x v="20"/>
          </reference>
          <reference field="13" count="0" selected="0"/>
        </references>
      </pivotArea>
    </format>
    <format dxfId="131">
      <pivotArea dataOnly="0" labelOnly="1" fieldPosition="0">
        <references count="3">
          <reference field="0" count="1" selected="0">
            <x v="55"/>
          </reference>
          <reference field="3" count="1">
            <x v="27"/>
          </reference>
          <reference field="13" count="0" selected="0"/>
        </references>
      </pivotArea>
    </format>
    <format dxfId="130">
      <pivotArea dataOnly="0" labelOnly="1" fieldPosition="0">
        <references count="3">
          <reference field="0" count="1" selected="0">
            <x v="59"/>
          </reference>
          <reference field="3" count="1">
            <x v="20"/>
          </reference>
          <reference field="13" count="0" selected="0"/>
        </references>
      </pivotArea>
    </format>
    <format dxfId="129">
      <pivotArea dataOnly="0" labelOnly="1" fieldPosition="0">
        <references count="3">
          <reference field="0" count="1" selected="0">
            <x v="61"/>
          </reference>
          <reference field="3" count="1">
            <x v="20"/>
          </reference>
          <reference field="13" count="0" selected="0"/>
        </references>
      </pivotArea>
    </format>
    <format dxfId="128">
      <pivotArea dataOnly="0" labelOnly="1" fieldPosition="0">
        <references count="3">
          <reference field="0" count="1" selected="0">
            <x v="63"/>
          </reference>
          <reference field="3" count="1">
            <x v="5"/>
          </reference>
          <reference field="13" count="0" selected="0"/>
        </references>
      </pivotArea>
    </format>
    <format dxfId="127">
      <pivotArea dataOnly="0" labelOnly="1" fieldPosition="0">
        <references count="3">
          <reference field="0" count="1" selected="0">
            <x v="64"/>
          </reference>
          <reference field="3" count="2">
            <x v="5"/>
            <x v="30"/>
          </reference>
          <reference field="13" count="0" selected="0"/>
        </references>
      </pivotArea>
    </format>
    <format dxfId="126">
      <pivotArea dataOnly="0" labelOnly="1" fieldPosition="0">
        <references count="3">
          <reference field="0" count="1" selected="0">
            <x v="65"/>
          </reference>
          <reference field="3" count="7">
            <x v="2"/>
            <x v="8"/>
            <x v="14"/>
            <x v="15"/>
            <x v="21"/>
            <x v="28"/>
            <x v="29"/>
          </reference>
          <reference field="13" count="0" selected="0"/>
        </references>
      </pivotArea>
    </format>
    <format dxfId="125">
      <pivotArea dataOnly="0" labelOnly="1" fieldPosition="0">
        <references count="2">
          <reference field="0" count="34">
            <x v="5"/>
            <x v="8"/>
            <x v="11"/>
            <x v="14"/>
            <x v="19"/>
            <x v="22"/>
            <x v="23"/>
            <x v="25"/>
            <x v="27"/>
            <x v="28"/>
            <x v="30"/>
            <x v="31"/>
            <x v="32"/>
            <x v="37"/>
            <x v="38"/>
            <x v="39"/>
            <x v="41"/>
            <x v="42"/>
            <x v="43"/>
            <x v="44"/>
            <x v="46"/>
            <x v="47"/>
            <x v="48"/>
            <x v="49"/>
            <x v="50"/>
            <x v="51"/>
            <x v="52"/>
            <x v="53"/>
            <x v="55"/>
            <x v="59"/>
            <x v="61"/>
            <x v="63"/>
            <x v="64"/>
            <x v="65"/>
          </reference>
          <reference field="13" count="0" selected="0"/>
        </references>
      </pivotArea>
    </format>
    <format dxfId="124">
      <pivotArea dataOnly="0" labelOnly="1" fieldPosition="0">
        <references count="3">
          <reference field="0" count="1" selected="0">
            <x v="5"/>
          </reference>
          <reference field="3" count="8">
            <x v="2"/>
            <x v="3"/>
            <x v="5"/>
            <x v="8"/>
            <x v="10"/>
            <x v="15"/>
            <x v="18"/>
            <x v="29"/>
          </reference>
          <reference field="13" count="0" selected="0"/>
        </references>
      </pivotArea>
    </format>
    <format dxfId="123">
      <pivotArea dataOnly="0" labelOnly="1" fieldPosition="0">
        <references count="3">
          <reference field="0" count="1" selected="0">
            <x v="8"/>
          </reference>
          <reference field="3" count="1">
            <x v="15"/>
          </reference>
          <reference field="13" count="0" selected="0"/>
        </references>
      </pivotArea>
    </format>
    <format dxfId="122">
      <pivotArea dataOnly="0" labelOnly="1" fieldPosition="0">
        <references count="3">
          <reference field="0" count="1" selected="0">
            <x v="11"/>
          </reference>
          <reference field="3" count="4">
            <x v="8"/>
            <x v="15"/>
            <x v="21"/>
            <x v="29"/>
          </reference>
          <reference field="13" count="0" selected="0"/>
        </references>
      </pivotArea>
    </format>
    <format dxfId="121">
      <pivotArea dataOnly="0" labelOnly="1" fieldPosition="0">
        <references count="3">
          <reference field="0" count="1" selected="0">
            <x v="14"/>
          </reference>
          <reference field="3" count="2">
            <x v="5"/>
            <x v="27"/>
          </reference>
          <reference field="13" count="0" selected="0"/>
        </references>
      </pivotArea>
    </format>
    <format dxfId="120">
      <pivotArea dataOnly="0" labelOnly="1" fieldPosition="0">
        <references count="3">
          <reference field="0" count="1" selected="0">
            <x v="19"/>
          </reference>
          <reference field="3" count="2">
            <x v="8"/>
            <x v="10"/>
          </reference>
          <reference field="13" count="0" selected="0"/>
        </references>
      </pivotArea>
    </format>
    <format dxfId="119">
      <pivotArea dataOnly="0" labelOnly="1" fieldPosition="0">
        <references count="3">
          <reference field="0" count="1" selected="0">
            <x v="22"/>
          </reference>
          <reference field="3" count="4">
            <x v="1"/>
            <x v="5"/>
            <x v="6"/>
            <x v="15"/>
          </reference>
          <reference field="13" count="0" selected="0"/>
        </references>
      </pivotArea>
    </format>
    <format dxfId="118">
      <pivotArea dataOnly="0" labelOnly="1" fieldPosition="0">
        <references count="3">
          <reference field="0" count="1" selected="0">
            <x v="23"/>
          </reference>
          <reference field="3" count="2">
            <x v="5"/>
            <x v="30"/>
          </reference>
          <reference field="13" count="0" selected="0"/>
        </references>
      </pivotArea>
    </format>
    <format dxfId="117">
      <pivotArea dataOnly="0" labelOnly="1" fieldPosition="0">
        <references count="3">
          <reference field="0" count="1" selected="0">
            <x v="25"/>
          </reference>
          <reference field="3" count="1">
            <x v="8"/>
          </reference>
          <reference field="13" count="0" selected="0"/>
        </references>
      </pivotArea>
    </format>
    <format dxfId="116">
      <pivotArea dataOnly="0" labelOnly="1" fieldPosition="0">
        <references count="3">
          <reference field="0" count="1" selected="0">
            <x v="27"/>
          </reference>
          <reference field="3" count="5">
            <x v="1"/>
            <x v="8"/>
            <x v="22"/>
            <x v="27"/>
            <x v="29"/>
          </reference>
          <reference field="13" count="0" selected="0"/>
        </references>
      </pivotArea>
    </format>
    <format dxfId="115">
      <pivotArea dataOnly="0" labelOnly="1" fieldPosition="0">
        <references count="3">
          <reference field="0" count="1" selected="0">
            <x v="28"/>
          </reference>
          <reference field="3" count="1">
            <x v="20"/>
          </reference>
          <reference field="13" count="0" selected="0"/>
        </references>
      </pivotArea>
    </format>
    <format dxfId="114">
      <pivotArea dataOnly="0" labelOnly="1" fieldPosition="0">
        <references count="3">
          <reference field="0" count="1" selected="0">
            <x v="30"/>
          </reference>
          <reference field="3" count="1">
            <x v="21"/>
          </reference>
          <reference field="13" count="0" selected="0"/>
        </references>
      </pivotArea>
    </format>
    <format dxfId="113">
      <pivotArea dataOnly="0" labelOnly="1" fieldPosition="0">
        <references count="3">
          <reference field="0" count="1" selected="0">
            <x v="31"/>
          </reference>
          <reference field="3" count="2">
            <x v="5"/>
            <x v="27"/>
          </reference>
          <reference field="13" count="0" selected="0"/>
        </references>
      </pivotArea>
    </format>
    <format dxfId="112">
      <pivotArea dataOnly="0" labelOnly="1" fieldPosition="0">
        <references count="3">
          <reference field="0" count="1" selected="0">
            <x v="32"/>
          </reference>
          <reference field="3" count="1">
            <x v="8"/>
          </reference>
          <reference field="13" count="0" selected="0"/>
        </references>
      </pivotArea>
    </format>
    <format dxfId="111">
      <pivotArea dataOnly="0" labelOnly="1" fieldPosition="0">
        <references count="3">
          <reference field="0" count="1" selected="0">
            <x v="37"/>
          </reference>
          <reference field="3" count="2">
            <x v="20"/>
            <x v="38"/>
          </reference>
          <reference field="13" count="0" selected="0"/>
        </references>
      </pivotArea>
    </format>
    <format dxfId="110">
      <pivotArea dataOnly="0" labelOnly="1" fieldPosition="0">
        <references count="3">
          <reference field="0" count="1" selected="0">
            <x v="38"/>
          </reference>
          <reference field="3" count="6">
            <x v="5"/>
            <x v="6"/>
            <x v="7"/>
            <x v="16"/>
            <x v="19"/>
            <x v="27"/>
          </reference>
          <reference field="13" count="0" selected="0"/>
        </references>
      </pivotArea>
    </format>
    <format dxfId="109">
      <pivotArea dataOnly="0" labelOnly="1" fieldPosition="0">
        <references count="3">
          <reference field="0" count="1" selected="0">
            <x v="39"/>
          </reference>
          <reference field="3" count="3">
            <x v="5"/>
            <x v="20"/>
            <x v="27"/>
          </reference>
          <reference field="13" count="0" selected="0"/>
        </references>
      </pivotArea>
    </format>
    <format dxfId="108">
      <pivotArea dataOnly="0" labelOnly="1" fieldPosition="0">
        <references count="3">
          <reference field="0" count="1" selected="0">
            <x v="41"/>
          </reference>
          <reference field="3" count="16">
            <x v="1"/>
            <x v="2"/>
            <x v="6"/>
            <x v="7"/>
            <x v="8"/>
            <x v="10"/>
            <x v="14"/>
            <x v="15"/>
            <x v="16"/>
            <x v="17"/>
            <x v="18"/>
            <x v="19"/>
            <x v="21"/>
            <x v="27"/>
            <x v="28"/>
            <x v="29"/>
          </reference>
          <reference field="13" count="0" selected="0"/>
        </references>
      </pivotArea>
    </format>
    <format dxfId="107">
      <pivotArea dataOnly="0" labelOnly="1" fieldPosition="0">
        <references count="3">
          <reference field="0" count="1" selected="0">
            <x v="42"/>
          </reference>
          <reference field="3" count="1">
            <x v="20"/>
          </reference>
          <reference field="13" count="0" selected="0"/>
        </references>
      </pivotArea>
    </format>
    <format dxfId="106">
      <pivotArea dataOnly="0" labelOnly="1" fieldPosition="0">
        <references count="3">
          <reference field="0" count="1" selected="0">
            <x v="43"/>
          </reference>
          <reference field="3" count="1">
            <x v="37"/>
          </reference>
          <reference field="13" count="0" selected="0"/>
        </references>
      </pivotArea>
    </format>
    <format dxfId="105">
      <pivotArea dataOnly="0" labelOnly="1" fieldPosition="0">
        <references count="3">
          <reference field="0" count="1" selected="0">
            <x v="44"/>
          </reference>
          <reference field="3" count="1">
            <x v="7"/>
          </reference>
          <reference field="13" count="0" selected="0"/>
        </references>
      </pivotArea>
    </format>
    <format dxfId="104">
      <pivotArea dataOnly="0" labelOnly="1" fieldPosition="0">
        <references count="3">
          <reference field="0" count="1" selected="0">
            <x v="46"/>
          </reference>
          <reference field="3" count="13">
            <x v="2"/>
            <x v="3"/>
            <x v="6"/>
            <x v="8"/>
            <x v="10"/>
            <x v="14"/>
            <x v="15"/>
            <x v="19"/>
            <x v="21"/>
            <x v="29"/>
            <x v="30"/>
            <x v="36"/>
            <x v="38"/>
          </reference>
          <reference field="13" count="0" selected="0"/>
        </references>
      </pivotArea>
    </format>
    <format dxfId="103">
      <pivotArea dataOnly="0" labelOnly="1" fieldPosition="0">
        <references count="3">
          <reference field="0" count="1" selected="0">
            <x v="47"/>
          </reference>
          <reference field="3" count="2">
            <x v="8"/>
            <x v="21"/>
          </reference>
          <reference field="13" count="0" selected="0"/>
        </references>
      </pivotArea>
    </format>
    <format dxfId="102">
      <pivotArea dataOnly="0" labelOnly="1" fieldPosition="0">
        <references count="3">
          <reference field="0" count="1" selected="0">
            <x v="48"/>
          </reference>
          <reference field="3" count="1">
            <x v="5"/>
          </reference>
          <reference field="13" count="0" selected="0"/>
        </references>
      </pivotArea>
    </format>
    <format dxfId="101">
      <pivotArea dataOnly="0" labelOnly="1" fieldPosition="0">
        <references count="3">
          <reference field="0" count="1" selected="0">
            <x v="49"/>
          </reference>
          <reference field="3" count="2">
            <x v="5"/>
            <x v="21"/>
          </reference>
          <reference field="13" count="0" selected="0"/>
        </references>
      </pivotArea>
    </format>
    <format dxfId="100">
      <pivotArea dataOnly="0" labelOnly="1" fieldPosition="0">
        <references count="3">
          <reference field="0" count="1" selected="0">
            <x v="50"/>
          </reference>
          <reference field="3" count="1">
            <x v="5"/>
          </reference>
          <reference field="13" count="0" selected="0"/>
        </references>
      </pivotArea>
    </format>
    <format dxfId="99">
      <pivotArea dataOnly="0" labelOnly="1" fieldPosition="0">
        <references count="3">
          <reference field="0" count="1" selected="0">
            <x v="51"/>
          </reference>
          <reference field="3" count="1">
            <x v="16"/>
          </reference>
          <reference field="13" count="0" selected="0"/>
        </references>
      </pivotArea>
    </format>
    <format dxfId="98">
      <pivotArea dataOnly="0" labelOnly="1" fieldPosition="0">
        <references count="3">
          <reference field="0" count="1" selected="0">
            <x v="52"/>
          </reference>
          <reference field="3" count="1">
            <x v="20"/>
          </reference>
          <reference field="13" count="0" selected="0"/>
        </references>
      </pivotArea>
    </format>
    <format dxfId="97">
      <pivotArea dataOnly="0" labelOnly="1" fieldPosition="0">
        <references count="3">
          <reference field="0" count="1" selected="0">
            <x v="53"/>
          </reference>
          <reference field="3" count="1">
            <x v="20"/>
          </reference>
          <reference field="13" count="0" selected="0"/>
        </references>
      </pivotArea>
    </format>
    <format dxfId="96">
      <pivotArea dataOnly="0" labelOnly="1" fieldPosition="0">
        <references count="3">
          <reference field="0" count="1" selected="0">
            <x v="55"/>
          </reference>
          <reference field="3" count="1">
            <x v="27"/>
          </reference>
          <reference field="13" count="0" selected="0"/>
        </references>
      </pivotArea>
    </format>
    <format dxfId="95">
      <pivotArea dataOnly="0" labelOnly="1" fieldPosition="0">
        <references count="3">
          <reference field="0" count="1" selected="0">
            <x v="59"/>
          </reference>
          <reference field="3" count="1">
            <x v="20"/>
          </reference>
          <reference field="13" count="0" selected="0"/>
        </references>
      </pivotArea>
    </format>
    <format dxfId="94">
      <pivotArea dataOnly="0" labelOnly="1" fieldPosition="0">
        <references count="3">
          <reference field="0" count="1" selected="0">
            <x v="61"/>
          </reference>
          <reference field="3" count="1">
            <x v="20"/>
          </reference>
          <reference field="13" count="0" selected="0"/>
        </references>
      </pivotArea>
    </format>
    <format dxfId="93">
      <pivotArea dataOnly="0" labelOnly="1" fieldPosition="0">
        <references count="3">
          <reference field="0" count="1" selected="0">
            <x v="63"/>
          </reference>
          <reference field="3" count="1">
            <x v="5"/>
          </reference>
          <reference field="13" count="0" selected="0"/>
        </references>
      </pivotArea>
    </format>
    <format dxfId="92">
      <pivotArea dataOnly="0" labelOnly="1" fieldPosition="0">
        <references count="3">
          <reference field="0" count="1" selected="0">
            <x v="64"/>
          </reference>
          <reference field="3" count="2">
            <x v="5"/>
            <x v="30"/>
          </reference>
          <reference field="13" count="0" selected="0"/>
        </references>
      </pivotArea>
    </format>
    <format dxfId="91">
      <pivotArea dataOnly="0" labelOnly="1" fieldPosition="0">
        <references count="3">
          <reference field="0" count="1" selected="0">
            <x v="65"/>
          </reference>
          <reference field="3" count="7">
            <x v="2"/>
            <x v="8"/>
            <x v="14"/>
            <x v="15"/>
            <x v="21"/>
            <x v="28"/>
            <x v="29"/>
          </reference>
          <reference field="13" count="0" selected="0"/>
        </references>
      </pivotArea>
    </format>
    <format dxfId="90">
      <pivotArea collapsedLevelsAreSubtotals="1" fieldPosition="0">
        <references count="3">
          <reference field="4294967294" count="2" selected="0">
            <x v="0"/>
            <x v="1"/>
          </reference>
          <reference field="0" count="1">
            <x v="41"/>
          </reference>
          <reference field="13" count="0" selected="0"/>
        </references>
      </pivotArea>
    </format>
    <format dxfId="89">
      <pivotArea dataOnly="0" labelOnly="1" fieldPosition="0">
        <references count="2">
          <reference field="0" count="1">
            <x v="41"/>
          </reference>
          <reference field="13" count="0" selected="0"/>
        </references>
      </pivotArea>
    </format>
    <format dxfId="88">
      <pivotArea dataOnly="0" labelOnly="1" fieldPosition="0">
        <references count="2">
          <reference field="0" count="34">
            <x v="5"/>
            <x v="8"/>
            <x v="11"/>
            <x v="14"/>
            <x v="19"/>
            <x v="22"/>
            <x v="23"/>
            <x v="25"/>
            <x v="27"/>
            <x v="28"/>
            <x v="30"/>
            <x v="31"/>
            <x v="32"/>
            <x v="37"/>
            <x v="38"/>
            <x v="39"/>
            <x v="41"/>
            <x v="42"/>
            <x v="43"/>
            <x v="44"/>
            <x v="46"/>
            <x v="47"/>
            <x v="48"/>
            <x v="49"/>
            <x v="50"/>
            <x v="51"/>
            <x v="52"/>
            <x v="53"/>
            <x v="55"/>
            <x v="59"/>
            <x v="61"/>
            <x v="63"/>
            <x v="64"/>
            <x v="65"/>
          </reference>
          <reference field="13" count="0" selected="0"/>
        </references>
      </pivotArea>
    </format>
    <format dxfId="87">
      <pivotArea dataOnly="0" labelOnly="1" fieldPosition="0">
        <references count="3">
          <reference field="0" count="1" selected="0">
            <x v="5"/>
          </reference>
          <reference field="3" count="8">
            <x v="2"/>
            <x v="3"/>
            <x v="5"/>
            <x v="8"/>
            <x v="10"/>
            <x v="15"/>
            <x v="18"/>
            <x v="29"/>
          </reference>
          <reference field="13" count="0" selected="0"/>
        </references>
      </pivotArea>
    </format>
    <format dxfId="86">
      <pivotArea dataOnly="0" labelOnly="1" fieldPosition="0">
        <references count="3">
          <reference field="0" count="1" selected="0">
            <x v="8"/>
          </reference>
          <reference field="3" count="1">
            <x v="15"/>
          </reference>
          <reference field="13" count="0" selected="0"/>
        </references>
      </pivotArea>
    </format>
    <format dxfId="85">
      <pivotArea dataOnly="0" labelOnly="1" fieldPosition="0">
        <references count="3">
          <reference field="0" count="1" selected="0">
            <x v="11"/>
          </reference>
          <reference field="3" count="4">
            <x v="8"/>
            <x v="15"/>
            <x v="21"/>
            <x v="29"/>
          </reference>
          <reference field="13" count="0" selected="0"/>
        </references>
      </pivotArea>
    </format>
    <format dxfId="84">
      <pivotArea dataOnly="0" labelOnly="1" fieldPosition="0">
        <references count="3">
          <reference field="0" count="1" selected="0">
            <x v="14"/>
          </reference>
          <reference field="3" count="2">
            <x v="5"/>
            <x v="27"/>
          </reference>
          <reference field="13" count="0" selected="0"/>
        </references>
      </pivotArea>
    </format>
    <format dxfId="83">
      <pivotArea dataOnly="0" labelOnly="1" fieldPosition="0">
        <references count="3">
          <reference field="0" count="1" selected="0">
            <x v="19"/>
          </reference>
          <reference field="3" count="2">
            <x v="8"/>
            <x v="10"/>
          </reference>
          <reference field="13" count="0" selected="0"/>
        </references>
      </pivotArea>
    </format>
    <format dxfId="82">
      <pivotArea dataOnly="0" labelOnly="1" fieldPosition="0">
        <references count="3">
          <reference field="0" count="1" selected="0">
            <x v="22"/>
          </reference>
          <reference field="3" count="4">
            <x v="1"/>
            <x v="5"/>
            <x v="6"/>
            <x v="15"/>
          </reference>
          <reference field="13" count="0" selected="0"/>
        </references>
      </pivotArea>
    </format>
    <format dxfId="81">
      <pivotArea dataOnly="0" labelOnly="1" fieldPosition="0">
        <references count="3">
          <reference field="0" count="1" selected="0">
            <x v="23"/>
          </reference>
          <reference field="3" count="2">
            <x v="5"/>
            <x v="30"/>
          </reference>
          <reference field="13" count="0" selected="0"/>
        </references>
      </pivotArea>
    </format>
    <format dxfId="80">
      <pivotArea dataOnly="0" labelOnly="1" fieldPosition="0">
        <references count="3">
          <reference field="0" count="1" selected="0">
            <x v="25"/>
          </reference>
          <reference field="3" count="1">
            <x v="8"/>
          </reference>
          <reference field="13" count="0" selected="0"/>
        </references>
      </pivotArea>
    </format>
    <format dxfId="79">
      <pivotArea dataOnly="0" labelOnly="1" fieldPosition="0">
        <references count="3">
          <reference field="0" count="1" selected="0">
            <x v="27"/>
          </reference>
          <reference field="3" count="5">
            <x v="1"/>
            <x v="8"/>
            <x v="22"/>
            <x v="27"/>
            <x v="29"/>
          </reference>
          <reference field="13" count="0" selected="0"/>
        </references>
      </pivotArea>
    </format>
    <format dxfId="78">
      <pivotArea dataOnly="0" labelOnly="1" fieldPosition="0">
        <references count="3">
          <reference field="0" count="1" selected="0">
            <x v="28"/>
          </reference>
          <reference field="3" count="1">
            <x v="20"/>
          </reference>
          <reference field="13" count="0" selected="0"/>
        </references>
      </pivotArea>
    </format>
    <format dxfId="77">
      <pivotArea dataOnly="0" labelOnly="1" fieldPosition="0">
        <references count="3">
          <reference field="0" count="1" selected="0">
            <x v="30"/>
          </reference>
          <reference field="3" count="1">
            <x v="21"/>
          </reference>
          <reference field="13" count="0" selected="0"/>
        </references>
      </pivotArea>
    </format>
    <format dxfId="76">
      <pivotArea dataOnly="0" labelOnly="1" fieldPosition="0">
        <references count="3">
          <reference field="0" count="1" selected="0">
            <x v="31"/>
          </reference>
          <reference field="3" count="2">
            <x v="5"/>
            <x v="27"/>
          </reference>
          <reference field="13" count="0" selected="0"/>
        </references>
      </pivotArea>
    </format>
    <format dxfId="75">
      <pivotArea dataOnly="0" labelOnly="1" fieldPosition="0">
        <references count="3">
          <reference field="0" count="1" selected="0">
            <x v="32"/>
          </reference>
          <reference field="3" count="1">
            <x v="8"/>
          </reference>
          <reference field="13" count="0" selected="0"/>
        </references>
      </pivotArea>
    </format>
    <format dxfId="74">
      <pivotArea dataOnly="0" labelOnly="1" fieldPosition="0">
        <references count="3">
          <reference field="0" count="1" selected="0">
            <x v="37"/>
          </reference>
          <reference field="3" count="2">
            <x v="20"/>
            <x v="38"/>
          </reference>
          <reference field="13" count="0" selected="0"/>
        </references>
      </pivotArea>
    </format>
    <format dxfId="73">
      <pivotArea dataOnly="0" labelOnly="1" fieldPosition="0">
        <references count="3">
          <reference field="0" count="1" selected="0">
            <x v="38"/>
          </reference>
          <reference field="3" count="6">
            <x v="5"/>
            <x v="6"/>
            <x v="7"/>
            <x v="16"/>
            <x v="19"/>
            <x v="27"/>
          </reference>
          <reference field="13" count="0" selected="0"/>
        </references>
      </pivotArea>
    </format>
    <format dxfId="72">
      <pivotArea dataOnly="0" labelOnly="1" fieldPosition="0">
        <references count="3">
          <reference field="0" count="1" selected="0">
            <x v="39"/>
          </reference>
          <reference field="3" count="3">
            <x v="5"/>
            <x v="20"/>
            <x v="27"/>
          </reference>
          <reference field="13" count="0" selected="0"/>
        </references>
      </pivotArea>
    </format>
    <format dxfId="71">
      <pivotArea dataOnly="0" labelOnly="1" fieldPosition="0">
        <references count="3">
          <reference field="0" count="1" selected="0">
            <x v="41"/>
          </reference>
          <reference field="3" count="16">
            <x v="1"/>
            <x v="2"/>
            <x v="6"/>
            <x v="7"/>
            <x v="8"/>
            <x v="10"/>
            <x v="14"/>
            <x v="15"/>
            <x v="16"/>
            <x v="17"/>
            <x v="18"/>
            <x v="19"/>
            <x v="21"/>
            <x v="27"/>
            <x v="28"/>
            <x v="29"/>
          </reference>
          <reference field="13" count="0" selected="0"/>
        </references>
      </pivotArea>
    </format>
    <format dxfId="70">
      <pivotArea dataOnly="0" labelOnly="1" fieldPosition="0">
        <references count="3">
          <reference field="0" count="1" selected="0">
            <x v="42"/>
          </reference>
          <reference field="3" count="1">
            <x v="20"/>
          </reference>
          <reference field="13" count="0" selected="0"/>
        </references>
      </pivotArea>
    </format>
    <format dxfId="69">
      <pivotArea dataOnly="0" labelOnly="1" fieldPosition="0">
        <references count="3">
          <reference field="0" count="1" selected="0">
            <x v="43"/>
          </reference>
          <reference field="3" count="1">
            <x v="37"/>
          </reference>
          <reference field="13" count="0" selected="0"/>
        </references>
      </pivotArea>
    </format>
    <format dxfId="68">
      <pivotArea dataOnly="0" labelOnly="1" fieldPosition="0">
        <references count="3">
          <reference field="0" count="1" selected="0">
            <x v="44"/>
          </reference>
          <reference field="3" count="1">
            <x v="7"/>
          </reference>
          <reference field="13" count="0" selected="0"/>
        </references>
      </pivotArea>
    </format>
    <format dxfId="67">
      <pivotArea dataOnly="0" labelOnly="1" fieldPosition="0">
        <references count="3">
          <reference field="0" count="1" selected="0">
            <x v="46"/>
          </reference>
          <reference field="3" count="13">
            <x v="2"/>
            <x v="3"/>
            <x v="6"/>
            <x v="8"/>
            <x v="10"/>
            <x v="14"/>
            <x v="15"/>
            <x v="19"/>
            <x v="21"/>
            <x v="29"/>
            <x v="30"/>
            <x v="36"/>
            <x v="38"/>
          </reference>
          <reference field="13" count="0" selected="0"/>
        </references>
      </pivotArea>
    </format>
    <format dxfId="66">
      <pivotArea dataOnly="0" labelOnly="1" fieldPosition="0">
        <references count="3">
          <reference field="0" count="1" selected="0">
            <x v="47"/>
          </reference>
          <reference field="3" count="2">
            <x v="8"/>
            <x v="21"/>
          </reference>
          <reference field="13" count="0" selected="0"/>
        </references>
      </pivotArea>
    </format>
    <format dxfId="65">
      <pivotArea dataOnly="0" labelOnly="1" fieldPosition="0">
        <references count="3">
          <reference field="0" count="1" selected="0">
            <x v="48"/>
          </reference>
          <reference field="3" count="1">
            <x v="5"/>
          </reference>
          <reference field="13" count="0" selected="0"/>
        </references>
      </pivotArea>
    </format>
    <format dxfId="64">
      <pivotArea dataOnly="0" labelOnly="1" fieldPosition="0">
        <references count="3">
          <reference field="0" count="1" selected="0">
            <x v="49"/>
          </reference>
          <reference field="3" count="2">
            <x v="5"/>
            <x v="21"/>
          </reference>
          <reference field="13" count="0" selected="0"/>
        </references>
      </pivotArea>
    </format>
    <format dxfId="63">
      <pivotArea dataOnly="0" labelOnly="1" fieldPosition="0">
        <references count="3">
          <reference field="0" count="1" selected="0">
            <x v="50"/>
          </reference>
          <reference field="3" count="1">
            <x v="5"/>
          </reference>
          <reference field="13" count="0" selected="0"/>
        </references>
      </pivotArea>
    </format>
    <format dxfId="62">
      <pivotArea dataOnly="0" labelOnly="1" fieldPosition="0">
        <references count="3">
          <reference field="0" count="1" selected="0">
            <x v="51"/>
          </reference>
          <reference field="3" count="1">
            <x v="16"/>
          </reference>
          <reference field="13" count="0" selected="0"/>
        </references>
      </pivotArea>
    </format>
    <format dxfId="61">
      <pivotArea dataOnly="0" labelOnly="1" fieldPosition="0">
        <references count="3">
          <reference field="0" count="1" selected="0">
            <x v="52"/>
          </reference>
          <reference field="3" count="1">
            <x v="20"/>
          </reference>
          <reference field="13" count="0" selected="0"/>
        </references>
      </pivotArea>
    </format>
    <format dxfId="60">
      <pivotArea dataOnly="0" labelOnly="1" fieldPosition="0">
        <references count="3">
          <reference field="0" count="1" selected="0">
            <x v="53"/>
          </reference>
          <reference field="3" count="1">
            <x v="20"/>
          </reference>
          <reference field="13" count="0" selected="0"/>
        </references>
      </pivotArea>
    </format>
    <format dxfId="59">
      <pivotArea dataOnly="0" labelOnly="1" fieldPosition="0">
        <references count="3">
          <reference field="0" count="1" selected="0">
            <x v="55"/>
          </reference>
          <reference field="3" count="1">
            <x v="27"/>
          </reference>
          <reference field="13" count="0" selected="0"/>
        </references>
      </pivotArea>
    </format>
    <format dxfId="58">
      <pivotArea dataOnly="0" labelOnly="1" fieldPosition="0">
        <references count="3">
          <reference field="0" count="1" selected="0">
            <x v="59"/>
          </reference>
          <reference field="3" count="1">
            <x v="20"/>
          </reference>
          <reference field="13" count="0" selected="0"/>
        </references>
      </pivotArea>
    </format>
    <format dxfId="57">
      <pivotArea dataOnly="0" labelOnly="1" fieldPosition="0">
        <references count="3">
          <reference field="0" count="1" selected="0">
            <x v="61"/>
          </reference>
          <reference field="3" count="1">
            <x v="20"/>
          </reference>
          <reference field="13" count="0" selected="0"/>
        </references>
      </pivotArea>
    </format>
    <format dxfId="56">
      <pivotArea dataOnly="0" labelOnly="1" fieldPosition="0">
        <references count="3">
          <reference field="0" count="1" selected="0">
            <x v="63"/>
          </reference>
          <reference field="3" count="1">
            <x v="5"/>
          </reference>
          <reference field="13" count="0" selected="0"/>
        </references>
      </pivotArea>
    </format>
    <format dxfId="55">
      <pivotArea dataOnly="0" labelOnly="1" fieldPosition="0">
        <references count="3">
          <reference field="0" count="1" selected="0">
            <x v="64"/>
          </reference>
          <reference field="3" count="2">
            <x v="5"/>
            <x v="30"/>
          </reference>
          <reference field="13" count="0" selected="0"/>
        </references>
      </pivotArea>
    </format>
    <format dxfId="54">
      <pivotArea dataOnly="0" labelOnly="1" fieldPosition="0">
        <references count="3">
          <reference field="0" count="1" selected="0">
            <x v="65"/>
          </reference>
          <reference field="3" count="7">
            <x v="2"/>
            <x v="8"/>
            <x v="14"/>
            <x v="15"/>
            <x v="21"/>
            <x v="28"/>
            <x v="29"/>
          </reference>
          <reference field="13" count="0" selected="0"/>
        </references>
      </pivotArea>
    </format>
    <format dxfId="53">
      <pivotArea dataOnly="0" labelOnly="1" fieldPosition="0">
        <references count="2">
          <reference field="0" count="15">
            <x v="14"/>
            <x v="16"/>
            <x v="17"/>
            <x v="24"/>
            <x v="26"/>
            <x v="39"/>
            <x v="40"/>
            <x v="43"/>
            <x v="46"/>
            <x v="49"/>
            <x v="50"/>
            <x v="56"/>
            <x v="60"/>
            <x v="61"/>
            <x v="64"/>
          </reference>
          <reference field="13" count="0" selected="0"/>
        </references>
      </pivotArea>
    </format>
    <format dxfId="52">
      <pivotArea dataOnly="0" labelOnly="1" fieldPosition="0">
        <references count="3">
          <reference field="0" count="1" selected="0">
            <x v="14"/>
          </reference>
          <reference field="3" count="1">
            <x v="28"/>
          </reference>
          <reference field="13" count="0" selected="0"/>
        </references>
      </pivotArea>
    </format>
    <format dxfId="51">
      <pivotArea dataOnly="0" labelOnly="1" fieldPosition="0">
        <references count="3">
          <reference field="0" count="1" selected="0">
            <x v="16"/>
          </reference>
          <reference field="3" count="2">
            <x v="10"/>
            <x v="28"/>
          </reference>
          <reference field="13" count="0" selected="0"/>
        </references>
      </pivotArea>
    </format>
    <format dxfId="50">
      <pivotArea dataOnly="0" labelOnly="1" fieldPosition="0">
        <references count="3">
          <reference field="0" count="1" selected="0">
            <x v="17"/>
          </reference>
          <reference field="3" count="4">
            <x v="10"/>
            <x v="14"/>
            <x v="17"/>
            <x v="28"/>
          </reference>
          <reference field="13" count="0" selected="0"/>
        </references>
      </pivotArea>
    </format>
    <format dxfId="49">
      <pivotArea dataOnly="0" labelOnly="1" fieldPosition="0">
        <references count="3">
          <reference field="0" count="1" selected="0">
            <x v="24"/>
          </reference>
          <reference field="3" count="1">
            <x v="33"/>
          </reference>
          <reference field="13" count="0" selected="0"/>
        </references>
      </pivotArea>
    </format>
    <format dxfId="48">
      <pivotArea dataOnly="0" labelOnly="1" fieldPosition="0">
        <references count="3">
          <reference field="0" count="1" selected="0">
            <x v="26"/>
          </reference>
          <reference field="3" count="5">
            <x v="10"/>
            <x v="14"/>
            <x v="17"/>
            <x v="28"/>
            <x v="33"/>
          </reference>
          <reference field="13" count="0" selected="0"/>
        </references>
      </pivotArea>
    </format>
    <format dxfId="47">
      <pivotArea dataOnly="0" labelOnly="1" fieldPosition="0">
        <references count="3">
          <reference field="0" count="1" selected="0">
            <x v="39"/>
          </reference>
          <reference field="3" count="1">
            <x v="33"/>
          </reference>
          <reference field="13" count="0" selected="0"/>
        </references>
      </pivotArea>
    </format>
    <format dxfId="46">
      <pivotArea dataOnly="0" labelOnly="1" fieldPosition="0">
        <references count="3">
          <reference field="0" count="1" selected="0">
            <x v="40"/>
          </reference>
          <reference field="3" count="1">
            <x v="33"/>
          </reference>
          <reference field="13" count="0" selected="0"/>
        </references>
      </pivotArea>
    </format>
    <format dxfId="45">
      <pivotArea dataOnly="0" labelOnly="1" fieldPosition="0">
        <references count="3">
          <reference field="0" count="1" selected="0">
            <x v="43"/>
          </reference>
          <reference field="3" count="3">
            <x v="10"/>
            <x v="14"/>
            <x v="28"/>
          </reference>
          <reference field="13" count="0" selected="0"/>
        </references>
      </pivotArea>
    </format>
    <format dxfId="44">
      <pivotArea dataOnly="0" labelOnly="1" fieldPosition="0">
        <references count="3">
          <reference field="0" count="1" selected="0">
            <x v="46"/>
          </reference>
          <reference field="3" count="1">
            <x v="33"/>
          </reference>
          <reference field="13" count="0" selected="0"/>
        </references>
      </pivotArea>
    </format>
    <format dxfId="43">
      <pivotArea dataOnly="0" labelOnly="1" fieldPosition="0">
        <references count="3">
          <reference field="0" count="1" selected="0">
            <x v="49"/>
          </reference>
          <reference field="3" count="1">
            <x v="33"/>
          </reference>
          <reference field="13" count="0" selected="0"/>
        </references>
      </pivotArea>
    </format>
    <format dxfId="42">
      <pivotArea dataOnly="0" labelOnly="1" fieldPosition="0">
        <references count="3">
          <reference field="0" count="1" selected="0">
            <x v="50"/>
          </reference>
          <reference field="3" count="1">
            <x v="33"/>
          </reference>
          <reference field="13" count="0" selected="0"/>
        </references>
      </pivotArea>
    </format>
    <format dxfId="41">
      <pivotArea dataOnly="0" labelOnly="1" fieldPosition="0">
        <references count="3">
          <reference field="0" count="1" selected="0">
            <x v="56"/>
          </reference>
          <reference field="3" count="4">
            <x v="10"/>
            <x v="14"/>
            <x v="17"/>
            <x v="28"/>
          </reference>
          <reference field="13" count="0" selected="0"/>
        </references>
      </pivotArea>
    </format>
    <format dxfId="40">
      <pivotArea dataOnly="0" labelOnly="1" fieldPosition="0">
        <references count="3">
          <reference field="0" count="1" selected="0">
            <x v="60"/>
          </reference>
          <reference field="3" count="1">
            <x v="33"/>
          </reference>
          <reference field="13" count="0" selected="0"/>
        </references>
      </pivotArea>
    </format>
    <format dxfId="39">
      <pivotArea dataOnly="0" labelOnly="1" fieldPosition="0">
        <references count="3">
          <reference field="0" count="1" selected="0">
            <x v="61"/>
          </reference>
          <reference field="3" count="4">
            <x v="10"/>
            <x v="14"/>
            <x v="17"/>
            <x v="28"/>
          </reference>
          <reference field="13" count="0" selected="0"/>
        </references>
      </pivotArea>
    </format>
    <format dxfId="38">
      <pivotArea dataOnly="0" labelOnly="1" fieldPosition="0">
        <references count="3">
          <reference field="0" count="1" selected="0">
            <x v="64"/>
          </reference>
          <reference field="3" count="2">
            <x v="10"/>
            <x v="33"/>
          </reference>
          <reference field="13" count="0" selected="0"/>
        </references>
      </pivotArea>
    </format>
    <format dxfId="37">
      <pivotArea collapsedLevelsAreSubtotals="1" fieldPosition="0">
        <references count="3">
          <reference field="4294967294" count="2" selected="0">
            <x v="0"/>
            <x v="1"/>
          </reference>
          <reference field="0" count="1">
            <x v="11"/>
          </reference>
          <reference field="13" count="0" selected="0"/>
        </references>
      </pivotArea>
    </format>
    <format dxfId="36">
      <pivotArea dataOnly="0" labelOnly="1" fieldPosition="0">
        <references count="2">
          <reference field="0" count="1">
            <x v="11"/>
          </reference>
          <reference field="13" count="0" selected="0"/>
        </references>
      </pivotArea>
    </format>
    <format dxfId="35">
      <pivotArea dataOnly="0" labelOnly="1" fieldPosition="0">
        <references count="2">
          <reference field="0" count="7">
            <x v="11"/>
            <x v="22"/>
            <x v="27"/>
            <x v="32"/>
            <x v="47"/>
            <x v="49"/>
            <x v="65"/>
          </reference>
          <reference field="13" count="0" selected="0"/>
        </references>
      </pivotArea>
    </format>
    <format dxfId="34">
      <pivotArea dataOnly="0" labelOnly="1" fieldPosition="0">
        <references count="3">
          <reference field="0" count="1" selected="0">
            <x v="11"/>
          </reference>
          <reference field="3" count="1">
            <x v="17"/>
          </reference>
          <reference field="13" count="0" selected="0"/>
        </references>
      </pivotArea>
    </format>
    <format dxfId="33">
      <pivotArea dataOnly="0" labelOnly="1" fieldPosition="0">
        <references count="3">
          <reference field="0" count="1" selected="0">
            <x v="22"/>
          </reference>
          <reference field="3" count="1">
            <x v="17"/>
          </reference>
          <reference field="13" count="0" selected="0"/>
        </references>
      </pivotArea>
    </format>
    <format dxfId="32">
      <pivotArea dataOnly="0" labelOnly="1" fieldPosition="0">
        <references count="3">
          <reference field="0" count="1" selected="0">
            <x v="27"/>
          </reference>
          <reference field="3" count="1">
            <x v="17"/>
          </reference>
          <reference field="13" count="0" selected="0"/>
        </references>
      </pivotArea>
    </format>
    <format dxfId="31">
      <pivotArea dataOnly="0" labelOnly="1" fieldPosition="0">
        <references count="3">
          <reference field="0" count="1" selected="0">
            <x v="32"/>
          </reference>
          <reference field="3" count="1">
            <x v="17"/>
          </reference>
          <reference field="13" count="0" selected="0"/>
        </references>
      </pivotArea>
    </format>
    <format dxfId="30">
      <pivotArea dataOnly="0" labelOnly="1" fieldPosition="0">
        <references count="3">
          <reference field="0" count="1" selected="0">
            <x v="47"/>
          </reference>
          <reference field="3" count="1">
            <x v="17"/>
          </reference>
          <reference field="13" count="0" selected="0"/>
        </references>
      </pivotArea>
    </format>
    <format dxfId="29">
      <pivotArea dataOnly="0" labelOnly="1" fieldPosition="0">
        <references count="3">
          <reference field="0" count="1" selected="0">
            <x v="49"/>
          </reference>
          <reference field="3" count="1">
            <x v="17"/>
          </reference>
          <reference field="13" count="0" selected="0"/>
        </references>
      </pivotArea>
    </format>
    <format dxfId="28">
      <pivotArea dataOnly="0" labelOnly="1" fieldPosition="0">
        <references count="3">
          <reference field="0" count="1" selected="0">
            <x v="65"/>
          </reference>
          <reference field="3" count="1">
            <x v="17"/>
          </reference>
          <reference field="13" count="0" selected="0"/>
        </references>
      </pivotArea>
    </format>
    <format dxfId="27">
      <pivotArea dataOnly="0" labelOnly="1" fieldPosition="0">
        <references count="2">
          <reference field="0" count="7">
            <x v="11"/>
            <x v="22"/>
            <x v="27"/>
            <x v="32"/>
            <x v="47"/>
            <x v="49"/>
            <x v="65"/>
          </reference>
          <reference field="13" count="0" selected="0"/>
        </references>
      </pivotArea>
    </format>
    <format dxfId="26">
      <pivotArea dataOnly="0" labelOnly="1" fieldPosition="0">
        <references count="3">
          <reference field="0" count="1" selected="0">
            <x v="11"/>
          </reference>
          <reference field="3" count="1">
            <x v="17"/>
          </reference>
          <reference field="13" count="0" selected="0"/>
        </references>
      </pivotArea>
    </format>
    <format dxfId="25">
      <pivotArea dataOnly="0" labelOnly="1" fieldPosition="0">
        <references count="3">
          <reference field="0" count="1" selected="0">
            <x v="22"/>
          </reference>
          <reference field="3" count="1">
            <x v="17"/>
          </reference>
          <reference field="13" count="0" selected="0"/>
        </references>
      </pivotArea>
    </format>
    <format dxfId="24">
      <pivotArea dataOnly="0" labelOnly="1" fieldPosition="0">
        <references count="3">
          <reference field="0" count="1" selected="0">
            <x v="27"/>
          </reference>
          <reference field="3" count="1">
            <x v="17"/>
          </reference>
          <reference field="13" count="0" selected="0"/>
        </references>
      </pivotArea>
    </format>
    <format dxfId="23">
      <pivotArea dataOnly="0" labelOnly="1" fieldPosition="0">
        <references count="3">
          <reference field="0" count="1" selected="0">
            <x v="32"/>
          </reference>
          <reference field="3" count="1">
            <x v="17"/>
          </reference>
          <reference field="13" count="0" selected="0"/>
        </references>
      </pivotArea>
    </format>
    <format dxfId="22">
      <pivotArea dataOnly="0" labelOnly="1" fieldPosition="0">
        <references count="3">
          <reference field="0" count="1" selected="0">
            <x v="47"/>
          </reference>
          <reference field="3" count="1">
            <x v="17"/>
          </reference>
          <reference field="13" count="0" selected="0"/>
        </references>
      </pivotArea>
    </format>
    <format dxfId="21">
      <pivotArea dataOnly="0" labelOnly="1" fieldPosition="0">
        <references count="3">
          <reference field="0" count="1" selected="0">
            <x v="49"/>
          </reference>
          <reference field="3" count="1">
            <x v="17"/>
          </reference>
          <reference field="13" count="0" selected="0"/>
        </references>
      </pivotArea>
    </format>
    <format dxfId="20">
      <pivotArea dataOnly="0" labelOnly="1" fieldPosition="0">
        <references count="3">
          <reference field="0" count="1" selected="0">
            <x v="65"/>
          </reference>
          <reference field="3" count="1">
            <x v="17"/>
          </reference>
          <reference field="13" count="0" selected="0"/>
        </references>
      </pivotArea>
    </format>
    <format dxfId="19">
      <pivotArea dataOnly="0" labelOnly="1" fieldPosition="0">
        <references count="3">
          <reference field="0" count="1" selected="0">
            <x v="70"/>
          </reference>
          <reference field="3" count="3">
            <x v="17"/>
            <x v="20"/>
            <x v="28"/>
          </reference>
          <reference field="13" count="0" selected="0"/>
        </references>
      </pivotArea>
    </format>
    <format dxfId="18">
      <pivotArea dataOnly="0" labelOnly="1" fieldPosition="0">
        <references count="3">
          <reference field="0" count="1" selected="0">
            <x v="53"/>
          </reference>
          <reference field="3" count="1">
            <x v="13"/>
          </reference>
          <reference field="13" count="0" selected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name="DaneZewnętrzne_1" connectionId="5" autoFormatId="0" applyNumberFormats="0" applyBorderFormats="0" applyFontFormats="1" applyPatternFormats="1" applyAlignmentFormats="0" applyWidthHeightFormats="0">
  <queryTableRefresh preserveSortFilterLayout="0" nextId="19">
    <queryTableFields count="18">
      <queryTableField id="1" name="L.p." tableColumnId="55"/>
      <queryTableField id="2" name="Szkoła wysyłająca" tableColumnId="56"/>
      <queryTableField id="3" name="Miejscowość" tableColumnId="57"/>
      <queryTableField id="4" name="Zawód" tableColumnId="58"/>
      <queryTableField id="5" name="Symbol cyfrowy zawodu" tableColumnId="59"/>
      <queryTableField id="6" name="Symbol kwalifikacji" tableColumnId="60"/>
      <queryTableField id="7" name="Termin turnusu" tableColumnId="61"/>
      <queryTableField id="8" name="Liczba uczniów_x000a_(STOPIEŃ)" tableColumnId="62"/>
      <queryTableField id="9" name="w tym dziewcząr" tableColumnId="63"/>
      <queryTableField id="10" name="Zakładane miejsce realizacji turnusu" tableColumnId="64"/>
      <queryTableField id="11" name="OŚRODEK" tableColumnId="65"/>
      <queryTableField id="12" name="Św" tableColumnId="66"/>
      <queryTableField id="13" name="JG" tableColumnId="67"/>
      <queryTableField id="14" name="K" tableColumnId="68"/>
      <queryTableField id="15" name="Z" tableColumnId="69"/>
      <queryTableField id="16" name="G" tableColumnId="70"/>
      <queryTableField id="17" name="L" tableColumnId="71"/>
      <queryTableField id="18" name="Kolumna1" tableColumnId="72"/>
    </queryTableFields>
  </queryTableRefresh>
</queryTable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1" name="Tabela3332" displayName="Tabela3332" ref="L7:AD592" totalsRowCount="1" headerRowDxfId="827" dataDxfId="826">
  <autoFilter ref="L7:AD591"/>
  <sortState ref="L35:AD54">
    <sortCondition ref="P7:P591"/>
  </sortState>
  <tableColumns count="19">
    <tableColumn id="1" name="L.p." dataDxfId="825" totalsRowDxfId="824"/>
    <tableColumn id="2" name="Szkoła wysyłająca" dataDxfId="823" totalsRowDxfId="822"/>
    <tableColumn id="3" name="Miejscowość" dataDxfId="821" totalsRowDxfId="820"/>
    <tableColumn id="19" name="RSPO" dataDxfId="819" totalsRowDxfId="818"/>
    <tableColumn id="4" name="Zawód_x000a_WYBIERZ Z LISTY" dataDxfId="817" totalsRowDxfId="816"/>
    <tableColumn id="5" name="Symbol cyfrowy zawodu" dataDxfId="815" totalsRowDxfId="814">
      <calculatedColumnFormula>IFERROR(VLOOKUP(P8,B$8:E$135,2,0),0)</calculatedColumnFormula>
    </tableColumn>
    <tableColumn id="6" name="Symbol kwalifikacji" dataDxfId="813" totalsRowDxfId="812">
      <calculatedColumnFormula>IFERROR(VLOOKUP(Q8,C$8:F$135,2,0),0)</calculatedColumnFormula>
    </tableColumn>
    <tableColumn id="18" name="NAZWA KWALIFIKACJI" dataDxfId="811" totalsRowDxfId="810">
      <calculatedColumnFormula>IFERROR(VLOOKUP(R8,D$8:G$135,2,0),0)</calculatedColumnFormula>
    </tableColumn>
    <tableColumn id="7" name="Termin turnusu" dataDxfId="809" totalsRowDxfId="808"/>
    <tableColumn id="8" name="Liczba uczniów " totalsRowFunction="sum" dataDxfId="807" totalsRowDxfId="806"/>
    <tableColumn id="9" name="w tym dziewcząt" dataDxfId="805" totalsRowDxfId="804"/>
    <tableColumn id="12" name="język obcy zawodowy_x000a_USTALONY Z OŚRODKIEM" dataDxfId="803" totalsRowDxfId="802"/>
    <tableColumn id="13" name="ilość noclegów ogółem" dataDxfId="801" totalsRowDxfId="800"/>
    <tableColumn id="14" name="w tym noclegów dla dziewcząt" dataDxfId="799" totalsRowDxfId="798"/>
    <tableColumn id="10" name="Zakładane miejsce realizacji turnusu" dataDxfId="797" totalsRowDxfId="796">
      <calculatedColumnFormula>IFERROR(VLOOKUP(AA8,AH$8:AI$46,2,0),0)</calculatedColumnFormula>
    </tableColumn>
    <tableColumn id="11" name="OŚRODEK_x000a_WYBIERZ Z LISTY" dataDxfId="795" totalsRowDxfId="794"/>
    <tableColumn id="15" name="Kolumna1" dataDxfId="793" totalsRowDxfId="792"/>
    <tableColumn id="16" name="Kolumna2" dataDxfId="791" totalsRowDxfId="790"/>
    <tableColumn id="17" name="Kolumna3" dataDxfId="789" totalsRowDxfId="788"/>
  </tableColumns>
  <tableStyleInfo name="TableStyleMedium2" showFirstColumn="0" showLastColumn="0" showRowStripes="0" showColumnStripes="0"/>
</table>
</file>

<file path=xl/tables/table2.xml><?xml version="1.0" encoding="utf-8"?>
<table xmlns="http://schemas.openxmlformats.org/spreadsheetml/2006/main" id="5" name="Tabela33" displayName="Tabela33" ref="L7:AD692" totalsRowCount="1" headerRowDxfId="787" dataDxfId="786">
  <autoFilter ref="L7:AD691"/>
  <sortState ref="L40:AD76">
    <sortCondition ref="P7:P691"/>
  </sortState>
  <tableColumns count="19">
    <tableColumn id="1" name="L.p." dataDxfId="785" totalsRowDxfId="784"/>
    <tableColumn id="2" name="Szkoła wysyłająca" dataDxfId="783" totalsRowDxfId="782"/>
    <tableColumn id="3" name="Miejscowość" dataDxfId="781" totalsRowDxfId="780"/>
    <tableColumn id="19" name="RSPO" dataDxfId="779" totalsRowDxfId="778"/>
    <tableColumn id="4" name="Zawód_x000a_WYBIERZ Z LISTY" dataDxfId="777" totalsRowDxfId="776"/>
    <tableColumn id="5" name="Symbol cyfrowy zawodu" dataDxfId="775" totalsRowDxfId="774">
      <calculatedColumnFormula>IFERROR(VLOOKUP(P8,B$8:E$125,2,0),0)</calculatedColumnFormula>
    </tableColumn>
    <tableColumn id="6" name="Symbol kwalifikacji" dataDxfId="773" totalsRowDxfId="772"/>
    <tableColumn id="18" name="NAZWA KWALIFIKACJI" dataDxfId="771" totalsRowDxfId="770"/>
    <tableColumn id="7" name="Termin turnusu" dataDxfId="769" totalsRowDxfId="768"/>
    <tableColumn id="8" name="Liczba uczniów " totalsRowFunction="sum" dataDxfId="767" totalsRowDxfId="766"/>
    <tableColumn id="9" name="w tym dziewcząt" dataDxfId="765" totalsRowDxfId="764"/>
    <tableColumn id="12" name="język obcy zawodowy_x000a_USTALONY Z OŚRODKIEM" dataDxfId="763" totalsRowDxfId="762"/>
    <tableColumn id="13" name="ilość noclegów ogółem" dataDxfId="761" totalsRowDxfId="760"/>
    <tableColumn id="14" name="w tym noclegów dla dziewcząt" dataDxfId="759" totalsRowDxfId="758"/>
    <tableColumn id="10" name="Zakładane miejsce realizacji turnusu" dataDxfId="757" totalsRowDxfId="756">
      <calculatedColumnFormula>IFERROR(VLOOKUP(AA8,AH$8:AI$35,2,0),0)</calculatedColumnFormula>
    </tableColumn>
    <tableColumn id="11" name="OŚRODEK_x000a_WYBIERZ Z LISTY" dataDxfId="755" totalsRowDxfId="754"/>
    <tableColumn id="15" name="Kolumna1" dataDxfId="753" totalsRowDxfId="752"/>
    <tableColumn id="16" name="Kolumna2" dataDxfId="751" totalsRowDxfId="750"/>
    <tableColumn id="17" name="Kolumna3" dataDxfId="749" totalsRowDxfId="748"/>
  </tableColumns>
  <tableStyleInfo name="TableStyleMedium2" showFirstColumn="0" showLastColumn="0" showRowStripes="0" showColumnStripes="0"/>
</table>
</file>

<file path=xl/tables/table3.xml><?xml version="1.0" encoding="utf-8"?>
<table xmlns="http://schemas.openxmlformats.org/spreadsheetml/2006/main" id="3" name="Tabela3" displayName="Tabela3" ref="B7:S686" totalsRowCount="1" headerRowDxfId="747" dataDxfId="746">
  <autoFilter ref="B7:S685"/>
  <sortState ref="B8:S685">
    <sortCondition ref="D7:D685"/>
  </sortState>
  <tableColumns count="18">
    <tableColumn id="1" name="L.p." dataDxfId="745" totalsRowDxfId="744"/>
    <tableColumn id="2" name="Szkoła wysyłająca" dataDxfId="743" totalsRowDxfId="742"/>
    <tableColumn id="3" name="Miejscowość" dataDxfId="741" totalsRowDxfId="740"/>
    <tableColumn id="18" name="RSPO" dataDxfId="739" totalsRowDxfId="738"/>
    <tableColumn id="4" name="Zawód" dataDxfId="737" totalsRowDxfId="736"/>
    <tableColumn id="5" name="Symbol cyfrowy zawodu" dataDxfId="735" totalsRowDxfId="734"/>
    <tableColumn id="6" name="Symbol kwalifikacji" dataDxfId="733" totalsRowDxfId="732"/>
    <tableColumn id="7" name="Termin turnusu" dataDxfId="731" totalsRowDxfId="730"/>
    <tableColumn id="8" name="Liczba uczniów " totalsRowFunction="sum" dataDxfId="729" totalsRowDxfId="728"/>
    <tableColumn id="9" name="w tym dziewcząt" dataDxfId="727" totalsRowDxfId="726"/>
    <tableColumn id="12" name="język obcy zawodowy" dataDxfId="725" totalsRowDxfId="724"/>
    <tableColumn id="13" name="ilość noclegów ogółem" dataDxfId="723" totalsRowDxfId="722"/>
    <tableColumn id="14" name="w tym noclegów dla dziewcząt" dataDxfId="721" totalsRowDxfId="720"/>
    <tableColumn id="10" name="Zakładane miejsce realizacji turnusu" dataDxfId="719" totalsRowDxfId="718"/>
    <tableColumn id="11" name="OŚRODEK" dataDxfId="717" totalsRowDxfId="716"/>
    <tableColumn id="15" name="Kolumna1" dataDxfId="715" totalsRowDxfId="714"/>
    <tableColumn id="16" name="Kolumna2" dataDxfId="713" totalsRowDxfId="712"/>
    <tableColumn id="17" name="Kolumna3" dataDxfId="711" totalsRowDxfId="710"/>
  </tableColumns>
  <tableStyleInfo name="TableStyleMedium2" showFirstColumn="0" showLastColumn="0" showRowStripes="0" showColumnStripes="0"/>
</table>
</file>

<file path=xl/tables/table4.xml><?xml version="1.0" encoding="utf-8"?>
<table xmlns="http://schemas.openxmlformats.org/spreadsheetml/2006/main" id="4" name="Tabela3_2" displayName="Tabela3_2" ref="A1:R605" tableType="queryTable" totalsRowShown="0">
  <autoFilter ref="A1:R605"/>
  <tableColumns count="18">
    <tableColumn id="55" uniqueName="55" name="L.p." queryTableFieldId="1" dataDxfId="17"/>
    <tableColumn id="56" uniqueName="56" name="Szkoła wysyłająca" queryTableFieldId="2" dataDxfId="16"/>
    <tableColumn id="57" uniqueName="57" name="Miejscowość" queryTableFieldId="3" dataDxfId="15"/>
    <tableColumn id="58" uniqueName="58" name="Zawód" queryTableFieldId="4" dataDxfId="14"/>
    <tableColumn id="59" uniqueName="59" name="Symbol cyfrowy zawodu" queryTableFieldId="5" dataDxfId="13"/>
    <tableColumn id="60" uniqueName="60" name="Symbol kwalifikacji" queryTableFieldId="6" dataDxfId="12"/>
    <tableColumn id="61" uniqueName="61" name="Termin turnusu" queryTableFieldId="7" dataDxfId="11"/>
    <tableColumn id="62" uniqueName="62" name="Liczba uczniów_x000a_(STOPIEŃ)" queryTableFieldId="8" dataDxfId="10"/>
    <tableColumn id="63" uniqueName="63" name="w tym dziewcząr" queryTableFieldId="9" dataDxfId="9"/>
    <tableColumn id="64" uniqueName="64" name="Zakładane miejsce realizacji turnusu" queryTableFieldId="10" dataDxfId="8"/>
    <tableColumn id="65" uniqueName="65" name="OŚRODEK" queryTableFieldId="11" dataDxfId="7"/>
    <tableColumn id="66" uniqueName="66" name="Św" queryTableFieldId="12" dataDxfId="6"/>
    <tableColumn id="67" uniqueName="67" name="JG" queryTableFieldId="13" dataDxfId="5"/>
    <tableColumn id="68" uniqueName="68" name="K" queryTableFieldId="14" dataDxfId="4"/>
    <tableColumn id="69" uniqueName="69" name="Z" queryTableFieldId="15" dataDxfId="3"/>
    <tableColumn id="70" uniqueName="70" name="G" queryTableFieldId="16" dataDxfId="2"/>
    <tableColumn id="71" uniqueName="71" name="L" queryTableFieldId="17" dataDxfId="1"/>
    <tableColumn id="72" uniqueName="72" name="Kolumna1" queryTableFieldId="18" dataDxfId="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hyperlink" Target="mailto:sekretariat@zszwolow.pl" TargetMode="External"/><Relationship Id="rId13" Type="http://schemas.openxmlformats.org/officeDocument/2006/relationships/hyperlink" Target="mailto:zsotmochow@zsotmochow.pl" TargetMode="External"/><Relationship Id="rId3" Type="http://schemas.openxmlformats.org/officeDocument/2006/relationships/hyperlink" Target="mailto:zszbogatynia@o2.pl" TargetMode="External"/><Relationship Id="rId7" Type="http://schemas.openxmlformats.org/officeDocument/2006/relationships/hyperlink" Target="mailto:sekretariat@zszzabkowice.pl" TargetMode="External"/><Relationship Id="rId12" Type="http://schemas.openxmlformats.org/officeDocument/2006/relationships/hyperlink" Target="mailto:zspaczkow@gmail.com" TargetMode="External"/><Relationship Id="rId2" Type="http://schemas.openxmlformats.org/officeDocument/2006/relationships/hyperlink" Target="mailto:zszc.bielawa@wp.pl" TargetMode="External"/><Relationship Id="rId1" Type="http://schemas.openxmlformats.org/officeDocument/2006/relationships/hyperlink" Target="mailto:sekretariat@michalska.pl" TargetMode="External"/><Relationship Id="rId6" Type="http://schemas.openxmlformats.org/officeDocument/2006/relationships/hyperlink" Target="mailto:soswtrzebnica@wp.pl" TargetMode="External"/><Relationship Id="rId11" Type="http://schemas.openxmlformats.org/officeDocument/2006/relationships/hyperlink" Target="mailto:zsp-kudowa@tlen.pl" TargetMode="External"/><Relationship Id="rId5" Type="http://schemas.openxmlformats.org/officeDocument/2006/relationships/hyperlink" Target="mailto:sekretariat@pzs-krzyzowice.wroc.pl" TargetMode="External"/><Relationship Id="rId15" Type="http://schemas.openxmlformats.org/officeDocument/2006/relationships/printerSettings" Target="../printerSettings/printerSettings10.bin"/><Relationship Id="rId10" Type="http://schemas.openxmlformats.org/officeDocument/2006/relationships/hyperlink" Target="mailto:poczta@zs1.lubin.pl" TargetMode="External"/><Relationship Id="rId4" Type="http://schemas.openxmlformats.org/officeDocument/2006/relationships/hyperlink" Target="mailto:sekretariat@zszgoras.pol.pl" TargetMode="External"/><Relationship Id="rId9" Type="http://schemas.openxmlformats.org/officeDocument/2006/relationships/hyperlink" Target="mailto:zsp-kopernik@wp.pl" TargetMode="External"/><Relationship Id="rId14" Type="http://schemas.openxmlformats.org/officeDocument/2006/relationships/hyperlink" Target="mailto:k.kwapisz@zs1.lubin.pl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hyperlink" Target="mailto:Sekretariat.zsz5@wroclawskaedukacja.pl" TargetMode="External"/><Relationship Id="rId1" Type="http://schemas.openxmlformats.org/officeDocument/2006/relationships/hyperlink" Target="mailto:sekretzmigrod@interia.pl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mailto:zszio@kamienna-gora.pl" TargetMode="External"/><Relationship Id="rId13" Type="http://schemas.openxmlformats.org/officeDocument/2006/relationships/hyperlink" Target="mailto:sylwia.ciszek@zso-kowary.pl" TargetMode="External"/><Relationship Id="rId18" Type="http://schemas.openxmlformats.org/officeDocument/2006/relationships/hyperlink" Target="mailto:mfrydel.zsg@gmail.com" TargetMode="External"/><Relationship Id="rId3" Type="http://schemas.openxmlformats.org/officeDocument/2006/relationships/hyperlink" Target="mailto:kancelaria@zspemilka.pl" TargetMode="External"/><Relationship Id="rId21" Type="http://schemas.openxmlformats.org/officeDocument/2006/relationships/printerSettings" Target="../printerSettings/printerSettings11.bin"/><Relationship Id="rId7" Type="http://schemas.openxmlformats.org/officeDocument/2006/relationships/hyperlink" Target="mailto:sekretariat@soszw.info" TargetMode="External"/><Relationship Id="rId12" Type="http://schemas.openxmlformats.org/officeDocument/2006/relationships/hyperlink" Target="mailto:sekretariat@zstio.glogow.pl" TargetMode="External"/><Relationship Id="rId17" Type="http://schemas.openxmlformats.org/officeDocument/2006/relationships/hyperlink" Target="mailto:szkolalzn@poczta.fm" TargetMode="External"/><Relationship Id="rId2" Type="http://schemas.openxmlformats.org/officeDocument/2006/relationships/hyperlink" Target="mailto:pzsoborniki@powiat.trzebnica.pl" TargetMode="External"/><Relationship Id="rId16" Type="http://schemas.openxmlformats.org/officeDocument/2006/relationships/hyperlink" Target="mailto:sekretariat@zszgoras.pol.pl" TargetMode="External"/><Relationship Id="rId20" Type="http://schemas.openxmlformats.org/officeDocument/2006/relationships/hyperlink" Target="mailto:zsszmigrod@wp.pl" TargetMode="External"/><Relationship Id="rId1" Type="http://schemas.openxmlformats.org/officeDocument/2006/relationships/hyperlink" Target="mailto:zs31sekretariat@gmail.com" TargetMode="External"/><Relationship Id="rId6" Type="http://schemas.openxmlformats.org/officeDocument/2006/relationships/hyperlink" Target="mailto:sekretariat@pzs-krzyzowice.wroc.pl" TargetMode="External"/><Relationship Id="rId11" Type="http://schemas.openxmlformats.org/officeDocument/2006/relationships/hyperlink" Target="mailto:liceum@zsp-kudowa.pl" TargetMode="External"/><Relationship Id="rId5" Type="http://schemas.openxmlformats.org/officeDocument/2006/relationships/hyperlink" Target="mailto:biuro.ksp@onet.eu" TargetMode="External"/><Relationship Id="rId15" Type="http://schemas.openxmlformats.org/officeDocument/2006/relationships/hyperlink" Target="mailto:sekretariat@michalska.pl" TargetMode="External"/><Relationship Id="rId10" Type="http://schemas.openxmlformats.org/officeDocument/2006/relationships/hyperlink" Target="mailto:zsp-kopernik@wp.pl" TargetMode="External"/><Relationship Id="rId19" Type="http://schemas.openxmlformats.org/officeDocument/2006/relationships/hyperlink" Target="mailto:biuro@ecks.pl" TargetMode="External"/><Relationship Id="rId4" Type="http://schemas.openxmlformats.org/officeDocument/2006/relationships/hyperlink" Target="mailto:sekretariat@zsmilicz.eu" TargetMode="External"/><Relationship Id="rId9" Type="http://schemas.openxmlformats.org/officeDocument/2006/relationships/hyperlink" Target="mailto:sekretariat@zszwolow.pl" TargetMode="External"/><Relationship Id="rId14" Type="http://schemas.openxmlformats.org/officeDocument/2006/relationships/hyperlink" Target="mailto:sekretariat@zszzabkowice.pl" TargetMode="Externa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mailto:sekretariat@zsptwardogora.pl" TargetMode="Externa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R602"/>
  <sheetViews>
    <sheetView tabSelected="1" topLeftCell="L1" zoomScale="60" zoomScaleNormal="60" zoomScaleSheetLayoutView="100" zoomScalePageLayoutView="70" workbookViewId="0">
      <selection activeCell="M610" sqref="M610"/>
    </sheetView>
  </sheetViews>
  <sheetFormatPr defaultColWidth="8.85546875" defaultRowHeight="15"/>
  <cols>
    <col min="1" max="1" width="8.85546875" hidden="1" customWidth="1"/>
    <col min="2" max="2" width="48.85546875" style="1" hidden="1" customWidth="1"/>
    <col min="3" max="4" width="8.85546875" style="1" hidden="1" customWidth="1"/>
    <col min="5" max="5" width="75.140625" style="1" hidden="1" customWidth="1"/>
    <col min="6" max="10" width="8.85546875" style="1" hidden="1" customWidth="1"/>
    <col min="11" max="11" width="9.42578125" style="1" hidden="1" customWidth="1"/>
    <col min="12" max="12" width="10" style="1" customWidth="1"/>
    <col min="13" max="13" width="108.7109375" style="1" customWidth="1"/>
    <col min="14" max="14" width="19.28515625" style="1" customWidth="1"/>
    <col min="15" max="15" width="16.28515625" style="1" customWidth="1"/>
    <col min="16" max="16" width="65.28515625" style="1" bestFit="1" customWidth="1"/>
    <col min="17" max="17" width="19.5703125" style="1" hidden="1" customWidth="1"/>
    <col min="18" max="18" width="15.28515625" style="4" hidden="1" customWidth="1"/>
    <col min="19" max="19" width="91.140625" style="4" hidden="1" customWidth="1"/>
    <col min="20" max="20" width="25.85546875" style="4" customWidth="1"/>
    <col min="21" max="21" width="14.42578125" style="501" customWidth="1"/>
    <col min="22" max="22" width="15" style="501" customWidth="1"/>
    <col min="23" max="23" width="15.85546875" style="501" customWidth="1"/>
    <col min="24" max="24" width="10.28515625" style="501" customWidth="1"/>
    <col min="25" max="25" width="11.85546875" style="501" customWidth="1"/>
    <col min="26" max="26" width="117.28515625" style="1" hidden="1" customWidth="1"/>
    <col min="27" max="27" width="25.85546875" style="501" customWidth="1"/>
    <col min="28" max="30" width="9" style="1" hidden="1" customWidth="1"/>
    <col min="31" max="33" width="8.85546875" style="1" hidden="1" customWidth="1"/>
    <col min="34" max="34" width="24.140625" style="1" hidden="1" customWidth="1"/>
    <col min="35" max="35" width="163.140625" style="1" hidden="1" customWidth="1"/>
    <col min="36" max="36" width="17" style="465" customWidth="1"/>
    <col min="37" max="37" width="11.28515625" style="1" customWidth="1"/>
    <col min="38" max="40" width="8.85546875" style="1" customWidth="1"/>
    <col min="41" max="41" width="10.7109375" style="1" customWidth="1"/>
    <col min="42" max="44" width="8.85546875" style="1" customWidth="1"/>
    <col min="45" max="16384" width="8.85546875" style="1"/>
  </cols>
  <sheetData>
    <row r="1" spans="1:41">
      <c r="R1" s="4" t="s">
        <v>2257</v>
      </c>
      <c r="U1" s="467"/>
      <c r="V1" s="504"/>
      <c r="W1" s="257"/>
      <c r="X1" s="504"/>
    </row>
    <row r="2" spans="1:41">
      <c r="A2" s="1"/>
      <c r="P2" s="69">
        <f ca="1">NOW()</f>
        <v>45749.44410335648</v>
      </c>
      <c r="T2" s="608"/>
      <c r="U2" s="609"/>
      <c r="V2" s="610"/>
      <c r="W2" s="604"/>
      <c r="X2" s="407"/>
      <c r="Y2" s="504"/>
      <c r="AA2" s="467"/>
    </row>
    <row r="3" spans="1:41" ht="18.75">
      <c r="A3" s="1"/>
      <c r="M3" s="688" t="s">
        <v>25</v>
      </c>
      <c r="N3" s="688"/>
      <c r="O3" s="688"/>
      <c r="P3" s="688"/>
      <c r="Q3" s="688"/>
      <c r="R3" s="688"/>
      <c r="S3" s="688"/>
      <c r="T3" s="688"/>
      <c r="U3" s="688"/>
      <c r="V3" s="688"/>
      <c r="W3" s="688"/>
      <c r="X3" s="688"/>
      <c r="Y3" s="688"/>
      <c r="Z3" s="688"/>
      <c r="AA3" s="467"/>
      <c r="AO3" s="391"/>
    </row>
    <row r="4" spans="1:41" ht="23.25">
      <c r="A4" s="1"/>
      <c r="M4" s="689" t="s">
        <v>2265</v>
      </c>
      <c r="N4" s="689"/>
      <c r="O4" s="689"/>
      <c r="P4" s="689"/>
      <c r="Q4" s="689"/>
      <c r="R4" s="689"/>
      <c r="S4" s="689"/>
      <c r="T4" s="689"/>
      <c r="U4" s="689"/>
      <c r="V4" s="689"/>
      <c r="W4" s="689"/>
      <c r="X4" s="689"/>
      <c r="Y4" s="689"/>
      <c r="Z4" s="689"/>
    </row>
    <row r="5" spans="1:41" ht="18.75">
      <c r="A5" s="1"/>
      <c r="M5" s="689" t="s">
        <v>1985</v>
      </c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89"/>
    </row>
    <row r="6" spans="1:41">
      <c r="A6" s="1"/>
      <c r="U6" s="318">
        <f>SUM(U8:U591)</f>
        <v>2328</v>
      </c>
      <c r="V6" s="467"/>
      <c r="W6" s="467"/>
      <c r="X6" s="686" t="s">
        <v>2226</v>
      </c>
      <c r="Y6" s="687"/>
    </row>
    <row r="7" spans="1:41" ht="30" customHeight="1">
      <c r="A7" s="1"/>
      <c r="L7" s="70" t="s">
        <v>0</v>
      </c>
      <c r="M7" s="362" t="s">
        <v>28</v>
      </c>
      <c r="N7" s="362" t="s">
        <v>43</v>
      </c>
      <c r="O7" s="362" t="s">
        <v>1877</v>
      </c>
      <c r="P7" s="363" t="s">
        <v>2225</v>
      </c>
      <c r="Q7" s="363" t="s">
        <v>2</v>
      </c>
      <c r="R7" s="363" t="s">
        <v>4</v>
      </c>
      <c r="S7" s="363" t="s">
        <v>2224</v>
      </c>
      <c r="T7" s="363" t="s">
        <v>3</v>
      </c>
      <c r="U7" s="363" t="s">
        <v>2066</v>
      </c>
      <c r="V7" s="364" t="s">
        <v>2223</v>
      </c>
      <c r="W7" s="364" t="s">
        <v>2222</v>
      </c>
      <c r="X7" s="364" t="s">
        <v>1992</v>
      </c>
      <c r="Y7" s="364" t="s">
        <v>2221</v>
      </c>
      <c r="Z7" s="85" t="s">
        <v>26</v>
      </c>
      <c r="AA7" s="365" t="s">
        <v>2220</v>
      </c>
      <c r="AB7" s="198" t="s">
        <v>1967</v>
      </c>
      <c r="AC7" s="198" t="s">
        <v>2074</v>
      </c>
      <c r="AD7" s="198" t="s">
        <v>2083</v>
      </c>
    </row>
    <row r="8" spans="1:41" customFormat="1" ht="15" customHeight="1">
      <c r="B8" s="458" t="s">
        <v>501</v>
      </c>
      <c r="C8" s="459">
        <v>731107</v>
      </c>
      <c r="D8" s="459" t="s">
        <v>1010</v>
      </c>
      <c r="E8" s="458" t="s">
        <v>597</v>
      </c>
      <c r="L8" s="66" t="s">
        <v>24</v>
      </c>
      <c r="M8" s="297" t="s">
        <v>470</v>
      </c>
      <c r="N8" s="196" t="s">
        <v>168</v>
      </c>
      <c r="O8" s="66">
        <v>7133</v>
      </c>
      <c r="P8" s="452" t="s">
        <v>178</v>
      </c>
      <c r="Q8" s="457">
        <f t="shared" ref="Q8:Q71" si="0">IFERROR(VLOOKUP(P8,B$8:E$135,2,0),0)</f>
        <v>753402</v>
      </c>
      <c r="R8" s="457" t="str">
        <f t="shared" ref="R8:R71" si="1">IFERROR(VLOOKUP(Q8,C$8:F$135,2,0),0)</f>
        <v>DRM.05.</v>
      </c>
      <c r="S8" s="457" t="str">
        <f t="shared" ref="S8:S71" si="2">IFERROR(VLOOKUP(R8,D$8:G$135,2,0),0)</f>
        <v>Wykonywanie wyrobów tapicerowanych</v>
      </c>
      <c r="T8" s="674" t="s">
        <v>2282</v>
      </c>
      <c r="U8" s="607">
        <v>0</v>
      </c>
      <c r="V8" s="436">
        <v>0</v>
      </c>
      <c r="W8" s="444" t="s">
        <v>1996</v>
      </c>
      <c r="X8" s="436">
        <v>0</v>
      </c>
      <c r="Y8" s="506">
        <v>0</v>
      </c>
      <c r="Z8" s="515" t="str">
        <f t="shared" ref="Z8:Z71" si="3">IFERROR(VLOOKUP(AA8,AH$8:AI$46,2,0),0)</f>
        <v>Centrum Kształcenia Zawodowego w Oleśnicy, ul. Wojska Polskiego 67</v>
      </c>
      <c r="AA8" s="440" t="s">
        <v>692</v>
      </c>
      <c r="AB8" s="408"/>
      <c r="AC8" s="408"/>
      <c r="AD8" s="408"/>
      <c r="AH8" s="88" t="s">
        <v>93</v>
      </c>
      <c r="AI8" s="52" t="s">
        <v>1054</v>
      </c>
      <c r="AJ8" s="466"/>
    </row>
    <row r="9" spans="1:41" customFormat="1" ht="15" customHeight="1">
      <c r="B9" s="458" t="s">
        <v>483</v>
      </c>
      <c r="C9" s="459">
        <v>711402</v>
      </c>
      <c r="D9" s="459" t="s">
        <v>681</v>
      </c>
      <c r="E9" s="458" t="s">
        <v>561</v>
      </c>
      <c r="L9" s="66" t="s">
        <v>16</v>
      </c>
      <c r="M9" s="68" t="s">
        <v>2298</v>
      </c>
      <c r="N9" s="196" t="s">
        <v>168</v>
      </c>
      <c r="O9" s="66">
        <v>6212</v>
      </c>
      <c r="P9" s="452" t="s">
        <v>178</v>
      </c>
      <c r="Q9" s="457">
        <f t="shared" si="0"/>
        <v>753402</v>
      </c>
      <c r="R9" s="457" t="str">
        <f t="shared" si="1"/>
        <v>DRM.05.</v>
      </c>
      <c r="S9" s="457" t="str">
        <f t="shared" si="2"/>
        <v>Wykonywanie wyrobów tapicerowanych</v>
      </c>
      <c r="T9" s="674" t="s">
        <v>2330</v>
      </c>
      <c r="U9" s="607">
        <v>0</v>
      </c>
      <c r="V9" s="436">
        <v>0</v>
      </c>
      <c r="W9" s="442" t="s">
        <v>1996</v>
      </c>
      <c r="X9" s="441">
        <v>0</v>
      </c>
      <c r="Y9" s="505">
        <v>0</v>
      </c>
      <c r="Z9" s="515" t="str">
        <f t="shared" si="3"/>
        <v>Centrum Kształcenia Zawodowego w Oleśnicy, ul. Wojska Polskiego 67</v>
      </c>
      <c r="AA9" s="440" t="s">
        <v>692</v>
      </c>
      <c r="AB9" s="408"/>
      <c r="AC9" s="408"/>
      <c r="AD9" s="408"/>
      <c r="AH9" s="88" t="s">
        <v>2165</v>
      </c>
      <c r="AI9" s="64" t="s">
        <v>2219</v>
      </c>
      <c r="AJ9" s="466"/>
    </row>
    <row r="10" spans="1:41" customFormat="1" ht="15" customHeight="1">
      <c r="B10" s="458"/>
      <c r="C10" s="459"/>
      <c r="D10" s="459"/>
      <c r="E10" s="458"/>
      <c r="L10" s="66" t="s">
        <v>18</v>
      </c>
      <c r="M10" s="452" t="s">
        <v>2298</v>
      </c>
      <c r="N10" s="456" t="s">
        <v>168</v>
      </c>
      <c r="O10" s="457">
        <v>6212</v>
      </c>
      <c r="P10" s="452" t="s">
        <v>79</v>
      </c>
      <c r="Q10" s="457">
        <f t="shared" si="0"/>
        <v>751204</v>
      </c>
      <c r="R10" s="457" t="str">
        <f t="shared" si="1"/>
        <v>SPC.03.</v>
      </c>
      <c r="S10" s="457" t="str">
        <f t="shared" si="2"/>
        <v>Produkcja wyrobów piekarskich</v>
      </c>
      <c r="T10" s="674" t="s">
        <v>2330</v>
      </c>
      <c r="U10" s="607">
        <v>0</v>
      </c>
      <c r="V10" s="436">
        <v>0</v>
      </c>
      <c r="W10" s="444" t="s">
        <v>1996</v>
      </c>
      <c r="X10" s="436">
        <v>0</v>
      </c>
      <c r="Y10" s="506">
        <v>0</v>
      </c>
      <c r="Z10" s="515" t="str">
        <f t="shared" si="3"/>
        <v>Centrum Kształcenia Zawodowego w Świdnicy, 58-105 Świdnica, ul. Gen. Władysława Sikorskiego 41</v>
      </c>
      <c r="AA10" s="440" t="s">
        <v>93</v>
      </c>
      <c r="AB10" s="434"/>
      <c r="AC10" s="434"/>
      <c r="AD10" s="434"/>
      <c r="AH10" s="88" t="s">
        <v>2305</v>
      </c>
      <c r="AI10" s="64" t="s">
        <v>2173</v>
      </c>
      <c r="AJ10" s="466"/>
    </row>
    <row r="11" spans="1:41" customFormat="1" ht="15" customHeight="1">
      <c r="B11" s="458" t="s">
        <v>197</v>
      </c>
      <c r="C11" s="459">
        <v>721301</v>
      </c>
      <c r="D11" s="459" t="s">
        <v>684</v>
      </c>
      <c r="E11" s="458" t="s">
        <v>620</v>
      </c>
      <c r="L11" s="66" t="s">
        <v>6</v>
      </c>
      <c r="M11" s="68" t="s">
        <v>2298</v>
      </c>
      <c r="N11" s="196" t="s">
        <v>168</v>
      </c>
      <c r="O11" s="66">
        <v>6212</v>
      </c>
      <c r="P11" s="452" t="s">
        <v>36</v>
      </c>
      <c r="Q11" s="457">
        <f t="shared" si="0"/>
        <v>711204</v>
      </c>
      <c r="R11" s="457" t="str">
        <f t="shared" si="1"/>
        <v>BUD.12.</v>
      </c>
      <c r="S11" s="457" t="str">
        <f t="shared" si="2"/>
        <v> Wykonywanie robót murarskich i tynkarskich</v>
      </c>
      <c r="T11" s="512"/>
      <c r="U11" s="607">
        <v>0</v>
      </c>
      <c r="V11" s="436">
        <v>0</v>
      </c>
      <c r="W11" s="442" t="s">
        <v>1996</v>
      </c>
      <c r="X11" s="441">
        <v>0</v>
      </c>
      <c r="Y11" s="505">
        <v>0</v>
      </c>
      <c r="Z11" s="515" t="str">
        <f t="shared" si="3"/>
        <v>Centrum Kształcenia Zawodowego w Świdnicy, 58-105 Świdnica, ul. Gen. Władysława Sikorskiego 41</v>
      </c>
      <c r="AA11" s="440" t="s">
        <v>93</v>
      </c>
      <c r="AB11" s="448"/>
      <c r="AC11" s="448"/>
      <c r="AD11" s="120"/>
      <c r="AH11" s="88" t="s">
        <v>693</v>
      </c>
      <c r="AI11" s="52" t="s">
        <v>1073</v>
      </c>
      <c r="AJ11" s="466"/>
    </row>
    <row r="12" spans="1:41" customFormat="1" ht="15" customHeight="1">
      <c r="B12" s="458" t="s">
        <v>76</v>
      </c>
      <c r="C12" s="459">
        <v>721306</v>
      </c>
      <c r="D12" s="459" t="s">
        <v>56</v>
      </c>
      <c r="E12" s="458" t="s">
        <v>667</v>
      </c>
      <c r="L12" s="66" t="s">
        <v>7</v>
      </c>
      <c r="M12" s="297" t="s">
        <v>470</v>
      </c>
      <c r="N12" s="196" t="s">
        <v>168</v>
      </c>
      <c r="O12" s="66">
        <v>7133</v>
      </c>
      <c r="P12" s="452" t="s">
        <v>532</v>
      </c>
      <c r="Q12" s="457">
        <f t="shared" si="0"/>
        <v>753105</v>
      </c>
      <c r="R12" s="457" t="str">
        <f t="shared" si="1"/>
        <v>MOD.03.</v>
      </c>
      <c r="S12" s="457" t="str">
        <f t="shared" si="2"/>
        <v>Projektowanie i wytwarzanie wyrobów odzieżowych</v>
      </c>
      <c r="T12" s="675"/>
      <c r="U12" s="607">
        <v>0</v>
      </c>
      <c r="V12" s="436">
        <v>0</v>
      </c>
      <c r="W12" s="444" t="s">
        <v>1996</v>
      </c>
      <c r="X12" s="436">
        <v>0</v>
      </c>
      <c r="Y12" s="506">
        <v>0</v>
      </c>
      <c r="Z12" s="515" t="str">
        <f t="shared" si="3"/>
        <v>Centrum Kształcenia Zawodowego w Zespole Szkół i Placówek Kształcenia Zawodowego, ul.Botaniczna 66, 65-392  Zielona Góra</v>
      </c>
      <c r="AA12" s="440" t="s">
        <v>37</v>
      </c>
      <c r="AB12" s="120"/>
      <c r="AC12" s="120"/>
      <c r="AD12" s="120"/>
      <c r="AH12" s="88" t="s">
        <v>689</v>
      </c>
      <c r="AI12" s="64" t="s">
        <v>1069</v>
      </c>
      <c r="AJ12" s="466"/>
    </row>
    <row r="13" spans="1:41" customFormat="1" ht="15" customHeight="1">
      <c r="B13" s="458" t="s">
        <v>484</v>
      </c>
      <c r="C13" s="459">
        <v>711501</v>
      </c>
      <c r="D13" s="459" t="s">
        <v>1007</v>
      </c>
      <c r="E13" s="458" t="s">
        <v>562</v>
      </c>
      <c r="L13" s="66" t="s">
        <v>9</v>
      </c>
      <c r="M13" s="68" t="s">
        <v>2298</v>
      </c>
      <c r="N13" s="196" t="s">
        <v>168</v>
      </c>
      <c r="O13" s="66">
        <v>6212</v>
      </c>
      <c r="P13" s="452" t="s">
        <v>66</v>
      </c>
      <c r="Q13" s="457">
        <f t="shared" si="0"/>
        <v>723103</v>
      </c>
      <c r="R13" s="457" t="str">
        <f t="shared" si="1"/>
        <v>MOT.05.</v>
      </c>
      <c r="S13" s="457" t="str">
        <f t="shared" si="2"/>
        <v>Obsługa, diagnozowanie oraz naprawa pojazdów samochodowych</v>
      </c>
      <c r="T13" s="673" t="s">
        <v>2276</v>
      </c>
      <c r="U13" s="436">
        <v>8</v>
      </c>
      <c r="V13" s="436">
        <v>0</v>
      </c>
      <c r="W13" s="442" t="s">
        <v>1996</v>
      </c>
      <c r="X13" s="441">
        <v>0</v>
      </c>
      <c r="Y13" s="505">
        <v>0</v>
      </c>
      <c r="Z13" s="515" t="str">
        <f t="shared" si="3"/>
        <v>Centrum Kształcenia Zawodowego Cechu Rzemiosł Różnych i Małej Przedsiębiorczości w Bielawie, ul. Polna 2, 58-260 Bielawa</v>
      </c>
      <c r="AA13" s="440" t="s">
        <v>693</v>
      </c>
      <c r="AB13" s="448"/>
      <c r="AC13" s="120"/>
      <c r="AD13" s="120"/>
      <c r="AH13" s="88" t="s">
        <v>1983</v>
      </c>
      <c r="AI13" s="52" t="s">
        <v>1982</v>
      </c>
      <c r="AJ13" s="466"/>
    </row>
    <row r="14" spans="1:41" customFormat="1" ht="15" customHeight="1">
      <c r="B14" s="458" t="s">
        <v>175</v>
      </c>
      <c r="C14" s="459">
        <v>751201</v>
      </c>
      <c r="D14" s="459" t="s">
        <v>162</v>
      </c>
      <c r="E14" s="458" t="s">
        <v>644</v>
      </c>
      <c r="L14" s="66" t="s">
        <v>10</v>
      </c>
      <c r="M14" s="68" t="s">
        <v>2298</v>
      </c>
      <c r="N14" s="196" t="s">
        <v>168</v>
      </c>
      <c r="O14" s="66">
        <v>6212</v>
      </c>
      <c r="P14" s="452" t="s">
        <v>99</v>
      </c>
      <c r="Q14" s="457">
        <f t="shared" si="0"/>
        <v>514101</v>
      </c>
      <c r="R14" s="457" t="str">
        <f t="shared" si="1"/>
        <v>FRK.01.</v>
      </c>
      <c r="S14" s="457" t="str">
        <f t="shared" si="2"/>
        <v>Wykonywanie usług fryzjerskich</v>
      </c>
      <c r="T14" s="671" t="s">
        <v>2276</v>
      </c>
      <c r="U14" s="436">
        <v>5</v>
      </c>
      <c r="V14" s="436">
        <v>5</v>
      </c>
      <c r="W14" s="442" t="s">
        <v>1996</v>
      </c>
      <c r="X14" s="441">
        <v>0</v>
      </c>
      <c r="Y14" s="505">
        <v>0</v>
      </c>
      <c r="Z14" s="515" t="str">
        <f t="shared" si="3"/>
        <v>Centrum Kształcenia Zawodowego Cechu Rzemiosł Różnych i Małej Przedsiębiorczości w Bielawie, ul. Polna 2, 58-260 Bielawa</v>
      </c>
      <c r="AA14" s="440" t="s">
        <v>693</v>
      </c>
      <c r="AB14" s="448"/>
      <c r="AC14" s="120"/>
      <c r="AD14" s="120"/>
      <c r="AH14" s="88" t="s">
        <v>2033</v>
      </c>
      <c r="AI14" s="64" t="s">
        <v>2218</v>
      </c>
      <c r="AJ14" s="466"/>
    </row>
    <row r="15" spans="1:41" customFormat="1" ht="15" customHeight="1">
      <c r="B15" s="458" t="s">
        <v>485</v>
      </c>
      <c r="C15" s="459">
        <v>712101</v>
      </c>
      <c r="D15" s="459" t="s">
        <v>163</v>
      </c>
      <c r="E15" s="458" t="s">
        <v>563</v>
      </c>
      <c r="L15" s="66" t="s">
        <v>12</v>
      </c>
      <c r="M15" s="68" t="s">
        <v>2298</v>
      </c>
      <c r="N15" s="196" t="s">
        <v>168</v>
      </c>
      <c r="O15" s="66">
        <v>6212</v>
      </c>
      <c r="P15" s="452" t="s">
        <v>511</v>
      </c>
      <c r="Q15" s="457">
        <f t="shared" si="0"/>
        <v>962907</v>
      </c>
      <c r="R15" s="457" t="str">
        <f t="shared" si="1"/>
        <v>HGT.03.</v>
      </c>
      <c r="S15" s="457" t="str">
        <f t="shared" si="2"/>
        <v>Obsługa gości w obiekcie świadczącym usługi hotelarskie</v>
      </c>
      <c r="T15" s="671" t="s">
        <v>2359</v>
      </c>
      <c r="U15" s="436">
        <v>3</v>
      </c>
      <c r="V15" s="436">
        <v>2</v>
      </c>
      <c r="W15" s="442" t="s">
        <v>1994</v>
      </c>
      <c r="X15" s="441">
        <v>0</v>
      </c>
      <c r="Y15" s="505">
        <v>0</v>
      </c>
      <c r="Z15" s="515" t="str">
        <f t="shared" si="3"/>
        <v>Centrum Kształcenia Zawodowego w Kłodzkiej Szkole Przedsiębiorczości w Kłodzku, ul. Szkolna 8, 57-300 Kłodzko</v>
      </c>
      <c r="AA15" s="440" t="s">
        <v>677</v>
      </c>
      <c r="AB15" s="448"/>
      <c r="AC15" s="448"/>
      <c r="AD15" s="120"/>
      <c r="AH15" s="88" t="s">
        <v>677</v>
      </c>
      <c r="AI15" s="52" t="s">
        <v>873</v>
      </c>
      <c r="AJ15" s="466"/>
    </row>
    <row r="16" spans="1:41" customFormat="1" ht="15" customHeight="1">
      <c r="B16" s="458"/>
      <c r="C16" s="459"/>
      <c r="D16" s="459"/>
      <c r="E16" s="458"/>
      <c r="L16" s="66" t="s">
        <v>13</v>
      </c>
      <c r="M16" s="68" t="s">
        <v>2298</v>
      </c>
      <c r="N16" s="196" t="s">
        <v>168</v>
      </c>
      <c r="O16" s="66">
        <v>6212</v>
      </c>
      <c r="P16" s="452" t="s">
        <v>71</v>
      </c>
      <c r="Q16" s="457">
        <f t="shared" si="0"/>
        <v>512001</v>
      </c>
      <c r="R16" s="457" t="str">
        <f t="shared" si="1"/>
        <v>HGT.02.</v>
      </c>
      <c r="S16" s="457" t="str">
        <f t="shared" si="2"/>
        <v> Przygotowanie i wydawanie dań</v>
      </c>
      <c r="T16" s="675" t="s">
        <v>2290</v>
      </c>
      <c r="U16" s="436">
        <v>5</v>
      </c>
      <c r="V16" s="436">
        <v>3</v>
      </c>
      <c r="W16" s="444" t="s">
        <v>1996</v>
      </c>
      <c r="X16" s="441">
        <v>0</v>
      </c>
      <c r="Y16" s="505">
        <v>0</v>
      </c>
      <c r="Z16" s="515" t="str">
        <f t="shared" si="3"/>
        <v>Centrum Kształcenia Zawodowego w Świdnicy, 58-105 Świdnica, ul. Gen. Władysława Sikorskiego 41</v>
      </c>
      <c r="AA16" s="440" t="s">
        <v>93</v>
      </c>
      <c r="AB16" s="448"/>
      <c r="AC16" s="448"/>
      <c r="AD16" s="120"/>
      <c r="AH16" s="88" t="s">
        <v>2378</v>
      </c>
      <c r="AI16" s="52" t="s">
        <v>2379</v>
      </c>
      <c r="AJ16" s="466"/>
    </row>
    <row r="17" spans="2:36" customFormat="1" ht="15" customHeight="1">
      <c r="B17" s="458" t="s">
        <v>528</v>
      </c>
      <c r="C17" s="459">
        <v>732209</v>
      </c>
      <c r="D17" s="459" t="s">
        <v>1023</v>
      </c>
      <c r="E17" s="458" t="s">
        <v>661</v>
      </c>
      <c r="L17" s="66" t="s">
        <v>14</v>
      </c>
      <c r="M17" s="68" t="s">
        <v>2298</v>
      </c>
      <c r="N17" s="196" t="s">
        <v>168</v>
      </c>
      <c r="O17" s="66">
        <v>6212</v>
      </c>
      <c r="P17" s="452" t="s">
        <v>70</v>
      </c>
      <c r="Q17" s="457">
        <f t="shared" si="0"/>
        <v>522301</v>
      </c>
      <c r="R17" s="457" t="str">
        <f t="shared" si="1"/>
        <v>HAN.01.</v>
      </c>
      <c r="S17" s="457" t="str">
        <f t="shared" si="2"/>
        <v>Prowadzenie sprzedaży</v>
      </c>
      <c r="T17" s="497" t="s">
        <v>2290</v>
      </c>
      <c r="U17" s="436">
        <v>2</v>
      </c>
      <c r="V17" s="436">
        <v>0</v>
      </c>
      <c r="W17" s="442" t="s">
        <v>1996</v>
      </c>
      <c r="X17" s="441">
        <v>0</v>
      </c>
      <c r="Y17" s="505">
        <v>0</v>
      </c>
      <c r="Z17" s="515" t="str">
        <f t="shared" si="3"/>
        <v>Centrum Kształcenia Zawodowego w Świdnicy, 58-105 Świdnica, ul. Gen. Władysława Sikorskiego 41</v>
      </c>
      <c r="AA17" s="440" t="s">
        <v>93</v>
      </c>
      <c r="AB17" s="448"/>
      <c r="AC17" s="448"/>
      <c r="AD17" s="120"/>
      <c r="AH17" s="88" t="s">
        <v>680</v>
      </c>
      <c r="AI17" s="64" t="s">
        <v>179</v>
      </c>
      <c r="AJ17" s="466"/>
    </row>
    <row r="18" spans="2:36" customFormat="1" ht="15" customHeight="1">
      <c r="B18" s="458"/>
      <c r="C18" s="459"/>
      <c r="D18" s="459"/>
      <c r="E18" s="458"/>
      <c r="L18" s="66" t="s">
        <v>15</v>
      </c>
      <c r="M18" s="68" t="s">
        <v>2298</v>
      </c>
      <c r="N18" s="196" t="s">
        <v>168</v>
      </c>
      <c r="O18" s="66">
        <v>6212</v>
      </c>
      <c r="P18" s="452" t="s">
        <v>73</v>
      </c>
      <c r="Q18" s="457">
        <f t="shared" si="0"/>
        <v>722307</v>
      </c>
      <c r="R18" s="457" t="str">
        <f t="shared" si="1"/>
        <v>MEC.05.</v>
      </c>
      <c r="S18" s="457" t="str">
        <f t="shared" si="2"/>
        <v> Użytkowanie obrabiarek skrawających</v>
      </c>
      <c r="T18" s="471" t="s">
        <v>2290</v>
      </c>
      <c r="U18" s="436">
        <v>1</v>
      </c>
      <c r="V18" s="436">
        <v>1</v>
      </c>
      <c r="W18" s="442" t="s">
        <v>1996</v>
      </c>
      <c r="X18" s="441">
        <v>1</v>
      </c>
      <c r="Y18" s="505">
        <v>1</v>
      </c>
      <c r="Z18" s="515" t="str">
        <f t="shared" si="3"/>
        <v>Centrum Kształcenia Zawodowego w Świdnicy, 58-105 Świdnica, ul. Gen. Władysława Sikorskiego 41</v>
      </c>
      <c r="AA18" s="440" t="s">
        <v>93</v>
      </c>
      <c r="AB18" s="450"/>
      <c r="AC18" s="450"/>
      <c r="AD18" s="384"/>
      <c r="AH18" s="88" t="s">
        <v>2355</v>
      </c>
      <c r="AI18" s="64" t="s">
        <v>2356</v>
      </c>
      <c r="AJ18" s="466"/>
    </row>
    <row r="19" spans="2:36" customFormat="1" ht="15" customHeight="1">
      <c r="B19" s="458" t="s">
        <v>448</v>
      </c>
      <c r="C19" s="459">
        <v>732210</v>
      </c>
      <c r="D19" s="459" t="s">
        <v>685</v>
      </c>
      <c r="E19" s="458" t="s">
        <v>660</v>
      </c>
      <c r="L19" s="66" t="s">
        <v>19</v>
      </c>
      <c r="M19" s="68" t="s">
        <v>470</v>
      </c>
      <c r="N19" s="66" t="s">
        <v>168</v>
      </c>
      <c r="O19" s="66">
        <v>7133</v>
      </c>
      <c r="P19" s="452" t="s">
        <v>71</v>
      </c>
      <c r="Q19" s="457">
        <f t="shared" si="0"/>
        <v>512001</v>
      </c>
      <c r="R19" s="457" t="str">
        <f t="shared" si="1"/>
        <v>HGT.02.</v>
      </c>
      <c r="S19" s="457" t="str">
        <f t="shared" si="2"/>
        <v> Przygotowanie i wydawanie dań</v>
      </c>
      <c r="T19" s="674" t="s">
        <v>2290</v>
      </c>
      <c r="U19" s="436">
        <v>5</v>
      </c>
      <c r="V19" s="436">
        <v>3</v>
      </c>
      <c r="W19" s="444" t="s">
        <v>1996</v>
      </c>
      <c r="X19" s="436">
        <v>0</v>
      </c>
      <c r="Y19" s="506">
        <v>0</v>
      </c>
      <c r="Z19" s="515" t="str">
        <f t="shared" si="3"/>
        <v>Centrum Kształcenia Zawodowego w Świdnicy, 58-105 Świdnica, ul. Gen. Władysława Sikorskiego 41</v>
      </c>
      <c r="AA19" s="440" t="s">
        <v>93</v>
      </c>
      <c r="AB19" s="448"/>
      <c r="AC19" s="448"/>
      <c r="AD19" s="120"/>
      <c r="AH19" s="88" t="s">
        <v>691</v>
      </c>
      <c r="AI19" s="68" t="s">
        <v>1858</v>
      </c>
      <c r="AJ19" s="466"/>
    </row>
    <row r="20" spans="2:36" customFormat="1" ht="15" customHeight="1">
      <c r="B20" s="458"/>
      <c r="C20" s="459"/>
      <c r="D20" s="459"/>
      <c r="E20" s="458"/>
      <c r="L20" s="66" t="s">
        <v>22</v>
      </c>
      <c r="M20" s="297" t="s">
        <v>470</v>
      </c>
      <c r="N20" s="196" t="s">
        <v>168</v>
      </c>
      <c r="O20" s="66">
        <v>7133</v>
      </c>
      <c r="P20" s="452" t="s">
        <v>70</v>
      </c>
      <c r="Q20" s="457">
        <f t="shared" si="0"/>
        <v>522301</v>
      </c>
      <c r="R20" s="457" t="str">
        <f t="shared" si="1"/>
        <v>HAN.01.</v>
      </c>
      <c r="S20" s="457" t="str">
        <f t="shared" si="2"/>
        <v>Prowadzenie sprzedaży</v>
      </c>
      <c r="T20" s="497" t="s">
        <v>2290</v>
      </c>
      <c r="U20" s="436">
        <v>4</v>
      </c>
      <c r="V20" s="436">
        <v>2</v>
      </c>
      <c r="W20" s="444" t="s">
        <v>1996</v>
      </c>
      <c r="X20" s="436">
        <v>0</v>
      </c>
      <c r="Y20" s="506">
        <v>0</v>
      </c>
      <c r="Z20" s="515" t="str">
        <f t="shared" si="3"/>
        <v>Centrum Kształcenia Zawodowego w Świdnicy, 58-105 Świdnica, ul. Gen. Władysława Sikorskiego 41</v>
      </c>
      <c r="AA20" s="440" t="s">
        <v>93</v>
      </c>
      <c r="AB20" s="448"/>
      <c r="AC20" s="448"/>
      <c r="AD20" s="120"/>
      <c r="AH20" s="88"/>
      <c r="AI20" s="68"/>
      <c r="AJ20" s="466"/>
    </row>
    <row r="21" spans="2:36" customFormat="1" ht="15" customHeight="1">
      <c r="B21" s="458"/>
      <c r="C21" s="459"/>
      <c r="D21" s="459"/>
      <c r="E21" s="458"/>
      <c r="L21" s="66" t="s">
        <v>81</v>
      </c>
      <c r="M21" s="297" t="s">
        <v>470</v>
      </c>
      <c r="N21" s="196" t="s">
        <v>168</v>
      </c>
      <c r="O21" s="66">
        <v>7133</v>
      </c>
      <c r="P21" s="452" t="s">
        <v>66</v>
      </c>
      <c r="Q21" s="457">
        <f t="shared" si="0"/>
        <v>723103</v>
      </c>
      <c r="R21" s="457" t="str">
        <f t="shared" si="1"/>
        <v>MOT.05.</v>
      </c>
      <c r="S21" s="457" t="str">
        <f t="shared" si="2"/>
        <v>Obsługa, diagnozowanie oraz naprawa pojazdów samochodowych</v>
      </c>
      <c r="T21" s="671" t="s">
        <v>2284</v>
      </c>
      <c r="U21" s="436">
        <v>1</v>
      </c>
      <c r="V21" s="436">
        <v>0</v>
      </c>
      <c r="W21" s="444" t="s">
        <v>1996</v>
      </c>
      <c r="X21" s="436">
        <v>1</v>
      </c>
      <c r="Y21" s="506">
        <v>0</v>
      </c>
      <c r="Z21" s="515" t="str">
        <f t="shared" si="3"/>
        <v>Centrum Kształcenia Zawodowego w Świdnicy, 58-105 Świdnica, ul. Gen. Władysława Sikorskiego 41</v>
      </c>
      <c r="AA21" s="440" t="s">
        <v>93</v>
      </c>
      <c r="AB21" s="448"/>
      <c r="AC21" s="448"/>
      <c r="AD21" s="120"/>
      <c r="AH21" s="88" t="s">
        <v>2162</v>
      </c>
      <c r="AI21" s="52" t="s">
        <v>2217</v>
      </c>
      <c r="AJ21" s="466"/>
    </row>
    <row r="22" spans="2:36" customFormat="1" ht="15" customHeight="1">
      <c r="B22" s="458" t="s">
        <v>191</v>
      </c>
      <c r="C22" s="459">
        <v>741201</v>
      </c>
      <c r="D22" s="459" t="s">
        <v>161</v>
      </c>
      <c r="E22" s="458" t="s">
        <v>595</v>
      </c>
      <c r="L22" s="66" t="s">
        <v>8</v>
      </c>
      <c r="M22" s="68" t="s">
        <v>2298</v>
      </c>
      <c r="N22" s="66" t="s">
        <v>168</v>
      </c>
      <c r="O22" s="66">
        <v>6212</v>
      </c>
      <c r="P22" s="452" t="s">
        <v>78</v>
      </c>
      <c r="Q22" s="457">
        <f t="shared" si="0"/>
        <v>741103</v>
      </c>
      <c r="R22" s="457" t="str">
        <f t="shared" si="1"/>
        <v>ELE.02.</v>
      </c>
      <c r="S22" s="457" t="str">
        <f t="shared" si="2"/>
        <v>Montaż, uruchamianie i konserwacja instalacji, maszyn i urządzeń elektrycznych</v>
      </c>
      <c r="T22" s="512" t="s">
        <v>2330</v>
      </c>
      <c r="U22" s="436">
        <v>4</v>
      </c>
      <c r="V22" s="436">
        <v>0</v>
      </c>
      <c r="W22" s="442" t="s">
        <v>1996</v>
      </c>
      <c r="X22" s="441">
        <v>0</v>
      </c>
      <c r="Y22" s="505">
        <v>0</v>
      </c>
      <c r="Z22" s="515" t="str">
        <f t="shared" si="3"/>
        <v>Centrum Kształcenia Zawodowego w Świdnicy, 58-105 Świdnica, ul. Gen. Władysława Sikorskiego 41</v>
      </c>
      <c r="AA22" s="440" t="s">
        <v>93</v>
      </c>
      <c r="AB22" s="448"/>
      <c r="AC22" s="120"/>
      <c r="AD22" s="120"/>
      <c r="AH22" s="88" t="s">
        <v>692</v>
      </c>
      <c r="AI22" s="64" t="s">
        <v>101</v>
      </c>
      <c r="AJ22" s="466"/>
    </row>
    <row r="23" spans="2:36" customFormat="1" ht="15" customHeight="1">
      <c r="B23" s="458" t="s">
        <v>69</v>
      </c>
      <c r="C23" s="459">
        <v>741203</v>
      </c>
      <c r="D23" s="459" t="s">
        <v>57</v>
      </c>
      <c r="E23" s="458" t="s">
        <v>666</v>
      </c>
      <c r="L23" s="66" t="s">
        <v>11</v>
      </c>
      <c r="M23" s="68" t="s">
        <v>2298</v>
      </c>
      <c r="N23" s="196" t="s">
        <v>168</v>
      </c>
      <c r="O23" s="66">
        <v>6212</v>
      </c>
      <c r="P23" s="452" t="s">
        <v>175</v>
      </c>
      <c r="Q23" s="457">
        <f t="shared" si="0"/>
        <v>751201</v>
      </c>
      <c r="R23" s="457" t="str">
        <f t="shared" si="1"/>
        <v>SPC.01.</v>
      </c>
      <c r="S23" s="457" t="str">
        <f t="shared" si="2"/>
        <v>Produkcja wyrobów cukierniczych</v>
      </c>
      <c r="T23" s="671" t="s">
        <v>2330</v>
      </c>
      <c r="U23" s="436">
        <v>2</v>
      </c>
      <c r="V23" s="436">
        <v>2</v>
      </c>
      <c r="W23" s="442" t="s">
        <v>1996</v>
      </c>
      <c r="X23" s="441">
        <v>0</v>
      </c>
      <c r="Y23" s="505">
        <v>0</v>
      </c>
      <c r="Z23" s="515" t="str">
        <f t="shared" si="3"/>
        <v>Centrum Kształcenia Zawodowego w Świdnicy, 58-105 Świdnica, ul. Gen. Władysława Sikorskiego 41</v>
      </c>
      <c r="AA23" s="440" t="s">
        <v>93</v>
      </c>
      <c r="AB23" s="272"/>
      <c r="AC23" s="120"/>
      <c r="AD23" s="120"/>
      <c r="AH23" s="88" t="s">
        <v>678</v>
      </c>
      <c r="AI23" s="64" t="s">
        <v>481</v>
      </c>
      <c r="AJ23" s="466"/>
    </row>
    <row r="24" spans="2:36" customFormat="1" ht="15" customHeight="1">
      <c r="B24" s="458" t="s">
        <v>176</v>
      </c>
      <c r="C24" s="459">
        <v>742117</v>
      </c>
      <c r="D24" s="459" t="s">
        <v>181</v>
      </c>
      <c r="E24" s="458" t="s">
        <v>598</v>
      </c>
      <c r="L24" s="66" t="s">
        <v>20</v>
      </c>
      <c r="M24" s="297" t="s">
        <v>470</v>
      </c>
      <c r="N24" s="196" t="s">
        <v>168</v>
      </c>
      <c r="O24" s="66">
        <v>7133</v>
      </c>
      <c r="P24" s="452" t="s">
        <v>80</v>
      </c>
      <c r="Q24" s="457">
        <f t="shared" si="0"/>
        <v>752205</v>
      </c>
      <c r="R24" s="457" t="str">
        <f t="shared" si="1"/>
        <v>DRM.04.</v>
      </c>
      <c r="S24" s="457" t="str">
        <f t="shared" si="2"/>
        <v> Wytwarzanie wyrobów z drewna i materiałów drewnopochodnych</v>
      </c>
      <c r="T24" s="497" t="s">
        <v>2330</v>
      </c>
      <c r="U24" s="436">
        <v>2</v>
      </c>
      <c r="V24" s="436">
        <v>0</v>
      </c>
      <c r="W24" s="444" t="s">
        <v>1996</v>
      </c>
      <c r="X24" s="436">
        <v>0</v>
      </c>
      <c r="Y24" s="506">
        <v>0</v>
      </c>
      <c r="Z24" s="515" t="str">
        <f t="shared" si="3"/>
        <v>Centrum Kształcenia Zawodowego w Świdnicy, 58-105 Świdnica, ul. Gen. Władysława Sikorskiego 41</v>
      </c>
      <c r="AA24" s="440" t="s">
        <v>93</v>
      </c>
      <c r="AB24" s="120"/>
      <c r="AC24" s="120"/>
      <c r="AD24" s="120"/>
      <c r="AH24" s="88" t="s">
        <v>1076</v>
      </c>
      <c r="AI24" s="309" t="s">
        <v>1074</v>
      </c>
      <c r="AJ24" s="466"/>
    </row>
    <row r="25" spans="2:36" customFormat="1" ht="15" customHeight="1">
      <c r="B25" s="458"/>
      <c r="C25" s="459"/>
      <c r="D25" s="459"/>
      <c r="E25" s="458"/>
      <c r="L25" s="66" t="s">
        <v>21</v>
      </c>
      <c r="M25" s="297" t="s">
        <v>470</v>
      </c>
      <c r="N25" s="196" t="s">
        <v>168</v>
      </c>
      <c r="O25" s="66">
        <v>7133</v>
      </c>
      <c r="P25" s="452" t="s">
        <v>79</v>
      </c>
      <c r="Q25" s="457">
        <f t="shared" si="0"/>
        <v>751204</v>
      </c>
      <c r="R25" s="457" t="str">
        <f t="shared" si="1"/>
        <v>SPC.03.</v>
      </c>
      <c r="S25" s="457" t="str">
        <f t="shared" si="2"/>
        <v>Produkcja wyrobów piekarskich</v>
      </c>
      <c r="T25" s="675" t="s">
        <v>2330</v>
      </c>
      <c r="U25" s="436">
        <v>1</v>
      </c>
      <c r="V25" s="436">
        <v>0</v>
      </c>
      <c r="W25" s="444" t="s">
        <v>1996</v>
      </c>
      <c r="X25" s="436">
        <v>0</v>
      </c>
      <c r="Y25" s="506">
        <v>0</v>
      </c>
      <c r="Z25" s="515" t="str">
        <f t="shared" si="3"/>
        <v>Centrum Kształcenia Zawodowego w Świdnicy, 58-105 Świdnica, ul. Gen. Władysława Sikorskiego 41</v>
      </c>
      <c r="AA25" s="440" t="s">
        <v>93</v>
      </c>
      <c r="AB25" s="120"/>
      <c r="AC25" s="120"/>
      <c r="AD25" s="120"/>
      <c r="AH25" s="88" t="s">
        <v>2148</v>
      </c>
      <c r="AI25" s="92" t="s">
        <v>2071</v>
      </c>
      <c r="AJ25" s="466"/>
    </row>
    <row r="26" spans="2:36" customFormat="1" ht="15" customHeight="1">
      <c r="B26" s="458" t="s">
        <v>78</v>
      </c>
      <c r="C26" s="459">
        <v>741103</v>
      </c>
      <c r="D26" s="459" t="s">
        <v>49</v>
      </c>
      <c r="E26" s="458" t="s">
        <v>596</v>
      </c>
      <c r="L26" s="66" t="s">
        <v>23</v>
      </c>
      <c r="M26" s="297" t="s">
        <v>470</v>
      </c>
      <c r="N26" s="196" t="s">
        <v>168</v>
      </c>
      <c r="O26" s="66">
        <v>7133</v>
      </c>
      <c r="P26" s="452" t="s">
        <v>175</v>
      </c>
      <c r="Q26" s="457">
        <f t="shared" si="0"/>
        <v>751201</v>
      </c>
      <c r="R26" s="457" t="str">
        <f t="shared" si="1"/>
        <v>SPC.01.</v>
      </c>
      <c r="S26" s="457" t="str">
        <f t="shared" si="2"/>
        <v>Produkcja wyrobów cukierniczych</v>
      </c>
      <c r="T26" s="671" t="s">
        <v>2330</v>
      </c>
      <c r="U26" s="436">
        <v>1</v>
      </c>
      <c r="V26" s="436">
        <v>1</v>
      </c>
      <c r="W26" s="444" t="s">
        <v>1996</v>
      </c>
      <c r="X26" s="436">
        <v>0</v>
      </c>
      <c r="Y26" s="506">
        <v>0</v>
      </c>
      <c r="Z26" s="515" t="str">
        <f t="shared" si="3"/>
        <v>Centrum Kształcenia Zawodowego w Świdnicy, 58-105 Świdnica, ul. Gen. Władysława Sikorskiego 41</v>
      </c>
      <c r="AA26" s="440" t="s">
        <v>93</v>
      </c>
      <c r="AB26" s="448"/>
      <c r="AC26" s="120"/>
      <c r="AD26" s="120"/>
      <c r="AH26" s="129" t="s">
        <v>190</v>
      </c>
      <c r="AI26" s="68" t="s">
        <v>1980</v>
      </c>
      <c r="AJ26" s="466"/>
    </row>
    <row r="27" spans="2:36" customFormat="1" ht="15" customHeight="1">
      <c r="B27" s="458"/>
      <c r="C27" s="459"/>
      <c r="D27" s="459"/>
      <c r="E27" s="458"/>
      <c r="L27" s="66" t="s">
        <v>17</v>
      </c>
      <c r="M27" s="68" t="s">
        <v>2298</v>
      </c>
      <c r="N27" s="196" t="s">
        <v>168</v>
      </c>
      <c r="O27" s="66">
        <v>6212</v>
      </c>
      <c r="P27" s="452" t="s">
        <v>211</v>
      </c>
      <c r="Q27" s="457">
        <f t="shared" si="0"/>
        <v>432106</v>
      </c>
      <c r="R27" s="457" t="str">
        <f t="shared" si="1"/>
        <v>SPL.01.</v>
      </c>
      <c r="S27" s="457" t="str">
        <f t="shared" si="2"/>
        <v>Obsługa magazynów</v>
      </c>
      <c r="T27" s="671" t="s">
        <v>2281</v>
      </c>
      <c r="U27" s="436">
        <v>2</v>
      </c>
      <c r="V27" s="436">
        <v>0</v>
      </c>
      <c r="W27" s="444" t="s">
        <v>1996</v>
      </c>
      <c r="X27" s="436">
        <v>2</v>
      </c>
      <c r="Y27" s="506">
        <v>0</v>
      </c>
      <c r="Z27" s="515" t="str">
        <f t="shared" si="3"/>
        <v>Centrum Kształcenia Zawodowego w Kędzierzynie - Koźlu, ul. Mostowa 7, 47-223 Kędzierzyn Koźle, biuro@ckzkk.pl</v>
      </c>
      <c r="AA27" s="440" t="s">
        <v>2355</v>
      </c>
      <c r="AB27" s="120"/>
      <c r="AC27" s="120"/>
      <c r="AD27" s="120"/>
      <c r="AH27" s="129" t="s">
        <v>2375</v>
      </c>
      <c r="AI27" s="68" t="s">
        <v>2376</v>
      </c>
      <c r="AJ27" s="466"/>
    </row>
    <row r="28" spans="2:36" customFormat="1" ht="15" customHeight="1">
      <c r="B28" s="458" t="s">
        <v>75</v>
      </c>
      <c r="C28" s="459">
        <v>343101</v>
      </c>
      <c r="D28" s="459" t="s">
        <v>58</v>
      </c>
      <c r="E28" s="458" t="s">
        <v>560</v>
      </c>
      <c r="L28" s="66" t="s">
        <v>5</v>
      </c>
      <c r="M28" s="68" t="s">
        <v>2298</v>
      </c>
      <c r="N28" s="196" t="s">
        <v>168</v>
      </c>
      <c r="O28" s="66">
        <v>6212</v>
      </c>
      <c r="P28" s="452" t="s">
        <v>180</v>
      </c>
      <c r="Q28" s="457">
        <f t="shared" si="0"/>
        <v>712905</v>
      </c>
      <c r="R28" s="457" t="str">
        <f t="shared" si="1"/>
        <v>BUD.11.</v>
      </c>
      <c r="S28" s="457" t="str">
        <f t="shared" si="2"/>
        <v> Wykonywanie robót montażowych, okładzinowych i wykończeniowych</v>
      </c>
      <c r="T28" s="671" t="s">
        <v>2372</v>
      </c>
      <c r="U28" s="436">
        <v>1</v>
      </c>
      <c r="V28" s="436">
        <v>0</v>
      </c>
      <c r="W28" s="444" t="s">
        <v>1996</v>
      </c>
      <c r="X28" s="441">
        <v>1</v>
      </c>
      <c r="Y28" s="505">
        <v>0</v>
      </c>
      <c r="Z28" s="515" t="str">
        <f t="shared" si="3"/>
        <v>Centrum Kształcenia Zawodowego i Ustawicznego, 67-400 Wschowa, Plac Kosynierów 1</v>
      </c>
      <c r="AA28" s="440" t="s">
        <v>679</v>
      </c>
      <c r="AB28" s="448"/>
      <c r="AC28" s="120"/>
      <c r="AD28" s="120"/>
      <c r="AH28" s="129"/>
      <c r="AI28" s="68"/>
      <c r="AJ28" s="466"/>
    </row>
    <row r="29" spans="2:36" customFormat="1" ht="15" customHeight="1">
      <c r="B29" s="458" t="s">
        <v>99</v>
      </c>
      <c r="C29" s="459">
        <v>514101</v>
      </c>
      <c r="D29" s="459" t="s">
        <v>68</v>
      </c>
      <c r="E29" s="458" t="s">
        <v>600</v>
      </c>
      <c r="L29" s="66" t="s">
        <v>84</v>
      </c>
      <c r="M29" s="297" t="s">
        <v>2174</v>
      </c>
      <c r="N29" s="196" t="s">
        <v>459</v>
      </c>
      <c r="O29" s="196">
        <v>49783</v>
      </c>
      <c r="P29" s="452" t="s">
        <v>41</v>
      </c>
      <c r="Q29" s="457">
        <f t="shared" si="0"/>
        <v>522301</v>
      </c>
      <c r="R29" s="457" t="str">
        <f t="shared" si="1"/>
        <v>HAN.01.</v>
      </c>
      <c r="S29" s="457" t="str">
        <f t="shared" si="2"/>
        <v>Prowadzenie sprzedaży</v>
      </c>
      <c r="T29" s="424" t="s">
        <v>2333</v>
      </c>
      <c r="U29" s="436">
        <v>10</v>
      </c>
      <c r="V29" s="436">
        <v>7</v>
      </c>
      <c r="W29" s="444" t="s">
        <v>1996</v>
      </c>
      <c r="X29" s="436">
        <v>10</v>
      </c>
      <c r="Y29" s="506">
        <v>7</v>
      </c>
      <c r="Z29" s="515" t="str">
        <f t="shared" si="3"/>
        <v>Zespół Szkół Ponadpodstawowych im. Hipolita Cegielskiego w Ziębicach ul. Wojska Polskiego 3, 57-220 Ziębice</v>
      </c>
      <c r="AA29" s="440" t="s">
        <v>32</v>
      </c>
      <c r="AB29" s="448"/>
      <c r="AC29" s="448"/>
      <c r="AD29" s="120"/>
      <c r="AH29" s="88" t="s">
        <v>1070</v>
      </c>
      <c r="AI29" s="64" t="s">
        <v>2216</v>
      </c>
      <c r="AJ29" s="466"/>
    </row>
    <row r="30" spans="2:36" customFormat="1" ht="15" customHeight="1">
      <c r="B30" s="458"/>
      <c r="C30" s="459"/>
      <c r="D30" s="459"/>
      <c r="E30" s="458"/>
      <c r="L30" s="66" t="s">
        <v>85</v>
      </c>
      <c r="M30" s="297" t="s">
        <v>2174</v>
      </c>
      <c r="N30" s="196" t="s">
        <v>459</v>
      </c>
      <c r="O30" s="196">
        <v>49783</v>
      </c>
      <c r="P30" s="452" t="s">
        <v>66</v>
      </c>
      <c r="Q30" s="457">
        <f t="shared" si="0"/>
        <v>723103</v>
      </c>
      <c r="R30" s="457" t="str">
        <f t="shared" si="1"/>
        <v>MOT.05.</v>
      </c>
      <c r="S30" s="457" t="str">
        <f t="shared" si="2"/>
        <v>Obsługa, diagnozowanie oraz naprawa pojazdów samochodowych</v>
      </c>
      <c r="T30" s="424" t="s">
        <v>2283</v>
      </c>
      <c r="U30" s="436">
        <v>10</v>
      </c>
      <c r="V30" s="436">
        <v>1</v>
      </c>
      <c r="W30" s="444" t="s">
        <v>1996</v>
      </c>
      <c r="X30" s="436">
        <v>10</v>
      </c>
      <c r="Y30" s="506">
        <v>1</v>
      </c>
      <c r="Z30" s="515" t="str">
        <f t="shared" si="3"/>
        <v>Zespół Szkół Ponadpodstawowych im. Hipolita Cegielskiego w Ziębicach ul. Wojska Polskiego 3, 57-220 Ziębice</v>
      </c>
      <c r="AA30" s="440" t="s">
        <v>32</v>
      </c>
      <c r="AB30" s="448"/>
      <c r="AC30" s="120"/>
      <c r="AD30" s="120"/>
      <c r="AH30" s="88" t="s">
        <v>679</v>
      </c>
      <c r="AI30" s="64" t="s">
        <v>1981</v>
      </c>
      <c r="AJ30" s="466"/>
    </row>
    <row r="31" spans="2:36" customFormat="1" ht="15" customHeight="1">
      <c r="B31" s="458" t="s">
        <v>530</v>
      </c>
      <c r="C31" s="459">
        <v>753501</v>
      </c>
      <c r="D31" s="459" t="s">
        <v>1025</v>
      </c>
      <c r="E31" s="458" t="s">
        <v>658</v>
      </c>
      <c r="L31" s="66" t="s">
        <v>82</v>
      </c>
      <c r="M31" s="297" t="s">
        <v>2174</v>
      </c>
      <c r="N31" s="196" t="s">
        <v>459</v>
      </c>
      <c r="O31" s="196">
        <v>49783</v>
      </c>
      <c r="P31" s="452" t="s">
        <v>33</v>
      </c>
      <c r="Q31" s="457">
        <f t="shared" si="0"/>
        <v>514101</v>
      </c>
      <c r="R31" s="457" t="str">
        <f t="shared" si="1"/>
        <v>FRK.01.</v>
      </c>
      <c r="S31" s="457" t="str">
        <f t="shared" si="2"/>
        <v>Wykonywanie usług fryzjerskich</v>
      </c>
      <c r="T31" s="426" t="s">
        <v>2290</v>
      </c>
      <c r="U31" s="441">
        <v>4</v>
      </c>
      <c r="V31" s="441">
        <v>3</v>
      </c>
      <c r="W31" s="442" t="s">
        <v>1996</v>
      </c>
      <c r="X31" s="441">
        <v>4</v>
      </c>
      <c r="Y31" s="505">
        <v>3</v>
      </c>
      <c r="Z31" s="515" t="str">
        <f t="shared" si="3"/>
        <v>Centrum Kształcenia Zawodowego w Świdnicy, 58-105 Świdnica, ul. Gen. Władysława Sikorskiego 41</v>
      </c>
      <c r="AA31" s="440" t="s">
        <v>93</v>
      </c>
      <c r="AB31" s="271"/>
      <c r="AC31" s="271"/>
      <c r="AD31" s="120"/>
      <c r="AH31" s="129" t="s">
        <v>37</v>
      </c>
      <c r="AI31" s="156" t="s">
        <v>1979</v>
      </c>
      <c r="AJ31" s="466"/>
    </row>
    <row r="32" spans="2:36" customFormat="1" ht="15" customHeight="1">
      <c r="B32" s="458" t="s">
        <v>504</v>
      </c>
      <c r="C32" s="459">
        <v>811301</v>
      </c>
      <c r="D32" s="459" t="s">
        <v>1012</v>
      </c>
      <c r="E32" s="458" t="s">
        <v>602</v>
      </c>
      <c r="L32" s="66" t="s">
        <v>86</v>
      </c>
      <c r="M32" s="297" t="s">
        <v>2174</v>
      </c>
      <c r="N32" s="196" t="s">
        <v>459</v>
      </c>
      <c r="O32" s="196">
        <v>49783</v>
      </c>
      <c r="P32" s="452" t="s">
        <v>73</v>
      </c>
      <c r="Q32" s="457">
        <f t="shared" si="0"/>
        <v>722307</v>
      </c>
      <c r="R32" s="457" t="str">
        <f t="shared" si="1"/>
        <v>MEC.05.</v>
      </c>
      <c r="S32" s="457" t="str">
        <f t="shared" si="2"/>
        <v> Użytkowanie obrabiarek skrawających</v>
      </c>
      <c r="T32" s="432" t="s">
        <v>2290</v>
      </c>
      <c r="U32" s="436">
        <v>2</v>
      </c>
      <c r="V32" s="436">
        <v>1</v>
      </c>
      <c r="W32" s="444" t="s">
        <v>1996</v>
      </c>
      <c r="X32" s="436">
        <v>2</v>
      </c>
      <c r="Y32" s="506">
        <v>1</v>
      </c>
      <c r="Z32" s="515" t="str">
        <f t="shared" si="3"/>
        <v>Centrum Kształcenia Zawodowego w Świdnicy, 58-105 Świdnica, ul. Gen. Władysława Sikorskiego 41</v>
      </c>
      <c r="AA32" s="440" t="s">
        <v>93</v>
      </c>
      <c r="AB32" s="274"/>
      <c r="AC32" s="120"/>
      <c r="AD32" s="120"/>
      <c r="AH32" s="88" t="s">
        <v>32</v>
      </c>
      <c r="AI32" s="52" t="s">
        <v>1061</v>
      </c>
      <c r="AJ32" s="466"/>
    </row>
    <row r="33" spans="2:36" customFormat="1" ht="15" customHeight="1">
      <c r="B33" s="458" t="s">
        <v>505</v>
      </c>
      <c r="C33" s="459">
        <v>811101</v>
      </c>
      <c r="D33" s="459" t="s">
        <v>604</v>
      </c>
      <c r="E33" s="458" t="s">
        <v>603</v>
      </c>
      <c r="L33" s="66" t="s">
        <v>87</v>
      </c>
      <c r="M33" s="297" t="s">
        <v>2174</v>
      </c>
      <c r="N33" s="196" t="s">
        <v>459</v>
      </c>
      <c r="O33" s="196">
        <v>49783</v>
      </c>
      <c r="P33" s="452" t="s">
        <v>36</v>
      </c>
      <c r="Q33" s="457">
        <f t="shared" si="0"/>
        <v>711204</v>
      </c>
      <c r="R33" s="457" t="str">
        <f t="shared" si="1"/>
        <v>BUD.12.</v>
      </c>
      <c r="S33" s="457" t="str">
        <f t="shared" si="2"/>
        <v> Wykonywanie robót murarskich i tynkarskich</v>
      </c>
      <c r="T33" s="430" t="s">
        <v>2290</v>
      </c>
      <c r="U33" s="436">
        <v>1</v>
      </c>
      <c r="V33" s="436">
        <v>0</v>
      </c>
      <c r="W33" s="444" t="s">
        <v>1996</v>
      </c>
      <c r="X33" s="436">
        <v>1</v>
      </c>
      <c r="Y33" s="506">
        <v>0</v>
      </c>
      <c r="Z33" s="515" t="str">
        <f t="shared" si="3"/>
        <v>Centrum Kształcenia Zawodowego w Świdnicy, 58-105 Świdnica, ul. Gen. Władysława Sikorskiego 41</v>
      </c>
      <c r="AA33" s="440" t="s">
        <v>93</v>
      </c>
      <c r="AB33" s="274"/>
      <c r="AC33" s="272"/>
      <c r="AD33" s="120"/>
      <c r="AH33" s="88" t="s">
        <v>2070</v>
      </c>
      <c r="AI33" s="92" t="s">
        <v>2071</v>
      </c>
      <c r="AJ33" s="466"/>
    </row>
    <row r="34" spans="2:36" customFormat="1" ht="15" customHeight="1">
      <c r="B34" s="458" t="s">
        <v>506</v>
      </c>
      <c r="C34" s="459">
        <v>811102</v>
      </c>
      <c r="D34" s="459" t="s">
        <v>606</v>
      </c>
      <c r="E34" s="458" t="s">
        <v>605</v>
      </c>
      <c r="L34" s="66" t="s">
        <v>83</v>
      </c>
      <c r="M34" s="297" t="s">
        <v>2174</v>
      </c>
      <c r="N34" s="196" t="s">
        <v>459</v>
      </c>
      <c r="O34" s="196">
        <v>49783</v>
      </c>
      <c r="P34" s="452" t="s">
        <v>40</v>
      </c>
      <c r="Q34" s="457">
        <f t="shared" si="0"/>
        <v>512001</v>
      </c>
      <c r="R34" s="457" t="str">
        <f t="shared" si="1"/>
        <v>HGT.02.</v>
      </c>
      <c r="S34" s="457" t="str">
        <f t="shared" si="2"/>
        <v> Przygotowanie i wydawanie dań</v>
      </c>
      <c r="T34" s="424" t="s">
        <v>2351</v>
      </c>
      <c r="U34" s="441">
        <v>16</v>
      </c>
      <c r="V34" s="441">
        <v>14</v>
      </c>
      <c r="W34" s="442" t="s">
        <v>1996</v>
      </c>
      <c r="X34" s="441">
        <v>16</v>
      </c>
      <c r="Y34" s="505">
        <v>14</v>
      </c>
      <c r="Z34" s="515" t="str">
        <f t="shared" si="3"/>
        <v>Zespół Szkół Ponadpodstawowych im. Hipolita Cegielskiego w Ziębicach ul. Wojska Polskiego 3, 57-220 Ziębice</v>
      </c>
      <c r="AA34" s="440" t="s">
        <v>32</v>
      </c>
      <c r="AB34" s="271"/>
      <c r="AC34" s="448"/>
      <c r="AD34" s="120"/>
      <c r="AH34" s="88" t="s">
        <v>475</v>
      </c>
      <c r="AI34" s="64" t="s">
        <v>1801</v>
      </c>
      <c r="AJ34" s="466"/>
    </row>
    <row r="35" spans="2:36" customFormat="1" ht="15" customHeight="1">
      <c r="B35" s="458" t="s">
        <v>507</v>
      </c>
      <c r="C35" s="459">
        <v>811112</v>
      </c>
      <c r="D35" s="459" t="s">
        <v>1013</v>
      </c>
      <c r="E35" s="458" t="s">
        <v>607</v>
      </c>
      <c r="L35" s="66" t="s">
        <v>89</v>
      </c>
      <c r="M35" s="68" t="s">
        <v>2173</v>
      </c>
      <c r="N35" s="66" t="s">
        <v>469</v>
      </c>
      <c r="O35" s="66">
        <v>19605</v>
      </c>
      <c r="P35" s="452" t="s">
        <v>76</v>
      </c>
      <c r="Q35" s="457">
        <f t="shared" si="0"/>
        <v>721306</v>
      </c>
      <c r="R35" s="457" t="str">
        <f t="shared" si="1"/>
        <v>MOT.01.</v>
      </c>
      <c r="S35" s="457" t="str">
        <f t="shared" si="2"/>
        <v>Diagnozowanie i naprawa nadwozi pojazdów samochodowych</v>
      </c>
      <c r="T35" s="671" t="s">
        <v>2290</v>
      </c>
      <c r="U35" s="436">
        <v>1</v>
      </c>
      <c r="V35" s="436">
        <v>0</v>
      </c>
      <c r="W35" s="497" t="s">
        <v>1994</v>
      </c>
      <c r="X35" s="436">
        <v>1</v>
      </c>
      <c r="Y35" s="506">
        <v>0</v>
      </c>
      <c r="Z35" s="515" t="str">
        <f t="shared" ref="Z35:Z54" si="4">IFERROR(VLOOKUP(AA35,AH$8:AI$46,2,0),0)</f>
        <v>Centrum Kształcenia Zawodowego w Świdnicy, 58-105 Świdnica, ul. Gen. Władysława Sikorskiego 41</v>
      </c>
      <c r="AA35" s="440" t="s">
        <v>93</v>
      </c>
      <c r="AB35" s="271"/>
      <c r="AC35" s="120"/>
      <c r="AD35" s="120"/>
      <c r="AH35" s="308" t="s">
        <v>1834</v>
      </c>
      <c r="AI35" s="64"/>
      <c r="AJ35" s="466"/>
    </row>
    <row r="36" spans="2:36" customFormat="1" ht="15" customHeight="1">
      <c r="B36" s="458"/>
      <c r="C36" s="459"/>
      <c r="D36" s="459"/>
      <c r="E36" s="458"/>
      <c r="L36" s="66" t="s">
        <v>102</v>
      </c>
      <c r="M36" s="68" t="s">
        <v>2173</v>
      </c>
      <c r="N36" s="66" t="s">
        <v>469</v>
      </c>
      <c r="O36" s="66">
        <v>19605</v>
      </c>
      <c r="P36" s="452" t="s">
        <v>2338</v>
      </c>
      <c r="Q36" s="457">
        <f t="shared" si="0"/>
        <v>711501</v>
      </c>
      <c r="R36" s="457" t="str">
        <f t="shared" si="1"/>
        <v>BUD.02.</v>
      </c>
      <c r="S36" s="457" t="str">
        <f t="shared" si="2"/>
        <v>Wykonywanie robót ciesielskich</v>
      </c>
      <c r="T36" s="673" t="s">
        <v>2373</v>
      </c>
      <c r="U36" s="441">
        <v>1</v>
      </c>
      <c r="V36" s="441">
        <v>0</v>
      </c>
      <c r="W36" s="444" t="s">
        <v>1994</v>
      </c>
      <c r="X36" s="441">
        <v>1</v>
      </c>
      <c r="Y36" s="505">
        <v>0</v>
      </c>
      <c r="Z36" s="515" t="str">
        <f t="shared" si="4"/>
        <v>Centrum Kształcenia Zawodowego i Ustawicznego, 67-400 Wschowa, Plac Kosynierów 1</v>
      </c>
      <c r="AA36" s="440" t="s">
        <v>679</v>
      </c>
      <c r="AB36" s="271"/>
      <c r="AC36" s="120"/>
      <c r="AD36" s="120"/>
      <c r="AH36" s="88" t="s">
        <v>688</v>
      </c>
      <c r="AI36" s="52" t="s">
        <v>1933</v>
      </c>
      <c r="AJ36" s="466"/>
    </row>
    <row r="37" spans="2:36" customFormat="1" ht="15" customHeight="1">
      <c r="B37" s="458"/>
      <c r="C37" s="459"/>
      <c r="D37" s="459"/>
      <c r="E37" s="458"/>
      <c r="L37" s="66" t="s">
        <v>103</v>
      </c>
      <c r="M37" s="68" t="s">
        <v>2173</v>
      </c>
      <c r="N37" s="66" t="s">
        <v>469</v>
      </c>
      <c r="O37" s="66">
        <v>19605</v>
      </c>
      <c r="P37" s="452" t="s">
        <v>175</v>
      </c>
      <c r="Q37" s="457">
        <f t="shared" si="0"/>
        <v>751201</v>
      </c>
      <c r="R37" s="457" t="str">
        <f t="shared" si="1"/>
        <v>SPC.01.</v>
      </c>
      <c r="S37" s="457" t="str">
        <f t="shared" si="2"/>
        <v>Produkcja wyrobów cukierniczych</v>
      </c>
      <c r="T37" s="673" t="s">
        <v>2281</v>
      </c>
      <c r="U37" s="436">
        <v>1</v>
      </c>
      <c r="V37" s="436">
        <v>1</v>
      </c>
      <c r="W37" s="444" t="s">
        <v>1994</v>
      </c>
      <c r="X37" s="436">
        <v>1</v>
      </c>
      <c r="Y37" s="506">
        <v>1</v>
      </c>
      <c r="Z37" s="515" t="str">
        <f t="shared" si="4"/>
        <v>Centrum Kształcenia Zawodowego w Oleśnicy, ul. Wojska Polskiego 67</v>
      </c>
      <c r="AA37" s="440" t="s">
        <v>692</v>
      </c>
      <c r="AB37" s="645"/>
      <c r="AC37" s="408"/>
      <c r="AD37" s="408"/>
      <c r="AH37" s="88"/>
      <c r="AI37" s="52"/>
      <c r="AJ37" s="466"/>
    </row>
    <row r="38" spans="2:36" customFormat="1" ht="15" customHeight="1">
      <c r="B38" s="458" t="s">
        <v>538</v>
      </c>
      <c r="C38" s="459">
        <v>516408</v>
      </c>
      <c r="D38" s="459" t="s">
        <v>1032</v>
      </c>
      <c r="E38" s="458" t="s">
        <v>650</v>
      </c>
      <c r="L38" s="66" t="s">
        <v>104</v>
      </c>
      <c r="M38" s="68" t="s">
        <v>2173</v>
      </c>
      <c r="N38" s="66" t="s">
        <v>469</v>
      </c>
      <c r="O38" s="66">
        <v>19605</v>
      </c>
      <c r="P38" s="452" t="s">
        <v>175</v>
      </c>
      <c r="Q38" s="457">
        <f t="shared" si="0"/>
        <v>751201</v>
      </c>
      <c r="R38" s="457" t="str">
        <f t="shared" si="1"/>
        <v>SPC.01.</v>
      </c>
      <c r="S38" s="457" t="str">
        <f t="shared" si="2"/>
        <v>Produkcja wyrobów cukierniczych</v>
      </c>
      <c r="T38" s="497" t="s">
        <v>2280</v>
      </c>
      <c r="U38" s="436">
        <v>10</v>
      </c>
      <c r="V38" s="436">
        <v>9</v>
      </c>
      <c r="W38" s="497" t="s">
        <v>1994</v>
      </c>
      <c r="X38" s="436">
        <v>0</v>
      </c>
      <c r="Y38" s="506">
        <v>0</v>
      </c>
      <c r="Z38" s="515" t="str">
        <f t="shared" si="4"/>
        <v>Centrum Kształcenia Zawodowego i Ustawicznego w Legnicy, ul. Lotnicza 26, 59-220 Legnica</v>
      </c>
      <c r="AA38" s="440" t="s">
        <v>691</v>
      </c>
      <c r="AB38" s="271"/>
      <c r="AC38" s="120"/>
      <c r="AD38" s="120"/>
      <c r="AH38" s="88" t="s">
        <v>2199</v>
      </c>
      <c r="AI38" s="52" t="s">
        <v>2157</v>
      </c>
      <c r="AJ38" s="466"/>
    </row>
    <row r="39" spans="2:36" customFormat="1" ht="15" customHeight="1">
      <c r="B39" s="458" t="s">
        <v>531</v>
      </c>
      <c r="C39" s="459">
        <v>753702</v>
      </c>
      <c r="D39" s="459" t="s">
        <v>1026</v>
      </c>
      <c r="E39" s="458" t="s">
        <v>657</v>
      </c>
      <c r="L39" s="66" t="s">
        <v>105</v>
      </c>
      <c r="M39" s="68" t="s">
        <v>2173</v>
      </c>
      <c r="N39" s="66" t="s">
        <v>469</v>
      </c>
      <c r="O39" s="66">
        <v>19605</v>
      </c>
      <c r="P39" s="452" t="s">
        <v>485</v>
      </c>
      <c r="Q39" s="457">
        <f t="shared" si="0"/>
        <v>712101</v>
      </c>
      <c r="R39" s="457" t="str">
        <f t="shared" si="1"/>
        <v>BUD.03.</v>
      </c>
      <c r="S39" s="457" t="str">
        <f t="shared" si="2"/>
        <v>Wykonywanie robót dekarsko-blacharskich</v>
      </c>
      <c r="T39" s="673" t="s">
        <v>2353</v>
      </c>
      <c r="U39" s="436">
        <v>0</v>
      </c>
      <c r="V39" s="436">
        <v>0</v>
      </c>
      <c r="W39" s="444" t="s">
        <v>1994</v>
      </c>
      <c r="X39" s="436">
        <v>0</v>
      </c>
      <c r="Y39" s="506">
        <v>0</v>
      </c>
      <c r="Z39" s="515" t="str">
        <f t="shared" si="4"/>
        <v>Branżowa Szkoła 1 Stopnia w Opolu, ul. Luboszycka 9, 45-036 Opole</v>
      </c>
      <c r="AA39" s="440" t="s">
        <v>2165</v>
      </c>
      <c r="AB39" s="271"/>
      <c r="AC39" s="120"/>
      <c r="AD39" s="120"/>
      <c r="AH39" s="88" t="s">
        <v>2190</v>
      </c>
      <c r="AI39" s="52" t="s">
        <v>2215</v>
      </c>
      <c r="AJ39" s="466"/>
    </row>
    <row r="40" spans="2:36" customFormat="1" ht="15" customHeight="1">
      <c r="B40" s="458" t="s">
        <v>486</v>
      </c>
      <c r="C40" s="459">
        <v>711301</v>
      </c>
      <c r="D40" s="459" t="s">
        <v>455</v>
      </c>
      <c r="E40" s="458" t="s">
        <v>564</v>
      </c>
      <c r="L40" s="66" t="s">
        <v>106</v>
      </c>
      <c r="M40" s="68" t="s">
        <v>2173</v>
      </c>
      <c r="N40" s="66" t="s">
        <v>469</v>
      </c>
      <c r="O40" s="66">
        <v>19605</v>
      </c>
      <c r="P40" s="452" t="s">
        <v>69</v>
      </c>
      <c r="Q40" s="457">
        <f t="shared" si="0"/>
        <v>741203</v>
      </c>
      <c r="R40" s="457" t="str">
        <f t="shared" si="1"/>
        <v>MOT.02.</v>
      </c>
      <c r="S40" s="457" t="str">
        <f t="shared" si="2"/>
        <v>Obsługa, diagnozowanie oraz naprawa mechatronicznych systemów pojazdów samochodowych</v>
      </c>
      <c r="T40" s="673" t="s">
        <v>2373</v>
      </c>
      <c r="U40" s="436">
        <v>7</v>
      </c>
      <c r="V40" s="436">
        <v>0</v>
      </c>
      <c r="W40" s="497" t="s">
        <v>1994</v>
      </c>
      <c r="X40" s="436">
        <v>7</v>
      </c>
      <c r="Y40" s="506">
        <v>0</v>
      </c>
      <c r="Z40" s="515" t="str">
        <f t="shared" si="4"/>
        <v>Centrum Kształcenia Zawodowego i Ustawicznego, 67-400 Wschowa, Plac Kosynierów 1</v>
      </c>
      <c r="AA40" s="440" t="s">
        <v>679</v>
      </c>
      <c r="AB40" s="271"/>
      <c r="AC40" s="120"/>
      <c r="AD40" s="120"/>
      <c r="AH40" s="88" t="s">
        <v>874</v>
      </c>
      <c r="AI40" s="52" t="s">
        <v>2335</v>
      </c>
      <c r="AJ40" s="466"/>
    </row>
    <row r="41" spans="2:36" customFormat="1" ht="15" customHeight="1">
      <c r="B41" s="458" t="s">
        <v>510</v>
      </c>
      <c r="C41" s="459">
        <v>513101</v>
      </c>
      <c r="D41" s="459" t="s">
        <v>185</v>
      </c>
      <c r="E41" s="458" t="s">
        <v>611</v>
      </c>
      <c r="L41" s="66" t="s">
        <v>107</v>
      </c>
      <c r="M41" s="68" t="s">
        <v>2173</v>
      </c>
      <c r="N41" s="66" t="s">
        <v>469</v>
      </c>
      <c r="O41" s="66">
        <v>19605</v>
      </c>
      <c r="P41" s="452" t="s">
        <v>78</v>
      </c>
      <c r="Q41" s="457">
        <f t="shared" si="0"/>
        <v>741103</v>
      </c>
      <c r="R41" s="457" t="str">
        <f t="shared" si="1"/>
        <v>ELE.02.</v>
      </c>
      <c r="S41" s="457" t="str">
        <f t="shared" si="2"/>
        <v>Montaż, uruchamianie i konserwacja instalacji, maszyn i urządzeń elektrycznych</v>
      </c>
      <c r="T41" s="673" t="s">
        <v>2368</v>
      </c>
      <c r="U41" s="436">
        <v>5</v>
      </c>
      <c r="V41" s="436">
        <v>0</v>
      </c>
      <c r="W41" s="497" t="s">
        <v>1994</v>
      </c>
      <c r="X41" s="436">
        <v>5</v>
      </c>
      <c r="Y41" s="506">
        <v>0</v>
      </c>
      <c r="Z41" s="515" t="str">
        <f t="shared" si="4"/>
        <v>Centrum Kształcenia Zawodowego i Ustawicznego, 67-400 Wschowa, Plac Kosynierów 1</v>
      </c>
      <c r="AA41" s="440" t="s">
        <v>679</v>
      </c>
      <c r="AB41" s="271"/>
      <c r="AC41" s="448"/>
      <c r="AD41" s="120"/>
      <c r="AH41" s="88"/>
      <c r="AI41" s="52"/>
      <c r="AJ41" s="466"/>
    </row>
    <row r="42" spans="2:36" customFormat="1" ht="15" customHeight="1">
      <c r="B42" s="458"/>
      <c r="C42" s="459"/>
      <c r="D42" s="459"/>
      <c r="E42" s="458"/>
      <c r="L42" s="66" t="s">
        <v>108</v>
      </c>
      <c r="M42" s="68" t="s">
        <v>2173</v>
      </c>
      <c r="N42" s="66" t="s">
        <v>469</v>
      </c>
      <c r="O42" s="66">
        <v>19605</v>
      </c>
      <c r="P42" s="452" t="s">
        <v>75</v>
      </c>
      <c r="Q42" s="457">
        <f t="shared" si="0"/>
        <v>343101</v>
      </c>
      <c r="R42" s="457" t="str">
        <f t="shared" si="1"/>
        <v>AUD.02.</v>
      </c>
      <c r="S42" s="457" t="str">
        <f t="shared" si="2"/>
        <v> Rejestracja, obróbka i publikacja obrazu</v>
      </c>
      <c r="T42" s="673" t="s">
        <v>2332</v>
      </c>
      <c r="U42" s="436">
        <v>1</v>
      </c>
      <c r="V42" s="436">
        <v>1</v>
      </c>
      <c r="W42" s="444" t="s">
        <v>1994</v>
      </c>
      <c r="X42" s="436">
        <v>1</v>
      </c>
      <c r="Y42" s="506">
        <v>1</v>
      </c>
      <c r="Z42" s="515" t="str">
        <f t="shared" si="4"/>
        <v>Zespół Placówek Oświatowych Centrum Kształcenia Zawodowego nr 2 w Olkuszu, ul. Legionów Polskich 3</v>
      </c>
      <c r="AA42" s="440" t="s">
        <v>678</v>
      </c>
      <c r="AB42" s="271"/>
      <c r="AC42" s="271"/>
      <c r="AD42" s="120"/>
      <c r="AH42" s="88" t="s">
        <v>1006</v>
      </c>
      <c r="AI42" s="68" t="s">
        <v>2171</v>
      </c>
      <c r="AJ42" s="466"/>
    </row>
    <row r="43" spans="2:36" customFormat="1" ht="15" customHeight="1">
      <c r="B43" s="458" t="s">
        <v>445</v>
      </c>
      <c r="C43" s="459">
        <v>832201</v>
      </c>
      <c r="D43" s="459" t="s">
        <v>446</v>
      </c>
      <c r="E43" s="458" t="s">
        <v>636</v>
      </c>
      <c r="L43" s="66" t="s">
        <v>88</v>
      </c>
      <c r="M43" s="68" t="s">
        <v>2173</v>
      </c>
      <c r="N43" s="66" t="s">
        <v>469</v>
      </c>
      <c r="O43" s="66">
        <v>19605</v>
      </c>
      <c r="P43" s="452" t="s">
        <v>99</v>
      </c>
      <c r="Q43" s="457">
        <f t="shared" si="0"/>
        <v>514101</v>
      </c>
      <c r="R43" s="457" t="str">
        <f t="shared" si="1"/>
        <v>FRK.01.</v>
      </c>
      <c r="S43" s="457" t="str">
        <f t="shared" si="2"/>
        <v>Wykonywanie usług fryzjerskich</v>
      </c>
      <c r="T43" s="497" t="s">
        <v>2337</v>
      </c>
      <c r="U43" s="453">
        <v>37</v>
      </c>
      <c r="V43" s="453">
        <v>29</v>
      </c>
      <c r="W43" s="636" t="s">
        <v>1994</v>
      </c>
      <c r="X43" s="454">
        <v>0</v>
      </c>
      <c r="Y43" s="678">
        <v>0</v>
      </c>
      <c r="Z43" s="515" t="str">
        <f t="shared" si="4"/>
        <v>Branżowa Szkoła 1 Stopnia Nr 2 w Zespole Szkół Budowlanych w Bolesławcu</v>
      </c>
      <c r="AA43" s="440" t="s">
        <v>2305</v>
      </c>
      <c r="AB43" s="448"/>
      <c r="AC43" s="120"/>
      <c r="AD43" s="120"/>
      <c r="AH43" s="88" t="s">
        <v>205</v>
      </c>
      <c r="AI43" s="52" t="s">
        <v>2228</v>
      </c>
      <c r="AJ43" s="466"/>
    </row>
    <row r="44" spans="2:36" customFormat="1" ht="15" customHeight="1">
      <c r="B44" s="458" t="s">
        <v>487</v>
      </c>
      <c r="C44" s="459">
        <v>713303</v>
      </c>
      <c r="D44" s="459" t="s">
        <v>566</v>
      </c>
      <c r="E44" s="458" t="s">
        <v>565</v>
      </c>
      <c r="L44" s="66" t="s">
        <v>109</v>
      </c>
      <c r="M44" s="68" t="s">
        <v>2173</v>
      </c>
      <c r="N44" s="66" t="s">
        <v>469</v>
      </c>
      <c r="O44" s="66">
        <v>19605</v>
      </c>
      <c r="P44" s="452" t="s">
        <v>510</v>
      </c>
      <c r="Q44" s="457">
        <f t="shared" si="0"/>
        <v>513101</v>
      </c>
      <c r="R44" s="457" t="str">
        <f t="shared" si="1"/>
        <v>HGT.01.</v>
      </c>
      <c r="S44" s="457" t="str">
        <f t="shared" si="2"/>
        <v>Wykonywanie usług kelnerskich</v>
      </c>
      <c r="T44" s="444" t="s">
        <v>2300</v>
      </c>
      <c r="U44" s="453">
        <v>2</v>
      </c>
      <c r="V44" s="453">
        <v>1</v>
      </c>
      <c r="W44" s="454" t="s">
        <v>1994</v>
      </c>
      <c r="X44" s="454">
        <v>2</v>
      </c>
      <c r="Y44" s="678">
        <v>1</v>
      </c>
      <c r="Z44" s="515" t="str">
        <f t="shared" si="4"/>
        <v>Zespół Placówek Oświatowych Centrum Kształcenia Zawodowego nr 2 w Olkuszu, ul. Legionów Polskich 3</v>
      </c>
      <c r="AA44" s="440" t="s">
        <v>678</v>
      </c>
      <c r="AB44" s="448"/>
      <c r="AC44" s="448"/>
      <c r="AD44" s="120"/>
      <c r="AH44" s="88" t="s">
        <v>2262</v>
      </c>
      <c r="AI44" s="52" t="s">
        <v>2263</v>
      </c>
      <c r="AJ44" s="466"/>
    </row>
    <row r="45" spans="2:36" customFormat="1" ht="15" customHeight="1">
      <c r="B45" s="458" t="s">
        <v>498</v>
      </c>
      <c r="C45" s="459">
        <v>731702</v>
      </c>
      <c r="D45" s="459" t="s">
        <v>589</v>
      </c>
      <c r="E45" s="458" t="s">
        <v>588</v>
      </c>
      <c r="L45" s="66" t="s">
        <v>110</v>
      </c>
      <c r="M45" s="68" t="s">
        <v>2173</v>
      </c>
      <c r="N45" s="66" t="s">
        <v>469</v>
      </c>
      <c r="O45" s="66">
        <v>19605</v>
      </c>
      <c r="P45" s="452" t="s">
        <v>532</v>
      </c>
      <c r="Q45" s="457">
        <f t="shared" si="0"/>
        <v>753105</v>
      </c>
      <c r="R45" s="457" t="str">
        <f t="shared" si="1"/>
        <v>MOD.03.</v>
      </c>
      <c r="S45" s="457" t="str">
        <f t="shared" si="2"/>
        <v>Projektowanie i wytwarzanie wyrobów odzieżowych</v>
      </c>
      <c r="T45" s="673" t="s">
        <v>2347</v>
      </c>
      <c r="U45" s="453">
        <v>1</v>
      </c>
      <c r="V45" s="453">
        <v>0</v>
      </c>
      <c r="W45" s="636" t="s">
        <v>1994</v>
      </c>
      <c r="X45" s="453">
        <v>1</v>
      </c>
      <c r="Y45" s="507">
        <v>0</v>
      </c>
      <c r="Z45" s="515" t="str">
        <f t="shared" si="4"/>
        <v>Centrum Kształcenia Zawodowego w Zespole Szkół i Placówek Kształcenia Zawodowego, ul.Botaniczna 66, 65-392  Zielona Góra</v>
      </c>
      <c r="AA45" s="440" t="s">
        <v>37</v>
      </c>
      <c r="AB45" s="120"/>
      <c r="AC45" s="120"/>
      <c r="AD45" s="120"/>
      <c r="AH45" s="88" t="s">
        <v>186</v>
      </c>
      <c r="AI45" s="52" t="s">
        <v>1864</v>
      </c>
      <c r="AJ45" s="466"/>
    </row>
    <row r="46" spans="2:36" customFormat="1" ht="15" customHeight="1">
      <c r="B46" s="460"/>
      <c r="C46" s="461"/>
      <c r="D46" s="461"/>
      <c r="E46" s="462"/>
      <c r="L46" s="66" t="s">
        <v>112</v>
      </c>
      <c r="M46" s="68" t="s">
        <v>2173</v>
      </c>
      <c r="N46" s="66" t="s">
        <v>469</v>
      </c>
      <c r="O46" s="66">
        <v>19605</v>
      </c>
      <c r="P46" s="452" t="s">
        <v>71</v>
      </c>
      <c r="Q46" s="457">
        <f t="shared" si="0"/>
        <v>512001</v>
      </c>
      <c r="R46" s="457" t="str">
        <f t="shared" si="1"/>
        <v>HGT.02.</v>
      </c>
      <c r="S46" s="457" t="str">
        <f t="shared" si="2"/>
        <v> Przygotowanie i wydawanie dań</v>
      </c>
      <c r="T46" s="673" t="s">
        <v>2281</v>
      </c>
      <c r="U46" s="453">
        <v>7</v>
      </c>
      <c r="V46" s="453">
        <v>5</v>
      </c>
      <c r="W46" s="454" t="s">
        <v>1994</v>
      </c>
      <c r="X46" s="453">
        <v>0</v>
      </c>
      <c r="Y46" s="507">
        <v>0</v>
      </c>
      <c r="Z46" s="515" t="str">
        <f t="shared" si="4"/>
        <v>Centrum Kształcenia Zawodowego i Ustawicznego w Legnicy, ul. Lotnicza 26, 59-220 Legnica</v>
      </c>
      <c r="AA46" s="440" t="s">
        <v>691</v>
      </c>
      <c r="AB46" s="120"/>
      <c r="AC46" s="120"/>
      <c r="AD46" s="120"/>
      <c r="AH46" s="88" t="s">
        <v>2252</v>
      </c>
      <c r="AI46" s="52" t="s">
        <v>2253</v>
      </c>
      <c r="AJ46" s="466"/>
    </row>
    <row r="47" spans="2:36" customFormat="1" ht="15" customHeight="1">
      <c r="B47" s="458" t="s">
        <v>514</v>
      </c>
      <c r="C47" s="459">
        <v>722101</v>
      </c>
      <c r="D47" s="459" t="s">
        <v>1015</v>
      </c>
      <c r="E47" s="458" t="s">
        <v>621</v>
      </c>
      <c r="L47" s="66" t="s">
        <v>113</v>
      </c>
      <c r="M47" s="68" t="s">
        <v>2173</v>
      </c>
      <c r="N47" s="66" t="s">
        <v>469</v>
      </c>
      <c r="O47" s="66">
        <v>19605</v>
      </c>
      <c r="P47" s="452" t="s">
        <v>71</v>
      </c>
      <c r="Q47" s="457">
        <f t="shared" si="0"/>
        <v>512001</v>
      </c>
      <c r="R47" s="457" t="str">
        <f t="shared" si="1"/>
        <v>HGT.02.</v>
      </c>
      <c r="S47" s="457" t="str">
        <f t="shared" si="2"/>
        <v> Przygotowanie i wydawanie dań</v>
      </c>
      <c r="T47" s="673" t="s">
        <v>2285</v>
      </c>
      <c r="U47" s="453">
        <v>11</v>
      </c>
      <c r="V47" s="453">
        <v>7</v>
      </c>
      <c r="W47" s="454" t="s">
        <v>1994</v>
      </c>
      <c r="X47" s="453">
        <v>0</v>
      </c>
      <c r="Y47" s="507">
        <v>0</v>
      </c>
      <c r="Z47" s="515" t="str">
        <f t="shared" si="4"/>
        <v>Centrum Kształcenia Zawodowego i Ustawicznego w Legnicy, ul. Lotnicza 26, 59-220 Legnica</v>
      </c>
      <c r="AA47" s="440" t="s">
        <v>691</v>
      </c>
      <c r="AB47" s="448"/>
      <c r="AC47" s="120"/>
      <c r="AD47" s="120"/>
      <c r="AJ47" s="466"/>
    </row>
    <row r="48" spans="2:36" customFormat="1" ht="15" customHeight="1">
      <c r="B48" s="458" t="s">
        <v>532</v>
      </c>
      <c r="C48" s="459">
        <v>753105</v>
      </c>
      <c r="D48" s="459" t="s">
        <v>457</v>
      </c>
      <c r="E48" s="458" t="s">
        <v>656</v>
      </c>
      <c r="L48" s="66" t="s">
        <v>111</v>
      </c>
      <c r="M48" s="68" t="s">
        <v>2173</v>
      </c>
      <c r="N48" s="66" t="s">
        <v>469</v>
      </c>
      <c r="O48" s="66">
        <v>19605</v>
      </c>
      <c r="P48" s="452" t="s">
        <v>71</v>
      </c>
      <c r="Q48" s="457">
        <f t="shared" si="0"/>
        <v>512001</v>
      </c>
      <c r="R48" s="457" t="str">
        <f t="shared" si="1"/>
        <v>HGT.02.</v>
      </c>
      <c r="S48" s="457" t="str">
        <f t="shared" si="2"/>
        <v> Przygotowanie i wydawanie dań</v>
      </c>
      <c r="T48" s="673" t="s">
        <v>2280</v>
      </c>
      <c r="U48" s="436">
        <v>8</v>
      </c>
      <c r="V48" s="436">
        <v>5</v>
      </c>
      <c r="W48" s="497" t="s">
        <v>1994</v>
      </c>
      <c r="X48" s="436">
        <v>0</v>
      </c>
      <c r="Y48" s="506">
        <v>0</v>
      </c>
      <c r="Z48" s="515" t="str">
        <f t="shared" si="4"/>
        <v>Centrum Kształcenia Zawodowego i Ustawicznego w Legnicy, ul. Lotnicza 26, 59-220 Legnica</v>
      </c>
      <c r="AA48" s="440" t="s">
        <v>691</v>
      </c>
      <c r="AB48" s="448"/>
      <c r="AC48" s="120"/>
      <c r="AD48" s="120"/>
      <c r="AJ48" s="466"/>
    </row>
    <row r="49" spans="2:36" customFormat="1" ht="15" customHeight="1">
      <c r="B49" s="458"/>
      <c r="C49" s="459"/>
      <c r="D49" s="459"/>
      <c r="E49" s="458"/>
      <c r="L49" s="66" t="s">
        <v>114</v>
      </c>
      <c r="M49" s="68" t="s">
        <v>2173</v>
      </c>
      <c r="N49" s="66" t="s">
        <v>469</v>
      </c>
      <c r="O49" s="66">
        <v>19605</v>
      </c>
      <c r="P49" s="452" t="s">
        <v>66</v>
      </c>
      <c r="Q49" s="457">
        <f t="shared" si="0"/>
        <v>723103</v>
      </c>
      <c r="R49" s="457" t="str">
        <f t="shared" si="1"/>
        <v>MOT.05.</v>
      </c>
      <c r="S49" s="457" t="str">
        <f t="shared" si="2"/>
        <v>Obsługa, diagnozowanie oraz naprawa pojazdów samochodowych</v>
      </c>
      <c r="T49" s="671" t="s">
        <v>2283</v>
      </c>
      <c r="U49" s="436">
        <v>10</v>
      </c>
      <c r="V49" s="436">
        <v>0</v>
      </c>
      <c r="W49" s="497" t="s">
        <v>1994</v>
      </c>
      <c r="X49" s="436">
        <v>10</v>
      </c>
      <c r="Y49" s="506">
        <v>0</v>
      </c>
      <c r="Z49" s="515" t="str">
        <f t="shared" si="4"/>
        <v>Zespół Szkół Ponadpodstawowych im. Hipolita Cegielskiego w Ziębicach ul. Wojska Polskiego 3, 57-220 Ziębice</v>
      </c>
      <c r="AA49" s="440" t="s">
        <v>32</v>
      </c>
      <c r="AB49" s="448"/>
      <c r="AC49" s="120"/>
      <c r="AD49" s="120"/>
      <c r="AJ49" s="466"/>
    </row>
    <row r="50" spans="2:36" customFormat="1" ht="15" customHeight="1">
      <c r="B50" s="458" t="s">
        <v>71</v>
      </c>
      <c r="C50" s="459">
        <v>512001</v>
      </c>
      <c r="D50" s="459" t="s">
        <v>72</v>
      </c>
      <c r="E50" s="458" t="s">
        <v>613</v>
      </c>
      <c r="L50" s="66" t="s">
        <v>115</v>
      </c>
      <c r="M50" s="68" t="s">
        <v>2173</v>
      </c>
      <c r="N50" s="66" t="s">
        <v>469</v>
      </c>
      <c r="O50" s="66">
        <v>19605</v>
      </c>
      <c r="P50" s="452" t="s">
        <v>125</v>
      </c>
      <c r="Q50" s="457">
        <f t="shared" si="0"/>
        <v>712618</v>
      </c>
      <c r="R50" s="457" t="str">
        <f t="shared" si="1"/>
        <v>BUD.09.</v>
      </c>
      <c r="S50" s="457" t="str">
        <f t="shared" si="2"/>
        <v>Wykonywanie robót związanych z budową, montażem i eksploatacją sieci oraz instalacji sanitarnych</v>
      </c>
      <c r="T50" s="673" t="s">
        <v>2330</v>
      </c>
      <c r="U50" s="436">
        <v>3</v>
      </c>
      <c r="V50" s="436">
        <v>0</v>
      </c>
      <c r="W50" s="497" t="s">
        <v>1994</v>
      </c>
      <c r="X50" s="436">
        <v>2</v>
      </c>
      <c r="Y50" s="506">
        <v>0</v>
      </c>
      <c r="Z50" s="515" t="str">
        <f t="shared" si="4"/>
        <v>Centrum Kształcenia Zawodowego w Świdnicy, 58-105 Świdnica, ul. Gen. Władysława Sikorskiego 41</v>
      </c>
      <c r="AA50" s="440" t="s">
        <v>93</v>
      </c>
      <c r="AB50" s="271"/>
      <c r="AC50" s="120"/>
      <c r="AD50" s="120"/>
      <c r="AJ50" s="466"/>
    </row>
    <row r="51" spans="2:36" customFormat="1" ht="15" customHeight="1">
      <c r="B51" s="458"/>
      <c r="C51" s="459"/>
      <c r="D51" s="459"/>
      <c r="E51" s="458"/>
      <c r="L51" s="66" t="s">
        <v>116</v>
      </c>
      <c r="M51" s="68" t="s">
        <v>2173</v>
      </c>
      <c r="N51" s="66" t="s">
        <v>469</v>
      </c>
      <c r="O51" s="66">
        <v>19605</v>
      </c>
      <c r="P51" s="452" t="s">
        <v>79</v>
      </c>
      <c r="Q51" s="457">
        <f t="shared" si="0"/>
        <v>751204</v>
      </c>
      <c r="R51" s="457" t="str">
        <f t="shared" si="1"/>
        <v>SPC.03.</v>
      </c>
      <c r="S51" s="457" t="str">
        <f t="shared" si="2"/>
        <v>Produkcja wyrobów piekarskich</v>
      </c>
      <c r="T51" s="674" t="s">
        <v>2330</v>
      </c>
      <c r="U51" s="436">
        <v>3</v>
      </c>
      <c r="V51" s="436">
        <v>1</v>
      </c>
      <c r="W51" s="497" t="s">
        <v>1994</v>
      </c>
      <c r="X51" s="436">
        <v>3</v>
      </c>
      <c r="Y51" s="506">
        <v>1</v>
      </c>
      <c r="Z51" s="515" t="str">
        <f t="shared" si="4"/>
        <v>Centrum Kształcenia Zawodowego w Świdnicy, 58-105 Świdnica, ul. Gen. Władysława Sikorskiego 41</v>
      </c>
      <c r="AA51" s="440" t="s">
        <v>93</v>
      </c>
      <c r="AB51" s="271"/>
      <c r="AC51" s="120"/>
      <c r="AD51" s="120"/>
      <c r="AJ51" s="466"/>
    </row>
    <row r="52" spans="2:36" customFormat="1" ht="15" customHeight="1">
      <c r="B52" s="458"/>
      <c r="C52" s="459"/>
      <c r="D52" s="459"/>
      <c r="E52" s="458"/>
      <c r="L52" s="66" t="s">
        <v>118</v>
      </c>
      <c r="M52" s="68" t="s">
        <v>2173</v>
      </c>
      <c r="N52" s="66" t="s">
        <v>469</v>
      </c>
      <c r="O52" s="66">
        <v>19605</v>
      </c>
      <c r="P52" s="452" t="s">
        <v>70</v>
      </c>
      <c r="Q52" s="457">
        <f t="shared" si="0"/>
        <v>522301</v>
      </c>
      <c r="R52" s="457" t="str">
        <f t="shared" si="1"/>
        <v>HAN.01.</v>
      </c>
      <c r="S52" s="457" t="str">
        <f t="shared" si="2"/>
        <v>Prowadzenie sprzedaży</v>
      </c>
      <c r="T52" s="673" t="s">
        <v>2285</v>
      </c>
      <c r="U52" s="441">
        <v>12</v>
      </c>
      <c r="V52" s="441">
        <v>9</v>
      </c>
      <c r="W52" s="444" t="s">
        <v>1994</v>
      </c>
      <c r="X52" s="441">
        <v>0</v>
      </c>
      <c r="Y52" s="505">
        <v>0</v>
      </c>
      <c r="Z52" s="515" t="str">
        <f t="shared" si="4"/>
        <v>Centrum Kształcenia Zawodowego i Ustawicznego w Legnicy, ul. Lotnicza 26, 59-220 Legnica</v>
      </c>
      <c r="AA52" s="440" t="s">
        <v>691</v>
      </c>
      <c r="AB52" s="271"/>
      <c r="AC52" s="120"/>
      <c r="AD52" s="120"/>
      <c r="AJ52" s="466"/>
    </row>
    <row r="53" spans="2:36" customFormat="1" ht="15" customHeight="1">
      <c r="B53" s="458"/>
      <c r="C53" s="459"/>
      <c r="D53" s="459"/>
      <c r="E53" s="458"/>
      <c r="L53" s="66" t="s">
        <v>117</v>
      </c>
      <c r="M53" s="68" t="s">
        <v>2173</v>
      </c>
      <c r="N53" s="66" t="s">
        <v>469</v>
      </c>
      <c r="O53" s="66">
        <v>19605</v>
      </c>
      <c r="P53" s="452" t="s">
        <v>70</v>
      </c>
      <c r="Q53" s="457">
        <f t="shared" si="0"/>
        <v>522301</v>
      </c>
      <c r="R53" s="457" t="str">
        <f t="shared" si="1"/>
        <v>HAN.01.</v>
      </c>
      <c r="S53" s="457" t="str">
        <f t="shared" si="2"/>
        <v>Prowadzenie sprzedaży</v>
      </c>
      <c r="T53" s="674" t="s">
        <v>2280</v>
      </c>
      <c r="U53" s="436">
        <v>15</v>
      </c>
      <c r="V53" s="436">
        <v>10</v>
      </c>
      <c r="W53" s="497" t="s">
        <v>1994</v>
      </c>
      <c r="X53" s="436">
        <v>0</v>
      </c>
      <c r="Y53" s="506">
        <v>0</v>
      </c>
      <c r="Z53" s="515" t="str">
        <f t="shared" si="4"/>
        <v>Centrum Kształcenia Zawodowego i Ustawicznego w Legnicy, ul. Lotnicza 26, 59-220 Legnica</v>
      </c>
      <c r="AA53" s="440" t="s">
        <v>691</v>
      </c>
      <c r="AB53" s="271"/>
      <c r="AC53" s="120"/>
      <c r="AD53" s="120"/>
      <c r="AJ53" s="466"/>
    </row>
    <row r="54" spans="2:36" customFormat="1" ht="15" customHeight="1">
      <c r="B54" s="458" t="s">
        <v>533</v>
      </c>
      <c r="C54" s="459">
        <v>753106</v>
      </c>
      <c r="D54" s="459" t="s">
        <v>1027</v>
      </c>
      <c r="E54" s="458" t="s">
        <v>655</v>
      </c>
      <c r="L54" s="66" t="s">
        <v>119</v>
      </c>
      <c r="M54" s="68" t="s">
        <v>2173</v>
      </c>
      <c r="N54" s="66" t="s">
        <v>469</v>
      </c>
      <c r="O54" s="66">
        <v>19605</v>
      </c>
      <c r="P54" s="452" t="s">
        <v>80</v>
      </c>
      <c r="Q54" s="457">
        <f t="shared" si="0"/>
        <v>752205</v>
      </c>
      <c r="R54" s="457" t="str">
        <f t="shared" si="1"/>
        <v>DRM.04.</v>
      </c>
      <c r="S54" s="457" t="str">
        <f t="shared" si="2"/>
        <v> Wytwarzanie wyrobów z drewna i materiałów drewnopochodnych</v>
      </c>
      <c r="T54" s="512" t="s">
        <v>2330</v>
      </c>
      <c r="U54" s="436">
        <v>1</v>
      </c>
      <c r="V54" s="436">
        <v>0</v>
      </c>
      <c r="W54" s="497" t="s">
        <v>1994</v>
      </c>
      <c r="X54" s="436">
        <v>1</v>
      </c>
      <c r="Y54" s="506">
        <v>0</v>
      </c>
      <c r="Z54" s="515" t="str">
        <f t="shared" si="4"/>
        <v>Centrum Kształcenia Zawodowego w Świdnicy, 58-105 Świdnica, ul. Gen. Władysława Sikorskiego 41</v>
      </c>
      <c r="AA54" s="440" t="s">
        <v>93</v>
      </c>
      <c r="AB54" s="271"/>
      <c r="AC54" s="448"/>
      <c r="AD54" s="120"/>
      <c r="AJ54" s="466"/>
    </row>
    <row r="55" spans="2:36" customFormat="1" ht="15" customHeight="1">
      <c r="B55" s="458" t="s">
        <v>192</v>
      </c>
      <c r="C55" s="459">
        <v>713203</v>
      </c>
      <c r="D55" s="459" t="s">
        <v>59</v>
      </c>
      <c r="E55" s="458" t="s">
        <v>665</v>
      </c>
      <c r="L55" s="66" t="s">
        <v>120</v>
      </c>
      <c r="M55" s="68" t="s">
        <v>2314</v>
      </c>
      <c r="N55" s="66" t="s">
        <v>462</v>
      </c>
      <c r="O55" s="66">
        <v>11296</v>
      </c>
      <c r="P55" s="452" t="s">
        <v>70</v>
      </c>
      <c r="Q55" s="457">
        <f t="shared" si="0"/>
        <v>522301</v>
      </c>
      <c r="R55" s="457" t="str">
        <f t="shared" si="1"/>
        <v>HAN.01.</v>
      </c>
      <c r="S55" s="457" t="str">
        <f t="shared" si="2"/>
        <v>Prowadzenie sprzedaży</v>
      </c>
      <c r="T55" s="73"/>
      <c r="U55" s="616">
        <v>0</v>
      </c>
      <c r="V55" s="441">
        <v>0</v>
      </c>
      <c r="W55" s="442" t="s">
        <v>1994</v>
      </c>
      <c r="X55" s="436">
        <v>0</v>
      </c>
      <c r="Y55" s="506">
        <v>0</v>
      </c>
      <c r="Z55" s="515" t="str">
        <f t="shared" si="3"/>
        <v>Centrum Kształcenia Zawodowego w CKZiU,  ul. Tadeusza Kościuszki 27, 56-100 Wołów</v>
      </c>
      <c r="AA55" s="440" t="s">
        <v>190</v>
      </c>
      <c r="AB55" s="643"/>
      <c r="AC55" s="434"/>
      <c r="AD55" s="434"/>
      <c r="AJ55" s="466"/>
    </row>
    <row r="56" spans="2:36" customFormat="1" ht="15" customHeight="1">
      <c r="B56" s="458" t="s">
        <v>211</v>
      </c>
      <c r="C56" s="459">
        <v>432106</v>
      </c>
      <c r="D56" s="459" t="s">
        <v>217</v>
      </c>
      <c r="E56" s="458" t="s">
        <v>645</v>
      </c>
      <c r="L56" s="66" t="s">
        <v>126</v>
      </c>
      <c r="M56" s="68" t="s">
        <v>2314</v>
      </c>
      <c r="N56" s="66" t="s">
        <v>462</v>
      </c>
      <c r="O56" s="66">
        <v>11296</v>
      </c>
      <c r="P56" s="452" t="s">
        <v>177</v>
      </c>
      <c r="Q56" s="457">
        <f t="shared" si="0"/>
        <v>722204</v>
      </c>
      <c r="R56" s="457" t="str">
        <f t="shared" si="1"/>
        <v>MEC.08.</v>
      </c>
      <c r="S56" s="457" t="str">
        <f t="shared" si="2"/>
        <v>Wykonywanie i naprawa elementów maszyn, urządzeń i narzędzi</v>
      </c>
      <c r="T56" s="283"/>
      <c r="U56" s="616">
        <v>0</v>
      </c>
      <c r="V56" s="441">
        <v>0</v>
      </c>
      <c r="W56" s="442" t="s">
        <v>1994</v>
      </c>
      <c r="X56" s="436">
        <v>0</v>
      </c>
      <c r="Y56" s="506">
        <v>0</v>
      </c>
      <c r="Z56" s="515" t="str">
        <f t="shared" si="3"/>
        <v>Centrum Kształcenia Zawodowego w CKZiU,  ul. Tadeusza Kościuszki 27, 56-100 Wołów</v>
      </c>
      <c r="AA56" s="440" t="s">
        <v>190</v>
      </c>
      <c r="AB56" s="271"/>
      <c r="AC56" s="120"/>
      <c r="AD56" s="120"/>
      <c r="AJ56" s="466"/>
    </row>
    <row r="57" spans="2:36" customFormat="1" ht="15" customHeight="1">
      <c r="B57" s="458" t="s">
        <v>526</v>
      </c>
      <c r="C57" s="459">
        <v>723107</v>
      </c>
      <c r="D57" s="459" t="s">
        <v>1022</v>
      </c>
      <c r="E57" s="458" t="s">
        <v>664</v>
      </c>
      <c r="L57" s="66" t="s">
        <v>129</v>
      </c>
      <c r="M57" s="68" t="s">
        <v>2314</v>
      </c>
      <c r="N57" s="66" t="s">
        <v>462</v>
      </c>
      <c r="O57" s="66">
        <v>11296</v>
      </c>
      <c r="P57" s="452" t="s">
        <v>99</v>
      </c>
      <c r="Q57" s="457">
        <f t="shared" si="0"/>
        <v>514101</v>
      </c>
      <c r="R57" s="457" t="str">
        <f t="shared" si="1"/>
        <v>FRK.01.</v>
      </c>
      <c r="S57" s="457" t="str">
        <f t="shared" si="2"/>
        <v>Wykonywanie usług fryzjerskich</v>
      </c>
      <c r="T57" s="426" t="s">
        <v>2373</v>
      </c>
      <c r="U57" s="441">
        <v>5</v>
      </c>
      <c r="V57" s="441">
        <v>5</v>
      </c>
      <c r="W57" s="442" t="s">
        <v>1994</v>
      </c>
      <c r="X57" s="436">
        <v>5</v>
      </c>
      <c r="Y57" s="506">
        <v>5</v>
      </c>
      <c r="Z57" s="515" t="str">
        <f t="shared" si="3"/>
        <v>Centrum Kształcenia Zawodowego i Ustawicznego, 67-400 Wschowa, Plac Kosynierów 1</v>
      </c>
      <c r="AA57" s="440" t="s">
        <v>679</v>
      </c>
      <c r="AB57" s="448"/>
      <c r="AC57" s="120"/>
      <c r="AD57" s="120"/>
      <c r="AJ57" s="466"/>
    </row>
    <row r="58" spans="2:36" customFormat="1" ht="15" customHeight="1">
      <c r="B58" s="458" t="s">
        <v>545</v>
      </c>
      <c r="C58" s="459">
        <v>723318</v>
      </c>
      <c r="D58" s="459" t="s">
        <v>633</v>
      </c>
      <c r="E58" s="458" t="s">
        <v>2311</v>
      </c>
      <c r="L58" s="66" t="s">
        <v>128</v>
      </c>
      <c r="M58" s="68" t="s">
        <v>2315</v>
      </c>
      <c r="N58" s="66" t="s">
        <v>462</v>
      </c>
      <c r="O58" s="66">
        <v>11296</v>
      </c>
      <c r="P58" s="452" t="s">
        <v>70</v>
      </c>
      <c r="Q58" s="457">
        <f t="shared" si="0"/>
        <v>522301</v>
      </c>
      <c r="R58" s="457" t="str">
        <f t="shared" si="1"/>
        <v>HAN.01.</v>
      </c>
      <c r="S58" s="457" t="str">
        <f t="shared" si="2"/>
        <v>Prowadzenie sprzedaży</v>
      </c>
      <c r="T58" s="426" t="s">
        <v>2359</v>
      </c>
      <c r="U58" s="441">
        <v>4</v>
      </c>
      <c r="V58" s="441">
        <v>4</v>
      </c>
      <c r="W58" s="442" t="s">
        <v>1994</v>
      </c>
      <c r="X58" s="469">
        <v>0</v>
      </c>
      <c r="Y58" s="508">
        <v>0</v>
      </c>
      <c r="Z58" s="515" t="str">
        <f t="shared" si="3"/>
        <v>Centrum Kształcenia Zawodowego w CKZiU,  ul. Tadeusza Kościuszki 27, 56-100 Wołów</v>
      </c>
      <c r="AA58" s="440" t="s">
        <v>190</v>
      </c>
      <c r="AB58" s="448"/>
      <c r="AC58" s="120"/>
      <c r="AD58" s="120"/>
      <c r="AJ58" s="466"/>
    </row>
    <row r="59" spans="2:36" customFormat="1" ht="15" customHeight="1">
      <c r="B59" s="458" t="s">
        <v>66</v>
      </c>
      <c r="C59" s="459">
        <v>723103</v>
      </c>
      <c r="D59" s="459" t="s">
        <v>67</v>
      </c>
      <c r="E59" s="458" t="s">
        <v>663</v>
      </c>
      <c r="L59" s="66" t="s">
        <v>131</v>
      </c>
      <c r="M59" s="68" t="s">
        <v>2314</v>
      </c>
      <c r="N59" s="66" t="s">
        <v>462</v>
      </c>
      <c r="O59" s="66">
        <v>11296</v>
      </c>
      <c r="P59" s="452" t="s">
        <v>172</v>
      </c>
      <c r="Q59" s="457">
        <f t="shared" si="0"/>
        <v>722204</v>
      </c>
      <c r="R59" s="457" t="str">
        <f t="shared" si="1"/>
        <v>MEC.08.</v>
      </c>
      <c r="S59" s="457" t="str">
        <f t="shared" si="2"/>
        <v>Wykonywanie i naprawa elementów maszyn, urządzeń i narzędzi</v>
      </c>
      <c r="T59" s="423" t="s">
        <v>2359</v>
      </c>
      <c r="U59" s="441">
        <v>2</v>
      </c>
      <c r="V59" s="441">
        <v>0</v>
      </c>
      <c r="W59" s="442" t="s">
        <v>1994</v>
      </c>
      <c r="X59" s="436">
        <v>0</v>
      </c>
      <c r="Y59" s="506">
        <v>0</v>
      </c>
      <c r="Z59" s="515" t="str">
        <f t="shared" si="3"/>
        <v>Centrum Kształcenia Zawodowego w CKZiU,  ul. Tadeusza Kościuszki 27, 56-100 Wołów</v>
      </c>
      <c r="AA59" s="440" t="s">
        <v>190</v>
      </c>
      <c r="AB59" s="450"/>
      <c r="AC59" s="384"/>
      <c r="AD59" s="384"/>
      <c r="AJ59" s="466"/>
    </row>
    <row r="60" spans="2:36" customFormat="1" ht="15" customHeight="1">
      <c r="B60" s="458"/>
      <c r="C60" s="459"/>
      <c r="D60" s="459"/>
      <c r="E60" s="458"/>
      <c r="L60" s="66" t="s">
        <v>127</v>
      </c>
      <c r="M60" s="68" t="s">
        <v>2314</v>
      </c>
      <c r="N60" s="66" t="s">
        <v>462</v>
      </c>
      <c r="O60" s="66">
        <v>11296</v>
      </c>
      <c r="P60" s="452" t="s">
        <v>78</v>
      </c>
      <c r="Q60" s="457">
        <f t="shared" si="0"/>
        <v>741103</v>
      </c>
      <c r="R60" s="457" t="str">
        <f t="shared" si="1"/>
        <v>ELE.02.</v>
      </c>
      <c r="S60" s="457" t="str">
        <f t="shared" si="2"/>
        <v>Montaż, uruchamianie i konserwacja instalacji, maszyn i urządzeń elektrycznych</v>
      </c>
      <c r="T60" s="424" t="s">
        <v>2371</v>
      </c>
      <c r="U60" s="441">
        <v>7</v>
      </c>
      <c r="V60" s="441">
        <v>0</v>
      </c>
      <c r="W60" s="442" t="s">
        <v>1994</v>
      </c>
      <c r="X60" s="436">
        <v>7</v>
      </c>
      <c r="Y60" s="506">
        <v>0</v>
      </c>
      <c r="Z60" s="515" t="str">
        <f t="shared" si="3"/>
        <v>Centrum Kształcenia Zawodowego i Ustawicznego, 67-400 Wschowa, Plac Kosynierów 1</v>
      </c>
      <c r="AA60" s="440" t="s">
        <v>679</v>
      </c>
      <c r="AB60" s="448"/>
      <c r="AC60" s="120"/>
      <c r="AD60" s="120"/>
      <c r="AJ60" s="466"/>
    </row>
    <row r="61" spans="2:36" customFormat="1" ht="15" customHeight="1">
      <c r="B61" s="458" t="s">
        <v>519</v>
      </c>
      <c r="C61" s="459">
        <v>731103</v>
      </c>
      <c r="D61" s="459" t="s">
        <v>1017</v>
      </c>
      <c r="E61" s="458" t="s">
        <v>675</v>
      </c>
      <c r="L61" s="66" t="s">
        <v>130</v>
      </c>
      <c r="M61" s="68" t="s">
        <v>2314</v>
      </c>
      <c r="N61" s="66" t="s">
        <v>462</v>
      </c>
      <c r="O61" s="66">
        <v>11296</v>
      </c>
      <c r="P61" s="452" t="s">
        <v>66</v>
      </c>
      <c r="Q61" s="457">
        <f t="shared" si="0"/>
        <v>723103</v>
      </c>
      <c r="R61" s="457" t="str">
        <f t="shared" si="1"/>
        <v>MOT.05.</v>
      </c>
      <c r="S61" s="457" t="str">
        <f t="shared" si="2"/>
        <v>Obsługa, diagnozowanie oraz naprawa pojazdów samochodowych</v>
      </c>
      <c r="T61" s="430" t="s">
        <v>2310</v>
      </c>
      <c r="U61" s="441">
        <v>6</v>
      </c>
      <c r="V61" s="441">
        <v>0</v>
      </c>
      <c r="W61" s="442" t="s">
        <v>1994</v>
      </c>
      <c r="X61" s="469">
        <v>0</v>
      </c>
      <c r="Y61" s="508">
        <v>0</v>
      </c>
      <c r="Z61" s="515" t="str">
        <f t="shared" si="3"/>
        <v>Centrum Kształcenia Zawodowego w CKZiU,  ul. Tadeusza Kościuszki 27, 56-100 Wołów</v>
      </c>
      <c r="AA61" s="440" t="s">
        <v>190</v>
      </c>
      <c r="AB61" s="448"/>
      <c r="AC61" s="448"/>
      <c r="AD61" s="120"/>
      <c r="AJ61" s="466"/>
    </row>
    <row r="62" spans="2:36" customFormat="1" ht="15" customHeight="1">
      <c r="B62" s="458" t="s">
        <v>515</v>
      </c>
      <c r="C62" s="459">
        <v>723310</v>
      </c>
      <c r="D62" s="459" t="s">
        <v>218</v>
      </c>
      <c r="E62" s="458" t="s">
        <v>622</v>
      </c>
      <c r="L62" s="66" t="s">
        <v>132</v>
      </c>
      <c r="M62" s="68" t="s">
        <v>2314</v>
      </c>
      <c r="N62" s="66" t="s">
        <v>462</v>
      </c>
      <c r="O62" s="66">
        <v>11296</v>
      </c>
      <c r="P62" s="452" t="s">
        <v>71</v>
      </c>
      <c r="Q62" s="457">
        <f t="shared" si="0"/>
        <v>512001</v>
      </c>
      <c r="R62" s="457" t="str">
        <f t="shared" si="1"/>
        <v>HGT.02.</v>
      </c>
      <c r="S62" s="457" t="str">
        <f t="shared" si="2"/>
        <v> Przygotowanie i wydawanie dań</v>
      </c>
      <c r="T62" s="424" t="s">
        <v>2358</v>
      </c>
      <c r="U62" s="436">
        <v>1</v>
      </c>
      <c r="V62" s="436">
        <v>1</v>
      </c>
      <c r="W62" s="444" t="s">
        <v>1994</v>
      </c>
      <c r="X62" s="436">
        <v>0</v>
      </c>
      <c r="Y62" s="506">
        <v>0</v>
      </c>
      <c r="Z62" s="515" t="str">
        <f t="shared" si="3"/>
        <v>Centrum Kształcenia Zawodowego w CKZiU,  ul. Tadeusza Kościuszki 27, 56-100 Wołów</v>
      </c>
      <c r="AA62" s="440" t="s">
        <v>190</v>
      </c>
      <c r="AB62" s="448"/>
      <c r="AC62" s="448"/>
      <c r="AD62" s="120"/>
      <c r="AJ62" s="466"/>
    </row>
    <row r="63" spans="2:36" customFormat="1" ht="15" customHeight="1">
      <c r="B63" s="458" t="s">
        <v>499</v>
      </c>
      <c r="C63" s="459">
        <v>817212</v>
      </c>
      <c r="D63" s="459" t="s">
        <v>591</v>
      </c>
      <c r="E63" s="458" t="s">
        <v>590</v>
      </c>
      <c r="L63" s="66" t="s">
        <v>133</v>
      </c>
      <c r="M63" s="297" t="s">
        <v>2080</v>
      </c>
      <c r="N63" s="196" t="s">
        <v>467</v>
      </c>
      <c r="O63" s="66">
        <v>92045</v>
      </c>
      <c r="P63" s="452" t="s">
        <v>177</v>
      </c>
      <c r="Q63" s="457">
        <f t="shared" si="0"/>
        <v>722204</v>
      </c>
      <c r="R63" s="457" t="str">
        <f t="shared" si="1"/>
        <v>MEC.08.</v>
      </c>
      <c r="S63" s="457" t="str">
        <f t="shared" si="2"/>
        <v>Wykonywanie i naprawa elementów maszyn, urządzeń i narzędzi</v>
      </c>
      <c r="T63" s="673"/>
      <c r="U63" s="607">
        <v>0</v>
      </c>
      <c r="V63" s="436">
        <v>0</v>
      </c>
      <c r="W63" s="444" t="s">
        <v>1996</v>
      </c>
      <c r="X63" s="436">
        <v>0</v>
      </c>
      <c r="Y63" s="506">
        <v>0</v>
      </c>
      <c r="Z63" s="515" t="str">
        <f t="shared" si="3"/>
        <v>Centrum Kształcenia Zawodowego w Świdnicy, 58-105 Świdnica, ul. Gen. Władysława Sikorskiego 41</v>
      </c>
      <c r="AA63" s="440" t="s">
        <v>93</v>
      </c>
      <c r="AB63" s="120"/>
      <c r="AC63" s="120"/>
      <c r="AD63" s="120"/>
      <c r="AJ63" s="466"/>
    </row>
    <row r="64" spans="2:36" customFormat="1" ht="15" customHeight="1">
      <c r="B64" s="458" t="s">
        <v>193</v>
      </c>
      <c r="C64" s="459">
        <v>834103</v>
      </c>
      <c r="D64" s="459" t="s">
        <v>165</v>
      </c>
      <c r="E64" s="458" t="s">
        <v>649</v>
      </c>
      <c r="L64" s="66" t="s">
        <v>144</v>
      </c>
      <c r="M64" s="297" t="s">
        <v>2080</v>
      </c>
      <c r="N64" s="196" t="s">
        <v>467</v>
      </c>
      <c r="O64" s="66">
        <v>92045</v>
      </c>
      <c r="P64" s="452" t="s">
        <v>510</v>
      </c>
      <c r="Q64" s="457">
        <f t="shared" si="0"/>
        <v>513101</v>
      </c>
      <c r="R64" s="457" t="str">
        <f t="shared" si="1"/>
        <v>HGT.01.</v>
      </c>
      <c r="S64" s="457" t="str">
        <f t="shared" si="2"/>
        <v>Wykonywanie usług kelnerskich</v>
      </c>
      <c r="T64" s="471" t="s">
        <v>2300</v>
      </c>
      <c r="U64" s="436">
        <v>2</v>
      </c>
      <c r="V64" s="436">
        <v>2</v>
      </c>
      <c r="W64" s="444" t="s">
        <v>1994</v>
      </c>
      <c r="X64" s="436">
        <v>2</v>
      </c>
      <c r="Y64" s="506">
        <v>2</v>
      </c>
      <c r="Z64" s="515" t="str">
        <f t="shared" si="3"/>
        <v>Zespół Placówek Oświatowych Centrum Kształcenia Zawodowego nr 2 w Olkuszu, ul. Legionów Polskich 3</v>
      </c>
      <c r="AA64" s="440" t="s">
        <v>678</v>
      </c>
      <c r="AB64" s="120"/>
      <c r="AC64" s="120"/>
      <c r="AD64" s="120"/>
      <c r="AJ64" s="466"/>
    </row>
    <row r="65" spans="1:37" customFormat="1" ht="15" customHeight="1">
      <c r="B65" s="463" t="s">
        <v>502</v>
      </c>
      <c r="C65" s="464">
        <v>742118</v>
      </c>
      <c r="D65" s="464" t="s">
        <v>1005</v>
      </c>
      <c r="E65" s="463" t="s">
        <v>599</v>
      </c>
      <c r="L65" s="66" t="s">
        <v>135</v>
      </c>
      <c r="M65" s="297" t="s">
        <v>2080</v>
      </c>
      <c r="N65" s="196" t="s">
        <v>467</v>
      </c>
      <c r="O65" s="66">
        <v>92045</v>
      </c>
      <c r="P65" s="452" t="s">
        <v>175</v>
      </c>
      <c r="Q65" s="457">
        <f t="shared" si="0"/>
        <v>751201</v>
      </c>
      <c r="R65" s="457" t="str">
        <f t="shared" si="1"/>
        <v>SPC.01.</v>
      </c>
      <c r="S65" s="457" t="str">
        <f t="shared" si="2"/>
        <v>Produkcja wyrobów cukierniczych</v>
      </c>
      <c r="T65" s="671" t="s">
        <v>2359</v>
      </c>
      <c r="U65" s="436">
        <v>2</v>
      </c>
      <c r="V65" s="436">
        <v>2</v>
      </c>
      <c r="W65" s="444" t="s">
        <v>1994</v>
      </c>
      <c r="X65" s="436">
        <v>0</v>
      </c>
      <c r="Y65" s="506">
        <v>0</v>
      </c>
      <c r="Z65" s="515" t="str">
        <f t="shared" si="3"/>
        <v>Centrum Kształcenia Zawodowego w Kłodzkiej Szkole Przedsiębiorczości w Kłodzku, ul. Szkolna 8, 57-300 Kłodzko</v>
      </c>
      <c r="AA65" s="440" t="s">
        <v>677</v>
      </c>
      <c r="AB65" s="448"/>
      <c r="AC65" s="448"/>
      <c r="AD65" s="120"/>
      <c r="AJ65" s="466"/>
    </row>
    <row r="66" spans="1:37" customFormat="1" ht="15" customHeight="1">
      <c r="B66" s="463"/>
      <c r="C66" s="464"/>
      <c r="D66" s="464"/>
      <c r="E66" s="463"/>
      <c r="L66" s="66" t="s">
        <v>136</v>
      </c>
      <c r="M66" s="297" t="s">
        <v>2080</v>
      </c>
      <c r="N66" s="196" t="s">
        <v>467</v>
      </c>
      <c r="O66" s="66">
        <v>92045</v>
      </c>
      <c r="P66" s="452" t="s">
        <v>70</v>
      </c>
      <c r="Q66" s="457">
        <f t="shared" si="0"/>
        <v>522301</v>
      </c>
      <c r="R66" s="457" t="str">
        <f t="shared" si="1"/>
        <v>HAN.01.</v>
      </c>
      <c r="S66" s="457" t="str">
        <f t="shared" si="2"/>
        <v>Prowadzenie sprzedaży</v>
      </c>
      <c r="T66" s="512" t="s">
        <v>2486</v>
      </c>
      <c r="U66" s="436">
        <v>11</v>
      </c>
      <c r="V66" s="436">
        <v>6</v>
      </c>
      <c r="W66" s="444" t="s">
        <v>1994</v>
      </c>
      <c r="X66" s="436">
        <v>0</v>
      </c>
      <c r="Y66" s="506">
        <v>0</v>
      </c>
      <c r="Z66" s="515" t="str">
        <f t="shared" si="3"/>
        <v>Centrum Kształcenia Zawodowego w Kłodzkiej Szkole Przedsiębiorczości w Kłodzku, ul. Szkolna 8, 57-300 Kłodzko</v>
      </c>
      <c r="AA66" s="440" t="s">
        <v>677</v>
      </c>
      <c r="AB66" s="120"/>
      <c r="AC66" s="448"/>
      <c r="AD66" s="120"/>
      <c r="AF66" t="s">
        <v>1075</v>
      </c>
      <c r="AJ66" s="466"/>
    </row>
    <row r="67" spans="1:37" customFormat="1" ht="15" customHeight="1">
      <c r="B67" s="463"/>
      <c r="C67" s="464"/>
      <c r="D67" s="464"/>
      <c r="E67" s="463"/>
      <c r="L67" s="66" t="s">
        <v>134</v>
      </c>
      <c r="M67" s="68" t="s">
        <v>2080</v>
      </c>
      <c r="N67" s="66" t="s">
        <v>467</v>
      </c>
      <c r="O67" s="66">
        <v>92045</v>
      </c>
      <c r="P67" s="452" t="s">
        <v>99</v>
      </c>
      <c r="Q67" s="457">
        <f t="shared" si="0"/>
        <v>514101</v>
      </c>
      <c r="R67" s="457" t="str">
        <f t="shared" si="1"/>
        <v>FRK.01.</v>
      </c>
      <c r="S67" s="457" t="str">
        <f t="shared" si="2"/>
        <v>Wykonywanie usług fryzjerskich</v>
      </c>
      <c r="T67" s="471" t="s">
        <v>2282</v>
      </c>
      <c r="U67" s="436">
        <v>2</v>
      </c>
      <c r="V67" s="436">
        <v>2</v>
      </c>
      <c r="W67" s="444" t="s">
        <v>1994</v>
      </c>
      <c r="X67" s="436">
        <v>0</v>
      </c>
      <c r="Y67" s="506">
        <v>0</v>
      </c>
      <c r="Z67" s="515" t="str">
        <f t="shared" si="3"/>
        <v>Centrum Kształcenia Zawodowego w Kłodzkiej Szkole Przedsiębiorczości w Kłodzku, ul. Szkolna 8, 57-300 Kłodzko</v>
      </c>
      <c r="AA67" s="440" t="s">
        <v>677</v>
      </c>
      <c r="AB67" s="120"/>
      <c r="AC67" s="120"/>
      <c r="AD67" s="120"/>
      <c r="AJ67" s="466"/>
    </row>
    <row r="68" spans="1:37" ht="15" customHeight="1">
      <c r="A68" s="1"/>
      <c r="B68" s="463" t="s">
        <v>523</v>
      </c>
      <c r="C68" s="464">
        <v>721104</v>
      </c>
      <c r="D68" s="464" t="s">
        <v>1019</v>
      </c>
      <c r="E68" s="463" t="s">
        <v>670</v>
      </c>
      <c r="L68" s="66" t="s">
        <v>137</v>
      </c>
      <c r="M68" s="297" t="s">
        <v>2080</v>
      </c>
      <c r="N68" s="196" t="s">
        <v>467</v>
      </c>
      <c r="O68" s="66">
        <v>92045</v>
      </c>
      <c r="P68" s="452" t="s">
        <v>66</v>
      </c>
      <c r="Q68" s="457">
        <f t="shared" si="0"/>
        <v>723103</v>
      </c>
      <c r="R68" s="457" t="str">
        <f t="shared" si="1"/>
        <v>MOT.05.</v>
      </c>
      <c r="S68" s="457" t="str">
        <f t="shared" si="2"/>
        <v>Obsługa, diagnozowanie oraz naprawa pojazdów samochodowych</v>
      </c>
      <c r="T68" s="671" t="s">
        <v>2282</v>
      </c>
      <c r="U68" s="436">
        <v>3</v>
      </c>
      <c r="V68" s="436">
        <v>0</v>
      </c>
      <c r="W68" s="444" t="s">
        <v>1994</v>
      </c>
      <c r="X68" s="436">
        <v>0</v>
      </c>
      <c r="Y68" s="506">
        <v>0</v>
      </c>
      <c r="Z68" s="515" t="str">
        <f t="shared" si="3"/>
        <v>Centrum Kształcenia Zawodowego w Kłodzkiej Szkole Przedsiębiorczości w Kłodzku, ul. Szkolna 8, 57-300 Kłodzko</v>
      </c>
      <c r="AA68" s="440" t="s">
        <v>677</v>
      </c>
      <c r="AB68" s="120"/>
      <c r="AC68" s="120"/>
      <c r="AD68" s="120"/>
      <c r="AK68"/>
    </row>
    <row r="69" spans="1:37" customFormat="1" ht="15" customHeight="1">
      <c r="B69" s="458" t="s">
        <v>546</v>
      </c>
      <c r="C69" s="459">
        <v>711701</v>
      </c>
      <c r="D69" s="459" t="s">
        <v>1036</v>
      </c>
      <c r="E69" s="458" t="s">
        <v>631</v>
      </c>
      <c r="L69" s="66" t="s">
        <v>143</v>
      </c>
      <c r="M69" s="297" t="s">
        <v>2080</v>
      </c>
      <c r="N69" s="196" t="s">
        <v>467</v>
      </c>
      <c r="O69" s="66">
        <v>92045</v>
      </c>
      <c r="P69" s="452" t="s">
        <v>71</v>
      </c>
      <c r="Q69" s="457">
        <f t="shared" si="0"/>
        <v>512001</v>
      </c>
      <c r="R69" s="457" t="str">
        <f t="shared" si="1"/>
        <v>HGT.02.</v>
      </c>
      <c r="S69" s="457" t="str">
        <f t="shared" si="2"/>
        <v> Przygotowanie i wydawanie dań</v>
      </c>
      <c r="T69" s="671" t="s">
        <v>2282</v>
      </c>
      <c r="U69" s="436">
        <v>2</v>
      </c>
      <c r="V69" s="436">
        <v>2</v>
      </c>
      <c r="W69" s="444" t="s">
        <v>1994</v>
      </c>
      <c r="X69" s="436">
        <v>0</v>
      </c>
      <c r="Y69" s="506">
        <v>0</v>
      </c>
      <c r="Z69" s="515" t="str">
        <f t="shared" si="3"/>
        <v>Centrum Kształcenia Zawodowego w Kłodzkiej Szkole Przedsiębiorczości w Kłodzku, ul. Szkolna 8, 57-300 Kłodzko</v>
      </c>
      <c r="AA69" s="440" t="s">
        <v>677</v>
      </c>
      <c r="AB69" s="120"/>
      <c r="AC69" s="120"/>
      <c r="AD69" s="120"/>
      <c r="AJ69" s="466"/>
    </row>
    <row r="70" spans="1:37" ht="15" customHeight="1">
      <c r="A70" s="1"/>
      <c r="B70" s="458"/>
      <c r="C70" s="459"/>
      <c r="D70" s="459"/>
      <c r="E70" s="458"/>
      <c r="L70" s="66" t="s">
        <v>138</v>
      </c>
      <c r="M70" s="297" t="s">
        <v>2080</v>
      </c>
      <c r="N70" s="196" t="s">
        <v>467</v>
      </c>
      <c r="O70" s="66">
        <v>92045</v>
      </c>
      <c r="P70" s="452" t="s">
        <v>178</v>
      </c>
      <c r="Q70" s="457">
        <f t="shared" si="0"/>
        <v>753402</v>
      </c>
      <c r="R70" s="457" t="str">
        <f t="shared" si="1"/>
        <v>DRM.05.</v>
      </c>
      <c r="S70" s="457" t="str">
        <f t="shared" si="2"/>
        <v>Wykonywanie wyrobów tapicerowanych</v>
      </c>
      <c r="T70" s="674" t="s">
        <v>2330</v>
      </c>
      <c r="U70" s="436">
        <v>7</v>
      </c>
      <c r="V70" s="436">
        <v>0</v>
      </c>
      <c r="W70" s="444" t="s">
        <v>1994</v>
      </c>
      <c r="X70" s="436">
        <v>7</v>
      </c>
      <c r="Y70" s="506">
        <v>0</v>
      </c>
      <c r="Z70" s="515" t="str">
        <f t="shared" si="3"/>
        <v>Centrum Kształcenia Zawodowego w Oleśnicy, ul. Wojska Polskiego 67</v>
      </c>
      <c r="AA70" s="440" t="s">
        <v>692</v>
      </c>
      <c r="AB70" s="120"/>
      <c r="AC70" s="120"/>
      <c r="AD70" s="120"/>
      <c r="AK70"/>
    </row>
    <row r="71" spans="1:37" ht="15" customHeight="1">
      <c r="A71" s="1"/>
      <c r="B71" s="458"/>
      <c r="C71" s="459"/>
      <c r="D71" s="459"/>
      <c r="E71" s="458"/>
      <c r="L71" s="66" t="s">
        <v>140</v>
      </c>
      <c r="M71" s="297" t="s">
        <v>2080</v>
      </c>
      <c r="N71" s="196" t="s">
        <v>467</v>
      </c>
      <c r="O71" s="66">
        <v>92045</v>
      </c>
      <c r="P71" s="452" t="s">
        <v>80</v>
      </c>
      <c r="Q71" s="457">
        <f t="shared" si="0"/>
        <v>752205</v>
      </c>
      <c r="R71" s="457" t="str">
        <f t="shared" si="1"/>
        <v>DRM.04.</v>
      </c>
      <c r="S71" s="457" t="str">
        <f t="shared" si="2"/>
        <v> Wytwarzanie wyrobów z drewna i materiałów drewnopochodnych</v>
      </c>
      <c r="T71" s="497" t="s">
        <v>2330</v>
      </c>
      <c r="U71" s="436">
        <v>1</v>
      </c>
      <c r="V71" s="436">
        <v>0</v>
      </c>
      <c r="W71" s="444" t="s">
        <v>1996</v>
      </c>
      <c r="X71" s="436">
        <v>1</v>
      </c>
      <c r="Y71" s="506">
        <v>0</v>
      </c>
      <c r="Z71" s="515" t="str">
        <f t="shared" si="3"/>
        <v>Centrum Kształcenia Zawodowego w Świdnicy, 58-105 Świdnica, ul. Gen. Władysława Sikorskiego 41</v>
      </c>
      <c r="AA71" s="440" t="s">
        <v>93</v>
      </c>
      <c r="AB71" s="120"/>
      <c r="AC71" s="120"/>
      <c r="AD71" s="120"/>
      <c r="AK71"/>
    </row>
    <row r="72" spans="1:37" ht="15" customHeight="1">
      <c r="A72" s="1"/>
      <c r="B72" s="458"/>
      <c r="C72" s="459"/>
      <c r="D72" s="459"/>
      <c r="E72" s="458"/>
      <c r="L72" s="66" t="s">
        <v>141</v>
      </c>
      <c r="M72" s="297" t="s">
        <v>2080</v>
      </c>
      <c r="N72" s="196" t="s">
        <v>467</v>
      </c>
      <c r="O72" s="66">
        <v>92045</v>
      </c>
      <c r="P72" s="452" t="s">
        <v>78</v>
      </c>
      <c r="Q72" s="457">
        <f t="shared" ref="Q72:Q135" si="5">IFERROR(VLOOKUP(P72,B$8:E$135,2,0),0)</f>
        <v>741103</v>
      </c>
      <c r="R72" s="457" t="str">
        <f t="shared" ref="R72:R135" si="6">IFERROR(VLOOKUP(Q72,C$8:F$135,2,0),0)</f>
        <v>ELE.02.</v>
      </c>
      <c r="S72" s="457" t="str">
        <f t="shared" ref="S72:S135" si="7">IFERROR(VLOOKUP(R72,D$8:G$135,2,0),0)</f>
        <v>Montaż, uruchamianie i konserwacja instalacji, maszyn i urządzeń elektrycznych</v>
      </c>
      <c r="T72" s="497" t="s">
        <v>2330</v>
      </c>
      <c r="U72" s="436">
        <v>4</v>
      </c>
      <c r="V72" s="436">
        <v>0</v>
      </c>
      <c r="W72" s="444" t="s">
        <v>1996</v>
      </c>
      <c r="X72" s="436">
        <v>3</v>
      </c>
      <c r="Y72" s="506">
        <v>0</v>
      </c>
      <c r="Z72" s="515" t="str">
        <f t="shared" ref="Z72:Z135" si="8">IFERROR(VLOOKUP(AA72,AH$8:AI$46,2,0),0)</f>
        <v>Centrum Kształcenia Zawodowego w Świdnicy, 58-105 Świdnica, ul. Gen. Władysława Sikorskiego 41</v>
      </c>
      <c r="AA72" s="440" t="s">
        <v>93</v>
      </c>
      <c r="AB72" s="120"/>
      <c r="AC72" s="448"/>
      <c r="AD72" s="120"/>
      <c r="AK72"/>
    </row>
    <row r="73" spans="1:37" ht="15" customHeight="1">
      <c r="A73" s="1"/>
      <c r="B73" s="458" t="s">
        <v>488</v>
      </c>
      <c r="C73" s="459">
        <v>712401</v>
      </c>
      <c r="D73" s="459" t="s">
        <v>568</v>
      </c>
      <c r="E73" s="458" t="s">
        <v>567</v>
      </c>
      <c r="L73" s="66" t="s">
        <v>142</v>
      </c>
      <c r="M73" s="297" t="s">
        <v>2080</v>
      </c>
      <c r="N73" s="196" t="s">
        <v>467</v>
      </c>
      <c r="O73" s="66">
        <v>92045</v>
      </c>
      <c r="P73" s="452" t="s">
        <v>79</v>
      </c>
      <c r="Q73" s="457">
        <f t="shared" si="5"/>
        <v>751204</v>
      </c>
      <c r="R73" s="457" t="str">
        <f t="shared" si="6"/>
        <v>SPC.03.</v>
      </c>
      <c r="S73" s="457" t="str">
        <f t="shared" si="7"/>
        <v>Produkcja wyrobów piekarskich</v>
      </c>
      <c r="T73" s="674" t="s">
        <v>2330</v>
      </c>
      <c r="U73" s="436">
        <v>1</v>
      </c>
      <c r="V73" s="436">
        <v>0</v>
      </c>
      <c r="W73" s="444" t="s">
        <v>1994</v>
      </c>
      <c r="X73" s="436">
        <v>1</v>
      </c>
      <c r="Y73" s="506">
        <v>0</v>
      </c>
      <c r="Z73" s="515" t="str">
        <f t="shared" si="8"/>
        <v>Centrum Kształcenia Zawodowego w Świdnicy, 58-105 Świdnica, ul. Gen. Władysława Sikorskiego 41</v>
      </c>
      <c r="AA73" s="440" t="s">
        <v>93</v>
      </c>
      <c r="AB73" s="120"/>
      <c r="AC73" s="120"/>
      <c r="AD73" s="120"/>
      <c r="AK73"/>
    </row>
    <row r="74" spans="1:37" ht="15" customHeight="1">
      <c r="A74" s="1"/>
      <c r="B74" s="458"/>
      <c r="C74" s="459"/>
      <c r="D74" s="459"/>
      <c r="E74" s="458"/>
      <c r="L74" s="66" t="s">
        <v>139</v>
      </c>
      <c r="M74" s="297" t="s">
        <v>2080</v>
      </c>
      <c r="N74" s="196" t="s">
        <v>467</v>
      </c>
      <c r="O74" s="66">
        <v>92045</v>
      </c>
      <c r="P74" s="452" t="s">
        <v>448</v>
      </c>
      <c r="Q74" s="457">
        <f t="shared" si="5"/>
        <v>732210</v>
      </c>
      <c r="R74" s="457" t="str">
        <f t="shared" si="6"/>
        <v>PGF.02.</v>
      </c>
      <c r="S74" s="457" t="str">
        <f t="shared" si="7"/>
        <v>Realizacja procesów drukowania z offsetowych form drukowych</v>
      </c>
      <c r="T74" s="674" t="s">
        <v>2271</v>
      </c>
      <c r="U74" s="436">
        <v>2</v>
      </c>
      <c r="V74" s="436">
        <v>0</v>
      </c>
      <c r="W74" s="444" t="s">
        <v>1994</v>
      </c>
      <c r="X74" s="436">
        <v>2</v>
      </c>
      <c r="Y74" s="506">
        <v>0</v>
      </c>
      <c r="Z74" s="515" t="str">
        <f t="shared" si="8"/>
        <v>Centrum Kształcenia Zawodowego w Zespole Szkół i Placówek Kształcenia Zawodowego, ul.Botaniczna 66, 65-392  Zielona Góra</v>
      </c>
      <c r="AA74" s="440" t="s">
        <v>37</v>
      </c>
      <c r="AB74" s="120"/>
      <c r="AC74" s="120"/>
      <c r="AD74" s="120"/>
      <c r="AK74"/>
    </row>
    <row r="75" spans="1:37" ht="15" customHeight="1">
      <c r="A75" s="1"/>
      <c r="B75" s="458"/>
      <c r="C75" s="459"/>
      <c r="D75" s="459"/>
      <c r="E75" s="458"/>
      <c r="L75" s="66" t="s">
        <v>145</v>
      </c>
      <c r="M75" s="297" t="s">
        <v>2188</v>
      </c>
      <c r="N75" s="196" t="s">
        <v>199</v>
      </c>
      <c r="O75" s="66">
        <v>34920</v>
      </c>
      <c r="P75" s="452" t="s">
        <v>66</v>
      </c>
      <c r="Q75" s="457">
        <f t="shared" si="5"/>
        <v>723103</v>
      </c>
      <c r="R75" s="457" t="str">
        <f t="shared" si="6"/>
        <v>MOT.05.</v>
      </c>
      <c r="S75" s="457" t="str">
        <f t="shared" si="7"/>
        <v>Obsługa, diagnozowanie oraz naprawa pojazdów samochodowych</v>
      </c>
      <c r="T75" s="424" t="s">
        <v>2276</v>
      </c>
      <c r="U75" s="436">
        <v>1</v>
      </c>
      <c r="V75" s="436">
        <v>0</v>
      </c>
      <c r="W75" s="444" t="s">
        <v>1996</v>
      </c>
      <c r="X75" s="436">
        <v>0</v>
      </c>
      <c r="Y75" s="506">
        <v>0</v>
      </c>
      <c r="Z75" s="515" t="str">
        <f t="shared" si="8"/>
        <v>Centrum Kształcenia Zawodowego i Ustawicznego w Legnicy, ul. Lotnicza 26, 59-220 Legnica</v>
      </c>
      <c r="AA75" s="440" t="s">
        <v>691</v>
      </c>
      <c r="AB75" s="448"/>
      <c r="AC75" s="120"/>
      <c r="AD75" s="120"/>
      <c r="AK75"/>
    </row>
    <row r="76" spans="1:37" ht="15" customHeight="1">
      <c r="A76" s="1"/>
      <c r="B76" s="458" t="s">
        <v>489</v>
      </c>
      <c r="C76" s="459">
        <v>712403</v>
      </c>
      <c r="D76" s="459" t="s">
        <v>570</v>
      </c>
      <c r="E76" s="458" t="s">
        <v>569</v>
      </c>
      <c r="L76" s="66" t="s">
        <v>149</v>
      </c>
      <c r="M76" s="297" t="s">
        <v>2188</v>
      </c>
      <c r="N76" s="196" t="s">
        <v>199</v>
      </c>
      <c r="O76" s="66">
        <v>34920</v>
      </c>
      <c r="P76" s="452" t="s">
        <v>510</v>
      </c>
      <c r="Q76" s="457">
        <f t="shared" si="5"/>
        <v>513101</v>
      </c>
      <c r="R76" s="457" t="str">
        <f t="shared" si="6"/>
        <v>HGT.01.</v>
      </c>
      <c r="S76" s="457" t="str">
        <f t="shared" si="7"/>
        <v>Wykonywanie usług kelnerskich</v>
      </c>
      <c r="T76" s="425" t="s">
        <v>2300</v>
      </c>
      <c r="U76" s="436">
        <v>1</v>
      </c>
      <c r="V76" s="436">
        <v>1</v>
      </c>
      <c r="W76" s="444" t="s">
        <v>1996</v>
      </c>
      <c r="X76" s="436">
        <v>1</v>
      </c>
      <c r="Y76" s="506">
        <v>1</v>
      </c>
      <c r="Z76" s="515" t="str">
        <f t="shared" si="8"/>
        <v>Zespół Placówek Oświatowych Centrum Kształcenia Zawodowego nr 2 w Olkuszu, ul. Legionów Polskich 3</v>
      </c>
      <c r="AA76" s="440" t="s">
        <v>678</v>
      </c>
      <c r="AB76" s="448"/>
      <c r="AC76" s="448"/>
      <c r="AD76" s="120"/>
      <c r="AK76"/>
    </row>
    <row r="77" spans="1:37" ht="15" customHeight="1">
      <c r="A77" s="1"/>
      <c r="B77" s="458" t="s">
        <v>547</v>
      </c>
      <c r="C77" s="459">
        <v>711505</v>
      </c>
      <c r="D77" s="459" t="s">
        <v>1037</v>
      </c>
      <c r="E77" s="458" t="s">
        <v>630</v>
      </c>
      <c r="L77" s="66" t="s">
        <v>150</v>
      </c>
      <c r="M77" s="297" t="s">
        <v>2188</v>
      </c>
      <c r="N77" s="196" t="s">
        <v>199</v>
      </c>
      <c r="O77" s="66">
        <v>34920</v>
      </c>
      <c r="P77" s="452" t="s">
        <v>73</v>
      </c>
      <c r="Q77" s="457">
        <f t="shared" si="5"/>
        <v>722307</v>
      </c>
      <c r="R77" s="457" t="str">
        <f t="shared" si="6"/>
        <v>MEC.05.</v>
      </c>
      <c r="S77" s="457" t="str">
        <f t="shared" si="7"/>
        <v> Użytkowanie obrabiarek skrawających</v>
      </c>
      <c r="T77" s="425" t="s">
        <v>2290</v>
      </c>
      <c r="U77" s="436">
        <v>1</v>
      </c>
      <c r="V77" s="436">
        <v>0</v>
      </c>
      <c r="W77" s="444" t="s">
        <v>1996</v>
      </c>
      <c r="X77" s="436">
        <v>1</v>
      </c>
      <c r="Y77" s="506">
        <v>0</v>
      </c>
      <c r="Z77" s="515" t="str">
        <f t="shared" si="8"/>
        <v>Centrum Kształcenia Zawodowego w Świdnicy, 58-105 Świdnica, ul. Gen. Władysława Sikorskiego 41</v>
      </c>
      <c r="AA77" s="440" t="s">
        <v>93</v>
      </c>
      <c r="AB77" s="448"/>
      <c r="AC77" s="448"/>
      <c r="AD77" s="120"/>
      <c r="AK77"/>
    </row>
    <row r="78" spans="1:37" ht="15" customHeight="1">
      <c r="A78" s="1"/>
      <c r="B78" s="458" t="s">
        <v>548</v>
      </c>
      <c r="C78" s="459">
        <v>721406</v>
      </c>
      <c r="D78" s="459" t="s">
        <v>1038</v>
      </c>
      <c r="E78" s="458" t="s">
        <v>629</v>
      </c>
      <c r="L78" s="66" t="s">
        <v>146</v>
      </c>
      <c r="M78" s="68" t="s">
        <v>2188</v>
      </c>
      <c r="N78" s="66" t="s">
        <v>199</v>
      </c>
      <c r="O78" s="66">
        <v>34920</v>
      </c>
      <c r="P78" s="452" t="s">
        <v>70</v>
      </c>
      <c r="Q78" s="457">
        <f t="shared" si="5"/>
        <v>522301</v>
      </c>
      <c r="R78" s="457" t="str">
        <f t="shared" si="6"/>
        <v>HAN.01.</v>
      </c>
      <c r="S78" s="457" t="str">
        <f t="shared" si="7"/>
        <v>Prowadzenie sprzedaży</v>
      </c>
      <c r="T78" s="423" t="s">
        <v>2284</v>
      </c>
      <c r="U78" s="436">
        <v>5</v>
      </c>
      <c r="V78" s="436">
        <v>4</v>
      </c>
      <c r="W78" s="444" t="s">
        <v>1996</v>
      </c>
      <c r="X78" s="436">
        <v>3</v>
      </c>
      <c r="Y78" s="506">
        <v>2</v>
      </c>
      <c r="Z78" s="515" t="str">
        <f t="shared" si="8"/>
        <v>Centrum Kształcenia Zawodowego i Ustawicznego w Legnicy, ul. Lotnicza 26, 59-220 Legnica</v>
      </c>
      <c r="AA78" s="440" t="s">
        <v>691</v>
      </c>
      <c r="AB78" s="120"/>
      <c r="AC78" s="120"/>
      <c r="AD78" s="120"/>
      <c r="AK78"/>
    </row>
    <row r="79" spans="1:37" ht="15" customHeight="1">
      <c r="A79" s="1"/>
      <c r="B79" s="458" t="s">
        <v>490</v>
      </c>
      <c r="C79" s="459">
        <v>711102</v>
      </c>
      <c r="D79" s="459" t="s">
        <v>572</v>
      </c>
      <c r="E79" s="458" t="s">
        <v>571</v>
      </c>
      <c r="L79" s="66" t="s">
        <v>148</v>
      </c>
      <c r="M79" s="297" t="s">
        <v>2188</v>
      </c>
      <c r="N79" s="196" t="s">
        <v>199</v>
      </c>
      <c r="O79" s="66">
        <v>34920</v>
      </c>
      <c r="P79" s="452" t="s">
        <v>99</v>
      </c>
      <c r="Q79" s="457">
        <f t="shared" si="5"/>
        <v>514101</v>
      </c>
      <c r="R79" s="457" t="str">
        <f t="shared" si="6"/>
        <v>FRK.01.</v>
      </c>
      <c r="S79" s="457" t="str">
        <f t="shared" si="7"/>
        <v>Wykonywanie usług fryzjerskich</v>
      </c>
      <c r="T79" s="430" t="s">
        <v>2284</v>
      </c>
      <c r="U79" s="436">
        <v>2</v>
      </c>
      <c r="V79" s="436">
        <v>2</v>
      </c>
      <c r="W79" s="444" t="s">
        <v>1996</v>
      </c>
      <c r="X79" s="436">
        <v>1</v>
      </c>
      <c r="Y79" s="506">
        <v>1</v>
      </c>
      <c r="Z79" s="515" t="str">
        <f t="shared" si="8"/>
        <v>Centrum Kształcenia Zawodowego i Ustawicznego w Legnicy, ul. Lotnicza 26, 59-220 Legnica</v>
      </c>
      <c r="AA79" s="440" t="s">
        <v>691</v>
      </c>
      <c r="AB79" s="271"/>
      <c r="AC79" s="271"/>
      <c r="AD79" s="120"/>
      <c r="AK79"/>
    </row>
    <row r="80" spans="1:37" ht="15" customHeight="1">
      <c r="A80" s="1"/>
      <c r="B80" s="458"/>
      <c r="C80" s="459"/>
      <c r="D80" s="459"/>
      <c r="E80" s="458"/>
      <c r="L80" s="66" t="s">
        <v>151</v>
      </c>
      <c r="M80" s="297" t="s">
        <v>2188</v>
      </c>
      <c r="N80" s="196" t="s">
        <v>199</v>
      </c>
      <c r="O80" s="66">
        <v>34920</v>
      </c>
      <c r="P80" s="452" t="s">
        <v>79</v>
      </c>
      <c r="Q80" s="457">
        <f t="shared" si="5"/>
        <v>751204</v>
      </c>
      <c r="R80" s="457" t="str">
        <f t="shared" si="6"/>
        <v>SPC.03.</v>
      </c>
      <c r="S80" s="457" t="str">
        <f t="shared" si="7"/>
        <v>Produkcja wyrobów piekarskich</v>
      </c>
      <c r="T80" s="428" t="s">
        <v>2330</v>
      </c>
      <c r="U80" s="436">
        <v>1</v>
      </c>
      <c r="V80" s="436">
        <v>0</v>
      </c>
      <c r="W80" s="444" t="s">
        <v>1996</v>
      </c>
      <c r="X80" s="436">
        <v>1</v>
      </c>
      <c r="Y80" s="506">
        <v>0</v>
      </c>
      <c r="Z80" s="515" t="str">
        <f t="shared" si="8"/>
        <v>Centrum Kształcenia Zawodowego w Świdnicy, 58-105 Świdnica, ul. Gen. Władysława Sikorskiego 41</v>
      </c>
      <c r="AA80" s="440" t="s">
        <v>93</v>
      </c>
      <c r="AB80" s="120"/>
      <c r="AC80" s="448"/>
      <c r="AD80" s="120"/>
      <c r="AK80"/>
    </row>
    <row r="81" spans="1:37" ht="15" customHeight="1">
      <c r="A81" s="1"/>
      <c r="B81" s="458" t="s">
        <v>2213</v>
      </c>
      <c r="C81" s="459">
        <v>711906</v>
      </c>
      <c r="D81" s="459" t="s">
        <v>2212</v>
      </c>
      <c r="E81" s="458" t="s">
        <v>2211</v>
      </c>
      <c r="L81" s="66" t="s">
        <v>147</v>
      </c>
      <c r="M81" s="297" t="s">
        <v>2188</v>
      </c>
      <c r="N81" s="196" t="s">
        <v>199</v>
      </c>
      <c r="O81" s="66">
        <v>34920</v>
      </c>
      <c r="P81" s="452" t="s">
        <v>71</v>
      </c>
      <c r="Q81" s="457">
        <f t="shared" si="5"/>
        <v>512001</v>
      </c>
      <c r="R81" s="457" t="str">
        <f t="shared" si="6"/>
        <v>HGT.02.</v>
      </c>
      <c r="S81" s="457" t="str">
        <f t="shared" si="7"/>
        <v> Przygotowanie i wydawanie dań</v>
      </c>
      <c r="T81" s="424" t="s">
        <v>2280</v>
      </c>
      <c r="U81" s="436">
        <v>3</v>
      </c>
      <c r="V81" s="436">
        <v>3</v>
      </c>
      <c r="W81" s="444" t="s">
        <v>1996</v>
      </c>
      <c r="X81" s="436">
        <v>0</v>
      </c>
      <c r="Y81" s="506">
        <v>0</v>
      </c>
      <c r="Z81" s="515" t="str">
        <f t="shared" si="8"/>
        <v>Centrum Kształcenia Zawodowego i Ustawicznego w Legnicy, ul. Lotnicza 26, 59-220 Legnica</v>
      </c>
      <c r="AA81" s="440" t="s">
        <v>691</v>
      </c>
      <c r="AB81" s="120"/>
      <c r="AC81" s="120"/>
      <c r="AD81" s="120"/>
      <c r="AK81"/>
    </row>
    <row r="82" spans="1:37" ht="15" customHeight="1">
      <c r="A82" s="1"/>
      <c r="B82" s="458"/>
      <c r="C82" s="459"/>
      <c r="D82" s="459"/>
      <c r="E82" s="458"/>
      <c r="L82" s="66" t="s">
        <v>153</v>
      </c>
      <c r="M82" s="68" t="s">
        <v>2301</v>
      </c>
      <c r="N82" s="66" t="s">
        <v>215</v>
      </c>
      <c r="O82" s="66">
        <v>89004</v>
      </c>
      <c r="P82" s="452" t="s">
        <v>66</v>
      </c>
      <c r="Q82" s="457">
        <f t="shared" si="5"/>
        <v>723103</v>
      </c>
      <c r="R82" s="457" t="str">
        <f t="shared" si="6"/>
        <v>MOT.05.</v>
      </c>
      <c r="S82" s="457" t="str">
        <f t="shared" si="7"/>
        <v>Obsługa, diagnozowanie oraz naprawa pojazdów samochodowych</v>
      </c>
      <c r="T82" s="673" t="s">
        <v>2276</v>
      </c>
      <c r="U82" s="436">
        <v>0</v>
      </c>
      <c r="V82" s="436">
        <v>0</v>
      </c>
      <c r="W82" s="442" t="s">
        <v>1996</v>
      </c>
      <c r="X82" s="436">
        <v>0</v>
      </c>
      <c r="Y82" s="506">
        <v>0</v>
      </c>
      <c r="Z82" s="515" t="str">
        <f t="shared" si="8"/>
        <v>Centrum Kształcenia Zawodowego i Ustawicznego w Legnicy, ul. Lotnicza 26, 59-220 Legnica</v>
      </c>
      <c r="AA82" s="440" t="s">
        <v>691</v>
      </c>
      <c r="AB82" s="448"/>
      <c r="AC82" s="120"/>
      <c r="AD82" s="120"/>
      <c r="AK82"/>
    </row>
    <row r="83" spans="1:37" ht="15" customHeight="1">
      <c r="A83" s="1"/>
      <c r="B83" s="458"/>
      <c r="C83" s="459"/>
      <c r="D83" s="459"/>
      <c r="E83" s="458"/>
      <c r="L83" s="66" t="s">
        <v>158</v>
      </c>
      <c r="M83" s="68" t="s">
        <v>2301</v>
      </c>
      <c r="N83" s="66" t="s">
        <v>215</v>
      </c>
      <c r="O83" s="66">
        <v>89004</v>
      </c>
      <c r="P83" s="452" t="s">
        <v>76</v>
      </c>
      <c r="Q83" s="457">
        <f t="shared" si="5"/>
        <v>721306</v>
      </c>
      <c r="R83" s="457" t="str">
        <f t="shared" si="6"/>
        <v>MOT.01.</v>
      </c>
      <c r="S83" s="457" t="str">
        <f t="shared" si="7"/>
        <v>Diagnozowanie i naprawa nadwozi pojazdów samochodowych</v>
      </c>
      <c r="T83" s="673" t="s">
        <v>2290</v>
      </c>
      <c r="U83" s="436">
        <v>2</v>
      </c>
      <c r="V83" s="436">
        <v>0</v>
      </c>
      <c r="W83" s="442" t="s">
        <v>1996</v>
      </c>
      <c r="X83" s="436">
        <v>2</v>
      </c>
      <c r="Y83" s="506">
        <v>0</v>
      </c>
      <c r="Z83" s="515" t="str">
        <f t="shared" si="8"/>
        <v>Centrum Kształcenia Zawodowego w Świdnicy, 58-105 Świdnica, ul. Gen. Władysława Sikorskiego 41</v>
      </c>
      <c r="AA83" s="440" t="s">
        <v>93</v>
      </c>
      <c r="AB83" s="120"/>
      <c r="AC83" s="120"/>
      <c r="AD83" s="120"/>
      <c r="AK83"/>
    </row>
    <row r="84" spans="1:37" ht="15" customHeight="1">
      <c r="A84" s="1"/>
      <c r="B84" s="458" t="s">
        <v>544</v>
      </c>
      <c r="C84" s="459">
        <v>711603</v>
      </c>
      <c r="D84" s="459" t="s">
        <v>635</v>
      </c>
      <c r="E84" s="458" t="s">
        <v>634</v>
      </c>
      <c r="L84" s="66" t="s">
        <v>159</v>
      </c>
      <c r="M84" s="68" t="s">
        <v>2301</v>
      </c>
      <c r="N84" s="66" t="s">
        <v>215</v>
      </c>
      <c r="O84" s="66">
        <v>89004</v>
      </c>
      <c r="P84" s="452" t="s">
        <v>73</v>
      </c>
      <c r="Q84" s="457">
        <f t="shared" si="5"/>
        <v>722307</v>
      </c>
      <c r="R84" s="457" t="str">
        <f t="shared" si="6"/>
        <v>MEC.05.</v>
      </c>
      <c r="S84" s="457" t="str">
        <f t="shared" si="7"/>
        <v> Użytkowanie obrabiarek skrawających</v>
      </c>
      <c r="T84" s="444" t="s">
        <v>2290</v>
      </c>
      <c r="U84" s="436">
        <v>2</v>
      </c>
      <c r="V84" s="436">
        <v>0</v>
      </c>
      <c r="W84" s="442" t="s">
        <v>1996</v>
      </c>
      <c r="X84" s="436">
        <v>2</v>
      </c>
      <c r="Y84" s="506">
        <v>0</v>
      </c>
      <c r="Z84" s="515" t="str">
        <f t="shared" si="8"/>
        <v>Centrum Kształcenia Zawodowego w Świdnicy, 58-105 Świdnica, ul. Gen. Władysława Sikorskiego 41</v>
      </c>
      <c r="AA84" s="440" t="s">
        <v>93</v>
      </c>
      <c r="AB84" s="120"/>
      <c r="AC84" s="448"/>
      <c r="AD84" s="120"/>
      <c r="AK84"/>
    </row>
    <row r="85" spans="1:37" ht="15" customHeight="1">
      <c r="A85" s="1"/>
      <c r="B85" s="458"/>
      <c r="C85" s="459"/>
      <c r="D85" s="459"/>
      <c r="E85" s="458"/>
      <c r="L85" s="66" t="s">
        <v>157</v>
      </c>
      <c r="M85" s="68" t="s">
        <v>2301</v>
      </c>
      <c r="N85" s="66" t="s">
        <v>215</v>
      </c>
      <c r="O85" s="66">
        <v>89004</v>
      </c>
      <c r="P85" s="452" t="s">
        <v>99</v>
      </c>
      <c r="Q85" s="457">
        <f t="shared" si="5"/>
        <v>514101</v>
      </c>
      <c r="R85" s="457" t="str">
        <f t="shared" si="6"/>
        <v>FRK.01.</v>
      </c>
      <c r="S85" s="457" t="str">
        <f t="shared" si="7"/>
        <v>Wykonywanie usług fryzjerskich</v>
      </c>
      <c r="T85" s="497" t="s">
        <v>2284</v>
      </c>
      <c r="U85" s="436">
        <v>3</v>
      </c>
      <c r="V85" s="436">
        <v>3</v>
      </c>
      <c r="W85" s="442" t="s">
        <v>1994</v>
      </c>
      <c r="X85" s="436">
        <v>0</v>
      </c>
      <c r="Y85" s="506">
        <v>0</v>
      </c>
      <c r="Z85" s="515" t="str">
        <f t="shared" si="8"/>
        <v>Centrum Kształcenia Zawodowego i Ustawicznego w Legnicy, ul. Lotnicza 26, 59-220 Legnica</v>
      </c>
      <c r="AA85" s="440" t="s">
        <v>691</v>
      </c>
      <c r="AB85" s="120"/>
      <c r="AC85" s="120"/>
      <c r="AD85" s="120"/>
      <c r="AK85"/>
    </row>
    <row r="86" spans="1:37" ht="15" customHeight="1">
      <c r="A86" s="1"/>
      <c r="B86" s="458" t="s">
        <v>125</v>
      </c>
      <c r="C86" s="459">
        <v>712618</v>
      </c>
      <c r="D86" s="459" t="s">
        <v>77</v>
      </c>
      <c r="E86" s="458" t="s">
        <v>573</v>
      </c>
      <c r="L86" s="66" t="s">
        <v>160</v>
      </c>
      <c r="M86" s="68" t="s">
        <v>2301</v>
      </c>
      <c r="N86" s="66" t="s">
        <v>215</v>
      </c>
      <c r="O86" s="66">
        <v>89004</v>
      </c>
      <c r="P86" s="452" t="s">
        <v>79</v>
      </c>
      <c r="Q86" s="457">
        <f t="shared" si="5"/>
        <v>751204</v>
      </c>
      <c r="R86" s="457" t="str">
        <f t="shared" si="6"/>
        <v>SPC.03.</v>
      </c>
      <c r="S86" s="457" t="str">
        <f t="shared" si="7"/>
        <v>Produkcja wyrobów piekarskich</v>
      </c>
      <c r="T86" s="673" t="s">
        <v>2330</v>
      </c>
      <c r="U86" s="436">
        <v>3</v>
      </c>
      <c r="V86" s="436">
        <v>0</v>
      </c>
      <c r="W86" s="442" t="s">
        <v>1994</v>
      </c>
      <c r="X86" s="436">
        <v>3</v>
      </c>
      <c r="Y86" s="506">
        <v>0</v>
      </c>
      <c r="Z86" s="515" t="str">
        <f t="shared" si="8"/>
        <v>Centrum Kształcenia Zawodowego w Oleśnicy, ul. Wojska Polskiego 67</v>
      </c>
      <c r="AA86" s="440" t="s">
        <v>692</v>
      </c>
      <c r="AB86" s="448"/>
      <c r="AC86" s="448"/>
      <c r="AD86" s="120"/>
      <c r="AK86"/>
    </row>
    <row r="87" spans="1:37" ht="15" customHeight="1">
      <c r="A87" s="1"/>
      <c r="B87" s="458" t="s">
        <v>543</v>
      </c>
      <c r="C87" s="459">
        <v>742202</v>
      </c>
      <c r="D87" s="459" t="s">
        <v>638</v>
      </c>
      <c r="E87" s="458" t="s">
        <v>637</v>
      </c>
      <c r="L87" s="66" t="s">
        <v>155</v>
      </c>
      <c r="M87" s="68" t="s">
        <v>2301</v>
      </c>
      <c r="N87" s="66" t="s">
        <v>215</v>
      </c>
      <c r="O87" s="66">
        <v>89004</v>
      </c>
      <c r="P87" s="452" t="s">
        <v>71</v>
      </c>
      <c r="Q87" s="457">
        <f t="shared" si="5"/>
        <v>512001</v>
      </c>
      <c r="R87" s="457" t="str">
        <f t="shared" si="6"/>
        <v>HGT.02.</v>
      </c>
      <c r="S87" s="457" t="str">
        <f t="shared" si="7"/>
        <v> Przygotowanie i wydawanie dań</v>
      </c>
      <c r="T87" s="671" t="s">
        <v>2280</v>
      </c>
      <c r="U87" s="436">
        <v>3</v>
      </c>
      <c r="V87" s="436">
        <v>1</v>
      </c>
      <c r="W87" s="442" t="s">
        <v>1994</v>
      </c>
      <c r="X87" s="436">
        <v>0</v>
      </c>
      <c r="Y87" s="506">
        <v>0</v>
      </c>
      <c r="Z87" s="515" t="str">
        <f t="shared" si="8"/>
        <v>Centrum Kształcenia Zawodowego i Ustawicznego w Legnicy, ul. Lotnicza 26, 59-220 Legnica</v>
      </c>
      <c r="AA87" s="440" t="s">
        <v>691</v>
      </c>
      <c r="AB87" s="120"/>
      <c r="AC87" s="120"/>
      <c r="AD87" s="120"/>
      <c r="AK87"/>
    </row>
    <row r="88" spans="1:37" ht="15" customHeight="1">
      <c r="A88" s="1"/>
      <c r="B88" s="458" t="s">
        <v>468</v>
      </c>
      <c r="C88" s="459">
        <v>712906</v>
      </c>
      <c r="D88" s="459" t="s">
        <v>682</v>
      </c>
      <c r="E88" s="458" t="s">
        <v>574</v>
      </c>
      <c r="L88" s="66" t="s">
        <v>156</v>
      </c>
      <c r="M88" s="68" t="s">
        <v>2301</v>
      </c>
      <c r="N88" s="66" t="s">
        <v>215</v>
      </c>
      <c r="O88" s="66">
        <v>89004</v>
      </c>
      <c r="P88" s="452" t="s">
        <v>175</v>
      </c>
      <c r="Q88" s="457">
        <f t="shared" si="5"/>
        <v>751201</v>
      </c>
      <c r="R88" s="457" t="str">
        <f t="shared" si="6"/>
        <v>SPC.01.</v>
      </c>
      <c r="S88" s="457" t="str">
        <f t="shared" si="7"/>
        <v>Produkcja wyrobów cukierniczych</v>
      </c>
      <c r="T88" s="512" t="s">
        <v>2280</v>
      </c>
      <c r="U88" s="436">
        <v>0</v>
      </c>
      <c r="V88" s="436">
        <v>0</v>
      </c>
      <c r="W88" s="442" t="s">
        <v>1994</v>
      </c>
      <c r="X88" s="436">
        <v>0</v>
      </c>
      <c r="Y88" s="506">
        <v>0</v>
      </c>
      <c r="Z88" s="515" t="str">
        <f t="shared" si="8"/>
        <v>Centrum Kształcenia Zawodowego i Ustawicznego w Legnicy, ul. Lotnicza 26, 59-220 Legnica</v>
      </c>
      <c r="AA88" s="440" t="s">
        <v>691</v>
      </c>
      <c r="AB88" s="120"/>
      <c r="AC88" s="271"/>
      <c r="AD88" s="120"/>
      <c r="AK88"/>
    </row>
    <row r="89" spans="1:37" ht="15" customHeight="1">
      <c r="A89" s="1"/>
      <c r="B89" s="463" t="s">
        <v>516</v>
      </c>
      <c r="C89" s="464">
        <v>712613</v>
      </c>
      <c r="D89" s="464" t="s">
        <v>1016</v>
      </c>
      <c r="E89" s="463" t="s">
        <v>623</v>
      </c>
      <c r="L89" s="66" t="s">
        <v>152</v>
      </c>
      <c r="M89" s="68" t="s">
        <v>2301</v>
      </c>
      <c r="N89" s="66" t="s">
        <v>215</v>
      </c>
      <c r="O89" s="66">
        <v>89004</v>
      </c>
      <c r="P89" s="452" t="s">
        <v>70</v>
      </c>
      <c r="Q89" s="457">
        <f t="shared" si="5"/>
        <v>522301</v>
      </c>
      <c r="R89" s="457" t="str">
        <f t="shared" si="6"/>
        <v>HAN.01.</v>
      </c>
      <c r="S89" s="457" t="str">
        <f t="shared" si="7"/>
        <v>Prowadzenie sprzedaży</v>
      </c>
      <c r="T89" s="671"/>
      <c r="U89" s="436">
        <v>12</v>
      </c>
      <c r="V89" s="436">
        <v>9</v>
      </c>
      <c r="W89" s="442" t="s">
        <v>1996</v>
      </c>
      <c r="X89" s="436">
        <v>0</v>
      </c>
      <c r="Y89" s="506">
        <v>0</v>
      </c>
      <c r="Z89" s="515" t="str">
        <f t="shared" si="8"/>
        <v>kształcenie teoretyczne w szkole macierzystej</v>
      </c>
      <c r="AA89" s="440" t="s">
        <v>874</v>
      </c>
      <c r="AB89" s="271"/>
      <c r="AC89" s="271"/>
      <c r="AD89" s="120"/>
      <c r="AK89"/>
    </row>
    <row r="90" spans="1:37" ht="15" customHeight="1">
      <c r="A90" s="1"/>
      <c r="B90" s="458" t="s">
        <v>180</v>
      </c>
      <c r="C90" s="459">
        <v>712905</v>
      </c>
      <c r="D90" s="459" t="s">
        <v>60</v>
      </c>
      <c r="E90" s="458" t="s">
        <v>575</v>
      </c>
      <c r="L90" s="66" t="s">
        <v>220</v>
      </c>
      <c r="M90" s="68" t="s">
        <v>2206</v>
      </c>
      <c r="N90" s="66" t="s">
        <v>2205</v>
      </c>
      <c r="O90" s="66">
        <v>90891</v>
      </c>
      <c r="P90" s="452" t="s">
        <v>71</v>
      </c>
      <c r="Q90" s="457">
        <f t="shared" si="5"/>
        <v>512001</v>
      </c>
      <c r="R90" s="457" t="str">
        <f t="shared" si="6"/>
        <v>HGT.02.</v>
      </c>
      <c r="S90" s="457" t="str">
        <f t="shared" si="7"/>
        <v> Przygotowanie i wydawanie dań</v>
      </c>
      <c r="T90" s="673" t="s">
        <v>2283</v>
      </c>
      <c r="U90" s="441">
        <v>3</v>
      </c>
      <c r="V90" s="441">
        <v>1</v>
      </c>
      <c r="W90" s="442" t="s">
        <v>1994</v>
      </c>
      <c r="X90" s="441">
        <v>0</v>
      </c>
      <c r="Y90" s="505">
        <v>0</v>
      </c>
      <c r="Z90" s="515" t="str">
        <f t="shared" si="8"/>
        <v>Centrum Kształcenia Zawodowego w Oleśnicy, ul. Wojska Polskiego 67</v>
      </c>
      <c r="AA90" s="440" t="s">
        <v>692</v>
      </c>
      <c r="AB90" s="271"/>
      <c r="AC90" s="271"/>
      <c r="AD90" s="120"/>
      <c r="AK90"/>
    </row>
    <row r="91" spans="1:37" customFormat="1" ht="15" customHeight="1">
      <c r="B91" s="458" t="s">
        <v>194</v>
      </c>
      <c r="C91" s="459">
        <v>711204</v>
      </c>
      <c r="D91" s="459" t="s">
        <v>94</v>
      </c>
      <c r="E91" s="458" t="s">
        <v>576</v>
      </c>
      <c r="L91" s="66" t="s">
        <v>231</v>
      </c>
      <c r="M91" s="68" t="s">
        <v>2153</v>
      </c>
      <c r="N91" s="66" t="s">
        <v>428</v>
      </c>
      <c r="O91" s="66">
        <v>49570</v>
      </c>
      <c r="P91" s="452" t="s">
        <v>172</v>
      </c>
      <c r="Q91" s="457">
        <f t="shared" si="5"/>
        <v>722204</v>
      </c>
      <c r="R91" s="457" t="str">
        <f t="shared" si="6"/>
        <v>MEC.08.</v>
      </c>
      <c r="S91" s="457" t="str">
        <f t="shared" si="7"/>
        <v>Wykonywanie i naprawa elementów maszyn, urządzeń i narzędzi</v>
      </c>
      <c r="T91" s="671" t="s">
        <v>2330</v>
      </c>
      <c r="U91" s="436">
        <v>0</v>
      </c>
      <c r="V91" s="436">
        <v>0</v>
      </c>
      <c r="W91" s="444" t="s">
        <v>1994</v>
      </c>
      <c r="X91" s="436">
        <v>0</v>
      </c>
      <c r="Y91" s="506">
        <v>0</v>
      </c>
      <c r="Z91" s="515" t="str">
        <f t="shared" si="8"/>
        <v>Centrum Kształcenia Zawodowego w Świdnicy, 58-105 Świdnica, ul. Gen. Władysława Sikorskiego 41</v>
      </c>
      <c r="AA91" s="440" t="s">
        <v>93</v>
      </c>
      <c r="AB91" s="448"/>
      <c r="AC91" s="120"/>
      <c r="AD91" s="120"/>
      <c r="AF91" t="s">
        <v>1075</v>
      </c>
      <c r="AJ91" s="466"/>
    </row>
    <row r="92" spans="1:37" customFormat="1" ht="15" customHeight="1">
      <c r="B92" s="458" t="s">
        <v>534</v>
      </c>
      <c r="C92" s="459">
        <v>753602</v>
      </c>
      <c r="D92" s="459" t="s">
        <v>1028</v>
      </c>
      <c r="E92" s="458" t="s">
        <v>654</v>
      </c>
      <c r="L92" s="66" t="s">
        <v>229</v>
      </c>
      <c r="M92" s="68" t="s">
        <v>2153</v>
      </c>
      <c r="N92" s="66" t="s">
        <v>428</v>
      </c>
      <c r="O92" s="66">
        <v>49570</v>
      </c>
      <c r="P92" s="452" t="s">
        <v>33</v>
      </c>
      <c r="Q92" s="457">
        <f t="shared" si="5"/>
        <v>514101</v>
      </c>
      <c r="R92" s="457" t="str">
        <f t="shared" si="6"/>
        <v>FRK.01.</v>
      </c>
      <c r="S92" s="457" t="str">
        <f t="shared" si="7"/>
        <v>Wykonywanie usług fryzjerskich</v>
      </c>
      <c r="T92" s="673" t="s">
        <v>2276</v>
      </c>
      <c r="U92" s="436">
        <v>8</v>
      </c>
      <c r="V92" s="436">
        <v>8</v>
      </c>
      <c r="W92" s="444" t="s">
        <v>1994</v>
      </c>
      <c r="X92" s="436">
        <v>0</v>
      </c>
      <c r="Y92" s="506">
        <v>0</v>
      </c>
      <c r="Z92" s="515" t="str">
        <f t="shared" si="8"/>
        <v>Centrum Kształcenia Zawodowego Cechu Rzemiosł Różnych i Małej Przedsiębiorczości w Bielawie, ul. Polna 2, 58-260 Bielawa</v>
      </c>
      <c r="AA92" s="440" t="s">
        <v>693</v>
      </c>
      <c r="AB92" s="448"/>
      <c r="AC92" s="120"/>
      <c r="AD92" s="120"/>
      <c r="AJ92" s="466"/>
    </row>
    <row r="93" spans="1:37" customFormat="1" ht="15" customHeight="1">
      <c r="B93" s="458" t="s">
        <v>527</v>
      </c>
      <c r="C93" s="459">
        <v>611303</v>
      </c>
      <c r="D93" s="459" t="s">
        <v>464</v>
      </c>
      <c r="E93" s="458" t="s">
        <v>662</v>
      </c>
      <c r="L93" s="66" t="s">
        <v>233</v>
      </c>
      <c r="M93" s="68" t="s">
        <v>2153</v>
      </c>
      <c r="N93" s="66" t="s">
        <v>428</v>
      </c>
      <c r="O93" s="66">
        <v>49570</v>
      </c>
      <c r="P93" s="452" t="s">
        <v>31</v>
      </c>
      <c r="Q93" s="457">
        <f t="shared" si="5"/>
        <v>723103</v>
      </c>
      <c r="R93" s="457" t="str">
        <f t="shared" si="6"/>
        <v>MOT.05.</v>
      </c>
      <c r="S93" s="457" t="str">
        <f t="shared" si="7"/>
        <v>Obsługa, diagnozowanie oraz naprawa pojazdów samochodowych</v>
      </c>
      <c r="T93" s="673" t="s">
        <v>2276</v>
      </c>
      <c r="U93" s="436">
        <v>25</v>
      </c>
      <c r="V93" s="436">
        <v>0</v>
      </c>
      <c r="W93" s="444" t="s">
        <v>1994</v>
      </c>
      <c r="X93" s="436">
        <v>0</v>
      </c>
      <c r="Y93" s="506">
        <v>0</v>
      </c>
      <c r="Z93" s="515" t="str">
        <f t="shared" si="8"/>
        <v>Centrum Kształcenia Zawodowego Cechu Rzemiosł Różnych i Małej Przedsiębiorczości w Bielawie, ul. Polna 2, 58-260 Bielawa</v>
      </c>
      <c r="AA93" s="440" t="s">
        <v>693</v>
      </c>
      <c r="AB93" s="271"/>
      <c r="AC93" s="120"/>
      <c r="AD93" s="120"/>
      <c r="AJ93" s="466"/>
    </row>
    <row r="94" spans="1:37" customFormat="1" ht="15" customHeight="1">
      <c r="B94" s="458" t="s">
        <v>496</v>
      </c>
      <c r="C94" s="459">
        <v>814209</v>
      </c>
      <c r="D94" s="459" t="s">
        <v>683</v>
      </c>
      <c r="E94" s="458" t="s">
        <v>586</v>
      </c>
      <c r="L94" s="66" t="s">
        <v>225</v>
      </c>
      <c r="M94" s="68" t="s">
        <v>2153</v>
      </c>
      <c r="N94" s="66" t="s">
        <v>428</v>
      </c>
      <c r="O94" s="66">
        <v>49570</v>
      </c>
      <c r="P94" s="452" t="s">
        <v>169</v>
      </c>
      <c r="Q94" s="457">
        <f t="shared" si="5"/>
        <v>962907</v>
      </c>
      <c r="R94" s="457" t="str">
        <f t="shared" si="6"/>
        <v>HGT.03.</v>
      </c>
      <c r="S94" s="457" t="str">
        <f t="shared" si="7"/>
        <v>Obsługa gości w obiekcie świadczącym usługi hotelarskie</v>
      </c>
      <c r="T94" s="671" t="s">
        <v>2359</v>
      </c>
      <c r="U94" s="436">
        <v>8</v>
      </c>
      <c r="V94" s="436">
        <v>8</v>
      </c>
      <c r="W94" s="442" t="s">
        <v>1994</v>
      </c>
      <c r="X94" s="436">
        <v>8</v>
      </c>
      <c r="Y94" s="506">
        <v>8</v>
      </c>
      <c r="Z94" s="515" t="str">
        <f t="shared" si="8"/>
        <v>Centrum Kształcenia Zawodowego w Kłodzkiej Szkole Przedsiębiorczości w Kłodzku, ul. Szkolna 8, 57-300 Kłodzko</v>
      </c>
      <c r="AA94" s="440" t="s">
        <v>677</v>
      </c>
      <c r="AB94" s="129"/>
      <c r="AC94" s="448"/>
      <c r="AD94" s="120"/>
      <c r="AJ94" s="466"/>
    </row>
    <row r="95" spans="1:37" customFormat="1" ht="15" customHeight="1">
      <c r="B95" s="458" t="s">
        <v>491</v>
      </c>
      <c r="C95" s="459">
        <v>834209</v>
      </c>
      <c r="D95" s="459" t="s">
        <v>578</v>
      </c>
      <c r="E95" s="458" t="s">
        <v>577</v>
      </c>
      <c r="L95" s="66" t="s">
        <v>223</v>
      </c>
      <c r="M95" s="68" t="s">
        <v>2153</v>
      </c>
      <c r="N95" s="66" t="s">
        <v>428</v>
      </c>
      <c r="O95" s="66">
        <v>49570</v>
      </c>
      <c r="P95" s="452" t="s">
        <v>34</v>
      </c>
      <c r="Q95" s="457">
        <f t="shared" si="5"/>
        <v>751201</v>
      </c>
      <c r="R95" s="457" t="str">
        <f t="shared" si="6"/>
        <v>SPC.01.</v>
      </c>
      <c r="S95" s="457" t="str">
        <f t="shared" si="7"/>
        <v>Produkcja wyrobów cukierniczych</v>
      </c>
      <c r="T95" s="671" t="s">
        <v>2330</v>
      </c>
      <c r="U95" s="436">
        <v>1</v>
      </c>
      <c r="V95" s="436">
        <v>1</v>
      </c>
      <c r="W95" s="442" t="s">
        <v>1994</v>
      </c>
      <c r="X95" s="436">
        <v>0</v>
      </c>
      <c r="Y95" s="506">
        <v>0</v>
      </c>
      <c r="Z95" s="515" t="str">
        <f t="shared" si="8"/>
        <v>Centrum Kształcenia Zawodowego w Świdnicy, 58-105 Świdnica, ul. Gen. Władysława Sikorskiego 41</v>
      </c>
      <c r="AA95" s="440" t="s">
        <v>93</v>
      </c>
      <c r="AB95" s="449"/>
      <c r="AC95" s="448"/>
      <c r="AD95" s="120"/>
      <c r="AJ95" s="466"/>
    </row>
    <row r="96" spans="1:37" customFormat="1" ht="15" customHeight="1">
      <c r="B96" s="458"/>
      <c r="C96" s="459"/>
      <c r="D96" s="459"/>
      <c r="E96" s="458"/>
      <c r="L96" s="66" t="s">
        <v>224</v>
      </c>
      <c r="M96" s="68" t="s">
        <v>2153</v>
      </c>
      <c r="N96" s="66" t="s">
        <v>428</v>
      </c>
      <c r="O96" s="66">
        <v>49570</v>
      </c>
      <c r="P96" s="452" t="s">
        <v>35</v>
      </c>
      <c r="Q96" s="457">
        <f t="shared" si="5"/>
        <v>741103</v>
      </c>
      <c r="R96" s="457" t="str">
        <f t="shared" si="6"/>
        <v>ELE.02.</v>
      </c>
      <c r="S96" s="457" t="str">
        <f t="shared" si="7"/>
        <v>Montaż, uruchamianie i konserwacja instalacji, maszyn i urządzeń elektrycznych</v>
      </c>
      <c r="T96" s="497" t="s">
        <v>2330</v>
      </c>
      <c r="U96" s="436">
        <v>2</v>
      </c>
      <c r="V96" s="436">
        <v>0</v>
      </c>
      <c r="W96" s="442" t="s">
        <v>1994</v>
      </c>
      <c r="X96" s="436">
        <v>0</v>
      </c>
      <c r="Y96" s="506">
        <v>0</v>
      </c>
      <c r="Z96" s="515" t="str">
        <f t="shared" si="8"/>
        <v>Centrum Kształcenia Zawodowego w Świdnicy, 58-105 Świdnica, ul. Gen. Władysława Sikorskiego 41</v>
      </c>
      <c r="AA96" s="440" t="s">
        <v>93</v>
      </c>
      <c r="AB96" s="449"/>
      <c r="AC96" s="448"/>
      <c r="AD96" s="120"/>
      <c r="AJ96" s="466"/>
    </row>
    <row r="97" spans="1:37" customFormat="1" ht="15" customHeight="1">
      <c r="B97" s="458" t="s">
        <v>524</v>
      </c>
      <c r="C97" s="459">
        <v>812107</v>
      </c>
      <c r="D97" s="459" t="s">
        <v>1020</v>
      </c>
      <c r="E97" s="458" t="s">
        <v>669</v>
      </c>
      <c r="L97" s="66" t="s">
        <v>228</v>
      </c>
      <c r="M97" s="68" t="s">
        <v>2153</v>
      </c>
      <c r="N97" s="66" t="s">
        <v>428</v>
      </c>
      <c r="O97" s="66">
        <v>49570</v>
      </c>
      <c r="P97" s="452" t="s">
        <v>30</v>
      </c>
      <c r="Q97" s="457">
        <f t="shared" si="5"/>
        <v>752205</v>
      </c>
      <c r="R97" s="457" t="str">
        <f t="shared" si="6"/>
        <v>DRM.04.</v>
      </c>
      <c r="S97" s="457" t="str">
        <f t="shared" si="7"/>
        <v> Wytwarzanie wyrobów z drewna i materiałów drewnopochodnych</v>
      </c>
      <c r="T97" s="512" t="s">
        <v>2330</v>
      </c>
      <c r="U97" s="436">
        <v>2</v>
      </c>
      <c r="V97" s="436">
        <v>0</v>
      </c>
      <c r="W97" s="442" t="s">
        <v>1994</v>
      </c>
      <c r="X97" s="436">
        <v>0</v>
      </c>
      <c r="Y97" s="506">
        <v>0</v>
      </c>
      <c r="Z97" s="515" t="str">
        <f t="shared" si="8"/>
        <v>Centrum Kształcenia Zawodowego w Świdnicy, 58-105 Świdnica, ul. Gen. Władysława Sikorskiego 41</v>
      </c>
      <c r="AA97" s="440" t="s">
        <v>93</v>
      </c>
      <c r="AB97" s="448"/>
      <c r="AC97" s="448"/>
      <c r="AD97" s="120"/>
      <c r="AJ97" s="466"/>
    </row>
    <row r="98" spans="1:37" customFormat="1" ht="15" customHeight="1">
      <c r="B98" s="458" t="s">
        <v>525</v>
      </c>
      <c r="C98" s="459">
        <v>812122</v>
      </c>
      <c r="D98" s="459" t="s">
        <v>1021</v>
      </c>
      <c r="E98" s="458" t="s">
        <v>668</v>
      </c>
      <c r="L98" s="66" t="s">
        <v>230</v>
      </c>
      <c r="M98" s="68" t="s">
        <v>2153</v>
      </c>
      <c r="N98" s="66" t="s">
        <v>428</v>
      </c>
      <c r="O98" s="66">
        <v>49570</v>
      </c>
      <c r="P98" s="452" t="s">
        <v>52</v>
      </c>
      <c r="Q98" s="457">
        <f t="shared" si="5"/>
        <v>751204</v>
      </c>
      <c r="R98" s="457" t="str">
        <f t="shared" si="6"/>
        <v>SPC.03.</v>
      </c>
      <c r="S98" s="457" t="str">
        <f t="shared" si="7"/>
        <v>Produkcja wyrobów piekarskich</v>
      </c>
      <c r="T98" s="674" t="s">
        <v>2330</v>
      </c>
      <c r="U98" s="436">
        <v>5</v>
      </c>
      <c r="V98" s="436">
        <v>0</v>
      </c>
      <c r="W98" s="444" t="s">
        <v>1994</v>
      </c>
      <c r="X98" s="436">
        <v>0</v>
      </c>
      <c r="Y98" s="506">
        <v>0</v>
      </c>
      <c r="Z98" s="515" t="str">
        <f t="shared" si="8"/>
        <v>Centrum Kształcenia Zawodowego w Świdnicy, 58-105 Świdnica, ul. Gen. Władysława Sikorskiego 41</v>
      </c>
      <c r="AA98" s="440" t="s">
        <v>93</v>
      </c>
      <c r="AB98" s="448"/>
      <c r="AC98" s="448"/>
      <c r="AD98" s="120"/>
      <c r="AJ98" s="466"/>
    </row>
    <row r="99" spans="1:37" customFormat="1" ht="15" customHeight="1">
      <c r="B99" s="458" t="s">
        <v>541</v>
      </c>
      <c r="C99" s="459">
        <v>816003</v>
      </c>
      <c r="D99" s="459" t="s">
        <v>1034</v>
      </c>
      <c r="E99" s="458" t="s">
        <v>643</v>
      </c>
      <c r="L99" s="66" t="s">
        <v>232</v>
      </c>
      <c r="M99" s="68" t="s">
        <v>2153</v>
      </c>
      <c r="N99" s="66" t="s">
        <v>428</v>
      </c>
      <c r="O99" s="66">
        <v>49570</v>
      </c>
      <c r="P99" s="452" t="s">
        <v>125</v>
      </c>
      <c r="Q99" s="457">
        <f t="shared" si="5"/>
        <v>712618</v>
      </c>
      <c r="R99" s="457" t="str">
        <f t="shared" si="6"/>
        <v>BUD.09.</v>
      </c>
      <c r="S99" s="457" t="str">
        <f t="shared" si="7"/>
        <v>Wykonywanie robót związanych z budową, montażem i eksploatacją sieci oraz instalacji sanitarnych</v>
      </c>
      <c r="T99" s="673" t="s">
        <v>2330</v>
      </c>
      <c r="U99" s="436">
        <v>2</v>
      </c>
      <c r="V99" s="436">
        <v>0</v>
      </c>
      <c r="W99" s="444" t="s">
        <v>1994</v>
      </c>
      <c r="X99" s="436">
        <v>0</v>
      </c>
      <c r="Y99" s="506">
        <v>0</v>
      </c>
      <c r="Z99" s="515" t="str">
        <f t="shared" si="8"/>
        <v>Centrum Kształcenia Zawodowego w Świdnicy, 58-105 Świdnica, ul. Gen. Władysława Sikorskiego 41</v>
      </c>
      <c r="AA99" s="440" t="s">
        <v>93</v>
      </c>
      <c r="AB99" s="448"/>
      <c r="AC99" s="120"/>
      <c r="AD99" s="120"/>
      <c r="AJ99" s="466"/>
    </row>
    <row r="100" spans="1:37" ht="15" customHeight="1">
      <c r="A100" s="1"/>
      <c r="B100" s="458" t="s">
        <v>508</v>
      </c>
      <c r="C100" s="459">
        <v>811205</v>
      </c>
      <c r="D100" s="459" t="s">
        <v>1014</v>
      </c>
      <c r="E100" s="458" t="s">
        <v>608</v>
      </c>
      <c r="L100" s="66" t="s">
        <v>227</v>
      </c>
      <c r="M100" s="68" t="s">
        <v>2153</v>
      </c>
      <c r="N100" s="66" t="s">
        <v>428</v>
      </c>
      <c r="O100" s="66">
        <v>49570</v>
      </c>
      <c r="P100" s="452" t="s">
        <v>41</v>
      </c>
      <c r="Q100" s="457">
        <f t="shared" si="5"/>
        <v>522301</v>
      </c>
      <c r="R100" s="457" t="str">
        <f t="shared" si="6"/>
        <v>HAN.01.</v>
      </c>
      <c r="S100" s="457" t="str">
        <f t="shared" si="7"/>
        <v>Prowadzenie sprzedaży</v>
      </c>
      <c r="T100" s="673" t="s">
        <v>2281</v>
      </c>
      <c r="U100" s="436">
        <v>3</v>
      </c>
      <c r="V100" s="436">
        <v>3</v>
      </c>
      <c r="W100" s="442" t="s">
        <v>1994</v>
      </c>
      <c r="X100" s="436">
        <v>0</v>
      </c>
      <c r="Y100" s="506">
        <v>0</v>
      </c>
      <c r="Z100" s="515" t="str">
        <f t="shared" si="8"/>
        <v>Centrum Kształcenia Zawodowego w Świdnicy, 58-105 Świdnica, ul. Gen. Władysława Sikorskiego 41</v>
      </c>
      <c r="AA100" s="440" t="s">
        <v>93</v>
      </c>
      <c r="AB100" s="271"/>
      <c r="AC100" s="120"/>
      <c r="AD100" s="120"/>
      <c r="AK100"/>
    </row>
    <row r="101" spans="1:37" ht="15" customHeight="1">
      <c r="A101" s="1"/>
      <c r="B101" s="458" t="s">
        <v>2209</v>
      </c>
      <c r="C101" s="459">
        <v>313211</v>
      </c>
      <c r="D101" s="459" t="s">
        <v>2208</v>
      </c>
      <c r="E101" s="458" t="s">
        <v>2207</v>
      </c>
      <c r="L101" s="66" t="s">
        <v>226</v>
      </c>
      <c r="M101" s="68" t="s">
        <v>2153</v>
      </c>
      <c r="N101" s="66" t="s">
        <v>428</v>
      </c>
      <c r="O101" s="66">
        <v>49570</v>
      </c>
      <c r="P101" s="452" t="s">
        <v>213</v>
      </c>
      <c r="Q101" s="457">
        <f t="shared" si="5"/>
        <v>613003</v>
      </c>
      <c r="R101" s="457" t="str">
        <f t="shared" si="6"/>
        <v>ROL.04.</v>
      </c>
      <c r="S101" s="457" t="str">
        <f t="shared" si="7"/>
        <v> Prowadzenie produkcji rolniczej</v>
      </c>
      <c r="T101" s="671" t="s">
        <v>2337</v>
      </c>
      <c r="U101" s="436">
        <v>2</v>
      </c>
      <c r="V101" s="436">
        <v>1</v>
      </c>
      <c r="W101" s="442" t="s">
        <v>1994</v>
      </c>
      <c r="X101" s="436">
        <v>2</v>
      </c>
      <c r="Y101" s="506">
        <v>1</v>
      </c>
      <c r="Z101" s="515" t="str">
        <f t="shared" si="8"/>
        <v>Ośrodek Dokształcania i Doskonalenia Zawodowego w Krotoszynie</v>
      </c>
      <c r="AA101" s="440" t="s">
        <v>680</v>
      </c>
      <c r="AB101" s="271"/>
      <c r="AC101" s="120"/>
      <c r="AD101" s="120"/>
      <c r="AK101"/>
    </row>
    <row r="102" spans="1:37" ht="15" customHeight="1">
      <c r="A102" s="1"/>
      <c r="B102" s="458" t="s">
        <v>513</v>
      </c>
      <c r="C102" s="459">
        <v>834105</v>
      </c>
      <c r="D102" s="459" t="s">
        <v>619</v>
      </c>
      <c r="E102" s="458" t="s">
        <v>618</v>
      </c>
      <c r="L102" s="66" t="s">
        <v>221</v>
      </c>
      <c r="M102" s="68" t="s">
        <v>2153</v>
      </c>
      <c r="N102" s="66" t="s">
        <v>428</v>
      </c>
      <c r="O102" s="66">
        <v>49570</v>
      </c>
      <c r="P102" s="452" t="s">
        <v>76</v>
      </c>
      <c r="Q102" s="457">
        <f t="shared" si="5"/>
        <v>721306</v>
      </c>
      <c r="R102" s="457" t="str">
        <f t="shared" si="6"/>
        <v>MOT.01.</v>
      </c>
      <c r="S102" s="457" t="str">
        <f t="shared" si="7"/>
        <v>Diagnozowanie i naprawa nadwozi pojazdów samochodowych</v>
      </c>
      <c r="T102" s="497" t="s">
        <v>2290</v>
      </c>
      <c r="U102" s="436">
        <v>1</v>
      </c>
      <c r="V102" s="436">
        <v>0</v>
      </c>
      <c r="W102" s="442" t="s">
        <v>1994</v>
      </c>
      <c r="X102" s="436">
        <v>1</v>
      </c>
      <c r="Y102" s="506">
        <v>0</v>
      </c>
      <c r="Z102" s="515" t="str">
        <f t="shared" si="8"/>
        <v>Centrum Kształcenia Zawodowego w Świdnicy, 58-105 Świdnica, ul. Gen. Władysława Sikorskiego 41</v>
      </c>
      <c r="AA102" s="440" t="s">
        <v>93</v>
      </c>
      <c r="AB102" s="644"/>
      <c r="AC102" s="120"/>
      <c r="AD102" s="120"/>
      <c r="AK102"/>
    </row>
    <row r="103" spans="1:37" ht="15" customHeight="1">
      <c r="A103" s="1"/>
      <c r="B103" s="458" t="s">
        <v>535</v>
      </c>
      <c r="C103" s="459">
        <v>815204</v>
      </c>
      <c r="D103" s="459" t="s">
        <v>1029</v>
      </c>
      <c r="E103" s="458" t="s">
        <v>653</v>
      </c>
      <c r="L103" s="66" t="s">
        <v>222</v>
      </c>
      <c r="M103" s="68" t="s">
        <v>2153</v>
      </c>
      <c r="N103" s="66" t="s">
        <v>428</v>
      </c>
      <c r="O103" s="66">
        <v>49570</v>
      </c>
      <c r="P103" s="452" t="s">
        <v>194</v>
      </c>
      <c r="Q103" s="457">
        <f t="shared" si="5"/>
        <v>711204</v>
      </c>
      <c r="R103" s="457" t="str">
        <f t="shared" si="6"/>
        <v>BUD.12.</v>
      </c>
      <c r="S103" s="457" t="str">
        <f t="shared" si="7"/>
        <v> Wykonywanie robót murarskich i tynkarskich</v>
      </c>
      <c r="T103" s="512" t="s">
        <v>2290</v>
      </c>
      <c r="U103" s="436">
        <v>1</v>
      </c>
      <c r="V103" s="436">
        <v>0</v>
      </c>
      <c r="W103" s="444" t="s">
        <v>1994</v>
      </c>
      <c r="X103" s="436">
        <v>1</v>
      </c>
      <c r="Y103" s="506">
        <v>0</v>
      </c>
      <c r="Z103" s="515" t="str">
        <f t="shared" si="8"/>
        <v>Centrum Kształcenia Zawodowego w Świdnicy, 58-105 Świdnica, ul. Gen. Władysława Sikorskiego 41</v>
      </c>
      <c r="AA103" s="440" t="s">
        <v>93</v>
      </c>
      <c r="AB103" s="271"/>
      <c r="AC103" s="448"/>
      <c r="AD103" s="120"/>
      <c r="AK103"/>
    </row>
    <row r="104" spans="1:37" ht="15" customHeight="1">
      <c r="A104" s="1"/>
      <c r="B104" s="458" t="s">
        <v>73</v>
      </c>
      <c r="C104" s="459">
        <v>722307</v>
      </c>
      <c r="D104" s="459" t="s">
        <v>74</v>
      </c>
      <c r="E104" s="458" t="s">
        <v>624</v>
      </c>
      <c r="L104" s="66" t="s">
        <v>238</v>
      </c>
      <c r="M104" s="68" t="s">
        <v>2077</v>
      </c>
      <c r="N104" s="66" t="s">
        <v>449</v>
      </c>
      <c r="O104" s="71">
        <v>6426</v>
      </c>
      <c r="P104" s="452" t="s">
        <v>66</v>
      </c>
      <c r="Q104" s="457">
        <f t="shared" si="5"/>
        <v>723103</v>
      </c>
      <c r="R104" s="457" t="str">
        <f t="shared" si="6"/>
        <v>MOT.05.</v>
      </c>
      <c r="S104" s="457" t="str">
        <f t="shared" si="7"/>
        <v>Obsługa, diagnozowanie oraz naprawa pojazdów samochodowych</v>
      </c>
      <c r="T104" s="424" t="s">
        <v>2275</v>
      </c>
      <c r="U104" s="441">
        <v>14</v>
      </c>
      <c r="V104" s="441">
        <v>0</v>
      </c>
      <c r="W104" s="444" t="s">
        <v>1994</v>
      </c>
      <c r="X104" s="441">
        <v>0</v>
      </c>
      <c r="Y104" s="505">
        <v>0</v>
      </c>
      <c r="Z104" s="515" t="str">
        <f t="shared" si="8"/>
        <v>Głogowskie Centrum Kształcenia Zawodowego w Głogowie</v>
      </c>
      <c r="AA104" s="440" t="s">
        <v>475</v>
      </c>
      <c r="AB104" s="271"/>
      <c r="AC104" s="448"/>
      <c r="AD104" s="120"/>
      <c r="AK104"/>
    </row>
    <row r="105" spans="1:37" ht="15" customHeight="1">
      <c r="A105" s="1"/>
      <c r="B105" s="458" t="s">
        <v>529</v>
      </c>
      <c r="C105" s="459">
        <v>732305</v>
      </c>
      <c r="D105" s="459" t="s">
        <v>1024</v>
      </c>
      <c r="E105" s="458" t="s">
        <v>659</v>
      </c>
      <c r="L105" s="66" t="s">
        <v>241</v>
      </c>
      <c r="M105" s="68" t="s">
        <v>2077</v>
      </c>
      <c r="N105" s="66" t="s">
        <v>449</v>
      </c>
      <c r="O105" s="71">
        <v>6426</v>
      </c>
      <c r="P105" s="452" t="s">
        <v>80</v>
      </c>
      <c r="Q105" s="457">
        <f t="shared" si="5"/>
        <v>752205</v>
      </c>
      <c r="R105" s="457" t="str">
        <f t="shared" si="6"/>
        <v>DRM.04.</v>
      </c>
      <c r="S105" s="457" t="str">
        <f t="shared" si="7"/>
        <v> Wytwarzanie wyrobów z drewna i materiałów drewnopochodnych</v>
      </c>
      <c r="T105" s="424" t="s">
        <v>2370</v>
      </c>
      <c r="U105" s="441">
        <v>5</v>
      </c>
      <c r="V105" s="441">
        <v>0</v>
      </c>
      <c r="W105" s="444" t="s">
        <v>1994</v>
      </c>
      <c r="X105" s="441">
        <v>4</v>
      </c>
      <c r="Y105" s="505">
        <v>0</v>
      </c>
      <c r="Z105" s="515" t="str">
        <f t="shared" si="8"/>
        <v>Centrum Kształcenia Zawodowego i Ustawicznego, 67-400 Wschowa, Plac Kosynierów 1</v>
      </c>
      <c r="AA105" s="440" t="s">
        <v>679</v>
      </c>
      <c r="AB105" s="271"/>
      <c r="AC105" s="448"/>
      <c r="AD105" s="120"/>
      <c r="AK105"/>
    </row>
    <row r="106" spans="1:37" ht="15" customHeight="1">
      <c r="A106" s="1"/>
      <c r="B106" s="458" t="s">
        <v>493</v>
      </c>
      <c r="C106" s="459">
        <v>818115</v>
      </c>
      <c r="D106" s="459" t="s">
        <v>581</v>
      </c>
      <c r="E106" s="458" t="s">
        <v>580</v>
      </c>
      <c r="L106" s="66" t="s">
        <v>237</v>
      </c>
      <c r="M106" s="68" t="s">
        <v>2077</v>
      </c>
      <c r="N106" s="66" t="s">
        <v>449</v>
      </c>
      <c r="O106" s="71">
        <v>6426</v>
      </c>
      <c r="P106" s="452" t="s">
        <v>192</v>
      </c>
      <c r="Q106" s="457">
        <f t="shared" si="5"/>
        <v>713203</v>
      </c>
      <c r="R106" s="457" t="str">
        <f t="shared" si="6"/>
        <v>MOT.03.</v>
      </c>
      <c r="S106" s="457" t="str">
        <f t="shared" si="7"/>
        <v>Diagnozowanie i naprawa powłok lakierniczych</v>
      </c>
      <c r="T106" s="423" t="s">
        <v>2372</v>
      </c>
      <c r="U106" s="441">
        <v>2</v>
      </c>
      <c r="V106" s="441">
        <v>0</v>
      </c>
      <c r="W106" s="444" t="s">
        <v>1994</v>
      </c>
      <c r="X106" s="441">
        <v>2</v>
      </c>
      <c r="Y106" s="505">
        <v>0</v>
      </c>
      <c r="Z106" s="515" t="str">
        <f t="shared" si="8"/>
        <v>Centrum Kształcenia Zawodowego i Ustawicznego, 67-400 Wschowa, Plac Kosynierów 1</v>
      </c>
      <c r="AA106" s="440" t="s">
        <v>679</v>
      </c>
      <c r="AB106" s="271"/>
      <c r="AC106" s="448"/>
      <c r="AD106" s="120"/>
      <c r="AK106"/>
    </row>
    <row r="107" spans="1:37" ht="15" customHeight="1">
      <c r="A107" s="1"/>
      <c r="B107" s="458" t="s">
        <v>497</v>
      </c>
      <c r="C107" s="459">
        <v>813134</v>
      </c>
      <c r="D107" s="459" t="s">
        <v>466</v>
      </c>
      <c r="E107" s="458" t="s">
        <v>587</v>
      </c>
      <c r="L107" s="66" t="s">
        <v>242</v>
      </c>
      <c r="M107" s="68" t="s">
        <v>2077</v>
      </c>
      <c r="N107" s="66" t="s">
        <v>449</v>
      </c>
      <c r="O107" s="71">
        <v>6426</v>
      </c>
      <c r="P107" s="452" t="s">
        <v>79</v>
      </c>
      <c r="Q107" s="457">
        <f t="shared" si="5"/>
        <v>751204</v>
      </c>
      <c r="R107" s="457" t="str">
        <f t="shared" si="6"/>
        <v>SPC.03.</v>
      </c>
      <c r="S107" s="457" t="str">
        <f t="shared" si="7"/>
        <v>Produkcja wyrobów piekarskich</v>
      </c>
      <c r="T107" s="424" t="s">
        <v>2372</v>
      </c>
      <c r="U107" s="441">
        <v>1</v>
      </c>
      <c r="V107" s="441">
        <v>0</v>
      </c>
      <c r="W107" s="444" t="s">
        <v>1994</v>
      </c>
      <c r="X107" s="441">
        <v>1</v>
      </c>
      <c r="Y107" s="505">
        <v>0</v>
      </c>
      <c r="Z107" s="515" t="str">
        <f t="shared" si="8"/>
        <v>Centrum Kształcenia Zawodowego i Ustawicznego, 67-400 Wschowa, Plac Kosynierów 1</v>
      </c>
      <c r="AA107" s="440" t="s">
        <v>679</v>
      </c>
      <c r="AB107" s="271"/>
      <c r="AC107" s="120"/>
      <c r="AD107" s="120"/>
      <c r="AK107"/>
    </row>
    <row r="108" spans="1:37" ht="15" customHeight="1">
      <c r="A108" s="1"/>
      <c r="B108" s="458" t="s">
        <v>494</v>
      </c>
      <c r="C108" s="459">
        <v>818116</v>
      </c>
      <c r="D108" s="459" t="s">
        <v>583</v>
      </c>
      <c r="E108" s="458" t="s">
        <v>582</v>
      </c>
      <c r="L108" s="66" t="s">
        <v>240</v>
      </c>
      <c r="M108" s="68" t="s">
        <v>2077</v>
      </c>
      <c r="N108" s="66" t="s">
        <v>449</v>
      </c>
      <c r="O108" s="71">
        <v>6426</v>
      </c>
      <c r="P108" s="452" t="s">
        <v>70</v>
      </c>
      <c r="Q108" s="457">
        <f t="shared" si="5"/>
        <v>522301</v>
      </c>
      <c r="R108" s="457" t="str">
        <f t="shared" si="6"/>
        <v>HAN.01.</v>
      </c>
      <c r="S108" s="457" t="str">
        <f t="shared" si="7"/>
        <v>Prowadzenie sprzedaży</v>
      </c>
      <c r="T108" s="423" t="s">
        <v>2284</v>
      </c>
      <c r="U108" s="441">
        <v>10</v>
      </c>
      <c r="V108" s="444">
        <v>8</v>
      </c>
      <c r="W108" s="441" t="s">
        <v>1994</v>
      </c>
      <c r="X108" s="441">
        <v>2</v>
      </c>
      <c r="Y108" s="471">
        <v>1</v>
      </c>
      <c r="Z108" s="515" t="str">
        <f t="shared" si="8"/>
        <v>Centrum Kształcenia Zawodowego i Ustawicznego w Legnicy, ul. Lotnicza 26, 59-220 Legnica</v>
      </c>
      <c r="AA108" s="440" t="s">
        <v>691</v>
      </c>
      <c r="AB108" s="271"/>
      <c r="AC108" s="120"/>
      <c r="AD108" s="120"/>
      <c r="AK108"/>
    </row>
    <row r="109" spans="1:37" customFormat="1" ht="15" customHeight="1">
      <c r="B109" s="463" t="s">
        <v>520</v>
      </c>
      <c r="C109" s="464">
        <v>731104</v>
      </c>
      <c r="D109" s="464" t="s">
        <v>674</v>
      </c>
      <c r="E109" s="463" t="s">
        <v>673</v>
      </c>
      <c r="L109" s="66" t="s">
        <v>235</v>
      </c>
      <c r="M109" s="68" t="s">
        <v>2077</v>
      </c>
      <c r="N109" s="66" t="s">
        <v>449</v>
      </c>
      <c r="O109" s="71">
        <v>6426</v>
      </c>
      <c r="P109" s="452" t="s">
        <v>78</v>
      </c>
      <c r="Q109" s="457">
        <f t="shared" si="5"/>
        <v>741103</v>
      </c>
      <c r="R109" s="457" t="str">
        <f t="shared" si="6"/>
        <v>ELE.02.</v>
      </c>
      <c r="S109" s="457" t="str">
        <f t="shared" si="7"/>
        <v>Montaż, uruchamianie i konserwacja instalacji, maszyn i urządzeń elektrycznych</v>
      </c>
      <c r="T109" s="424" t="s">
        <v>2368</v>
      </c>
      <c r="U109" s="441">
        <v>9</v>
      </c>
      <c r="V109" s="441">
        <v>0</v>
      </c>
      <c r="W109" s="442" t="s">
        <v>1994</v>
      </c>
      <c r="X109" s="441">
        <v>7</v>
      </c>
      <c r="Y109" s="505">
        <v>0</v>
      </c>
      <c r="Z109" s="515" t="str">
        <f t="shared" si="8"/>
        <v>Centrum Kształcenia Zawodowego i Ustawicznego, 67-400 Wschowa, Plac Kosynierów 1</v>
      </c>
      <c r="AA109" s="440" t="s">
        <v>679</v>
      </c>
      <c r="AB109" s="271"/>
      <c r="AC109" s="120"/>
      <c r="AD109" s="120"/>
      <c r="AJ109" s="466"/>
    </row>
    <row r="110" spans="1:37" customFormat="1" ht="15" customHeight="1">
      <c r="B110" s="458" t="s">
        <v>79</v>
      </c>
      <c r="C110" s="459">
        <v>751204</v>
      </c>
      <c r="D110" s="459" t="s">
        <v>61</v>
      </c>
      <c r="E110" s="458" t="s">
        <v>642</v>
      </c>
      <c r="L110" s="66" t="s">
        <v>236</v>
      </c>
      <c r="M110" s="68" t="s">
        <v>2077</v>
      </c>
      <c r="N110" s="66" t="s">
        <v>449</v>
      </c>
      <c r="O110" s="71">
        <v>6426</v>
      </c>
      <c r="P110" s="452" t="s">
        <v>71</v>
      </c>
      <c r="Q110" s="457">
        <f t="shared" si="5"/>
        <v>512001</v>
      </c>
      <c r="R110" s="457" t="str">
        <f t="shared" si="6"/>
        <v>HGT.02.</v>
      </c>
      <c r="S110" s="457" t="str">
        <f t="shared" si="7"/>
        <v> Przygotowanie i wydawanie dań</v>
      </c>
      <c r="T110" s="424" t="s">
        <v>2281</v>
      </c>
      <c r="U110" s="441">
        <v>8</v>
      </c>
      <c r="V110" s="441">
        <v>4</v>
      </c>
      <c r="W110" s="444" t="s">
        <v>1994</v>
      </c>
      <c r="X110" s="441">
        <v>6</v>
      </c>
      <c r="Y110" s="505">
        <v>2</v>
      </c>
      <c r="Z110" s="515" t="str">
        <f t="shared" si="8"/>
        <v>Centrum Kształcenia Zawodowego i Ustawicznego w Legnicy, ul. Lotnicza 26, 59-220 Legnica</v>
      </c>
      <c r="AA110" s="440" t="s">
        <v>691</v>
      </c>
      <c r="AB110" s="448"/>
      <c r="AC110" s="120"/>
      <c r="AD110" s="120"/>
      <c r="AJ110" s="466"/>
    </row>
    <row r="111" spans="1:37" customFormat="1" ht="15" customHeight="1">
      <c r="B111" s="458" t="s">
        <v>511</v>
      </c>
      <c r="C111" s="459">
        <v>962907</v>
      </c>
      <c r="D111" s="459" t="s">
        <v>170</v>
      </c>
      <c r="E111" s="458" t="s">
        <v>614</v>
      </c>
      <c r="L111" s="66" t="s">
        <v>239</v>
      </c>
      <c r="M111" s="68" t="s">
        <v>2077</v>
      </c>
      <c r="N111" s="66" t="s">
        <v>449</v>
      </c>
      <c r="O111" s="71">
        <v>6426</v>
      </c>
      <c r="P111" s="452" t="s">
        <v>70</v>
      </c>
      <c r="Q111" s="457">
        <f t="shared" si="5"/>
        <v>522301</v>
      </c>
      <c r="R111" s="457" t="str">
        <f t="shared" si="6"/>
        <v>HAN.01.</v>
      </c>
      <c r="S111" s="457" t="str">
        <f t="shared" si="7"/>
        <v>Prowadzenie sprzedaży</v>
      </c>
      <c r="T111" s="430" t="s">
        <v>2285</v>
      </c>
      <c r="U111" s="441">
        <v>10</v>
      </c>
      <c r="V111" s="444">
        <v>8</v>
      </c>
      <c r="W111" s="441" t="s">
        <v>1994</v>
      </c>
      <c r="X111" s="441">
        <v>8</v>
      </c>
      <c r="Y111" s="471">
        <v>6</v>
      </c>
      <c r="Z111" s="515" t="str">
        <f t="shared" si="8"/>
        <v>Centrum Kształcenia Zawodowego i Ustawicznego w Legnicy, ul. Lotnicza 26, 59-220 Legnica</v>
      </c>
      <c r="AA111" s="440" t="s">
        <v>691</v>
      </c>
      <c r="AB111" s="448"/>
      <c r="AC111" s="120"/>
      <c r="AD111" s="120"/>
      <c r="AJ111" s="466"/>
    </row>
    <row r="112" spans="1:37" customFormat="1" ht="15" customHeight="1">
      <c r="B112" s="458" t="s">
        <v>503</v>
      </c>
      <c r="C112" s="459">
        <v>932920</v>
      </c>
      <c r="D112" s="459" t="s">
        <v>1011</v>
      </c>
      <c r="E112" s="458" t="s">
        <v>601</v>
      </c>
      <c r="L112" s="66" t="s">
        <v>234</v>
      </c>
      <c r="M112" s="68" t="s">
        <v>2077</v>
      </c>
      <c r="N112" s="66" t="s">
        <v>449</v>
      </c>
      <c r="O112" s="71">
        <v>6426</v>
      </c>
      <c r="P112" s="452" t="s">
        <v>175</v>
      </c>
      <c r="Q112" s="457">
        <f t="shared" si="5"/>
        <v>751201</v>
      </c>
      <c r="R112" s="457" t="str">
        <f t="shared" si="6"/>
        <v>SPC.01.</v>
      </c>
      <c r="S112" s="457" t="str">
        <f t="shared" si="7"/>
        <v>Produkcja wyrobów cukierniczych</v>
      </c>
      <c r="T112" s="423" t="s">
        <v>2280</v>
      </c>
      <c r="U112" s="441">
        <v>15</v>
      </c>
      <c r="V112" s="441">
        <v>12</v>
      </c>
      <c r="W112" s="444" t="s">
        <v>1994</v>
      </c>
      <c r="X112" s="441">
        <v>10</v>
      </c>
      <c r="Y112" s="505">
        <v>10</v>
      </c>
      <c r="Z112" s="515" t="str">
        <f t="shared" si="8"/>
        <v>Centrum Kształcenia Zawodowego i Ustawicznego w Legnicy, ul. Lotnicza 26, 59-220 Legnica</v>
      </c>
      <c r="AA112" s="440" t="s">
        <v>691</v>
      </c>
      <c r="AB112" s="448"/>
      <c r="AC112" s="120"/>
      <c r="AD112" s="120"/>
      <c r="AJ112" s="466"/>
    </row>
    <row r="113" spans="1:37" customFormat="1" ht="15" customHeight="1">
      <c r="B113" s="458" t="s">
        <v>512</v>
      </c>
      <c r="C113" s="459">
        <v>941203</v>
      </c>
      <c r="D113" s="459" t="s">
        <v>616</v>
      </c>
      <c r="E113" s="458" t="s">
        <v>615</v>
      </c>
      <c r="L113" s="66" t="s">
        <v>243</v>
      </c>
      <c r="M113" s="68" t="s">
        <v>2187</v>
      </c>
      <c r="N113" s="196" t="s">
        <v>121</v>
      </c>
      <c r="O113" s="66">
        <v>82814</v>
      </c>
      <c r="P113" s="452" t="s">
        <v>33</v>
      </c>
      <c r="Q113" s="457">
        <f t="shared" si="5"/>
        <v>514101</v>
      </c>
      <c r="R113" s="457" t="str">
        <f t="shared" si="6"/>
        <v>FRK.01.</v>
      </c>
      <c r="S113" s="457" t="str">
        <f t="shared" si="7"/>
        <v>Wykonywanie usług fryzjerskich</v>
      </c>
      <c r="T113" s="673"/>
      <c r="U113" s="607">
        <v>0</v>
      </c>
      <c r="V113" s="436">
        <v>0</v>
      </c>
      <c r="W113" s="444" t="s">
        <v>1994</v>
      </c>
      <c r="X113" s="436">
        <v>0</v>
      </c>
      <c r="Y113" s="506">
        <v>0</v>
      </c>
      <c r="Z113" s="515" t="str">
        <f t="shared" si="8"/>
        <v>Centrum Kształcenia Zawodowego i Ustawicznego, 67-400 Wschowa, Plac Kosynierów 1</v>
      </c>
      <c r="AA113" s="440" t="s">
        <v>679</v>
      </c>
      <c r="AB113" s="272"/>
      <c r="AC113" s="120"/>
      <c r="AD113" s="120"/>
      <c r="AJ113" s="466"/>
    </row>
    <row r="114" spans="1:37" customFormat="1" ht="15" customHeight="1">
      <c r="B114" s="458" t="s">
        <v>536</v>
      </c>
      <c r="C114" s="459">
        <v>932915</v>
      </c>
      <c r="D114" s="459" t="s">
        <v>1030</v>
      </c>
      <c r="E114" s="458" t="s">
        <v>652</v>
      </c>
      <c r="L114" s="66" t="s">
        <v>246</v>
      </c>
      <c r="M114" s="68" t="s">
        <v>2187</v>
      </c>
      <c r="N114" s="196" t="s">
        <v>121</v>
      </c>
      <c r="O114" s="66">
        <v>82814</v>
      </c>
      <c r="P114" s="452" t="s">
        <v>36</v>
      </c>
      <c r="Q114" s="457">
        <f t="shared" si="5"/>
        <v>711204</v>
      </c>
      <c r="R114" s="457" t="str">
        <f t="shared" si="6"/>
        <v>BUD.12.</v>
      </c>
      <c r="S114" s="457" t="str">
        <f t="shared" si="7"/>
        <v> Wykonywanie robót murarskich i tynkarskich</v>
      </c>
      <c r="T114" s="673"/>
      <c r="U114" s="607">
        <v>0</v>
      </c>
      <c r="V114" s="436">
        <v>0</v>
      </c>
      <c r="W114" s="444" t="s">
        <v>1994</v>
      </c>
      <c r="X114" s="436">
        <v>0</v>
      </c>
      <c r="Y114" s="506">
        <v>0</v>
      </c>
      <c r="Z114" s="515" t="str">
        <f t="shared" si="8"/>
        <v>Centrum Kształcenia Zawodowego i Ustawicznego, 67-400 Wschowa, Plac Kosynierów 1</v>
      </c>
      <c r="AA114" s="440" t="s">
        <v>679</v>
      </c>
      <c r="AB114" s="272"/>
      <c r="AC114" s="120"/>
      <c r="AD114" s="120"/>
      <c r="AJ114" s="466"/>
    </row>
    <row r="115" spans="1:37" customFormat="1" ht="15" customHeight="1">
      <c r="B115" s="458" t="s">
        <v>517</v>
      </c>
      <c r="C115" s="459">
        <v>932916</v>
      </c>
      <c r="D115" s="459" t="s">
        <v>626</v>
      </c>
      <c r="E115" s="458" t="s">
        <v>625</v>
      </c>
      <c r="L115" s="66" t="s">
        <v>248</v>
      </c>
      <c r="M115" s="68" t="s">
        <v>2187</v>
      </c>
      <c r="N115" s="196" t="s">
        <v>121</v>
      </c>
      <c r="O115" s="66">
        <v>82814</v>
      </c>
      <c r="P115" s="452" t="s">
        <v>213</v>
      </c>
      <c r="Q115" s="457">
        <f t="shared" si="5"/>
        <v>613003</v>
      </c>
      <c r="R115" s="457" t="str">
        <f t="shared" si="6"/>
        <v>ROL.04.</v>
      </c>
      <c r="S115" s="457" t="str">
        <f t="shared" si="7"/>
        <v> Prowadzenie produkcji rolniczej</v>
      </c>
      <c r="T115" s="673" t="s">
        <v>2373</v>
      </c>
      <c r="U115" s="436">
        <v>1</v>
      </c>
      <c r="V115" s="436">
        <v>0</v>
      </c>
      <c r="W115" s="444" t="s">
        <v>1994</v>
      </c>
      <c r="X115" s="436">
        <v>1</v>
      </c>
      <c r="Y115" s="506">
        <v>0</v>
      </c>
      <c r="Z115" s="515" t="str">
        <f t="shared" si="8"/>
        <v>Centrum Kształcenia Zawodowego i Ustawicznego, 67-400 Wschowa, Plac Kosynierów 1</v>
      </c>
      <c r="AA115" s="440" t="s">
        <v>679</v>
      </c>
      <c r="AB115" s="120"/>
      <c r="AC115" s="448"/>
      <c r="AD115" s="120"/>
      <c r="AJ115" s="466"/>
    </row>
    <row r="116" spans="1:37" customFormat="1" ht="15" customHeight="1">
      <c r="B116" s="458" t="s">
        <v>195</v>
      </c>
      <c r="C116" s="459">
        <v>911205</v>
      </c>
      <c r="D116" s="459" t="s">
        <v>198</v>
      </c>
      <c r="E116" s="458" t="s">
        <v>617</v>
      </c>
      <c r="L116" s="66" t="s">
        <v>249</v>
      </c>
      <c r="M116" s="68" t="s">
        <v>2187</v>
      </c>
      <c r="N116" s="196" t="s">
        <v>121</v>
      </c>
      <c r="O116" s="66">
        <v>82814</v>
      </c>
      <c r="P116" s="452" t="s">
        <v>48</v>
      </c>
      <c r="Q116" s="457">
        <f t="shared" si="5"/>
        <v>741203</v>
      </c>
      <c r="R116" s="457" t="str">
        <f t="shared" si="6"/>
        <v>MOT.02.</v>
      </c>
      <c r="S116" s="457" t="str">
        <f t="shared" si="7"/>
        <v>Obsługa, diagnozowanie oraz naprawa mechatronicznych systemów pojazdów samochodowych</v>
      </c>
      <c r="T116" s="673" t="s">
        <v>2373</v>
      </c>
      <c r="U116" s="436">
        <v>1</v>
      </c>
      <c r="V116" s="436">
        <v>0</v>
      </c>
      <c r="W116" s="444" t="s">
        <v>1994</v>
      </c>
      <c r="X116" s="436">
        <v>1</v>
      </c>
      <c r="Y116" s="506">
        <v>0</v>
      </c>
      <c r="Z116" s="515" t="str">
        <f t="shared" si="8"/>
        <v>Centrum Kształcenia Zawodowego i Ustawicznego, 67-400 Wschowa, Plac Kosynierów 1</v>
      </c>
      <c r="AA116" s="440" t="s">
        <v>679</v>
      </c>
      <c r="AB116" s="408"/>
      <c r="AC116" s="408"/>
      <c r="AD116" s="408"/>
      <c r="AJ116" s="466"/>
    </row>
    <row r="117" spans="1:37" customFormat="1" ht="15" customHeight="1">
      <c r="B117" s="458" t="s">
        <v>518</v>
      </c>
      <c r="C117" s="459">
        <v>932917</v>
      </c>
      <c r="D117" s="459" t="s">
        <v>628</v>
      </c>
      <c r="E117" s="458" t="s">
        <v>627</v>
      </c>
      <c r="L117" s="66" t="s">
        <v>252</v>
      </c>
      <c r="M117" s="68" t="s">
        <v>2187</v>
      </c>
      <c r="N117" s="196" t="s">
        <v>121</v>
      </c>
      <c r="O117" s="66">
        <v>82814</v>
      </c>
      <c r="P117" s="452" t="s">
        <v>125</v>
      </c>
      <c r="Q117" s="457">
        <f t="shared" si="5"/>
        <v>712618</v>
      </c>
      <c r="R117" s="457" t="str">
        <f t="shared" si="6"/>
        <v>BUD.09.</v>
      </c>
      <c r="S117" s="457" t="str">
        <f t="shared" si="7"/>
        <v>Wykonywanie robót związanych z budową, montażem i eksploatacją sieci oraz instalacji sanitarnych</v>
      </c>
      <c r="T117" s="673" t="s">
        <v>2373</v>
      </c>
      <c r="U117" s="436">
        <v>1</v>
      </c>
      <c r="V117" s="436">
        <v>0</v>
      </c>
      <c r="W117" s="444" t="s">
        <v>1994</v>
      </c>
      <c r="X117" s="436">
        <v>1</v>
      </c>
      <c r="Y117" s="506">
        <v>0</v>
      </c>
      <c r="Z117" s="515" t="str">
        <f t="shared" si="8"/>
        <v>Centrum Kształcenia Zawodowego i Ustawicznego, 67-400 Wschowa, Plac Kosynierów 1</v>
      </c>
      <c r="AA117" s="440" t="s">
        <v>679</v>
      </c>
      <c r="AB117" s="120"/>
      <c r="AC117" s="448"/>
      <c r="AD117" s="120"/>
      <c r="AJ117" s="466"/>
    </row>
    <row r="118" spans="1:37" customFormat="1" ht="15" customHeight="1">
      <c r="B118" s="458" t="s">
        <v>500</v>
      </c>
      <c r="C118" s="459">
        <v>932918</v>
      </c>
      <c r="D118" s="459" t="s">
        <v>1009</v>
      </c>
      <c r="E118" s="458" t="s">
        <v>592</v>
      </c>
      <c r="L118" s="66" t="s">
        <v>1818</v>
      </c>
      <c r="M118" s="68" t="s">
        <v>2187</v>
      </c>
      <c r="N118" s="196" t="s">
        <v>121</v>
      </c>
      <c r="O118" s="66">
        <v>82814</v>
      </c>
      <c r="P118" s="452" t="s">
        <v>30</v>
      </c>
      <c r="Q118" s="457">
        <f t="shared" si="5"/>
        <v>752205</v>
      </c>
      <c r="R118" s="457" t="str">
        <f t="shared" si="6"/>
        <v>DRM.04.</v>
      </c>
      <c r="S118" s="457" t="str">
        <f t="shared" si="7"/>
        <v> Wytwarzanie wyrobów z drewna i materiałów drewnopochodnych</v>
      </c>
      <c r="T118" s="673" t="s">
        <v>2370</v>
      </c>
      <c r="U118" s="436">
        <v>2</v>
      </c>
      <c r="V118" s="436">
        <v>0</v>
      </c>
      <c r="W118" s="444" t="s">
        <v>1994</v>
      </c>
      <c r="X118" s="436">
        <v>2</v>
      </c>
      <c r="Y118" s="506">
        <v>0</v>
      </c>
      <c r="Z118" s="515" t="str">
        <f t="shared" si="8"/>
        <v>Centrum Kształcenia Zawodowego i Ustawicznego, 67-400 Wschowa, Plac Kosynierów 1</v>
      </c>
      <c r="AA118" s="440" t="s">
        <v>679</v>
      </c>
      <c r="AB118" s="448"/>
      <c r="AC118" s="271"/>
      <c r="AD118" s="120"/>
      <c r="AJ118" s="466"/>
    </row>
    <row r="119" spans="1:37" customFormat="1" ht="15" customHeight="1">
      <c r="B119" s="458" t="s">
        <v>2204</v>
      </c>
      <c r="C119" s="459">
        <v>932922</v>
      </c>
      <c r="D119" s="459" t="s">
        <v>2203</v>
      </c>
      <c r="E119" s="458" t="s">
        <v>2202</v>
      </c>
      <c r="L119" s="66" t="s">
        <v>245</v>
      </c>
      <c r="M119" s="68" t="s">
        <v>2187</v>
      </c>
      <c r="N119" s="196" t="s">
        <v>121</v>
      </c>
      <c r="O119" s="66">
        <v>82814</v>
      </c>
      <c r="P119" s="452" t="s">
        <v>51</v>
      </c>
      <c r="Q119" s="457">
        <f t="shared" si="5"/>
        <v>712905</v>
      </c>
      <c r="R119" s="457" t="str">
        <f t="shared" si="6"/>
        <v>BUD.11.</v>
      </c>
      <c r="S119" s="457" t="str">
        <f t="shared" si="7"/>
        <v> Wykonywanie robót montażowych, okładzinowych i wykończeniowych</v>
      </c>
      <c r="T119" s="673" t="s">
        <v>2372</v>
      </c>
      <c r="U119" s="436">
        <v>1</v>
      </c>
      <c r="V119" s="436">
        <v>0</v>
      </c>
      <c r="W119" s="444" t="s">
        <v>1994</v>
      </c>
      <c r="X119" s="436">
        <v>1</v>
      </c>
      <c r="Y119" s="506">
        <v>0</v>
      </c>
      <c r="Z119" s="515" t="str">
        <f t="shared" si="8"/>
        <v>Centrum Kształcenia Zawodowego i Ustawicznego, 67-400 Wschowa, Plac Kosynierów 1</v>
      </c>
      <c r="AA119" s="440" t="s">
        <v>679</v>
      </c>
      <c r="AB119" s="120"/>
      <c r="AC119" s="120"/>
      <c r="AD119" s="120"/>
      <c r="AJ119" s="466"/>
    </row>
    <row r="120" spans="1:37" customFormat="1" ht="15" customHeight="1">
      <c r="B120" s="458" t="s">
        <v>210</v>
      </c>
      <c r="C120" s="459">
        <v>751108</v>
      </c>
      <c r="D120" s="459" t="s">
        <v>641</v>
      </c>
      <c r="E120" s="458" t="s">
        <v>640</v>
      </c>
      <c r="L120" s="66" t="s">
        <v>247</v>
      </c>
      <c r="M120" s="68" t="s">
        <v>2187</v>
      </c>
      <c r="N120" s="196" t="s">
        <v>121</v>
      </c>
      <c r="O120" s="66">
        <v>82814</v>
      </c>
      <c r="P120" s="452" t="s">
        <v>52</v>
      </c>
      <c r="Q120" s="457">
        <f t="shared" si="5"/>
        <v>751204</v>
      </c>
      <c r="R120" s="457" t="str">
        <f t="shared" si="6"/>
        <v>SPC.03.</v>
      </c>
      <c r="S120" s="457" t="str">
        <f t="shared" si="7"/>
        <v>Produkcja wyrobów piekarskich</v>
      </c>
      <c r="T120" s="673" t="s">
        <v>2372</v>
      </c>
      <c r="U120" s="436">
        <v>1</v>
      </c>
      <c r="V120" s="436">
        <v>1</v>
      </c>
      <c r="W120" s="444" t="s">
        <v>1994</v>
      </c>
      <c r="X120" s="436">
        <v>1</v>
      </c>
      <c r="Y120" s="506">
        <v>1</v>
      </c>
      <c r="Z120" s="515" t="str">
        <f t="shared" si="8"/>
        <v>Centrum Kształcenia Zawodowego i Ustawicznego, 67-400 Wschowa, Plac Kosynierów 1</v>
      </c>
      <c r="AA120" s="440" t="s">
        <v>679</v>
      </c>
      <c r="AB120" s="120"/>
      <c r="AC120" s="120"/>
      <c r="AD120" s="120"/>
      <c r="AJ120" s="466"/>
    </row>
    <row r="121" spans="1:37" customFormat="1" ht="15" customHeight="1">
      <c r="B121" s="460" t="s">
        <v>542</v>
      </c>
      <c r="C121" s="461">
        <v>751103</v>
      </c>
      <c r="D121" s="461" t="s">
        <v>1035</v>
      </c>
      <c r="E121" s="462" t="s">
        <v>639</v>
      </c>
      <c r="L121" s="66" t="s">
        <v>251</v>
      </c>
      <c r="M121" s="68" t="s">
        <v>2187</v>
      </c>
      <c r="N121" s="66" t="s">
        <v>121</v>
      </c>
      <c r="O121" s="66">
        <v>82814</v>
      </c>
      <c r="P121" s="452" t="s">
        <v>71</v>
      </c>
      <c r="Q121" s="457">
        <f t="shared" si="5"/>
        <v>512001</v>
      </c>
      <c r="R121" s="457" t="str">
        <f t="shared" si="6"/>
        <v>HGT.02.</v>
      </c>
      <c r="S121" s="457" t="str">
        <f t="shared" si="7"/>
        <v> Przygotowanie i wydawanie dań</v>
      </c>
      <c r="T121" s="673" t="s">
        <v>2372</v>
      </c>
      <c r="U121" s="436">
        <v>8</v>
      </c>
      <c r="V121" s="436">
        <v>2</v>
      </c>
      <c r="W121" s="444" t="s">
        <v>1994</v>
      </c>
      <c r="X121" s="436">
        <v>8</v>
      </c>
      <c r="Y121" s="506">
        <v>2</v>
      </c>
      <c r="Z121" s="515" t="str">
        <f t="shared" si="8"/>
        <v>Centrum Kształcenia Zawodowego i Ustawicznego, 67-400 Wschowa, Plac Kosynierów 1</v>
      </c>
      <c r="AA121" s="440" t="s">
        <v>679</v>
      </c>
      <c r="AB121" s="120"/>
      <c r="AC121" s="120"/>
      <c r="AD121" s="120"/>
      <c r="AJ121" s="466"/>
    </row>
    <row r="122" spans="1:37" customFormat="1" ht="15" customHeight="1">
      <c r="B122" s="458" t="s">
        <v>539</v>
      </c>
      <c r="C122" s="459">
        <v>612302</v>
      </c>
      <c r="D122" s="459" t="s">
        <v>1033</v>
      </c>
      <c r="E122" s="458" t="s">
        <v>648</v>
      </c>
      <c r="L122" s="66" t="s">
        <v>250</v>
      </c>
      <c r="M122" s="68" t="s">
        <v>2187</v>
      </c>
      <c r="N122" s="196" t="s">
        <v>121</v>
      </c>
      <c r="O122" s="66">
        <v>82814</v>
      </c>
      <c r="P122" s="452" t="s">
        <v>35</v>
      </c>
      <c r="Q122" s="457">
        <f t="shared" si="5"/>
        <v>741103</v>
      </c>
      <c r="R122" s="457" t="str">
        <f t="shared" si="6"/>
        <v>ELE.02.</v>
      </c>
      <c r="S122" s="457" t="str">
        <f t="shared" si="7"/>
        <v>Montaż, uruchamianie i konserwacja instalacji, maszyn i urządzeń elektrycznych</v>
      </c>
      <c r="T122" s="671" t="s">
        <v>2371</v>
      </c>
      <c r="U122" s="436">
        <v>10</v>
      </c>
      <c r="V122" s="436">
        <v>0</v>
      </c>
      <c r="W122" s="444" t="s">
        <v>1994</v>
      </c>
      <c r="X122" s="436">
        <v>10</v>
      </c>
      <c r="Y122" s="506">
        <v>0</v>
      </c>
      <c r="Z122" s="515" t="str">
        <f t="shared" si="8"/>
        <v>Centrum Kształcenia Zawodowego i Ustawicznego, 67-400 Wschowa, Plac Kosynierów 1</v>
      </c>
      <c r="AA122" s="440" t="s">
        <v>679</v>
      </c>
      <c r="AB122" s="120"/>
      <c r="AC122" s="120"/>
      <c r="AD122" s="120"/>
      <c r="AJ122" s="466"/>
    </row>
    <row r="123" spans="1:37" customFormat="1" ht="15" customHeight="1">
      <c r="B123" s="458" t="s">
        <v>537</v>
      </c>
      <c r="C123" s="459">
        <v>731808</v>
      </c>
      <c r="D123" s="459" t="s">
        <v>1031</v>
      </c>
      <c r="E123" s="458" t="s">
        <v>651</v>
      </c>
      <c r="L123" s="66" t="s">
        <v>244</v>
      </c>
      <c r="M123" s="68" t="s">
        <v>2187</v>
      </c>
      <c r="N123" s="196" t="s">
        <v>121</v>
      </c>
      <c r="O123" s="66">
        <v>82814</v>
      </c>
      <c r="P123" s="452" t="s">
        <v>1832</v>
      </c>
      <c r="Q123" s="457">
        <f t="shared" si="5"/>
        <v>711301</v>
      </c>
      <c r="R123" s="457" t="str">
        <f t="shared" si="6"/>
        <v>BUD.04.</v>
      </c>
      <c r="S123" s="457" t="str">
        <f t="shared" si="7"/>
        <v> Wykonywanie robót kamieniarskich</v>
      </c>
      <c r="T123" s="671" t="s">
        <v>2372</v>
      </c>
      <c r="U123" s="436">
        <v>1</v>
      </c>
      <c r="V123" s="436">
        <v>0</v>
      </c>
      <c r="W123" s="444" t="s">
        <v>1994</v>
      </c>
      <c r="X123" s="436">
        <v>1</v>
      </c>
      <c r="Y123" s="506">
        <v>0</v>
      </c>
      <c r="Z123" s="515" t="str">
        <f t="shared" si="8"/>
        <v>Centrum Kształcenia Zawodowego i Ustawicznego, 67-400 Wschowa, Plac Kosynierów 1</v>
      </c>
      <c r="AA123" s="440" t="s">
        <v>679</v>
      </c>
      <c r="AB123" s="120"/>
      <c r="AC123" s="272"/>
      <c r="AD123" s="120"/>
      <c r="AJ123" s="466"/>
    </row>
    <row r="124" spans="1:37" customFormat="1" ht="15" customHeight="1">
      <c r="B124" s="458" t="s">
        <v>196</v>
      </c>
      <c r="C124" s="459">
        <v>613003</v>
      </c>
      <c r="D124" s="459" t="s">
        <v>456</v>
      </c>
      <c r="E124" s="458" t="s">
        <v>647</v>
      </c>
      <c r="L124" s="66" t="s">
        <v>262</v>
      </c>
      <c r="M124" s="68" t="s">
        <v>2297</v>
      </c>
      <c r="N124" s="66" t="s">
        <v>183</v>
      </c>
      <c r="O124" s="66">
        <v>84850</v>
      </c>
      <c r="P124" s="452" t="s">
        <v>70</v>
      </c>
      <c r="Q124" s="457">
        <f t="shared" si="5"/>
        <v>522301</v>
      </c>
      <c r="R124" s="457" t="str">
        <f t="shared" si="6"/>
        <v>HAN.01.</v>
      </c>
      <c r="S124" s="457" t="str">
        <f t="shared" si="7"/>
        <v>Prowadzenie sprzedaży</v>
      </c>
      <c r="T124" s="673" t="s">
        <v>2359</v>
      </c>
      <c r="U124" s="607">
        <v>0</v>
      </c>
      <c r="V124" s="436">
        <v>0</v>
      </c>
      <c r="W124" s="444" t="s">
        <v>1994</v>
      </c>
      <c r="X124" s="436">
        <v>0</v>
      </c>
      <c r="Y124" s="506">
        <v>0</v>
      </c>
      <c r="Z124" s="515" t="str">
        <f t="shared" si="8"/>
        <v>Centrum Kształcenia Zawodowego w CKZiU,  ul. Tadeusza Kościuszki 27, 56-100 Wołów</v>
      </c>
      <c r="AA124" s="440" t="s">
        <v>190</v>
      </c>
      <c r="AB124" s="450"/>
      <c r="AC124" s="384"/>
      <c r="AD124" s="384"/>
      <c r="AJ124" s="466"/>
    </row>
    <row r="125" spans="1:37" ht="15" customHeight="1">
      <c r="A125" s="1"/>
      <c r="B125" s="465" t="s">
        <v>540</v>
      </c>
      <c r="C125" s="465">
        <v>622201</v>
      </c>
      <c r="D125" s="465" t="s">
        <v>868</v>
      </c>
      <c r="E125" s="465" t="s">
        <v>646</v>
      </c>
      <c r="L125" s="66" t="s">
        <v>253</v>
      </c>
      <c r="M125" s="68" t="s">
        <v>2297</v>
      </c>
      <c r="N125" s="66" t="s">
        <v>183</v>
      </c>
      <c r="O125" s="66">
        <v>84850</v>
      </c>
      <c r="P125" s="452" t="s">
        <v>73</v>
      </c>
      <c r="Q125" s="457">
        <f t="shared" si="5"/>
        <v>722307</v>
      </c>
      <c r="R125" s="457" t="str">
        <f t="shared" si="6"/>
        <v>MEC.05.</v>
      </c>
      <c r="S125" s="457" t="str">
        <f t="shared" si="7"/>
        <v> Użytkowanie obrabiarek skrawających</v>
      </c>
      <c r="T125" s="444"/>
      <c r="U125" s="607">
        <v>0</v>
      </c>
      <c r="V125" s="436">
        <v>0</v>
      </c>
      <c r="W125" s="444" t="s">
        <v>2018</v>
      </c>
      <c r="X125" s="436">
        <v>0</v>
      </c>
      <c r="Y125" s="506">
        <v>0</v>
      </c>
      <c r="Z125" s="515" t="str">
        <f t="shared" si="8"/>
        <v>Centrum Kształcenia Zawodowego w Świdnicy, 58-105 Świdnica, ul. Gen. Władysława Sikorskiego 41</v>
      </c>
      <c r="AA125" s="440" t="s">
        <v>93</v>
      </c>
      <c r="AB125" s="448"/>
      <c r="AC125" s="448"/>
      <c r="AD125" s="120"/>
      <c r="AK125"/>
    </row>
    <row r="126" spans="1:37" ht="15" customHeight="1">
      <c r="A126" s="1"/>
      <c r="B126" s="465" t="s">
        <v>177</v>
      </c>
      <c r="C126" s="465">
        <v>722204</v>
      </c>
      <c r="D126" s="465" t="s">
        <v>164</v>
      </c>
      <c r="E126" s="465" t="s">
        <v>676</v>
      </c>
      <c r="L126" s="66" t="s">
        <v>254</v>
      </c>
      <c r="M126" s="68" t="s">
        <v>2297</v>
      </c>
      <c r="N126" s="66" t="s">
        <v>183</v>
      </c>
      <c r="O126" s="66">
        <v>84850</v>
      </c>
      <c r="P126" s="452" t="s">
        <v>79</v>
      </c>
      <c r="Q126" s="457">
        <f t="shared" si="5"/>
        <v>751204</v>
      </c>
      <c r="R126" s="457" t="str">
        <f t="shared" si="6"/>
        <v>SPC.03.</v>
      </c>
      <c r="S126" s="457" t="str">
        <f t="shared" si="7"/>
        <v>Produkcja wyrobów piekarskich</v>
      </c>
      <c r="T126" s="673" t="s">
        <v>2330</v>
      </c>
      <c r="U126" s="436">
        <v>1</v>
      </c>
      <c r="V126" s="436">
        <v>0</v>
      </c>
      <c r="W126" s="444" t="s">
        <v>2018</v>
      </c>
      <c r="X126" s="436">
        <v>1</v>
      </c>
      <c r="Y126" s="506">
        <v>0</v>
      </c>
      <c r="Z126" s="515" t="str">
        <f t="shared" si="8"/>
        <v>Centrum Kształcenia Zawodowego w Świdnicy, 58-105 Świdnica, ul. Gen. Władysława Sikorskiego 41</v>
      </c>
      <c r="AA126" s="440" t="s">
        <v>93</v>
      </c>
      <c r="AB126" s="448"/>
      <c r="AC126" s="448"/>
      <c r="AD126" s="120"/>
      <c r="AK126"/>
    </row>
    <row r="127" spans="1:37" ht="15" customHeight="1">
      <c r="A127" s="1"/>
      <c r="B127" s="466" t="s">
        <v>70</v>
      </c>
      <c r="C127" s="466">
        <v>522301</v>
      </c>
      <c r="D127" s="466" t="s">
        <v>39</v>
      </c>
      <c r="E127" s="466" t="s">
        <v>612</v>
      </c>
      <c r="L127" s="66" t="s">
        <v>255</v>
      </c>
      <c r="M127" s="68" t="s">
        <v>2297</v>
      </c>
      <c r="N127" s="66" t="s">
        <v>183</v>
      </c>
      <c r="O127" s="66">
        <v>84850</v>
      </c>
      <c r="P127" s="452" t="s">
        <v>71</v>
      </c>
      <c r="Q127" s="457">
        <f t="shared" si="5"/>
        <v>512001</v>
      </c>
      <c r="R127" s="457" t="str">
        <f t="shared" si="6"/>
        <v>HGT.02.</v>
      </c>
      <c r="S127" s="457" t="str">
        <f t="shared" si="7"/>
        <v> Przygotowanie i wydawanie dań</v>
      </c>
      <c r="T127" s="673" t="s">
        <v>2333</v>
      </c>
      <c r="U127" s="436">
        <v>7</v>
      </c>
      <c r="V127" s="436">
        <v>2</v>
      </c>
      <c r="W127" s="444" t="s">
        <v>2018</v>
      </c>
      <c r="X127" s="436">
        <v>7</v>
      </c>
      <c r="Y127" s="506">
        <v>2</v>
      </c>
      <c r="Z127" s="515" t="str">
        <f t="shared" si="8"/>
        <v>Zespół Szkół Ponadpodstawowych im. Hipolita Cegielskiego w Ziębicach ul. Wojska Polskiego 3, 57-220 Ziębice</v>
      </c>
      <c r="AA127" s="440" t="s">
        <v>1937</v>
      </c>
      <c r="AB127" s="120"/>
      <c r="AC127" s="120"/>
      <c r="AD127" s="120"/>
      <c r="AK127"/>
    </row>
    <row r="128" spans="1:37" ht="15" customHeight="1">
      <c r="A128" s="1"/>
      <c r="B128" s="466" t="s">
        <v>80</v>
      </c>
      <c r="C128" s="466">
        <v>752205</v>
      </c>
      <c r="D128" s="466" t="s">
        <v>62</v>
      </c>
      <c r="E128" s="466" t="s">
        <v>593</v>
      </c>
      <c r="L128" s="66" t="s">
        <v>257</v>
      </c>
      <c r="M128" s="68" t="s">
        <v>2297</v>
      </c>
      <c r="N128" s="66" t="s">
        <v>183</v>
      </c>
      <c r="O128" s="66">
        <v>84850</v>
      </c>
      <c r="P128" s="452" t="s">
        <v>66</v>
      </c>
      <c r="Q128" s="457">
        <f t="shared" si="5"/>
        <v>723103</v>
      </c>
      <c r="R128" s="457" t="str">
        <f t="shared" si="6"/>
        <v>MOT.05.</v>
      </c>
      <c r="S128" s="457" t="str">
        <f t="shared" si="7"/>
        <v>Obsługa, diagnozowanie oraz naprawa pojazdów samochodowych</v>
      </c>
      <c r="T128" s="512" t="s">
        <v>2359</v>
      </c>
      <c r="U128" s="436">
        <v>9</v>
      </c>
      <c r="V128" s="436">
        <v>0</v>
      </c>
      <c r="W128" s="444" t="s">
        <v>2018</v>
      </c>
      <c r="X128" s="436">
        <v>9</v>
      </c>
      <c r="Y128" s="506">
        <v>0</v>
      </c>
      <c r="Z128" s="515" t="str">
        <f t="shared" si="8"/>
        <v>Centrum Kształcenia Zawodowego w Kłodzkiej Szkole Przedsiębiorczości w Kłodzku, ul. Szkolna 8, 57-300 Kłodzko</v>
      </c>
      <c r="AA128" s="440" t="s">
        <v>677</v>
      </c>
      <c r="AB128" s="120"/>
      <c r="AC128" s="120"/>
      <c r="AD128" s="120"/>
      <c r="AK128"/>
    </row>
    <row r="129" spans="1:38" ht="15" customHeight="1">
      <c r="A129" s="1"/>
      <c r="B129" s="466" t="s">
        <v>178</v>
      </c>
      <c r="C129" s="466">
        <v>753402</v>
      </c>
      <c r="D129" s="466" t="s">
        <v>63</v>
      </c>
      <c r="E129" s="466" t="s">
        <v>594</v>
      </c>
      <c r="L129" s="66" t="s">
        <v>260</v>
      </c>
      <c r="M129" s="68" t="s">
        <v>2297</v>
      </c>
      <c r="N129" s="66" t="s">
        <v>183</v>
      </c>
      <c r="O129" s="66">
        <v>84850</v>
      </c>
      <c r="P129" s="452" t="s">
        <v>175</v>
      </c>
      <c r="Q129" s="457">
        <f t="shared" si="5"/>
        <v>751201</v>
      </c>
      <c r="R129" s="457" t="str">
        <f t="shared" si="6"/>
        <v>SPC.01.</v>
      </c>
      <c r="S129" s="457" t="str">
        <f t="shared" si="7"/>
        <v>Produkcja wyrobów cukierniczych</v>
      </c>
      <c r="T129" s="673" t="s">
        <v>2359</v>
      </c>
      <c r="U129" s="436">
        <v>0</v>
      </c>
      <c r="V129" s="436">
        <v>0</v>
      </c>
      <c r="W129" s="444" t="s">
        <v>2018</v>
      </c>
      <c r="X129" s="436">
        <v>0</v>
      </c>
      <c r="Y129" s="506">
        <v>0</v>
      </c>
      <c r="Z129" s="515" t="str">
        <f t="shared" si="8"/>
        <v>Centrum Kształcenia Zawodowego w Kłodzkiej Szkole Przedsiębiorczości w Kłodzku, ul. Szkolna 8, 57-300 Kłodzko</v>
      </c>
      <c r="AA129" s="440" t="s">
        <v>677</v>
      </c>
      <c r="AB129" s="152"/>
      <c r="AC129" s="120"/>
      <c r="AD129" s="120"/>
      <c r="AK129"/>
    </row>
    <row r="130" spans="1:38" ht="15" customHeight="1">
      <c r="A130" s="1"/>
      <c r="B130" s="466" t="s">
        <v>509</v>
      </c>
      <c r="C130" s="466">
        <v>811305</v>
      </c>
      <c r="D130" s="466" t="s">
        <v>610</v>
      </c>
      <c r="E130" s="466" t="s">
        <v>609</v>
      </c>
      <c r="L130" s="66" t="s">
        <v>256</v>
      </c>
      <c r="M130" s="68" t="s">
        <v>2297</v>
      </c>
      <c r="N130" s="66" t="s">
        <v>183</v>
      </c>
      <c r="O130" s="66">
        <v>84850</v>
      </c>
      <c r="P130" s="452" t="s">
        <v>99</v>
      </c>
      <c r="Q130" s="457">
        <f t="shared" si="5"/>
        <v>514101</v>
      </c>
      <c r="R130" s="457" t="str">
        <f t="shared" si="6"/>
        <v>FRK.01.</v>
      </c>
      <c r="S130" s="457" t="str">
        <f t="shared" si="7"/>
        <v>Wykonywanie usług fryzjerskich</v>
      </c>
      <c r="T130" s="671" t="s">
        <v>2290</v>
      </c>
      <c r="U130" s="436">
        <v>2</v>
      </c>
      <c r="V130" s="436">
        <v>2</v>
      </c>
      <c r="W130" s="444" t="s">
        <v>2018</v>
      </c>
      <c r="X130" s="436">
        <v>2</v>
      </c>
      <c r="Y130" s="506">
        <v>2</v>
      </c>
      <c r="Z130" s="515" t="str">
        <f t="shared" si="8"/>
        <v>Centrum Kształcenia Zawodowego w Świdnicy, 58-105 Świdnica, ul. Gen. Władysława Sikorskiego 41</v>
      </c>
      <c r="AA130" s="440" t="s">
        <v>93</v>
      </c>
      <c r="AB130" s="120"/>
      <c r="AC130" s="120"/>
      <c r="AD130" s="120"/>
      <c r="AK130"/>
    </row>
    <row r="131" spans="1:38" customFormat="1" ht="15" customHeight="1">
      <c r="B131" s="466" t="s">
        <v>495</v>
      </c>
      <c r="C131" s="466">
        <v>731609</v>
      </c>
      <c r="D131" s="466" t="s">
        <v>585</v>
      </c>
      <c r="E131" s="466" t="s">
        <v>2481</v>
      </c>
      <c r="L131" s="66" t="s">
        <v>258</v>
      </c>
      <c r="M131" s="68" t="s">
        <v>2297</v>
      </c>
      <c r="N131" s="66" t="s">
        <v>183</v>
      </c>
      <c r="O131" s="66">
        <v>84850</v>
      </c>
      <c r="P131" s="452" t="s">
        <v>194</v>
      </c>
      <c r="Q131" s="457">
        <f t="shared" si="5"/>
        <v>711204</v>
      </c>
      <c r="R131" s="457" t="str">
        <f t="shared" si="6"/>
        <v>BUD.12.</v>
      </c>
      <c r="S131" s="457" t="str">
        <f t="shared" si="7"/>
        <v> Wykonywanie robót murarskich i tynkarskich</v>
      </c>
      <c r="T131" s="512" t="s">
        <v>2290</v>
      </c>
      <c r="U131" s="436">
        <v>1</v>
      </c>
      <c r="V131" s="436">
        <v>0</v>
      </c>
      <c r="W131" s="444" t="s">
        <v>2018</v>
      </c>
      <c r="X131" s="436">
        <v>1</v>
      </c>
      <c r="Y131" s="506">
        <v>0</v>
      </c>
      <c r="Z131" s="515" t="str">
        <f t="shared" si="8"/>
        <v>Centrum Kształcenia Zawodowego w Świdnicy, 58-105 Świdnica, ul. Gen. Władysława Sikorskiego 41</v>
      </c>
      <c r="AA131" s="440" t="s">
        <v>93</v>
      </c>
      <c r="AB131" s="449"/>
      <c r="AC131" s="448"/>
      <c r="AD131" s="120"/>
      <c r="AJ131" s="466"/>
    </row>
    <row r="132" spans="1:38" customFormat="1" ht="15" customHeight="1">
      <c r="B132" s="466" t="s">
        <v>492</v>
      </c>
      <c r="C132" s="466">
        <v>711203</v>
      </c>
      <c r="D132" s="466" t="s">
        <v>1008</v>
      </c>
      <c r="E132" s="466" t="s">
        <v>579</v>
      </c>
      <c r="L132" s="66" t="s">
        <v>261</v>
      </c>
      <c r="M132" s="68" t="s">
        <v>2297</v>
      </c>
      <c r="N132" s="66" t="s">
        <v>183</v>
      </c>
      <c r="O132" s="66">
        <v>84850</v>
      </c>
      <c r="P132" s="452" t="s">
        <v>35</v>
      </c>
      <c r="Q132" s="457">
        <f t="shared" si="5"/>
        <v>741103</v>
      </c>
      <c r="R132" s="457" t="str">
        <f t="shared" si="6"/>
        <v>ELE.02.</v>
      </c>
      <c r="S132" s="457" t="str">
        <f t="shared" si="7"/>
        <v>Montaż, uruchamianie i konserwacja instalacji, maszyn i urządzeń elektrycznych</v>
      </c>
      <c r="T132" s="497" t="s">
        <v>2330</v>
      </c>
      <c r="U132" s="436">
        <v>1</v>
      </c>
      <c r="V132" s="436">
        <v>0</v>
      </c>
      <c r="W132" s="444" t="s">
        <v>1996</v>
      </c>
      <c r="X132" s="436">
        <v>1</v>
      </c>
      <c r="Y132" s="506">
        <v>0</v>
      </c>
      <c r="Z132" s="515" t="str">
        <f t="shared" si="8"/>
        <v>Centrum Kształcenia Zawodowego w Świdnicy, 58-105 Świdnica, ul. Gen. Władysława Sikorskiego 41</v>
      </c>
      <c r="AA132" s="440" t="s">
        <v>93</v>
      </c>
      <c r="AB132" s="384"/>
      <c r="AC132" s="384"/>
      <c r="AD132" s="384"/>
      <c r="AJ132" s="466"/>
    </row>
    <row r="133" spans="1:38" customFormat="1" ht="15" customHeight="1">
      <c r="B133" s="466" t="s">
        <v>521</v>
      </c>
      <c r="C133" s="466">
        <v>731106</v>
      </c>
      <c r="D133" s="466" t="s">
        <v>1018</v>
      </c>
      <c r="E133" s="466" t="s">
        <v>672</v>
      </c>
      <c r="L133" s="66" t="s">
        <v>259</v>
      </c>
      <c r="M133" s="68" t="s">
        <v>2297</v>
      </c>
      <c r="N133" s="66" t="s">
        <v>183</v>
      </c>
      <c r="O133" s="66">
        <v>84850</v>
      </c>
      <c r="P133" s="452" t="s">
        <v>180</v>
      </c>
      <c r="Q133" s="457">
        <f t="shared" si="5"/>
        <v>712905</v>
      </c>
      <c r="R133" s="457" t="str">
        <f t="shared" si="6"/>
        <v>BUD.11.</v>
      </c>
      <c r="S133" s="457" t="str">
        <f t="shared" si="7"/>
        <v> Wykonywanie robót montażowych, okładzinowych i wykończeniowych</v>
      </c>
      <c r="T133" s="671" t="s">
        <v>2347</v>
      </c>
      <c r="U133" s="436">
        <v>2</v>
      </c>
      <c r="V133" s="436">
        <v>0</v>
      </c>
      <c r="W133" s="444" t="s">
        <v>2018</v>
      </c>
      <c r="X133" s="436">
        <v>2</v>
      </c>
      <c r="Y133" s="506">
        <v>0</v>
      </c>
      <c r="Z133" s="515" t="str">
        <f t="shared" si="8"/>
        <v>Centrum Kształcenia Zawodowego w Zespole Szkół i Placówek Kształcenia Zawodowego, ul.Botaniczna 66, 65-392  Zielona Góra</v>
      </c>
      <c r="AA133" s="440" t="s">
        <v>37</v>
      </c>
      <c r="AB133" s="120"/>
      <c r="AC133" s="448"/>
      <c r="AD133" s="120"/>
      <c r="AJ133" s="466"/>
    </row>
    <row r="134" spans="1:38" customFormat="1" ht="15" customHeight="1">
      <c r="B134" s="466" t="s">
        <v>522</v>
      </c>
      <c r="C134" s="466">
        <v>731305</v>
      </c>
      <c r="D134" s="466" t="s">
        <v>182</v>
      </c>
      <c r="E134" s="466" t="s">
        <v>671</v>
      </c>
      <c r="L134" s="66" t="s">
        <v>265</v>
      </c>
      <c r="M134" s="298" t="s">
        <v>2178</v>
      </c>
      <c r="N134" s="128" t="s">
        <v>201</v>
      </c>
      <c r="O134" s="265">
        <v>22313</v>
      </c>
      <c r="P134" s="518" t="s">
        <v>196</v>
      </c>
      <c r="Q134" s="457">
        <f t="shared" si="5"/>
        <v>613003</v>
      </c>
      <c r="R134" s="457" t="str">
        <f t="shared" si="6"/>
        <v>ROL.04.</v>
      </c>
      <c r="S134" s="457" t="str">
        <f t="shared" si="7"/>
        <v> Prowadzenie produkcji rolniczej</v>
      </c>
      <c r="T134" s="424" t="s">
        <v>2373</v>
      </c>
      <c r="U134" s="491">
        <v>1</v>
      </c>
      <c r="V134" s="491">
        <v>0</v>
      </c>
      <c r="W134" s="480" t="s">
        <v>1994</v>
      </c>
      <c r="X134" s="491">
        <v>1</v>
      </c>
      <c r="Y134" s="509">
        <v>0</v>
      </c>
      <c r="Z134" s="515" t="str">
        <f t="shared" si="8"/>
        <v>Centrum Kształcenia Zawodowego i Ustawicznego, 67-400 Wschowa, Plac Kosynierów 1</v>
      </c>
      <c r="AA134" s="445" t="s">
        <v>679</v>
      </c>
      <c r="AB134" s="448"/>
      <c r="AC134" s="120"/>
      <c r="AD134" s="120"/>
      <c r="AJ134" s="466"/>
    </row>
    <row r="135" spans="1:38" customFormat="1" ht="15" customHeight="1">
      <c r="B135" s="466"/>
      <c r="C135" s="466"/>
      <c r="D135" s="466"/>
      <c r="E135" s="466"/>
      <c r="L135" s="66" t="s">
        <v>271</v>
      </c>
      <c r="M135" s="298" t="s">
        <v>2178</v>
      </c>
      <c r="N135" s="128" t="s">
        <v>201</v>
      </c>
      <c r="O135" s="265">
        <v>22313</v>
      </c>
      <c r="P135" s="518" t="s">
        <v>66</v>
      </c>
      <c r="Q135" s="457">
        <f t="shared" si="5"/>
        <v>723103</v>
      </c>
      <c r="R135" s="457" t="str">
        <f t="shared" si="6"/>
        <v>MOT.05.</v>
      </c>
      <c r="S135" s="457" t="str">
        <f t="shared" si="7"/>
        <v>Obsługa, diagnozowanie oraz naprawa pojazdów samochodowych</v>
      </c>
      <c r="T135" s="424" t="s">
        <v>2276</v>
      </c>
      <c r="U135" s="469">
        <v>12</v>
      </c>
      <c r="V135" s="469">
        <v>2</v>
      </c>
      <c r="W135" s="480" t="s">
        <v>1994</v>
      </c>
      <c r="X135" s="469">
        <v>0</v>
      </c>
      <c r="Y135" s="508">
        <v>0</v>
      </c>
      <c r="Z135" s="515" t="str">
        <f t="shared" si="8"/>
        <v>Centrum Kształcenia Zawodowego i Ustawicznego w Legnicy, ul. Lotnicza 26, 59-220 Legnica</v>
      </c>
      <c r="AA135" s="445" t="s">
        <v>691</v>
      </c>
      <c r="AB135" s="448"/>
      <c r="AC135" s="272"/>
      <c r="AD135" s="120"/>
      <c r="AJ135" s="466"/>
    </row>
    <row r="136" spans="1:38" customFormat="1" ht="15" customHeight="1">
      <c r="B136" s="466"/>
      <c r="C136" s="466"/>
      <c r="D136" s="466"/>
      <c r="E136" s="466"/>
      <c r="L136" s="66" t="s">
        <v>264</v>
      </c>
      <c r="M136" s="298" t="s">
        <v>2178</v>
      </c>
      <c r="N136" s="128" t="s">
        <v>201</v>
      </c>
      <c r="O136" s="265">
        <v>22313</v>
      </c>
      <c r="P136" s="518" t="s">
        <v>180</v>
      </c>
      <c r="Q136" s="457">
        <f t="shared" ref="Q136:Q199" si="9">IFERROR(VLOOKUP(P136,B$8:E$135,2,0),0)</f>
        <v>712905</v>
      </c>
      <c r="R136" s="457" t="str">
        <f t="shared" ref="R136:R199" si="10">IFERROR(VLOOKUP(Q136,C$8:F$135,2,0),0)</f>
        <v>BUD.11.</v>
      </c>
      <c r="S136" s="457" t="str">
        <f t="shared" ref="S136:S199" si="11">IFERROR(VLOOKUP(R136,D$8:G$135,2,0),0)</f>
        <v> Wykonywanie robót montażowych, okładzinowych i wykończeniowych</v>
      </c>
      <c r="T136" s="424" t="s">
        <v>2372</v>
      </c>
      <c r="U136" s="469">
        <v>3</v>
      </c>
      <c r="V136" s="469">
        <v>0</v>
      </c>
      <c r="W136" s="480" t="s">
        <v>1994</v>
      </c>
      <c r="X136" s="469">
        <v>2</v>
      </c>
      <c r="Y136" s="508">
        <v>0</v>
      </c>
      <c r="Z136" s="515" t="str">
        <f t="shared" ref="Z136:Z199" si="12">IFERROR(VLOOKUP(AA136,AH$8:AI$46,2,0),0)</f>
        <v>Centrum Kształcenia Zawodowego i Ustawicznego, 67-400 Wschowa, Plac Kosynierów 1</v>
      </c>
      <c r="AA136" s="445" t="s">
        <v>679</v>
      </c>
      <c r="AB136" s="271"/>
      <c r="AC136" s="120"/>
      <c r="AD136" s="120"/>
      <c r="AJ136" s="466"/>
    </row>
    <row r="137" spans="1:38" customFormat="1" ht="15" customHeight="1">
      <c r="B137" s="466"/>
      <c r="C137" s="466"/>
      <c r="D137" s="466"/>
      <c r="E137" s="466"/>
      <c r="L137" s="66" t="s">
        <v>263</v>
      </c>
      <c r="M137" s="298" t="s">
        <v>2178</v>
      </c>
      <c r="N137" s="128" t="s">
        <v>201</v>
      </c>
      <c r="O137" s="265">
        <v>22313</v>
      </c>
      <c r="P137" s="518" t="s">
        <v>191</v>
      </c>
      <c r="Q137" s="457">
        <f t="shared" si="9"/>
        <v>741201</v>
      </c>
      <c r="R137" s="457" t="str">
        <f t="shared" si="10"/>
        <v>ELE.01.</v>
      </c>
      <c r="S137" s="457" t="str">
        <f t="shared" si="11"/>
        <v> Montaż i obsługa maszyn i urządzeń elektrycznych</v>
      </c>
      <c r="T137" s="424" t="s">
        <v>2371</v>
      </c>
      <c r="U137" s="469">
        <v>1</v>
      </c>
      <c r="V137" s="469">
        <v>0</v>
      </c>
      <c r="W137" s="480" t="s">
        <v>1994</v>
      </c>
      <c r="X137" s="469">
        <v>1</v>
      </c>
      <c r="Y137" s="508">
        <v>0</v>
      </c>
      <c r="Z137" s="515" t="str">
        <f t="shared" si="12"/>
        <v>Centrum Kształcenia Zawodowego i Ustawicznego, 67-400 Wschowa, Plac Kosynierów 1</v>
      </c>
      <c r="AA137" s="445" t="s">
        <v>679</v>
      </c>
      <c r="AB137" s="120"/>
      <c r="AC137" s="120"/>
      <c r="AD137" s="120"/>
      <c r="AJ137" s="466"/>
    </row>
    <row r="138" spans="1:38" customFormat="1" ht="15" customHeight="1">
      <c r="B138" s="466"/>
      <c r="C138" s="466"/>
      <c r="D138" s="466"/>
      <c r="E138" s="466"/>
      <c r="L138" s="66" t="s">
        <v>266</v>
      </c>
      <c r="M138" s="298" t="s">
        <v>2178</v>
      </c>
      <c r="N138" s="128" t="s">
        <v>201</v>
      </c>
      <c r="O138" s="265">
        <v>22313</v>
      </c>
      <c r="P138" s="452" t="s">
        <v>515</v>
      </c>
      <c r="Q138" s="457">
        <f t="shared" si="9"/>
        <v>723310</v>
      </c>
      <c r="R138" s="457" t="str">
        <f t="shared" si="10"/>
        <v>MEC.03.</v>
      </c>
      <c r="S138" s="457" t="str">
        <f t="shared" si="11"/>
        <v>Montaż i obsługa maszyn i urządzeń</v>
      </c>
      <c r="T138" s="424" t="s">
        <v>2330</v>
      </c>
      <c r="U138" s="441">
        <v>1</v>
      </c>
      <c r="V138" s="441">
        <v>0</v>
      </c>
      <c r="W138" s="444" t="s">
        <v>1994</v>
      </c>
      <c r="X138" s="436">
        <v>1</v>
      </c>
      <c r="Y138" s="506">
        <v>0</v>
      </c>
      <c r="Z138" s="515" t="str">
        <f t="shared" si="12"/>
        <v>Centrum Kształcenia Zawodowego nr 1 w Gliwicach Gliwickie Centrum Edukacji u.Stefana Okrzei 20</v>
      </c>
      <c r="AA138" s="440" t="s">
        <v>1983</v>
      </c>
      <c r="AB138" s="450"/>
      <c r="AC138" s="450"/>
      <c r="AD138" s="384"/>
      <c r="AJ138" s="466"/>
    </row>
    <row r="139" spans="1:38" customFormat="1" ht="15" customHeight="1">
      <c r="B139" s="466"/>
      <c r="C139" s="466"/>
      <c r="D139" s="466"/>
      <c r="E139" s="466"/>
      <c r="L139" s="66" t="s">
        <v>272</v>
      </c>
      <c r="M139" s="298" t="s">
        <v>2178</v>
      </c>
      <c r="N139" s="128" t="s">
        <v>201</v>
      </c>
      <c r="O139" s="265">
        <v>22313</v>
      </c>
      <c r="P139" s="518" t="s">
        <v>125</v>
      </c>
      <c r="Q139" s="457">
        <f t="shared" si="9"/>
        <v>712618</v>
      </c>
      <c r="R139" s="457" t="str">
        <f t="shared" si="10"/>
        <v>BUD.09.</v>
      </c>
      <c r="S139" s="457" t="str">
        <f t="shared" si="11"/>
        <v>Wykonywanie robót związanych z budową, montażem i eksploatacją sieci oraz instalacji sanitarnych</v>
      </c>
      <c r="T139" s="424" t="s">
        <v>2330</v>
      </c>
      <c r="U139" s="469">
        <v>3</v>
      </c>
      <c r="V139" s="469">
        <v>0</v>
      </c>
      <c r="W139" s="638" t="s">
        <v>1994</v>
      </c>
      <c r="X139" s="469">
        <v>0</v>
      </c>
      <c r="Y139" s="508">
        <v>0</v>
      </c>
      <c r="Z139" s="515" t="str">
        <f t="shared" si="12"/>
        <v>Centrum Kształcenia Zawodowego w Świdnicy, 58-105 Świdnica, ul. Gen. Władysława Sikorskiego 41</v>
      </c>
      <c r="AA139" s="445" t="s">
        <v>93</v>
      </c>
      <c r="AB139" s="120"/>
      <c r="AC139" s="120"/>
      <c r="AD139" s="120"/>
      <c r="AJ139" s="466"/>
    </row>
    <row r="140" spans="1:38" customFormat="1" ht="15" customHeight="1">
      <c r="B140" s="466"/>
      <c r="C140" s="466"/>
      <c r="D140" s="466"/>
      <c r="E140" s="466"/>
      <c r="L140" s="66" t="s">
        <v>273</v>
      </c>
      <c r="M140" s="298" t="s">
        <v>2178</v>
      </c>
      <c r="N140" s="128" t="s">
        <v>201</v>
      </c>
      <c r="O140" s="265">
        <v>22313</v>
      </c>
      <c r="P140" s="518" t="s">
        <v>78</v>
      </c>
      <c r="Q140" s="457">
        <f t="shared" si="9"/>
        <v>741103</v>
      </c>
      <c r="R140" s="457" t="str">
        <f t="shared" si="10"/>
        <v>ELE.02.</v>
      </c>
      <c r="S140" s="457" t="str">
        <f t="shared" si="11"/>
        <v>Montaż, uruchamianie i konserwacja instalacji, maszyn i urządzeń elektrycznych</v>
      </c>
      <c r="T140" s="423" t="s">
        <v>2330</v>
      </c>
      <c r="U140" s="469">
        <v>1</v>
      </c>
      <c r="V140" s="469">
        <v>0</v>
      </c>
      <c r="W140" s="638" t="s">
        <v>1994</v>
      </c>
      <c r="X140" s="469">
        <v>0</v>
      </c>
      <c r="Y140" s="508">
        <v>0</v>
      </c>
      <c r="Z140" s="515" t="str">
        <f t="shared" si="12"/>
        <v>Centrum Kształcenia Zawodowego w Świdnicy, 58-105 Świdnica, ul. Gen. Władysława Sikorskiego 41</v>
      </c>
      <c r="AA140" s="445" t="s">
        <v>93</v>
      </c>
      <c r="AB140" s="448"/>
      <c r="AC140" s="448"/>
      <c r="AD140" s="120"/>
      <c r="AJ140" s="466"/>
      <c r="AL140" t="s">
        <v>2348</v>
      </c>
    </row>
    <row r="141" spans="1:38" customFormat="1" ht="15" customHeight="1">
      <c r="B141" s="466"/>
      <c r="C141" s="466"/>
      <c r="D141" s="466"/>
      <c r="E141" s="466"/>
      <c r="L141" s="66" t="s">
        <v>274</v>
      </c>
      <c r="M141" s="298" t="s">
        <v>2178</v>
      </c>
      <c r="N141" s="128" t="s">
        <v>201</v>
      </c>
      <c r="O141" s="265">
        <v>22313</v>
      </c>
      <c r="P141" s="518" t="s">
        <v>79</v>
      </c>
      <c r="Q141" s="457">
        <f t="shared" si="9"/>
        <v>751204</v>
      </c>
      <c r="R141" s="457" t="str">
        <f t="shared" si="10"/>
        <v>SPC.03.</v>
      </c>
      <c r="S141" s="457" t="str">
        <f t="shared" si="11"/>
        <v>Produkcja wyrobów piekarskich</v>
      </c>
      <c r="T141" s="428" t="s">
        <v>2330</v>
      </c>
      <c r="U141" s="491">
        <v>2</v>
      </c>
      <c r="V141" s="491">
        <v>0</v>
      </c>
      <c r="W141" s="480" t="s">
        <v>1994</v>
      </c>
      <c r="X141" s="469">
        <v>0</v>
      </c>
      <c r="Y141" s="508">
        <v>0</v>
      </c>
      <c r="Z141" s="515" t="str">
        <f t="shared" si="12"/>
        <v>Centrum Kształcenia Zawodowego w Świdnicy, 58-105 Świdnica, ul. Gen. Władysława Sikorskiego 41</v>
      </c>
      <c r="AA141" s="445" t="s">
        <v>93</v>
      </c>
      <c r="AB141" s="448"/>
      <c r="AC141" s="448"/>
      <c r="AD141" s="120"/>
      <c r="AJ141" s="466"/>
    </row>
    <row r="142" spans="1:38" customFormat="1" ht="15" customHeight="1">
      <c r="B142" s="466"/>
      <c r="C142" s="466"/>
      <c r="D142" s="466"/>
      <c r="E142" s="466"/>
      <c r="L142" s="66" t="s">
        <v>276</v>
      </c>
      <c r="M142" s="298" t="s">
        <v>2178</v>
      </c>
      <c r="N142" s="128" t="s">
        <v>201</v>
      </c>
      <c r="O142" s="265">
        <v>22313</v>
      </c>
      <c r="P142" s="518" t="s">
        <v>80</v>
      </c>
      <c r="Q142" s="457">
        <f t="shared" si="9"/>
        <v>752205</v>
      </c>
      <c r="R142" s="457" t="str">
        <f t="shared" si="10"/>
        <v>DRM.04.</v>
      </c>
      <c r="S142" s="457" t="str">
        <f t="shared" si="11"/>
        <v> Wytwarzanie wyrobów z drewna i materiałów drewnopochodnych</v>
      </c>
      <c r="T142" s="423" t="s">
        <v>2330</v>
      </c>
      <c r="U142" s="441">
        <v>4</v>
      </c>
      <c r="V142" s="441">
        <v>0</v>
      </c>
      <c r="W142" s="444" t="s">
        <v>1996</v>
      </c>
      <c r="X142" s="436">
        <v>0</v>
      </c>
      <c r="Y142" s="506">
        <v>0</v>
      </c>
      <c r="Z142" s="515" t="str">
        <f t="shared" si="12"/>
        <v>Centrum Kształcenia Zawodowego w Świdnicy, 58-105 Świdnica, ul. Gen. Władysława Sikorskiego 41</v>
      </c>
      <c r="AA142" s="440" t="s">
        <v>93</v>
      </c>
      <c r="AB142" s="448"/>
      <c r="AC142" s="120"/>
      <c r="AD142" s="120"/>
      <c r="AJ142" s="466"/>
    </row>
    <row r="143" spans="1:38" customFormat="1" ht="15" customHeight="1">
      <c r="B143" s="466"/>
      <c r="C143" s="466"/>
      <c r="D143" s="466"/>
      <c r="E143" s="466"/>
      <c r="L143" s="66" t="s">
        <v>268</v>
      </c>
      <c r="M143" s="298" t="s">
        <v>2178</v>
      </c>
      <c r="N143" s="128" t="s">
        <v>201</v>
      </c>
      <c r="O143" s="265">
        <v>22313</v>
      </c>
      <c r="P143" s="518" t="s">
        <v>211</v>
      </c>
      <c r="Q143" s="457">
        <f t="shared" si="9"/>
        <v>432106</v>
      </c>
      <c r="R143" s="457" t="str">
        <f t="shared" si="10"/>
        <v>SPL.01.</v>
      </c>
      <c r="S143" s="457" t="str">
        <f t="shared" si="11"/>
        <v>Obsługa magazynów</v>
      </c>
      <c r="T143" s="424" t="s">
        <v>2281</v>
      </c>
      <c r="U143" s="469">
        <v>3</v>
      </c>
      <c r="V143" s="469">
        <v>2</v>
      </c>
      <c r="W143" s="480" t="s">
        <v>1994</v>
      </c>
      <c r="X143" s="469">
        <v>2</v>
      </c>
      <c r="Y143" s="508">
        <v>1</v>
      </c>
      <c r="Z143" s="515" t="str">
        <f t="shared" si="12"/>
        <v>Centrum Kształcenia Zawodowego w Kędzierzynie - Koźlu, ul. Mostowa 7, 47-223 Kędzierzyn Koźle, biuro@ckzkk.pl</v>
      </c>
      <c r="AA143" s="440" t="s">
        <v>2355</v>
      </c>
      <c r="AB143" s="448"/>
      <c r="AC143" s="120"/>
      <c r="AD143" s="120"/>
      <c r="AJ143" s="466"/>
    </row>
    <row r="144" spans="1:38" customFormat="1" ht="15" customHeight="1">
      <c r="B144" s="466"/>
      <c r="C144" s="466"/>
      <c r="D144" s="466"/>
      <c r="E144" s="466"/>
      <c r="L144" s="66" t="s">
        <v>269</v>
      </c>
      <c r="M144" s="298" t="s">
        <v>2178</v>
      </c>
      <c r="N144" s="128" t="s">
        <v>201</v>
      </c>
      <c r="O144" s="265">
        <v>22313</v>
      </c>
      <c r="P144" s="518" t="s">
        <v>71</v>
      </c>
      <c r="Q144" s="457">
        <f t="shared" si="9"/>
        <v>512001</v>
      </c>
      <c r="R144" s="457" t="str">
        <f t="shared" si="10"/>
        <v>HGT.02.</v>
      </c>
      <c r="S144" s="457" t="str">
        <f t="shared" si="11"/>
        <v> Przygotowanie i wydawanie dań</v>
      </c>
      <c r="T144" s="424" t="s">
        <v>2285</v>
      </c>
      <c r="U144" s="469">
        <v>4</v>
      </c>
      <c r="V144" s="469">
        <v>2</v>
      </c>
      <c r="W144" s="480" t="s">
        <v>1994</v>
      </c>
      <c r="X144" s="469">
        <v>0</v>
      </c>
      <c r="Y144" s="508">
        <v>0</v>
      </c>
      <c r="Z144" s="515" t="str">
        <f t="shared" si="12"/>
        <v>Centrum Kształcenia Zawodowego i Ustawicznego w Legnicy, ul. Lotnicza 26, 59-220 Legnica</v>
      </c>
      <c r="AA144" s="445" t="s">
        <v>691</v>
      </c>
      <c r="AB144" s="448"/>
      <c r="AC144" s="120"/>
      <c r="AD144" s="120"/>
      <c r="AJ144" s="466"/>
    </row>
    <row r="145" spans="2:36" customFormat="1" ht="15" customHeight="1">
      <c r="B145" s="466"/>
      <c r="C145" s="466"/>
      <c r="D145" s="466"/>
      <c r="E145" s="466"/>
      <c r="L145" s="66" t="s">
        <v>270</v>
      </c>
      <c r="M145" s="298" t="s">
        <v>2178</v>
      </c>
      <c r="N145" s="128" t="s">
        <v>201</v>
      </c>
      <c r="O145" s="265">
        <v>22313</v>
      </c>
      <c r="P145" s="518" t="s">
        <v>99</v>
      </c>
      <c r="Q145" s="457">
        <f t="shared" si="9"/>
        <v>514101</v>
      </c>
      <c r="R145" s="457" t="str">
        <f t="shared" si="10"/>
        <v>FRK.01.</v>
      </c>
      <c r="S145" s="457" t="str">
        <f t="shared" si="11"/>
        <v>Wykonywanie usług fryzjerskich</v>
      </c>
      <c r="T145" s="426" t="s">
        <v>2285</v>
      </c>
      <c r="U145" s="469">
        <v>9</v>
      </c>
      <c r="V145" s="469">
        <v>9</v>
      </c>
      <c r="W145" s="480" t="s">
        <v>1994</v>
      </c>
      <c r="X145" s="469">
        <v>0</v>
      </c>
      <c r="Y145" s="508">
        <v>0</v>
      </c>
      <c r="Z145" s="515" t="str">
        <f t="shared" si="12"/>
        <v>Centrum Kształcenia Zawodowego i Ustawicznego w Legnicy, ul. Lotnicza 26, 59-220 Legnica</v>
      </c>
      <c r="AA145" s="445" t="s">
        <v>691</v>
      </c>
      <c r="AB145" s="448"/>
      <c r="AC145" s="120"/>
      <c r="AD145" s="120"/>
      <c r="AJ145" s="466"/>
    </row>
    <row r="146" spans="2:36" customFormat="1" ht="15" customHeight="1">
      <c r="L146" s="66" t="s">
        <v>267</v>
      </c>
      <c r="M146" s="298" t="s">
        <v>2178</v>
      </c>
      <c r="N146" s="128" t="s">
        <v>201</v>
      </c>
      <c r="O146" s="265">
        <v>22313</v>
      </c>
      <c r="P146" s="518" t="s">
        <v>175</v>
      </c>
      <c r="Q146" s="457">
        <f t="shared" si="9"/>
        <v>751201</v>
      </c>
      <c r="R146" s="457" t="str">
        <f t="shared" si="10"/>
        <v>SPC.01.</v>
      </c>
      <c r="S146" s="457" t="str">
        <f t="shared" si="11"/>
        <v>Produkcja wyrobów cukierniczych</v>
      </c>
      <c r="T146" s="423" t="s">
        <v>2280</v>
      </c>
      <c r="U146" s="469">
        <v>9</v>
      </c>
      <c r="V146" s="469">
        <v>6</v>
      </c>
      <c r="W146" s="478" t="s">
        <v>1994</v>
      </c>
      <c r="X146" s="469">
        <v>2</v>
      </c>
      <c r="Y146" s="508">
        <v>2</v>
      </c>
      <c r="Z146" s="515" t="str">
        <f t="shared" si="12"/>
        <v>Centrum Kształcenia Zawodowego i Ustawicznego w Legnicy, ul. Lotnicza 26, 59-220 Legnica</v>
      </c>
      <c r="AA146" s="445" t="s">
        <v>691</v>
      </c>
      <c r="AB146" s="449"/>
      <c r="AC146" s="120"/>
      <c r="AD146" s="120"/>
      <c r="AJ146" s="466"/>
    </row>
    <row r="147" spans="2:36" customFormat="1" ht="15" customHeight="1">
      <c r="L147" s="66" t="s">
        <v>275</v>
      </c>
      <c r="M147" s="298" t="s">
        <v>2178</v>
      </c>
      <c r="N147" s="128" t="s">
        <v>201</v>
      </c>
      <c r="O147" s="265">
        <v>22313</v>
      </c>
      <c r="P147" s="518" t="s">
        <v>75</v>
      </c>
      <c r="Q147" s="457">
        <f t="shared" si="9"/>
        <v>343101</v>
      </c>
      <c r="R147" s="457" t="str">
        <f t="shared" si="10"/>
        <v>AUD.02.</v>
      </c>
      <c r="S147" s="457" t="str">
        <f t="shared" si="11"/>
        <v> Rejestracja, obróbka i publikacja obrazu</v>
      </c>
      <c r="T147" s="424" t="s">
        <v>2332</v>
      </c>
      <c r="U147" s="491">
        <v>1</v>
      </c>
      <c r="V147" s="491">
        <v>1</v>
      </c>
      <c r="W147" s="478" t="s">
        <v>1994</v>
      </c>
      <c r="X147" s="469">
        <v>1</v>
      </c>
      <c r="Y147" s="508">
        <v>1</v>
      </c>
      <c r="Z147" s="515" t="str">
        <f t="shared" si="12"/>
        <v>Zespół Placówek Oświatowych Centrum Kształcenia Zawodowego nr 2 w Olkuszu, ul. Legionów Polskich 3</v>
      </c>
      <c r="AA147" s="445" t="s">
        <v>678</v>
      </c>
      <c r="AB147" s="120"/>
      <c r="AC147" s="120"/>
      <c r="AD147" s="120"/>
      <c r="AJ147" s="466"/>
    </row>
    <row r="148" spans="2:36" customFormat="1" ht="15" customHeight="1">
      <c r="L148" s="66" t="s">
        <v>277</v>
      </c>
      <c r="M148" s="68" t="s">
        <v>2171</v>
      </c>
      <c r="N148" s="66" t="s">
        <v>1202</v>
      </c>
      <c r="O148" s="66">
        <v>31152</v>
      </c>
      <c r="P148" s="452" t="s">
        <v>42</v>
      </c>
      <c r="Q148" s="457">
        <f t="shared" si="9"/>
        <v>741201</v>
      </c>
      <c r="R148" s="457" t="str">
        <f t="shared" si="10"/>
        <v>ELE.01.</v>
      </c>
      <c r="S148" s="457" t="str">
        <f t="shared" si="11"/>
        <v> Montaż i obsługa maszyn i urządzeń elektrycznych</v>
      </c>
      <c r="T148" s="673"/>
      <c r="U148" s="607">
        <v>0</v>
      </c>
      <c r="V148" s="441">
        <v>0</v>
      </c>
      <c r="W148" s="473" t="s">
        <v>1994</v>
      </c>
      <c r="X148" s="441">
        <v>0</v>
      </c>
      <c r="Y148" s="505">
        <v>0</v>
      </c>
      <c r="Z148" s="515" t="str">
        <f t="shared" si="12"/>
        <v>Centrum Kształcenia Zawodowego i Ustawicznego, 67-400 Wschowa, Plac Kosynierów 1</v>
      </c>
      <c r="AA148" s="440" t="s">
        <v>679</v>
      </c>
      <c r="AB148" s="448"/>
      <c r="AC148" s="120"/>
      <c r="AD148" s="120"/>
      <c r="AJ148" s="466"/>
    </row>
    <row r="149" spans="2:36" customFormat="1" ht="15" customHeight="1">
      <c r="L149" s="66" t="s">
        <v>281</v>
      </c>
      <c r="M149" s="68" t="s">
        <v>2171</v>
      </c>
      <c r="N149" s="66" t="s">
        <v>1202</v>
      </c>
      <c r="O149" s="66">
        <v>31152</v>
      </c>
      <c r="P149" s="452" t="s">
        <v>175</v>
      </c>
      <c r="Q149" s="457">
        <f t="shared" si="9"/>
        <v>751201</v>
      </c>
      <c r="R149" s="457" t="str">
        <f t="shared" si="10"/>
        <v>SPC.01.</v>
      </c>
      <c r="S149" s="457" t="str">
        <f t="shared" si="11"/>
        <v>Produkcja wyrobów cukierniczych</v>
      </c>
      <c r="T149" s="671" t="s">
        <v>2281</v>
      </c>
      <c r="U149" s="441">
        <v>1</v>
      </c>
      <c r="V149" s="441">
        <v>1</v>
      </c>
      <c r="W149" s="473" t="s">
        <v>1994</v>
      </c>
      <c r="X149" s="441">
        <v>1</v>
      </c>
      <c r="Y149" s="505">
        <v>1</v>
      </c>
      <c r="Z149" s="515" t="str">
        <f t="shared" si="12"/>
        <v>Centrum Kształcenia Zawodowego w Oleśnicy, ul. Wojska Polskiego 67</v>
      </c>
      <c r="AA149" s="440" t="s">
        <v>692</v>
      </c>
      <c r="AB149" s="448"/>
      <c r="AC149" s="448"/>
      <c r="AD149" s="120"/>
      <c r="AJ149" s="466"/>
    </row>
    <row r="150" spans="2:36" customFormat="1" ht="15" customHeight="1">
      <c r="L150" s="66" t="s">
        <v>278</v>
      </c>
      <c r="M150" s="68" t="s">
        <v>2171</v>
      </c>
      <c r="N150" s="66" t="s">
        <v>1202</v>
      </c>
      <c r="O150" s="66">
        <v>31152</v>
      </c>
      <c r="P150" s="452" t="s">
        <v>48</v>
      </c>
      <c r="Q150" s="457">
        <f t="shared" si="9"/>
        <v>741203</v>
      </c>
      <c r="R150" s="457" t="str">
        <f t="shared" si="10"/>
        <v>MOT.02.</v>
      </c>
      <c r="S150" s="457" t="str">
        <f t="shared" si="11"/>
        <v>Obsługa, diagnozowanie oraz naprawa mechatronicznych systemów pojazdów samochodowych</v>
      </c>
      <c r="T150" s="673" t="s">
        <v>2373</v>
      </c>
      <c r="U150" s="441">
        <v>2</v>
      </c>
      <c r="V150" s="441">
        <v>0</v>
      </c>
      <c r="W150" s="473" t="s">
        <v>1994</v>
      </c>
      <c r="X150" s="441">
        <v>2</v>
      </c>
      <c r="Y150" s="505">
        <v>0</v>
      </c>
      <c r="Z150" s="515" t="str">
        <f t="shared" si="12"/>
        <v>Centrum Kształcenia Zawodowego i Ustawicznego, 67-400 Wschowa, Plac Kosynierów 1</v>
      </c>
      <c r="AA150" s="440" t="s">
        <v>679</v>
      </c>
      <c r="AB150" s="449"/>
      <c r="AC150" s="120"/>
      <c r="AD150" s="120"/>
      <c r="AJ150" s="466"/>
    </row>
    <row r="151" spans="2:36" customFormat="1" ht="15" customHeight="1">
      <c r="L151" s="66" t="s">
        <v>282</v>
      </c>
      <c r="M151" s="68" t="s">
        <v>2171</v>
      </c>
      <c r="N151" s="66" t="s">
        <v>1202</v>
      </c>
      <c r="O151" s="66">
        <v>31152</v>
      </c>
      <c r="P151" s="452" t="s">
        <v>99</v>
      </c>
      <c r="Q151" s="457">
        <f t="shared" si="9"/>
        <v>514101</v>
      </c>
      <c r="R151" s="457" t="str">
        <f t="shared" si="10"/>
        <v>FRK.01.</v>
      </c>
      <c r="S151" s="457" t="str">
        <f t="shared" si="11"/>
        <v>Wykonywanie usług fryzjerskich</v>
      </c>
      <c r="T151" s="512" t="s">
        <v>2290</v>
      </c>
      <c r="U151" s="441">
        <v>3</v>
      </c>
      <c r="V151" s="441">
        <v>3</v>
      </c>
      <c r="W151" s="473" t="s">
        <v>1994</v>
      </c>
      <c r="X151" s="441">
        <v>3</v>
      </c>
      <c r="Y151" s="505">
        <v>3</v>
      </c>
      <c r="Z151" s="515" t="str">
        <f t="shared" si="12"/>
        <v>Centrum Kształcenia Zawodowego w Oleśnicy, ul. Wojska Polskiego 67</v>
      </c>
      <c r="AA151" s="440" t="s">
        <v>692</v>
      </c>
      <c r="AB151" s="448"/>
      <c r="AC151" s="448"/>
      <c r="AD151" s="120"/>
      <c r="AF151" t="s">
        <v>203</v>
      </c>
      <c r="AJ151" s="466"/>
    </row>
    <row r="152" spans="2:36" customFormat="1" ht="15" customHeight="1">
      <c r="L152" s="66" t="s">
        <v>283</v>
      </c>
      <c r="M152" s="68" t="s">
        <v>2171</v>
      </c>
      <c r="N152" s="66" t="s">
        <v>1202</v>
      </c>
      <c r="O152" s="66">
        <v>31152</v>
      </c>
      <c r="P152" s="452" t="s">
        <v>71</v>
      </c>
      <c r="Q152" s="457">
        <f t="shared" si="9"/>
        <v>512001</v>
      </c>
      <c r="R152" s="457" t="str">
        <f t="shared" si="10"/>
        <v>HGT.02.</v>
      </c>
      <c r="S152" s="457" t="str">
        <f t="shared" si="11"/>
        <v> Przygotowanie i wydawanie dań</v>
      </c>
      <c r="T152" s="673" t="s">
        <v>2283</v>
      </c>
      <c r="U152" s="491">
        <v>6</v>
      </c>
      <c r="V152" s="491">
        <v>6</v>
      </c>
      <c r="W152" s="473" t="s">
        <v>1994</v>
      </c>
      <c r="X152" s="491">
        <v>6</v>
      </c>
      <c r="Y152" s="509">
        <v>6</v>
      </c>
      <c r="Z152" s="515" t="str">
        <f t="shared" si="12"/>
        <v>Centrum Kształcenia Zawodowego w Oleśnicy, ul. Wojska Polskiego 67</v>
      </c>
      <c r="AA152" s="440" t="s">
        <v>692</v>
      </c>
      <c r="AB152" s="448"/>
      <c r="AC152" s="120"/>
      <c r="AD152" s="120"/>
      <c r="AJ152" s="466"/>
    </row>
    <row r="153" spans="2:36" customFormat="1" ht="15" customHeight="1">
      <c r="L153" s="66" t="s">
        <v>284</v>
      </c>
      <c r="M153" s="68" t="s">
        <v>2171</v>
      </c>
      <c r="N153" s="66" t="s">
        <v>1202</v>
      </c>
      <c r="O153" s="66">
        <v>31152</v>
      </c>
      <c r="P153" s="452" t="s">
        <v>31</v>
      </c>
      <c r="Q153" s="457">
        <f t="shared" si="9"/>
        <v>723103</v>
      </c>
      <c r="R153" s="457" t="str">
        <f t="shared" si="10"/>
        <v>MOT.05.</v>
      </c>
      <c r="S153" s="457" t="str">
        <f t="shared" si="11"/>
        <v>Obsługa, diagnozowanie oraz naprawa pojazdów samochodowych</v>
      </c>
      <c r="T153" s="673" t="s">
        <v>2290</v>
      </c>
      <c r="U153" s="441">
        <v>5</v>
      </c>
      <c r="V153" s="441">
        <v>0</v>
      </c>
      <c r="W153" s="473" t="s">
        <v>1994</v>
      </c>
      <c r="X153" s="441">
        <v>5</v>
      </c>
      <c r="Y153" s="505">
        <v>0</v>
      </c>
      <c r="Z153" s="515" t="str">
        <f t="shared" si="12"/>
        <v>Centrum Kształcenia Zawodowego w Oleśnicy, ul. Wojska Polskiego 67</v>
      </c>
      <c r="AA153" s="440" t="s">
        <v>692</v>
      </c>
      <c r="AB153" s="448"/>
      <c r="AC153" s="448"/>
      <c r="AD153" s="120"/>
      <c r="AJ153" s="466"/>
    </row>
    <row r="154" spans="2:36" customFormat="1" ht="15" customHeight="1">
      <c r="L154" s="66" t="s">
        <v>279</v>
      </c>
      <c r="M154" s="68" t="s">
        <v>2171</v>
      </c>
      <c r="N154" s="66" t="s">
        <v>1202</v>
      </c>
      <c r="O154" s="66">
        <v>31152</v>
      </c>
      <c r="P154" s="452" t="s">
        <v>1040</v>
      </c>
      <c r="Q154" s="457">
        <f t="shared" si="9"/>
        <v>742118</v>
      </c>
      <c r="R154" s="457" t="str">
        <f t="shared" si="10"/>
        <v>ELM.03.</v>
      </c>
      <c r="S154" s="457" t="str">
        <f t="shared" si="11"/>
        <v>Montaż, uruchamianie i konserwacja urządzeń i systemów mechatronicznych</v>
      </c>
      <c r="T154" s="444"/>
      <c r="U154" s="441">
        <v>10</v>
      </c>
      <c r="V154" s="441">
        <v>2</v>
      </c>
      <c r="W154" s="442" t="s">
        <v>1994</v>
      </c>
      <c r="X154" s="441">
        <v>0</v>
      </c>
      <c r="Y154" s="505">
        <v>0</v>
      </c>
      <c r="Z154" s="515" t="str">
        <f t="shared" si="12"/>
        <v>Branżowa Szkoła 1 Stopnia w Zespole Szkół im. Jana Kasprowicza w Jelczu - Laskowicach</v>
      </c>
      <c r="AA154" s="440" t="s">
        <v>1006</v>
      </c>
      <c r="AB154" s="448"/>
      <c r="AC154" s="120"/>
      <c r="AD154" s="120"/>
      <c r="AJ154" s="466"/>
    </row>
    <row r="155" spans="2:36" customFormat="1" ht="15" customHeight="1">
      <c r="L155" s="66" t="s">
        <v>285</v>
      </c>
      <c r="M155" s="68" t="s">
        <v>2171</v>
      </c>
      <c r="N155" s="66" t="s">
        <v>1202</v>
      </c>
      <c r="O155" s="66">
        <v>31152</v>
      </c>
      <c r="P155" s="452" t="s">
        <v>73</v>
      </c>
      <c r="Q155" s="457">
        <f t="shared" si="9"/>
        <v>722307</v>
      </c>
      <c r="R155" s="457" t="str">
        <f t="shared" si="10"/>
        <v>MEC.05.</v>
      </c>
      <c r="S155" s="457" t="str">
        <f t="shared" si="11"/>
        <v> Użytkowanie obrabiarek skrawających</v>
      </c>
      <c r="T155" s="673" t="s">
        <v>2282</v>
      </c>
      <c r="U155" s="441">
        <v>3</v>
      </c>
      <c r="V155" s="441">
        <v>0</v>
      </c>
      <c r="W155" s="442" t="s">
        <v>1994</v>
      </c>
      <c r="X155" s="441">
        <v>3</v>
      </c>
      <c r="Y155" s="505">
        <v>0</v>
      </c>
      <c r="Z155" s="515" t="str">
        <f t="shared" si="12"/>
        <v>Centrum Kształcenia Zawodowego w Oleśnicy, ul. Wojska Polskiego 67</v>
      </c>
      <c r="AA155" s="440" t="s">
        <v>692</v>
      </c>
      <c r="AB155" s="271"/>
      <c r="AC155" s="271"/>
      <c r="AD155" s="120"/>
      <c r="AJ155" s="466"/>
    </row>
    <row r="156" spans="2:36" customFormat="1" ht="15" customHeight="1">
      <c r="L156" s="66" t="s">
        <v>280</v>
      </c>
      <c r="M156" s="68" t="s">
        <v>2171</v>
      </c>
      <c r="N156" s="66" t="s">
        <v>1202</v>
      </c>
      <c r="O156" s="66">
        <v>31152</v>
      </c>
      <c r="P156" s="452" t="s">
        <v>73</v>
      </c>
      <c r="Q156" s="457">
        <f t="shared" si="9"/>
        <v>722307</v>
      </c>
      <c r="R156" s="457" t="str">
        <f t="shared" si="10"/>
        <v>MEC.05.</v>
      </c>
      <c r="S156" s="457" t="str">
        <f t="shared" si="11"/>
        <v> Użytkowanie obrabiarek skrawających</v>
      </c>
      <c r="T156" s="471"/>
      <c r="U156" s="441">
        <v>11</v>
      </c>
      <c r="V156" s="441">
        <v>2</v>
      </c>
      <c r="W156" s="442" t="s">
        <v>1994</v>
      </c>
      <c r="X156" s="441">
        <v>0</v>
      </c>
      <c r="Y156" s="505">
        <v>0</v>
      </c>
      <c r="Z156" s="515" t="str">
        <f t="shared" si="12"/>
        <v>Branżowa Szkoła 1 Stopnia w Zespole Szkół im. Jana Kasprowicza w Jelczu - Laskowicach</v>
      </c>
      <c r="AA156" s="440" t="s">
        <v>1006</v>
      </c>
      <c r="AB156" s="271"/>
      <c r="AC156" s="271"/>
      <c r="AD156" s="120"/>
      <c r="AJ156" s="466"/>
    </row>
    <row r="157" spans="2:36" customFormat="1" ht="15" customHeight="1">
      <c r="L157" s="66" t="s">
        <v>286</v>
      </c>
      <c r="M157" s="68" t="s">
        <v>2171</v>
      </c>
      <c r="N157" s="66" t="s">
        <v>1202</v>
      </c>
      <c r="O157" s="66">
        <v>31152</v>
      </c>
      <c r="P157" s="452" t="s">
        <v>79</v>
      </c>
      <c r="Q157" s="457">
        <f t="shared" si="9"/>
        <v>751204</v>
      </c>
      <c r="R157" s="457" t="str">
        <f t="shared" si="10"/>
        <v>SPC.03.</v>
      </c>
      <c r="S157" s="457" t="str">
        <f t="shared" si="11"/>
        <v>Produkcja wyrobów piekarskich</v>
      </c>
      <c r="T157" s="671" t="s">
        <v>2330</v>
      </c>
      <c r="U157" s="491">
        <v>4</v>
      </c>
      <c r="V157" s="491">
        <v>2</v>
      </c>
      <c r="W157" s="442" t="s">
        <v>1994</v>
      </c>
      <c r="X157" s="491">
        <v>4</v>
      </c>
      <c r="Y157" s="509">
        <v>2</v>
      </c>
      <c r="Z157" s="515" t="str">
        <f t="shared" si="12"/>
        <v>Centrum Kształcenia Zawodowego w Oleśnicy, ul. Wojska Polskiego 67</v>
      </c>
      <c r="AA157" s="440" t="s">
        <v>692</v>
      </c>
      <c r="AB157" s="448"/>
      <c r="AC157" s="120"/>
      <c r="AD157" s="120"/>
      <c r="AJ157" s="466"/>
    </row>
    <row r="158" spans="2:36" customFormat="1" ht="15" customHeight="1">
      <c r="L158" s="66" t="s">
        <v>287</v>
      </c>
      <c r="M158" s="68" t="s">
        <v>2171</v>
      </c>
      <c r="N158" s="66" t="s">
        <v>1202</v>
      </c>
      <c r="O158" s="66">
        <v>31152</v>
      </c>
      <c r="P158" s="452" t="s">
        <v>70</v>
      </c>
      <c r="Q158" s="457">
        <f t="shared" si="9"/>
        <v>522301</v>
      </c>
      <c r="R158" s="457" t="str">
        <f t="shared" si="10"/>
        <v>HAN.01.</v>
      </c>
      <c r="S158" s="457" t="str">
        <f t="shared" si="11"/>
        <v>Prowadzenie sprzedaży</v>
      </c>
      <c r="T158" s="675" t="s">
        <v>2284</v>
      </c>
      <c r="U158" s="441">
        <v>8</v>
      </c>
      <c r="V158" s="441">
        <v>6</v>
      </c>
      <c r="W158" s="442" t="s">
        <v>1994</v>
      </c>
      <c r="X158" s="441">
        <v>8</v>
      </c>
      <c r="Y158" s="505">
        <v>6</v>
      </c>
      <c r="Z158" s="515" t="str">
        <f t="shared" si="12"/>
        <v>Centrum Kształcenia Zawodowego w Oleśnicy, ul. Wojska Polskiego 67</v>
      </c>
      <c r="AA158" s="440" t="s">
        <v>692</v>
      </c>
      <c r="AB158" s="120"/>
      <c r="AC158" s="120"/>
      <c r="AD158" s="120"/>
      <c r="AJ158" s="466"/>
    </row>
    <row r="159" spans="2:36" customFormat="1" ht="15" customHeight="1">
      <c r="L159" s="66" t="s">
        <v>288</v>
      </c>
      <c r="M159" s="68" t="s">
        <v>2171</v>
      </c>
      <c r="N159" s="66" t="s">
        <v>1202</v>
      </c>
      <c r="O159" s="66">
        <v>31152</v>
      </c>
      <c r="P159" s="452" t="s">
        <v>80</v>
      </c>
      <c r="Q159" s="457">
        <f t="shared" si="9"/>
        <v>752205</v>
      </c>
      <c r="R159" s="457" t="str">
        <f t="shared" si="10"/>
        <v>DRM.04.</v>
      </c>
      <c r="S159" s="457" t="str">
        <f t="shared" si="11"/>
        <v> Wytwarzanie wyrobów z drewna i materiałów drewnopochodnych</v>
      </c>
      <c r="T159" s="444" t="s">
        <v>2284</v>
      </c>
      <c r="U159" s="441">
        <v>2</v>
      </c>
      <c r="V159" s="441">
        <v>0</v>
      </c>
      <c r="W159" s="442" t="s">
        <v>1994</v>
      </c>
      <c r="X159" s="441">
        <v>2</v>
      </c>
      <c r="Y159" s="505">
        <v>0</v>
      </c>
      <c r="Z159" s="515" t="str">
        <f t="shared" si="12"/>
        <v>Centrum Kształcenia Zawodowego w Oleśnicy, ul. Wojska Polskiego 67</v>
      </c>
      <c r="AA159" s="440" t="s">
        <v>692</v>
      </c>
      <c r="AB159" s="120"/>
      <c r="AC159" s="120"/>
      <c r="AD159" s="120"/>
      <c r="AJ159" s="466"/>
    </row>
    <row r="160" spans="2:36" customFormat="1" ht="15" customHeight="1">
      <c r="L160" s="66" t="s">
        <v>289</v>
      </c>
      <c r="M160" s="68" t="s">
        <v>2171</v>
      </c>
      <c r="N160" s="66" t="s">
        <v>1202</v>
      </c>
      <c r="O160" s="66">
        <v>31152</v>
      </c>
      <c r="P160" s="452" t="s">
        <v>177</v>
      </c>
      <c r="Q160" s="457">
        <f t="shared" si="9"/>
        <v>722204</v>
      </c>
      <c r="R160" s="457" t="str">
        <f t="shared" si="10"/>
        <v>MEC.08.</v>
      </c>
      <c r="S160" s="457" t="str">
        <f t="shared" si="11"/>
        <v>Wykonywanie i naprawa elementów maszyn, urządzeń i narzędzi</v>
      </c>
      <c r="T160" s="512" t="s">
        <v>2359</v>
      </c>
      <c r="U160" s="491">
        <v>1</v>
      </c>
      <c r="V160" s="491">
        <v>0</v>
      </c>
      <c r="W160" s="442" t="s">
        <v>1994</v>
      </c>
      <c r="X160" s="491">
        <v>1</v>
      </c>
      <c r="Y160" s="509">
        <v>0</v>
      </c>
      <c r="Z160" s="515" t="str">
        <f t="shared" si="12"/>
        <v>Centrum Kształcenia Zawodowego w CKZiU,  ul. Tadeusza Kościuszki 27, 56-100 Wołów</v>
      </c>
      <c r="AA160" s="440" t="s">
        <v>190</v>
      </c>
      <c r="AB160" s="120"/>
      <c r="AC160" s="120"/>
      <c r="AD160" s="120"/>
      <c r="AJ160" s="466"/>
    </row>
    <row r="161" spans="12:36" customFormat="1" ht="15" customHeight="1">
      <c r="L161" s="66" t="s">
        <v>290</v>
      </c>
      <c r="M161" s="68" t="s">
        <v>2169</v>
      </c>
      <c r="N161" s="66" t="s">
        <v>205</v>
      </c>
      <c r="O161" s="196">
        <v>114708</v>
      </c>
      <c r="P161" s="452" t="s">
        <v>69</v>
      </c>
      <c r="Q161" s="457">
        <f t="shared" si="9"/>
        <v>741203</v>
      </c>
      <c r="R161" s="457" t="str">
        <f t="shared" si="10"/>
        <v>MOT.02.</v>
      </c>
      <c r="S161" s="457" t="str">
        <f t="shared" si="11"/>
        <v>Obsługa, diagnozowanie oraz naprawa mechatronicznych systemów pojazdów samochodowych</v>
      </c>
      <c r="T161" s="671" t="s">
        <v>2373</v>
      </c>
      <c r="U161" s="441">
        <v>4</v>
      </c>
      <c r="V161" s="441">
        <v>0</v>
      </c>
      <c r="W161" s="442" t="s">
        <v>1994</v>
      </c>
      <c r="X161" s="469">
        <v>4</v>
      </c>
      <c r="Y161" s="508">
        <v>0</v>
      </c>
      <c r="Z161" s="515" t="str">
        <f t="shared" si="12"/>
        <v>Centrum Kształcenia Zawodowego i Ustawicznego, 67-400 Wschowa, Plac Kosynierów 1</v>
      </c>
      <c r="AA161" s="440" t="s">
        <v>679</v>
      </c>
      <c r="AB161" s="448"/>
      <c r="AC161" s="448"/>
      <c r="AD161" s="120"/>
      <c r="AJ161" s="466"/>
    </row>
    <row r="162" spans="12:36" customFormat="1" ht="15" customHeight="1">
      <c r="L162" s="66" t="s">
        <v>295</v>
      </c>
      <c r="M162" s="68" t="s">
        <v>2169</v>
      </c>
      <c r="N162" s="66" t="s">
        <v>205</v>
      </c>
      <c r="O162" s="66">
        <v>114708</v>
      </c>
      <c r="P162" s="452" t="s">
        <v>192</v>
      </c>
      <c r="Q162" s="457">
        <f t="shared" si="9"/>
        <v>713203</v>
      </c>
      <c r="R162" s="457" t="str">
        <f t="shared" si="10"/>
        <v>MOT.03.</v>
      </c>
      <c r="S162" s="457" t="str">
        <f t="shared" si="11"/>
        <v>Diagnozowanie i naprawa powłok lakierniczych</v>
      </c>
      <c r="T162" s="497" t="s">
        <v>2330</v>
      </c>
      <c r="U162" s="441">
        <v>3</v>
      </c>
      <c r="V162" s="441">
        <v>0</v>
      </c>
      <c r="W162" s="442" t="s">
        <v>1994</v>
      </c>
      <c r="X162" s="469">
        <v>3</v>
      </c>
      <c r="Y162" s="508">
        <v>0</v>
      </c>
      <c r="Z162" s="515" t="str">
        <f t="shared" si="12"/>
        <v>Centrum Kształcenia Zawodowego w Świdnicy, 58-105 Świdnica, ul. Gen. Władysława Sikorskiego 41</v>
      </c>
      <c r="AA162" s="440" t="s">
        <v>93</v>
      </c>
      <c r="AB162" s="272"/>
      <c r="AC162" s="449"/>
      <c r="AD162" s="120"/>
      <c r="AJ162" s="466"/>
    </row>
    <row r="163" spans="12:36" customFormat="1" ht="15" customHeight="1">
      <c r="L163" s="66" t="s">
        <v>296</v>
      </c>
      <c r="M163" s="68" t="s">
        <v>2169</v>
      </c>
      <c r="N163" s="66" t="s">
        <v>205</v>
      </c>
      <c r="O163" s="66">
        <v>114708</v>
      </c>
      <c r="P163" s="452" t="s">
        <v>177</v>
      </c>
      <c r="Q163" s="457">
        <f t="shared" si="9"/>
        <v>722204</v>
      </c>
      <c r="R163" s="457" t="str">
        <f t="shared" si="10"/>
        <v>MEC.08.</v>
      </c>
      <c r="S163" s="457" t="str">
        <f t="shared" si="11"/>
        <v>Wykonywanie i naprawa elementów maszyn, urządzeń i narzędzi</v>
      </c>
      <c r="T163" s="471" t="s">
        <v>2330</v>
      </c>
      <c r="U163" s="436">
        <v>5</v>
      </c>
      <c r="V163" s="436">
        <v>0</v>
      </c>
      <c r="W163" s="444" t="s">
        <v>1994</v>
      </c>
      <c r="X163" s="436">
        <v>5</v>
      </c>
      <c r="Y163" s="506">
        <v>0</v>
      </c>
      <c r="Z163" s="515" t="str">
        <f t="shared" si="12"/>
        <v>Centrum Kształcenia Zawodowego w Świdnicy, 58-105 Świdnica, ul. Gen. Władysława Sikorskiego 41</v>
      </c>
      <c r="AA163" s="440" t="s">
        <v>93</v>
      </c>
      <c r="AB163" s="120"/>
      <c r="AC163" s="448"/>
      <c r="AD163" s="120"/>
      <c r="AJ163" s="466"/>
    </row>
    <row r="164" spans="12:36" customFormat="1" ht="15" customHeight="1">
      <c r="L164" s="66" t="s">
        <v>294</v>
      </c>
      <c r="M164" s="68" t="s">
        <v>2169</v>
      </c>
      <c r="N164" s="66" t="s">
        <v>205</v>
      </c>
      <c r="O164" s="196">
        <v>114708</v>
      </c>
      <c r="P164" s="452" t="s">
        <v>485</v>
      </c>
      <c r="Q164" s="457">
        <f t="shared" si="9"/>
        <v>712101</v>
      </c>
      <c r="R164" s="457" t="str">
        <f t="shared" si="10"/>
        <v>BUD.03.</v>
      </c>
      <c r="S164" s="457" t="str">
        <f t="shared" si="11"/>
        <v>Wykonywanie robót dekarsko-blacharskich</v>
      </c>
      <c r="T164" s="673" t="s">
        <v>2353</v>
      </c>
      <c r="U164" s="441">
        <v>8</v>
      </c>
      <c r="V164" s="441">
        <v>0</v>
      </c>
      <c r="W164" s="442" t="s">
        <v>1994</v>
      </c>
      <c r="X164" s="436">
        <v>8</v>
      </c>
      <c r="Y164" s="506">
        <v>0</v>
      </c>
      <c r="Z164" s="515" t="str">
        <f t="shared" si="12"/>
        <v>Branżowa Szkoła 1 Stopnia w Opolu, ul. Luboszycka 9, 45-036 Opole</v>
      </c>
      <c r="AA164" s="440" t="s">
        <v>2165</v>
      </c>
      <c r="AB164" s="120"/>
      <c r="AC164" s="120"/>
      <c r="AD164" s="120"/>
      <c r="AJ164" s="466"/>
    </row>
    <row r="165" spans="12:36" customFormat="1" ht="15" customHeight="1">
      <c r="L165" s="66" t="s">
        <v>291</v>
      </c>
      <c r="M165" s="68" t="s">
        <v>2169</v>
      </c>
      <c r="N165" s="66" t="s">
        <v>205</v>
      </c>
      <c r="O165" s="66">
        <v>114708</v>
      </c>
      <c r="P165" s="452" t="s">
        <v>78</v>
      </c>
      <c r="Q165" s="457">
        <f t="shared" si="9"/>
        <v>741103</v>
      </c>
      <c r="R165" s="457" t="str">
        <f t="shared" si="10"/>
        <v>ELE.02.</v>
      </c>
      <c r="S165" s="457" t="str">
        <f t="shared" si="11"/>
        <v>Montaż, uruchamianie i konserwacja instalacji, maszyn i urządzeń elektrycznych</v>
      </c>
      <c r="T165" s="673" t="s">
        <v>2368</v>
      </c>
      <c r="U165" s="441">
        <v>3</v>
      </c>
      <c r="V165" s="441">
        <v>0</v>
      </c>
      <c r="W165" s="442" t="s">
        <v>1994</v>
      </c>
      <c r="X165" s="436">
        <v>3</v>
      </c>
      <c r="Y165" s="506">
        <v>0</v>
      </c>
      <c r="Z165" s="515" t="str">
        <f t="shared" si="12"/>
        <v>Centrum Kształcenia Zawodowego i Ustawicznego, 67-400 Wschowa, Plac Kosynierów 1</v>
      </c>
      <c r="AA165" s="440" t="s">
        <v>679</v>
      </c>
      <c r="AB165" s="448"/>
      <c r="AC165" s="120"/>
      <c r="AD165" s="120"/>
      <c r="AJ165" s="466"/>
    </row>
    <row r="166" spans="12:36" customFormat="1" ht="15" customHeight="1">
      <c r="L166" s="66" t="s">
        <v>292</v>
      </c>
      <c r="M166" s="341" t="s">
        <v>2169</v>
      </c>
      <c r="N166" s="66" t="s">
        <v>205</v>
      </c>
      <c r="O166" s="66">
        <v>114708</v>
      </c>
      <c r="P166" s="452" t="s">
        <v>73</v>
      </c>
      <c r="Q166" s="457">
        <f t="shared" si="9"/>
        <v>722307</v>
      </c>
      <c r="R166" s="457" t="str">
        <f t="shared" si="10"/>
        <v>MEC.05.</v>
      </c>
      <c r="S166" s="457" t="str">
        <f t="shared" si="11"/>
        <v> Użytkowanie obrabiarek skrawających</v>
      </c>
      <c r="T166" s="444" t="s">
        <v>2290</v>
      </c>
      <c r="U166" s="607">
        <v>0</v>
      </c>
      <c r="V166" s="436">
        <v>0</v>
      </c>
      <c r="W166" s="444" t="s">
        <v>1994</v>
      </c>
      <c r="X166" s="436">
        <v>0</v>
      </c>
      <c r="Y166" s="506">
        <v>0</v>
      </c>
      <c r="Z166" s="515" t="str">
        <f t="shared" si="12"/>
        <v>Centrum Kształcenia Zawodowego w Świdnicy, 58-105 Świdnica, ul. Gen. Władysława Sikorskiego 41</v>
      </c>
      <c r="AA166" s="440" t="s">
        <v>93</v>
      </c>
      <c r="AB166" s="448"/>
      <c r="AC166" s="120"/>
      <c r="AD166" s="120"/>
      <c r="AJ166" s="466"/>
    </row>
    <row r="167" spans="12:36" customFormat="1" ht="15" customHeight="1">
      <c r="L167" s="66" t="s">
        <v>293</v>
      </c>
      <c r="M167" s="341" t="s">
        <v>2169</v>
      </c>
      <c r="N167" s="66" t="s">
        <v>205</v>
      </c>
      <c r="O167" s="66">
        <v>114708</v>
      </c>
      <c r="P167" s="452" t="s">
        <v>496</v>
      </c>
      <c r="Q167" s="457">
        <f t="shared" si="9"/>
        <v>814209</v>
      </c>
      <c r="R167" s="457" t="str">
        <f t="shared" si="10"/>
        <v>CHM.01.</v>
      </c>
      <c r="S167" s="457" t="str">
        <f t="shared" si="11"/>
        <v>Obsługa maszyn i urządzeń do przetwórstwa tworzyw sztucznych</v>
      </c>
      <c r="T167" s="444" t="s">
        <v>2488</v>
      </c>
      <c r="U167" s="436">
        <v>1</v>
      </c>
      <c r="V167" s="436">
        <v>0</v>
      </c>
      <c r="W167" s="444" t="s">
        <v>1994</v>
      </c>
      <c r="X167" s="436">
        <v>0</v>
      </c>
      <c r="Y167" s="506">
        <v>0</v>
      </c>
      <c r="Z167" s="515" t="str">
        <f t="shared" si="12"/>
        <v>Zespół Szkół "Mechanik w Jeleniej Górze</v>
      </c>
      <c r="AA167" s="440" t="s">
        <v>205</v>
      </c>
      <c r="AB167" s="120"/>
      <c r="AC167" s="120"/>
      <c r="AD167" s="120"/>
      <c r="AJ167" s="466"/>
    </row>
    <row r="168" spans="12:36" customFormat="1" ht="15" customHeight="1">
      <c r="L168" s="66" t="s">
        <v>298</v>
      </c>
      <c r="M168" s="341" t="s">
        <v>2238</v>
      </c>
      <c r="N168" s="66" t="s">
        <v>65</v>
      </c>
      <c r="O168" s="66">
        <v>19678</v>
      </c>
      <c r="P168" s="452" t="s">
        <v>180</v>
      </c>
      <c r="Q168" s="457">
        <f t="shared" si="9"/>
        <v>712905</v>
      </c>
      <c r="R168" s="457" t="str">
        <f t="shared" si="10"/>
        <v>BUD.11.</v>
      </c>
      <c r="S168" s="457" t="str">
        <f t="shared" si="11"/>
        <v> Wykonywanie robót montażowych, okładzinowych i wykończeniowych</v>
      </c>
      <c r="T168" s="195"/>
      <c r="U168" s="616">
        <v>0</v>
      </c>
      <c r="V168" s="441">
        <v>0</v>
      </c>
      <c r="W168" s="442" t="s">
        <v>1994</v>
      </c>
      <c r="X168" s="441">
        <v>0</v>
      </c>
      <c r="Y168" s="505">
        <v>0</v>
      </c>
      <c r="Z168" s="515" t="str">
        <f t="shared" si="12"/>
        <v>Centrum Kształcenia Zawodowego w Zespole Szkół i Placówek Kształcenia Zawodowego, ul.Botaniczna 66, 65-392  Zielona Góra</v>
      </c>
      <c r="AA168" s="440" t="s">
        <v>37</v>
      </c>
      <c r="AB168" s="448"/>
      <c r="AC168" s="120"/>
      <c r="AD168" s="120"/>
      <c r="AJ168" s="466"/>
    </row>
    <row r="169" spans="12:36" customFormat="1" ht="15" customHeight="1">
      <c r="L169" s="66" t="s">
        <v>299</v>
      </c>
      <c r="M169" s="341" t="s">
        <v>2238</v>
      </c>
      <c r="N169" s="66" t="s">
        <v>65</v>
      </c>
      <c r="O169" s="66">
        <v>19678</v>
      </c>
      <c r="P169" s="519" t="s">
        <v>99</v>
      </c>
      <c r="Q169" s="457">
        <f t="shared" si="9"/>
        <v>514101</v>
      </c>
      <c r="R169" s="457" t="str">
        <f t="shared" si="10"/>
        <v>FRK.01.</v>
      </c>
      <c r="S169" s="457" t="str">
        <f t="shared" si="11"/>
        <v>Wykonywanie usług fryzjerskich</v>
      </c>
      <c r="T169" s="426" t="s">
        <v>2290</v>
      </c>
      <c r="U169" s="444">
        <v>3</v>
      </c>
      <c r="V169" s="444">
        <v>3</v>
      </c>
      <c r="W169" s="442" t="s">
        <v>1996</v>
      </c>
      <c r="X169" s="444">
        <v>3</v>
      </c>
      <c r="Y169" s="471">
        <v>3</v>
      </c>
      <c r="Z169" s="515" t="str">
        <f t="shared" si="12"/>
        <v>Centrum Kształcenia Zawodowego w Świdnicy, 58-105 Świdnica, ul. Gen. Władysława Sikorskiego 41</v>
      </c>
      <c r="AA169" s="445" t="s">
        <v>93</v>
      </c>
      <c r="AB169" s="120"/>
      <c r="AC169" s="120"/>
      <c r="AD169" s="120"/>
      <c r="AJ169" s="466"/>
    </row>
    <row r="170" spans="12:36" customFormat="1" ht="15" customHeight="1">
      <c r="L170" s="66" t="s">
        <v>300</v>
      </c>
      <c r="M170" s="341" t="s">
        <v>2238</v>
      </c>
      <c r="N170" s="66" t="s">
        <v>65</v>
      </c>
      <c r="O170" s="66">
        <v>19678</v>
      </c>
      <c r="P170" s="519" t="s">
        <v>66</v>
      </c>
      <c r="Q170" s="457">
        <f t="shared" si="9"/>
        <v>723103</v>
      </c>
      <c r="R170" s="457" t="str">
        <f t="shared" si="10"/>
        <v>MOT.05.</v>
      </c>
      <c r="S170" s="457" t="str">
        <f t="shared" si="11"/>
        <v>Obsługa, diagnozowanie oraz naprawa pojazdów samochodowych</v>
      </c>
      <c r="T170" s="426" t="s">
        <v>2290</v>
      </c>
      <c r="U170" s="444">
        <v>6</v>
      </c>
      <c r="V170" s="444">
        <v>1</v>
      </c>
      <c r="W170" s="442" t="s">
        <v>1996</v>
      </c>
      <c r="X170" s="444">
        <v>6</v>
      </c>
      <c r="Y170" s="471">
        <v>1</v>
      </c>
      <c r="Z170" s="515" t="str">
        <f t="shared" si="12"/>
        <v>Centrum Kształcenia Zawodowego w Oleśnicy, ul. Wojska Polskiego 67</v>
      </c>
      <c r="AA170" s="445" t="s">
        <v>692</v>
      </c>
      <c r="AB170" s="409"/>
      <c r="AC170" s="120"/>
      <c r="AD170" s="120"/>
      <c r="AJ170" s="466"/>
    </row>
    <row r="171" spans="12:36" customFormat="1" ht="15" customHeight="1">
      <c r="L171" s="66" t="s">
        <v>301</v>
      </c>
      <c r="M171" s="341" t="s">
        <v>2238</v>
      </c>
      <c r="N171" s="66" t="s">
        <v>65</v>
      </c>
      <c r="O171" s="66">
        <v>19678</v>
      </c>
      <c r="P171" s="519" t="s">
        <v>2302</v>
      </c>
      <c r="Q171" s="457">
        <f t="shared" si="9"/>
        <v>721306</v>
      </c>
      <c r="R171" s="457" t="str">
        <f t="shared" si="10"/>
        <v>MOT.01.</v>
      </c>
      <c r="S171" s="457" t="str">
        <f t="shared" si="11"/>
        <v>Diagnozowanie i naprawa nadwozi pojazdów samochodowych</v>
      </c>
      <c r="T171" s="424" t="s">
        <v>2290</v>
      </c>
      <c r="U171" s="444">
        <v>2</v>
      </c>
      <c r="V171" s="444">
        <v>0</v>
      </c>
      <c r="W171" s="442" t="s">
        <v>1996</v>
      </c>
      <c r="X171" s="444">
        <v>2</v>
      </c>
      <c r="Y171" s="471">
        <v>0</v>
      </c>
      <c r="Z171" s="515" t="str">
        <f t="shared" si="12"/>
        <v>Centrum Kształcenia Zawodowego w Świdnicy, 58-105 Świdnica, ul. Gen. Władysława Sikorskiego 41</v>
      </c>
      <c r="AA171" s="445" t="s">
        <v>93</v>
      </c>
      <c r="AB171" s="120"/>
      <c r="AC171" s="120"/>
      <c r="AD171" s="120"/>
      <c r="AJ171" s="466"/>
    </row>
    <row r="172" spans="12:36" customFormat="1" ht="15" customHeight="1">
      <c r="L172" s="66" t="s">
        <v>305</v>
      </c>
      <c r="M172" s="341" t="s">
        <v>2238</v>
      </c>
      <c r="N172" s="66" t="s">
        <v>65</v>
      </c>
      <c r="O172" s="66">
        <v>19678</v>
      </c>
      <c r="P172" s="519" t="s">
        <v>73</v>
      </c>
      <c r="Q172" s="457">
        <f t="shared" si="9"/>
        <v>722307</v>
      </c>
      <c r="R172" s="457" t="str">
        <f t="shared" si="10"/>
        <v>MEC.05.</v>
      </c>
      <c r="S172" s="457" t="str">
        <f t="shared" si="11"/>
        <v> Użytkowanie obrabiarek skrawających</v>
      </c>
      <c r="T172" s="424" t="s">
        <v>2282</v>
      </c>
      <c r="U172" s="444">
        <v>11</v>
      </c>
      <c r="V172" s="444">
        <v>1</v>
      </c>
      <c r="W172" s="442" t="s">
        <v>1996</v>
      </c>
      <c r="X172" s="444">
        <v>11</v>
      </c>
      <c r="Y172" s="471">
        <v>1</v>
      </c>
      <c r="Z172" s="515" t="str">
        <f t="shared" si="12"/>
        <v>Centrum Kształcenia Zawodowego w Oleśnicy, ul. Wojska Polskiego 67</v>
      </c>
      <c r="AA172" s="445" t="s">
        <v>692</v>
      </c>
      <c r="AB172" s="120"/>
      <c r="AC172" s="448"/>
      <c r="AD172" s="120"/>
      <c r="AJ172" s="466"/>
    </row>
    <row r="173" spans="12:36" customFormat="1" ht="15" customHeight="1">
      <c r="L173" s="66" t="s">
        <v>302</v>
      </c>
      <c r="M173" s="341" t="s">
        <v>2238</v>
      </c>
      <c r="N173" s="66" t="s">
        <v>65</v>
      </c>
      <c r="O173" s="66">
        <v>19678</v>
      </c>
      <c r="P173" s="519" t="s">
        <v>80</v>
      </c>
      <c r="Q173" s="457">
        <f t="shared" si="9"/>
        <v>752205</v>
      </c>
      <c r="R173" s="457" t="str">
        <f t="shared" si="10"/>
        <v>DRM.04.</v>
      </c>
      <c r="S173" s="457" t="str">
        <f t="shared" si="11"/>
        <v> Wytwarzanie wyrobów z drewna i materiałów drewnopochodnych</v>
      </c>
      <c r="T173" s="430" t="s">
        <v>2330</v>
      </c>
      <c r="U173" s="444">
        <v>2</v>
      </c>
      <c r="V173" s="444">
        <v>0</v>
      </c>
      <c r="W173" s="442" t="s">
        <v>1996</v>
      </c>
      <c r="X173" s="444">
        <v>2</v>
      </c>
      <c r="Y173" s="471">
        <v>0</v>
      </c>
      <c r="Z173" s="515" t="str">
        <f t="shared" si="12"/>
        <v>Centrum Kształcenia Zawodowego w Świdnicy, 58-105 Świdnica, ul. Gen. Władysława Sikorskiego 41</v>
      </c>
      <c r="AA173" s="445" t="s">
        <v>93</v>
      </c>
      <c r="AB173" s="120"/>
      <c r="AC173" s="120"/>
      <c r="AD173" s="120"/>
      <c r="AJ173" s="466"/>
    </row>
    <row r="174" spans="12:36" customFormat="1" ht="15" customHeight="1">
      <c r="L174" s="66" t="s">
        <v>297</v>
      </c>
      <c r="M174" s="341" t="s">
        <v>2238</v>
      </c>
      <c r="N174" s="66" t="s">
        <v>65</v>
      </c>
      <c r="O174" s="66">
        <v>19678</v>
      </c>
      <c r="P174" s="519" t="s">
        <v>78</v>
      </c>
      <c r="Q174" s="457">
        <f t="shared" si="9"/>
        <v>741103</v>
      </c>
      <c r="R174" s="457" t="str">
        <f t="shared" si="10"/>
        <v>ELE.02.</v>
      </c>
      <c r="S174" s="457" t="str">
        <f t="shared" si="11"/>
        <v>Montaż, uruchamianie i konserwacja instalacji, maszyn i urządzeń elektrycznych</v>
      </c>
      <c r="T174" s="426" t="s">
        <v>2368</v>
      </c>
      <c r="U174" s="444">
        <v>4</v>
      </c>
      <c r="V174" s="444">
        <v>0</v>
      </c>
      <c r="W174" s="442" t="s">
        <v>1996</v>
      </c>
      <c r="X174" s="444">
        <v>4</v>
      </c>
      <c r="Y174" s="471">
        <v>0</v>
      </c>
      <c r="Z174" s="515" t="str">
        <f t="shared" si="12"/>
        <v>Centrum Kształcenia Zawodowego i Ustawicznego, 67-400 Wschowa, Plac Kosynierów 1</v>
      </c>
      <c r="AA174" s="445" t="s">
        <v>679</v>
      </c>
      <c r="AB174" s="448"/>
      <c r="AC174" s="120"/>
      <c r="AD174" s="120"/>
      <c r="AJ174" s="466"/>
    </row>
    <row r="175" spans="12:36" customFormat="1" ht="15" customHeight="1">
      <c r="L175" s="66" t="s">
        <v>304</v>
      </c>
      <c r="M175" s="341" t="s">
        <v>2238</v>
      </c>
      <c r="N175" s="66" t="s">
        <v>65</v>
      </c>
      <c r="O175" s="66">
        <v>19678</v>
      </c>
      <c r="P175" s="519" t="s">
        <v>211</v>
      </c>
      <c r="Q175" s="457">
        <f t="shared" si="9"/>
        <v>432106</v>
      </c>
      <c r="R175" s="457" t="str">
        <f t="shared" si="10"/>
        <v>SPL.01.</v>
      </c>
      <c r="S175" s="457" t="str">
        <f t="shared" si="11"/>
        <v>Obsługa magazynów</v>
      </c>
      <c r="T175" s="424" t="s">
        <v>2281</v>
      </c>
      <c r="U175" s="444">
        <v>2</v>
      </c>
      <c r="V175" s="444">
        <v>1</v>
      </c>
      <c r="W175" s="442" t="s">
        <v>1994</v>
      </c>
      <c r="X175" s="444">
        <v>1</v>
      </c>
      <c r="Y175" s="471">
        <v>1</v>
      </c>
      <c r="Z175" s="515" t="str">
        <f t="shared" si="12"/>
        <v>Centrum Kształcenia Zawodowego w Kędzierzynie - Koźlu, ul. Mostowa 7, 47-223 Kędzierzyn Koźle, biuro@ckzkk.pl</v>
      </c>
      <c r="AA175" s="440" t="s">
        <v>2355</v>
      </c>
      <c r="AB175" s="448"/>
      <c r="AC175" s="448"/>
      <c r="AD175" s="120"/>
      <c r="AJ175" s="466"/>
    </row>
    <row r="176" spans="12:36" customFormat="1" ht="15" customHeight="1">
      <c r="L176" s="66" t="s">
        <v>303</v>
      </c>
      <c r="M176" s="341" t="s">
        <v>2238</v>
      </c>
      <c r="N176" s="66" t="s">
        <v>65</v>
      </c>
      <c r="O176" s="66">
        <v>19678</v>
      </c>
      <c r="P176" s="519" t="s">
        <v>75</v>
      </c>
      <c r="Q176" s="457">
        <f t="shared" si="9"/>
        <v>343101</v>
      </c>
      <c r="R176" s="457" t="str">
        <f t="shared" si="10"/>
        <v>AUD.02.</v>
      </c>
      <c r="S176" s="457" t="str">
        <f t="shared" si="11"/>
        <v> Rejestracja, obróbka i publikacja obrazu</v>
      </c>
      <c r="T176" s="424" t="s">
        <v>2332</v>
      </c>
      <c r="U176" s="444">
        <v>2</v>
      </c>
      <c r="V176" s="444">
        <v>2</v>
      </c>
      <c r="W176" s="442" t="s">
        <v>1994</v>
      </c>
      <c r="X176" s="444">
        <v>2</v>
      </c>
      <c r="Y176" s="471">
        <v>2</v>
      </c>
      <c r="Z176" s="515" t="str">
        <f t="shared" si="12"/>
        <v>Zespół Placówek Oświatowych Centrum Kształcenia Zawodowego nr 2 w Olkuszu, ul. Legionów Polskich 3</v>
      </c>
      <c r="AA176" s="440" t="s">
        <v>678</v>
      </c>
      <c r="AB176" s="120"/>
      <c r="AC176" s="120"/>
      <c r="AD176" s="120"/>
      <c r="AJ176" s="466"/>
    </row>
    <row r="177" spans="1:37" customFormat="1" ht="15" customHeight="1">
      <c r="L177" s="66" t="s">
        <v>306</v>
      </c>
      <c r="M177" s="335" t="s">
        <v>2005</v>
      </c>
      <c r="N177" s="196" t="s">
        <v>450</v>
      </c>
      <c r="O177" s="66">
        <v>79315</v>
      </c>
      <c r="P177" s="452" t="s">
        <v>69</v>
      </c>
      <c r="Q177" s="457">
        <f t="shared" si="9"/>
        <v>741203</v>
      </c>
      <c r="R177" s="457" t="str">
        <f t="shared" si="10"/>
        <v>MOT.02.</v>
      </c>
      <c r="S177" s="457" t="str">
        <f t="shared" si="11"/>
        <v>Obsługa, diagnozowanie oraz naprawa mechatronicznych systemów pojazdów samochodowych</v>
      </c>
      <c r="T177" s="671" t="s">
        <v>2373</v>
      </c>
      <c r="U177" s="436">
        <v>2</v>
      </c>
      <c r="V177" s="436">
        <v>0</v>
      </c>
      <c r="W177" s="444" t="s">
        <v>1996</v>
      </c>
      <c r="X177" s="436">
        <v>2</v>
      </c>
      <c r="Y177" s="506">
        <v>0</v>
      </c>
      <c r="Z177" s="515" t="str">
        <f t="shared" si="12"/>
        <v>Centrum Kształcenia Zawodowego i Ustawicznego, 67-400 Wschowa, Plac Kosynierów 1</v>
      </c>
      <c r="AA177" s="440" t="s">
        <v>679</v>
      </c>
      <c r="AB177" s="271"/>
      <c r="AC177" s="448"/>
      <c r="AD177" s="120"/>
      <c r="AJ177" s="466"/>
    </row>
    <row r="178" spans="1:37" customFormat="1" ht="15" customHeight="1">
      <c r="L178" s="66" t="s">
        <v>310</v>
      </c>
      <c r="M178" s="335" t="s">
        <v>2005</v>
      </c>
      <c r="N178" s="196" t="s">
        <v>450</v>
      </c>
      <c r="O178" s="66">
        <v>79315</v>
      </c>
      <c r="P178" s="452" t="s">
        <v>511</v>
      </c>
      <c r="Q178" s="457">
        <f t="shared" si="9"/>
        <v>962907</v>
      </c>
      <c r="R178" s="457" t="str">
        <f t="shared" si="10"/>
        <v>HGT.03.</v>
      </c>
      <c r="S178" s="457" t="str">
        <f t="shared" si="11"/>
        <v>Obsługa gości w obiekcie świadczącym usługi hotelarskie</v>
      </c>
      <c r="T178" s="673" t="s">
        <v>2359</v>
      </c>
      <c r="U178" s="436">
        <v>1</v>
      </c>
      <c r="V178" s="436">
        <v>1</v>
      </c>
      <c r="W178" s="444" t="s">
        <v>1994</v>
      </c>
      <c r="X178" s="436">
        <v>0</v>
      </c>
      <c r="Y178" s="506">
        <v>0</v>
      </c>
      <c r="Z178" s="515" t="str">
        <f t="shared" si="12"/>
        <v>Centrum Kształcenia Zawodowego w Kłodzkiej Szkole Przedsiębiorczości w Kłodzku, ul. Szkolna 8, 57-300 Kłodzko</v>
      </c>
      <c r="AA178" s="440" t="s">
        <v>677</v>
      </c>
      <c r="AB178" s="271"/>
      <c r="AC178" s="120"/>
      <c r="AD178" s="120"/>
      <c r="AJ178" s="466"/>
    </row>
    <row r="179" spans="1:37" customFormat="1" ht="15" customHeight="1">
      <c r="L179" s="66" t="s">
        <v>311</v>
      </c>
      <c r="M179" s="297" t="s">
        <v>2005</v>
      </c>
      <c r="N179" s="196" t="s">
        <v>450</v>
      </c>
      <c r="O179" s="66">
        <v>79315</v>
      </c>
      <c r="P179" s="452" t="s">
        <v>175</v>
      </c>
      <c r="Q179" s="457">
        <f t="shared" si="9"/>
        <v>751201</v>
      </c>
      <c r="R179" s="457" t="str">
        <f t="shared" si="10"/>
        <v>SPC.01.</v>
      </c>
      <c r="S179" s="457" t="str">
        <f t="shared" si="11"/>
        <v>Produkcja wyrobów cukierniczych</v>
      </c>
      <c r="T179" s="671" t="s">
        <v>2359</v>
      </c>
      <c r="U179" s="436">
        <v>2</v>
      </c>
      <c r="V179" s="436">
        <v>1</v>
      </c>
      <c r="W179" s="444" t="s">
        <v>1994</v>
      </c>
      <c r="X179" s="436">
        <v>0</v>
      </c>
      <c r="Y179" s="506">
        <v>0</v>
      </c>
      <c r="Z179" s="515" t="str">
        <f t="shared" si="12"/>
        <v>Centrum Kształcenia Zawodowego w Kłodzkiej Szkole Przedsiębiorczości w Kłodzku, ul. Szkolna 8, 57-300 Kłodzko</v>
      </c>
      <c r="AA179" s="440" t="s">
        <v>677</v>
      </c>
      <c r="AB179" s="129"/>
      <c r="AC179" s="449"/>
      <c r="AD179" s="120"/>
      <c r="AJ179" s="466"/>
    </row>
    <row r="180" spans="1:37" customFormat="1" ht="15" customHeight="1">
      <c r="L180" s="66" t="s">
        <v>312</v>
      </c>
      <c r="M180" s="297" t="s">
        <v>2005</v>
      </c>
      <c r="N180" s="196" t="s">
        <v>450</v>
      </c>
      <c r="O180" s="66">
        <v>79315</v>
      </c>
      <c r="P180" s="452" t="s">
        <v>70</v>
      </c>
      <c r="Q180" s="457">
        <f t="shared" si="9"/>
        <v>522301</v>
      </c>
      <c r="R180" s="457" t="str">
        <f t="shared" si="10"/>
        <v>HAN.01.</v>
      </c>
      <c r="S180" s="457" t="str">
        <f t="shared" si="11"/>
        <v>Prowadzenie sprzedaży</v>
      </c>
      <c r="T180" s="497" t="s">
        <v>2486</v>
      </c>
      <c r="U180" s="436">
        <v>9</v>
      </c>
      <c r="V180" s="436">
        <v>7</v>
      </c>
      <c r="W180" s="444" t="s">
        <v>1994</v>
      </c>
      <c r="X180" s="436">
        <v>0</v>
      </c>
      <c r="Y180" s="506">
        <v>0</v>
      </c>
      <c r="Z180" s="515" t="str">
        <f t="shared" si="12"/>
        <v>Centrum Kształcenia Zawodowego w Kłodzkiej Szkole Przedsiębiorczości w Kłodzku, ul. Szkolna 8, 57-300 Kłodzko</v>
      </c>
      <c r="AA180" s="440" t="s">
        <v>677</v>
      </c>
      <c r="AB180" s="271"/>
      <c r="AC180" s="120"/>
      <c r="AD180" s="120"/>
      <c r="AJ180" s="466"/>
    </row>
    <row r="181" spans="1:37" customFormat="1" ht="15" customHeight="1">
      <c r="L181" s="66" t="s">
        <v>307</v>
      </c>
      <c r="M181" s="68" t="s">
        <v>2005</v>
      </c>
      <c r="N181" s="66" t="s">
        <v>450</v>
      </c>
      <c r="O181" s="66">
        <v>79315</v>
      </c>
      <c r="P181" s="452" t="s">
        <v>66</v>
      </c>
      <c r="Q181" s="457">
        <f t="shared" si="9"/>
        <v>723103</v>
      </c>
      <c r="R181" s="457" t="str">
        <f t="shared" si="10"/>
        <v>MOT.05.</v>
      </c>
      <c r="S181" s="457" t="str">
        <f t="shared" si="11"/>
        <v>Obsługa, diagnozowanie oraz naprawa pojazdów samochodowych</v>
      </c>
      <c r="T181" s="671" t="s">
        <v>2282</v>
      </c>
      <c r="U181" s="436">
        <v>15</v>
      </c>
      <c r="V181" s="436">
        <v>0</v>
      </c>
      <c r="W181" s="471" t="s">
        <v>1994</v>
      </c>
      <c r="X181" s="436">
        <v>0</v>
      </c>
      <c r="Y181" s="506">
        <v>0</v>
      </c>
      <c r="Z181" s="515" t="str">
        <f t="shared" si="12"/>
        <v>Centrum Kształcenia Zawodowego w Kłodzkiej Szkole Przedsiębiorczości w Kłodzku, ul. Szkolna 8, 57-300 Kłodzko</v>
      </c>
      <c r="AA181" s="440" t="s">
        <v>677</v>
      </c>
      <c r="AB181" s="271"/>
      <c r="AC181" s="120"/>
      <c r="AD181" s="120"/>
      <c r="AJ181" s="466"/>
    </row>
    <row r="182" spans="1:37" customFormat="1" ht="15" customHeight="1">
      <c r="L182" s="66" t="s">
        <v>308</v>
      </c>
      <c r="M182" s="297" t="s">
        <v>2005</v>
      </c>
      <c r="N182" s="196" t="s">
        <v>450</v>
      </c>
      <c r="O182" s="66">
        <v>79315</v>
      </c>
      <c r="P182" s="452" t="s">
        <v>71</v>
      </c>
      <c r="Q182" s="457">
        <f t="shared" si="9"/>
        <v>512001</v>
      </c>
      <c r="R182" s="457" t="str">
        <f t="shared" si="10"/>
        <v>HGT.02.</v>
      </c>
      <c r="S182" s="457" t="str">
        <f t="shared" si="11"/>
        <v> Przygotowanie i wydawanie dań</v>
      </c>
      <c r="T182" s="671" t="s">
        <v>2282</v>
      </c>
      <c r="U182" s="436">
        <v>6</v>
      </c>
      <c r="V182" s="436">
        <v>0</v>
      </c>
      <c r="W182" s="444" t="s">
        <v>1994</v>
      </c>
      <c r="X182" s="436">
        <v>0</v>
      </c>
      <c r="Y182" s="506">
        <v>0</v>
      </c>
      <c r="Z182" s="515" t="str">
        <f t="shared" si="12"/>
        <v>Centrum Kształcenia Zawodowego w Kłodzkiej Szkole Przedsiębiorczości w Kłodzku, ul. Szkolna 8, 57-300 Kłodzko</v>
      </c>
      <c r="AA182" s="440" t="s">
        <v>677</v>
      </c>
      <c r="AB182" s="271"/>
      <c r="AC182" s="271"/>
      <c r="AD182" s="120"/>
      <c r="AJ182" s="466"/>
    </row>
    <row r="183" spans="1:37" customFormat="1" ht="15" customHeight="1">
      <c r="L183" s="66" t="s">
        <v>309</v>
      </c>
      <c r="M183" s="297" t="s">
        <v>2005</v>
      </c>
      <c r="N183" s="196" t="s">
        <v>450</v>
      </c>
      <c r="O183" s="66">
        <v>79315</v>
      </c>
      <c r="P183" s="452" t="s">
        <v>99</v>
      </c>
      <c r="Q183" s="457">
        <f t="shared" si="9"/>
        <v>514101</v>
      </c>
      <c r="R183" s="457" t="str">
        <f t="shared" si="10"/>
        <v>FRK.01.</v>
      </c>
      <c r="S183" s="457" t="str">
        <f t="shared" si="11"/>
        <v>Wykonywanie usług fryzjerskich</v>
      </c>
      <c r="T183" s="444" t="s">
        <v>2282</v>
      </c>
      <c r="U183" s="436">
        <v>9</v>
      </c>
      <c r="V183" s="436">
        <v>8</v>
      </c>
      <c r="W183" s="444" t="s">
        <v>1994</v>
      </c>
      <c r="X183" s="436">
        <v>0</v>
      </c>
      <c r="Y183" s="506">
        <v>0</v>
      </c>
      <c r="Z183" s="515" t="str">
        <f t="shared" si="12"/>
        <v>Centrum Kształcenia Zawodowego w Kłodzkiej Szkole Przedsiębiorczości w Kłodzku, ul. Szkolna 8, 57-300 Kłodzko</v>
      </c>
      <c r="AA183" s="440" t="s">
        <v>677</v>
      </c>
      <c r="AB183" s="274"/>
      <c r="AC183" s="120"/>
      <c r="AD183" s="120"/>
      <c r="AJ183" s="466"/>
    </row>
    <row r="184" spans="1:37" customFormat="1" ht="15" customHeight="1">
      <c r="L184" s="66" t="s">
        <v>313</v>
      </c>
      <c r="M184" s="297" t="s">
        <v>2005</v>
      </c>
      <c r="N184" s="196" t="s">
        <v>450</v>
      </c>
      <c r="O184" s="66">
        <v>79315</v>
      </c>
      <c r="P184" s="452" t="s">
        <v>78</v>
      </c>
      <c r="Q184" s="457">
        <f t="shared" si="9"/>
        <v>741103</v>
      </c>
      <c r="R184" s="457" t="str">
        <f t="shared" si="10"/>
        <v>ELE.02.</v>
      </c>
      <c r="S184" s="457" t="str">
        <f t="shared" si="11"/>
        <v>Montaż, uruchamianie i konserwacja instalacji, maszyn i urządzeń elektrycznych</v>
      </c>
      <c r="T184" s="497" t="s">
        <v>2330</v>
      </c>
      <c r="U184" s="436">
        <v>5</v>
      </c>
      <c r="V184" s="436">
        <v>1</v>
      </c>
      <c r="W184" s="471" t="s">
        <v>1996</v>
      </c>
      <c r="X184" s="436">
        <v>5</v>
      </c>
      <c r="Y184" s="506">
        <v>1</v>
      </c>
      <c r="Z184" s="515" t="str">
        <f t="shared" si="12"/>
        <v>Centrum Kształcenia Zawodowego w Świdnicy, 58-105 Świdnica, ul. Gen. Władysława Sikorskiego 41</v>
      </c>
      <c r="AA184" s="440" t="s">
        <v>93</v>
      </c>
      <c r="AB184" s="120"/>
      <c r="AC184" s="120"/>
      <c r="AD184" s="120"/>
      <c r="AJ184" s="466"/>
    </row>
    <row r="185" spans="1:37" customFormat="1" ht="15" customHeight="1">
      <c r="L185" s="66" t="s">
        <v>314</v>
      </c>
      <c r="M185" s="297" t="s">
        <v>2005</v>
      </c>
      <c r="N185" s="196" t="s">
        <v>450</v>
      </c>
      <c r="O185" s="66">
        <v>79315</v>
      </c>
      <c r="P185" s="452" t="s">
        <v>192</v>
      </c>
      <c r="Q185" s="457">
        <f t="shared" si="9"/>
        <v>713203</v>
      </c>
      <c r="R185" s="457" t="str">
        <f t="shared" si="10"/>
        <v>MOT.03.</v>
      </c>
      <c r="S185" s="457" t="str">
        <f t="shared" si="11"/>
        <v>Diagnozowanie i naprawa powłok lakierniczych</v>
      </c>
      <c r="T185" s="512" t="s">
        <v>2330</v>
      </c>
      <c r="U185" s="436">
        <v>1</v>
      </c>
      <c r="V185" s="436">
        <v>0</v>
      </c>
      <c r="W185" s="471" t="s">
        <v>1996</v>
      </c>
      <c r="X185" s="436">
        <v>1</v>
      </c>
      <c r="Y185" s="506">
        <v>0</v>
      </c>
      <c r="Z185" s="515" t="str">
        <f t="shared" si="12"/>
        <v>Centrum Kształcenia Zawodowego w Świdnicy, 58-105 Świdnica, ul. Gen. Władysława Sikorskiego 41</v>
      </c>
      <c r="AA185" s="440" t="s">
        <v>93</v>
      </c>
      <c r="AB185" s="120"/>
      <c r="AC185" s="120"/>
      <c r="AD185" s="120"/>
      <c r="AJ185" s="466"/>
    </row>
    <row r="186" spans="1:37" customFormat="1" ht="15" customHeight="1">
      <c r="L186" s="66" t="s">
        <v>315</v>
      </c>
      <c r="M186" s="297" t="s">
        <v>2005</v>
      </c>
      <c r="N186" s="196" t="s">
        <v>450</v>
      </c>
      <c r="O186" s="66">
        <v>79315</v>
      </c>
      <c r="P186" s="452" t="s">
        <v>79</v>
      </c>
      <c r="Q186" s="457">
        <f t="shared" si="9"/>
        <v>751204</v>
      </c>
      <c r="R186" s="457" t="str">
        <f t="shared" si="10"/>
        <v>SPC.03.</v>
      </c>
      <c r="S186" s="457" t="str">
        <f t="shared" si="11"/>
        <v>Produkcja wyrobów piekarskich</v>
      </c>
      <c r="T186" s="675" t="s">
        <v>2330</v>
      </c>
      <c r="U186" s="436">
        <v>1</v>
      </c>
      <c r="V186" s="436">
        <v>0</v>
      </c>
      <c r="W186" s="444" t="s">
        <v>1996</v>
      </c>
      <c r="X186" s="436">
        <v>1</v>
      </c>
      <c r="Y186" s="506">
        <v>0</v>
      </c>
      <c r="Z186" s="515" t="str">
        <f t="shared" si="12"/>
        <v>Centrum Kształcenia Zawodowego w Świdnicy, 58-105 Świdnica, ul. Gen. Władysława Sikorskiego 41</v>
      </c>
      <c r="AA186" s="440" t="s">
        <v>93</v>
      </c>
      <c r="AB186" s="120"/>
      <c r="AC186" s="120"/>
      <c r="AD186" s="120"/>
      <c r="AJ186" s="466"/>
    </row>
    <row r="187" spans="1:37" customFormat="1" ht="15" customHeight="1">
      <c r="L187" s="66" t="s">
        <v>321</v>
      </c>
      <c r="M187" s="68" t="s">
        <v>2312</v>
      </c>
      <c r="N187" s="66" t="s">
        <v>474</v>
      </c>
      <c r="O187" s="66">
        <v>263259</v>
      </c>
      <c r="P187" s="452" t="s">
        <v>192</v>
      </c>
      <c r="Q187" s="457">
        <f t="shared" si="9"/>
        <v>713203</v>
      </c>
      <c r="R187" s="457" t="str">
        <f t="shared" si="10"/>
        <v>MOT.03.</v>
      </c>
      <c r="S187" s="457" t="str">
        <f t="shared" si="11"/>
        <v>Diagnozowanie i naprawa powłok lakierniczych</v>
      </c>
      <c r="T187" s="512" t="s">
        <v>2330</v>
      </c>
      <c r="U187" s="607">
        <v>0</v>
      </c>
      <c r="V187" s="436">
        <v>0</v>
      </c>
      <c r="W187" s="444" t="s">
        <v>1994</v>
      </c>
      <c r="X187" s="436">
        <v>0</v>
      </c>
      <c r="Y187" s="506">
        <v>0</v>
      </c>
      <c r="Z187" s="515" t="str">
        <f t="shared" si="12"/>
        <v>Centrum Kształcenia Zawodowego w Świdnicy, 58-105 Świdnica, ul. Gen. Władysława Sikorskiego 41</v>
      </c>
      <c r="AA187" s="440" t="s">
        <v>93</v>
      </c>
      <c r="AB187" s="120"/>
      <c r="AC187" s="448"/>
      <c r="AD187" s="120"/>
      <c r="AJ187" s="466"/>
    </row>
    <row r="188" spans="1:37" ht="15" customHeight="1">
      <c r="A188" s="1"/>
      <c r="L188" s="66" t="s">
        <v>326</v>
      </c>
      <c r="M188" s="68" t="s">
        <v>2312</v>
      </c>
      <c r="N188" s="66" t="s">
        <v>474</v>
      </c>
      <c r="O188" s="66">
        <v>263259</v>
      </c>
      <c r="P188" s="452" t="s">
        <v>30</v>
      </c>
      <c r="Q188" s="457">
        <f t="shared" si="9"/>
        <v>752205</v>
      </c>
      <c r="R188" s="457" t="str">
        <f t="shared" si="10"/>
        <v>DRM.04.</v>
      </c>
      <c r="S188" s="457" t="str">
        <f t="shared" si="11"/>
        <v> Wytwarzanie wyrobów z drewna i materiałów drewnopochodnych</v>
      </c>
      <c r="T188" s="512" t="s">
        <v>2330</v>
      </c>
      <c r="U188" s="607">
        <v>0</v>
      </c>
      <c r="V188" s="436">
        <v>0</v>
      </c>
      <c r="W188" s="471" t="s">
        <v>1994</v>
      </c>
      <c r="X188" s="436">
        <v>0</v>
      </c>
      <c r="Y188" s="506">
        <v>0</v>
      </c>
      <c r="Z188" s="515" t="str">
        <f t="shared" si="12"/>
        <v>Centrum Kształcenia Zawodowego w Świdnicy, 58-105 Świdnica, ul. Gen. Władysława Sikorskiego 41</v>
      </c>
      <c r="AA188" s="440" t="s">
        <v>93</v>
      </c>
      <c r="AB188" s="120"/>
      <c r="AC188" s="120"/>
      <c r="AD188" s="120"/>
      <c r="AK188"/>
    </row>
    <row r="189" spans="1:37" ht="15" customHeight="1">
      <c r="A189" s="1"/>
      <c r="L189" s="66" t="s">
        <v>316</v>
      </c>
      <c r="M189" s="68" t="s">
        <v>2312</v>
      </c>
      <c r="N189" s="66" t="s">
        <v>474</v>
      </c>
      <c r="O189" s="66">
        <v>263259</v>
      </c>
      <c r="P189" s="452" t="s">
        <v>71</v>
      </c>
      <c r="Q189" s="457">
        <f t="shared" si="9"/>
        <v>512001</v>
      </c>
      <c r="R189" s="457" t="str">
        <f t="shared" si="10"/>
        <v>HGT.02.</v>
      </c>
      <c r="S189" s="457" t="str">
        <f t="shared" si="11"/>
        <v> Przygotowanie i wydawanie dań</v>
      </c>
      <c r="T189" s="671"/>
      <c r="U189" s="607">
        <v>0</v>
      </c>
      <c r="V189" s="441">
        <v>0</v>
      </c>
      <c r="W189" s="473" t="s">
        <v>1994</v>
      </c>
      <c r="X189" s="436">
        <v>0</v>
      </c>
      <c r="Y189" s="506">
        <v>0</v>
      </c>
      <c r="Z189" s="515" t="str">
        <f t="shared" si="12"/>
        <v>Centrum Kształcenia Zawodowego w Kłodzkiej Szkole Przedsiębiorczości w Kłodzku, ul. Szkolna 8, 57-300 Kłodzko</v>
      </c>
      <c r="AA189" s="440" t="s">
        <v>677</v>
      </c>
      <c r="AB189" s="448"/>
      <c r="AC189" s="120"/>
      <c r="AD189" s="120"/>
      <c r="AK189"/>
    </row>
    <row r="190" spans="1:37" ht="15" customHeight="1">
      <c r="A190" s="1"/>
      <c r="L190" s="66" t="s">
        <v>317</v>
      </c>
      <c r="M190" s="68" t="s">
        <v>2312</v>
      </c>
      <c r="N190" s="66" t="s">
        <v>474</v>
      </c>
      <c r="O190" s="66">
        <v>263559</v>
      </c>
      <c r="P190" s="452" t="s">
        <v>66</v>
      </c>
      <c r="Q190" s="457">
        <f t="shared" si="9"/>
        <v>723103</v>
      </c>
      <c r="R190" s="457" t="str">
        <f t="shared" si="10"/>
        <v>MOT.05.</v>
      </c>
      <c r="S190" s="457" t="str">
        <f t="shared" si="11"/>
        <v>Obsługa, diagnozowanie oraz naprawa pojazdów samochodowych</v>
      </c>
      <c r="T190" s="673"/>
      <c r="U190" s="607">
        <v>0</v>
      </c>
      <c r="V190" s="436">
        <v>0</v>
      </c>
      <c r="W190" s="471" t="s">
        <v>1994</v>
      </c>
      <c r="X190" s="436">
        <v>0</v>
      </c>
      <c r="Y190" s="506">
        <v>0</v>
      </c>
      <c r="Z190" s="515" t="str">
        <f t="shared" si="12"/>
        <v>Centrum Kształcenia Zawodowego w Kłodzkiej Szkole Przedsiębiorczości w Kłodzku, ul. Szkolna 8, 57-300 Kłodzko</v>
      </c>
      <c r="AA190" s="440" t="s">
        <v>677</v>
      </c>
      <c r="AB190" s="448"/>
      <c r="AC190" s="120"/>
      <c r="AD190" s="120"/>
      <c r="AK190"/>
    </row>
    <row r="191" spans="1:37" ht="15" customHeight="1">
      <c r="A191" s="1"/>
      <c r="L191" s="66" t="s">
        <v>322</v>
      </c>
      <c r="M191" s="68" t="s">
        <v>2312</v>
      </c>
      <c r="N191" s="66" t="s">
        <v>474</v>
      </c>
      <c r="O191" s="66">
        <v>263259</v>
      </c>
      <c r="P191" s="452" t="s">
        <v>66</v>
      </c>
      <c r="Q191" s="457">
        <f t="shared" si="9"/>
        <v>723103</v>
      </c>
      <c r="R191" s="457" t="str">
        <f t="shared" si="10"/>
        <v>MOT.05.</v>
      </c>
      <c r="S191" s="457" t="str">
        <f t="shared" si="11"/>
        <v>Obsługa, diagnozowanie oraz naprawa pojazdów samochodowych</v>
      </c>
      <c r="T191" s="497" t="s">
        <v>2359</v>
      </c>
      <c r="U191" s="136">
        <v>1</v>
      </c>
      <c r="V191" s="436">
        <v>0</v>
      </c>
      <c r="W191" s="471" t="s">
        <v>1994</v>
      </c>
      <c r="X191" s="436">
        <v>1</v>
      </c>
      <c r="Y191" s="506">
        <v>0</v>
      </c>
      <c r="Z191" s="515" t="str">
        <f t="shared" si="12"/>
        <v>Centrum Kształcenia Zawodowego w Kłodzkiej Szkole Przedsiębiorczości w Kłodzku, ul. Szkolna 8, 57-300 Kłodzko</v>
      </c>
      <c r="AA191" s="440" t="s">
        <v>677</v>
      </c>
      <c r="AB191" s="448"/>
      <c r="AC191" s="120"/>
      <c r="AD191" s="120"/>
      <c r="AK191"/>
    </row>
    <row r="192" spans="1:37" ht="15" customHeight="1">
      <c r="A192" s="1"/>
      <c r="L192" s="66" t="s">
        <v>324</v>
      </c>
      <c r="M192" s="68" t="s">
        <v>2312</v>
      </c>
      <c r="N192" s="66" t="s">
        <v>474</v>
      </c>
      <c r="O192" s="66">
        <v>263259</v>
      </c>
      <c r="P192" s="452" t="s">
        <v>511</v>
      </c>
      <c r="Q192" s="457">
        <f t="shared" si="9"/>
        <v>962907</v>
      </c>
      <c r="R192" s="457" t="str">
        <f t="shared" si="10"/>
        <v>HGT.03.</v>
      </c>
      <c r="S192" s="457" t="str">
        <f t="shared" si="11"/>
        <v>Obsługa gości w obiekcie świadczącym usługi hotelarskie</v>
      </c>
      <c r="T192" s="673" t="s">
        <v>2359</v>
      </c>
      <c r="U192" s="436">
        <v>2</v>
      </c>
      <c r="V192" s="436">
        <v>2</v>
      </c>
      <c r="W192" s="471" t="s">
        <v>1994</v>
      </c>
      <c r="X192" s="436">
        <v>2</v>
      </c>
      <c r="Y192" s="506">
        <v>2</v>
      </c>
      <c r="Z192" s="515" t="str">
        <f t="shared" si="12"/>
        <v>Centrum Kształcenia Zawodowego w Kłodzkiej Szkole Przedsiębiorczości w Kłodzku, ul. Szkolna 8, 57-300 Kłodzko</v>
      </c>
      <c r="AA192" s="440" t="s">
        <v>677</v>
      </c>
      <c r="AB192" s="448"/>
      <c r="AC192" s="271"/>
      <c r="AD192" s="120"/>
      <c r="AK192"/>
    </row>
    <row r="193" spans="1:37" ht="15" customHeight="1">
      <c r="A193" s="1"/>
      <c r="L193" s="66" t="s">
        <v>327</v>
      </c>
      <c r="M193" s="68" t="s">
        <v>2312</v>
      </c>
      <c r="N193" s="66" t="s">
        <v>474</v>
      </c>
      <c r="O193" s="66">
        <v>263259</v>
      </c>
      <c r="P193" s="452" t="s">
        <v>177</v>
      </c>
      <c r="Q193" s="457">
        <f t="shared" si="9"/>
        <v>722204</v>
      </c>
      <c r="R193" s="457" t="str">
        <f t="shared" si="10"/>
        <v>MEC.08.</v>
      </c>
      <c r="S193" s="457" t="str">
        <f t="shared" si="11"/>
        <v>Wykonywanie i naprawa elementów maszyn, urządzeń i narzędzi</v>
      </c>
      <c r="T193" s="497" t="s">
        <v>2359</v>
      </c>
      <c r="U193" s="436">
        <v>10</v>
      </c>
      <c r="V193" s="436">
        <v>0</v>
      </c>
      <c r="W193" s="444" t="s">
        <v>1994</v>
      </c>
      <c r="X193" s="436">
        <v>10</v>
      </c>
      <c r="Y193" s="506">
        <v>0</v>
      </c>
      <c r="Z193" s="515" t="str">
        <f t="shared" si="12"/>
        <v>Centrum Kształcenia Zawodowego w CKZiU,  ul. Tadeusza Kościuszki 27, 56-100 Wołów</v>
      </c>
      <c r="AA193" s="440" t="s">
        <v>190</v>
      </c>
      <c r="AB193" s="448"/>
      <c r="AC193" s="120"/>
      <c r="AD193" s="120"/>
      <c r="AK193"/>
    </row>
    <row r="194" spans="1:37" ht="15" customHeight="1">
      <c r="A194" s="1"/>
      <c r="L194" s="66" t="s">
        <v>318</v>
      </c>
      <c r="M194" s="68" t="s">
        <v>2312</v>
      </c>
      <c r="N194" s="66" t="s">
        <v>474</v>
      </c>
      <c r="O194" s="66">
        <v>263259</v>
      </c>
      <c r="P194" s="452" t="s">
        <v>180</v>
      </c>
      <c r="Q194" s="457">
        <f t="shared" si="9"/>
        <v>712905</v>
      </c>
      <c r="R194" s="457" t="str">
        <f t="shared" si="10"/>
        <v>BUD.11.</v>
      </c>
      <c r="S194" s="457" t="str">
        <f t="shared" si="11"/>
        <v> Wykonywanie robót montażowych, okładzinowych i wykończeniowych</v>
      </c>
      <c r="T194" s="673" t="s">
        <v>2372</v>
      </c>
      <c r="U194" s="436">
        <v>6</v>
      </c>
      <c r="V194" s="436">
        <v>0</v>
      </c>
      <c r="W194" s="444" t="s">
        <v>1994</v>
      </c>
      <c r="X194" s="436">
        <v>6</v>
      </c>
      <c r="Y194" s="506">
        <v>0</v>
      </c>
      <c r="Z194" s="515" t="str">
        <f t="shared" si="12"/>
        <v>Centrum Kształcenia Zawodowego i Ustawicznego, 67-400 Wschowa, Plac Kosynierów 1</v>
      </c>
      <c r="AA194" s="440" t="s">
        <v>679</v>
      </c>
      <c r="AB194" s="120"/>
      <c r="AC194" s="120"/>
      <c r="AD194" s="120"/>
      <c r="AK194"/>
    </row>
    <row r="195" spans="1:37" ht="15" customHeight="1">
      <c r="A195" s="1"/>
      <c r="L195" s="66" t="s">
        <v>323</v>
      </c>
      <c r="M195" s="68" t="s">
        <v>2312</v>
      </c>
      <c r="N195" s="66" t="s">
        <v>474</v>
      </c>
      <c r="O195" s="66">
        <v>263259</v>
      </c>
      <c r="P195" s="452" t="s">
        <v>73</v>
      </c>
      <c r="Q195" s="457">
        <f t="shared" si="9"/>
        <v>722307</v>
      </c>
      <c r="R195" s="457" t="str">
        <f t="shared" si="10"/>
        <v>MEC.05.</v>
      </c>
      <c r="S195" s="457" t="str">
        <f t="shared" si="11"/>
        <v> Użytkowanie obrabiarek skrawających</v>
      </c>
      <c r="T195" s="444" t="s">
        <v>2290</v>
      </c>
      <c r="U195" s="590">
        <v>3</v>
      </c>
      <c r="V195" s="441">
        <v>0</v>
      </c>
      <c r="W195" s="442" t="s">
        <v>1994</v>
      </c>
      <c r="X195" s="469">
        <v>3</v>
      </c>
      <c r="Y195" s="508">
        <v>0</v>
      </c>
      <c r="Z195" s="515" t="str">
        <f t="shared" si="12"/>
        <v>Centrum Kształcenia Zawodowego w Świdnicy, 58-105 Świdnica, ul. Gen. Władysława Sikorskiego 41</v>
      </c>
      <c r="AA195" s="440" t="s">
        <v>93</v>
      </c>
      <c r="AB195" s="448"/>
      <c r="AC195" s="448"/>
      <c r="AD195" s="120"/>
      <c r="AK195"/>
    </row>
    <row r="196" spans="1:37" customFormat="1" ht="15" customHeight="1">
      <c r="L196" s="66" t="s">
        <v>325</v>
      </c>
      <c r="M196" s="68" t="s">
        <v>2312</v>
      </c>
      <c r="N196" s="66" t="s">
        <v>474</v>
      </c>
      <c r="O196" s="66">
        <v>263259</v>
      </c>
      <c r="P196" s="452" t="s">
        <v>70</v>
      </c>
      <c r="Q196" s="457">
        <f t="shared" si="9"/>
        <v>522301</v>
      </c>
      <c r="R196" s="457" t="str">
        <f t="shared" si="10"/>
        <v>HAN.01.</v>
      </c>
      <c r="S196" s="457" t="str">
        <f t="shared" si="11"/>
        <v>Prowadzenie sprzedaży</v>
      </c>
      <c r="T196" s="497" t="s">
        <v>2284</v>
      </c>
      <c r="U196" s="441">
        <v>1</v>
      </c>
      <c r="V196" s="441">
        <v>1</v>
      </c>
      <c r="W196" s="473" t="s">
        <v>1994</v>
      </c>
      <c r="X196" s="469">
        <v>1</v>
      </c>
      <c r="Y196" s="508">
        <v>1</v>
      </c>
      <c r="Z196" s="515" t="str">
        <f t="shared" si="12"/>
        <v>Centrum Kształcenia Zawodowego w Kłodzkiej Szkole Przedsiębiorczości w Kłodzku, ul. Szkolna 8, 57-300 Kłodzko</v>
      </c>
      <c r="AA196" s="440" t="s">
        <v>677</v>
      </c>
      <c r="AB196" s="120"/>
      <c r="AC196" s="448"/>
      <c r="AD196" s="120"/>
      <c r="AJ196" s="466"/>
    </row>
    <row r="197" spans="1:37" customFormat="1" ht="15" customHeight="1">
      <c r="L197" s="66" t="s">
        <v>319</v>
      </c>
      <c r="M197" s="68" t="s">
        <v>2312</v>
      </c>
      <c r="N197" s="66" t="s">
        <v>474</v>
      </c>
      <c r="O197" s="66">
        <v>263259</v>
      </c>
      <c r="P197" s="452" t="s">
        <v>99</v>
      </c>
      <c r="Q197" s="457">
        <f t="shared" si="9"/>
        <v>514101</v>
      </c>
      <c r="R197" s="457" t="str">
        <f t="shared" si="10"/>
        <v>FRK.01.</v>
      </c>
      <c r="S197" s="457" t="str">
        <f t="shared" si="11"/>
        <v>Wykonywanie usług fryzjerskich</v>
      </c>
      <c r="T197" s="444" t="s">
        <v>2282</v>
      </c>
      <c r="U197" s="441">
        <v>3</v>
      </c>
      <c r="V197" s="441">
        <v>3</v>
      </c>
      <c r="W197" s="473" t="s">
        <v>1994</v>
      </c>
      <c r="X197" s="436">
        <v>3</v>
      </c>
      <c r="Y197" s="506">
        <v>3</v>
      </c>
      <c r="Z197" s="515" t="str">
        <f t="shared" si="12"/>
        <v>Centrum Kształcenia Zawodowego w Kłodzkiej Szkole Przedsiębiorczości w Kłodzku, ul. Szkolna 8, 57-300 Kłodzko</v>
      </c>
      <c r="AA197" s="440" t="s">
        <v>677</v>
      </c>
      <c r="AB197" s="120"/>
      <c r="AC197" s="120"/>
      <c r="AD197" s="120"/>
      <c r="AJ197" s="466"/>
    </row>
    <row r="198" spans="1:37" customFormat="1" ht="15" customHeight="1">
      <c r="L198" s="66" t="s">
        <v>320</v>
      </c>
      <c r="M198" s="68" t="s">
        <v>2312</v>
      </c>
      <c r="N198" s="66" t="s">
        <v>474</v>
      </c>
      <c r="O198" s="66">
        <v>263259</v>
      </c>
      <c r="P198" s="452" t="s">
        <v>532</v>
      </c>
      <c r="Q198" s="457">
        <f t="shared" si="9"/>
        <v>753105</v>
      </c>
      <c r="R198" s="457" t="str">
        <f t="shared" si="10"/>
        <v>MOD.03.</v>
      </c>
      <c r="S198" s="457" t="str">
        <f t="shared" si="11"/>
        <v>Projektowanie i wytwarzanie wyrobów odzieżowych</v>
      </c>
      <c r="T198" s="671" t="s">
        <v>2347</v>
      </c>
      <c r="U198" s="436">
        <v>3</v>
      </c>
      <c r="V198" s="436">
        <v>3</v>
      </c>
      <c r="W198" s="471" t="s">
        <v>1994</v>
      </c>
      <c r="X198" s="436">
        <v>3</v>
      </c>
      <c r="Y198" s="506">
        <v>3</v>
      </c>
      <c r="Z198" s="515" t="str">
        <f t="shared" si="12"/>
        <v>Centrum Kształcenia Zawodowego w Zespole Szkół i Placówek Kształcenia Zawodowego, ul.Botaniczna 66, 65-392  Zielona Góra</v>
      </c>
      <c r="AA198" s="440" t="s">
        <v>37</v>
      </c>
      <c r="AB198" s="120"/>
      <c r="AC198" s="120"/>
      <c r="AD198" s="120"/>
      <c r="AJ198" s="466"/>
    </row>
    <row r="199" spans="1:37" ht="15" customHeight="1">
      <c r="A199" s="1"/>
      <c r="L199" s="66" t="s">
        <v>330</v>
      </c>
      <c r="M199" s="68" t="s">
        <v>2240</v>
      </c>
      <c r="N199" s="66" t="s">
        <v>45</v>
      </c>
      <c r="O199" s="66">
        <v>31186</v>
      </c>
      <c r="P199" s="452" t="s">
        <v>71</v>
      </c>
      <c r="Q199" s="457">
        <f t="shared" si="9"/>
        <v>512001</v>
      </c>
      <c r="R199" s="457" t="str">
        <f t="shared" si="10"/>
        <v>HGT.02.</v>
      </c>
      <c r="S199" s="457" t="str">
        <f t="shared" si="11"/>
        <v> Przygotowanie i wydawanie dań</v>
      </c>
      <c r="T199" s="424" t="s">
        <v>2283</v>
      </c>
      <c r="U199" s="436">
        <v>1</v>
      </c>
      <c r="V199" s="436">
        <v>1</v>
      </c>
      <c r="W199" s="442" t="s">
        <v>1994</v>
      </c>
      <c r="X199" s="469">
        <v>1</v>
      </c>
      <c r="Y199" s="508">
        <v>1</v>
      </c>
      <c r="Z199" s="515" t="str">
        <f t="shared" si="12"/>
        <v>Centrum Kształcenia Zawodowego w Oleśnicy, ul. Wojska Polskiego 67</v>
      </c>
      <c r="AA199" s="440" t="s">
        <v>692</v>
      </c>
      <c r="AB199" s="448"/>
      <c r="AC199" s="120"/>
      <c r="AD199" s="120"/>
      <c r="AK199"/>
    </row>
    <row r="200" spans="1:37" ht="15" customHeight="1">
      <c r="A200" s="1"/>
      <c r="L200" s="66" t="s">
        <v>328</v>
      </c>
      <c r="M200" s="68" t="s">
        <v>2240</v>
      </c>
      <c r="N200" s="66" t="s">
        <v>45</v>
      </c>
      <c r="O200" s="66">
        <v>31186</v>
      </c>
      <c r="P200" s="452" t="s">
        <v>66</v>
      </c>
      <c r="Q200" s="457">
        <f t="shared" ref="Q200:Q263" si="13">IFERROR(VLOOKUP(P200,B$8:E$135,2,0),0)</f>
        <v>723103</v>
      </c>
      <c r="R200" s="457" t="str">
        <f t="shared" ref="R200:R263" si="14">IFERROR(VLOOKUP(Q200,C$8:F$135,2,0),0)</f>
        <v>MOT.05.</v>
      </c>
      <c r="S200" s="457" t="str">
        <f t="shared" ref="S200:S263" si="15">IFERROR(VLOOKUP(R200,D$8:G$135,2,0),0)</f>
        <v>Obsługa, diagnozowanie oraz naprawa pojazdów samochodowych</v>
      </c>
      <c r="T200" s="426" t="s">
        <v>2290</v>
      </c>
      <c r="U200" s="453">
        <v>9</v>
      </c>
      <c r="V200" s="453">
        <v>0</v>
      </c>
      <c r="W200" s="473" t="s">
        <v>1994</v>
      </c>
      <c r="X200" s="453">
        <v>9</v>
      </c>
      <c r="Y200" s="507">
        <v>0</v>
      </c>
      <c r="Z200" s="515" t="str">
        <f t="shared" ref="Z200:Z263" si="16">IFERROR(VLOOKUP(AA200,AH$8:AI$46,2,0),0)</f>
        <v>Centrum Kształcenia Zawodowego w Oleśnicy, ul. Wojska Polskiego 67</v>
      </c>
      <c r="AA200" s="440" t="s">
        <v>692</v>
      </c>
      <c r="AB200" s="448"/>
      <c r="AC200" s="448"/>
      <c r="AD200" s="120"/>
      <c r="AK200"/>
    </row>
    <row r="201" spans="1:37" ht="15" customHeight="1">
      <c r="A201" s="1"/>
      <c r="L201" s="66" t="s">
        <v>329</v>
      </c>
      <c r="M201" s="68" t="s">
        <v>2240</v>
      </c>
      <c r="N201" s="66" t="s">
        <v>45</v>
      </c>
      <c r="O201" s="66">
        <v>31186</v>
      </c>
      <c r="P201" s="452" t="s">
        <v>70</v>
      </c>
      <c r="Q201" s="457">
        <f t="shared" si="13"/>
        <v>522301</v>
      </c>
      <c r="R201" s="457" t="str">
        <f t="shared" si="14"/>
        <v>HAN.01.</v>
      </c>
      <c r="S201" s="457" t="str">
        <f t="shared" si="15"/>
        <v>Prowadzenie sprzedaży</v>
      </c>
      <c r="T201" s="427" t="s">
        <v>2284</v>
      </c>
      <c r="U201" s="453">
        <v>2</v>
      </c>
      <c r="V201" s="453">
        <v>1</v>
      </c>
      <c r="W201" s="483" t="s">
        <v>1994</v>
      </c>
      <c r="X201" s="629">
        <v>2</v>
      </c>
      <c r="Y201" s="630">
        <v>1</v>
      </c>
      <c r="Z201" s="515" t="str">
        <f t="shared" si="16"/>
        <v>Centrum Kształcenia Zawodowego w Oleśnicy, ul. Wojska Polskiego 67</v>
      </c>
      <c r="AA201" s="440" t="s">
        <v>692</v>
      </c>
      <c r="AB201" s="448"/>
      <c r="AC201" s="448"/>
      <c r="AD201" s="120"/>
      <c r="AK201"/>
    </row>
    <row r="202" spans="1:37" customFormat="1" ht="15" customHeight="1">
      <c r="L202" s="66" t="s">
        <v>332</v>
      </c>
      <c r="M202" s="68" t="s">
        <v>2240</v>
      </c>
      <c r="N202" s="66" t="s">
        <v>45</v>
      </c>
      <c r="O202" s="66">
        <v>31186</v>
      </c>
      <c r="P202" s="452" t="s">
        <v>99</v>
      </c>
      <c r="Q202" s="457">
        <f t="shared" si="13"/>
        <v>514101</v>
      </c>
      <c r="R202" s="457" t="str">
        <f t="shared" si="14"/>
        <v>FRK.01.</v>
      </c>
      <c r="S202" s="457" t="str">
        <f t="shared" si="15"/>
        <v>Wykonywanie usług fryzjerskich</v>
      </c>
      <c r="T202" s="425" t="s">
        <v>2284</v>
      </c>
      <c r="U202" s="453">
        <v>7</v>
      </c>
      <c r="V202" s="453">
        <v>7</v>
      </c>
      <c r="W202" s="483" t="s">
        <v>1994</v>
      </c>
      <c r="X202" s="453">
        <v>7</v>
      </c>
      <c r="Y202" s="507">
        <v>7</v>
      </c>
      <c r="Z202" s="515" t="str">
        <f t="shared" si="16"/>
        <v>Zespół Szkół Ponadpodstawowych im. Hipolita Cegielskiego w Ziębicach ul. Wojska Polskiego 3, 57-220 Ziębice</v>
      </c>
      <c r="AA202" s="440" t="s">
        <v>32</v>
      </c>
      <c r="AB202" s="448"/>
      <c r="AC202" s="120"/>
      <c r="AD202" s="120"/>
      <c r="AJ202" s="466"/>
    </row>
    <row r="203" spans="1:37" customFormat="1" ht="15" customHeight="1">
      <c r="L203" s="66" t="s">
        <v>331</v>
      </c>
      <c r="M203" s="68" t="s">
        <v>2240</v>
      </c>
      <c r="N203" s="66" t="s">
        <v>45</v>
      </c>
      <c r="O203" s="66">
        <v>31186</v>
      </c>
      <c r="P203" s="452" t="s">
        <v>79</v>
      </c>
      <c r="Q203" s="457">
        <f t="shared" si="13"/>
        <v>751204</v>
      </c>
      <c r="R203" s="457" t="str">
        <f t="shared" si="14"/>
        <v>SPC.03.</v>
      </c>
      <c r="S203" s="457" t="str">
        <f t="shared" si="15"/>
        <v>Produkcja wyrobów piekarskich</v>
      </c>
      <c r="T203" s="424" t="s">
        <v>2330</v>
      </c>
      <c r="U203" s="453">
        <v>2</v>
      </c>
      <c r="V203" s="453">
        <v>0</v>
      </c>
      <c r="W203" s="483" t="s">
        <v>1994</v>
      </c>
      <c r="X203" s="453">
        <v>2</v>
      </c>
      <c r="Y203" s="507">
        <v>0</v>
      </c>
      <c r="Z203" s="515" t="str">
        <f t="shared" si="16"/>
        <v>Centrum Kształcenia Zawodowego w Oleśnicy, ul. Wojska Polskiego 67</v>
      </c>
      <c r="AA203" s="440" t="s">
        <v>692</v>
      </c>
      <c r="AB203" s="448"/>
      <c r="AC203" s="448"/>
      <c r="AD203" s="120"/>
      <c r="AJ203" s="466"/>
    </row>
    <row r="204" spans="1:37" customFormat="1" ht="15" customHeight="1">
      <c r="L204" s="66" t="s">
        <v>333</v>
      </c>
      <c r="M204" s="68" t="s">
        <v>2186</v>
      </c>
      <c r="N204" s="66" t="s">
        <v>1263</v>
      </c>
      <c r="O204" s="66">
        <v>91928</v>
      </c>
      <c r="P204" s="452" t="s">
        <v>52</v>
      </c>
      <c r="Q204" s="457">
        <f t="shared" si="13"/>
        <v>751204</v>
      </c>
      <c r="R204" s="457" t="str">
        <f t="shared" si="14"/>
        <v>SPC.03.</v>
      </c>
      <c r="S204" s="457" t="str">
        <f t="shared" si="15"/>
        <v>Produkcja wyrobów piekarskich</v>
      </c>
      <c r="T204" s="155"/>
      <c r="U204" s="627">
        <v>0</v>
      </c>
      <c r="V204" s="453">
        <v>0</v>
      </c>
      <c r="W204" s="483" t="s">
        <v>1996</v>
      </c>
      <c r="X204" s="484">
        <v>1</v>
      </c>
      <c r="Y204" s="510">
        <v>0</v>
      </c>
      <c r="Z204" s="515" t="str">
        <f t="shared" si="16"/>
        <v>Centrum Kształcenia Zawodowego w Świdnicy, 58-105 Świdnica, ul. Gen. Władysława Sikorskiego 41</v>
      </c>
      <c r="AA204" s="440" t="s">
        <v>93</v>
      </c>
      <c r="AB204" s="448"/>
      <c r="AC204" s="120"/>
      <c r="AD204" s="120"/>
      <c r="AJ204" s="466"/>
    </row>
    <row r="205" spans="1:37" customFormat="1" ht="15" customHeight="1">
      <c r="L205" s="66" t="s">
        <v>342</v>
      </c>
      <c r="M205" s="68" t="s">
        <v>2186</v>
      </c>
      <c r="N205" s="66" t="s">
        <v>1263</v>
      </c>
      <c r="O205" s="66">
        <v>91928</v>
      </c>
      <c r="P205" s="452" t="s">
        <v>510</v>
      </c>
      <c r="Q205" s="457">
        <f t="shared" si="13"/>
        <v>513101</v>
      </c>
      <c r="R205" s="457" t="str">
        <f t="shared" si="14"/>
        <v>HGT.01.</v>
      </c>
      <c r="S205" s="457" t="str">
        <f t="shared" si="15"/>
        <v>Wykonywanie usług kelnerskich</v>
      </c>
      <c r="T205" s="444" t="s">
        <v>2300</v>
      </c>
      <c r="U205" s="453">
        <v>1</v>
      </c>
      <c r="V205" s="453">
        <v>1</v>
      </c>
      <c r="W205" s="483" t="s">
        <v>1994</v>
      </c>
      <c r="X205" s="484">
        <v>1</v>
      </c>
      <c r="Y205" s="510">
        <v>1</v>
      </c>
      <c r="Z205" s="515" t="str">
        <f t="shared" si="16"/>
        <v>Zespół Placówek Oświatowych Centrum Kształcenia Zawodowego nr 2 w Olkuszu, ul. Legionów Polskich 3</v>
      </c>
      <c r="AA205" s="440" t="s">
        <v>678</v>
      </c>
      <c r="AB205" s="449"/>
      <c r="AC205" s="448"/>
      <c r="AD205" s="120"/>
      <c r="AJ205" s="466"/>
    </row>
    <row r="206" spans="1:37" customFormat="1" ht="15" customHeight="1">
      <c r="L206" s="66" t="s">
        <v>334</v>
      </c>
      <c r="M206" s="68" t="s">
        <v>2186</v>
      </c>
      <c r="N206" s="66" t="s">
        <v>1263</v>
      </c>
      <c r="O206" s="66">
        <v>91928</v>
      </c>
      <c r="P206" s="452" t="s">
        <v>175</v>
      </c>
      <c r="Q206" s="457">
        <f t="shared" si="13"/>
        <v>751201</v>
      </c>
      <c r="R206" s="457" t="str">
        <f t="shared" si="14"/>
        <v>SPC.01.</v>
      </c>
      <c r="S206" s="457" t="str">
        <f t="shared" si="15"/>
        <v>Produkcja wyrobów cukierniczych</v>
      </c>
      <c r="T206" s="673" t="s">
        <v>2359</v>
      </c>
      <c r="U206" s="453">
        <v>1</v>
      </c>
      <c r="V206" s="453">
        <v>0</v>
      </c>
      <c r="W206" s="483" t="s">
        <v>1994</v>
      </c>
      <c r="X206" s="484">
        <v>0</v>
      </c>
      <c r="Y206" s="510">
        <v>0</v>
      </c>
      <c r="Z206" s="515" t="str">
        <f t="shared" si="16"/>
        <v>Centrum Kształcenia Zawodowego w Kłodzkiej Szkole Przedsiębiorczości w Kłodzku, ul. Szkolna 8, 57-300 Kłodzko</v>
      </c>
      <c r="AA206" s="440" t="s">
        <v>677</v>
      </c>
      <c r="AB206" s="449"/>
      <c r="AC206" s="120"/>
      <c r="AD206" s="120"/>
      <c r="AJ206" s="466"/>
    </row>
    <row r="207" spans="1:37" customFormat="1" ht="15" customHeight="1">
      <c r="L207" s="66" t="s">
        <v>337</v>
      </c>
      <c r="M207" s="68" t="s">
        <v>2186</v>
      </c>
      <c r="N207" s="66" t="s">
        <v>1263</v>
      </c>
      <c r="O207" s="66">
        <v>91928</v>
      </c>
      <c r="P207" s="452" t="s">
        <v>194</v>
      </c>
      <c r="Q207" s="457">
        <f t="shared" si="13"/>
        <v>711204</v>
      </c>
      <c r="R207" s="457" t="str">
        <f t="shared" si="14"/>
        <v>BUD.12.</v>
      </c>
      <c r="S207" s="457" t="str">
        <f t="shared" si="15"/>
        <v> Wykonywanie robót murarskich i tynkarskich</v>
      </c>
      <c r="T207" s="497" t="s">
        <v>2290</v>
      </c>
      <c r="U207" s="494">
        <v>2</v>
      </c>
      <c r="V207" s="453">
        <v>0</v>
      </c>
      <c r="W207" s="625" t="s">
        <v>1994</v>
      </c>
      <c r="X207" s="496">
        <v>2</v>
      </c>
      <c r="Y207" s="639">
        <v>0</v>
      </c>
      <c r="Z207" s="515" t="str">
        <f t="shared" si="16"/>
        <v>Centrum Kształcenia Zawodowego w Świdnicy, 58-105 Świdnica, ul. Gen. Władysława Sikorskiego 41</v>
      </c>
      <c r="AA207" s="440" t="s">
        <v>93</v>
      </c>
      <c r="AB207" s="120"/>
      <c r="AC207" s="120"/>
      <c r="AD207" s="120"/>
      <c r="AJ207" s="466"/>
    </row>
    <row r="208" spans="1:37" customFormat="1" ht="15" customHeight="1">
      <c r="L208" s="66" t="s">
        <v>338</v>
      </c>
      <c r="M208" s="68" t="s">
        <v>2186</v>
      </c>
      <c r="N208" s="66" t="s">
        <v>1263</v>
      </c>
      <c r="O208" s="66">
        <v>91928</v>
      </c>
      <c r="P208" s="452" t="s">
        <v>73</v>
      </c>
      <c r="Q208" s="457">
        <f t="shared" si="13"/>
        <v>722307</v>
      </c>
      <c r="R208" s="457" t="str">
        <f t="shared" si="14"/>
        <v>MEC.05.</v>
      </c>
      <c r="S208" s="457" t="str">
        <f t="shared" si="15"/>
        <v> Użytkowanie obrabiarek skrawających</v>
      </c>
      <c r="T208" s="444" t="s">
        <v>2290</v>
      </c>
      <c r="U208" s="436">
        <v>2</v>
      </c>
      <c r="V208" s="635">
        <v>0</v>
      </c>
      <c r="W208" s="442" t="s">
        <v>1994</v>
      </c>
      <c r="X208" s="441">
        <v>2</v>
      </c>
      <c r="Y208" s="505">
        <v>0</v>
      </c>
      <c r="Z208" s="515" t="str">
        <f t="shared" si="16"/>
        <v>Centrum Kształcenia Zawodowego w Świdnicy, 58-105 Świdnica, ul. Gen. Władysława Sikorskiego 41</v>
      </c>
      <c r="AA208" s="440" t="s">
        <v>93</v>
      </c>
      <c r="AB208" s="448"/>
      <c r="AC208" s="120"/>
      <c r="AD208" s="120"/>
      <c r="AJ208" s="466"/>
    </row>
    <row r="209" spans="12:36" customFormat="1" ht="15" customHeight="1">
      <c r="L209" s="66" t="s">
        <v>341</v>
      </c>
      <c r="M209" s="68" t="s">
        <v>2186</v>
      </c>
      <c r="N209" s="66" t="s">
        <v>1263</v>
      </c>
      <c r="O209" s="66">
        <v>91928</v>
      </c>
      <c r="P209" s="452" t="s">
        <v>70</v>
      </c>
      <c r="Q209" s="457">
        <f t="shared" si="13"/>
        <v>522301</v>
      </c>
      <c r="R209" s="457" t="str">
        <f t="shared" si="14"/>
        <v>HAN.01.</v>
      </c>
      <c r="S209" s="457" t="str">
        <f t="shared" si="15"/>
        <v>Prowadzenie sprzedaży</v>
      </c>
      <c r="T209" s="497" t="s">
        <v>2284</v>
      </c>
      <c r="U209" s="436">
        <v>3</v>
      </c>
      <c r="V209" s="436">
        <v>2</v>
      </c>
      <c r="W209" s="473" t="s">
        <v>1994</v>
      </c>
      <c r="X209" s="441">
        <v>0</v>
      </c>
      <c r="Y209" s="505">
        <v>0</v>
      </c>
      <c r="Z209" s="515" t="str">
        <f t="shared" si="16"/>
        <v>Centrum Kształcenia Zawodowego w Kłodzkiej Szkole Przedsiębiorczości w Kłodzku, ul. Szkolna 8, 57-300 Kłodzko</v>
      </c>
      <c r="AA209" s="440" t="s">
        <v>677</v>
      </c>
      <c r="AB209" s="449"/>
      <c r="AC209" s="448"/>
      <c r="AD209" s="120"/>
      <c r="AJ209" s="466"/>
    </row>
    <row r="210" spans="12:36" customFormat="1" ht="15" customHeight="1">
      <c r="L210" s="66" t="s">
        <v>335</v>
      </c>
      <c r="M210" s="68" t="s">
        <v>2186</v>
      </c>
      <c r="N210" s="66" t="s">
        <v>1263</v>
      </c>
      <c r="O210" s="66">
        <v>91928</v>
      </c>
      <c r="P210" s="452" t="s">
        <v>99</v>
      </c>
      <c r="Q210" s="457">
        <f t="shared" si="13"/>
        <v>514101</v>
      </c>
      <c r="R210" s="457" t="str">
        <f t="shared" si="14"/>
        <v>FRK.01.</v>
      </c>
      <c r="S210" s="457" t="str">
        <f t="shared" si="15"/>
        <v>Wykonywanie usług fryzjerskich</v>
      </c>
      <c r="T210" s="444" t="s">
        <v>2282</v>
      </c>
      <c r="U210" s="436">
        <v>2</v>
      </c>
      <c r="V210" s="436">
        <v>2</v>
      </c>
      <c r="W210" s="473" t="s">
        <v>1994</v>
      </c>
      <c r="X210" s="441">
        <v>0</v>
      </c>
      <c r="Y210" s="505">
        <v>0</v>
      </c>
      <c r="Z210" s="515" t="str">
        <f t="shared" si="16"/>
        <v>Centrum Kształcenia Zawodowego w Kłodzkiej Szkole Przedsiębiorczości w Kłodzku, ul. Szkolna 8, 57-300 Kłodzko</v>
      </c>
      <c r="AA210" s="440" t="s">
        <v>677</v>
      </c>
      <c r="AB210" s="272"/>
      <c r="AC210" s="120"/>
      <c r="AD210" s="120"/>
      <c r="AJ210" s="466"/>
    </row>
    <row r="211" spans="12:36" customFormat="1" ht="15" customHeight="1">
      <c r="L211" s="66" t="s">
        <v>336</v>
      </c>
      <c r="M211" s="68" t="s">
        <v>2186</v>
      </c>
      <c r="N211" s="66" t="s">
        <v>1263</v>
      </c>
      <c r="O211" s="66">
        <v>91928</v>
      </c>
      <c r="P211" s="452" t="s">
        <v>71</v>
      </c>
      <c r="Q211" s="457">
        <f t="shared" si="13"/>
        <v>512001</v>
      </c>
      <c r="R211" s="457" t="str">
        <f t="shared" si="14"/>
        <v>HGT.02.</v>
      </c>
      <c r="S211" s="457" t="str">
        <f t="shared" si="15"/>
        <v> Przygotowanie i wydawanie dań</v>
      </c>
      <c r="T211" s="673" t="s">
        <v>2282</v>
      </c>
      <c r="U211" s="436">
        <v>4</v>
      </c>
      <c r="V211" s="436">
        <v>0</v>
      </c>
      <c r="W211" s="473" t="s">
        <v>1994</v>
      </c>
      <c r="X211" s="441">
        <v>0</v>
      </c>
      <c r="Y211" s="505">
        <v>0</v>
      </c>
      <c r="Z211" s="515" t="str">
        <f t="shared" si="16"/>
        <v>Centrum Kształcenia Zawodowego w Kłodzkiej Szkole Przedsiębiorczości w Kłodzku, ul. Szkolna 8, 57-300 Kłodzko</v>
      </c>
      <c r="AA211" s="440" t="s">
        <v>677</v>
      </c>
      <c r="AB211" s="272"/>
      <c r="AC211" s="120"/>
      <c r="AD211" s="120"/>
      <c r="AJ211" s="466"/>
    </row>
    <row r="212" spans="12:36" customFormat="1" ht="15" customHeight="1">
      <c r="L212" s="66" t="s">
        <v>340</v>
      </c>
      <c r="M212" s="68" t="s">
        <v>2186</v>
      </c>
      <c r="N212" s="66" t="s">
        <v>1263</v>
      </c>
      <c r="O212" s="66">
        <v>91928</v>
      </c>
      <c r="P212" s="452" t="s">
        <v>31</v>
      </c>
      <c r="Q212" s="457">
        <f t="shared" si="13"/>
        <v>723103</v>
      </c>
      <c r="R212" s="457" t="str">
        <f t="shared" si="14"/>
        <v>MOT.05.</v>
      </c>
      <c r="S212" s="457" t="str">
        <f t="shared" si="15"/>
        <v>Obsługa, diagnozowanie oraz naprawa pojazdów samochodowych</v>
      </c>
      <c r="T212" s="673" t="s">
        <v>2282</v>
      </c>
      <c r="U212" s="436">
        <v>1</v>
      </c>
      <c r="V212" s="436">
        <v>0</v>
      </c>
      <c r="W212" s="473" t="s">
        <v>1994</v>
      </c>
      <c r="X212" s="441">
        <v>0</v>
      </c>
      <c r="Y212" s="505">
        <v>0</v>
      </c>
      <c r="Z212" s="515" t="str">
        <f t="shared" si="16"/>
        <v>Centrum Kształcenia Zawodowego w Kłodzkiej Szkole Przedsiębiorczości w Kłodzku, ul. Szkolna 8, 57-300 Kłodzko</v>
      </c>
      <c r="AA212" s="440" t="s">
        <v>677</v>
      </c>
      <c r="AB212" s="448"/>
      <c r="AC212" s="448"/>
      <c r="AD212" s="120"/>
      <c r="AJ212" s="466"/>
    </row>
    <row r="213" spans="12:36" customFormat="1" ht="15" customHeight="1">
      <c r="L213" s="66" t="s">
        <v>339</v>
      </c>
      <c r="M213" s="68" t="s">
        <v>2186</v>
      </c>
      <c r="N213" s="66" t="s">
        <v>1263</v>
      </c>
      <c r="O213" s="66">
        <v>91928</v>
      </c>
      <c r="P213" s="452" t="s">
        <v>177</v>
      </c>
      <c r="Q213" s="457">
        <f t="shared" si="13"/>
        <v>722204</v>
      </c>
      <c r="R213" s="457" t="str">
        <f t="shared" si="14"/>
        <v>MEC.08.</v>
      </c>
      <c r="S213" s="457" t="str">
        <f t="shared" si="15"/>
        <v>Wykonywanie i naprawa elementów maszyn, urządzeń i narzędzi</v>
      </c>
      <c r="T213" s="671" t="s">
        <v>2330</v>
      </c>
      <c r="U213" s="436">
        <v>3</v>
      </c>
      <c r="V213" s="436">
        <v>0</v>
      </c>
      <c r="W213" s="473" t="s">
        <v>1994</v>
      </c>
      <c r="X213" s="441">
        <v>3</v>
      </c>
      <c r="Y213" s="505">
        <v>0</v>
      </c>
      <c r="Z213" s="515" t="str">
        <f t="shared" si="16"/>
        <v>Centrum Kształcenia Zawodowego w Świdnicy, 58-105 Świdnica, ul. Gen. Władysława Sikorskiego 41</v>
      </c>
      <c r="AA213" s="440" t="s">
        <v>93</v>
      </c>
      <c r="AB213" s="120"/>
      <c r="AC213" s="120"/>
      <c r="AD213" s="120"/>
      <c r="AJ213" s="466"/>
    </row>
    <row r="214" spans="12:36" customFormat="1" ht="15" customHeight="1">
      <c r="L214" s="66" t="s">
        <v>343</v>
      </c>
      <c r="M214" s="297" t="s">
        <v>1812</v>
      </c>
      <c r="N214" s="66" t="s">
        <v>200</v>
      </c>
      <c r="O214" s="66">
        <v>14281</v>
      </c>
      <c r="P214" s="452" t="s">
        <v>71</v>
      </c>
      <c r="Q214" s="457">
        <f t="shared" si="13"/>
        <v>512001</v>
      </c>
      <c r="R214" s="457" t="str">
        <f t="shared" si="14"/>
        <v>HGT.02.</v>
      </c>
      <c r="S214" s="457" t="str">
        <f t="shared" si="15"/>
        <v> Przygotowanie i wydawanie dań</v>
      </c>
      <c r="T214" s="73"/>
      <c r="U214" s="616">
        <v>0</v>
      </c>
      <c r="V214" s="441">
        <v>0</v>
      </c>
      <c r="W214" s="473" t="s">
        <v>1994</v>
      </c>
      <c r="X214" s="436">
        <v>0</v>
      </c>
      <c r="Y214" s="506">
        <v>0</v>
      </c>
      <c r="Z214" s="515" t="str">
        <f t="shared" si="16"/>
        <v>Centrum Kształcenia Zawodowego i Ustawicznego w Legnicy, ul. Lotnicza 26, 59-220 Legnica</v>
      </c>
      <c r="AA214" s="440" t="s">
        <v>691</v>
      </c>
      <c r="AB214" s="449"/>
      <c r="AC214" s="120"/>
      <c r="AD214" s="120"/>
      <c r="AJ214" s="466"/>
    </row>
    <row r="215" spans="12:36" customFormat="1" ht="15" customHeight="1">
      <c r="L215" s="66" t="s">
        <v>344</v>
      </c>
      <c r="M215" s="297" t="s">
        <v>1812</v>
      </c>
      <c r="N215" s="66" t="s">
        <v>200</v>
      </c>
      <c r="O215" s="66">
        <v>14281</v>
      </c>
      <c r="P215" s="452" t="s">
        <v>71</v>
      </c>
      <c r="Q215" s="457">
        <f t="shared" si="13"/>
        <v>512001</v>
      </c>
      <c r="R215" s="457" t="str">
        <f t="shared" si="14"/>
        <v>HGT.02.</v>
      </c>
      <c r="S215" s="457" t="str">
        <f t="shared" si="15"/>
        <v> Przygotowanie i wydawanie dań</v>
      </c>
      <c r="T215" s="73"/>
      <c r="U215" s="616">
        <v>0</v>
      </c>
      <c r="V215" s="441">
        <v>0</v>
      </c>
      <c r="W215" s="473" t="s">
        <v>1994</v>
      </c>
      <c r="X215" s="436">
        <v>0</v>
      </c>
      <c r="Y215" s="506">
        <v>0</v>
      </c>
      <c r="Z215" s="515" t="str">
        <f t="shared" si="16"/>
        <v>Centrum Kształcenia Zawodowego i Ustawicznego w Legnicy, ul. Lotnicza 26, 59-220 Legnica</v>
      </c>
      <c r="AA215" s="440" t="s">
        <v>691</v>
      </c>
      <c r="AB215" s="448"/>
      <c r="AC215" s="120"/>
      <c r="AD215" s="120"/>
      <c r="AJ215" s="466"/>
    </row>
    <row r="216" spans="12:36" customFormat="1" ht="15" customHeight="1">
      <c r="L216" s="66" t="s">
        <v>345</v>
      </c>
      <c r="M216" s="297" t="s">
        <v>1812</v>
      </c>
      <c r="N216" s="66" t="s">
        <v>200</v>
      </c>
      <c r="O216" s="66">
        <v>14281</v>
      </c>
      <c r="P216" s="452" t="s">
        <v>70</v>
      </c>
      <c r="Q216" s="457">
        <f t="shared" si="13"/>
        <v>522301</v>
      </c>
      <c r="R216" s="457" t="str">
        <f t="shared" si="14"/>
        <v>HAN.01.</v>
      </c>
      <c r="S216" s="457" t="str">
        <f t="shared" si="15"/>
        <v>Prowadzenie sprzedaży</v>
      </c>
      <c r="T216" s="73"/>
      <c r="U216" s="616">
        <v>0</v>
      </c>
      <c r="V216" s="441">
        <v>0</v>
      </c>
      <c r="W216" s="473" t="s">
        <v>1994</v>
      </c>
      <c r="X216" s="469">
        <v>0</v>
      </c>
      <c r="Y216" s="508">
        <v>0</v>
      </c>
      <c r="Z216" s="515" t="str">
        <f t="shared" si="16"/>
        <v>Centrum Kształcenia Zawodowego i Ustawicznego w Legnicy, ul. Lotnicza 26, 59-220 Legnica</v>
      </c>
      <c r="AA216" s="440" t="s">
        <v>691</v>
      </c>
      <c r="AB216" s="448"/>
      <c r="AC216" s="120"/>
      <c r="AD216" s="120"/>
      <c r="AJ216" s="466"/>
    </row>
    <row r="217" spans="12:36" customFormat="1" ht="15" customHeight="1">
      <c r="L217" s="66" t="s">
        <v>346</v>
      </c>
      <c r="M217" s="297" t="s">
        <v>1812</v>
      </c>
      <c r="N217" s="66" t="s">
        <v>200</v>
      </c>
      <c r="O217" s="66">
        <v>14281</v>
      </c>
      <c r="P217" s="452" t="s">
        <v>70</v>
      </c>
      <c r="Q217" s="457">
        <f t="shared" si="13"/>
        <v>522301</v>
      </c>
      <c r="R217" s="457" t="str">
        <f t="shared" si="14"/>
        <v>HAN.01.</v>
      </c>
      <c r="S217" s="457" t="str">
        <f t="shared" si="15"/>
        <v>Prowadzenie sprzedaży</v>
      </c>
      <c r="T217" s="283"/>
      <c r="U217" s="616">
        <v>0</v>
      </c>
      <c r="V217" s="441">
        <v>0</v>
      </c>
      <c r="W217" s="473" t="s">
        <v>1994</v>
      </c>
      <c r="X217" s="469">
        <v>0</v>
      </c>
      <c r="Y217" s="508">
        <v>0</v>
      </c>
      <c r="Z217" s="515" t="str">
        <f t="shared" si="16"/>
        <v>Centrum Kształcenia Zawodowego i Ustawicznego w Legnicy, ul. Lotnicza 26, 59-220 Legnica</v>
      </c>
      <c r="AA217" s="440" t="s">
        <v>691</v>
      </c>
      <c r="AB217" s="448"/>
      <c r="AC217" s="120"/>
      <c r="AD217" s="120"/>
      <c r="AJ217" s="466"/>
    </row>
    <row r="218" spans="12:36" customFormat="1" ht="15" customHeight="1">
      <c r="L218" s="66" t="s">
        <v>348</v>
      </c>
      <c r="M218" s="297" t="s">
        <v>2011</v>
      </c>
      <c r="N218" s="196" t="s">
        <v>447</v>
      </c>
      <c r="O218" s="196">
        <v>19485</v>
      </c>
      <c r="P218" s="521" t="s">
        <v>196</v>
      </c>
      <c r="Q218" s="457">
        <f t="shared" si="13"/>
        <v>613003</v>
      </c>
      <c r="R218" s="457" t="str">
        <f t="shared" si="14"/>
        <v>ROL.04.</v>
      </c>
      <c r="S218" s="457" t="str">
        <f t="shared" si="15"/>
        <v> Prowadzenie produkcji rolniczej</v>
      </c>
      <c r="T218" s="673" t="s">
        <v>2373</v>
      </c>
      <c r="U218" s="442">
        <v>1</v>
      </c>
      <c r="V218" s="442">
        <v>0</v>
      </c>
      <c r="W218" s="473" t="s">
        <v>1994</v>
      </c>
      <c r="X218" s="442">
        <v>1</v>
      </c>
      <c r="Y218" s="473">
        <v>0</v>
      </c>
      <c r="Z218" s="515" t="str">
        <f t="shared" si="16"/>
        <v>Centrum Kształcenia Zawodowego i Ustawicznego, 67-400 Wschowa, Plac Kosynierów 1</v>
      </c>
      <c r="AA218" s="440" t="s">
        <v>679</v>
      </c>
      <c r="AB218" s="449"/>
      <c r="AC218" s="120"/>
      <c r="AD218" s="120"/>
      <c r="AJ218" s="466"/>
    </row>
    <row r="219" spans="12:36" customFormat="1" ht="15" customHeight="1">
      <c r="L219" s="66" t="s">
        <v>359</v>
      </c>
      <c r="M219" s="297" t="s">
        <v>2011</v>
      </c>
      <c r="N219" s="196" t="s">
        <v>447</v>
      </c>
      <c r="O219" s="196">
        <v>19485</v>
      </c>
      <c r="P219" s="521" t="s">
        <v>510</v>
      </c>
      <c r="Q219" s="457">
        <f t="shared" si="13"/>
        <v>513101</v>
      </c>
      <c r="R219" s="457" t="str">
        <f t="shared" si="14"/>
        <v>HGT.01.</v>
      </c>
      <c r="S219" s="457" t="str">
        <f t="shared" si="15"/>
        <v>Wykonywanie usług kelnerskich</v>
      </c>
      <c r="T219" s="444" t="s">
        <v>2300</v>
      </c>
      <c r="U219" s="442">
        <v>0</v>
      </c>
      <c r="V219" s="442">
        <v>0</v>
      </c>
      <c r="W219" s="442" t="s">
        <v>1994</v>
      </c>
      <c r="X219" s="442">
        <v>0</v>
      </c>
      <c r="Y219" s="473">
        <v>0</v>
      </c>
      <c r="Z219" s="515" t="str">
        <f t="shared" si="16"/>
        <v>Zespół Placówek Oświatowych Centrum Kształcenia Zawodowego nr 2 w Olkuszu, ul. Legionów Polskich 3</v>
      </c>
      <c r="AA219" s="440" t="s">
        <v>678</v>
      </c>
      <c r="AB219" s="448"/>
      <c r="AC219" s="448"/>
      <c r="AD219" s="120"/>
      <c r="AJ219" s="466"/>
    </row>
    <row r="220" spans="12:36" customFormat="1" ht="15" customHeight="1">
      <c r="L220" s="66" t="s">
        <v>347</v>
      </c>
      <c r="M220" s="297" t="s">
        <v>2011</v>
      </c>
      <c r="N220" s="196" t="s">
        <v>447</v>
      </c>
      <c r="O220" s="196">
        <v>19485</v>
      </c>
      <c r="P220" s="521" t="s">
        <v>79</v>
      </c>
      <c r="Q220" s="457">
        <f t="shared" si="13"/>
        <v>751204</v>
      </c>
      <c r="R220" s="457" t="str">
        <f t="shared" si="14"/>
        <v>SPC.03.</v>
      </c>
      <c r="S220" s="457" t="str">
        <f t="shared" si="15"/>
        <v>Produkcja wyrobów piekarskich</v>
      </c>
      <c r="T220" s="673" t="s">
        <v>2372</v>
      </c>
      <c r="U220" s="442">
        <v>1</v>
      </c>
      <c r="V220" s="442">
        <v>0</v>
      </c>
      <c r="W220" s="442" t="s">
        <v>1994</v>
      </c>
      <c r="X220" s="442">
        <v>1</v>
      </c>
      <c r="Y220" s="473">
        <v>0</v>
      </c>
      <c r="Z220" s="515" t="str">
        <f t="shared" si="16"/>
        <v>Centrum Kształcenia Zawodowego i Ustawicznego, 67-400 Wschowa, Plac Kosynierów 1</v>
      </c>
      <c r="AA220" s="440" t="s">
        <v>679</v>
      </c>
      <c r="AB220" s="448"/>
      <c r="AC220" s="120"/>
      <c r="AD220" s="120"/>
      <c r="AJ220" s="466"/>
    </row>
    <row r="221" spans="12:36" customFormat="1" ht="15" customHeight="1">
      <c r="L221" s="66" t="s">
        <v>355</v>
      </c>
      <c r="M221" s="297" t="s">
        <v>2011</v>
      </c>
      <c r="N221" s="196" t="s">
        <v>447</v>
      </c>
      <c r="O221" s="196">
        <v>19485</v>
      </c>
      <c r="P221" s="521" t="s">
        <v>194</v>
      </c>
      <c r="Q221" s="457">
        <f t="shared" si="13"/>
        <v>711204</v>
      </c>
      <c r="R221" s="457" t="str">
        <f t="shared" si="14"/>
        <v>BUD.12.</v>
      </c>
      <c r="S221" s="457" t="str">
        <f t="shared" si="15"/>
        <v> Wykonywanie robót murarskich i tynkarskich</v>
      </c>
      <c r="T221" s="497" t="s">
        <v>2290</v>
      </c>
      <c r="U221" s="442">
        <v>2</v>
      </c>
      <c r="V221" s="442">
        <v>0</v>
      </c>
      <c r="W221" s="442" t="s">
        <v>1996</v>
      </c>
      <c r="X221" s="442">
        <v>2</v>
      </c>
      <c r="Y221" s="473">
        <v>0</v>
      </c>
      <c r="Z221" s="515" t="str">
        <f t="shared" si="16"/>
        <v>Centrum Kształcenia Zawodowego w Świdnicy, 58-105 Świdnica, ul. Gen. Władysława Sikorskiego 41</v>
      </c>
      <c r="AA221" s="440" t="s">
        <v>93</v>
      </c>
      <c r="AB221" s="448"/>
      <c r="AC221" s="120"/>
      <c r="AD221" s="120"/>
      <c r="AJ221" s="466"/>
    </row>
    <row r="222" spans="12:36" customFormat="1" ht="15" customHeight="1">
      <c r="L222" s="66" t="s">
        <v>356</v>
      </c>
      <c r="M222" s="297" t="s">
        <v>2011</v>
      </c>
      <c r="N222" s="196" t="s">
        <v>447</v>
      </c>
      <c r="O222" s="196">
        <v>19485</v>
      </c>
      <c r="P222" s="521" t="s">
        <v>73</v>
      </c>
      <c r="Q222" s="457">
        <f t="shared" si="13"/>
        <v>722307</v>
      </c>
      <c r="R222" s="457" t="str">
        <f t="shared" si="14"/>
        <v>MEC.05.</v>
      </c>
      <c r="S222" s="457" t="str">
        <f t="shared" si="15"/>
        <v> Użytkowanie obrabiarek skrawających</v>
      </c>
      <c r="T222" s="444" t="s">
        <v>2290</v>
      </c>
      <c r="U222" s="442">
        <v>6</v>
      </c>
      <c r="V222" s="442">
        <v>0</v>
      </c>
      <c r="W222" s="442" t="s">
        <v>1996</v>
      </c>
      <c r="X222" s="442">
        <v>6</v>
      </c>
      <c r="Y222" s="473">
        <v>0</v>
      </c>
      <c r="Z222" s="515" t="str">
        <f t="shared" si="16"/>
        <v>Centrum Kształcenia Zawodowego w Świdnicy, 58-105 Świdnica, ul. Gen. Władysława Sikorskiego 41</v>
      </c>
      <c r="AA222" s="440" t="s">
        <v>93</v>
      </c>
      <c r="AB222" s="448"/>
      <c r="AC222" s="448"/>
      <c r="AD222" s="120"/>
      <c r="AJ222" s="466"/>
    </row>
    <row r="223" spans="12:36" customFormat="1" ht="15" customHeight="1">
      <c r="L223" s="66" t="s">
        <v>349</v>
      </c>
      <c r="M223" s="297" t="s">
        <v>2011</v>
      </c>
      <c r="N223" s="196" t="s">
        <v>447</v>
      </c>
      <c r="O223" s="196">
        <v>19485</v>
      </c>
      <c r="P223" s="521" t="s">
        <v>99</v>
      </c>
      <c r="Q223" s="457">
        <f t="shared" si="13"/>
        <v>514101</v>
      </c>
      <c r="R223" s="457" t="str">
        <f t="shared" si="14"/>
        <v>FRK.01.</v>
      </c>
      <c r="S223" s="457" t="str">
        <f t="shared" si="15"/>
        <v>Wykonywanie usług fryzjerskich</v>
      </c>
      <c r="T223" s="497" t="s">
        <v>2284</v>
      </c>
      <c r="U223" s="442">
        <v>4</v>
      </c>
      <c r="V223" s="442">
        <v>4</v>
      </c>
      <c r="W223" s="442" t="s">
        <v>1994</v>
      </c>
      <c r="X223" s="442">
        <v>4</v>
      </c>
      <c r="Y223" s="473">
        <v>4</v>
      </c>
      <c r="Z223" s="515" t="str">
        <f t="shared" si="16"/>
        <v>Centrum Kształcenia Zawodowego i Ustawicznego w Legnicy, ul. Lotnicza 26, 59-220 Legnica</v>
      </c>
      <c r="AA223" s="440" t="s">
        <v>691</v>
      </c>
      <c r="AB223" s="448"/>
      <c r="AC223" s="448"/>
      <c r="AD223" s="120"/>
      <c r="AJ223" s="466"/>
    </row>
    <row r="224" spans="12:36" customFormat="1" ht="15" customHeight="1">
      <c r="L224" s="66" t="s">
        <v>353</v>
      </c>
      <c r="M224" s="297" t="s">
        <v>2011</v>
      </c>
      <c r="N224" s="196" t="s">
        <v>447</v>
      </c>
      <c r="O224" s="196">
        <v>19485</v>
      </c>
      <c r="P224" s="521" t="s">
        <v>78</v>
      </c>
      <c r="Q224" s="457">
        <f t="shared" si="13"/>
        <v>741103</v>
      </c>
      <c r="R224" s="457" t="str">
        <f t="shared" si="14"/>
        <v>ELE.02.</v>
      </c>
      <c r="S224" s="457" t="str">
        <f t="shared" si="15"/>
        <v>Montaż, uruchamianie i konserwacja instalacji, maszyn i urządzeń elektrycznych</v>
      </c>
      <c r="T224" s="512" t="s">
        <v>2330</v>
      </c>
      <c r="U224" s="442">
        <v>1</v>
      </c>
      <c r="V224" s="442">
        <v>0</v>
      </c>
      <c r="W224" s="442" t="s">
        <v>1996</v>
      </c>
      <c r="X224" s="442">
        <v>1</v>
      </c>
      <c r="Y224" s="473">
        <v>0</v>
      </c>
      <c r="Z224" s="515" t="str">
        <f t="shared" si="16"/>
        <v>Centrum Kształcenia Zawodowego w Świdnicy, 58-105 Świdnica, ul. Gen. Władysława Sikorskiego 41</v>
      </c>
      <c r="AA224" s="440" t="s">
        <v>93</v>
      </c>
      <c r="AB224" s="271"/>
      <c r="AC224" s="271"/>
      <c r="AD224" s="120"/>
      <c r="AF224" t="s">
        <v>203</v>
      </c>
      <c r="AJ224" s="466"/>
    </row>
    <row r="225" spans="12:45" customFormat="1" ht="15" customHeight="1">
      <c r="L225" s="66" t="s">
        <v>358</v>
      </c>
      <c r="M225" s="297" t="s">
        <v>2011</v>
      </c>
      <c r="N225" s="196" t="s">
        <v>447</v>
      </c>
      <c r="O225" s="196">
        <v>19485</v>
      </c>
      <c r="P225" s="521" t="s">
        <v>80</v>
      </c>
      <c r="Q225" s="457">
        <f t="shared" si="13"/>
        <v>752205</v>
      </c>
      <c r="R225" s="457" t="str">
        <f t="shared" si="14"/>
        <v>DRM.04.</v>
      </c>
      <c r="S225" s="457" t="str">
        <f t="shared" si="15"/>
        <v> Wytwarzanie wyrobów z drewna i materiałów drewnopochodnych</v>
      </c>
      <c r="T225" s="512" t="s">
        <v>2330</v>
      </c>
      <c r="U225" s="442">
        <v>1</v>
      </c>
      <c r="V225" s="442">
        <v>0</v>
      </c>
      <c r="W225" s="442" t="s">
        <v>1996</v>
      </c>
      <c r="X225" s="442">
        <v>1</v>
      </c>
      <c r="Y225" s="473">
        <v>0</v>
      </c>
      <c r="Z225" s="515" t="str">
        <f t="shared" si="16"/>
        <v>Centrum Kształcenia Zawodowego w Świdnicy, 58-105 Świdnica, ul. Gen. Władysława Sikorskiego 41</v>
      </c>
      <c r="AA225" s="440" t="s">
        <v>93</v>
      </c>
      <c r="AB225" s="449"/>
      <c r="AC225" s="274"/>
      <c r="AD225" s="120"/>
      <c r="AJ225" s="466"/>
    </row>
    <row r="226" spans="12:45" customFormat="1" ht="15" customHeight="1">
      <c r="L226" s="66" t="s">
        <v>357</v>
      </c>
      <c r="M226" s="297" t="s">
        <v>2011</v>
      </c>
      <c r="N226" s="196" t="s">
        <v>447</v>
      </c>
      <c r="O226" s="196">
        <v>19485</v>
      </c>
      <c r="P226" s="521" t="s">
        <v>180</v>
      </c>
      <c r="Q226" s="457">
        <f t="shared" si="13"/>
        <v>712905</v>
      </c>
      <c r="R226" s="457" t="str">
        <f t="shared" si="14"/>
        <v>BUD.11.</v>
      </c>
      <c r="S226" s="457" t="str">
        <f t="shared" si="15"/>
        <v> Wykonywanie robót montażowych, okładzinowych i wykończeniowych</v>
      </c>
      <c r="T226" s="673" t="s">
        <v>2347</v>
      </c>
      <c r="U226" s="442">
        <v>1</v>
      </c>
      <c r="V226" s="442">
        <v>0</v>
      </c>
      <c r="W226" s="442" t="s">
        <v>1996</v>
      </c>
      <c r="X226" s="442">
        <v>1</v>
      </c>
      <c r="Y226" s="473">
        <v>0</v>
      </c>
      <c r="Z226" s="515" t="str">
        <f t="shared" si="16"/>
        <v>Centrum Kształcenia Zawodowego w Zespole Szkół i Placówek Kształcenia Zawodowego, ul.Botaniczna 66, 65-392  Zielona Góra</v>
      </c>
      <c r="AA226" s="440" t="s">
        <v>37</v>
      </c>
      <c r="AB226" s="448"/>
      <c r="AC226" s="120"/>
      <c r="AD226" s="120"/>
      <c r="AJ226" s="466"/>
    </row>
    <row r="227" spans="12:45" customFormat="1" ht="15" customHeight="1">
      <c r="L227" s="66" t="s">
        <v>350</v>
      </c>
      <c r="M227" s="297" t="s">
        <v>2011</v>
      </c>
      <c r="N227" s="196" t="s">
        <v>447</v>
      </c>
      <c r="O227" s="196">
        <v>19485</v>
      </c>
      <c r="P227" s="521" t="s">
        <v>71</v>
      </c>
      <c r="Q227" s="457">
        <f t="shared" si="13"/>
        <v>512001</v>
      </c>
      <c r="R227" s="457" t="str">
        <f t="shared" si="14"/>
        <v>HGT.02.</v>
      </c>
      <c r="S227" s="457" t="str">
        <f t="shared" si="15"/>
        <v> Przygotowanie i wydawanie dań</v>
      </c>
      <c r="T227" s="671" t="s">
        <v>2281</v>
      </c>
      <c r="U227" s="442">
        <v>8</v>
      </c>
      <c r="V227" s="442">
        <v>6</v>
      </c>
      <c r="W227" s="442" t="s">
        <v>1994</v>
      </c>
      <c r="X227" s="442">
        <v>8</v>
      </c>
      <c r="Y227" s="473">
        <v>6</v>
      </c>
      <c r="Z227" s="515" t="str">
        <f t="shared" si="16"/>
        <v>Centrum Kształcenia Zawodowego i Ustawicznego w Legnicy, ul. Lotnicza 26, 59-220 Legnica</v>
      </c>
      <c r="AA227" s="440" t="s">
        <v>691</v>
      </c>
      <c r="AB227" s="448"/>
      <c r="AC227" s="120"/>
      <c r="AD227" s="120"/>
      <c r="AJ227" s="466"/>
    </row>
    <row r="228" spans="12:45" customFormat="1" ht="15" customHeight="1">
      <c r="L228" s="66" t="s">
        <v>351</v>
      </c>
      <c r="M228" s="297" t="s">
        <v>2011</v>
      </c>
      <c r="N228" s="196" t="s">
        <v>447</v>
      </c>
      <c r="O228" s="196">
        <v>19485</v>
      </c>
      <c r="P228" s="521" t="s">
        <v>71</v>
      </c>
      <c r="Q228" s="457">
        <f t="shared" si="13"/>
        <v>512001</v>
      </c>
      <c r="R228" s="457" t="str">
        <f t="shared" si="14"/>
        <v>HGT.02.</v>
      </c>
      <c r="S228" s="457" t="str">
        <f t="shared" si="15"/>
        <v> Przygotowanie i wydawanie dań</v>
      </c>
      <c r="T228" s="671" t="s">
        <v>2285</v>
      </c>
      <c r="U228" s="442">
        <v>6</v>
      </c>
      <c r="V228" s="442">
        <v>6</v>
      </c>
      <c r="W228" s="442" t="s">
        <v>1994</v>
      </c>
      <c r="X228" s="442">
        <v>6</v>
      </c>
      <c r="Y228" s="473">
        <v>6</v>
      </c>
      <c r="Z228" s="515" t="str">
        <f t="shared" si="16"/>
        <v>Centrum Kształcenia Zawodowego i Ustawicznego w Legnicy, ul. Lotnicza 26, 59-220 Legnica</v>
      </c>
      <c r="AA228" s="440" t="s">
        <v>691</v>
      </c>
      <c r="AB228" s="448"/>
      <c r="AC228" s="120"/>
      <c r="AD228" s="120"/>
      <c r="AJ228" s="466"/>
      <c r="AS228" t="s">
        <v>203</v>
      </c>
    </row>
    <row r="229" spans="12:45" customFormat="1" ht="15" customHeight="1">
      <c r="L229" s="66" t="s">
        <v>352</v>
      </c>
      <c r="M229" s="297" t="s">
        <v>2011</v>
      </c>
      <c r="N229" s="196" t="s">
        <v>447</v>
      </c>
      <c r="O229" s="196">
        <v>19485</v>
      </c>
      <c r="P229" s="521" t="s">
        <v>70</v>
      </c>
      <c r="Q229" s="457">
        <f t="shared" si="13"/>
        <v>522301</v>
      </c>
      <c r="R229" s="457" t="str">
        <f t="shared" si="14"/>
        <v>HAN.01.</v>
      </c>
      <c r="S229" s="457" t="str">
        <f t="shared" si="15"/>
        <v>Prowadzenie sprzedaży</v>
      </c>
      <c r="T229" s="674" t="s">
        <v>2280</v>
      </c>
      <c r="U229" s="442">
        <v>6</v>
      </c>
      <c r="V229" s="442">
        <v>5</v>
      </c>
      <c r="W229" s="442" t="s">
        <v>1994</v>
      </c>
      <c r="X229" s="442">
        <v>6</v>
      </c>
      <c r="Y229" s="473">
        <v>5</v>
      </c>
      <c r="Z229" s="515" t="str">
        <f t="shared" si="16"/>
        <v>Centrum Kształcenia Zawodowego i Ustawicznego w Legnicy, ul. Lotnicza 26, 59-220 Legnica</v>
      </c>
      <c r="AA229" s="440" t="s">
        <v>691</v>
      </c>
      <c r="AB229" s="448"/>
      <c r="AC229" s="120"/>
      <c r="AD229" s="120"/>
      <c r="AJ229" s="466"/>
    </row>
    <row r="230" spans="12:45" customFormat="1" ht="15" customHeight="1">
      <c r="L230" s="66" t="s">
        <v>354</v>
      </c>
      <c r="M230" s="297" t="s">
        <v>2011</v>
      </c>
      <c r="N230" s="196" t="s">
        <v>447</v>
      </c>
      <c r="O230" s="196">
        <v>19485</v>
      </c>
      <c r="P230" s="521" t="s">
        <v>66</v>
      </c>
      <c r="Q230" s="457">
        <f t="shared" si="13"/>
        <v>723103</v>
      </c>
      <c r="R230" s="457" t="str">
        <f t="shared" si="14"/>
        <v>MOT.05.</v>
      </c>
      <c r="S230" s="457" t="str">
        <f t="shared" si="15"/>
        <v>Obsługa, diagnozowanie oraz naprawa pojazdów samochodowych</v>
      </c>
      <c r="T230" s="444" t="s">
        <v>2350</v>
      </c>
      <c r="U230" s="442">
        <v>13</v>
      </c>
      <c r="V230" s="442">
        <v>0</v>
      </c>
      <c r="W230" s="442" t="s">
        <v>1996</v>
      </c>
      <c r="X230" s="442">
        <v>13</v>
      </c>
      <c r="Y230" s="473">
        <v>0</v>
      </c>
      <c r="Z230" s="515" t="str">
        <f t="shared" si="16"/>
        <v>Zespół Szkół Ponadpodstawowych im. Hipolita Cegielskiego w Ziębicach ul. Wojska Polskiego 3, 57-220 Ziębice</v>
      </c>
      <c r="AA230" s="440" t="s">
        <v>32</v>
      </c>
      <c r="AB230" s="448"/>
      <c r="AC230" s="448"/>
      <c r="AD230" s="120"/>
      <c r="AJ230" s="466"/>
    </row>
    <row r="231" spans="12:45" customFormat="1" ht="15" customHeight="1">
      <c r="L231" s="66" t="s">
        <v>361</v>
      </c>
      <c r="M231" s="68" t="s">
        <v>2191</v>
      </c>
      <c r="N231" s="66" t="s">
        <v>212</v>
      </c>
      <c r="O231" s="66">
        <v>107344</v>
      </c>
      <c r="P231" s="452" t="s">
        <v>69</v>
      </c>
      <c r="Q231" s="457">
        <f t="shared" si="13"/>
        <v>741203</v>
      </c>
      <c r="R231" s="457" t="str">
        <f t="shared" si="14"/>
        <v>MOT.02.</v>
      </c>
      <c r="S231" s="457" t="str">
        <f t="shared" si="15"/>
        <v>Obsługa, diagnozowanie oraz naprawa mechatronicznych systemów pojazdów samochodowych</v>
      </c>
      <c r="T231" s="673" t="s">
        <v>2373</v>
      </c>
      <c r="U231" s="436">
        <v>6</v>
      </c>
      <c r="V231" s="436">
        <v>0</v>
      </c>
      <c r="W231" s="444" t="s">
        <v>1994</v>
      </c>
      <c r="X231" s="436">
        <v>6</v>
      </c>
      <c r="Y231" s="506">
        <v>0</v>
      </c>
      <c r="Z231" s="515" t="str">
        <f t="shared" si="16"/>
        <v>Centrum Kształcenia Zawodowego i Ustawicznego, 67-400 Wschowa, Plac Kosynierów 1</v>
      </c>
      <c r="AA231" s="474" t="s">
        <v>679</v>
      </c>
      <c r="AB231" s="448"/>
      <c r="AC231" s="120"/>
      <c r="AD231" s="120"/>
      <c r="AJ231" s="466"/>
    </row>
    <row r="232" spans="12:45" customFormat="1" ht="15" customHeight="1">
      <c r="L232" s="66" t="s">
        <v>363</v>
      </c>
      <c r="M232" s="68" t="s">
        <v>2191</v>
      </c>
      <c r="N232" s="66" t="s">
        <v>212</v>
      </c>
      <c r="O232" s="66">
        <v>107344</v>
      </c>
      <c r="P232" s="452" t="s">
        <v>76</v>
      </c>
      <c r="Q232" s="457">
        <f t="shared" si="13"/>
        <v>721306</v>
      </c>
      <c r="R232" s="457" t="str">
        <f t="shared" si="14"/>
        <v>MOT.01.</v>
      </c>
      <c r="S232" s="457" t="str">
        <f t="shared" si="15"/>
        <v>Diagnozowanie i naprawa nadwozi pojazdów samochodowych</v>
      </c>
      <c r="T232" s="675" t="s">
        <v>2373</v>
      </c>
      <c r="U232" s="436">
        <v>3</v>
      </c>
      <c r="V232" s="436">
        <v>0</v>
      </c>
      <c r="W232" s="444" t="s">
        <v>1994</v>
      </c>
      <c r="X232" s="436">
        <v>3</v>
      </c>
      <c r="Y232" s="506">
        <v>0</v>
      </c>
      <c r="Z232" s="515" t="str">
        <f t="shared" si="16"/>
        <v>Centrum Kształcenia Zawodowego i Ustawicznego, 67-400 Wschowa, Plac Kosynierów 1</v>
      </c>
      <c r="AA232" s="474" t="s">
        <v>679</v>
      </c>
      <c r="AB232" s="448"/>
      <c r="AC232" s="120"/>
      <c r="AD232" s="120"/>
      <c r="AJ232" s="466"/>
    </row>
    <row r="233" spans="12:45" customFormat="1" ht="15" customHeight="1">
      <c r="L233" s="66" t="s">
        <v>367</v>
      </c>
      <c r="M233" s="68" t="s">
        <v>2191</v>
      </c>
      <c r="N233" s="66" t="s">
        <v>212</v>
      </c>
      <c r="O233" s="66">
        <v>107344</v>
      </c>
      <c r="P233" s="452" t="s">
        <v>66</v>
      </c>
      <c r="Q233" s="457">
        <f t="shared" si="13"/>
        <v>723103</v>
      </c>
      <c r="R233" s="457" t="str">
        <f t="shared" si="14"/>
        <v>MOT.05.</v>
      </c>
      <c r="S233" s="457" t="str">
        <f t="shared" si="15"/>
        <v>Obsługa, diagnozowanie oraz naprawa pojazdów samochodowych</v>
      </c>
      <c r="T233" s="671" t="s">
        <v>2275</v>
      </c>
      <c r="U233" s="436">
        <v>12</v>
      </c>
      <c r="V233" s="436">
        <v>1</v>
      </c>
      <c r="W233" s="444" t="s">
        <v>1996</v>
      </c>
      <c r="X233" s="436">
        <v>0</v>
      </c>
      <c r="Y233" s="506">
        <v>0</v>
      </c>
      <c r="Z233" s="515" t="str">
        <f t="shared" si="16"/>
        <v>Głogowskie Centrum Kształcenia Zawodowego w Głogowie</v>
      </c>
      <c r="AA233" s="474" t="s">
        <v>475</v>
      </c>
      <c r="AB233" s="448"/>
      <c r="AC233" s="120"/>
      <c r="AD233" s="120"/>
      <c r="AJ233" s="466"/>
    </row>
    <row r="234" spans="12:45" customFormat="1" ht="15" customHeight="1">
      <c r="L234" s="66" t="s">
        <v>364</v>
      </c>
      <c r="M234" s="68" t="s">
        <v>2191</v>
      </c>
      <c r="N234" s="66" t="s">
        <v>212</v>
      </c>
      <c r="O234" s="66">
        <v>107344</v>
      </c>
      <c r="P234" s="452" t="s">
        <v>192</v>
      </c>
      <c r="Q234" s="457">
        <f t="shared" si="13"/>
        <v>713203</v>
      </c>
      <c r="R234" s="457" t="str">
        <f t="shared" si="14"/>
        <v>MOT.03.</v>
      </c>
      <c r="S234" s="457" t="str">
        <f t="shared" si="15"/>
        <v>Diagnozowanie i naprawa powłok lakierniczych</v>
      </c>
      <c r="T234" s="512" t="s">
        <v>2372</v>
      </c>
      <c r="U234" s="436">
        <v>2</v>
      </c>
      <c r="V234" s="436">
        <v>0</v>
      </c>
      <c r="W234" s="471" t="s">
        <v>1994</v>
      </c>
      <c r="X234" s="436">
        <v>2</v>
      </c>
      <c r="Y234" s="506">
        <v>0</v>
      </c>
      <c r="Z234" s="515" t="str">
        <f t="shared" si="16"/>
        <v>Centrum Kształcenia Zawodowego i Ustawicznego, 67-400 Wschowa, Plac Kosynierów 1</v>
      </c>
      <c r="AA234" s="474" t="s">
        <v>679</v>
      </c>
      <c r="AB234" s="120"/>
      <c r="AC234" s="120"/>
      <c r="AD234" s="120"/>
      <c r="AJ234" s="466"/>
    </row>
    <row r="235" spans="12:45" customFormat="1" ht="15" customHeight="1">
      <c r="L235" s="66" t="s">
        <v>362</v>
      </c>
      <c r="M235" s="68" t="s">
        <v>2191</v>
      </c>
      <c r="N235" s="66" t="s">
        <v>212</v>
      </c>
      <c r="O235" s="66">
        <v>107344</v>
      </c>
      <c r="P235" s="452" t="s">
        <v>191</v>
      </c>
      <c r="Q235" s="457">
        <f t="shared" si="13"/>
        <v>741201</v>
      </c>
      <c r="R235" s="457" t="str">
        <f t="shared" si="14"/>
        <v>ELE.01.</v>
      </c>
      <c r="S235" s="457" t="str">
        <f t="shared" si="15"/>
        <v> Montaż i obsługa maszyn i urządzeń elektrycznych</v>
      </c>
      <c r="T235" s="671" t="s">
        <v>2371</v>
      </c>
      <c r="U235" s="436">
        <v>4</v>
      </c>
      <c r="V235" s="436">
        <v>0</v>
      </c>
      <c r="W235" s="471" t="s">
        <v>1994</v>
      </c>
      <c r="X235" s="436">
        <v>4</v>
      </c>
      <c r="Y235" s="506">
        <v>0</v>
      </c>
      <c r="Z235" s="515" t="str">
        <f t="shared" si="16"/>
        <v>Centrum Kształcenia Zawodowego i Ustawicznego, 67-400 Wschowa, Plac Kosynierów 1</v>
      </c>
      <c r="AA235" s="474" t="s">
        <v>679</v>
      </c>
      <c r="AB235" s="448"/>
      <c r="AC235" s="120"/>
      <c r="AD235" s="120"/>
      <c r="AJ235" s="466"/>
    </row>
    <row r="236" spans="12:45" customFormat="1" ht="15" customHeight="1">
      <c r="L236" s="66" t="s">
        <v>365</v>
      </c>
      <c r="M236" s="68" t="s">
        <v>2191</v>
      </c>
      <c r="N236" s="66" t="s">
        <v>212</v>
      </c>
      <c r="O236" s="66">
        <v>107344</v>
      </c>
      <c r="P236" s="452" t="s">
        <v>33</v>
      </c>
      <c r="Q236" s="457">
        <f t="shared" si="13"/>
        <v>514101</v>
      </c>
      <c r="R236" s="457" t="str">
        <f t="shared" si="14"/>
        <v>FRK.01.</v>
      </c>
      <c r="S236" s="457" t="str">
        <f t="shared" si="15"/>
        <v>Wykonywanie usług fryzjerskich</v>
      </c>
      <c r="T236" s="671" t="s">
        <v>2285</v>
      </c>
      <c r="U236" s="436">
        <v>3</v>
      </c>
      <c r="V236" s="436">
        <v>3</v>
      </c>
      <c r="W236" s="471" t="s">
        <v>1994</v>
      </c>
      <c r="X236" s="436">
        <v>0</v>
      </c>
      <c r="Y236" s="506">
        <v>0</v>
      </c>
      <c r="Z236" s="515" t="str">
        <f t="shared" si="16"/>
        <v>Centrum Kształcenia Zawodowego i Ustawicznego w Legnicy, ul. Lotnicza 26, 59-220 Legnica</v>
      </c>
      <c r="AA236" s="474" t="s">
        <v>691</v>
      </c>
      <c r="AB236" s="448"/>
      <c r="AC236" s="448"/>
      <c r="AD236" s="120"/>
      <c r="AJ236" s="466"/>
    </row>
    <row r="237" spans="12:45" customFormat="1" ht="15" customHeight="1">
      <c r="L237" s="581"/>
      <c r="M237" s="68" t="s">
        <v>2191</v>
      </c>
      <c r="N237" s="66" t="s">
        <v>212</v>
      </c>
      <c r="O237" s="66">
        <v>107344</v>
      </c>
      <c r="P237" s="452" t="s">
        <v>33</v>
      </c>
      <c r="Q237" s="457">
        <f t="shared" si="13"/>
        <v>514101</v>
      </c>
      <c r="R237" s="457" t="str">
        <f t="shared" si="14"/>
        <v>FRK.01.</v>
      </c>
      <c r="S237" s="457" t="str">
        <f t="shared" si="15"/>
        <v>Wykonywanie usług fryzjerskich</v>
      </c>
      <c r="T237" s="673" t="s">
        <v>2284</v>
      </c>
      <c r="U237" s="436">
        <v>1</v>
      </c>
      <c r="V237" s="436">
        <v>0</v>
      </c>
      <c r="W237" s="471" t="s">
        <v>1994</v>
      </c>
      <c r="X237" s="436">
        <v>0</v>
      </c>
      <c r="Y237" s="506">
        <v>0</v>
      </c>
      <c r="Z237" s="515" t="str">
        <f t="shared" si="16"/>
        <v>Centrum Kształcenia Zawodowego i Ustawicznego w Legnicy, ul. Lotnicza 26, 59-220 Legnica</v>
      </c>
      <c r="AA237" s="474" t="s">
        <v>691</v>
      </c>
      <c r="AB237" s="584"/>
      <c r="AC237" s="584"/>
      <c r="AD237" s="585"/>
      <c r="AJ237" s="466"/>
    </row>
    <row r="238" spans="12:45" customFormat="1" ht="15" customHeight="1">
      <c r="L238" s="66" t="s">
        <v>366</v>
      </c>
      <c r="M238" s="68" t="s">
        <v>2191</v>
      </c>
      <c r="N238" s="66" t="s">
        <v>212</v>
      </c>
      <c r="O238" s="66">
        <v>107344</v>
      </c>
      <c r="P238" s="452" t="s">
        <v>70</v>
      </c>
      <c r="Q238" s="457">
        <f t="shared" si="13"/>
        <v>522301</v>
      </c>
      <c r="R238" s="457" t="str">
        <f t="shared" si="14"/>
        <v>HAN.01.</v>
      </c>
      <c r="S238" s="457" t="str">
        <f t="shared" si="15"/>
        <v>Prowadzenie sprzedaży</v>
      </c>
      <c r="T238" s="673" t="s">
        <v>2285</v>
      </c>
      <c r="U238" s="436">
        <v>1</v>
      </c>
      <c r="V238" s="436">
        <v>1</v>
      </c>
      <c r="W238" s="444" t="s">
        <v>1994</v>
      </c>
      <c r="X238" s="436">
        <v>0</v>
      </c>
      <c r="Y238" s="506">
        <v>0</v>
      </c>
      <c r="Z238" s="515" t="str">
        <f t="shared" si="16"/>
        <v>Centrum Kształcenia Zawodowego i Ustawicznego w Legnicy, ul. Lotnicza 26, 59-220 Legnica</v>
      </c>
      <c r="AA238" s="474" t="s">
        <v>691</v>
      </c>
      <c r="AB238" s="120"/>
      <c r="AC238" s="120"/>
      <c r="AD238" s="120"/>
      <c r="AF238" t="s">
        <v>553</v>
      </c>
      <c r="AJ238" s="466"/>
    </row>
    <row r="239" spans="12:45" customFormat="1" ht="15" customHeight="1">
      <c r="L239" s="66" t="s">
        <v>360</v>
      </c>
      <c r="M239" s="68" t="s">
        <v>2191</v>
      </c>
      <c r="N239" s="66" t="s">
        <v>212</v>
      </c>
      <c r="O239" s="66">
        <v>107344</v>
      </c>
      <c r="P239" s="452" t="s">
        <v>545</v>
      </c>
      <c r="Q239" s="457">
        <f t="shared" si="13"/>
        <v>723318</v>
      </c>
      <c r="R239" s="457" t="str">
        <f t="shared" si="14"/>
        <v>TKO.09.</v>
      </c>
      <c r="S239" s="457" t="str">
        <f t="shared" si="15"/>
        <v xml:space="preserve"> Wykonywanie robót związanych z utrzymaniem i naprawą pojazdów kolejowych</v>
      </c>
      <c r="T239" s="673" t="s">
        <v>2483</v>
      </c>
      <c r="U239" s="436">
        <v>1</v>
      </c>
      <c r="V239" s="436">
        <v>0</v>
      </c>
      <c r="W239" s="444" t="s">
        <v>1994</v>
      </c>
      <c r="X239" s="436">
        <v>0</v>
      </c>
      <c r="Y239" s="506">
        <v>0</v>
      </c>
      <c r="Z239" s="515" t="str">
        <f t="shared" si="16"/>
        <v>Centrum Kształcenia Zawodowego w Dębicy, ul. Rzeszowska 78, 39-200 Dębica, biuro@ckzdebica.pl</v>
      </c>
      <c r="AA239" s="474" t="s">
        <v>2190</v>
      </c>
      <c r="AB239" s="448"/>
      <c r="AC239" s="120"/>
      <c r="AD239" s="120"/>
      <c r="AJ239" s="466"/>
    </row>
    <row r="240" spans="12:45" customFormat="1" ht="15" customHeight="1">
      <c r="L240" s="66" t="s">
        <v>369</v>
      </c>
      <c r="M240" s="68" t="s">
        <v>1854</v>
      </c>
      <c r="N240" s="66" t="s">
        <v>90</v>
      </c>
      <c r="O240" s="66">
        <v>109021</v>
      </c>
      <c r="P240" s="452" t="s">
        <v>69</v>
      </c>
      <c r="Q240" s="457">
        <f t="shared" si="13"/>
        <v>741203</v>
      </c>
      <c r="R240" s="457" t="str">
        <f t="shared" si="14"/>
        <v>MOT.02.</v>
      </c>
      <c r="S240" s="457" t="str">
        <f t="shared" si="15"/>
        <v>Obsługa, diagnozowanie oraz naprawa mechatronicznych systemów pojazdów samochodowych</v>
      </c>
      <c r="T240" s="73"/>
      <c r="U240" s="607">
        <v>0</v>
      </c>
      <c r="V240" s="436">
        <v>0</v>
      </c>
      <c r="W240" s="444" t="s">
        <v>1996</v>
      </c>
      <c r="X240" s="436">
        <v>0</v>
      </c>
      <c r="Y240" s="506">
        <v>0</v>
      </c>
      <c r="Z240" s="515" t="str">
        <f t="shared" si="16"/>
        <v>Centrum Kształcenia Zawodowego i Ustawicznego, 67-400 Wschowa, Plac Kosynierów 1</v>
      </c>
      <c r="AA240" s="440" t="s">
        <v>679</v>
      </c>
      <c r="AB240" s="448"/>
      <c r="AC240" s="120"/>
      <c r="AD240" s="120"/>
      <c r="AJ240" s="466"/>
    </row>
    <row r="241" spans="1:37" customFormat="1" ht="15" customHeight="1">
      <c r="L241" s="66" t="s">
        <v>371</v>
      </c>
      <c r="M241" s="68" t="s">
        <v>1854</v>
      </c>
      <c r="N241" s="66" t="s">
        <v>90</v>
      </c>
      <c r="O241" s="66">
        <v>109021</v>
      </c>
      <c r="P241" s="452" t="s">
        <v>510</v>
      </c>
      <c r="Q241" s="457">
        <f t="shared" si="13"/>
        <v>513101</v>
      </c>
      <c r="R241" s="457" t="str">
        <f t="shared" si="14"/>
        <v>HGT.01.</v>
      </c>
      <c r="S241" s="457" t="str">
        <f t="shared" si="15"/>
        <v>Wykonywanie usług kelnerskich</v>
      </c>
      <c r="T241" s="425" t="s">
        <v>2300</v>
      </c>
      <c r="U241" s="436">
        <v>1</v>
      </c>
      <c r="V241" s="436">
        <v>0</v>
      </c>
      <c r="W241" s="442" t="s">
        <v>1994</v>
      </c>
      <c r="X241" s="436">
        <v>1</v>
      </c>
      <c r="Y241" s="506">
        <v>0</v>
      </c>
      <c r="Z241" s="515" t="str">
        <f t="shared" si="16"/>
        <v>Zespół Placówek Oświatowych Centrum Kształcenia Zawodowego nr 2 w Olkuszu, ul. Legionów Polskich 3</v>
      </c>
      <c r="AA241" s="440" t="s">
        <v>678</v>
      </c>
      <c r="AB241" s="120"/>
      <c r="AC241" s="448"/>
      <c r="AD241" s="120"/>
      <c r="AJ241" s="466"/>
    </row>
    <row r="242" spans="1:37" customFormat="1" ht="15" customHeight="1">
      <c r="L242" s="66" t="s">
        <v>372</v>
      </c>
      <c r="M242" s="68" t="s">
        <v>1854</v>
      </c>
      <c r="N242" s="66" t="s">
        <v>90</v>
      </c>
      <c r="O242" s="66">
        <v>109021</v>
      </c>
      <c r="P242" s="452" t="s">
        <v>511</v>
      </c>
      <c r="Q242" s="457">
        <f t="shared" si="13"/>
        <v>962907</v>
      </c>
      <c r="R242" s="457" t="str">
        <f t="shared" si="14"/>
        <v>HGT.03.</v>
      </c>
      <c r="S242" s="457" t="str">
        <f t="shared" si="15"/>
        <v>Obsługa gości w obiekcie świadczącym usługi hotelarskie</v>
      </c>
      <c r="T242" s="426" t="s">
        <v>2359</v>
      </c>
      <c r="U242" s="441">
        <v>2</v>
      </c>
      <c r="V242" s="441">
        <v>1</v>
      </c>
      <c r="W242" s="442" t="s">
        <v>1994</v>
      </c>
      <c r="X242" s="441">
        <v>2</v>
      </c>
      <c r="Y242" s="505">
        <v>1</v>
      </c>
      <c r="Z242" s="515" t="str">
        <f t="shared" si="16"/>
        <v>Centrum Kształcenia Zawodowego w Kłodzkiej Szkole Przedsiębiorczości w Kłodzku, ul. Szkolna 8, 57-300 Kłodzko</v>
      </c>
      <c r="AA242" s="440" t="s">
        <v>677</v>
      </c>
      <c r="AB242" s="448"/>
      <c r="AC242" s="448"/>
      <c r="AD242" s="120"/>
      <c r="AJ242" s="466"/>
    </row>
    <row r="243" spans="1:37" customFormat="1" ht="15" customHeight="1">
      <c r="L243" s="66" t="s">
        <v>373</v>
      </c>
      <c r="M243" s="68" t="s">
        <v>1854</v>
      </c>
      <c r="N243" s="66" t="s">
        <v>90</v>
      </c>
      <c r="O243" s="66">
        <v>109021</v>
      </c>
      <c r="P243" s="452" t="s">
        <v>66</v>
      </c>
      <c r="Q243" s="457">
        <f t="shared" si="13"/>
        <v>723103</v>
      </c>
      <c r="R243" s="457" t="str">
        <f t="shared" si="14"/>
        <v>MOT.05.</v>
      </c>
      <c r="S243" s="457" t="str">
        <f t="shared" si="15"/>
        <v>Obsługa, diagnozowanie oraz naprawa pojazdów samochodowych</v>
      </c>
      <c r="T243" s="424" t="s">
        <v>2290</v>
      </c>
      <c r="U243" s="436">
        <v>4</v>
      </c>
      <c r="V243" s="436">
        <v>0</v>
      </c>
      <c r="W243" s="444" t="s">
        <v>1996</v>
      </c>
      <c r="X243" s="436">
        <v>4</v>
      </c>
      <c r="Y243" s="506">
        <v>0</v>
      </c>
      <c r="Z243" s="515" t="str">
        <f t="shared" si="16"/>
        <v>Centrum Kształcenia Zawodowego w Oleśnicy, ul. Wojska Polskiego 67</v>
      </c>
      <c r="AA243" s="440" t="s">
        <v>692</v>
      </c>
      <c r="AB243" s="631"/>
      <c r="AC243" s="448"/>
      <c r="AD243" s="120"/>
      <c r="AE243" t="s">
        <v>2237</v>
      </c>
      <c r="AJ243" s="466"/>
    </row>
    <row r="244" spans="1:37" customFormat="1" ht="15" customHeight="1">
      <c r="L244" s="66" t="s">
        <v>370</v>
      </c>
      <c r="M244" s="68" t="s">
        <v>1854</v>
      </c>
      <c r="N244" s="66" t="s">
        <v>90</v>
      </c>
      <c r="O244" s="66">
        <v>109021</v>
      </c>
      <c r="P244" s="452" t="s">
        <v>71</v>
      </c>
      <c r="Q244" s="457">
        <f t="shared" si="13"/>
        <v>512001</v>
      </c>
      <c r="R244" s="457" t="str">
        <f t="shared" si="14"/>
        <v>HGT.02.</v>
      </c>
      <c r="S244" s="457" t="str">
        <f t="shared" si="15"/>
        <v> Przygotowanie i wydawanie dań</v>
      </c>
      <c r="T244" s="426" t="s">
        <v>2282</v>
      </c>
      <c r="U244" s="436">
        <v>1</v>
      </c>
      <c r="V244" s="436">
        <v>0</v>
      </c>
      <c r="W244" s="442" t="s">
        <v>1996</v>
      </c>
      <c r="X244" s="436">
        <v>1</v>
      </c>
      <c r="Y244" s="506">
        <v>0</v>
      </c>
      <c r="Z244" s="515" t="str">
        <f t="shared" si="16"/>
        <v>Centrum Kształcenia Zawodowego w Kłodzkiej Szkole Przedsiębiorczości w Kłodzku, ul. Szkolna 8, 57-300 Kłodzko</v>
      </c>
      <c r="AA244" s="440" t="s">
        <v>677</v>
      </c>
      <c r="AB244" s="448"/>
      <c r="AC244" s="448"/>
      <c r="AD244" s="120"/>
      <c r="AJ244" s="466"/>
    </row>
    <row r="245" spans="1:37" customFormat="1" ht="15" customHeight="1">
      <c r="L245" s="66" t="s">
        <v>374</v>
      </c>
      <c r="M245" s="68" t="s">
        <v>1854</v>
      </c>
      <c r="N245" s="66" t="s">
        <v>90</v>
      </c>
      <c r="O245" s="66">
        <v>109021</v>
      </c>
      <c r="P245" s="452" t="s">
        <v>192</v>
      </c>
      <c r="Q245" s="457">
        <f t="shared" si="13"/>
        <v>713203</v>
      </c>
      <c r="R245" s="457" t="str">
        <f t="shared" si="14"/>
        <v>MOT.03.</v>
      </c>
      <c r="S245" s="457" t="str">
        <f t="shared" si="15"/>
        <v>Diagnozowanie i naprawa powłok lakierniczych</v>
      </c>
      <c r="T245" s="430" t="s">
        <v>2330</v>
      </c>
      <c r="U245" s="607">
        <v>0</v>
      </c>
      <c r="V245" s="436">
        <v>0</v>
      </c>
      <c r="W245" s="444" t="s">
        <v>1996</v>
      </c>
      <c r="X245" s="436">
        <v>0</v>
      </c>
      <c r="Y245" s="506">
        <v>0</v>
      </c>
      <c r="Z245" s="515" t="str">
        <f t="shared" si="16"/>
        <v>Centrum Kształcenia Zawodowego w Świdnicy, 58-105 Świdnica, ul. Gen. Władysława Sikorskiego 41</v>
      </c>
      <c r="AA245" s="440" t="s">
        <v>93</v>
      </c>
      <c r="AB245" s="448"/>
      <c r="AC245" s="120"/>
      <c r="AD245" s="120"/>
      <c r="AJ245" s="466"/>
    </row>
    <row r="246" spans="1:37" customFormat="1" ht="15" customHeight="1">
      <c r="L246" s="66" t="s">
        <v>368</v>
      </c>
      <c r="M246" s="68" t="s">
        <v>1854</v>
      </c>
      <c r="N246" s="66" t="s">
        <v>90</v>
      </c>
      <c r="O246" s="66">
        <v>109021</v>
      </c>
      <c r="P246" s="452" t="s">
        <v>71</v>
      </c>
      <c r="Q246" s="457">
        <f t="shared" si="13"/>
        <v>512001</v>
      </c>
      <c r="R246" s="457" t="str">
        <f t="shared" si="14"/>
        <v>HGT.02.</v>
      </c>
      <c r="S246" s="457" t="str">
        <f t="shared" si="15"/>
        <v> Przygotowanie i wydawanie dań</v>
      </c>
      <c r="T246" s="424" t="s">
        <v>2281</v>
      </c>
      <c r="U246" s="436">
        <v>4</v>
      </c>
      <c r="V246" s="436">
        <v>3</v>
      </c>
      <c r="W246" s="442" t="s">
        <v>1996</v>
      </c>
      <c r="X246" s="436">
        <v>4</v>
      </c>
      <c r="Y246" s="506">
        <v>3</v>
      </c>
      <c r="Z246" s="515" t="str">
        <f t="shared" si="16"/>
        <v>Centrum Kształcenia Zawodowego i Ustawicznego w Legnicy, ul. Lotnicza 26, 59-220 Legnica</v>
      </c>
      <c r="AA246" s="440" t="s">
        <v>691</v>
      </c>
      <c r="AB246" s="120"/>
      <c r="AC246" s="120"/>
      <c r="AD246" s="120"/>
      <c r="AJ246" s="466"/>
    </row>
    <row r="247" spans="1:37" customFormat="1" ht="15" customHeight="1">
      <c r="L247" s="66" t="s">
        <v>388</v>
      </c>
      <c r="M247" s="68" t="s">
        <v>1816</v>
      </c>
      <c r="N247" s="66" t="s">
        <v>1656</v>
      </c>
      <c r="O247" s="66">
        <v>60195</v>
      </c>
      <c r="P247" s="452" t="s">
        <v>30</v>
      </c>
      <c r="Q247" s="457">
        <f t="shared" si="13"/>
        <v>752205</v>
      </c>
      <c r="R247" s="457" t="str">
        <f t="shared" si="14"/>
        <v>DRM.04.</v>
      </c>
      <c r="S247" s="457" t="str">
        <f t="shared" si="15"/>
        <v> Wytwarzanie wyrobów z drewna i materiałów drewnopochodnych</v>
      </c>
      <c r="T247" s="673" t="s">
        <v>2362</v>
      </c>
      <c r="U247" s="436">
        <v>4</v>
      </c>
      <c r="V247" s="436">
        <v>0</v>
      </c>
      <c r="W247" s="442" t="s">
        <v>1996</v>
      </c>
      <c r="X247" s="441">
        <v>0</v>
      </c>
      <c r="Y247" s="505">
        <v>0</v>
      </c>
      <c r="Z247" s="515" t="str">
        <f t="shared" si="16"/>
        <v>Ośrodek Dokształcania i Doskonalenia Zawodowego w Krotoszynie</v>
      </c>
      <c r="AA247" s="440" t="s">
        <v>680</v>
      </c>
      <c r="AB247" s="448"/>
      <c r="AC247" s="272"/>
      <c r="AD247" s="120"/>
      <c r="AJ247" s="466"/>
    </row>
    <row r="248" spans="1:37" customFormat="1" ht="15" customHeight="1">
      <c r="L248" s="66" t="s">
        <v>375</v>
      </c>
      <c r="M248" s="68" t="s">
        <v>1816</v>
      </c>
      <c r="N248" s="66" t="s">
        <v>1656</v>
      </c>
      <c r="O248" s="66">
        <v>60195</v>
      </c>
      <c r="P248" s="452" t="s">
        <v>192</v>
      </c>
      <c r="Q248" s="457">
        <f t="shared" si="13"/>
        <v>713203</v>
      </c>
      <c r="R248" s="457" t="str">
        <f t="shared" si="14"/>
        <v>MOT.03.</v>
      </c>
      <c r="S248" s="457" t="str">
        <f t="shared" si="15"/>
        <v>Diagnozowanie i naprawa powłok lakierniczych</v>
      </c>
      <c r="T248" s="497" t="s">
        <v>2372</v>
      </c>
      <c r="U248" s="436">
        <v>1</v>
      </c>
      <c r="V248" s="436">
        <v>0</v>
      </c>
      <c r="W248" s="473" t="s">
        <v>1996</v>
      </c>
      <c r="X248" s="441">
        <v>0</v>
      </c>
      <c r="Y248" s="505">
        <v>0</v>
      </c>
      <c r="Z248" s="515" t="str">
        <f t="shared" si="16"/>
        <v>Centrum Kształcenia Zawodowego i Ustawicznego, 67-400 Wschowa, Plac Kosynierów 1</v>
      </c>
      <c r="AA248" s="440" t="s">
        <v>679</v>
      </c>
      <c r="AB248" s="120"/>
      <c r="AC248" s="120"/>
      <c r="AD248" s="120"/>
      <c r="AJ248" s="466"/>
    </row>
    <row r="249" spans="1:37" customFormat="1" ht="15" customHeight="1">
      <c r="L249" s="66" t="s">
        <v>381</v>
      </c>
      <c r="M249" s="68" t="s">
        <v>1816</v>
      </c>
      <c r="N249" s="66" t="s">
        <v>1656</v>
      </c>
      <c r="O249" s="66">
        <v>60195</v>
      </c>
      <c r="P249" s="452" t="s">
        <v>71</v>
      </c>
      <c r="Q249" s="457">
        <f t="shared" si="13"/>
        <v>512001</v>
      </c>
      <c r="R249" s="457" t="str">
        <f t="shared" si="14"/>
        <v>HGT.02.</v>
      </c>
      <c r="S249" s="457" t="str">
        <f t="shared" si="15"/>
        <v> Przygotowanie i wydawanie dań</v>
      </c>
      <c r="T249" s="673" t="s">
        <v>2363</v>
      </c>
      <c r="U249" s="441">
        <v>9</v>
      </c>
      <c r="V249" s="441">
        <v>6</v>
      </c>
      <c r="W249" s="473" t="s">
        <v>1996</v>
      </c>
      <c r="X249" s="441">
        <v>0</v>
      </c>
      <c r="Y249" s="505">
        <v>0</v>
      </c>
      <c r="Z249" s="515" t="str">
        <f t="shared" si="16"/>
        <v>Ośrodek Dokształcania i Doskonalenia Zawodowego w Krotoszynie</v>
      </c>
      <c r="AA249" s="440" t="s">
        <v>680</v>
      </c>
      <c r="AB249" s="448"/>
      <c r="AC249" s="120"/>
      <c r="AD249" s="120"/>
      <c r="AJ249" s="466"/>
    </row>
    <row r="250" spans="1:37" customFormat="1" ht="15" customHeight="1">
      <c r="L250" s="66" t="s">
        <v>382</v>
      </c>
      <c r="M250" s="68" t="s">
        <v>1816</v>
      </c>
      <c r="N250" s="66" t="s">
        <v>1656</v>
      </c>
      <c r="O250" s="66">
        <v>60195</v>
      </c>
      <c r="P250" s="452" t="s">
        <v>66</v>
      </c>
      <c r="Q250" s="457">
        <f t="shared" si="13"/>
        <v>723103</v>
      </c>
      <c r="R250" s="457" t="str">
        <f t="shared" si="14"/>
        <v>MOT.05.</v>
      </c>
      <c r="S250" s="457" t="str">
        <f t="shared" si="15"/>
        <v>Obsługa, diagnozowanie oraz naprawa pojazdów samochodowych</v>
      </c>
      <c r="T250" s="673" t="s">
        <v>2363</v>
      </c>
      <c r="U250" s="441">
        <v>14</v>
      </c>
      <c r="V250" s="441">
        <v>0</v>
      </c>
      <c r="W250" s="473" t="s">
        <v>1996</v>
      </c>
      <c r="X250" s="441">
        <v>0</v>
      </c>
      <c r="Y250" s="505">
        <v>0</v>
      </c>
      <c r="Z250" s="515" t="str">
        <f t="shared" si="16"/>
        <v>Ośrodek Dokształcania i Doskonalenia Zawodowego w Krotoszynie</v>
      </c>
      <c r="AA250" s="440" t="s">
        <v>680</v>
      </c>
      <c r="AB250" s="448"/>
      <c r="AC250" s="120"/>
      <c r="AD250" s="120"/>
      <c r="AJ250" s="466"/>
    </row>
    <row r="251" spans="1:37" customFormat="1" ht="15" customHeight="1">
      <c r="L251" s="66" t="s">
        <v>376</v>
      </c>
      <c r="M251" s="68" t="s">
        <v>1816</v>
      </c>
      <c r="N251" s="66" t="s">
        <v>1656</v>
      </c>
      <c r="O251" s="66">
        <v>60195</v>
      </c>
      <c r="P251" s="452" t="s">
        <v>210</v>
      </c>
      <c r="Q251" s="457">
        <f t="shared" si="13"/>
        <v>751108</v>
      </c>
      <c r="R251" s="457" t="str">
        <f t="shared" si="14"/>
        <v>SPC.04.</v>
      </c>
      <c r="S251" s="457" t="str">
        <f t="shared" si="15"/>
        <v> Produkcja przetworów mięsnych i tłuszczowych</v>
      </c>
      <c r="T251" s="673" t="s">
        <v>2337</v>
      </c>
      <c r="U251" s="441">
        <v>1</v>
      </c>
      <c r="V251" s="441">
        <v>0</v>
      </c>
      <c r="W251" s="473" t="s">
        <v>1996</v>
      </c>
      <c r="X251" s="436">
        <v>0</v>
      </c>
      <c r="Y251" s="506">
        <v>0</v>
      </c>
      <c r="Z251" s="515" t="str">
        <f t="shared" si="16"/>
        <v>Ośrodek Dokształcania i Doskonalenia Zawodowego w Krotoszynie</v>
      </c>
      <c r="AA251" s="440" t="s">
        <v>680</v>
      </c>
      <c r="AB251" s="271"/>
      <c r="AC251" s="120"/>
      <c r="AD251" s="120"/>
      <c r="AJ251" s="466"/>
    </row>
    <row r="252" spans="1:37" customFormat="1" ht="15" customHeight="1">
      <c r="L252" s="66" t="s">
        <v>379</v>
      </c>
      <c r="M252" s="68" t="s">
        <v>1816</v>
      </c>
      <c r="N252" s="66" t="s">
        <v>1656</v>
      </c>
      <c r="O252" s="66">
        <v>60195</v>
      </c>
      <c r="P252" s="452" t="s">
        <v>78</v>
      </c>
      <c r="Q252" s="457">
        <f t="shared" si="13"/>
        <v>741103</v>
      </c>
      <c r="R252" s="457" t="str">
        <f t="shared" si="14"/>
        <v>ELE.02.</v>
      </c>
      <c r="S252" s="457" t="str">
        <f t="shared" si="15"/>
        <v>Montaż, uruchamianie i konserwacja instalacji, maszyn i urządzeń elektrycznych</v>
      </c>
      <c r="T252" s="673" t="s">
        <v>2337</v>
      </c>
      <c r="U252" s="441">
        <v>6</v>
      </c>
      <c r="V252" s="441">
        <v>0</v>
      </c>
      <c r="W252" s="473" t="s">
        <v>1996</v>
      </c>
      <c r="X252" s="441">
        <v>0</v>
      </c>
      <c r="Y252" s="505">
        <v>0</v>
      </c>
      <c r="Z252" s="515" t="str">
        <f t="shared" si="16"/>
        <v>Ośrodek Dokształcania i Doskonalenia Zawodowego w Krotoszynie</v>
      </c>
      <c r="AA252" s="440" t="s">
        <v>680</v>
      </c>
      <c r="AB252" s="271"/>
      <c r="AC252" s="120"/>
      <c r="AD252" s="120"/>
      <c r="AJ252" s="466"/>
    </row>
    <row r="253" spans="1:37" customFormat="1" ht="15" customHeight="1">
      <c r="L253" s="66" t="s">
        <v>380</v>
      </c>
      <c r="M253" s="68" t="s">
        <v>1816</v>
      </c>
      <c r="N253" s="66" t="s">
        <v>1656</v>
      </c>
      <c r="O253" s="66">
        <v>60195</v>
      </c>
      <c r="P253" s="452" t="s">
        <v>99</v>
      </c>
      <c r="Q253" s="457">
        <f t="shared" si="13"/>
        <v>514101</v>
      </c>
      <c r="R253" s="457" t="str">
        <f t="shared" si="14"/>
        <v>FRK.01.</v>
      </c>
      <c r="S253" s="457" t="str">
        <f t="shared" si="15"/>
        <v>Wykonywanie usług fryzjerskich</v>
      </c>
      <c r="T253" s="673" t="s">
        <v>2337</v>
      </c>
      <c r="U253" s="441">
        <v>13</v>
      </c>
      <c r="V253" s="441">
        <v>13</v>
      </c>
      <c r="W253" s="442" t="s">
        <v>1996</v>
      </c>
      <c r="X253" s="441">
        <v>0</v>
      </c>
      <c r="Y253" s="505">
        <v>0</v>
      </c>
      <c r="Z253" s="515" t="str">
        <f t="shared" si="16"/>
        <v>Ośrodek Dokształcania i Doskonalenia Zawodowego w Krotoszynie</v>
      </c>
      <c r="AA253" s="440" t="s">
        <v>680</v>
      </c>
      <c r="AB253" s="271"/>
      <c r="AC253" s="120"/>
      <c r="AD253" s="120"/>
      <c r="AJ253" s="466"/>
    </row>
    <row r="254" spans="1:37" customFormat="1" ht="15" customHeight="1">
      <c r="L254" s="66" t="s">
        <v>383</v>
      </c>
      <c r="M254" s="68" t="s">
        <v>1816</v>
      </c>
      <c r="N254" s="66" t="s">
        <v>1656</v>
      </c>
      <c r="O254" s="66">
        <v>60195</v>
      </c>
      <c r="P254" s="452" t="s">
        <v>70</v>
      </c>
      <c r="Q254" s="457">
        <f t="shared" si="13"/>
        <v>522301</v>
      </c>
      <c r="R254" s="457" t="str">
        <f t="shared" si="14"/>
        <v>HAN.01.</v>
      </c>
      <c r="S254" s="457" t="str">
        <f t="shared" si="15"/>
        <v>Prowadzenie sprzedaży</v>
      </c>
      <c r="T254" s="673" t="s">
        <v>2337</v>
      </c>
      <c r="U254" s="441">
        <v>16</v>
      </c>
      <c r="V254" s="441">
        <v>15</v>
      </c>
      <c r="W254" s="442" t="s">
        <v>1996</v>
      </c>
      <c r="X254" s="441">
        <v>0</v>
      </c>
      <c r="Y254" s="505">
        <v>0</v>
      </c>
      <c r="Z254" s="515" t="str">
        <f t="shared" si="16"/>
        <v>Ośrodek Dokształcania i Doskonalenia Zawodowego w Krotoszynie</v>
      </c>
      <c r="AA254" s="440" t="s">
        <v>680</v>
      </c>
      <c r="AB254" s="271"/>
      <c r="AC254" s="120"/>
      <c r="AD254" s="120"/>
      <c r="AJ254" s="466"/>
    </row>
    <row r="255" spans="1:37" customFormat="1" ht="15" customHeight="1">
      <c r="L255" s="66" t="s">
        <v>386</v>
      </c>
      <c r="M255" s="68" t="s">
        <v>1816</v>
      </c>
      <c r="N255" s="66" t="s">
        <v>1656</v>
      </c>
      <c r="O255" s="66">
        <v>60195</v>
      </c>
      <c r="P255" s="452" t="s">
        <v>79</v>
      </c>
      <c r="Q255" s="457">
        <f t="shared" si="13"/>
        <v>751204</v>
      </c>
      <c r="R255" s="457" t="str">
        <f t="shared" si="14"/>
        <v>SPC.03.</v>
      </c>
      <c r="S255" s="457" t="str">
        <f t="shared" si="15"/>
        <v>Produkcja wyrobów piekarskich</v>
      </c>
      <c r="T255" s="673" t="s">
        <v>2337</v>
      </c>
      <c r="U255" s="436">
        <v>3</v>
      </c>
      <c r="V255" s="436">
        <v>0</v>
      </c>
      <c r="W255" s="442" t="s">
        <v>1996</v>
      </c>
      <c r="X255" s="441">
        <v>0</v>
      </c>
      <c r="Y255" s="505">
        <v>0</v>
      </c>
      <c r="Z255" s="515" t="str">
        <f t="shared" si="16"/>
        <v>Ośrodek Dokształcania i Doskonalenia Zawodowego w Krotoszynie</v>
      </c>
      <c r="AA255" s="440" t="s">
        <v>680</v>
      </c>
      <c r="AB255" s="271"/>
      <c r="AC255" s="120"/>
      <c r="AD255" s="120"/>
      <c r="AJ255" s="466"/>
    </row>
    <row r="256" spans="1:37" ht="15" customHeight="1">
      <c r="A256" s="1"/>
      <c r="L256" s="66" t="s">
        <v>387</v>
      </c>
      <c r="M256" s="68" t="s">
        <v>1816</v>
      </c>
      <c r="N256" s="66" t="s">
        <v>1656</v>
      </c>
      <c r="O256" s="66">
        <v>60195</v>
      </c>
      <c r="P256" s="452" t="s">
        <v>196</v>
      </c>
      <c r="Q256" s="457">
        <f t="shared" si="13"/>
        <v>613003</v>
      </c>
      <c r="R256" s="457" t="str">
        <f t="shared" si="14"/>
        <v>ROL.04.</v>
      </c>
      <c r="S256" s="457" t="str">
        <f t="shared" si="15"/>
        <v> Prowadzenie produkcji rolniczej</v>
      </c>
      <c r="T256" s="671" t="s">
        <v>2337</v>
      </c>
      <c r="U256" s="436">
        <v>2</v>
      </c>
      <c r="V256" s="436">
        <v>0</v>
      </c>
      <c r="W256" s="442" t="s">
        <v>1996</v>
      </c>
      <c r="X256" s="441">
        <v>0</v>
      </c>
      <c r="Y256" s="505">
        <v>0</v>
      </c>
      <c r="Z256" s="515" t="str">
        <f t="shared" si="16"/>
        <v>Ośrodek Dokształcania i Doskonalenia Zawodowego w Krotoszynie</v>
      </c>
      <c r="AA256" s="440" t="s">
        <v>680</v>
      </c>
      <c r="AB256" s="448"/>
      <c r="AC256" s="271"/>
      <c r="AD256" s="120"/>
      <c r="AK256"/>
    </row>
    <row r="257" spans="1:37" ht="15" customHeight="1">
      <c r="A257" s="1"/>
      <c r="L257" s="66" t="s">
        <v>377</v>
      </c>
      <c r="M257" s="68" t="s">
        <v>1816</v>
      </c>
      <c r="N257" s="66" t="s">
        <v>1656</v>
      </c>
      <c r="O257" s="66">
        <v>60195</v>
      </c>
      <c r="P257" s="452" t="s">
        <v>175</v>
      </c>
      <c r="Q257" s="457">
        <f t="shared" si="13"/>
        <v>751201</v>
      </c>
      <c r="R257" s="457" t="str">
        <f t="shared" si="14"/>
        <v>SPC.01.</v>
      </c>
      <c r="S257" s="457" t="str">
        <f t="shared" si="15"/>
        <v>Produkcja wyrobów cukierniczych</v>
      </c>
      <c r="T257" s="673" t="s">
        <v>2332</v>
      </c>
      <c r="U257" s="441">
        <v>3</v>
      </c>
      <c r="V257" s="441">
        <v>3</v>
      </c>
      <c r="W257" s="442" t="s">
        <v>1996</v>
      </c>
      <c r="X257" s="475">
        <v>0</v>
      </c>
      <c r="Y257" s="511">
        <v>0</v>
      </c>
      <c r="Z257" s="515" t="str">
        <f t="shared" si="16"/>
        <v>Ośrodek Dokształcania i Doskonalenia Zawodowego w Krotoszynie</v>
      </c>
      <c r="AA257" s="440" t="s">
        <v>680</v>
      </c>
      <c r="AB257" s="448"/>
      <c r="AC257" s="448"/>
      <c r="AD257" s="120"/>
      <c r="AK257"/>
    </row>
    <row r="258" spans="1:37" ht="15" customHeight="1">
      <c r="A258" s="1"/>
      <c r="L258" s="66" t="s">
        <v>378</v>
      </c>
      <c r="M258" s="68" t="s">
        <v>1816</v>
      </c>
      <c r="N258" s="66" t="s">
        <v>1656</v>
      </c>
      <c r="O258" s="66">
        <v>60195</v>
      </c>
      <c r="P258" s="452" t="s">
        <v>191</v>
      </c>
      <c r="Q258" s="457">
        <f t="shared" si="13"/>
        <v>741201</v>
      </c>
      <c r="R258" s="457" t="str">
        <f t="shared" si="14"/>
        <v>ELE.01.</v>
      </c>
      <c r="S258" s="457" t="str">
        <f t="shared" si="15"/>
        <v> Montaż i obsługa maszyn i urządzeń elektrycznych</v>
      </c>
      <c r="T258" s="673" t="s">
        <v>2332</v>
      </c>
      <c r="U258" s="441">
        <v>3</v>
      </c>
      <c r="V258" s="441">
        <v>0</v>
      </c>
      <c r="W258" s="442" t="s">
        <v>1996</v>
      </c>
      <c r="X258" s="441">
        <v>0</v>
      </c>
      <c r="Y258" s="505">
        <v>0</v>
      </c>
      <c r="Z258" s="515" t="str">
        <f t="shared" si="16"/>
        <v>Ośrodek Dokształcania i Doskonalenia Zawodowego w Krotoszynie</v>
      </c>
      <c r="AA258" s="440" t="s">
        <v>680</v>
      </c>
      <c r="AB258" s="120"/>
      <c r="AC258" s="120"/>
      <c r="AD258" s="120"/>
      <c r="AK258"/>
    </row>
    <row r="259" spans="1:37" ht="15" customHeight="1">
      <c r="A259" s="1"/>
      <c r="L259" s="66" t="s">
        <v>384</v>
      </c>
      <c r="M259" s="68" t="s">
        <v>1816</v>
      </c>
      <c r="N259" s="66" t="s">
        <v>1656</v>
      </c>
      <c r="O259" s="66">
        <v>60195</v>
      </c>
      <c r="P259" s="452" t="s">
        <v>177</v>
      </c>
      <c r="Q259" s="457">
        <f t="shared" si="13"/>
        <v>722204</v>
      </c>
      <c r="R259" s="457" t="str">
        <f t="shared" si="14"/>
        <v>MEC.08.</v>
      </c>
      <c r="S259" s="457" t="str">
        <f t="shared" si="15"/>
        <v>Wykonywanie i naprawa elementów maszyn, urządzeń i narzędzi</v>
      </c>
      <c r="T259" s="673" t="s">
        <v>2332</v>
      </c>
      <c r="U259" s="441">
        <v>10</v>
      </c>
      <c r="V259" s="441">
        <v>0</v>
      </c>
      <c r="W259" s="442" t="s">
        <v>1996</v>
      </c>
      <c r="X259" s="441">
        <v>0</v>
      </c>
      <c r="Y259" s="505">
        <v>0</v>
      </c>
      <c r="Z259" s="515" t="str">
        <f t="shared" si="16"/>
        <v>Ośrodek Dokształcania i Doskonalenia Zawodowego w Krotoszynie</v>
      </c>
      <c r="AA259" s="440" t="s">
        <v>680</v>
      </c>
      <c r="AB259" s="448"/>
      <c r="AC259" s="120"/>
      <c r="AD259" s="120"/>
      <c r="AK259"/>
    </row>
    <row r="260" spans="1:37" ht="15" customHeight="1">
      <c r="A260" s="1"/>
      <c r="L260" s="66" t="s">
        <v>385</v>
      </c>
      <c r="M260" s="68" t="s">
        <v>1816</v>
      </c>
      <c r="N260" s="66" t="s">
        <v>1656</v>
      </c>
      <c r="O260" s="66">
        <v>60195</v>
      </c>
      <c r="P260" s="452" t="s">
        <v>176</v>
      </c>
      <c r="Q260" s="457">
        <f t="shared" si="13"/>
        <v>742117</v>
      </c>
      <c r="R260" s="457" t="str">
        <f t="shared" si="14"/>
        <v>ELM.02.</v>
      </c>
      <c r="S260" s="457" t="str">
        <f t="shared" si="15"/>
        <v>Montaż oraz instalowanie układów i urządzeń elektronicznych</v>
      </c>
      <c r="T260" s="673" t="s">
        <v>2332</v>
      </c>
      <c r="U260" s="436">
        <v>3</v>
      </c>
      <c r="V260" s="436">
        <v>0</v>
      </c>
      <c r="W260" s="442" t="s">
        <v>1996</v>
      </c>
      <c r="X260" s="441">
        <v>0</v>
      </c>
      <c r="Y260" s="505">
        <v>0</v>
      </c>
      <c r="Z260" s="515" t="str">
        <f t="shared" si="16"/>
        <v>Ośrodek Dokształcania i Doskonalenia Zawodowego w Krotoszynie</v>
      </c>
      <c r="AA260" s="440" t="s">
        <v>680</v>
      </c>
      <c r="AB260" s="120"/>
      <c r="AC260" s="448"/>
      <c r="AD260" s="120"/>
      <c r="AK260"/>
    </row>
    <row r="261" spans="1:37" customFormat="1" ht="15" customHeight="1">
      <c r="L261" s="66" t="s">
        <v>390</v>
      </c>
      <c r="M261" s="171"/>
      <c r="N261" s="168" t="s">
        <v>1944</v>
      </c>
      <c r="O261" s="66"/>
      <c r="P261" s="452" t="s">
        <v>33</v>
      </c>
      <c r="Q261" s="457">
        <f t="shared" si="13"/>
        <v>514101</v>
      </c>
      <c r="R261" s="457" t="str">
        <f t="shared" si="14"/>
        <v>FRK.01.</v>
      </c>
      <c r="S261" s="457" t="str">
        <f t="shared" si="15"/>
        <v>Wykonywanie usług fryzjerskich</v>
      </c>
      <c r="T261" s="401" t="s">
        <v>2290</v>
      </c>
      <c r="U261" s="444">
        <v>15</v>
      </c>
      <c r="V261" s="444"/>
      <c r="W261" s="444"/>
      <c r="X261" s="444"/>
      <c r="Y261" s="471"/>
      <c r="Z261" s="515" t="str">
        <f t="shared" si="16"/>
        <v>Centrum Kształcenia Zawodowego w Oleśnicy, ul. Wojska Polskiego 67</v>
      </c>
      <c r="AA261" s="440" t="s">
        <v>692</v>
      </c>
      <c r="AB261" s="450"/>
      <c r="AC261" s="384"/>
      <c r="AD261" s="384"/>
      <c r="AJ261" s="466"/>
    </row>
    <row r="262" spans="1:37" customFormat="1" ht="15" customHeight="1">
      <c r="L262" s="66" t="s">
        <v>391</v>
      </c>
      <c r="M262" s="171"/>
      <c r="N262" s="168" t="s">
        <v>1944</v>
      </c>
      <c r="O262" s="66"/>
      <c r="P262" s="452" t="s">
        <v>31</v>
      </c>
      <c r="Q262" s="457">
        <f t="shared" si="13"/>
        <v>723103</v>
      </c>
      <c r="R262" s="457" t="str">
        <f t="shared" si="14"/>
        <v>MOT.05.</v>
      </c>
      <c r="S262" s="457" t="str">
        <f t="shared" si="15"/>
        <v>Obsługa, diagnozowanie oraz naprawa pojazdów samochodowych</v>
      </c>
      <c r="T262" s="624" t="s">
        <v>2290</v>
      </c>
      <c r="U262" s="444">
        <v>7</v>
      </c>
      <c r="V262" s="444">
        <v>0</v>
      </c>
      <c r="W262" s="444"/>
      <c r="X262" s="444"/>
      <c r="Y262" s="471"/>
      <c r="Z262" s="515" t="str">
        <f t="shared" si="16"/>
        <v>Centrum Kształcenia Zawodowego w Oleśnicy, ul. Wojska Polskiego 67</v>
      </c>
      <c r="AA262" s="440" t="s">
        <v>692</v>
      </c>
      <c r="AB262" s="448"/>
      <c r="AC262" s="448"/>
      <c r="AD262" s="120"/>
      <c r="AJ262" s="466"/>
    </row>
    <row r="263" spans="1:37" customFormat="1" ht="15" customHeight="1">
      <c r="L263" s="66" t="s">
        <v>392</v>
      </c>
      <c r="M263" s="171"/>
      <c r="N263" s="168" t="s">
        <v>1944</v>
      </c>
      <c r="O263" s="66"/>
      <c r="P263" s="452" t="s">
        <v>41</v>
      </c>
      <c r="Q263" s="457">
        <f t="shared" si="13"/>
        <v>522301</v>
      </c>
      <c r="R263" s="457" t="str">
        <f t="shared" si="14"/>
        <v>HAN.01.</v>
      </c>
      <c r="S263" s="457" t="str">
        <f t="shared" si="15"/>
        <v>Prowadzenie sprzedaży</v>
      </c>
      <c r="T263" s="402" t="s">
        <v>2284</v>
      </c>
      <c r="U263" s="444">
        <v>11</v>
      </c>
      <c r="V263" s="444"/>
      <c r="W263" s="444"/>
      <c r="X263" s="444"/>
      <c r="Y263" s="471"/>
      <c r="Z263" s="515" t="str">
        <f t="shared" si="16"/>
        <v>Centrum Kształcenia Zawodowego w Oleśnicy, ul. Wojska Polskiego 67</v>
      </c>
      <c r="AA263" s="440" t="s">
        <v>692</v>
      </c>
      <c r="AB263" s="448"/>
      <c r="AC263" s="120"/>
      <c r="AD263" s="120"/>
      <c r="AJ263" s="466"/>
    </row>
    <row r="264" spans="1:37" customFormat="1" ht="15" customHeight="1">
      <c r="L264" s="66" t="s">
        <v>393</v>
      </c>
      <c r="M264" s="171"/>
      <c r="N264" s="168" t="s">
        <v>1944</v>
      </c>
      <c r="O264" s="66"/>
      <c r="P264" s="452" t="s">
        <v>78</v>
      </c>
      <c r="Q264" s="457">
        <f t="shared" ref="Q264:Q327" si="17">IFERROR(VLOOKUP(P264,B$8:E$135,2,0),0)</f>
        <v>741103</v>
      </c>
      <c r="R264" s="457" t="str">
        <f t="shared" ref="R264:R327" si="18">IFERROR(VLOOKUP(Q264,C$8:F$135,2,0),0)</f>
        <v>ELE.02.</v>
      </c>
      <c r="S264" s="457" t="str">
        <f t="shared" ref="S264:S327" si="19">IFERROR(VLOOKUP(R264,D$8:G$135,2,0),0)</f>
        <v>Montaż, uruchamianie i konserwacja instalacji, maszyn i urządzeń elektrycznych</v>
      </c>
      <c r="T264" s="447" t="s">
        <v>2284</v>
      </c>
      <c r="U264" s="444">
        <v>4</v>
      </c>
      <c r="V264" s="444"/>
      <c r="W264" s="444"/>
      <c r="X264" s="444"/>
      <c r="Y264" s="471"/>
      <c r="Z264" s="515" t="str">
        <f t="shared" ref="Z264:Z327" si="20">IFERROR(VLOOKUP(AA264,AH$8:AI$46,2,0),0)</f>
        <v>Centrum Kształcenia Zawodowego w Oleśnicy, ul. Wojska Polskiego 67</v>
      </c>
      <c r="AA264" s="440" t="s">
        <v>692</v>
      </c>
      <c r="AB264" s="120"/>
      <c r="AC264" s="120"/>
      <c r="AD264" s="120"/>
      <c r="AJ264" s="466"/>
    </row>
    <row r="265" spans="1:37" customFormat="1" ht="15" customHeight="1">
      <c r="L265" s="66" t="s">
        <v>389</v>
      </c>
      <c r="M265" s="399"/>
      <c r="N265" s="168" t="s">
        <v>1944</v>
      </c>
      <c r="O265" s="66"/>
      <c r="P265" s="452" t="s">
        <v>71</v>
      </c>
      <c r="Q265" s="457">
        <f t="shared" si="17"/>
        <v>512001</v>
      </c>
      <c r="R265" s="457" t="str">
        <f t="shared" si="18"/>
        <v>HGT.02.</v>
      </c>
      <c r="S265" s="457" t="str">
        <f t="shared" si="19"/>
        <v> Przygotowanie i wydawanie dań</v>
      </c>
      <c r="T265" s="447" t="s">
        <v>2330</v>
      </c>
      <c r="U265" s="444">
        <v>14</v>
      </c>
      <c r="V265" s="444"/>
      <c r="W265" s="444"/>
      <c r="X265" s="444"/>
      <c r="Y265" s="471"/>
      <c r="Z265" s="515" t="str">
        <f t="shared" si="20"/>
        <v>Centrum Kształcenia Zawodowego w Oleśnicy, ul. Wojska Polskiego 67</v>
      </c>
      <c r="AA265" s="440" t="s">
        <v>692</v>
      </c>
      <c r="AB265" s="384"/>
      <c r="AC265" s="384"/>
      <c r="AD265" s="384"/>
      <c r="AJ265" s="466"/>
    </row>
    <row r="266" spans="1:37" customFormat="1" ht="15" customHeight="1">
      <c r="L266" s="66" t="s">
        <v>394</v>
      </c>
      <c r="M266" s="68" t="s">
        <v>2182</v>
      </c>
      <c r="N266" s="66" t="s">
        <v>167</v>
      </c>
      <c r="O266" s="128">
        <v>92214</v>
      </c>
      <c r="P266" s="452" t="s">
        <v>191</v>
      </c>
      <c r="Q266" s="457">
        <f t="shared" si="17"/>
        <v>741201</v>
      </c>
      <c r="R266" s="457" t="str">
        <f t="shared" si="18"/>
        <v>ELE.01.</v>
      </c>
      <c r="S266" s="457" t="str">
        <f t="shared" si="19"/>
        <v> Montaż i obsługa maszyn i urządzeń elektrycznych</v>
      </c>
      <c r="T266" s="673"/>
      <c r="U266" s="607">
        <v>0</v>
      </c>
      <c r="V266" s="436">
        <v>0</v>
      </c>
      <c r="W266" s="442" t="s">
        <v>1994</v>
      </c>
      <c r="X266" s="436">
        <v>0</v>
      </c>
      <c r="Y266" s="506">
        <v>0</v>
      </c>
      <c r="Z266" s="515" t="str">
        <f t="shared" si="20"/>
        <v>Centrum Kształcenia Zawodowego i Ustawicznego, 67-400 Wschowa, Plac Kosynierów 1</v>
      </c>
      <c r="AA266" s="440" t="s">
        <v>679</v>
      </c>
      <c r="AB266" s="120"/>
      <c r="AC266" s="120"/>
      <c r="AD266" s="120"/>
      <c r="AJ266" s="466"/>
    </row>
    <row r="267" spans="1:37" customFormat="1" ht="15" customHeight="1">
      <c r="L267" s="66" t="s">
        <v>404</v>
      </c>
      <c r="M267" s="68" t="s">
        <v>2182</v>
      </c>
      <c r="N267" s="66" t="s">
        <v>167</v>
      </c>
      <c r="O267" s="128">
        <v>92214</v>
      </c>
      <c r="P267" s="452" t="s">
        <v>76</v>
      </c>
      <c r="Q267" s="457">
        <f t="shared" si="17"/>
        <v>721306</v>
      </c>
      <c r="R267" s="457" t="str">
        <f t="shared" si="18"/>
        <v>MOT.01.</v>
      </c>
      <c r="S267" s="457" t="str">
        <f t="shared" si="19"/>
        <v>Diagnozowanie i naprawa nadwozi pojazdów samochodowych</v>
      </c>
      <c r="T267" s="671" t="s">
        <v>2290</v>
      </c>
      <c r="U267" s="436">
        <v>1</v>
      </c>
      <c r="V267" s="436">
        <v>0</v>
      </c>
      <c r="W267" s="442" t="s">
        <v>1996</v>
      </c>
      <c r="X267" s="436">
        <v>1</v>
      </c>
      <c r="Y267" s="506">
        <v>0</v>
      </c>
      <c r="Z267" s="515" t="str">
        <f t="shared" si="20"/>
        <v>Centrum Kształcenia Zawodowego w Świdnicy, 58-105 Świdnica, ul. Gen. Władysława Sikorskiego 41</v>
      </c>
      <c r="AA267" s="440" t="s">
        <v>93</v>
      </c>
      <c r="AB267" s="448"/>
      <c r="AC267" s="448"/>
      <c r="AD267" s="120"/>
      <c r="AJ267" s="466"/>
    </row>
    <row r="268" spans="1:37" customFormat="1" ht="15" customHeight="1">
      <c r="L268" s="66" t="s">
        <v>395</v>
      </c>
      <c r="M268" s="68" t="s">
        <v>2182</v>
      </c>
      <c r="N268" s="66" t="s">
        <v>167</v>
      </c>
      <c r="O268" s="128">
        <v>92214</v>
      </c>
      <c r="P268" s="452" t="s">
        <v>175</v>
      </c>
      <c r="Q268" s="457">
        <f t="shared" si="17"/>
        <v>751201</v>
      </c>
      <c r="R268" s="457" t="str">
        <f t="shared" si="18"/>
        <v>SPC.01.</v>
      </c>
      <c r="S268" s="457" t="str">
        <f t="shared" si="19"/>
        <v>Produkcja wyrobów cukierniczych</v>
      </c>
      <c r="T268" s="673" t="s">
        <v>2359</v>
      </c>
      <c r="U268" s="441">
        <v>2</v>
      </c>
      <c r="V268" s="441">
        <v>2</v>
      </c>
      <c r="W268" s="442" t="s">
        <v>1994</v>
      </c>
      <c r="X268" s="441">
        <v>0</v>
      </c>
      <c r="Y268" s="505">
        <v>0</v>
      </c>
      <c r="Z268" s="515" t="str">
        <f t="shared" si="20"/>
        <v>Centrum Kształcenia Zawodowego w Kłodzkiej Szkole Przedsiębiorczości w Kłodzku, ul. Szkolna 8, 57-300 Kłodzko</v>
      </c>
      <c r="AA268" s="440" t="s">
        <v>677</v>
      </c>
      <c r="AB268" s="448"/>
      <c r="AC268" s="120"/>
      <c r="AD268" s="120"/>
      <c r="AJ268" s="466"/>
    </row>
    <row r="269" spans="1:37" customFormat="1" ht="15" customHeight="1">
      <c r="L269" s="66" t="s">
        <v>401</v>
      </c>
      <c r="M269" s="68" t="s">
        <v>2182</v>
      </c>
      <c r="N269" s="66" t="s">
        <v>167</v>
      </c>
      <c r="O269" s="128">
        <v>92214</v>
      </c>
      <c r="P269" s="452" t="s">
        <v>78</v>
      </c>
      <c r="Q269" s="457">
        <f t="shared" si="17"/>
        <v>741103</v>
      </c>
      <c r="R269" s="457" t="str">
        <f t="shared" si="18"/>
        <v>ELE.02.</v>
      </c>
      <c r="S269" s="457" t="str">
        <f t="shared" si="19"/>
        <v>Montaż, uruchamianie i konserwacja instalacji, maszyn i urządzeń elektrycznych</v>
      </c>
      <c r="T269" s="512" t="s">
        <v>2330</v>
      </c>
      <c r="U269" s="441">
        <v>6</v>
      </c>
      <c r="V269" s="441">
        <v>0</v>
      </c>
      <c r="W269" s="442" t="s">
        <v>1996</v>
      </c>
      <c r="X269" s="441">
        <v>6</v>
      </c>
      <c r="Y269" s="505">
        <v>0</v>
      </c>
      <c r="Z269" s="515" t="str">
        <f t="shared" si="20"/>
        <v>Centrum Kształcenia Zawodowego w Świdnicy, 58-105 Świdnica, ul. Gen. Władysława Sikorskiego 41</v>
      </c>
      <c r="AA269" s="440" t="s">
        <v>93</v>
      </c>
      <c r="AB269" s="448"/>
      <c r="AC269" s="120"/>
      <c r="AD269" s="120"/>
      <c r="AJ269" s="466"/>
    </row>
    <row r="270" spans="1:37" customFormat="1" ht="15" customHeight="1">
      <c r="L270" s="66" t="s">
        <v>396</v>
      </c>
      <c r="M270" s="68" t="s">
        <v>2182</v>
      </c>
      <c r="N270" s="66" t="s">
        <v>167</v>
      </c>
      <c r="O270" s="128">
        <v>92214</v>
      </c>
      <c r="P270" s="452" t="s">
        <v>99</v>
      </c>
      <c r="Q270" s="457">
        <f t="shared" si="17"/>
        <v>514101</v>
      </c>
      <c r="R270" s="457" t="str">
        <f t="shared" si="18"/>
        <v>FRK.01.</v>
      </c>
      <c r="S270" s="457" t="str">
        <f t="shared" si="19"/>
        <v>Wykonywanie usług fryzjerskich</v>
      </c>
      <c r="T270" s="444" t="s">
        <v>2282</v>
      </c>
      <c r="U270" s="436">
        <v>1</v>
      </c>
      <c r="V270" s="436">
        <v>1</v>
      </c>
      <c r="W270" s="444" t="s">
        <v>1994</v>
      </c>
      <c r="X270" s="436">
        <v>0</v>
      </c>
      <c r="Y270" s="506">
        <v>0</v>
      </c>
      <c r="Z270" s="515" t="str">
        <f t="shared" si="20"/>
        <v>Centrum Kształcenia Zawodowego w Kłodzkiej Szkole Przedsiębiorczości w Kłodzku, ul. Szkolna 8, 57-300 Kłodzko</v>
      </c>
      <c r="AA270" s="440" t="s">
        <v>677</v>
      </c>
      <c r="AB270" s="448"/>
      <c r="AC270" s="448"/>
      <c r="AD270" s="120"/>
      <c r="AJ270" s="466"/>
    </row>
    <row r="271" spans="1:37" customFormat="1" ht="15" customHeight="1">
      <c r="L271" s="66" t="s">
        <v>397</v>
      </c>
      <c r="M271" s="68" t="s">
        <v>2182</v>
      </c>
      <c r="N271" s="66" t="s">
        <v>167</v>
      </c>
      <c r="O271" s="128">
        <v>92214</v>
      </c>
      <c r="P271" s="452" t="s">
        <v>71</v>
      </c>
      <c r="Q271" s="457">
        <f t="shared" si="17"/>
        <v>512001</v>
      </c>
      <c r="R271" s="457" t="str">
        <f t="shared" si="18"/>
        <v>HGT.02.</v>
      </c>
      <c r="S271" s="457" t="str">
        <f t="shared" si="19"/>
        <v> Przygotowanie i wydawanie dań</v>
      </c>
      <c r="T271" s="671" t="s">
        <v>2282</v>
      </c>
      <c r="U271" s="441">
        <v>9</v>
      </c>
      <c r="V271" s="441">
        <v>7</v>
      </c>
      <c r="W271" s="442" t="s">
        <v>1994</v>
      </c>
      <c r="X271" s="441">
        <v>0</v>
      </c>
      <c r="Y271" s="505">
        <v>0</v>
      </c>
      <c r="Z271" s="515" t="str">
        <f t="shared" si="20"/>
        <v>Centrum Kształcenia Zawodowego w Kłodzkiej Szkole Przedsiębiorczości w Kłodzku, ul. Szkolna 8, 57-300 Kłodzko</v>
      </c>
      <c r="AA271" s="440" t="s">
        <v>677</v>
      </c>
      <c r="AB271" s="448"/>
      <c r="AC271" s="448"/>
      <c r="AD271" s="120"/>
      <c r="AJ271" s="466"/>
    </row>
    <row r="272" spans="1:37" customFormat="1" ht="15" customHeight="1">
      <c r="L272" s="66" t="s">
        <v>407</v>
      </c>
      <c r="M272" s="68" t="s">
        <v>2182</v>
      </c>
      <c r="N272" s="66" t="s">
        <v>167</v>
      </c>
      <c r="O272" s="128">
        <v>92214</v>
      </c>
      <c r="P272" s="452" t="s">
        <v>192</v>
      </c>
      <c r="Q272" s="457">
        <f t="shared" si="17"/>
        <v>713203</v>
      </c>
      <c r="R272" s="457" t="str">
        <f t="shared" si="18"/>
        <v>MOT.03.</v>
      </c>
      <c r="S272" s="457" t="str">
        <f t="shared" si="19"/>
        <v>Diagnozowanie i naprawa powłok lakierniczych</v>
      </c>
      <c r="T272" s="497" t="s">
        <v>2330</v>
      </c>
      <c r="U272" s="436">
        <v>1</v>
      </c>
      <c r="V272" s="436">
        <v>0</v>
      </c>
      <c r="W272" s="442" t="s">
        <v>1994</v>
      </c>
      <c r="X272" s="436">
        <v>1</v>
      </c>
      <c r="Y272" s="506">
        <v>0</v>
      </c>
      <c r="Z272" s="515" t="str">
        <f t="shared" si="20"/>
        <v>Centrum Kształcenia Zawodowego w Świdnicy, 58-105 Świdnica, ul. Gen. Władysława Sikorskiego 41</v>
      </c>
      <c r="AA272" s="440" t="s">
        <v>93</v>
      </c>
      <c r="AB272" s="120"/>
      <c r="AC272" s="120"/>
      <c r="AD272" s="120"/>
      <c r="AJ272" s="466"/>
    </row>
    <row r="273" spans="12:36" customFormat="1" ht="15" customHeight="1">
      <c r="L273" s="66" t="s">
        <v>399</v>
      </c>
      <c r="M273" s="68" t="s">
        <v>2182</v>
      </c>
      <c r="N273" s="66" t="s">
        <v>167</v>
      </c>
      <c r="O273" s="128">
        <v>92214</v>
      </c>
      <c r="P273" s="522" t="s">
        <v>66</v>
      </c>
      <c r="Q273" s="457">
        <f t="shared" si="17"/>
        <v>723103</v>
      </c>
      <c r="R273" s="457" t="str">
        <f t="shared" si="18"/>
        <v>MOT.05.</v>
      </c>
      <c r="S273" s="457" t="str">
        <f t="shared" si="19"/>
        <v>Obsługa, diagnozowanie oraz naprawa pojazdów samochodowych</v>
      </c>
      <c r="T273" s="497" t="s">
        <v>2359</v>
      </c>
      <c r="U273" s="441">
        <v>8</v>
      </c>
      <c r="V273" s="441">
        <v>0</v>
      </c>
      <c r="W273" s="442" t="s">
        <v>1994</v>
      </c>
      <c r="X273" s="441">
        <v>0</v>
      </c>
      <c r="Y273" s="505">
        <v>0</v>
      </c>
      <c r="Z273" s="515" t="str">
        <f t="shared" si="20"/>
        <v>Centrum Kształcenia Zawodowego w Kłodzkiej Szkole Przedsiębiorczości w Kłodzku, ul. Szkolna 8, 57-300 Kłodzko</v>
      </c>
      <c r="AA273" s="440" t="s">
        <v>677</v>
      </c>
      <c r="AB273" s="448"/>
      <c r="AC273" s="448"/>
      <c r="AD273" s="120"/>
      <c r="AJ273" s="466"/>
    </row>
    <row r="274" spans="12:36" customFormat="1" ht="15" customHeight="1">
      <c r="L274" s="66" t="s">
        <v>398</v>
      </c>
      <c r="M274" s="68" t="s">
        <v>2182</v>
      </c>
      <c r="N274" s="66" t="s">
        <v>167</v>
      </c>
      <c r="O274" s="128">
        <v>92214</v>
      </c>
      <c r="P274" s="522" t="s">
        <v>66</v>
      </c>
      <c r="Q274" s="457">
        <f t="shared" si="17"/>
        <v>723103</v>
      </c>
      <c r="R274" s="457" t="str">
        <f t="shared" si="18"/>
        <v>MOT.05.</v>
      </c>
      <c r="S274" s="457" t="str">
        <f t="shared" si="19"/>
        <v>Obsługa, diagnozowanie oraz naprawa pojazdów samochodowych</v>
      </c>
      <c r="T274" s="671" t="s">
        <v>2282</v>
      </c>
      <c r="U274" s="441">
        <v>8</v>
      </c>
      <c r="V274" s="441">
        <v>0</v>
      </c>
      <c r="W274" s="442" t="s">
        <v>1994</v>
      </c>
      <c r="X274" s="441">
        <v>0</v>
      </c>
      <c r="Y274" s="505">
        <v>0</v>
      </c>
      <c r="Z274" s="515" t="str">
        <f t="shared" si="20"/>
        <v>Centrum Kształcenia Zawodowego w Kłodzkiej Szkole Przedsiębiorczości w Kłodzku, ul. Szkolna 8, 57-300 Kłodzko</v>
      </c>
      <c r="AA274" s="440" t="s">
        <v>677</v>
      </c>
      <c r="AB274" s="448"/>
      <c r="AC274" s="448"/>
      <c r="AD274" s="120"/>
      <c r="AJ274" s="466"/>
    </row>
    <row r="275" spans="12:36" customFormat="1">
      <c r="L275" s="66" t="s">
        <v>406</v>
      </c>
      <c r="M275" s="68" t="s">
        <v>2182</v>
      </c>
      <c r="N275" s="66" t="s">
        <v>167</v>
      </c>
      <c r="O275" s="128">
        <v>92214</v>
      </c>
      <c r="P275" s="452" t="s">
        <v>468</v>
      </c>
      <c r="Q275" s="457">
        <f t="shared" si="17"/>
        <v>712906</v>
      </c>
      <c r="R275" s="457" t="str">
        <f t="shared" si="18"/>
        <v>BUD.10.</v>
      </c>
      <c r="S275" s="457" t="str">
        <f t="shared" si="19"/>
        <v>Wykonywanie robót związanych z montażem stolarki budowlanej</v>
      </c>
      <c r="T275" s="673" t="s">
        <v>2372</v>
      </c>
      <c r="U275" s="436">
        <v>3</v>
      </c>
      <c r="V275" s="436">
        <v>0</v>
      </c>
      <c r="W275" s="442" t="s">
        <v>1994</v>
      </c>
      <c r="X275" s="436">
        <v>3</v>
      </c>
      <c r="Y275" s="506">
        <v>0</v>
      </c>
      <c r="Z275" s="515" t="str">
        <f t="shared" si="20"/>
        <v>Centrum Kształcenia Zawodowego i Ustawicznego, 67-400 Wschowa, Plac Kosynierów 1</v>
      </c>
      <c r="AA275" s="440" t="s">
        <v>679</v>
      </c>
      <c r="AB275" s="449"/>
      <c r="AC275" s="120"/>
      <c r="AD275" s="120"/>
      <c r="AJ275" s="466"/>
    </row>
    <row r="276" spans="12:36" customFormat="1" ht="15" customHeight="1">
      <c r="L276" s="66" t="s">
        <v>402</v>
      </c>
      <c r="M276" s="68" t="s">
        <v>2182</v>
      </c>
      <c r="N276" s="66" t="s">
        <v>167</v>
      </c>
      <c r="O276" s="128">
        <v>92214</v>
      </c>
      <c r="P276" s="452" t="s">
        <v>194</v>
      </c>
      <c r="Q276" s="457">
        <f t="shared" si="17"/>
        <v>711204</v>
      </c>
      <c r="R276" s="457" t="str">
        <f t="shared" si="18"/>
        <v>BUD.12.</v>
      </c>
      <c r="S276" s="457" t="str">
        <f t="shared" si="19"/>
        <v> Wykonywanie robót murarskich i tynkarskich</v>
      </c>
      <c r="T276" s="497" t="s">
        <v>2290</v>
      </c>
      <c r="U276" s="441">
        <v>2</v>
      </c>
      <c r="V276" s="441">
        <v>0</v>
      </c>
      <c r="W276" s="473" t="s">
        <v>1996</v>
      </c>
      <c r="X276" s="590">
        <v>2</v>
      </c>
      <c r="Y276" s="505">
        <v>0</v>
      </c>
      <c r="Z276" s="515" t="str">
        <f t="shared" si="20"/>
        <v>Centrum Kształcenia Zawodowego w Świdnicy, 58-105 Świdnica, ul. Gen. Władysława Sikorskiego 41</v>
      </c>
      <c r="AA276" s="440" t="s">
        <v>93</v>
      </c>
      <c r="AB276" s="448"/>
      <c r="AC276" s="120"/>
      <c r="AD276" s="120"/>
      <c r="AJ276" s="466"/>
    </row>
    <row r="277" spans="12:36" customFormat="1" ht="15" customHeight="1">
      <c r="L277" s="66" t="s">
        <v>403</v>
      </c>
      <c r="M277" s="68" t="s">
        <v>2182</v>
      </c>
      <c r="N277" s="66" t="s">
        <v>167</v>
      </c>
      <c r="O277" s="128">
        <v>92214</v>
      </c>
      <c r="P277" s="522" t="s">
        <v>73</v>
      </c>
      <c r="Q277" s="457">
        <f t="shared" si="17"/>
        <v>722307</v>
      </c>
      <c r="R277" s="457" t="str">
        <f t="shared" si="18"/>
        <v>MEC.05.</v>
      </c>
      <c r="S277" s="457" t="str">
        <f t="shared" si="19"/>
        <v> Użytkowanie obrabiarek skrawających</v>
      </c>
      <c r="T277" s="444" t="s">
        <v>2290</v>
      </c>
      <c r="U277" s="441">
        <v>1</v>
      </c>
      <c r="V277" s="441">
        <v>0</v>
      </c>
      <c r="W277" s="473" t="s">
        <v>1996</v>
      </c>
      <c r="X277" s="436">
        <v>1</v>
      </c>
      <c r="Y277" s="506">
        <v>0</v>
      </c>
      <c r="Z277" s="515" t="str">
        <f t="shared" si="20"/>
        <v>Centrum Kształcenia Zawodowego w Świdnicy, 58-105 Świdnica, ul. Gen. Władysława Sikorskiego 41</v>
      </c>
      <c r="AA277" s="440" t="s">
        <v>93</v>
      </c>
      <c r="AB277" s="448"/>
      <c r="AC277" s="120"/>
      <c r="AD277" s="120"/>
      <c r="AJ277" s="466"/>
    </row>
    <row r="278" spans="12:36" customFormat="1" ht="15" customHeight="1">
      <c r="L278" s="66" t="s">
        <v>400</v>
      </c>
      <c r="M278" s="68" t="s">
        <v>2182</v>
      </c>
      <c r="N278" s="66" t="s">
        <v>167</v>
      </c>
      <c r="O278" s="128">
        <v>92214</v>
      </c>
      <c r="P278" s="452" t="s">
        <v>70</v>
      </c>
      <c r="Q278" s="457">
        <f t="shared" si="17"/>
        <v>522301</v>
      </c>
      <c r="R278" s="457" t="str">
        <f t="shared" si="18"/>
        <v>HAN.01.</v>
      </c>
      <c r="S278" s="457" t="str">
        <f t="shared" si="19"/>
        <v>Prowadzenie sprzedaży</v>
      </c>
      <c r="T278" s="512" t="s">
        <v>2284</v>
      </c>
      <c r="U278" s="441">
        <v>12</v>
      </c>
      <c r="V278" s="441">
        <v>9</v>
      </c>
      <c r="W278" s="473" t="s">
        <v>1994</v>
      </c>
      <c r="X278" s="441">
        <v>0</v>
      </c>
      <c r="Y278" s="505">
        <v>0</v>
      </c>
      <c r="Z278" s="515" t="str">
        <f t="shared" si="20"/>
        <v>Centrum Kształcenia Zawodowego w Kłodzkiej Szkole Przedsiębiorczości w Kłodzku, ul. Szkolna 8, 57-300 Kłodzko</v>
      </c>
      <c r="AA278" s="440" t="s">
        <v>677</v>
      </c>
      <c r="AB278" s="120"/>
      <c r="AC278" s="120"/>
      <c r="AD278" s="120"/>
      <c r="AJ278" s="466"/>
    </row>
    <row r="279" spans="12:36" customFormat="1" ht="15" customHeight="1">
      <c r="L279" s="66" t="s">
        <v>405</v>
      </c>
      <c r="M279" s="68" t="s">
        <v>2182</v>
      </c>
      <c r="N279" s="66" t="s">
        <v>167</v>
      </c>
      <c r="O279" s="128">
        <v>92214</v>
      </c>
      <c r="P279" s="452" t="s">
        <v>80</v>
      </c>
      <c r="Q279" s="457">
        <f t="shared" si="17"/>
        <v>752205</v>
      </c>
      <c r="R279" s="457" t="str">
        <f t="shared" si="18"/>
        <v>DRM.04.</v>
      </c>
      <c r="S279" s="457" t="str">
        <f t="shared" si="19"/>
        <v> Wytwarzanie wyrobów z drewna i materiałów drewnopochodnych</v>
      </c>
      <c r="T279" s="497" t="s">
        <v>2330</v>
      </c>
      <c r="U279" s="436">
        <v>1</v>
      </c>
      <c r="V279" s="436">
        <v>0</v>
      </c>
      <c r="W279" s="473" t="s">
        <v>1996</v>
      </c>
      <c r="X279" s="436">
        <v>1</v>
      </c>
      <c r="Y279" s="506">
        <v>0</v>
      </c>
      <c r="Z279" s="515" t="str">
        <f t="shared" si="20"/>
        <v>Centrum Kształcenia Zawodowego w Świdnicy, 58-105 Świdnica, ul. Gen. Władysława Sikorskiego 41</v>
      </c>
      <c r="AA279" s="440" t="s">
        <v>93</v>
      </c>
      <c r="AB279" s="120"/>
      <c r="AC279" s="120"/>
      <c r="AD279" s="120"/>
      <c r="AJ279" s="466"/>
    </row>
    <row r="280" spans="12:36" customFormat="1" ht="15" customHeight="1">
      <c r="L280" s="66" t="s">
        <v>409</v>
      </c>
      <c r="M280" s="68" t="s">
        <v>2170</v>
      </c>
      <c r="N280" s="66" t="s">
        <v>1637</v>
      </c>
      <c r="O280" s="66">
        <v>38756</v>
      </c>
      <c r="P280" s="452" t="s">
        <v>33</v>
      </c>
      <c r="Q280" s="457">
        <f t="shared" si="17"/>
        <v>514101</v>
      </c>
      <c r="R280" s="457" t="str">
        <f t="shared" si="18"/>
        <v>FRK.01.</v>
      </c>
      <c r="S280" s="457" t="str">
        <f t="shared" si="19"/>
        <v>Wykonywanie usług fryzjerskich</v>
      </c>
      <c r="T280" s="671" t="s">
        <v>2373</v>
      </c>
      <c r="U280" s="436">
        <v>5</v>
      </c>
      <c r="V280" s="444">
        <v>5</v>
      </c>
      <c r="W280" s="471" t="s">
        <v>1994</v>
      </c>
      <c r="X280" s="436">
        <v>5</v>
      </c>
      <c r="Y280" s="471">
        <v>5</v>
      </c>
      <c r="Z280" s="515" t="str">
        <f t="shared" si="20"/>
        <v>Centrum Kształcenia Zawodowego i Ustawicznego, 67-400 Wschowa, Plac Kosynierów 1</v>
      </c>
      <c r="AA280" s="440" t="s">
        <v>679</v>
      </c>
      <c r="AB280" s="448"/>
      <c r="AC280" s="448"/>
      <c r="AD280" s="120"/>
      <c r="AJ280" s="466"/>
    </row>
    <row r="281" spans="12:36" customFormat="1" ht="15" customHeight="1">
      <c r="L281" s="66" t="s">
        <v>412</v>
      </c>
      <c r="M281" s="68" t="s">
        <v>2170</v>
      </c>
      <c r="N281" s="66" t="s">
        <v>1637</v>
      </c>
      <c r="O281" s="66">
        <v>38756</v>
      </c>
      <c r="P281" s="452" t="s">
        <v>213</v>
      </c>
      <c r="Q281" s="457">
        <f t="shared" si="17"/>
        <v>613003</v>
      </c>
      <c r="R281" s="457" t="str">
        <f t="shared" si="18"/>
        <v>ROL.04.</v>
      </c>
      <c r="S281" s="457" t="str">
        <f t="shared" si="19"/>
        <v> Prowadzenie produkcji rolniczej</v>
      </c>
      <c r="T281" s="673" t="s">
        <v>2373</v>
      </c>
      <c r="U281" s="436">
        <v>1</v>
      </c>
      <c r="V281" s="444">
        <v>0</v>
      </c>
      <c r="W281" s="471" t="s">
        <v>1994</v>
      </c>
      <c r="X281" s="436">
        <v>1</v>
      </c>
      <c r="Y281" s="471">
        <v>0</v>
      </c>
      <c r="Z281" s="515" t="str">
        <f t="shared" si="20"/>
        <v>Centrum Kształcenia Zawodowego i Ustawicznego, 67-400 Wschowa, Plac Kosynierów 1</v>
      </c>
      <c r="AA281" s="440" t="s">
        <v>679</v>
      </c>
      <c r="AB281" s="120"/>
      <c r="AC281" s="120"/>
      <c r="AD281" s="120"/>
      <c r="AJ281" s="466"/>
    </row>
    <row r="282" spans="12:36" customFormat="1" ht="15" customHeight="1">
      <c r="L282" s="66" t="s">
        <v>413</v>
      </c>
      <c r="M282" s="68" t="s">
        <v>2170</v>
      </c>
      <c r="N282" s="66" t="s">
        <v>1637</v>
      </c>
      <c r="O282" s="66">
        <v>38756</v>
      </c>
      <c r="P282" s="452" t="s">
        <v>172</v>
      </c>
      <c r="Q282" s="457">
        <f t="shared" si="17"/>
        <v>722204</v>
      </c>
      <c r="R282" s="457" t="str">
        <f t="shared" si="18"/>
        <v>MEC.08.</v>
      </c>
      <c r="S282" s="457" t="str">
        <f t="shared" si="19"/>
        <v>Wykonywanie i naprawa elementów maszyn, urządzeń i narzędzi</v>
      </c>
      <c r="T282" s="444" t="s">
        <v>2373</v>
      </c>
      <c r="U282" s="436">
        <v>1</v>
      </c>
      <c r="V282" s="444">
        <v>0</v>
      </c>
      <c r="W282" s="471" t="s">
        <v>1994</v>
      </c>
      <c r="X282" s="436">
        <v>1</v>
      </c>
      <c r="Y282" s="471">
        <v>0</v>
      </c>
      <c r="Z282" s="515" t="str">
        <f t="shared" si="20"/>
        <v>Centrum Kształcenia Zawodowego i Ustawicznego, 67-400 Wschowa, Plac Kosynierów 1</v>
      </c>
      <c r="AA282" s="440" t="s">
        <v>679</v>
      </c>
      <c r="AB282" s="120"/>
      <c r="AC282" s="120"/>
      <c r="AD282" s="120"/>
      <c r="AJ282" s="466"/>
    </row>
    <row r="283" spans="12:36" customFormat="1" ht="15" customHeight="1">
      <c r="L283" s="66" t="s">
        <v>416</v>
      </c>
      <c r="M283" s="68" t="s">
        <v>2170</v>
      </c>
      <c r="N283" s="66" t="s">
        <v>1637</v>
      </c>
      <c r="O283" s="66">
        <v>38756</v>
      </c>
      <c r="P283" s="452" t="s">
        <v>76</v>
      </c>
      <c r="Q283" s="524">
        <f t="shared" si="17"/>
        <v>721306</v>
      </c>
      <c r="R283" s="524" t="str">
        <f t="shared" si="18"/>
        <v>MOT.01.</v>
      </c>
      <c r="S283" s="524" t="str">
        <f t="shared" si="19"/>
        <v>Diagnozowanie i naprawa nadwozi pojazdów samochodowych</v>
      </c>
      <c r="T283" s="674" t="s">
        <v>2373</v>
      </c>
      <c r="U283" s="436">
        <v>0</v>
      </c>
      <c r="V283" s="444">
        <v>0</v>
      </c>
      <c r="W283" s="471" t="s">
        <v>1994</v>
      </c>
      <c r="X283" s="436">
        <v>0</v>
      </c>
      <c r="Y283" s="471">
        <v>0</v>
      </c>
      <c r="Z283" s="516" t="str">
        <f t="shared" si="20"/>
        <v>Centrum Kształcenia Zawodowego i Ustawicznego, 67-400 Wschowa, Plac Kosynierów 1</v>
      </c>
      <c r="AA283" s="440" t="s">
        <v>679</v>
      </c>
      <c r="AB283" s="438"/>
      <c r="AC283" s="443"/>
      <c r="AD283" s="438"/>
      <c r="AJ283" s="466"/>
    </row>
    <row r="284" spans="12:36" customFormat="1" ht="15" customHeight="1">
      <c r="L284" s="66" t="s">
        <v>410</v>
      </c>
      <c r="M284" s="68" t="s">
        <v>2170</v>
      </c>
      <c r="N284" s="66" t="s">
        <v>1637</v>
      </c>
      <c r="O284" s="66">
        <v>38756</v>
      </c>
      <c r="P284" s="452" t="s">
        <v>1040</v>
      </c>
      <c r="Q284" s="457">
        <f t="shared" si="17"/>
        <v>742118</v>
      </c>
      <c r="R284" s="457" t="str">
        <f t="shared" si="18"/>
        <v>ELM.03.</v>
      </c>
      <c r="S284" s="457" t="str">
        <f t="shared" si="19"/>
        <v>Montaż, uruchamianie i konserwacja urządzeń i systemów mechatronicznych</v>
      </c>
      <c r="T284" s="444" t="s">
        <v>2283</v>
      </c>
      <c r="U284" s="436">
        <v>1</v>
      </c>
      <c r="V284" s="444">
        <v>0</v>
      </c>
      <c r="W284" s="471" t="s">
        <v>1994</v>
      </c>
      <c r="X284" s="436">
        <v>1</v>
      </c>
      <c r="Y284" s="471">
        <v>0</v>
      </c>
      <c r="Z284" s="515" t="str">
        <f t="shared" si="20"/>
        <v>Centrum Kształcenia Zawodowego w Sieradzu, ul. Leszka Czarnego 2, 98-200 Sieradz, tel. 43 822 40 24 cezsieradz@op.pl</v>
      </c>
      <c r="AA284" s="440" t="s">
        <v>2375</v>
      </c>
      <c r="AB284" s="272"/>
      <c r="AC284" s="120"/>
      <c r="AD284" s="120"/>
      <c r="AJ284" s="466"/>
    </row>
    <row r="285" spans="12:36" customFormat="1" ht="15" customHeight="1">
      <c r="L285" s="66" t="s">
        <v>408</v>
      </c>
      <c r="M285" s="68" t="s">
        <v>2170</v>
      </c>
      <c r="N285" s="66" t="s">
        <v>1637</v>
      </c>
      <c r="O285" s="66">
        <v>38756</v>
      </c>
      <c r="P285" s="452" t="s">
        <v>41</v>
      </c>
      <c r="Q285" s="457">
        <f t="shared" si="17"/>
        <v>522301</v>
      </c>
      <c r="R285" s="457" t="str">
        <f t="shared" si="18"/>
        <v>HAN.01.</v>
      </c>
      <c r="S285" s="457" t="str">
        <f t="shared" si="19"/>
        <v>Prowadzenie sprzedaży</v>
      </c>
      <c r="T285" s="497" t="s">
        <v>2372</v>
      </c>
      <c r="U285" s="436">
        <v>5</v>
      </c>
      <c r="V285" s="444">
        <v>3</v>
      </c>
      <c r="W285" s="471" t="s">
        <v>1994</v>
      </c>
      <c r="X285" s="436">
        <v>5</v>
      </c>
      <c r="Y285" s="471">
        <v>3</v>
      </c>
      <c r="Z285" s="515" t="str">
        <f t="shared" si="20"/>
        <v>Centrum Kształcenia Zawodowego i Ustawicznego, 67-400 Wschowa, Plac Kosynierów 1</v>
      </c>
      <c r="AA285" s="440" t="s">
        <v>679</v>
      </c>
      <c r="AB285" s="120"/>
      <c r="AC285" s="448"/>
      <c r="AD285" s="120"/>
      <c r="AF285" t="s">
        <v>203</v>
      </c>
      <c r="AJ285" s="466"/>
    </row>
    <row r="286" spans="12:36" customFormat="1" ht="15" customHeight="1">
      <c r="L286" s="66" t="s">
        <v>411</v>
      </c>
      <c r="M286" s="68" t="s">
        <v>2170</v>
      </c>
      <c r="N286" s="66" t="s">
        <v>1637</v>
      </c>
      <c r="O286" s="66">
        <v>38756</v>
      </c>
      <c r="P286" s="452" t="s">
        <v>31</v>
      </c>
      <c r="Q286" s="457">
        <f t="shared" si="17"/>
        <v>723103</v>
      </c>
      <c r="R286" s="457" t="str">
        <f t="shared" si="18"/>
        <v>MOT.05.</v>
      </c>
      <c r="S286" s="457" t="str">
        <f t="shared" si="19"/>
        <v>Obsługa, diagnozowanie oraz naprawa pojazdów samochodowych</v>
      </c>
      <c r="T286" s="444" t="s">
        <v>2371</v>
      </c>
      <c r="U286" s="436">
        <v>3</v>
      </c>
      <c r="V286" s="444">
        <v>0</v>
      </c>
      <c r="W286" s="471" t="s">
        <v>1994</v>
      </c>
      <c r="X286" s="436">
        <v>3</v>
      </c>
      <c r="Y286" s="471">
        <v>0</v>
      </c>
      <c r="Z286" s="515" t="str">
        <f t="shared" si="20"/>
        <v>Centrum Kształcenia Zawodowego i Ustawicznego, 67-400 Wschowa, Plac Kosynierów 1</v>
      </c>
      <c r="AA286" s="440" t="s">
        <v>679</v>
      </c>
      <c r="AB286" s="120"/>
      <c r="AC286" s="120"/>
      <c r="AD286" s="120"/>
      <c r="AJ286" s="466"/>
    </row>
    <row r="287" spans="12:36" customFormat="1" ht="15" customHeight="1">
      <c r="L287" s="66" t="s">
        <v>414</v>
      </c>
      <c r="M287" s="68" t="s">
        <v>2170</v>
      </c>
      <c r="N287" s="66" t="s">
        <v>1637</v>
      </c>
      <c r="O287" s="66">
        <v>38756</v>
      </c>
      <c r="P287" s="452" t="s">
        <v>40</v>
      </c>
      <c r="Q287" s="457">
        <f t="shared" si="17"/>
        <v>512001</v>
      </c>
      <c r="R287" s="457" t="str">
        <f t="shared" si="18"/>
        <v>HGT.02.</v>
      </c>
      <c r="S287" s="457" t="str">
        <f t="shared" si="19"/>
        <v> Przygotowanie i wydawanie dań</v>
      </c>
      <c r="T287" s="512" t="s">
        <v>2371</v>
      </c>
      <c r="U287" s="436">
        <v>12</v>
      </c>
      <c r="V287" s="444">
        <v>7</v>
      </c>
      <c r="W287" s="471" t="s">
        <v>1994</v>
      </c>
      <c r="X287" s="436">
        <v>12</v>
      </c>
      <c r="Y287" s="471">
        <v>7</v>
      </c>
      <c r="Z287" s="515" t="str">
        <f t="shared" si="20"/>
        <v>Centrum Kształcenia Zawodowego i Ustawicznego, 67-400 Wschowa, Plac Kosynierów 1</v>
      </c>
      <c r="AA287" s="440" t="s">
        <v>679</v>
      </c>
      <c r="AB287" s="120"/>
      <c r="AC287" s="120"/>
      <c r="AD287" s="120"/>
      <c r="AJ287" s="466"/>
    </row>
    <row r="288" spans="12:36" customFormat="1" ht="15" customHeight="1">
      <c r="L288" s="66" t="s">
        <v>415</v>
      </c>
      <c r="M288" s="68" t="s">
        <v>2170</v>
      </c>
      <c r="N288" s="66" t="s">
        <v>1637</v>
      </c>
      <c r="O288" s="66">
        <v>38756</v>
      </c>
      <c r="P288" s="452" t="s">
        <v>206</v>
      </c>
      <c r="Q288" s="457">
        <f t="shared" si="17"/>
        <v>742117</v>
      </c>
      <c r="R288" s="457" t="str">
        <f t="shared" si="18"/>
        <v>ELM.02.</v>
      </c>
      <c r="S288" s="457" t="str">
        <f t="shared" si="19"/>
        <v>Montaż oraz instalowanie układów i urządzeń elektronicznych</v>
      </c>
      <c r="T288" s="444" t="s">
        <v>2347</v>
      </c>
      <c r="U288" s="436">
        <v>2</v>
      </c>
      <c r="V288" s="444">
        <v>2</v>
      </c>
      <c r="W288" s="444" t="s">
        <v>1994</v>
      </c>
      <c r="X288" s="436">
        <v>2</v>
      </c>
      <c r="Y288" s="471">
        <v>2</v>
      </c>
      <c r="Z288" s="515" t="str">
        <f t="shared" si="20"/>
        <v>Centrum Kształcenia Zawodowego w Zespole Szkół i Placówek Kształcenia Zawodowego, ul.Botaniczna 66, 65-392  Zielona Góra</v>
      </c>
      <c r="AA288" s="440" t="s">
        <v>37</v>
      </c>
      <c r="AB288" s="120"/>
      <c r="AC288" s="120"/>
      <c r="AD288" s="120"/>
      <c r="AJ288" s="466"/>
    </row>
    <row r="289" spans="12:36" customFormat="1" ht="15" customHeight="1">
      <c r="L289" s="66" t="s">
        <v>417</v>
      </c>
      <c r="M289" s="68" t="s">
        <v>2170</v>
      </c>
      <c r="N289" s="66" t="s">
        <v>1637</v>
      </c>
      <c r="O289" s="66">
        <v>38756</v>
      </c>
      <c r="P289" s="452" t="s">
        <v>465</v>
      </c>
      <c r="Q289" s="457">
        <f t="shared" si="17"/>
        <v>432106</v>
      </c>
      <c r="R289" s="457" t="str">
        <f t="shared" si="18"/>
        <v>SPL.01.</v>
      </c>
      <c r="S289" s="457" t="str">
        <f t="shared" si="19"/>
        <v>Obsługa magazynów</v>
      </c>
      <c r="T289" s="671" t="s">
        <v>2281</v>
      </c>
      <c r="U289" s="436">
        <v>2</v>
      </c>
      <c r="V289" s="444">
        <v>0</v>
      </c>
      <c r="W289" s="444" t="s">
        <v>1994</v>
      </c>
      <c r="X289" s="436">
        <v>2</v>
      </c>
      <c r="Y289" s="512">
        <v>0</v>
      </c>
      <c r="Z289" s="515" t="str">
        <f t="shared" si="20"/>
        <v>Centrum Kształcenia Zawodowego w Kędzierzynie - Koźlu, ul. Mostowa 7, 47-223 Kędzierzyn Koźle, biuro@ckzkk.pl</v>
      </c>
      <c r="AA289" s="440" t="s">
        <v>2355</v>
      </c>
      <c r="AB289" s="120"/>
      <c r="AC289" s="120"/>
      <c r="AD289" s="120"/>
      <c r="AJ289" s="466"/>
    </row>
    <row r="290" spans="12:36" customFormat="1" ht="15" customHeight="1">
      <c r="L290" s="66" t="s">
        <v>418</v>
      </c>
      <c r="M290" s="171"/>
      <c r="N290" s="168" t="s">
        <v>2336</v>
      </c>
      <c r="O290" s="66"/>
      <c r="P290" s="452" t="s">
        <v>80</v>
      </c>
      <c r="Q290" s="457">
        <f t="shared" si="17"/>
        <v>752205</v>
      </c>
      <c r="R290" s="457" t="str">
        <f t="shared" si="18"/>
        <v>DRM.04.</v>
      </c>
      <c r="S290" s="457" t="str">
        <f t="shared" si="19"/>
        <v> Wytwarzanie wyrobów z drewna i materiałów drewnopochodnych</v>
      </c>
      <c r="T290" s="589" t="s">
        <v>2284</v>
      </c>
      <c r="U290" s="444">
        <v>2</v>
      </c>
      <c r="V290" s="444"/>
      <c r="W290" s="444"/>
      <c r="X290" s="444"/>
      <c r="Y290" s="471"/>
      <c r="Z290" s="515" t="str">
        <f t="shared" si="20"/>
        <v>Centrum Kształcenia Zawodowego w Oleśnicy, ul. Wojska Polskiego 67</v>
      </c>
      <c r="AA290" s="440" t="s">
        <v>692</v>
      </c>
      <c r="AB290" s="271"/>
      <c r="AC290" s="271"/>
      <c r="AD290" s="120"/>
      <c r="AJ290" s="466"/>
    </row>
    <row r="291" spans="12:36" customFormat="1" ht="15" customHeight="1">
      <c r="L291" s="66" t="s">
        <v>422</v>
      </c>
      <c r="M291" s="68" t="s">
        <v>1865</v>
      </c>
      <c r="N291" s="66" t="s">
        <v>452</v>
      </c>
      <c r="O291" s="66">
        <v>84531</v>
      </c>
      <c r="P291" s="452" t="s">
        <v>66</v>
      </c>
      <c r="Q291" s="457">
        <f t="shared" si="17"/>
        <v>723103</v>
      </c>
      <c r="R291" s="457" t="str">
        <f t="shared" si="18"/>
        <v>MOT.05.</v>
      </c>
      <c r="S291" s="457" t="str">
        <f t="shared" si="19"/>
        <v>Obsługa, diagnozowanie oraz naprawa pojazdów samochodowych</v>
      </c>
      <c r="T291" s="73"/>
      <c r="U291" s="607">
        <v>0</v>
      </c>
      <c r="V291" s="444">
        <v>0</v>
      </c>
      <c r="W291" s="444" t="s">
        <v>1994</v>
      </c>
      <c r="X291" s="436">
        <v>0</v>
      </c>
      <c r="Y291" s="506">
        <v>0</v>
      </c>
      <c r="Z291" s="515" t="str">
        <f t="shared" si="20"/>
        <v>Centrum Kształcenia Zawodowego w Oleśnicy, ul. Wojska Polskiego 67</v>
      </c>
      <c r="AA291" s="440" t="s">
        <v>692</v>
      </c>
      <c r="AB291" s="274"/>
      <c r="AC291" s="448"/>
      <c r="AD291" s="120"/>
      <c r="AJ291" s="466"/>
    </row>
    <row r="292" spans="12:36" customFormat="1" ht="15" customHeight="1">
      <c r="L292" s="66" t="s">
        <v>426</v>
      </c>
      <c r="M292" s="68" t="s">
        <v>1865</v>
      </c>
      <c r="N292" s="66" t="s">
        <v>452</v>
      </c>
      <c r="O292" s="66">
        <v>84531</v>
      </c>
      <c r="P292" s="452" t="s">
        <v>99</v>
      </c>
      <c r="Q292" s="457">
        <f t="shared" si="17"/>
        <v>514101</v>
      </c>
      <c r="R292" s="457" t="str">
        <f t="shared" si="18"/>
        <v>FRK.01.</v>
      </c>
      <c r="S292" s="457" t="str">
        <f t="shared" si="19"/>
        <v>Wykonywanie usług fryzjerskich</v>
      </c>
      <c r="T292" s="424" t="s">
        <v>2330</v>
      </c>
      <c r="U292" s="444">
        <v>26</v>
      </c>
      <c r="V292" s="444">
        <v>24</v>
      </c>
      <c r="W292" s="444" t="s">
        <v>1994</v>
      </c>
      <c r="X292" s="444">
        <v>0</v>
      </c>
      <c r="Y292" s="471">
        <v>0</v>
      </c>
      <c r="Z292" s="515" t="str">
        <f t="shared" si="20"/>
        <v>Centrum Kształcenia Zawodowego w Oleśnicy, ul. Wojska Polskiego 67</v>
      </c>
      <c r="AA292" s="440" t="s">
        <v>692</v>
      </c>
      <c r="AB292" s="274"/>
      <c r="AC292" s="120"/>
      <c r="AD292" s="120"/>
      <c r="AJ292" s="466"/>
    </row>
    <row r="293" spans="12:36" customFormat="1" ht="15" customHeight="1">
      <c r="L293" s="66" t="s">
        <v>420</v>
      </c>
      <c r="M293" s="68" t="s">
        <v>1865</v>
      </c>
      <c r="N293" s="66" t="s">
        <v>452</v>
      </c>
      <c r="O293" s="66">
        <v>84531</v>
      </c>
      <c r="P293" s="452" t="s">
        <v>69</v>
      </c>
      <c r="Q293" s="457">
        <f t="shared" si="17"/>
        <v>741203</v>
      </c>
      <c r="R293" s="457" t="str">
        <f t="shared" si="18"/>
        <v>MOT.02.</v>
      </c>
      <c r="S293" s="457" t="str">
        <f t="shared" si="19"/>
        <v>Obsługa, diagnozowanie oraz naprawa mechatronicznych systemów pojazdów samochodowych</v>
      </c>
      <c r="T293" s="424" t="s">
        <v>2373</v>
      </c>
      <c r="U293" s="444">
        <v>2</v>
      </c>
      <c r="V293" s="444">
        <v>0</v>
      </c>
      <c r="W293" s="444" t="s">
        <v>1996</v>
      </c>
      <c r="X293" s="444">
        <v>2</v>
      </c>
      <c r="Y293" s="471">
        <v>0</v>
      </c>
      <c r="Z293" s="515" t="str">
        <f t="shared" si="20"/>
        <v>Centrum Kształcenia Zawodowego i Ustawicznego, 67-400 Wschowa, Plac Kosynierów 1</v>
      </c>
      <c r="AA293" s="440" t="s">
        <v>679</v>
      </c>
      <c r="AB293" s="271"/>
      <c r="AC293" s="448"/>
      <c r="AD293" s="120"/>
      <c r="AJ293" s="466"/>
    </row>
    <row r="294" spans="12:36" customFormat="1" ht="15" customHeight="1">
      <c r="L294" s="66" t="s">
        <v>427</v>
      </c>
      <c r="M294" s="68" t="s">
        <v>1865</v>
      </c>
      <c r="N294" s="66" t="s">
        <v>452</v>
      </c>
      <c r="O294" s="66">
        <v>84531</v>
      </c>
      <c r="P294" s="452" t="s">
        <v>71</v>
      </c>
      <c r="Q294" s="457">
        <f t="shared" si="17"/>
        <v>512001</v>
      </c>
      <c r="R294" s="457" t="str">
        <f t="shared" si="18"/>
        <v>HGT.02.</v>
      </c>
      <c r="S294" s="457" t="str">
        <f t="shared" si="19"/>
        <v> Przygotowanie i wydawanie dań</v>
      </c>
      <c r="T294" s="426" t="s">
        <v>2283</v>
      </c>
      <c r="U294" s="444">
        <v>13</v>
      </c>
      <c r="V294" s="444">
        <v>6</v>
      </c>
      <c r="W294" s="444" t="s">
        <v>1994</v>
      </c>
      <c r="X294" s="436">
        <v>0</v>
      </c>
      <c r="Y294" s="506">
        <v>0</v>
      </c>
      <c r="Z294" s="515" t="str">
        <f t="shared" si="20"/>
        <v>Centrum Kształcenia Zawodowego w Oleśnicy, ul. Wojska Polskiego 67</v>
      </c>
      <c r="AA294" s="440" t="s">
        <v>692</v>
      </c>
      <c r="AB294" s="271"/>
      <c r="AC294" s="120"/>
      <c r="AD294" s="120"/>
      <c r="AJ294" s="466"/>
    </row>
    <row r="295" spans="12:36" customFormat="1" ht="15" customHeight="1">
      <c r="L295" s="66" t="s">
        <v>419</v>
      </c>
      <c r="M295" s="68" t="s">
        <v>1865</v>
      </c>
      <c r="N295" s="66" t="s">
        <v>452</v>
      </c>
      <c r="O295" s="66">
        <v>84531</v>
      </c>
      <c r="P295" s="452" t="s">
        <v>191</v>
      </c>
      <c r="Q295" s="457">
        <f t="shared" si="17"/>
        <v>741201</v>
      </c>
      <c r="R295" s="457" t="str">
        <f t="shared" si="18"/>
        <v>ELE.01.</v>
      </c>
      <c r="S295" s="457" t="str">
        <f t="shared" si="19"/>
        <v> Montaż i obsługa maszyn i urządzeń elektrycznych</v>
      </c>
      <c r="T295" s="424" t="s">
        <v>2371</v>
      </c>
      <c r="U295" s="444">
        <v>1</v>
      </c>
      <c r="V295" s="444">
        <v>0</v>
      </c>
      <c r="W295" s="444" t="s">
        <v>1994</v>
      </c>
      <c r="X295" s="444">
        <v>1</v>
      </c>
      <c r="Y295" s="471">
        <v>0</v>
      </c>
      <c r="Z295" s="515" t="str">
        <f t="shared" si="20"/>
        <v>Centrum Kształcenia Zawodowego i Ustawicznego, 67-400 Wschowa, Plac Kosynierów 1</v>
      </c>
      <c r="AA295" s="440" t="s">
        <v>679</v>
      </c>
      <c r="AB295" s="448"/>
      <c r="AC295" s="448"/>
      <c r="AD295" s="120"/>
      <c r="AJ295" s="466"/>
    </row>
    <row r="296" spans="12:36" customFormat="1" ht="15" customHeight="1">
      <c r="L296" s="66" t="s">
        <v>423</v>
      </c>
      <c r="M296" s="68" t="s">
        <v>1865</v>
      </c>
      <c r="N296" s="66" t="s">
        <v>452</v>
      </c>
      <c r="O296" s="66">
        <v>84531</v>
      </c>
      <c r="P296" s="452" t="s">
        <v>76</v>
      </c>
      <c r="Q296" s="457">
        <f t="shared" si="17"/>
        <v>721306</v>
      </c>
      <c r="R296" s="457" t="str">
        <f t="shared" si="18"/>
        <v>MOT.01.</v>
      </c>
      <c r="S296" s="457" t="str">
        <f t="shared" si="19"/>
        <v>Diagnozowanie i naprawa nadwozi pojazdów samochodowych</v>
      </c>
      <c r="T296" s="424" t="s">
        <v>2290</v>
      </c>
      <c r="U296" s="444">
        <v>1</v>
      </c>
      <c r="V296" s="444">
        <v>0</v>
      </c>
      <c r="W296" s="480" t="s">
        <v>1996</v>
      </c>
      <c r="X296" s="444">
        <v>0</v>
      </c>
      <c r="Y296" s="471">
        <v>0</v>
      </c>
      <c r="Z296" s="515" t="str">
        <f t="shared" si="20"/>
        <v>Centrum Kształcenia Zawodowego w Świdnicy, 58-105 Świdnica, ul. Gen. Władysława Sikorskiego 41</v>
      </c>
      <c r="AA296" s="440" t="s">
        <v>93</v>
      </c>
      <c r="AB296" s="448"/>
      <c r="AC296" s="120"/>
      <c r="AD296" s="120"/>
      <c r="AJ296" s="466"/>
    </row>
    <row r="297" spans="12:36" customFormat="1" ht="15" customHeight="1">
      <c r="L297" s="66" t="s">
        <v>425</v>
      </c>
      <c r="M297" s="68" t="s">
        <v>1865</v>
      </c>
      <c r="N297" s="66" t="s">
        <v>452</v>
      </c>
      <c r="O297" s="66">
        <v>84531</v>
      </c>
      <c r="P297" s="452" t="s">
        <v>78</v>
      </c>
      <c r="Q297" s="457">
        <f t="shared" si="17"/>
        <v>741103</v>
      </c>
      <c r="R297" s="457" t="str">
        <f t="shared" si="18"/>
        <v>ELE.02.</v>
      </c>
      <c r="S297" s="457" t="str">
        <f t="shared" si="19"/>
        <v>Montaż, uruchamianie i konserwacja instalacji, maszyn i urządzeń elektrycznych</v>
      </c>
      <c r="T297" s="424" t="s">
        <v>2284</v>
      </c>
      <c r="U297" s="444">
        <v>2</v>
      </c>
      <c r="V297" s="444">
        <v>0</v>
      </c>
      <c r="W297" s="444" t="s">
        <v>1994</v>
      </c>
      <c r="X297" s="444">
        <v>0</v>
      </c>
      <c r="Y297" s="471">
        <v>0</v>
      </c>
      <c r="Z297" s="515" t="str">
        <f t="shared" si="20"/>
        <v>Centrum Kształcenia Zawodowego w Oleśnicy, ul. Wojska Polskiego 67</v>
      </c>
      <c r="AA297" s="440" t="s">
        <v>692</v>
      </c>
      <c r="AB297" s="448"/>
      <c r="AC297" s="120"/>
      <c r="AD297" s="120"/>
      <c r="AJ297" s="466"/>
    </row>
    <row r="298" spans="12:36" customFormat="1" ht="15" customHeight="1">
      <c r="L298" s="66" t="s">
        <v>434</v>
      </c>
      <c r="M298" s="68" t="s">
        <v>1865</v>
      </c>
      <c r="N298" s="66" t="s">
        <v>452</v>
      </c>
      <c r="O298" s="66">
        <v>84531</v>
      </c>
      <c r="P298" s="452" t="s">
        <v>80</v>
      </c>
      <c r="Q298" s="457">
        <f t="shared" si="17"/>
        <v>752205</v>
      </c>
      <c r="R298" s="457" t="str">
        <f t="shared" si="18"/>
        <v>DRM.04.</v>
      </c>
      <c r="S298" s="457" t="str">
        <f t="shared" si="19"/>
        <v> Wytwarzanie wyrobów z drewna i materiałów drewnopochodnych</v>
      </c>
      <c r="T298" s="425" t="s">
        <v>2284</v>
      </c>
      <c r="U298" s="444">
        <v>3</v>
      </c>
      <c r="V298" s="444">
        <v>0</v>
      </c>
      <c r="W298" s="444" t="s">
        <v>1994</v>
      </c>
      <c r="X298" s="436">
        <v>0</v>
      </c>
      <c r="Y298" s="506">
        <v>0</v>
      </c>
      <c r="Z298" s="515" t="str">
        <f t="shared" si="20"/>
        <v>Centrum Kształcenia Zawodowego w Oleśnicy, ul. Wojska Polskiego 67</v>
      </c>
      <c r="AA298" s="440" t="s">
        <v>692</v>
      </c>
      <c r="AB298" s="272"/>
      <c r="AC298" s="448"/>
      <c r="AD298" s="120"/>
      <c r="AJ298" s="466"/>
    </row>
    <row r="299" spans="12:36" customFormat="1" ht="15" customHeight="1">
      <c r="L299" s="66" t="s">
        <v>429</v>
      </c>
      <c r="M299" s="68" t="s">
        <v>1865</v>
      </c>
      <c r="N299" s="66" t="s">
        <v>452</v>
      </c>
      <c r="O299" s="66">
        <v>84531</v>
      </c>
      <c r="P299" s="452" t="s">
        <v>192</v>
      </c>
      <c r="Q299" s="457">
        <f t="shared" si="17"/>
        <v>713203</v>
      </c>
      <c r="R299" s="457" t="str">
        <f t="shared" si="18"/>
        <v>MOT.03.</v>
      </c>
      <c r="S299" s="457" t="str">
        <f t="shared" si="19"/>
        <v>Diagnozowanie i naprawa powłok lakierniczych</v>
      </c>
      <c r="T299" s="423" t="s">
        <v>2330</v>
      </c>
      <c r="U299" s="444">
        <v>4</v>
      </c>
      <c r="V299" s="444">
        <v>0</v>
      </c>
      <c r="W299" s="444" t="s">
        <v>1996</v>
      </c>
      <c r="X299" s="441">
        <v>4</v>
      </c>
      <c r="Y299" s="506">
        <v>0</v>
      </c>
      <c r="Z299" s="515" t="str">
        <f t="shared" si="20"/>
        <v>Centrum Kształcenia Zawodowego w Świdnicy, 58-105 Świdnica, ul. Gen. Władysława Sikorskiego 41</v>
      </c>
      <c r="AA299" s="440" t="s">
        <v>93</v>
      </c>
      <c r="AB299" s="449"/>
      <c r="AC299" s="120"/>
      <c r="AD299" s="120"/>
      <c r="AJ299" s="466"/>
    </row>
    <row r="300" spans="12:36" customFormat="1" ht="15" customHeight="1">
      <c r="L300" s="66" t="s">
        <v>430</v>
      </c>
      <c r="M300" s="68" t="s">
        <v>1865</v>
      </c>
      <c r="N300" s="66" t="s">
        <v>452</v>
      </c>
      <c r="O300" s="66">
        <v>84531</v>
      </c>
      <c r="P300" s="452" t="s">
        <v>31</v>
      </c>
      <c r="Q300" s="457">
        <f t="shared" si="17"/>
        <v>723103</v>
      </c>
      <c r="R300" s="457" t="str">
        <f t="shared" si="18"/>
        <v>MOT.05.</v>
      </c>
      <c r="S300" s="457" t="str">
        <f t="shared" si="19"/>
        <v>Obsługa, diagnozowanie oraz naprawa pojazdów samochodowych</v>
      </c>
      <c r="T300" s="426" t="s">
        <v>2330</v>
      </c>
      <c r="U300" s="444">
        <v>35</v>
      </c>
      <c r="V300" s="444">
        <v>0</v>
      </c>
      <c r="W300" s="444" t="s">
        <v>1994</v>
      </c>
      <c r="X300" s="436">
        <v>0</v>
      </c>
      <c r="Y300" s="506">
        <v>0</v>
      </c>
      <c r="Z300" s="515" t="str">
        <f t="shared" si="20"/>
        <v>Centrum Kształcenia Zawodowego w Oleśnicy, ul. Wojska Polskiego 67</v>
      </c>
      <c r="AA300" s="440" t="s">
        <v>692</v>
      </c>
      <c r="AB300" s="450"/>
      <c r="AC300" s="384"/>
      <c r="AD300" s="384"/>
      <c r="AJ300" s="466"/>
    </row>
    <row r="301" spans="12:36" customFormat="1" ht="15" customHeight="1">
      <c r="L301" s="66" t="s">
        <v>431</v>
      </c>
      <c r="M301" s="68" t="s">
        <v>1865</v>
      </c>
      <c r="N301" s="66" t="s">
        <v>452</v>
      </c>
      <c r="O301" s="66">
        <v>84531</v>
      </c>
      <c r="P301" s="452" t="s">
        <v>125</v>
      </c>
      <c r="Q301" s="457">
        <f t="shared" si="17"/>
        <v>712618</v>
      </c>
      <c r="R301" s="457" t="str">
        <f t="shared" si="18"/>
        <v>BUD.09.</v>
      </c>
      <c r="S301" s="457" t="str">
        <f t="shared" si="19"/>
        <v>Wykonywanie robót związanych z budową, montażem i eksploatacją sieci oraz instalacji sanitarnych</v>
      </c>
      <c r="T301" s="424" t="s">
        <v>2330</v>
      </c>
      <c r="U301" s="634">
        <v>2</v>
      </c>
      <c r="V301" s="634">
        <v>0</v>
      </c>
      <c r="W301" s="634" t="s">
        <v>1996</v>
      </c>
      <c r="X301" s="498">
        <v>2</v>
      </c>
      <c r="Y301" s="513">
        <v>0</v>
      </c>
      <c r="Z301" s="515" t="str">
        <f t="shared" si="20"/>
        <v>Centrum Kształcenia Zawodowego w Świdnicy, 58-105 Świdnica, ul. Gen. Władysława Sikorskiego 41</v>
      </c>
      <c r="AA301" s="440" t="s">
        <v>93</v>
      </c>
      <c r="AB301" s="449"/>
      <c r="AC301" s="271"/>
      <c r="AD301" s="120"/>
      <c r="AJ301" s="466"/>
    </row>
    <row r="302" spans="12:36" customFormat="1" ht="15" customHeight="1">
      <c r="L302" s="66" t="s">
        <v>432</v>
      </c>
      <c r="M302" s="68" t="s">
        <v>1865</v>
      </c>
      <c r="N302" s="66" t="s">
        <v>452</v>
      </c>
      <c r="O302" s="66">
        <v>84531</v>
      </c>
      <c r="P302" s="452" t="s">
        <v>79</v>
      </c>
      <c r="Q302" s="457">
        <f t="shared" si="17"/>
        <v>751204</v>
      </c>
      <c r="R302" s="457" t="str">
        <f t="shared" si="18"/>
        <v>SPC.03.</v>
      </c>
      <c r="S302" s="457" t="str">
        <f t="shared" si="19"/>
        <v>Produkcja wyrobów piekarskich</v>
      </c>
      <c r="T302" s="424" t="s">
        <v>2330</v>
      </c>
      <c r="U302" s="444">
        <v>10</v>
      </c>
      <c r="V302" s="444">
        <v>2</v>
      </c>
      <c r="W302" s="444" t="s">
        <v>1994</v>
      </c>
      <c r="X302" s="436">
        <v>9</v>
      </c>
      <c r="Y302" s="506">
        <v>1</v>
      </c>
      <c r="Z302" s="515" t="str">
        <f t="shared" si="20"/>
        <v>Centrum Kształcenia Zawodowego w Oleśnicy, ul. Wojska Polskiego 67</v>
      </c>
      <c r="AA302" s="440" t="s">
        <v>692</v>
      </c>
      <c r="AB302" s="449"/>
      <c r="AC302" s="271"/>
      <c r="AD302" s="120"/>
      <c r="AJ302" s="466"/>
    </row>
    <row r="303" spans="12:36" customFormat="1" ht="15" customHeight="1">
      <c r="L303" s="66" t="s">
        <v>435</v>
      </c>
      <c r="M303" s="68" t="s">
        <v>1865</v>
      </c>
      <c r="N303" s="66" t="s">
        <v>452</v>
      </c>
      <c r="O303" s="66">
        <v>84531</v>
      </c>
      <c r="P303" s="452" t="s">
        <v>178</v>
      </c>
      <c r="Q303" s="457">
        <f t="shared" si="17"/>
        <v>753402</v>
      </c>
      <c r="R303" s="457" t="str">
        <f t="shared" si="18"/>
        <v>DRM.05.</v>
      </c>
      <c r="S303" s="457" t="str">
        <f t="shared" si="19"/>
        <v>Wykonywanie wyrobów tapicerowanych</v>
      </c>
      <c r="T303" s="428" t="s">
        <v>2330</v>
      </c>
      <c r="U303" s="444">
        <v>8</v>
      </c>
      <c r="V303" s="444">
        <v>0</v>
      </c>
      <c r="W303" s="444" t="s">
        <v>1994</v>
      </c>
      <c r="X303" s="436">
        <v>0</v>
      </c>
      <c r="Y303" s="506">
        <v>0</v>
      </c>
      <c r="Z303" s="515" t="str">
        <f t="shared" si="20"/>
        <v>Centrum Kształcenia Zawodowego w Oleśnicy, ul. Wojska Polskiego 67</v>
      </c>
      <c r="AA303" s="440" t="s">
        <v>692</v>
      </c>
      <c r="AB303" s="449"/>
      <c r="AC303" s="271"/>
      <c r="AD303" s="120"/>
      <c r="AJ303" s="466"/>
    </row>
    <row r="304" spans="12:36" customFormat="1" ht="15" customHeight="1">
      <c r="L304" s="66" t="s">
        <v>424</v>
      </c>
      <c r="M304" s="68" t="s">
        <v>1865</v>
      </c>
      <c r="N304" s="66" t="s">
        <v>452</v>
      </c>
      <c r="O304" s="66">
        <v>84531</v>
      </c>
      <c r="P304" s="452" t="s">
        <v>175</v>
      </c>
      <c r="Q304" s="457">
        <f t="shared" si="17"/>
        <v>751201</v>
      </c>
      <c r="R304" s="457" t="str">
        <f t="shared" si="18"/>
        <v>SPC.01.</v>
      </c>
      <c r="S304" s="457" t="str">
        <f t="shared" si="19"/>
        <v>Produkcja wyrobów cukierniczych</v>
      </c>
      <c r="T304" s="424" t="s">
        <v>2281</v>
      </c>
      <c r="U304" s="444">
        <v>10</v>
      </c>
      <c r="V304" s="444">
        <v>5</v>
      </c>
      <c r="W304" s="444" t="s">
        <v>1994</v>
      </c>
      <c r="X304" s="444">
        <v>0</v>
      </c>
      <c r="Y304" s="471">
        <v>0</v>
      </c>
      <c r="Z304" s="515" t="str">
        <f t="shared" si="20"/>
        <v>Centrum Kształcenia Zawodowego w Oleśnicy, ul. Wojska Polskiego 67</v>
      </c>
      <c r="AA304" s="440" t="s">
        <v>692</v>
      </c>
      <c r="AB304" s="448"/>
      <c r="AC304" s="129"/>
      <c r="AD304" s="120"/>
      <c r="AJ304" s="466"/>
    </row>
    <row r="305" spans="12:36" customFormat="1" ht="15" customHeight="1">
      <c r="L305" s="66" t="s">
        <v>433</v>
      </c>
      <c r="M305" s="68" t="s">
        <v>1865</v>
      </c>
      <c r="N305" s="66" t="s">
        <v>452</v>
      </c>
      <c r="O305" s="66">
        <v>84531</v>
      </c>
      <c r="P305" s="452" t="s">
        <v>70</v>
      </c>
      <c r="Q305" s="457">
        <f t="shared" si="17"/>
        <v>522301</v>
      </c>
      <c r="R305" s="457" t="str">
        <f t="shared" si="18"/>
        <v>HAN.01.</v>
      </c>
      <c r="S305" s="457" t="str">
        <f t="shared" si="19"/>
        <v>Prowadzenie sprzedaży</v>
      </c>
      <c r="T305" s="423" t="s">
        <v>2285</v>
      </c>
      <c r="U305" s="444">
        <v>17</v>
      </c>
      <c r="V305" s="444">
        <v>14</v>
      </c>
      <c r="W305" s="444" t="s">
        <v>1994</v>
      </c>
      <c r="X305" s="436">
        <v>0</v>
      </c>
      <c r="Y305" s="506">
        <v>0</v>
      </c>
      <c r="Z305" s="515" t="str">
        <f t="shared" si="20"/>
        <v>Centrum Kształcenia Zawodowego w Oleśnicy, ul. Wojska Polskiego 67</v>
      </c>
      <c r="AA305" s="440" t="s">
        <v>692</v>
      </c>
      <c r="AB305" s="448"/>
      <c r="AC305" s="448"/>
      <c r="AD305" s="120"/>
      <c r="AJ305" s="466"/>
    </row>
    <row r="306" spans="12:36" customFormat="1" ht="15.75" customHeight="1">
      <c r="L306" s="66" t="s">
        <v>421</v>
      </c>
      <c r="M306" s="68" t="s">
        <v>1865</v>
      </c>
      <c r="N306" s="66" t="s">
        <v>452</v>
      </c>
      <c r="O306" s="66">
        <v>84531</v>
      </c>
      <c r="P306" s="452" t="s">
        <v>172</v>
      </c>
      <c r="Q306" s="457">
        <f t="shared" si="17"/>
        <v>722204</v>
      </c>
      <c r="R306" s="457" t="str">
        <f t="shared" si="18"/>
        <v>MEC.08.</v>
      </c>
      <c r="S306" s="457" t="str">
        <f t="shared" si="19"/>
        <v>Wykonywanie i naprawa elementów maszyn, urządzeń i narzędzi</v>
      </c>
      <c r="T306" s="430" t="s">
        <v>2330</v>
      </c>
      <c r="U306" s="436">
        <v>1</v>
      </c>
      <c r="V306" s="444">
        <v>0</v>
      </c>
      <c r="W306" s="444" t="s">
        <v>1996</v>
      </c>
      <c r="X306" s="436">
        <v>1</v>
      </c>
      <c r="Y306" s="506">
        <v>0</v>
      </c>
      <c r="Z306" s="515" t="str">
        <f t="shared" si="20"/>
        <v>Centrum Kształcenia Zawodowego w Świdnicy, 58-105 Świdnica, ul. Gen. Władysława Sikorskiego 41</v>
      </c>
      <c r="AA306" s="440" t="s">
        <v>93</v>
      </c>
      <c r="AB306" s="448"/>
      <c r="AC306" s="120"/>
      <c r="AD306" s="120"/>
      <c r="AJ306" s="466"/>
    </row>
    <row r="307" spans="12:36" customFormat="1" ht="15.75" customHeight="1">
      <c r="L307" s="66" t="s">
        <v>439</v>
      </c>
      <c r="M307" s="297" t="s">
        <v>1808</v>
      </c>
      <c r="N307" s="196" t="s">
        <v>122</v>
      </c>
      <c r="O307" s="128">
        <v>30693</v>
      </c>
      <c r="P307" s="452" t="s">
        <v>125</v>
      </c>
      <c r="Q307" s="457">
        <f t="shared" si="17"/>
        <v>712618</v>
      </c>
      <c r="R307" s="457" t="str">
        <f t="shared" si="18"/>
        <v>BUD.09.</v>
      </c>
      <c r="S307" s="457" t="str">
        <f t="shared" si="19"/>
        <v>Wykonywanie robót związanych z budową, montażem i eksploatacją sieci oraz instalacji sanitarnych</v>
      </c>
      <c r="T307" s="671"/>
      <c r="U307" s="607">
        <v>0</v>
      </c>
      <c r="V307" s="436">
        <v>0</v>
      </c>
      <c r="W307" s="442" t="s">
        <v>1996</v>
      </c>
      <c r="X307" s="436">
        <v>0</v>
      </c>
      <c r="Y307" s="506">
        <v>0</v>
      </c>
      <c r="Z307" s="515" t="str">
        <f t="shared" si="20"/>
        <v>Centrum Kształcenia Zawodowego w Świdnicy, 58-105 Świdnica, ul. Gen. Władysława Sikorskiego 41</v>
      </c>
      <c r="AA307" s="440" t="s">
        <v>93</v>
      </c>
      <c r="AB307" s="449"/>
      <c r="AC307" s="448"/>
      <c r="AD307" s="120"/>
      <c r="AJ307" s="466"/>
    </row>
    <row r="308" spans="12:36" customFormat="1" ht="15.75" customHeight="1">
      <c r="L308" s="66" t="s">
        <v>441</v>
      </c>
      <c r="M308" s="345" t="s">
        <v>1866</v>
      </c>
      <c r="N308" s="196" t="s">
        <v>122</v>
      </c>
      <c r="O308" s="196">
        <v>29742</v>
      </c>
      <c r="P308" s="452" t="s">
        <v>192</v>
      </c>
      <c r="Q308" s="457">
        <f t="shared" si="17"/>
        <v>713203</v>
      </c>
      <c r="R308" s="457" t="str">
        <f t="shared" si="18"/>
        <v>MOT.03.</v>
      </c>
      <c r="S308" s="457" t="str">
        <f t="shared" si="19"/>
        <v>Diagnozowanie i naprawa powłok lakierniczych</v>
      </c>
      <c r="T308" s="497"/>
      <c r="U308" s="607">
        <v>0</v>
      </c>
      <c r="V308" s="436">
        <v>0</v>
      </c>
      <c r="W308" s="442" t="s">
        <v>1994</v>
      </c>
      <c r="X308" s="436">
        <v>1</v>
      </c>
      <c r="Y308" s="506">
        <v>0</v>
      </c>
      <c r="Z308" s="515" t="str">
        <f t="shared" si="20"/>
        <v>Centrum Kształcenia Zawodowego w Świdnicy, 58-105 Świdnica, ul. Gen. Władysława Sikorskiego 41</v>
      </c>
      <c r="AA308" s="440" t="s">
        <v>93</v>
      </c>
      <c r="AB308" s="448"/>
      <c r="AC308" s="120"/>
      <c r="AD308" s="120"/>
      <c r="AJ308" s="466"/>
    </row>
    <row r="309" spans="12:36" customFormat="1" ht="15.75" customHeight="1">
      <c r="L309" s="66" t="s">
        <v>440</v>
      </c>
      <c r="M309" s="297" t="s">
        <v>1808</v>
      </c>
      <c r="N309" s="196" t="s">
        <v>122</v>
      </c>
      <c r="O309" s="128">
        <v>30693</v>
      </c>
      <c r="P309" s="452" t="s">
        <v>69</v>
      </c>
      <c r="Q309" s="457">
        <f t="shared" si="17"/>
        <v>741203</v>
      </c>
      <c r="R309" s="457" t="str">
        <f t="shared" si="18"/>
        <v>MOT.02.</v>
      </c>
      <c r="S309" s="457" t="str">
        <f t="shared" si="19"/>
        <v>Obsługa, diagnozowanie oraz naprawa mechatronicznych systemów pojazdów samochodowych</v>
      </c>
      <c r="T309" s="673" t="s">
        <v>2373</v>
      </c>
      <c r="U309" s="436">
        <v>2</v>
      </c>
      <c r="V309" s="436">
        <v>0</v>
      </c>
      <c r="W309" s="442"/>
      <c r="X309" s="436">
        <v>2</v>
      </c>
      <c r="Y309" s="506">
        <v>0</v>
      </c>
      <c r="Z309" s="515" t="str">
        <f t="shared" si="20"/>
        <v>Centrum Kształcenia Zawodowego i Ustawicznego, 67-400 Wschowa, Plac Kosynierów 1</v>
      </c>
      <c r="AA309" s="440" t="s">
        <v>679</v>
      </c>
      <c r="AB309" s="448"/>
      <c r="AC309" s="448"/>
      <c r="AD309" s="120"/>
      <c r="AJ309" s="466"/>
    </row>
    <row r="310" spans="12:36" customFormat="1" ht="15" customHeight="1">
      <c r="L310" s="66" t="s">
        <v>436</v>
      </c>
      <c r="M310" s="299" t="s">
        <v>2026</v>
      </c>
      <c r="N310" s="66" t="s">
        <v>122</v>
      </c>
      <c r="O310" s="196">
        <v>60251</v>
      </c>
      <c r="P310" s="452" t="s">
        <v>31</v>
      </c>
      <c r="Q310" s="457">
        <f t="shared" si="17"/>
        <v>723103</v>
      </c>
      <c r="R310" s="457" t="str">
        <f t="shared" si="18"/>
        <v>MOT.05.</v>
      </c>
      <c r="S310" s="457" t="str">
        <f t="shared" si="19"/>
        <v>Obsługa, diagnozowanie oraz naprawa pojazdów samochodowych</v>
      </c>
      <c r="T310" s="674" t="s">
        <v>2276</v>
      </c>
      <c r="U310" s="441">
        <v>2</v>
      </c>
      <c r="V310" s="441">
        <v>0</v>
      </c>
      <c r="W310" s="473" t="s">
        <v>1994</v>
      </c>
      <c r="X310" s="441">
        <v>2</v>
      </c>
      <c r="Y310" s="505">
        <v>0</v>
      </c>
      <c r="Z310" s="515" t="str">
        <f t="shared" si="20"/>
        <v>Wojewódzki Zakład Doskonalenia Zawodowego w Opolu, ul. Małopolska 18,  45-301 Opole</v>
      </c>
      <c r="AA310" s="440" t="s">
        <v>1076</v>
      </c>
      <c r="AB310" s="448"/>
      <c r="AC310" s="120"/>
      <c r="AD310" s="120"/>
      <c r="AJ310" s="466"/>
    </row>
    <row r="311" spans="12:36" customFormat="1" ht="15" customHeight="1">
      <c r="L311" s="66" t="s">
        <v>703</v>
      </c>
      <c r="M311" s="345" t="s">
        <v>1866</v>
      </c>
      <c r="N311" s="196" t="s">
        <v>122</v>
      </c>
      <c r="O311" s="196">
        <v>29742</v>
      </c>
      <c r="P311" s="452" t="s">
        <v>70</v>
      </c>
      <c r="Q311" s="457">
        <f t="shared" si="17"/>
        <v>522301</v>
      </c>
      <c r="R311" s="457" t="str">
        <f t="shared" si="18"/>
        <v>HAN.01.</v>
      </c>
      <c r="S311" s="457" t="str">
        <f t="shared" si="19"/>
        <v>Prowadzenie sprzedaży</v>
      </c>
      <c r="T311" s="671" t="s">
        <v>2333</v>
      </c>
      <c r="U311" s="436">
        <v>5</v>
      </c>
      <c r="V311" s="436">
        <v>3</v>
      </c>
      <c r="W311" s="442" t="s">
        <v>1994</v>
      </c>
      <c r="X311" s="436">
        <v>5</v>
      </c>
      <c r="Y311" s="506">
        <v>3</v>
      </c>
      <c r="Z311" s="515" t="str">
        <f t="shared" si="20"/>
        <v>Zespół Szkół Ponadpodstawowych im. Hipolita Cegielskiego w Ziębicach ul. Wojska Polskiego 3, 57-220 Ziębice</v>
      </c>
      <c r="AA311" s="440" t="s">
        <v>32</v>
      </c>
      <c r="AB311" s="448"/>
      <c r="AC311" s="120"/>
      <c r="AD311" s="120"/>
      <c r="AJ311" s="466"/>
    </row>
    <row r="312" spans="12:36" customFormat="1" ht="15" customHeight="1">
      <c r="L312" s="66" t="s">
        <v>437</v>
      </c>
      <c r="M312" s="299" t="s">
        <v>2026</v>
      </c>
      <c r="N312" s="196" t="s">
        <v>122</v>
      </c>
      <c r="O312" s="196">
        <v>60251</v>
      </c>
      <c r="P312" s="452" t="s">
        <v>40</v>
      </c>
      <c r="Q312" s="457">
        <f t="shared" si="17"/>
        <v>512001</v>
      </c>
      <c r="R312" s="457" t="str">
        <f t="shared" si="18"/>
        <v>HGT.02.</v>
      </c>
      <c r="S312" s="457" t="str">
        <f t="shared" si="19"/>
        <v> Przygotowanie i wydawanie dań</v>
      </c>
      <c r="T312" s="673" t="s">
        <v>2283</v>
      </c>
      <c r="U312" s="441">
        <v>2</v>
      </c>
      <c r="V312" s="441">
        <v>2</v>
      </c>
      <c r="W312" s="473" t="s">
        <v>1994</v>
      </c>
      <c r="X312" s="441">
        <v>2</v>
      </c>
      <c r="Y312" s="505">
        <v>2</v>
      </c>
      <c r="Z312" s="515" t="str">
        <f t="shared" si="20"/>
        <v>Wojewódzki Zakład Doskonalenia Zawodowego w Opolu, ul. Małopolska 18,  45-301 Opole</v>
      </c>
      <c r="AA312" s="440" t="s">
        <v>1076</v>
      </c>
      <c r="AB312" s="448"/>
      <c r="AC312" s="448"/>
      <c r="AD312" s="120"/>
      <c r="AJ312" s="466"/>
    </row>
    <row r="313" spans="12:36" customFormat="1" ht="15" customHeight="1">
      <c r="L313" s="66" t="s">
        <v>694</v>
      </c>
      <c r="M313" s="297" t="s">
        <v>1808</v>
      </c>
      <c r="N313" s="196" t="s">
        <v>122</v>
      </c>
      <c r="O313" s="128">
        <v>30693</v>
      </c>
      <c r="P313" s="452" t="s">
        <v>40</v>
      </c>
      <c r="Q313" s="457">
        <f t="shared" si="17"/>
        <v>512001</v>
      </c>
      <c r="R313" s="457" t="str">
        <f t="shared" si="18"/>
        <v>HGT.02.</v>
      </c>
      <c r="S313" s="457" t="str">
        <f t="shared" si="19"/>
        <v> Przygotowanie i wydawanie dań</v>
      </c>
      <c r="T313" s="673" t="s">
        <v>2283</v>
      </c>
      <c r="U313" s="436">
        <v>5</v>
      </c>
      <c r="V313" s="436">
        <v>1</v>
      </c>
      <c r="W313" s="442" t="s">
        <v>1994</v>
      </c>
      <c r="X313" s="436">
        <v>5</v>
      </c>
      <c r="Y313" s="506">
        <v>1</v>
      </c>
      <c r="Z313" s="515" t="str">
        <f t="shared" si="20"/>
        <v>Centrum Kształcenia Zawodowego w Oleśnicy, ul. Wojska Polskiego 67</v>
      </c>
      <c r="AA313" s="440" t="s">
        <v>692</v>
      </c>
      <c r="AB313" s="448"/>
      <c r="AC313" s="120"/>
      <c r="AD313" s="120"/>
      <c r="AJ313" s="466"/>
    </row>
    <row r="314" spans="12:36" customFormat="1" ht="15.75" customHeight="1">
      <c r="L314" s="66" t="s">
        <v>438</v>
      </c>
      <c r="M314" s="297" t="s">
        <v>1808</v>
      </c>
      <c r="N314" s="196" t="s">
        <v>122</v>
      </c>
      <c r="O314" s="128">
        <v>30693</v>
      </c>
      <c r="P314" s="452" t="s">
        <v>42</v>
      </c>
      <c r="Q314" s="457">
        <f t="shared" si="17"/>
        <v>741201</v>
      </c>
      <c r="R314" s="457" t="str">
        <f t="shared" si="18"/>
        <v>ELE.01.</v>
      </c>
      <c r="S314" s="457" t="str">
        <f t="shared" si="19"/>
        <v> Montaż i obsługa maszyn i urządzeń elektrycznych</v>
      </c>
      <c r="T314" s="673" t="s">
        <v>2371</v>
      </c>
      <c r="U314" s="436">
        <v>1</v>
      </c>
      <c r="V314" s="436">
        <v>0</v>
      </c>
      <c r="W314" s="442" t="s">
        <v>1994</v>
      </c>
      <c r="X314" s="469">
        <v>1</v>
      </c>
      <c r="Y314" s="508">
        <v>0</v>
      </c>
      <c r="Z314" s="515" t="str">
        <f t="shared" si="20"/>
        <v>Centrum Kształcenia Zawodowego i Ustawicznego, 67-400 Wschowa, Plac Kosynierów 1</v>
      </c>
      <c r="AA314" s="440" t="s">
        <v>679</v>
      </c>
      <c r="AB314" s="448"/>
      <c r="AC314" s="448"/>
      <c r="AD314" s="120"/>
      <c r="AJ314" s="466"/>
    </row>
    <row r="315" spans="12:36" customFormat="1" ht="15.75" customHeight="1">
      <c r="L315" s="66" t="s">
        <v>444</v>
      </c>
      <c r="M315" s="297" t="s">
        <v>1808</v>
      </c>
      <c r="N315" s="196" t="s">
        <v>122</v>
      </c>
      <c r="O315" s="128">
        <v>30693</v>
      </c>
      <c r="P315" s="452" t="s">
        <v>47</v>
      </c>
      <c r="Q315" s="457">
        <f t="shared" si="17"/>
        <v>721306</v>
      </c>
      <c r="R315" s="457" t="str">
        <f t="shared" si="18"/>
        <v>MOT.01.</v>
      </c>
      <c r="S315" s="457" t="str">
        <f t="shared" si="19"/>
        <v>Diagnozowanie i naprawa nadwozi pojazdów samochodowych</v>
      </c>
      <c r="T315" s="673" t="s">
        <v>2290</v>
      </c>
      <c r="U315" s="436">
        <v>1</v>
      </c>
      <c r="V315" s="436">
        <v>0</v>
      </c>
      <c r="W315" s="442" t="s">
        <v>1994</v>
      </c>
      <c r="X315" s="436">
        <v>1</v>
      </c>
      <c r="Y315" s="506">
        <v>0</v>
      </c>
      <c r="Z315" s="515" t="str">
        <f t="shared" si="20"/>
        <v>Centrum Kształcenia Zawodowego w Świdnicy, 58-105 Świdnica, ul. Gen. Władysława Sikorskiego 41</v>
      </c>
      <c r="AA315" s="440" t="s">
        <v>93</v>
      </c>
      <c r="AB315" s="448"/>
      <c r="AC315" s="120"/>
      <c r="AD315" s="120"/>
      <c r="AJ315" s="466"/>
    </row>
    <row r="316" spans="12:36" customFormat="1" ht="15.75" customHeight="1">
      <c r="L316" s="66" t="s">
        <v>695</v>
      </c>
      <c r="M316" s="297" t="s">
        <v>1808</v>
      </c>
      <c r="N316" s="196" t="s">
        <v>122</v>
      </c>
      <c r="O316" s="128">
        <v>30693</v>
      </c>
      <c r="P316" s="452" t="s">
        <v>31</v>
      </c>
      <c r="Q316" s="457">
        <f t="shared" si="17"/>
        <v>723103</v>
      </c>
      <c r="R316" s="457" t="str">
        <f t="shared" si="18"/>
        <v>MOT.05.</v>
      </c>
      <c r="S316" s="457" t="str">
        <f t="shared" si="19"/>
        <v>Obsługa, diagnozowanie oraz naprawa pojazdów samochodowych</v>
      </c>
      <c r="T316" s="671" t="s">
        <v>2290</v>
      </c>
      <c r="U316" s="436">
        <v>4</v>
      </c>
      <c r="V316" s="436">
        <v>0</v>
      </c>
      <c r="W316" s="442" t="s">
        <v>1994</v>
      </c>
      <c r="X316" s="436">
        <v>4</v>
      </c>
      <c r="Y316" s="506">
        <v>0</v>
      </c>
      <c r="Z316" s="515" t="str">
        <f t="shared" si="20"/>
        <v>Centrum Kształcenia Zawodowego w Oleśnicy, ul. Wojska Polskiego 67</v>
      </c>
      <c r="AA316" s="440" t="s">
        <v>692</v>
      </c>
      <c r="AB316" s="448"/>
      <c r="AC316" s="120"/>
      <c r="AD316" s="120"/>
      <c r="AJ316" s="466"/>
    </row>
    <row r="317" spans="12:36" customFormat="1" ht="15.75" customHeight="1">
      <c r="L317" s="66" t="s">
        <v>696</v>
      </c>
      <c r="M317" s="297" t="s">
        <v>1808</v>
      </c>
      <c r="N317" s="196" t="s">
        <v>122</v>
      </c>
      <c r="O317" s="128">
        <v>30693</v>
      </c>
      <c r="P317" s="452" t="s">
        <v>33</v>
      </c>
      <c r="Q317" s="457">
        <f t="shared" si="17"/>
        <v>514101</v>
      </c>
      <c r="R317" s="457" t="str">
        <f t="shared" si="18"/>
        <v>FRK.01.</v>
      </c>
      <c r="S317" s="457" t="str">
        <f t="shared" si="19"/>
        <v>Wykonywanie usług fryzjerskich</v>
      </c>
      <c r="T317" s="512" t="s">
        <v>2290</v>
      </c>
      <c r="U317" s="436">
        <v>6</v>
      </c>
      <c r="V317" s="436">
        <v>5</v>
      </c>
      <c r="W317" s="442" t="s">
        <v>1994</v>
      </c>
      <c r="X317" s="436">
        <v>6</v>
      </c>
      <c r="Y317" s="506">
        <v>5</v>
      </c>
      <c r="Z317" s="515" t="str">
        <f t="shared" si="20"/>
        <v>Centrum Kształcenia Zawodowego w Oleśnicy, ul. Wojska Polskiego 67</v>
      </c>
      <c r="AA317" s="440" t="s">
        <v>692</v>
      </c>
      <c r="AB317" s="448"/>
      <c r="AC317" s="120"/>
      <c r="AD317" s="120"/>
      <c r="AJ317" s="466"/>
    </row>
    <row r="318" spans="12:36" customFormat="1" ht="15.75" customHeight="1">
      <c r="L318" s="66" t="s">
        <v>697</v>
      </c>
      <c r="M318" s="297" t="s">
        <v>1808</v>
      </c>
      <c r="N318" s="196" t="s">
        <v>122</v>
      </c>
      <c r="O318" s="128">
        <v>30693</v>
      </c>
      <c r="P318" s="452" t="s">
        <v>41</v>
      </c>
      <c r="Q318" s="457">
        <f t="shared" si="17"/>
        <v>522301</v>
      </c>
      <c r="R318" s="457" t="str">
        <f t="shared" si="18"/>
        <v>HAN.01.</v>
      </c>
      <c r="S318" s="457" t="str">
        <f t="shared" si="19"/>
        <v>Prowadzenie sprzedaży</v>
      </c>
      <c r="T318" s="675" t="s">
        <v>2284</v>
      </c>
      <c r="U318" s="436">
        <v>3</v>
      </c>
      <c r="V318" s="436">
        <v>3</v>
      </c>
      <c r="W318" s="473" t="s">
        <v>1994</v>
      </c>
      <c r="X318" s="436">
        <v>3</v>
      </c>
      <c r="Y318" s="506">
        <v>3</v>
      </c>
      <c r="Z318" s="515" t="str">
        <f t="shared" si="20"/>
        <v>Centrum Kształcenia Zawodowego w Oleśnicy, ul. Wojska Polskiego 67</v>
      </c>
      <c r="AA318" s="440" t="s">
        <v>692</v>
      </c>
      <c r="AB318" s="448"/>
      <c r="AC318" s="448"/>
      <c r="AD318" s="120"/>
      <c r="AJ318" s="466"/>
    </row>
    <row r="319" spans="12:36" customFormat="1" ht="15.75" customHeight="1">
      <c r="L319" s="66" t="s">
        <v>702</v>
      </c>
      <c r="M319" s="345" t="s">
        <v>1866</v>
      </c>
      <c r="N319" s="196" t="s">
        <v>122</v>
      </c>
      <c r="O319" s="196">
        <v>29742</v>
      </c>
      <c r="P319" s="452" t="s">
        <v>80</v>
      </c>
      <c r="Q319" s="457">
        <f t="shared" si="17"/>
        <v>752205</v>
      </c>
      <c r="R319" s="457" t="str">
        <f t="shared" si="18"/>
        <v>DRM.04.</v>
      </c>
      <c r="S319" s="457" t="str">
        <f t="shared" si="19"/>
        <v> Wytwarzanie wyrobów z drewna i materiałów drewnopochodnych</v>
      </c>
      <c r="T319" s="471" t="s">
        <v>2284</v>
      </c>
      <c r="U319" s="436">
        <v>3</v>
      </c>
      <c r="V319" s="436">
        <v>0</v>
      </c>
      <c r="W319" s="473" t="s">
        <v>1994</v>
      </c>
      <c r="X319" s="436">
        <v>3</v>
      </c>
      <c r="Y319" s="506">
        <v>0</v>
      </c>
      <c r="Z319" s="515" t="str">
        <f t="shared" si="20"/>
        <v>Centrum Kształcenia Zawodowego w Oleśnicy, ul. Wojska Polskiego 67</v>
      </c>
      <c r="AA319" s="440" t="s">
        <v>692</v>
      </c>
      <c r="AB319" s="448"/>
      <c r="AC319" s="448"/>
      <c r="AD319" s="120"/>
      <c r="AJ319" s="466"/>
    </row>
    <row r="320" spans="12:36" customFormat="1" ht="15" customHeight="1">
      <c r="L320" s="66" t="s">
        <v>704</v>
      </c>
      <c r="M320" s="345" t="s">
        <v>1866</v>
      </c>
      <c r="N320" s="196" t="s">
        <v>122</v>
      </c>
      <c r="O320" s="196">
        <v>29742</v>
      </c>
      <c r="P320" s="452" t="s">
        <v>99</v>
      </c>
      <c r="Q320" s="457">
        <f t="shared" si="17"/>
        <v>514101</v>
      </c>
      <c r="R320" s="457" t="str">
        <f t="shared" si="18"/>
        <v>FRK.01.</v>
      </c>
      <c r="S320" s="457" t="str">
        <f t="shared" si="19"/>
        <v>Wykonywanie usług fryzjerskich</v>
      </c>
      <c r="T320" s="444" t="s">
        <v>2284</v>
      </c>
      <c r="U320" s="436">
        <v>1</v>
      </c>
      <c r="V320" s="436">
        <v>1</v>
      </c>
      <c r="W320" s="473" t="s">
        <v>1994</v>
      </c>
      <c r="X320" s="436">
        <v>1</v>
      </c>
      <c r="Y320" s="506">
        <v>1</v>
      </c>
      <c r="Z320" s="515" t="str">
        <f t="shared" si="20"/>
        <v>Zespół Szkół Ponadpodstawowych im. Hipolita Cegielskiego w Ziębicach ul. Wojska Polskiego 3, 57-220 Ziębice</v>
      </c>
      <c r="AA320" s="440" t="s">
        <v>32</v>
      </c>
      <c r="AB320" s="448"/>
      <c r="AC320" s="448"/>
      <c r="AD320" s="120"/>
      <c r="AJ320" s="466"/>
    </row>
    <row r="321" spans="12:36" customFormat="1" ht="15" customHeight="1">
      <c r="L321" s="66" t="s">
        <v>1819</v>
      </c>
      <c r="M321" s="68" t="s">
        <v>1808</v>
      </c>
      <c r="N321" s="66" t="s">
        <v>122</v>
      </c>
      <c r="O321" s="128">
        <v>30693</v>
      </c>
      <c r="P321" s="452" t="s">
        <v>91</v>
      </c>
      <c r="Q321" s="457">
        <f t="shared" si="17"/>
        <v>722307</v>
      </c>
      <c r="R321" s="457" t="str">
        <f t="shared" si="18"/>
        <v>MEC.05.</v>
      </c>
      <c r="S321" s="457" t="str">
        <f t="shared" si="19"/>
        <v> Użytkowanie obrabiarek skrawających</v>
      </c>
      <c r="T321" s="671" t="s">
        <v>2282</v>
      </c>
      <c r="U321" s="436">
        <v>3</v>
      </c>
      <c r="V321" s="436">
        <v>0</v>
      </c>
      <c r="W321" s="473" t="s">
        <v>1994</v>
      </c>
      <c r="X321" s="436">
        <v>3</v>
      </c>
      <c r="Y321" s="506">
        <v>0</v>
      </c>
      <c r="Z321" s="515" t="str">
        <f t="shared" si="20"/>
        <v>Centrum Kształcenia Zawodowego w Oleśnicy, ul. Wojska Polskiego 67</v>
      </c>
      <c r="AA321" s="440" t="s">
        <v>692</v>
      </c>
      <c r="AB321" s="448"/>
      <c r="AC321" s="271"/>
      <c r="AD321" s="120"/>
      <c r="AJ321" s="466"/>
    </row>
    <row r="322" spans="12:36" customFormat="1" ht="15" customHeight="1">
      <c r="L322" s="66" t="s">
        <v>442</v>
      </c>
      <c r="M322" s="299" t="s">
        <v>2026</v>
      </c>
      <c r="N322" s="196" t="s">
        <v>122</v>
      </c>
      <c r="O322" s="196">
        <v>60251</v>
      </c>
      <c r="P322" s="452" t="s">
        <v>52</v>
      </c>
      <c r="Q322" s="457">
        <f t="shared" si="17"/>
        <v>751204</v>
      </c>
      <c r="R322" s="457" t="str">
        <f t="shared" si="18"/>
        <v>SPC.03.</v>
      </c>
      <c r="S322" s="457" t="str">
        <f t="shared" si="19"/>
        <v>Produkcja wyrobów piekarskich</v>
      </c>
      <c r="T322" s="675" t="s">
        <v>2330</v>
      </c>
      <c r="U322" s="441">
        <v>1</v>
      </c>
      <c r="V322" s="441">
        <v>0</v>
      </c>
      <c r="W322" s="473" t="s">
        <v>1994</v>
      </c>
      <c r="X322" s="441">
        <v>1</v>
      </c>
      <c r="Y322" s="505">
        <v>0</v>
      </c>
      <c r="Z322" s="515" t="str">
        <f t="shared" si="20"/>
        <v>Centrum Kształcenia Zawodowego w Świdnicy, 58-105 Świdnica, ul. Gen. Władysława Sikorskiego 41</v>
      </c>
      <c r="AA322" s="440" t="s">
        <v>93</v>
      </c>
      <c r="AB322" s="448"/>
      <c r="AC322" s="448"/>
      <c r="AD322" s="120"/>
      <c r="AJ322" s="466"/>
    </row>
    <row r="323" spans="12:36" customFormat="1" ht="15" customHeight="1">
      <c r="L323" s="66" t="s">
        <v>443</v>
      </c>
      <c r="M323" s="297" t="s">
        <v>1808</v>
      </c>
      <c r="N323" s="196" t="s">
        <v>122</v>
      </c>
      <c r="O323" s="128">
        <v>30693</v>
      </c>
      <c r="P323" s="452" t="s">
        <v>1041</v>
      </c>
      <c r="Q323" s="457">
        <f t="shared" si="17"/>
        <v>713203</v>
      </c>
      <c r="R323" s="457" t="str">
        <f t="shared" si="18"/>
        <v>MOT.03.</v>
      </c>
      <c r="S323" s="457" t="str">
        <f t="shared" si="19"/>
        <v>Diagnozowanie i naprawa powłok lakierniczych</v>
      </c>
      <c r="T323" s="512" t="s">
        <v>2330</v>
      </c>
      <c r="U323" s="436">
        <v>2</v>
      </c>
      <c r="V323" s="436">
        <v>0</v>
      </c>
      <c r="W323" s="473" t="s">
        <v>1994</v>
      </c>
      <c r="X323" s="436">
        <v>2</v>
      </c>
      <c r="Y323" s="506">
        <v>0</v>
      </c>
      <c r="Z323" s="515" t="str">
        <f t="shared" si="20"/>
        <v>Centrum Kształcenia Zawodowego w Świdnicy, 58-105 Świdnica, ul. Gen. Władysława Sikorskiego 41</v>
      </c>
      <c r="AA323" s="440" t="s">
        <v>93</v>
      </c>
      <c r="AB323" s="449"/>
      <c r="AC323" s="448"/>
      <c r="AD323" s="120"/>
      <c r="AJ323" s="466"/>
    </row>
    <row r="324" spans="12:36" customFormat="1" ht="15" customHeight="1">
      <c r="L324" s="66" t="s">
        <v>698</v>
      </c>
      <c r="M324" s="297" t="s">
        <v>1808</v>
      </c>
      <c r="N324" s="196" t="s">
        <v>122</v>
      </c>
      <c r="O324" s="128">
        <v>30693</v>
      </c>
      <c r="P324" s="452" t="s">
        <v>79</v>
      </c>
      <c r="Q324" s="457">
        <f t="shared" si="17"/>
        <v>751204</v>
      </c>
      <c r="R324" s="457" t="str">
        <f t="shared" si="18"/>
        <v>SPC.03.</v>
      </c>
      <c r="S324" s="457" t="str">
        <f t="shared" si="19"/>
        <v>Produkcja wyrobów piekarskich</v>
      </c>
      <c r="T324" s="673" t="s">
        <v>2330</v>
      </c>
      <c r="U324" s="436">
        <v>1</v>
      </c>
      <c r="V324" s="436">
        <v>0</v>
      </c>
      <c r="W324" s="473" t="s">
        <v>1994</v>
      </c>
      <c r="X324" s="436">
        <v>1</v>
      </c>
      <c r="Y324" s="506">
        <v>0</v>
      </c>
      <c r="Z324" s="515" t="str">
        <f t="shared" si="20"/>
        <v>Centrum Kształcenia Zawodowego w Oleśnicy, ul. Wojska Polskiego 67</v>
      </c>
      <c r="AA324" s="440" t="s">
        <v>692</v>
      </c>
      <c r="AB324" s="645"/>
      <c r="AC324" s="645"/>
      <c r="AD324" s="408"/>
      <c r="AJ324" s="466"/>
    </row>
    <row r="325" spans="12:36" customFormat="1" ht="15" customHeight="1">
      <c r="L325" s="66" t="s">
        <v>700</v>
      </c>
      <c r="M325" s="297" t="s">
        <v>1808</v>
      </c>
      <c r="N325" s="196" t="s">
        <v>122</v>
      </c>
      <c r="O325" s="128">
        <v>30693</v>
      </c>
      <c r="P325" s="452" t="s">
        <v>30</v>
      </c>
      <c r="Q325" s="457">
        <f t="shared" si="17"/>
        <v>752205</v>
      </c>
      <c r="R325" s="457" t="str">
        <f t="shared" si="18"/>
        <v>DRM.04.</v>
      </c>
      <c r="S325" s="457" t="str">
        <f t="shared" si="19"/>
        <v> Wytwarzanie wyrobów z drewna i materiałów drewnopochodnych</v>
      </c>
      <c r="T325" s="512" t="s">
        <v>2330</v>
      </c>
      <c r="U325" s="436">
        <v>1</v>
      </c>
      <c r="V325" s="436">
        <v>0</v>
      </c>
      <c r="W325" s="442" t="s">
        <v>1994</v>
      </c>
      <c r="X325" s="436">
        <v>1</v>
      </c>
      <c r="Y325" s="506">
        <v>0</v>
      </c>
      <c r="Z325" s="515" t="str">
        <f t="shared" si="20"/>
        <v>Centrum Kształcenia Zawodowego w Świdnicy, 58-105 Świdnica, ul. Gen. Władysława Sikorskiego 41</v>
      </c>
      <c r="AA325" s="440" t="s">
        <v>93</v>
      </c>
      <c r="AB325" s="448"/>
      <c r="AC325" s="120"/>
      <c r="AD325" s="120"/>
      <c r="AE325" s="1"/>
      <c r="AF325" s="1"/>
      <c r="AG325" s="1"/>
      <c r="AH325" s="1"/>
      <c r="AI325" s="1"/>
      <c r="AJ325" s="465"/>
    </row>
    <row r="326" spans="12:36" customFormat="1" ht="15" customHeight="1">
      <c r="L326" s="66" t="s">
        <v>706</v>
      </c>
      <c r="M326" s="345" t="s">
        <v>1866</v>
      </c>
      <c r="N326" s="196" t="s">
        <v>122</v>
      </c>
      <c r="O326" s="196">
        <v>29742</v>
      </c>
      <c r="P326" s="452" t="s">
        <v>71</v>
      </c>
      <c r="Q326" s="457">
        <f t="shared" si="17"/>
        <v>512001</v>
      </c>
      <c r="R326" s="457" t="str">
        <f t="shared" si="18"/>
        <v>HGT.02.</v>
      </c>
      <c r="S326" s="457" t="str">
        <f t="shared" si="19"/>
        <v> Przygotowanie i wydawanie dań</v>
      </c>
      <c r="T326" s="671" t="s">
        <v>2351</v>
      </c>
      <c r="U326" s="436">
        <v>4</v>
      </c>
      <c r="V326" s="436">
        <v>3</v>
      </c>
      <c r="W326" s="442" t="s">
        <v>1994</v>
      </c>
      <c r="X326" s="436">
        <v>4</v>
      </c>
      <c r="Y326" s="506">
        <v>3</v>
      </c>
      <c r="Z326" s="515" t="str">
        <f t="shared" si="20"/>
        <v>Zespół Szkół Ponadpodstawowych im. Hipolita Cegielskiego w Ziębicach ul. Wojska Polskiego 3, 57-220 Ziębice</v>
      </c>
      <c r="AA326" s="440" t="s">
        <v>32</v>
      </c>
      <c r="AB326" s="448"/>
      <c r="AC326" s="120"/>
      <c r="AD326" s="120"/>
      <c r="AE326" s="1"/>
      <c r="AF326" s="1"/>
      <c r="AG326" s="1"/>
      <c r="AH326" s="1"/>
      <c r="AI326" s="1"/>
      <c r="AJ326" s="465"/>
    </row>
    <row r="327" spans="12:36" customFormat="1" ht="15" customHeight="1">
      <c r="L327" s="66" t="s">
        <v>699</v>
      </c>
      <c r="M327" s="297" t="s">
        <v>1808</v>
      </c>
      <c r="N327" s="196" t="s">
        <v>122</v>
      </c>
      <c r="O327" s="128">
        <v>30693</v>
      </c>
      <c r="P327" s="452" t="s">
        <v>175</v>
      </c>
      <c r="Q327" s="457">
        <f t="shared" si="17"/>
        <v>751201</v>
      </c>
      <c r="R327" s="457" t="str">
        <f t="shared" si="18"/>
        <v>SPC.01.</v>
      </c>
      <c r="S327" s="457" t="str">
        <f t="shared" si="19"/>
        <v>Produkcja wyrobów cukierniczych</v>
      </c>
      <c r="T327" s="671" t="s">
        <v>2281</v>
      </c>
      <c r="U327" s="436">
        <v>1</v>
      </c>
      <c r="V327" s="436">
        <v>1</v>
      </c>
      <c r="W327" s="442" t="s">
        <v>1994</v>
      </c>
      <c r="X327" s="436">
        <v>1</v>
      </c>
      <c r="Y327" s="506">
        <v>1</v>
      </c>
      <c r="Z327" s="515" t="str">
        <f t="shared" si="20"/>
        <v>Centrum Kształcenia Zawodowego w Oleśnicy, ul. Wojska Polskiego 67</v>
      </c>
      <c r="AA327" s="440" t="s">
        <v>692</v>
      </c>
      <c r="AB327" s="448"/>
      <c r="AC327" s="448"/>
      <c r="AD327" s="120"/>
      <c r="AE327" s="1"/>
      <c r="AF327" s="1"/>
      <c r="AG327" s="1"/>
      <c r="AH327" s="1"/>
      <c r="AI327" s="1"/>
      <c r="AJ327" s="465"/>
    </row>
    <row r="328" spans="12:36" customFormat="1" ht="15" customHeight="1">
      <c r="L328" s="66" t="s">
        <v>701</v>
      </c>
      <c r="M328" s="345" t="s">
        <v>1866</v>
      </c>
      <c r="N328" s="196" t="s">
        <v>122</v>
      </c>
      <c r="O328" s="196">
        <v>29742</v>
      </c>
      <c r="P328" s="452" t="s">
        <v>175</v>
      </c>
      <c r="Q328" s="457">
        <f t="shared" ref="Q328:Q391" si="21">IFERROR(VLOOKUP(P328,B$8:E$135,2,0),0)</f>
        <v>751201</v>
      </c>
      <c r="R328" s="457" t="str">
        <f t="shared" ref="R328:R391" si="22">IFERROR(VLOOKUP(Q328,C$8:F$135,2,0),0)</f>
        <v>SPC.01.</v>
      </c>
      <c r="S328" s="457" t="str">
        <f t="shared" ref="S328:S391" si="23">IFERROR(VLOOKUP(R328,D$8:G$135,2,0),0)</f>
        <v>Produkcja wyrobów cukierniczych</v>
      </c>
      <c r="T328" s="673" t="s">
        <v>2281</v>
      </c>
      <c r="U328" s="436">
        <v>1</v>
      </c>
      <c r="V328" s="436">
        <v>1</v>
      </c>
      <c r="W328" s="442" t="s">
        <v>1994</v>
      </c>
      <c r="X328" s="436">
        <v>1</v>
      </c>
      <c r="Y328" s="506">
        <v>1</v>
      </c>
      <c r="Z328" s="515" t="str">
        <f t="shared" ref="Z328:Z391" si="24">IFERROR(VLOOKUP(AA328,AH$8:AI$46,2,0),0)</f>
        <v>Centrum Kształcenia Zawodowego w Oleśnicy, ul. Wojska Polskiego 67</v>
      </c>
      <c r="AA328" s="440" t="s">
        <v>692</v>
      </c>
      <c r="AB328" s="448"/>
      <c r="AC328" s="120"/>
      <c r="AD328" s="120"/>
      <c r="AE328" s="1"/>
      <c r="AF328" s="1"/>
      <c r="AG328" s="1"/>
      <c r="AH328" s="1"/>
      <c r="AI328" s="1"/>
      <c r="AJ328" s="465"/>
    </row>
    <row r="329" spans="12:36" customFormat="1" ht="15" customHeight="1">
      <c r="L329" s="66" t="s">
        <v>707</v>
      </c>
      <c r="M329" s="345" t="s">
        <v>1866</v>
      </c>
      <c r="N329" s="196" t="s">
        <v>122</v>
      </c>
      <c r="O329" s="196">
        <v>29742</v>
      </c>
      <c r="P329" s="452" t="s">
        <v>211</v>
      </c>
      <c r="Q329" s="457">
        <f t="shared" si="21"/>
        <v>432106</v>
      </c>
      <c r="R329" s="457" t="str">
        <f t="shared" si="22"/>
        <v>SPL.01.</v>
      </c>
      <c r="S329" s="457" t="str">
        <f t="shared" si="23"/>
        <v>Obsługa magazynów</v>
      </c>
      <c r="T329" s="673" t="s">
        <v>2281</v>
      </c>
      <c r="U329" s="436">
        <v>8</v>
      </c>
      <c r="V329" s="436">
        <v>2</v>
      </c>
      <c r="W329" s="442" t="s">
        <v>1994</v>
      </c>
      <c r="X329" s="436">
        <v>8</v>
      </c>
      <c r="Y329" s="506">
        <v>2</v>
      </c>
      <c r="Z329" s="515" t="str">
        <f t="shared" si="24"/>
        <v>Centrum Kształcenia Zawodowego w Kędzierzynie - Koźlu, ul. Mostowa 7, 47-223 Kędzierzyn Koźle, biuro@ckzkk.pl</v>
      </c>
      <c r="AA329" s="440" t="s">
        <v>2355</v>
      </c>
      <c r="AB329" s="449"/>
      <c r="AC329" s="448"/>
      <c r="AD329" s="120"/>
      <c r="AE329" s="1"/>
      <c r="AF329" s="1"/>
      <c r="AG329" s="1"/>
      <c r="AH329" s="1"/>
      <c r="AI329" s="1"/>
      <c r="AJ329" s="465"/>
    </row>
    <row r="330" spans="12:36" customFormat="1" ht="15" customHeight="1">
      <c r="L330" s="66" t="s">
        <v>705</v>
      </c>
      <c r="M330" s="345" t="s">
        <v>1866</v>
      </c>
      <c r="N330" s="196" t="s">
        <v>122</v>
      </c>
      <c r="O330" s="196">
        <v>29742</v>
      </c>
      <c r="P330" s="452" t="s">
        <v>66</v>
      </c>
      <c r="Q330" s="457">
        <f t="shared" si="21"/>
        <v>723103</v>
      </c>
      <c r="R330" s="457" t="str">
        <f t="shared" si="22"/>
        <v>MOT.05.</v>
      </c>
      <c r="S330" s="457" t="str">
        <f t="shared" si="23"/>
        <v>Obsługa, diagnozowanie oraz naprawa pojazdów samochodowych</v>
      </c>
      <c r="T330" s="673" t="s">
        <v>2332</v>
      </c>
      <c r="U330" s="436">
        <v>5</v>
      </c>
      <c r="V330" s="436">
        <v>0</v>
      </c>
      <c r="W330" s="442" t="s">
        <v>1994</v>
      </c>
      <c r="X330" s="436">
        <v>5</v>
      </c>
      <c r="Y330" s="506">
        <v>0</v>
      </c>
      <c r="Z330" s="515" t="str">
        <f t="shared" si="24"/>
        <v>Zespół Szkół Ponadpodstawowych im. Hipolita Cegielskiego w Ziębicach ul. Wojska Polskiego 3, 57-220 Ziębice</v>
      </c>
      <c r="AA330" s="440" t="s">
        <v>32</v>
      </c>
      <c r="AB330" s="448"/>
      <c r="AC330" s="120"/>
      <c r="AD330" s="120"/>
      <c r="AE330" s="1"/>
      <c r="AF330" s="1"/>
      <c r="AG330" s="1"/>
      <c r="AH330" s="1"/>
      <c r="AI330" s="1"/>
      <c r="AJ330" s="465"/>
    </row>
    <row r="331" spans="12:36" customFormat="1" ht="15" customHeight="1">
      <c r="L331" s="66" t="s">
        <v>708</v>
      </c>
      <c r="M331" s="171"/>
      <c r="N331" s="168" t="s">
        <v>2069</v>
      </c>
      <c r="O331" s="66"/>
      <c r="P331" s="452" t="s">
        <v>71</v>
      </c>
      <c r="Q331" s="457">
        <f t="shared" si="21"/>
        <v>512001</v>
      </c>
      <c r="R331" s="457" t="str">
        <f t="shared" si="22"/>
        <v>HGT.02.</v>
      </c>
      <c r="S331" s="457" t="str">
        <f t="shared" si="23"/>
        <v> Przygotowanie i wydawanie dań</v>
      </c>
      <c r="T331" s="426" t="s">
        <v>2283</v>
      </c>
      <c r="U331" s="444">
        <v>1</v>
      </c>
      <c r="V331" s="444"/>
      <c r="W331" s="444"/>
      <c r="X331" s="444"/>
      <c r="Y331" s="471"/>
      <c r="Z331" s="515" t="str">
        <f t="shared" si="24"/>
        <v>Centrum Kształcenia Zawodowego w Oleśnicy, ul. Wojska Polskiego 67</v>
      </c>
      <c r="AA331" s="440" t="s">
        <v>692</v>
      </c>
      <c r="AB331" s="450"/>
      <c r="AC331" s="384"/>
      <c r="AD331" s="384"/>
      <c r="AE331" s="1"/>
      <c r="AF331" s="1"/>
      <c r="AG331" s="1"/>
      <c r="AH331" s="1"/>
      <c r="AI331" s="1"/>
      <c r="AJ331" s="465"/>
    </row>
    <row r="332" spans="12:36" customFormat="1" ht="15" customHeight="1">
      <c r="L332" s="66" t="s">
        <v>709</v>
      </c>
      <c r="M332" s="171"/>
      <c r="N332" s="168" t="s">
        <v>2069</v>
      </c>
      <c r="O332" s="66"/>
      <c r="P332" s="452" t="s">
        <v>33</v>
      </c>
      <c r="Q332" s="457">
        <f t="shared" si="21"/>
        <v>514101</v>
      </c>
      <c r="R332" s="457" t="str">
        <f t="shared" si="22"/>
        <v>FRK.01.</v>
      </c>
      <c r="S332" s="457" t="str">
        <f t="shared" si="23"/>
        <v>Wykonywanie usług fryzjerskich</v>
      </c>
      <c r="T332" s="632" t="s">
        <v>2290</v>
      </c>
      <c r="U332" s="444">
        <v>1</v>
      </c>
      <c r="V332" s="444"/>
      <c r="W332" s="471"/>
      <c r="X332" s="444"/>
      <c r="Y332" s="471"/>
      <c r="Z332" s="515" t="str">
        <f t="shared" si="24"/>
        <v>Centrum Kształcenia Zawodowego w Oleśnicy, ul. Wojska Polskiego 67</v>
      </c>
      <c r="AA332" s="440" t="s">
        <v>692</v>
      </c>
      <c r="AB332" s="450"/>
      <c r="AC332" s="384"/>
      <c r="AD332" s="384"/>
      <c r="AJ332" s="466"/>
    </row>
    <row r="333" spans="12:36" customFormat="1" ht="15" customHeight="1">
      <c r="L333" s="66" t="s">
        <v>710</v>
      </c>
      <c r="M333" s="171"/>
      <c r="N333" s="168" t="s">
        <v>2069</v>
      </c>
      <c r="O333" s="66"/>
      <c r="P333" s="452" t="s">
        <v>41</v>
      </c>
      <c r="Q333" s="457">
        <f t="shared" si="21"/>
        <v>522301</v>
      </c>
      <c r="R333" s="457" t="str">
        <f t="shared" si="22"/>
        <v>HAN.01.</v>
      </c>
      <c r="S333" s="457" t="str">
        <f t="shared" si="23"/>
        <v>Prowadzenie sprzedaży</v>
      </c>
      <c r="T333" s="626" t="s">
        <v>2284</v>
      </c>
      <c r="U333" s="444">
        <v>1</v>
      </c>
      <c r="V333" s="444"/>
      <c r="W333" s="471"/>
      <c r="X333" s="444"/>
      <c r="Y333" s="471"/>
      <c r="Z333" s="515" t="str">
        <f t="shared" si="24"/>
        <v>Centrum Kształcenia Zawodowego w Oleśnicy, ul. Wojska Polskiego 67</v>
      </c>
      <c r="AA333" s="440" t="s">
        <v>692</v>
      </c>
      <c r="AB333" s="448"/>
      <c r="AC333" s="448"/>
      <c r="AD333" s="120"/>
      <c r="AJ333" s="466"/>
    </row>
    <row r="334" spans="12:36" customFormat="1" ht="15" customHeight="1">
      <c r="L334" s="66" t="s">
        <v>711</v>
      </c>
      <c r="M334" s="171"/>
      <c r="N334" s="168" t="s">
        <v>2069</v>
      </c>
      <c r="O334" s="66"/>
      <c r="P334" s="452" t="s">
        <v>34</v>
      </c>
      <c r="Q334" s="457">
        <f t="shared" si="21"/>
        <v>751201</v>
      </c>
      <c r="R334" s="457" t="str">
        <f t="shared" si="22"/>
        <v>SPC.01.</v>
      </c>
      <c r="S334" s="457" t="str">
        <f t="shared" si="23"/>
        <v>Produkcja wyrobów cukierniczych</v>
      </c>
      <c r="T334" s="633" t="s">
        <v>2281</v>
      </c>
      <c r="U334" s="444">
        <v>1</v>
      </c>
      <c r="V334" s="444"/>
      <c r="W334" s="471"/>
      <c r="X334" s="444"/>
      <c r="Y334" s="471"/>
      <c r="Z334" s="515" t="str">
        <f t="shared" si="24"/>
        <v>Centrum Kształcenia Zawodowego w Oleśnicy, ul. Wojska Polskiego 67</v>
      </c>
      <c r="AA334" s="440" t="s">
        <v>692</v>
      </c>
      <c r="AB334" s="448"/>
      <c r="AC334" s="271"/>
      <c r="AD334" s="120"/>
      <c r="AJ334" s="466"/>
    </row>
    <row r="335" spans="12:36" customFormat="1" ht="15" customHeight="1">
      <c r="L335" s="66" t="s">
        <v>714</v>
      </c>
      <c r="M335" s="68" t="s">
        <v>1864</v>
      </c>
      <c r="N335" s="66" t="s">
        <v>186</v>
      </c>
      <c r="O335" s="66">
        <v>40806</v>
      </c>
      <c r="P335" s="452" t="s">
        <v>71</v>
      </c>
      <c r="Q335" s="457">
        <f t="shared" si="21"/>
        <v>512001</v>
      </c>
      <c r="R335" s="457" t="str">
        <f t="shared" si="22"/>
        <v>HGT.02.</v>
      </c>
      <c r="S335" s="457" t="str">
        <f t="shared" si="23"/>
        <v> Przygotowanie i wydawanie dań</v>
      </c>
      <c r="T335" s="283"/>
      <c r="U335" s="607">
        <v>0</v>
      </c>
      <c r="V335" s="441">
        <v>0</v>
      </c>
      <c r="W335" s="473" t="s">
        <v>1994</v>
      </c>
      <c r="X335" s="441">
        <v>0</v>
      </c>
      <c r="Y335" s="505">
        <v>0</v>
      </c>
      <c r="Z335" s="515" t="str">
        <f t="shared" si="24"/>
        <v>Centrum Kształcenia Zawodowego i Ustawicznego w Legnicy, ul. Lotnicza 26, 59-220 Legnica</v>
      </c>
      <c r="AA335" s="440" t="s">
        <v>691</v>
      </c>
      <c r="AB335" s="120"/>
      <c r="AC335" s="120"/>
      <c r="AD335" s="120"/>
      <c r="AJ335" s="466"/>
    </row>
    <row r="336" spans="12:36" customFormat="1" ht="15" customHeight="1">
      <c r="L336" s="66" t="s">
        <v>717</v>
      </c>
      <c r="M336" s="68" t="s">
        <v>1864</v>
      </c>
      <c r="N336" s="66" t="s">
        <v>186</v>
      </c>
      <c r="O336" s="66">
        <v>40806</v>
      </c>
      <c r="P336" s="452" t="s">
        <v>66</v>
      </c>
      <c r="Q336" s="457">
        <f t="shared" si="21"/>
        <v>723103</v>
      </c>
      <c r="R336" s="457" t="str">
        <f t="shared" si="22"/>
        <v>MOT.05.</v>
      </c>
      <c r="S336" s="457" t="str">
        <f t="shared" si="23"/>
        <v>Obsługa, diagnozowanie oraz naprawa pojazdów samochodowych</v>
      </c>
      <c r="T336" s="426" t="s">
        <v>2275</v>
      </c>
      <c r="U336" s="441">
        <v>5</v>
      </c>
      <c r="V336" s="441">
        <v>0</v>
      </c>
      <c r="W336" s="471" t="s">
        <v>1994</v>
      </c>
      <c r="X336" s="441">
        <v>0</v>
      </c>
      <c r="Y336" s="505">
        <v>0</v>
      </c>
      <c r="Z336" s="515" t="str">
        <f t="shared" si="24"/>
        <v>Głogowskie Centrum Kształcenia Zawodowego w Głogowie</v>
      </c>
      <c r="AA336" s="440" t="s">
        <v>475</v>
      </c>
      <c r="AB336" s="448"/>
      <c r="AC336" s="448"/>
      <c r="AD336" s="120"/>
      <c r="AJ336" s="466"/>
    </row>
    <row r="337" spans="12:36" customFormat="1" ht="15" customHeight="1">
      <c r="L337" s="66" t="s">
        <v>719</v>
      </c>
      <c r="M337" s="68" t="s">
        <v>1864</v>
      </c>
      <c r="N337" s="196" t="s">
        <v>186</v>
      </c>
      <c r="O337" s="66">
        <v>40806</v>
      </c>
      <c r="P337" s="452" t="s">
        <v>177</v>
      </c>
      <c r="Q337" s="457">
        <f t="shared" si="21"/>
        <v>722204</v>
      </c>
      <c r="R337" s="457" t="str">
        <f t="shared" si="22"/>
        <v>MEC.08.</v>
      </c>
      <c r="S337" s="457" t="str">
        <f t="shared" si="23"/>
        <v>Wykonywanie i naprawa elementów maszyn, urządzeń i narzędzi</v>
      </c>
      <c r="T337" s="430" t="s">
        <v>2359</v>
      </c>
      <c r="U337" s="436">
        <v>2</v>
      </c>
      <c r="V337" s="436">
        <v>0</v>
      </c>
      <c r="W337" s="471" t="s">
        <v>1994</v>
      </c>
      <c r="X337" s="436">
        <v>2</v>
      </c>
      <c r="Y337" s="506">
        <v>0</v>
      </c>
      <c r="Z337" s="515" t="str">
        <f t="shared" si="24"/>
        <v>Centrum Kształcenia Zawodowego w CKZiU,  ul. Tadeusza Kościuszki 27, 56-100 Wołów</v>
      </c>
      <c r="AA337" s="440" t="s">
        <v>190</v>
      </c>
      <c r="AB337" s="448"/>
      <c r="AC337" s="120"/>
      <c r="AD337" s="120"/>
      <c r="AJ337" s="466"/>
    </row>
    <row r="338" spans="12:36" customFormat="1" ht="15" customHeight="1">
      <c r="L338" s="66" t="s">
        <v>712</v>
      </c>
      <c r="M338" s="68" t="s">
        <v>1864</v>
      </c>
      <c r="N338" s="66" t="s">
        <v>186</v>
      </c>
      <c r="O338" s="66">
        <v>40806</v>
      </c>
      <c r="P338" s="452" t="s">
        <v>191</v>
      </c>
      <c r="Q338" s="457">
        <f t="shared" si="21"/>
        <v>741201</v>
      </c>
      <c r="R338" s="457" t="str">
        <f t="shared" si="22"/>
        <v>ELE.01.</v>
      </c>
      <c r="S338" s="457" t="str">
        <f t="shared" si="23"/>
        <v> Montaż i obsługa maszyn i urządzeń elektrycznych</v>
      </c>
      <c r="T338" s="426" t="s">
        <v>2371</v>
      </c>
      <c r="U338" s="436">
        <v>9</v>
      </c>
      <c r="V338" s="436">
        <v>0</v>
      </c>
      <c r="W338" s="473" t="s">
        <v>1994</v>
      </c>
      <c r="X338" s="441">
        <v>9</v>
      </c>
      <c r="Y338" s="505">
        <v>0</v>
      </c>
      <c r="Z338" s="515" t="str">
        <f t="shared" si="24"/>
        <v>Centrum Kształcenia Zawodowego i Ustawicznego, 67-400 Wschowa, Plac Kosynierów 1</v>
      </c>
      <c r="AA338" s="440" t="s">
        <v>679</v>
      </c>
      <c r="AB338" s="448"/>
      <c r="AC338" s="448"/>
      <c r="AD338" s="120"/>
      <c r="AJ338" s="466"/>
    </row>
    <row r="339" spans="12:36" customFormat="1" ht="15" customHeight="1">
      <c r="L339" s="66" t="s">
        <v>716</v>
      </c>
      <c r="M339" s="68" t="s">
        <v>1864</v>
      </c>
      <c r="N339" s="66" t="s">
        <v>186</v>
      </c>
      <c r="O339" s="66">
        <v>40806</v>
      </c>
      <c r="P339" s="452" t="s">
        <v>99</v>
      </c>
      <c r="Q339" s="457">
        <f t="shared" si="21"/>
        <v>514101</v>
      </c>
      <c r="R339" s="457" t="str">
        <f t="shared" si="22"/>
        <v>FRK.01.</v>
      </c>
      <c r="S339" s="457" t="str">
        <f t="shared" si="23"/>
        <v>Wykonywanie usług fryzjerskich</v>
      </c>
      <c r="T339" s="430" t="s">
        <v>2284</v>
      </c>
      <c r="U339" s="441">
        <v>4</v>
      </c>
      <c r="V339" s="441">
        <v>4</v>
      </c>
      <c r="W339" s="473" t="s">
        <v>1994</v>
      </c>
      <c r="X339" s="441">
        <v>2</v>
      </c>
      <c r="Y339" s="505">
        <v>2</v>
      </c>
      <c r="Z339" s="515" t="str">
        <f t="shared" si="24"/>
        <v>Centrum Kształcenia Zawodowego i Ustawicznego w Legnicy, ul. Lotnicza 26, 59-220 Legnica</v>
      </c>
      <c r="AA339" s="440" t="s">
        <v>691</v>
      </c>
      <c r="AB339" s="120"/>
      <c r="AC339" s="448"/>
      <c r="AD339" s="120"/>
      <c r="AJ339" s="466"/>
    </row>
    <row r="340" spans="12:36" customFormat="1" ht="15" customHeight="1">
      <c r="L340" s="66" t="s">
        <v>720</v>
      </c>
      <c r="M340" s="68" t="s">
        <v>1864</v>
      </c>
      <c r="N340" s="196" t="s">
        <v>186</v>
      </c>
      <c r="O340" s="66">
        <v>40806</v>
      </c>
      <c r="P340" s="518" t="s">
        <v>192</v>
      </c>
      <c r="Q340" s="457">
        <f t="shared" si="21"/>
        <v>713203</v>
      </c>
      <c r="R340" s="457" t="str">
        <f t="shared" si="22"/>
        <v>MOT.03.</v>
      </c>
      <c r="S340" s="457" t="str">
        <f t="shared" si="23"/>
        <v>Diagnozowanie i naprawa powłok lakierniczych</v>
      </c>
      <c r="T340" s="430" t="s">
        <v>2330</v>
      </c>
      <c r="U340" s="441">
        <v>1</v>
      </c>
      <c r="V340" s="441">
        <v>0</v>
      </c>
      <c r="W340" s="473" t="s">
        <v>1994</v>
      </c>
      <c r="X340" s="441">
        <v>1</v>
      </c>
      <c r="Y340" s="505">
        <v>0</v>
      </c>
      <c r="Z340" s="515" t="str">
        <f t="shared" si="24"/>
        <v>Centrum Kształcenia Zawodowego w Świdnicy, 58-105 Świdnica, ul. Gen. Władysława Sikorskiego 41</v>
      </c>
      <c r="AA340" s="440" t="s">
        <v>93</v>
      </c>
      <c r="AB340" s="120"/>
      <c r="AC340" s="272"/>
      <c r="AD340" s="120"/>
      <c r="AJ340" s="466"/>
    </row>
    <row r="341" spans="12:36" customFormat="1" ht="15" customHeight="1">
      <c r="L341" s="66" t="s">
        <v>721</v>
      </c>
      <c r="M341" s="68" t="s">
        <v>1864</v>
      </c>
      <c r="N341" s="196" t="s">
        <v>186</v>
      </c>
      <c r="O341" s="66">
        <v>40806</v>
      </c>
      <c r="P341" s="452" t="s">
        <v>80</v>
      </c>
      <c r="Q341" s="457">
        <f t="shared" si="21"/>
        <v>752205</v>
      </c>
      <c r="R341" s="457" t="str">
        <f t="shared" si="22"/>
        <v>DRM.04.</v>
      </c>
      <c r="S341" s="457" t="str">
        <f t="shared" si="23"/>
        <v> Wytwarzanie wyrobów z drewna i materiałów drewnopochodnych</v>
      </c>
      <c r="T341" s="430" t="s">
        <v>2330</v>
      </c>
      <c r="U341" s="441">
        <v>2</v>
      </c>
      <c r="V341" s="441">
        <v>0</v>
      </c>
      <c r="W341" s="473" t="s">
        <v>1994</v>
      </c>
      <c r="X341" s="441">
        <v>1</v>
      </c>
      <c r="Y341" s="505">
        <v>0</v>
      </c>
      <c r="Z341" s="515" t="str">
        <f t="shared" si="24"/>
        <v>Centrum Kształcenia Zawodowego w Świdnicy, 58-105 Świdnica, ul. Gen. Władysława Sikorskiego 41</v>
      </c>
      <c r="AA341" s="440" t="s">
        <v>93</v>
      </c>
      <c r="AB341" s="120"/>
      <c r="AC341" s="120"/>
      <c r="AD341" s="120"/>
      <c r="AJ341" s="466"/>
    </row>
    <row r="342" spans="12:36" customFormat="1" ht="15" customHeight="1">
      <c r="L342" s="66" t="s">
        <v>713</v>
      </c>
      <c r="M342" s="68" t="s">
        <v>1864</v>
      </c>
      <c r="N342" s="66" t="s">
        <v>186</v>
      </c>
      <c r="O342" s="66">
        <v>40806</v>
      </c>
      <c r="P342" s="452" t="s">
        <v>78</v>
      </c>
      <c r="Q342" s="457">
        <f t="shared" si="21"/>
        <v>741103</v>
      </c>
      <c r="R342" s="457" t="str">
        <f t="shared" si="22"/>
        <v>ELE.02.</v>
      </c>
      <c r="S342" s="457" t="str">
        <f t="shared" si="23"/>
        <v>Montaż, uruchamianie i konserwacja instalacji, maszyn i urządzeń elektrycznych</v>
      </c>
      <c r="T342" s="426" t="s">
        <v>2368</v>
      </c>
      <c r="U342" s="441">
        <v>1</v>
      </c>
      <c r="V342" s="441">
        <v>0</v>
      </c>
      <c r="W342" s="473" t="s">
        <v>1996</v>
      </c>
      <c r="X342" s="441">
        <v>1</v>
      </c>
      <c r="Y342" s="505">
        <v>0</v>
      </c>
      <c r="Z342" s="515" t="str">
        <f t="shared" si="24"/>
        <v>Centrum Kształcenia Zawodowego i Ustawicznego, 67-400 Wschowa, Plac Kosynierów 1</v>
      </c>
      <c r="AA342" s="440" t="s">
        <v>679</v>
      </c>
      <c r="AB342" s="448"/>
      <c r="AC342" s="448"/>
      <c r="AD342" s="120"/>
      <c r="AJ342" s="466"/>
    </row>
    <row r="343" spans="12:36" customFormat="1" ht="15" customHeight="1">
      <c r="L343" s="66" t="s">
        <v>715</v>
      </c>
      <c r="M343" s="68" t="s">
        <v>1864</v>
      </c>
      <c r="N343" s="66" t="s">
        <v>186</v>
      </c>
      <c r="O343" s="66">
        <v>40806</v>
      </c>
      <c r="P343" s="452" t="s">
        <v>34</v>
      </c>
      <c r="Q343" s="457">
        <f t="shared" si="21"/>
        <v>751201</v>
      </c>
      <c r="R343" s="457" t="str">
        <f t="shared" si="22"/>
        <v>SPC.01.</v>
      </c>
      <c r="S343" s="457" t="str">
        <f t="shared" si="23"/>
        <v>Produkcja wyrobów cukierniczych</v>
      </c>
      <c r="T343" s="423" t="s">
        <v>2280</v>
      </c>
      <c r="U343" s="436">
        <v>4</v>
      </c>
      <c r="V343" s="436">
        <v>4</v>
      </c>
      <c r="W343" s="473" t="s">
        <v>1994</v>
      </c>
      <c r="X343" s="441">
        <v>1</v>
      </c>
      <c r="Y343" s="505">
        <v>1</v>
      </c>
      <c r="Z343" s="515" t="str">
        <f t="shared" si="24"/>
        <v>Centrum Kształcenia Zawodowego i Ustawicznego w Legnicy, ul. Lotnicza 26, 59-220 Legnica</v>
      </c>
      <c r="AA343" s="440" t="s">
        <v>691</v>
      </c>
      <c r="AB343" s="448"/>
      <c r="AC343" s="448"/>
      <c r="AD343" s="120"/>
      <c r="AJ343" s="466"/>
    </row>
    <row r="344" spans="12:36" customFormat="1" ht="15" customHeight="1">
      <c r="L344" s="66" t="s">
        <v>718</v>
      </c>
      <c r="M344" s="68" t="s">
        <v>1864</v>
      </c>
      <c r="N344" s="66" t="s">
        <v>186</v>
      </c>
      <c r="O344" s="66">
        <v>40806</v>
      </c>
      <c r="P344" s="452" t="s">
        <v>70</v>
      </c>
      <c r="Q344" s="457">
        <f t="shared" si="21"/>
        <v>522301</v>
      </c>
      <c r="R344" s="457" t="str">
        <f t="shared" si="22"/>
        <v>HAN.01.</v>
      </c>
      <c r="S344" s="457" t="str">
        <f t="shared" si="23"/>
        <v>Prowadzenie sprzedaży</v>
      </c>
      <c r="T344" s="428" t="s">
        <v>2280</v>
      </c>
      <c r="U344" s="441">
        <v>12</v>
      </c>
      <c r="V344" s="441">
        <v>8</v>
      </c>
      <c r="W344" s="473" t="s">
        <v>1994</v>
      </c>
      <c r="X344" s="441">
        <v>2</v>
      </c>
      <c r="Y344" s="505">
        <v>2</v>
      </c>
      <c r="Z344" s="515" t="str">
        <f t="shared" si="24"/>
        <v>Centrum Kształcenia Zawodowego i Ustawicznego w Legnicy, ul. Lotnicza 26, 59-220 Legnica</v>
      </c>
      <c r="AA344" s="440" t="s">
        <v>691</v>
      </c>
      <c r="AB344" s="448"/>
      <c r="AC344" s="448"/>
      <c r="AD344" s="120"/>
      <c r="AJ344" s="466"/>
    </row>
    <row r="345" spans="12:36" customFormat="1" ht="15" customHeight="1">
      <c r="L345" s="66" t="s">
        <v>723</v>
      </c>
      <c r="M345" s="87" t="s">
        <v>2015</v>
      </c>
      <c r="N345" s="66" t="s">
        <v>471</v>
      </c>
      <c r="O345" s="66">
        <v>106261</v>
      </c>
      <c r="P345" s="452" t="s">
        <v>41</v>
      </c>
      <c r="Q345" s="457">
        <f t="shared" si="21"/>
        <v>522301</v>
      </c>
      <c r="R345" s="457" t="str">
        <f t="shared" si="22"/>
        <v>HAN.01.</v>
      </c>
      <c r="S345" s="457" t="str">
        <f t="shared" si="23"/>
        <v>Prowadzenie sprzedaży</v>
      </c>
      <c r="T345" s="675"/>
      <c r="U345" s="607">
        <v>0</v>
      </c>
      <c r="V345" s="485">
        <v>0</v>
      </c>
      <c r="W345" s="502" t="s">
        <v>1994</v>
      </c>
      <c r="X345" s="485">
        <v>0</v>
      </c>
      <c r="Y345" s="514">
        <v>0</v>
      </c>
      <c r="Z345" s="515" t="str">
        <f t="shared" si="24"/>
        <v>Centrum Kształcenia Zawodowego i Ustawicznego w Legnicy, ul. Lotnicza 26, 59-220 Legnica</v>
      </c>
      <c r="AA345" s="440" t="s">
        <v>691</v>
      </c>
      <c r="AB345" s="120"/>
      <c r="AC345" s="120"/>
      <c r="AD345" s="120"/>
      <c r="AJ345" s="466"/>
    </row>
    <row r="346" spans="12:36" customFormat="1" ht="15" customHeight="1">
      <c r="L346" s="66" t="s">
        <v>726</v>
      </c>
      <c r="M346" s="87" t="s">
        <v>2015</v>
      </c>
      <c r="N346" s="66" t="s">
        <v>471</v>
      </c>
      <c r="O346" s="66">
        <v>106261</v>
      </c>
      <c r="P346" s="452" t="s">
        <v>66</v>
      </c>
      <c r="Q346" s="457">
        <f t="shared" si="21"/>
        <v>723103</v>
      </c>
      <c r="R346" s="457" t="str">
        <f t="shared" si="22"/>
        <v>MOT.05.</v>
      </c>
      <c r="S346" s="457" t="str">
        <f t="shared" si="23"/>
        <v>Obsługa, diagnozowanie oraz naprawa pojazdów samochodowych</v>
      </c>
      <c r="T346" s="671" t="s">
        <v>2275</v>
      </c>
      <c r="U346" s="485">
        <v>3</v>
      </c>
      <c r="V346" s="485">
        <v>0</v>
      </c>
      <c r="W346" s="502" t="s">
        <v>1994</v>
      </c>
      <c r="X346" s="485">
        <v>0</v>
      </c>
      <c r="Y346" s="514">
        <v>0</v>
      </c>
      <c r="Z346" s="515" t="str">
        <f t="shared" si="24"/>
        <v>Głogowskie Centrum Kształcenia Zawodowego w Głogowie</v>
      </c>
      <c r="AA346" s="440" t="s">
        <v>475</v>
      </c>
      <c r="AB346" s="448"/>
      <c r="AC346" s="448"/>
      <c r="AD346" s="120"/>
      <c r="AJ346" s="466"/>
    </row>
    <row r="347" spans="12:36" customFormat="1" ht="15" customHeight="1">
      <c r="L347" s="66" t="s">
        <v>722</v>
      </c>
      <c r="M347" s="87" t="s">
        <v>2015</v>
      </c>
      <c r="N347" s="66" t="s">
        <v>471</v>
      </c>
      <c r="O347" s="66">
        <v>106261</v>
      </c>
      <c r="P347" s="452" t="s">
        <v>1040</v>
      </c>
      <c r="Q347" s="457">
        <f t="shared" si="21"/>
        <v>742118</v>
      </c>
      <c r="R347" s="457" t="str">
        <f t="shared" si="22"/>
        <v>ELM.03.</v>
      </c>
      <c r="S347" s="457" t="str">
        <f t="shared" si="23"/>
        <v>Montaż, uruchamianie i konserwacja urządzeń i systemów mechatronicznych</v>
      </c>
      <c r="T347" s="444" t="s">
        <v>2283</v>
      </c>
      <c r="U347" s="485">
        <v>2</v>
      </c>
      <c r="V347" s="485">
        <v>0</v>
      </c>
      <c r="W347" s="502" t="s">
        <v>1994</v>
      </c>
      <c r="X347" s="485">
        <v>2</v>
      </c>
      <c r="Y347" s="514">
        <v>0</v>
      </c>
      <c r="Z347" s="515" t="str">
        <f t="shared" si="24"/>
        <v>Centrum Kształcenia Zawodowego w Sieradzu, ul. Leszka Czarnego 2, 98-200 Sieradz, tel. 43 822 40 24 cezsieradz@op.pl</v>
      </c>
      <c r="AA347" s="440" t="s">
        <v>2377</v>
      </c>
      <c r="AB347" s="120"/>
      <c r="AC347" s="120"/>
      <c r="AD347" s="120"/>
      <c r="AJ347" s="466"/>
    </row>
    <row r="348" spans="12:36" customFormat="1" ht="15" customHeight="1">
      <c r="L348" s="66" t="s">
        <v>725</v>
      </c>
      <c r="M348" s="87" t="s">
        <v>2015</v>
      </c>
      <c r="N348" s="66" t="s">
        <v>471</v>
      </c>
      <c r="O348" s="66">
        <v>106261</v>
      </c>
      <c r="P348" s="452" t="s">
        <v>73</v>
      </c>
      <c r="Q348" s="457">
        <f t="shared" si="21"/>
        <v>722307</v>
      </c>
      <c r="R348" s="457" t="str">
        <f t="shared" si="22"/>
        <v>MEC.05.</v>
      </c>
      <c r="S348" s="457" t="str">
        <f t="shared" si="23"/>
        <v> Użytkowanie obrabiarek skrawających</v>
      </c>
      <c r="T348" s="444" t="s">
        <v>2290</v>
      </c>
      <c r="U348" s="485">
        <v>4</v>
      </c>
      <c r="V348" s="485">
        <v>0</v>
      </c>
      <c r="W348" s="502" t="s">
        <v>1994</v>
      </c>
      <c r="X348" s="485">
        <v>4</v>
      </c>
      <c r="Y348" s="514">
        <v>0</v>
      </c>
      <c r="Z348" s="515" t="str">
        <f t="shared" si="24"/>
        <v>Centrum Kształcenia Zawodowego w Świdnicy, 58-105 Świdnica, ul. Gen. Władysława Sikorskiego 41</v>
      </c>
      <c r="AA348" s="440" t="s">
        <v>93</v>
      </c>
      <c r="AB348" s="120"/>
      <c r="AC348" s="120"/>
      <c r="AD348" s="120"/>
      <c r="AJ348" s="466"/>
    </row>
    <row r="349" spans="12:36" customFormat="1" ht="15" customHeight="1">
      <c r="L349" s="66" t="s">
        <v>724</v>
      </c>
      <c r="M349" s="87" t="s">
        <v>2015</v>
      </c>
      <c r="N349" s="66" t="s">
        <v>471</v>
      </c>
      <c r="O349" s="66">
        <v>106261</v>
      </c>
      <c r="P349" s="452" t="s">
        <v>40</v>
      </c>
      <c r="Q349" s="457">
        <f t="shared" si="21"/>
        <v>512001</v>
      </c>
      <c r="R349" s="457" t="str">
        <f t="shared" si="22"/>
        <v>HGT.02.</v>
      </c>
      <c r="S349" s="457" t="str">
        <f t="shared" si="23"/>
        <v> Przygotowanie i wydawanie dań</v>
      </c>
      <c r="T349" s="674" t="s">
        <v>2285</v>
      </c>
      <c r="U349" s="485">
        <v>6</v>
      </c>
      <c r="V349" s="485">
        <v>5</v>
      </c>
      <c r="W349" s="502" t="s">
        <v>1994</v>
      </c>
      <c r="X349" s="485">
        <v>6</v>
      </c>
      <c r="Y349" s="514">
        <v>5</v>
      </c>
      <c r="Z349" s="515" t="str">
        <f t="shared" si="24"/>
        <v>Centrum Kształcenia Zawodowego i Ustawicznego w Legnicy, ul. Lotnicza 26, 59-220 Legnica</v>
      </c>
      <c r="AA349" s="440" t="s">
        <v>691</v>
      </c>
      <c r="AB349" s="448"/>
      <c r="AC349" s="120"/>
      <c r="AD349" s="120"/>
      <c r="AJ349" s="466"/>
    </row>
    <row r="350" spans="12:36" customFormat="1" ht="15" customHeight="1">
      <c r="L350" s="66" t="s">
        <v>728</v>
      </c>
      <c r="M350" s="68" t="s">
        <v>2198</v>
      </c>
      <c r="N350" s="66" t="s">
        <v>204</v>
      </c>
      <c r="O350" s="66">
        <v>84234</v>
      </c>
      <c r="P350" s="452" t="s">
        <v>36</v>
      </c>
      <c r="Q350" s="457">
        <f t="shared" si="21"/>
        <v>711204</v>
      </c>
      <c r="R350" s="457" t="str">
        <f t="shared" si="22"/>
        <v>BUD.12.</v>
      </c>
      <c r="S350" s="457" t="str">
        <f t="shared" si="23"/>
        <v> Wykonywanie robót murarskich i tynkarskich</v>
      </c>
      <c r="T350" s="277"/>
      <c r="U350" s="607">
        <v>0</v>
      </c>
      <c r="V350" s="436">
        <v>0</v>
      </c>
      <c r="W350" s="480" t="s">
        <v>1994</v>
      </c>
      <c r="X350" s="436">
        <v>0</v>
      </c>
      <c r="Y350" s="506">
        <v>0</v>
      </c>
      <c r="Z350" s="515" t="str">
        <f t="shared" si="24"/>
        <v>Centrum Kształcenia Zawodowego w Świdnicy, 58-105 Świdnica, ul. Gen. Władysława Sikorskiego 41</v>
      </c>
      <c r="AA350" s="440" t="s">
        <v>93</v>
      </c>
      <c r="AB350" s="120"/>
      <c r="AC350" s="120"/>
      <c r="AD350" s="120"/>
      <c r="AJ350" s="466"/>
    </row>
    <row r="351" spans="12:36" customFormat="1" ht="15" customHeight="1">
      <c r="L351" s="66" t="s">
        <v>730</v>
      </c>
      <c r="M351" s="68" t="s">
        <v>2198</v>
      </c>
      <c r="N351" s="66" t="s">
        <v>204</v>
      </c>
      <c r="O351" s="66">
        <v>84234</v>
      </c>
      <c r="P351" s="452" t="s">
        <v>213</v>
      </c>
      <c r="Q351" s="457">
        <f t="shared" si="21"/>
        <v>613003</v>
      </c>
      <c r="R351" s="457" t="str">
        <f t="shared" si="22"/>
        <v>ROL.04.</v>
      </c>
      <c r="S351" s="457" t="str">
        <f t="shared" si="23"/>
        <v> Prowadzenie produkcji rolniczej</v>
      </c>
      <c r="T351" s="424" t="s">
        <v>2373</v>
      </c>
      <c r="U351" s="441">
        <v>2</v>
      </c>
      <c r="V351" s="441">
        <v>0</v>
      </c>
      <c r="W351" s="442" t="s">
        <v>1994</v>
      </c>
      <c r="X351" s="441">
        <v>1</v>
      </c>
      <c r="Y351" s="505">
        <v>1</v>
      </c>
      <c r="Z351" s="515" t="str">
        <f t="shared" si="24"/>
        <v>Centrum Kształcenia Zawodowego i Ustawicznego, 67-400 Wschowa, Plac Kosynierów 1</v>
      </c>
      <c r="AA351" s="440" t="s">
        <v>679</v>
      </c>
      <c r="AB351" s="448"/>
      <c r="AC351" s="448"/>
      <c r="AD351" s="120"/>
      <c r="AJ351" s="466"/>
    </row>
    <row r="352" spans="12:36" customFormat="1" ht="15" customHeight="1">
      <c r="L352" s="66" t="s">
        <v>729</v>
      </c>
      <c r="M352" s="68" t="s">
        <v>2198</v>
      </c>
      <c r="N352" s="66" t="s">
        <v>204</v>
      </c>
      <c r="O352" s="66">
        <v>84234</v>
      </c>
      <c r="P352" s="452" t="s">
        <v>52</v>
      </c>
      <c r="Q352" s="457">
        <f t="shared" si="21"/>
        <v>751204</v>
      </c>
      <c r="R352" s="457" t="str">
        <f t="shared" si="22"/>
        <v>SPC.03.</v>
      </c>
      <c r="S352" s="457" t="str">
        <f t="shared" si="23"/>
        <v>Produkcja wyrobów piekarskich</v>
      </c>
      <c r="T352" s="424" t="s">
        <v>2372</v>
      </c>
      <c r="U352" s="441">
        <v>1</v>
      </c>
      <c r="V352" s="441">
        <v>0</v>
      </c>
      <c r="W352" s="442" t="s">
        <v>1994</v>
      </c>
      <c r="X352" s="441">
        <v>1</v>
      </c>
      <c r="Y352" s="505">
        <v>1</v>
      </c>
      <c r="Z352" s="515" t="str">
        <f t="shared" si="24"/>
        <v>Centrum Kształcenia Zawodowego i Ustawicznego, 67-400 Wschowa, Plac Kosynierów 1</v>
      </c>
      <c r="AA352" s="440" t="s">
        <v>679</v>
      </c>
      <c r="AB352" s="449"/>
      <c r="AC352" s="120"/>
      <c r="AD352" s="120"/>
      <c r="AJ352" s="466"/>
    </row>
    <row r="353" spans="1:36" customFormat="1" ht="15" customHeight="1">
      <c r="L353" s="66" t="s">
        <v>731</v>
      </c>
      <c r="M353" s="68" t="s">
        <v>2198</v>
      </c>
      <c r="N353" s="66" t="s">
        <v>204</v>
      </c>
      <c r="O353" s="66">
        <v>84234</v>
      </c>
      <c r="P353" s="452" t="s">
        <v>33</v>
      </c>
      <c r="Q353" s="457">
        <f t="shared" si="21"/>
        <v>514101</v>
      </c>
      <c r="R353" s="457" t="str">
        <f t="shared" si="22"/>
        <v>FRK.01.</v>
      </c>
      <c r="S353" s="457" t="str">
        <f t="shared" si="23"/>
        <v>Wykonywanie usług fryzjerskich</v>
      </c>
      <c r="T353" s="423" t="s">
        <v>2284</v>
      </c>
      <c r="U353" s="436">
        <v>6</v>
      </c>
      <c r="V353" s="436">
        <v>5</v>
      </c>
      <c r="W353" s="480" t="s">
        <v>1994</v>
      </c>
      <c r="X353" s="436">
        <v>6</v>
      </c>
      <c r="Y353" s="506">
        <v>5</v>
      </c>
      <c r="Z353" s="515" t="str">
        <f t="shared" si="24"/>
        <v>Centrum Kształcenia Zawodowego i Ustawicznego w Legnicy, ul. Lotnicza 26, 59-220 Legnica</v>
      </c>
      <c r="AA353" s="440" t="s">
        <v>691</v>
      </c>
      <c r="AB353" s="448"/>
      <c r="AC353" s="120"/>
      <c r="AD353" s="120"/>
      <c r="AJ353" s="466"/>
    </row>
    <row r="354" spans="1:36" customFormat="1" ht="15" customHeight="1">
      <c r="L354" s="66" t="s">
        <v>733</v>
      </c>
      <c r="M354" s="68" t="s">
        <v>2198</v>
      </c>
      <c r="N354" s="66" t="s">
        <v>204</v>
      </c>
      <c r="O354" s="66">
        <v>84234</v>
      </c>
      <c r="P354" s="452" t="s">
        <v>41</v>
      </c>
      <c r="Q354" s="457">
        <f t="shared" si="21"/>
        <v>522301</v>
      </c>
      <c r="R354" s="457" t="str">
        <f t="shared" si="22"/>
        <v>HAN.01.</v>
      </c>
      <c r="S354" s="457" t="str">
        <f t="shared" si="23"/>
        <v>Prowadzenie sprzedaży</v>
      </c>
      <c r="T354" s="423" t="s">
        <v>2284</v>
      </c>
      <c r="U354" s="441">
        <v>4</v>
      </c>
      <c r="V354" s="441">
        <v>2</v>
      </c>
      <c r="W354" s="442" t="s">
        <v>1994</v>
      </c>
      <c r="X354" s="441">
        <v>1</v>
      </c>
      <c r="Y354" s="505">
        <v>1</v>
      </c>
      <c r="Z354" s="515" t="str">
        <f t="shared" si="24"/>
        <v>Centrum Kształcenia Zawodowego i Ustawicznego w Legnicy, ul. Lotnicza 26, 59-220 Legnica</v>
      </c>
      <c r="AA354" s="440" t="s">
        <v>691</v>
      </c>
      <c r="AB354" s="448"/>
      <c r="AC354" s="120"/>
      <c r="AD354" s="120"/>
      <c r="AJ354" s="466"/>
    </row>
    <row r="355" spans="1:36" customFormat="1" ht="15" customHeight="1">
      <c r="L355" s="66" t="s">
        <v>732</v>
      </c>
      <c r="M355" s="68" t="s">
        <v>2198</v>
      </c>
      <c r="N355" s="66" t="s">
        <v>204</v>
      </c>
      <c r="O355" s="66">
        <v>84234</v>
      </c>
      <c r="P355" s="452" t="s">
        <v>40</v>
      </c>
      <c r="Q355" s="457">
        <f t="shared" si="21"/>
        <v>512001</v>
      </c>
      <c r="R355" s="457" t="str">
        <f t="shared" si="22"/>
        <v>HGT.02.</v>
      </c>
      <c r="S355" s="457" t="str">
        <f t="shared" si="23"/>
        <v> Przygotowanie i wydawanie dań</v>
      </c>
      <c r="T355" s="424" t="s">
        <v>2281</v>
      </c>
      <c r="U355" s="436">
        <v>5</v>
      </c>
      <c r="V355" s="436">
        <v>1</v>
      </c>
      <c r="W355" s="480" t="s">
        <v>1994</v>
      </c>
      <c r="X355" s="436">
        <v>3</v>
      </c>
      <c r="Y355" s="506">
        <v>1</v>
      </c>
      <c r="Z355" s="515" t="str">
        <f t="shared" si="24"/>
        <v>Centrum Kształcenia Zawodowego i Ustawicznego w Legnicy, ul. Lotnicza 26, 59-220 Legnica</v>
      </c>
      <c r="AA355" s="440" t="s">
        <v>691</v>
      </c>
      <c r="AB355" s="120"/>
      <c r="AC355" s="120"/>
      <c r="AD355" s="120"/>
      <c r="AJ355" s="466"/>
    </row>
    <row r="356" spans="1:36" customFormat="1" ht="15" customHeight="1">
      <c r="L356" s="66" t="s">
        <v>727</v>
      </c>
      <c r="M356" s="68" t="s">
        <v>2198</v>
      </c>
      <c r="N356" s="66" t="s">
        <v>204</v>
      </c>
      <c r="O356" s="66">
        <v>84234</v>
      </c>
      <c r="P356" s="452" t="s">
        <v>483</v>
      </c>
      <c r="Q356" s="457">
        <f t="shared" si="21"/>
        <v>711402</v>
      </c>
      <c r="R356" s="457" t="str">
        <f t="shared" si="22"/>
        <v>BUD.01.</v>
      </c>
      <c r="S356" s="457" t="str">
        <f t="shared" si="23"/>
        <v>Wykonywanie robót zbrojarskich i betoniarskich</v>
      </c>
      <c r="T356" s="424" t="s">
        <v>2333</v>
      </c>
      <c r="U356" s="441">
        <v>3</v>
      </c>
      <c r="V356" s="441">
        <v>0</v>
      </c>
      <c r="W356" s="442" t="s">
        <v>1994</v>
      </c>
      <c r="X356" s="441">
        <v>3</v>
      </c>
      <c r="Y356" s="505">
        <v>0</v>
      </c>
      <c r="Z356" s="515" t="str">
        <f t="shared" si="24"/>
        <v>Centrum Kształcenia Zawodowego w Dębicy, ul. Rzeszowska 78, 39-200 Dębica, biuro@ckzdebica.pl</v>
      </c>
      <c r="AA356" s="440" t="s">
        <v>2190</v>
      </c>
      <c r="AB356" s="120"/>
      <c r="AC356" s="120"/>
      <c r="AD356" s="120"/>
      <c r="AJ356" s="466"/>
    </row>
    <row r="357" spans="1:36" customFormat="1" ht="15" customHeight="1">
      <c r="L357" s="66" t="s">
        <v>735</v>
      </c>
      <c r="M357" s="64" t="s">
        <v>1868</v>
      </c>
      <c r="N357" s="71" t="s">
        <v>454</v>
      </c>
      <c r="O357" s="71">
        <v>13181</v>
      </c>
      <c r="P357" s="452" t="s">
        <v>76</v>
      </c>
      <c r="Q357" s="457">
        <f t="shared" si="21"/>
        <v>721306</v>
      </c>
      <c r="R357" s="457" t="str">
        <f t="shared" si="22"/>
        <v>MOT.01.</v>
      </c>
      <c r="S357" s="457" t="str">
        <f t="shared" si="23"/>
        <v>Diagnozowanie i naprawa nadwozi pojazdów samochodowych</v>
      </c>
      <c r="T357" s="283"/>
      <c r="U357" s="607">
        <v>0</v>
      </c>
      <c r="V357" s="441">
        <v>0</v>
      </c>
      <c r="W357" s="442" t="s">
        <v>1996</v>
      </c>
      <c r="X357" s="441">
        <v>0</v>
      </c>
      <c r="Y357" s="505">
        <v>0</v>
      </c>
      <c r="Z357" s="515" t="str">
        <f t="shared" si="24"/>
        <v>Centrum Kształcenia Zawodowego w Świdnicy, 58-105 Świdnica, ul. Gen. Władysława Sikorskiego 41</v>
      </c>
      <c r="AA357" s="440" t="s">
        <v>93</v>
      </c>
      <c r="AB357" s="120"/>
      <c r="AC357" s="448"/>
      <c r="AD357" s="120"/>
      <c r="AJ357" s="466"/>
    </row>
    <row r="358" spans="1:36" customFormat="1" ht="15" customHeight="1">
      <c r="L358" s="66" t="s">
        <v>736</v>
      </c>
      <c r="M358" s="64" t="s">
        <v>1868</v>
      </c>
      <c r="N358" s="71" t="s">
        <v>454</v>
      </c>
      <c r="O358" s="71">
        <v>13181</v>
      </c>
      <c r="P358" s="452" t="s">
        <v>80</v>
      </c>
      <c r="Q358" s="457">
        <f t="shared" si="21"/>
        <v>752205</v>
      </c>
      <c r="R358" s="457" t="str">
        <f t="shared" si="22"/>
        <v>DRM.04.</v>
      </c>
      <c r="S358" s="457" t="str">
        <f t="shared" si="23"/>
        <v> Wytwarzanie wyrobów z drewna i materiałów drewnopochodnych</v>
      </c>
      <c r="T358" s="195"/>
      <c r="U358" s="607">
        <v>0</v>
      </c>
      <c r="V358" s="436">
        <v>0</v>
      </c>
      <c r="W358" s="444" t="s">
        <v>1996</v>
      </c>
      <c r="X358" s="436">
        <v>0</v>
      </c>
      <c r="Y358" s="506">
        <v>0</v>
      </c>
      <c r="Z358" s="515" t="str">
        <f t="shared" si="24"/>
        <v>Centrum Kształcenia Zawodowego w Świdnicy, 58-105 Świdnica, ul. Gen. Władysława Sikorskiego 41</v>
      </c>
      <c r="AA358" s="440" t="s">
        <v>93</v>
      </c>
      <c r="AB358" s="448"/>
      <c r="AC358" s="448"/>
      <c r="AD358" s="120"/>
      <c r="AJ358" s="466"/>
    </row>
    <row r="359" spans="1:36" customFormat="1" ht="15" customHeight="1">
      <c r="L359" s="66" t="s">
        <v>737</v>
      </c>
      <c r="M359" s="64" t="s">
        <v>1868</v>
      </c>
      <c r="N359" s="71" t="s">
        <v>454</v>
      </c>
      <c r="O359" s="71">
        <v>13181</v>
      </c>
      <c r="P359" s="452" t="s">
        <v>515</v>
      </c>
      <c r="Q359" s="457">
        <f t="shared" si="21"/>
        <v>723310</v>
      </c>
      <c r="R359" s="457" t="str">
        <f t="shared" si="22"/>
        <v>MEC.03.</v>
      </c>
      <c r="S359" s="457" t="str">
        <f t="shared" si="23"/>
        <v>Montaż i obsługa maszyn i urządzeń</v>
      </c>
      <c r="T359" s="73"/>
      <c r="U359" s="607">
        <v>0</v>
      </c>
      <c r="V359" s="436">
        <v>0</v>
      </c>
      <c r="W359" s="444" t="s">
        <v>1996</v>
      </c>
      <c r="X359" s="436">
        <v>0</v>
      </c>
      <c r="Y359" s="506">
        <v>0</v>
      </c>
      <c r="Z359" s="515" t="str">
        <f t="shared" si="24"/>
        <v>Centrum Kształcenia Zawodowego nr 1 w Gliwicach Gliwickie Centrum Edukacji u.Stefana Okrzei 20</v>
      </c>
      <c r="AA359" s="440" t="s">
        <v>1983</v>
      </c>
      <c r="AB359" s="448"/>
      <c r="AC359" s="120"/>
      <c r="AD359" s="120"/>
      <c r="AJ359" s="466"/>
    </row>
    <row r="360" spans="1:36" customFormat="1" ht="15" customHeight="1">
      <c r="L360" s="66" t="s">
        <v>738</v>
      </c>
      <c r="M360" s="64" t="s">
        <v>1868</v>
      </c>
      <c r="N360" s="71" t="s">
        <v>454</v>
      </c>
      <c r="O360" s="71">
        <v>13181</v>
      </c>
      <c r="P360" s="452" t="s">
        <v>71</v>
      </c>
      <c r="Q360" s="457">
        <f t="shared" si="21"/>
        <v>512001</v>
      </c>
      <c r="R360" s="457" t="str">
        <f t="shared" si="22"/>
        <v>HGT.02.</v>
      </c>
      <c r="S360" s="457" t="str">
        <f t="shared" si="23"/>
        <v> Przygotowanie i wydawanie dań</v>
      </c>
      <c r="T360" s="428" t="s">
        <v>2290</v>
      </c>
      <c r="U360" s="436">
        <v>7</v>
      </c>
      <c r="V360" s="436">
        <v>6</v>
      </c>
      <c r="W360" s="444" t="s">
        <v>1996</v>
      </c>
      <c r="X360" s="436">
        <v>0</v>
      </c>
      <c r="Y360" s="506">
        <v>0</v>
      </c>
      <c r="Z360" s="515" t="str">
        <f t="shared" si="24"/>
        <v>Centrum Kształcenia Zawodowego w Świdnicy, 58-105 Świdnica, ul. Gen. Władysława Sikorskiego 41</v>
      </c>
      <c r="AA360" s="440" t="s">
        <v>93</v>
      </c>
      <c r="AB360" s="120"/>
      <c r="AC360" s="448"/>
      <c r="AD360" s="120"/>
      <c r="AJ360" s="466"/>
    </row>
    <row r="361" spans="1:36" customFormat="1" ht="15" customHeight="1">
      <c r="L361" s="66" t="s">
        <v>741</v>
      </c>
      <c r="M361" s="64" t="s">
        <v>1868</v>
      </c>
      <c r="N361" s="71" t="s">
        <v>454</v>
      </c>
      <c r="O361" s="71">
        <v>13181</v>
      </c>
      <c r="P361" s="452" t="s">
        <v>70</v>
      </c>
      <c r="Q361" s="457">
        <f t="shared" si="21"/>
        <v>522301</v>
      </c>
      <c r="R361" s="457" t="str">
        <f t="shared" si="22"/>
        <v>HAN.01.</v>
      </c>
      <c r="S361" s="457" t="str">
        <f t="shared" si="23"/>
        <v>Prowadzenie sprzedaży</v>
      </c>
      <c r="T361" s="423" t="s">
        <v>2290</v>
      </c>
      <c r="U361" s="436">
        <v>3</v>
      </c>
      <c r="V361" s="441">
        <v>3</v>
      </c>
      <c r="W361" s="442" t="s">
        <v>1996</v>
      </c>
      <c r="X361" s="441">
        <v>0</v>
      </c>
      <c r="Y361" s="505">
        <v>0</v>
      </c>
      <c r="Z361" s="515" t="str">
        <f t="shared" si="24"/>
        <v>Centrum Kształcenia Zawodowego w Świdnicy, 58-105 Świdnica, ul. Gen. Władysława Sikorskiego 41</v>
      </c>
      <c r="AA361" s="440" t="s">
        <v>93</v>
      </c>
      <c r="AB361" s="120"/>
      <c r="AC361" s="120"/>
      <c r="AD361" s="120"/>
      <c r="AJ361" s="466"/>
    </row>
    <row r="362" spans="1:36" customFormat="1" ht="15" customHeight="1">
      <c r="L362" s="66" t="s">
        <v>748</v>
      </c>
      <c r="M362" s="64" t="s">
        <v>1868</v>
      </c>
      <c r="N362" s="71" t="s">
        <v>454</v>
      </c>
      <c r="O362" s="71">
        <v>13181</v>
      </c>
      <c r="P362" s="452" t="s">
        <v>36</v>
      </c>
      <c r="Q362" s="457">
        <f t="shared" si="21"/>
        <v>711204</v>
      </c>
      <c r="R362" s="457" t="str">
        <f t="shared" si="22"/>
        <v>BUD.12.</v>
      </c>
      <c r="S362" s="457" t="str">
        <f t="shared" si="23"/>
        <v> Wykonywanie robót murarskich i tynkarskich</v>
      </c>
      <c r="T362" s="423" t="s">
        <v>2290</v>
      </c>
      <c r="U362" s="436">
        <v>2</v>
      </c>
      <c r="V362" s="441">
        <v>0</v>
      </c>
      <c r="W362" s="442" t="s">
        <v>1996</v>
      </c>
      <c r="X362" s="441">
        <v>0</v>
      </c>
      <c r="Y362" s="505">
        <v>0</v>
      </c>
      <c r="Z362" s="515" t="str">
        <f t="shared" si="24"/>
        <v>Centrum Kształcenia Zawodowego w Świdnicy, 58-105 Świdnica, ul. Gen. Władysława Sikorskiego 41</v>
      </c>
      <c r="AA362" s="440" t="s">
        <v>93</v>
      </c>
      <c r="AB362" s="120"/>
      <c r="AC362" s="448"/>
      <c r="AD362" s="120"/>
      <c r="AJ362" s="466"/>
    </row>
    <row r="363" spans="1:36" ht="15" customHeight="1">
      <c r="A363" s="1"/>
      <c r="L363" s="66" t="s">
        <v>742</v>
      </c>
      <c r="M363" s="64" t="s">
        <v>1868</v>
      </c>
      <c r="N363" s="71" t="s">
        <v>454</v>
      </c>
      <c r="O363" s="71">
        <v>13181</v>
      </c>
      <c r="P363" s="452" t="s">
        <v>66</v>
      </c>
      <c r="Q363" s="457">
        <f t="shared" si="21"/>
        <v>723103</v>
      </c>
      <c r="R363" s="457" t="str">
        <f t="shared" si="22"/>
        <v>MOT.05.</v>
      </c>
      <c r="S363" s="457" t="str">
        <f t="shared" si="23"/>
        <v>Obsługa, diagnozowanie oraz naprawa pojazdów samochodowych</v>
      </c>
      <c r="T363" s="424" t="s">
        <v>2284</v>
      </c>
      <c r="U363" s="441">
        <v>7</v>
      </c>
      <c r="V363" s="441">
        <v>0</v>
      </c>
      <c r="W363" s="473" t="s">
        <v>1996</v>
      </c>
      <c r="X363" s="441">
        <v>0</v>
      </c>
      <c r="Y363" s="505">
        <v>0</v>
      </c>
      <c r="Z363" s="515" t="str">
        <f t="shared" si="24"/>
        <v>Centrum Kształcenia Zawodowego w Świdnicy, 58-105 Świdnica, ul. Gen. Władysława Sikorskiego 41</v>
      </c>
      <c r="AA363" s="440" t="s">
        <v>93</v>
      </c>
      <c r="AB363" s="448"/>
      <c r="AC363" s="120"/>
      <c r="AD363" s="120"/>
    </row>
    <row r="364" spans="1:36" ht="15" customHeight="1">
      <c r="A364" s="1"/>
      <c r="L364" s="66" t="s">
        <v>740</v>
      </c>
      <c r="M364" s="64" t="s">
        <v>1868</v>
      </c>
      <c r="N364" s="71" t="s">
        <v>454</v>
      </c>
      <c r="O364" s="71">
        <v>13181</v>
      </c>
      <c r="P364" s="452" t="s">
        <v>99</v>
      </c>
      <c r="Q364" s="457">
        <f t="shared" si="21"/>
        <v>514101</v>
      </c>
      <c r="R364" s="457" t="str">
        <f t="shared" si="22"/>
        <v>FRK.01.</v>
      </c>
      <c r="S364" s="457" t="str">
        <f t="shared" si="23"/>
        <v>Wykonywanie usług fryzjerskich</v>
      </c>
      <c r="T364" s="428" t="s">
        <v>2282</v>
      </c>
      <c r="U364" s="441">
        <v>6</v>
      </c>
      <c r="V364" s="441">
        <v>5</v>
      </c>
      <c r="W364" s="473" t="s">
        <v>1996</v>
      </c>
      <c r="X364" s="441">
        <v>0</v>
      </c>
      <c r="Y364" s="505">
        <v>0</v>
      </c>
      <c r="Z364" s="515" t="str">
        <f t="shared" si="24"/>
        <v>Centrum Kształcenia Zawodowego w Świdnicy, 58-105 Świdnica, ul. Gen. Władysława Sikorskiego 41</v>
      </c>
      <c r="AA364" s="440" t="s">
        <v>93</v>
      </c>
      <c r="AB364" s="448"/>
      <c r="AC364" s="120"/>
      <c r="AD364" s="120"/>
    </row>
    <row r="365" spans="1:36" customFormat="1" ht="15" customHeight="1">
      <c r="L365" s="66" t="s">
        <v>743</v>
      </c>
      <c r="M365" s="64" t="s">
        <v>1868</v>
      </c>
      <c r="N365" s="71" t="s">
        <v>454</v>
      </c>
      <c r="O365" s="71">
        <v>13181</v>
      </c>
      <c r="P365" s="452" t="s">
        <v>175</v>
      </c>
      <c r="Q365" s="457">
        <f t="shared" si="21"/>
        <v>751201</v>
      </c>
      <c r="R365" s="457" t="str">
        <f t="shared" si="22"/>
        <v>SPC.01.</v>
      </c>
      <c r="S365" s="457" t="str">
        <f t="shared" si="23"/>
        <v>Produkcja wyrobów cukierniczych</v>
      </c>
      <c r="T365" s="424" t="s">
        <v>2330</v>
      </c>
      <c r="U365" s="441">
        <v>7</v>
      </c>
      <c r="V365" s="441">
        <v>6</v>
      </c>
      <c r="W365" s="473" t="s">
        <v>1996</v>
      </c>
      <c r="X365" s="441">
        <v>0</v>
      </c>
      <c r="Y365" s="505">
        <v>0</v>
      </c>
      <c r="Z365" s="515" t="str">
        <f t="shared" si="24"/>
        <v>Centrum Kształcenia Zawodowego w Świdnicy, 58-105 Świdnica, ul. Gen. Władysława Sikorskiego 41</v>
      </c>
      <c r="AA365" s="440" t="s">
        <v>93</v>
      </c>
      <c r="AB365" s="120"/>
      <c r="AC365" s="120"/>
      <c r="AD365" s="120"/>
      <c r="AJ365" s="466"/>
    </row>
    <row r="366" spans="1:36" customFormat="1" ht="15" customHeight="1">
      <c r="L366" s="66" t="s">
        <v>744</v>
      </c>
      <c r="M366" s="64" t="s">
        <v>1868</v>
      </c>
      <c r="N366" s="71" t="s">
        <v>454</v>
      </c>
      <c r="O366" s="71">
        <v>13181</v>
      </c>
      <c r="P366" s="452" t="s">
        <v>78</v>
      </c>
      <c r="Q366" s="457">
        <f t="shared" si="21"/>
        <v>741103</v>
      </c>
      <c r="R366" s="457" t="str">
        <f t="shared" si="22"/>
        <v>ELE.02.</v>
      </c>
      <c r="S366" s="457" t="str">
        <f t="shared" si="23"/>
        <v>Montaż, uruchamianie i konserwacja instalacji, maszyn i urządzeń elektrycznych</v>
      </c>
      <c r="T366" s="423" t="s">
        <v>2330</v>
      </c>
      <c r="U366" s="441">
        <v>1</v>
      </c>
      <c r="V366" s="441">
        <v>0</v>
      </c>
      <c r="W366" s="473" t="s">
        <v>1996</v>
      </c>
      <c r="X366" s="441">
        <v>0</v>
      </c>
      <c r="Y366" s="505">
        <v>0</v>
      </c>
      <c r="Z366" s="515" t="str">
        <f t="shared" si="24"/>
        <v>Centrum Kształcenia Zawodowego w Świdnicy, 58-105 Świdnica, ul. Gen. Władysława Sikorskiego 41</v>
      </c>
      <c r="AA366" s="440" t="s">
        <v>93</v>
      </c>
      <c r="AB366" s="120"/>
      <c r="AC366" s="448"/>
      <c r="AD366" s="120"/>
      <c r="AJ366" s="466"/>
    </row>
    <row r="367" spans="1:36" customFormat="1" ht="15" customHeight="1">
      <c r="L367" s="66" t="s">
        <v>745</v>
      </c>
      <c r="M367" s="64" t="s">
        <v>1868</v>
      </c>
      <c r="N367" s="71" t="s">
        <v>454</v>
      </c>
      <c r="O367" s="71">
        <v>13181</v>
      </c>
      <c r="P367" s="452" t="s">
        <v>125</v>
      </c>
      <c r="Q367" s="457">
        <f t="shared" si="21"/>
        <v>712618</v>
      </c>
      <c r="R367" s="457" t="str">
        <f t="shared" si="22"/>
        <v>BUD.09.</v>
      </c>
      <c r="S367" s="457" t="str">
        <f t="shared" si="23"/>
        <v>Wykonywanie robót związanych z budową, montażem i eksploatacją sieci oraz instalacji sanitarnych</v>
      </c>
      <c r="T367" s="424" t="s">
        <v>2330</v>
      </c>
      <c r="U367" s="436">
        <v>1</v>
      </c>
      <c r="V367" s="441">
        <v>0</v>
      </c>
      <c r="W367" s="473" t="s">
        <v>1996</v>
      </c>
      <c r="X367" s="441">
        <v>0</v>
      </c>
      <c r="Y367" s="505">
        <v>0</v>
      </c>
      <c r="Z367" s="515" t="str">
        <f t="shared" si="24"/>
        <v>Centrum Kształcenia Zawodowego w Świdnicy, 58-105 Świdnica, ul. Gen. Władysława Sikorskiego 41</v>
      </c>
      <c r="AA367" s="440" t="s">
        <v>93</v>
      </c>
      <c r="AB367" s="448"/>
      <c r="AC367" s="448"/>
      <c r="AD367" s="120"/>
      <c r="AJ367" s="466"/>
    </row>
    <row r="368" spans="1:36" customFormat="1" ht="15" customHeight="1">
      <c r="L368" s="66" t="s">
        <v>746</v>
      </c>
      <c r="M368" s="64" t="s">
        <v>1868</v>
      </c>
      <c r="N368" s="71" t="s">
        <v>454</v>
      </c>
      <c r="O368" s="71">
        <v>13181</v>
      </c>
      <c r="P368" s="452" t="s">
        <v>79</v>
      </c>
      <c r="Q368" s="457">
        <f t="shared" si="21"/>
        <v>751204</v>
      </c>
      <c r="R368" s="457" t="str">
        <f t="shared" si="22"/>
        <v>SPC.03.</v>
      </c>
      <c r="S368" s="457" t="str">
        <f t="shared" si="23"/>
        <v>Produkcja wyrobów piekarskich</v>
      </c>
      <c r="T368" s="428" t="s">
        <v>2330</v>
      </c>
      <c r="U368" s="436">
        <v>4</v>
      </c>
      <c r="V368" s="436">
        <v>0</v>
      </c>
      <c r="W368" s="473" t="s">
        <v>1996</v>
      </c>
      <c r="X368" s="436">
        <v>0</v>
      </c>
      <c r="Y368" s="506">
        <v>0</v>
      </c>
      <c r="Z368" s="515" t="str">
        <f t="shared" si="24"/>
        <v>Centrum Kształcenia Zawodowego w Świdnicy, 58-105 Świdnica, ul. Gen. Władysława Sikorskiego 41</v>
      </c>
      <c r="AA368" s="440" t="s">
        <v>93</v>
      </c>
      <c r="AB368" s="120"/>
      <c r="AC368" s="120"/>
      <c r="AD368" s="120"/>
      <c r="AJ368" s="466"/>
    </row>
    <row r="369" spans="12:36" customFormat="1" ht="15" customHeight="1">
      <c r="L369" s="66" t="s">
        <v>747</v>
      </c>
      <c r="M369" s="64" t="s">
        <v>1868</v>
      </c>
      <c r="N369" s="71" t="s">
        <v>454</v>
      </c>
      <c r="O369" s="71">
        <v>13181</v>
      </c>
      <c r="P369" s="452" t="s">
        <v>177</v>
      </c>
      <c r="Q369" s="457">
        <f t="shared" si="21"/>
        <v>722204</v>
      </c>
      <c r="R369" s="457" t="str">
        <f t="shared" si="22"/>
        <v>MEC.08.</v>
      </c>
      <c r="S369" s="457" t="str">
        <f t="shared" si="23"/>
        <v>Wykonywanie i naprawa elementów maszyn, urządzeń i narzędzi</v>
      </c>
      <c r="T369" s="423" t="s">
        <v>2330</v>
      </c>
      <c r="U369" s="436">
        <v>1</v>
      </c>
      <c r="V369" s="436">
        <v>0</v>
      </c>
      <c r="W369" s="471" t="s">
        <v>1996</v>
      </c>
      <c r="X369" s="436">
        <v>0</v>
      </c>
      <c r="Y369" s="506">
        <v>0</v>
      </c>
      <c r="Z369" s="515" t="str">
        <f t="shared" si="24"/>
        <v>Centrum Kształcenia Zawodowego w Świdnicy, 58-105 Świdnica, ul. Gen. Władysława Sikorskiego 41</v>
      </c>
      <c r="AA369" s="440" t="s">
        <v>93</v>
      </c>
      <c r="AB369" s="120"/>
      <c r="AC369" s="448"/>
      <c r="AD369" s="120"/>
      <c r="AJ369" s="466"/>
    </row>
    <row r="370" spans="12:36" customFormat="1" ht="17.25" customHeight="1">
      <c r="L370" s="66" t="s">
        <v>739</v>
      </c>
      <c r="M370" s="64" t="s">
        <v>1868</v>
      </c>
      <c r="N370" s="71" t="s">
        <v>454</v>
      </c>
      <c r="O370" s="71">
        <v>13181</v>
      </c>
      <c r="P370" s="452" t="s">
        <v>71</v>
      </c>
      <c r="Q370" s="457">
        <f t="shared" si="21"/>
        <v>512001</v>
      </c>
      <c r="R370" s="457" t="str">
        <f t="shared" si="22"/>
        <v>HGT.02.</v>
      </c>
      <c r="S370" s="457" t="str">
        <f t="shared" si="23"/>
        <v> Przygotowanie i wydawanie dań</v>
      </c>
      <c r="T370" s="424" t="s">
        <v>2281</v>
      </c>
      <c r="U370" s="436">
        <v>1</v>
      </c>
      <c r="V370" s="436">
        <v>1</v>
      </c>
      <c r="W370" s="471" t="s">
        <v>1996</v>
      </c>
      <c r="X370" s="436">
        <v>1</v>
      </c>
      <c r="Y370" s="506">
        <v>1</v>
      </c>
      <c r="Z370" s="515" t="str">
        <f t="shared" si="24"/>
        <v>Centrum Kształcenia Zawodowego i Ustawicznego w Legnicy, ul. Lotnicza 26, 59-220 Legnica</v>
      </c>
      <c r="AA370" s="440" t="s">
        <v>691</v>
      </c>
      <c r="AB370" s="120"/>
      <c r="AC370" s="120"/>
      <c r="AD370" s="120"/>
      <c r="AJ370" s="466"/>
    </row>
    <row r="371" spans="12:36" customFormat="1" ht="15" customHeight="1">
      <c r="L371" s="66" t="s">
        <v>734</v>
      </c>
      <c r="M371" s="68" t="s">
        <v>1868</v>
      </c>
      <c r="N371" s="66" t="s">
        <v>454</v>
      </c>
      <c r="O371" s="66">
        <v>13181</v>
      </c>
      <c r="P371" s="452" t="s">
        <v>486</v>
      </c>
      <c r="Q371" s="457">
        <f t="shared" si="21"/>
        <v>711301</v>
      </c>
      <c r="R371" s="457" t="str">
        <f t="shared" si="22"/>
        <v>BUD.04.</v>
      </c>
      <c r="S371" s="457" t="str">
        <f t="shared" si="23"/>
        <v> Wykonywanie robót kamieniarskich</v>
      </c>
      <c r="T371" s="424" t="s">
        <v>2282</v>
      </c>
      <c r="U371" s="436">
        <v>2</v>
      </c>
      <c r="V371" s="436">
        <v>0</v>
      </c>
      <c r="W371" s="473" t="s">
        <v>1996</v>
      </c>
      <c r="X371" s="436">
        <v>2</v>
      </c>
      <c r="Y371" s="506">
        <v>0</v>
      </c>
      <c r="Z371" s="515" t="str">
        <f t="shared" si="24"/>
        <v>Centrum Kształcenia Zawodowego w Świdnicy, 58-105 Świdnica, ul. Gen. Władysława Sikorskiego 41</v>
      </c>
      <c r="AA371" s="440" t="s">
        <v>93</v>
      </c>
      <c r="AB371" s="448"/>
      <c r="AC371" s="120"/>
      <c r="AD371" s="120"/>
      <c r="AJ371" s="466"/>
    </row>
    <row r="372" spans="12:36" customFormat="1" ht="15" customHeight="1">
      <c r="L372" s="66" t="s">
        <v>749</v>
      </c>
      <c r="M372" s="297" t="s">
        <v>2166</v>
      </c>
      <c r="N372" s="196" t="s">
        <v>98</v>
      </c>
      <c r="O372" s="196">
        <v>79824</v>
      </c>
      <c r="P372" s="452" t="s">
        <v>80</v>
      </c>
      <c r="Q372" s="457">
        <f t="shared" si="21"/>
        <v>752205</v>
      </c>
      <c r="R372" s="457" t="str">
        <f t="shared" si="22"/>
        <v>DRM.04.</v>
      </c>
      <c r="S372" s="457" t="str">
        <f t="shared" si="23"/>
        <v> Wytwarzanie wyrobów z drewna i materiałów drewnopochodnych</v>
      </c>
      <c r="T372" s="114"/>
      <c r="U372" s="607">
        <v>0</v>
      </c>
      <c r="V372" s="436">
        <v>0</v>
      </c>
      <c r="W372" s="444" t="s">
        <v>1994</v>
      </c>
      <c r="X372" s="436">
        <v>1</v>
      </c>
      <c r="Y372" s="506">
        <v>0</v>
      </c>
      <c r="Z372" s="515" t="str">
        <f t="shared" si="24"/>
        <v>Centrum Kształcenia Zawodowego w Oleśnicy, ul. Wojska Polskiego 67</v>
      </c>
      <c r="AA372" s="440" t="s">
        <v>692</v>
      </c>
      <c r="AB372" s="448"/>
      <c r="AC372" s="120"/>
      <c r="AD372" s="120"/>
      <c r="AJ372" s="466"/>
    </row>
    <row r="373" spans="12:36" customFormat="1" ht="15" customHeight="1">
      <c r="L373" s="66" t="s">
        <v>754</v>
      </c>
      <c r="M373" s="297" t="s">
        <v>2166</v>
      </c>
      <c r="N373" s="196" t="s">
        <v>98</v>
      </c>
      <c r="O373" s="196">
        <v>79824</v>
      </c>
      <c r="P373" s="452" t="s">
        <v>175</v>
      </c>
      <c r="Q373" s="457">
        <f t="shared" si="21"/>
        <v>751201</v>
      </c>
      <c r="R373" s="457" t="str">
        <f t="shared" si="22"/>
        <v>SPC.01.</v>
      </c>
      <c r="S373" s="457" t="str">
        <f t="shared" si="23"/>
        <v>Produkcja wyrobów cukierniczych</v>
      </c>
      <c r="T373" s="426" t="s">
        <v>2359</v>
      </c>
      <c r="U373" s="436">
        <v>2</v>
      </c>
      <c r="V373" s="436">
        <v>2</v>
      </c>
      <c r="W373" s="471" t="s">
        <v>1994</v>
      </c>
      <c r="X373" s="436">
        <v>2</v>
      </c>
      <c r="Y373" s="506">
        <v>2</v>
      </c>
      <c r="Z373" s="515" t="str">
        <f t="shared" si="24"/>
        <v>Centrum Kształcenia Zawodowego w Kłodzkiej Szkole Przedsiębiorczości w Kłodzku, ul. Szkolna 8, 57-300 Kłodzko</v>
      </c>
      <c r="AA373" s="440" t="s">
        <v>677</v>
      </c>
      <c r="AB373" s="448"/>
      <c r="AC373" s="448"/>
      <c r="AD373" s="120"/>
      <c r="AJ373" s="466"/>
    </row>
    <row r="374" spans="12:36" customFormat="1" ht="15" customHeight="1">
      <c r="L374" s="66" t="s">
        <v>758</v>
      </c>
      <c r="M374" s="297" t="s">
        <v>2166</v>
      </c>
      <c r="N374" s="196" t="s">
        <v>98</v>
      </c>
      <c r="O374" s="196">
        <v>79824</v>
      </c>
      <c r="P374" s="452" t="s">
        <v>485</v>
      </c>
      <c r="Q374" s="457">
        <f t="shared" si="21"/>
        <v>712101</v>
      </c>
      <c r="R374" s="457" t="str">
        <f t="shared" si="22"/>
        <v>BUD.03.</v>
      </c>
      <c r="S374" s="457" t="str">
        <f t="shared" si="23"/>
        <v>Wykonywanie robót dekarsko-blacharskich</v>
      </c>
      <c r="T374" s="424" t="s">
        <v>2353</v>
      </c>
      <c r="U374" s="436">
        <v>1</v>
      </c>
      <c r="V374" s="436">
        <v>0</v>
      </c>
      <c r="W374" s="471" t="s">
        <v>2354</v>
      </c>
      <c r="X374" s="436">
        <v>1</v>
      </c>
      <c r="Y374" s="506">
        <v>0</v>
      </c>
      <c r="Z374" s="515" t="str">
        <f t="shared" si="24"/>
        <v>Branżowa Szkoła 1 Stopnia w Opolu, ul. Luboszycka 9, 45-036 Opole</v>
      </c>
      <c r="AA374" s="440" t="s">
        <v>2165</v>
      </c>
      <c r="AB374" s="448"/>
      <c r="AC374" s="448"/>
      <c r="AD374" s="120"/>
      <c r="AJ374" s="466"/>
    </row>
    <row r="375" spans="12:36" customFormat="1" ht="15" customHeight="1">
      <c r="L375" s="66" t="s">
        <v>757</v>
      </c>
      <c r="M375" s="297" t="s">
        <v>2166</v>
      </c>
      <c r="N375" s="196" t="s">
        <v>98</v>
      </c>
      <c r="O375" s="196">
        <v>79824</v>
      </c>
      <c r="P375" s="452" t="s">
        <v>78</v>
      </c>
      <c r="Q375" s="457">
        <f t="shared" si="21"/>
        <v>741103</v>
      </c>
      <c r="R375" s="457" t="str">
        <f t="shared" si="22"/>
        <v>ELE.02.</v>
      </c>
      <c r="S375" s="457" t="str">
        <f t="shared" si="23"/>
        <v>Montaż, uruchamianie i konserwacja instalacji, maszyn i urządzeń elektrycznych</v>
      </c>
      <c r="T375" s="424" t="s">
        <v>2284</v>
      </c>
      <c r="U375" s="436">
        <v>3</v>
      </c>
      <c r="V375" s="436">
        <v>0</v>
      </c>
      <c r="W375" s="444" t="s">
        <v>1994</v>
      </c>
      <c r="X375" s="436">
        <v>2</v>
      </c>
      <c r="Y375" s="506">
        <v>0</v>
      </c>
      <c r="Z375" s="515" t="str">
        <f t="shared" si="24"/>
        <v>Centrum Kształcenia Zawodowego w Oleśnicy, ul. Wojska Polskiego 67</v>
      </c>
      <c r="AA375" s="440" t="s">
        <v>692</v>
      </c>
      <c r="AB375" s="448"/>
      <c r="AC375" s="448"/>
      <c r="AD375" s="120"/>
      <c r="AJ375" s="466"/>
    </row>
    <row r="376" spans="12:36" customFormat="1" ht="15" customHeight="1">
      <c r="L376" s="66" t="s">
        <v>751</v>
      </c>
      <c r="M376" s="297" t="s">
        <v>2166</v>
      </c>
      <c r="N376" s="196" t="s">
        <v>98</v>
      </c>
      <c r="O376" s="196">
        <v>79824</v>
      </c>
      <c r="P376" s="452" t="s">
        <v>99</v>
      </c>
      <c r="Q376" s="457">
        <f t="shared" si="21"/>
        <v>514101</v>
      </c>
      <c r="R376" s="457" t="str">
        <f t="shared" si="22"/>
        <v>FRK.01.</v>
      </c>
      <c r="S376" s="457" t="str">
        <f t="shared" si="23"/>
        <v>Wykonywanie usług fryzjerskich</v>
      </c>
      <c r="T376" s="425" t="s">
        <v>2284</v>
      </c>
      <c r="U376" s="436">
        <v>3</v>
      </c>
      <c r="V376" s="436">
        <v>3</v>
      </c>
      <c r="W376" s="471" t="s">
        <v>1994</v>
      </c>
      <c r="X376" s="436">
        <v>2</v>
      </c>
      <c r="Y376" s="506">
        <v>2</v>
      </c>
      <c r="Z376" s="515" t="str">
        <f t="shared" si="24"/>
        <v>Zespół Szkół Ponadpodstawowych im. Hipolita Cegielskiego w Ziębicach ul. Wojska Polskiego 3, 57-220 Ziębice</v>
      </c>
      <c r="AA376" s="440" t="s">
        <v>32</v>
      </c>
      <c r="AB376" s="644"/>
      <c r="AC376" s="271"/>
      <c r="AD376" s="120"/>
      <c r="AE376" t="s">
        <v>2237</v>
      </c>
      <c r="AJ376" s="466"/>
    </row>
    <row r="377" spans="12:36" customFormat="1" ht="15" customHeight="1">
      <c r="L377" s="66" t="s">
        <v>755</v>
      </c>
      <c r="M377" s="297" t="s">
        <v>2166</v>
      </c>
      <c r="N377" s="196" t="s">
        <v>98</v>
      </c>
      <c r="O377" s="196">
        <v>79824</v>
      </c>
      <c r="P377" s="452" t="s">
        <v>71</v>
      </c>
      <c r="Q377" s="457">
        <f t="shared" si="21"/>
        <v>512001</v>
      </c>
      <c r="R377" s="457" t="str">
        <f t="shared" si="22"/>
        <v>HGT.02.</v>
      </c>
      <c r="S377" s="457" t="str">
        <f t="shared" si="23"/>
        <v> Przygotowanie i wydawanie dań</v>
      </c>
      <c r="T377" s="424" t="s">
        <v>2351</v>
      </c>
      <c r="U377" s="436">
        <v>2</v>
      </c>
      <c r="V377" s="436">
        <v>2</v>
      </c>
      <c r="W377" s="471" t="s">
        <v>1994</v>
      </c>
      <c r="X377" s="436">
        <v>1</v>
      </c>
      <c r="Y377" s="506">
        <v>1</v>
      </c>
      <c r="Z377" s="515" t="str">
        <f t="shared" si="24"/>
        <v>Zespół Szkół Ponadpodstawowych im. Hipolita Cegielskiego w Ziębicach ul. Wojska Polskiego 3, 57-220 Ziębice</v>
      </c>
      <c r="AA377" s="440" t="s">
        <v>32</v>
      </c>
      <c r="AB377" s="448"/>
      <c r="AC377" s="120"/>
      <c r="AD377" s="120"/>
      <c r="AJ377" s="466"/>
    </row>
    <row r="378" spans="12:36" customFormat="1" ht="15" customHeight="1">
      <c r="L378" s="66" t="s">
        <v>752</v>
      </c>
      <c r="M378" s="297" t="s">
        <v>2166</v>
      </c>
      <c r="N378" s="196" t="s">
        <v>98</v>
      </c>
      <c r="O378" s="196">
        <v>79824</v>
      </c>
      <c r="P378" s="452" t="s">
        <v>194</v>
      </c>
      <c r="Q378" s="457">
        <f t="shared" si="21"/>
        <v>711204</v>
      </c>
      <c r="R378" s="457" t="str">
        <f t="shared" si="22"/>
        <v>BUD.12.</v>
      </c>
      <c r="S378" s="457" t="str">
        <f t="shared" si="23"/>
        <v> Wykonywanie robót murarskich i tynkarskich</v>
      </c>
      <c r="T378" s="423" t="s">
        <v>2290</v>
      </c>
      <c r="U378" s="436">
        <v>1</v>
      </c>
      <c r="V378" s="436">
        <v>1</v>
      </c>
      <c r="W378" s="444" t="s">
        <v>1994</v>
      </c>
      <c r="X378" s="436">
        <v>1</v>
      </c>
      <c r="Y378" s="506">
        <v>1</v>
      </c>
      <c r="Z378" s="515" t="str">
        <f t="shared" si="24"/>
        <v>Centrum Kształcenia Zawodowego w Świdnicy, 58-105 Świdnica, ul. Gen. Władysława Sikorskiego 41</v>
      </c>
      <c r="AA378" s="440" t="s">
        <v>93</v>
      </c>
      <c r="AB378" s="120"/>
      <c r="AC378" s="448"/>
      <c r="AD378" s="120"/>
      <c r="AJ378" s="466"/>
    </row>
    <row r="379" spans="12:36" customFormat="1" ht="15" customHeight="1">
      <c r="L379" s="66" t="s">
        <v>756</v>
      </c>
      <c r="M379" s="297" t="s">
        <v>2166</v>
      </c>
      <c r="N379" s="196" t="s">
        <v>98</v>
      </c>
      <c r="O379" s="196">
        <v>79824</v>
      </c>
      <c r="P379" s="452" t="s">
        <v>79</v>
      </c>
      <c r="Q379" s="457">
        <f t="shared" si="21"/>
        <v>751204</v>
      </c>
      <c r="R379" s="457" t="str">
        <f t="shared" si="22"/>
        <v>SPC.03.</v>
      </c>
      <c r="S379" s="457" t="str">
        <f t="shared" si="23"/>
        <v>Produkcja wyrobów piekarskich</v>
      </c>
      <c r="T379" s="424" t="s">
        <v>2330</v>
      </c>
      <c r="U379" s="436">
        <v>1</v>
      </c>
      <c r="V379" s="436">
        <v>0</v>
      </c>
      <c r="W379" s="471" t="s">
        <v>1994</v>
      </c>
      <c r="X379" s="436">
        <v>1</v>
      </c>
      <c r="Y379" s="506">
        <v>0</v>
      </c>
      <c r="Z379" s="515" t="str">
        <f t="shared" si="24"/>
        <v>Centrum Kształcenia Zawodowego w Oleśnicy, ul. Wojska Polskiego 67</v>
      </c>
      <c r="AA379" s="440" t="s">
        <v>692</v>
      </c>
      <c r="AB379" s="448"/>
      <c r="AC379" s="120"/>
      <c r="AD379" s="120"/>
      <c r="AJ379" s="466"/>
    </row>
    <row r="380" spans="12:36" customFormat="1" ht="15" customHeight="1">
      <c r="L380" s="66" t="s">
        <v>750</v>
      </c>
      <c r="M380" s="297" t="s">
        <v>2166</v>
      </c>
      <c r="N380" s="196" t="s">
        <v>98</v>
      </c>
      <c r="O380" s="196">
        <v>79824</v>
      </c>
      <c r="P380" s="452" t="s">
        <v>70</v>
      </c>
      <c r="Q380" s="457">
        <f t="shared" si="21"/>
        <v>522301</v>
      </c>
      <c r="R380" s="457" t="str">
        <f t="shared" si="22"/>
        <v>HAN.01.</v>
      </c>
      <c r="S380" s="457" t="str">
        <f t="shared" si="23"/>
        <v>Prowadzenie sprzedaży</v>
      </c>
      <c r="T380" s="425" t="s">
        <v>2350</v>
      </c>
      <c r="U380" s="436">
        <v>24</v>
      </c>
      <c r="V380" s="436">
        <v>13</v>
      </c>
      <c r="W380" s="471" t="s">
        <v>1994</v>
      </c>
      <c r="X380" s="441">
        <v>14</v>
      </c>
      <c r="Y380" s="505">
        <v>9</v>
      </c>
      <c r="Z380" s="515" t="str">
        <f t="shared" si="24"/>
        <v>Zespół Szkół Ponadpodstawowych im. Hipolita Cegielskiego w Ziębicach ul. Wojska Polskiego 3, 57-220 Ziębice</v>
      </c>
      <c r="AA380" s="440" t="s">
        <v>32</v>
      </c>
      <c r="AB380" s="448"/>
      <c r="AC380" s="120"/>
      <c r="AD380" s="120"/>
      <c r="AJ380" s="466"/>
    </row>
    <row r="381" spans="12:36" customFormat="1" ht="15" customHeight="1">
      <c r="L381" s="66" t="s">
        <v>753</v>
      </c>
      <c r="M381" s="297" t="s">
        <v>2166</v>
      </c>
      <c r="N381" s="196" t="s">
        <v>98</v>
      </c>
      <c r="O381" s="196">
        <v>79824</v>
      </c>
      <c r="P381" s="452" t="s">
        <v>178</v>
      </c>
      <c r="Q381" s="457">
        <f t="shared" si="21"/>
        <v>753402</v>
      </c>
      <c r="R381" s="457" t="str">
        <f t="shared" si="22"/>
        <v>DRM.05.</v>
      </c>
      <c r="S381" s="457" t="str">
        <f t="shared" si="23"/>
        <v>Wykonywanie wyrobów tapicerowanych</v>
      </c>
      <c r="T381" s="428" t="s">
        <v>2330</v>
      </c>
      <c r="U381" s="436">
        <v>3</v>
      </c>
      <c r="V381" s="436">
        <v>0</v>
      </c>
      <c r="W381" s="471" t="s">
        <v>1994</v>
      </c>
      <c r="X381" s="436">
        <v>3</v>
      </c>
      <c r="Y381" s="506">
        <v>0</v>
      </c>
      <c r="Z381" s="515" t="str">
        <f t="shared" si="24"/>
        <v>Centrum Kształcenia Zawodowego w Oleśnicy, ul. Wojska Polskiego 67</v>
      </c>
      <c r="AA381" s="440" t="s">
        <v>692</v>
      </c>
      <c r="AB381" s="120"/>
      <c r="AC381" s="120"/>
      <c r="AD381" s="120"/>
      <c r="AJ381" s="466"/>
    </row>
    <row r="382" spans="12:36" customFormat="1" ht="15" customHeight="1">
      <c r="L382" s="66" t="s">
        <v>759</v>
      </c>
      <c r="M382" s="297" t="s">
        <v>1931</v>
      </c>
      <c r="N382" s="196" t="s">
        <v>174</v>
      </c>
      <c r="O382" s="196">
        <v>82519</v>
      </c>
      <c r="P382" s="452" t="s">
        <v>196</v>
      </c>
      <c r="Q382" s="524">
        <f t="shared" si="21"/>
        <v>613003</v>
      </c>
      <c r="R382" s="524" t="str">
        <f t="shared" si="22"/>
        <v>ROL.04.</v>
      </c>
      <c r="S382" s="524" t="str">
        <f t="shared" si="23"/>
        <v> Prowadzenie produkcji rolniczej</v>
      </c>
      <c r="T382" s="673" t="s">
        <v>2373</v>
      </c>
      <c r="U382" s="607">
        <v>0</v>
      </c>
      <c r="V382" s="436">
        <v>0</v>
      </c>
      <c r="W382" s="444" t="s">
        <v>1994</v>
      </c>
      <c r="X382" s="436">
        <v>0</v>
      </c>
      <c r="Y382" s="506">
        <v>0</v>
      </c>
      <c r="Z382" s="516" t="str">
        <f t="shared" si="24"/>
        <v>Centrum Kształcenia Zawodowego i Ustawicznego, 67-400 Wschowa, Plac Kosynierów 1</v>
      </c>
      <c r="AA382" s="440" t="s">
        <v>679</v>
      </c>
      <c r="AB382" s="443"/>
      <c r="AC382" s="443"/>
      <c r="AD382" s="438"/>
      <c r="AJ382" s="466"/>
    </row>
    <row r="383" spans="12:36" customFormat="1" ht="15" customHeight="1">
      <c r="L383" s="66" t="s">
        <v>764</v>
      </c>
      <c r="M383" s="297" t="s">
        <v>1931</v>
      </c>
      <c r="N383" s="196" t="s">
        <v>174</v>
      </c>
      <c r="O383" s="196">
        <v>82519</v>
      </c>
      <c r="P383" s="452" t="s">
        <v>99</v>
      </c>
      <c r="Q383" s="457">
        <f t="shared" si="21"/>
        <v>514101</v>
      </c>
      <c r="R383" s="457" t="str">
        <f t="shared" si="22"/>
        <v>FRK.01.</v>
      </c>
      <c r="S383" s="457" t="str">
        <f t="shared" si="23"/>
        <v>Wykonywanie usług fryzjerskich</v>
      </c>
      <c r="T383" s="673" t="s">
        <v>2290</v>
      </c>
      <c r="U383" s="436">
        <v>10</v>
      </c>
      <c r="V383" s="436">
        <v>8</v>
      </c>
      <c r="W383" s="471" t="s">
        <v>1994</v>
      </c>
      <c r="X383" s="436">
        <v>0</v>
      </c>
      <c r="Y383" s="506">
        <v>0</v>
      </c>
      <c r="Z383" s="515" t="str">
        <f t="shared" si="24"/>
        <v>Centrum Kształcenia Zawodowego w Oleśnicy, ul. Wojska Polskiego 67</v>
      </c>
      <c r="AA383" s="440" t="s">
        <v>692</v>
      </c>
      <c r="AB383" s="120"/>
      <c r="AC383" s="120"/>
      <c r="AD383" s="120"/>
      <c r="AJ383" s="466"/>
    </row>
    <row r="384" spans="12:36" customFormat="1" ht="15" customHeight="1">
      <c r="L384" s="66" t="s">
        <v>761</v>
      </c>
      <c r="M384" s="297" t="s">
        <v>1931</v>
      </c>
      <c r="N384" s="196" t="s">
        <v>174</v>
      </c>
      <c r="O384" s="196">
        <v>82519</v>
      </c>
      <c r="P384" s="452" t="s">
        <v>48</v>
      </c>
      <c r="Q384" s="457">
        <f t="shared" si="21"/>
        <v>741203</v>
      </c>
      <c r="R384" s="457" t="str">
        <f t="shared" si="22"/>
        <v>MOT.02.</v>
      </c>
      <c r="S384" s="457" t="str">
        <f t="shared" si="23"/>
        <v>Obsługa, diagnozowanie oraz naprawa mechatronicznych systemów pojazdów samochodowych</v>
      </c>
      <c r="T384" s="671" t="s">
        <v>2276</v>
      </c>
      <c r="U384" s="436">
        <v>1</v>
      </c>
      <c r="V384" s="436">
        <v>0</v>
      </c>
      <c r="W384" s="444" t="s">
        <v>1994</v>
      </c>
      <c r="X384" s="436">
        <v>1</v>
      </c>
      <c r="Y384" s="506">
        <v>0</v>
      </c>
      <c r="Z384" s="515" t="str">
        <f t="shared" si="24"/>
        <v>Ośrodek Dokształcania i Doskonalenia Zawodowego w Krotoszynie</v>
      </c>
      <c r="AA384" s="440" t="s">
        <v>680</v>
      </c>
      <c r="AB384" s="448"/>
      <c r="AC384" s="120"/>
      <c r="AD384" s="120"/>
      <c r="AJ384" s="466"/>
    </row>
    <row r="385" spans="12:36" customFormat="1" ht="15" customHeight="1">
      <c r="L385" s="66" t="s">
        <v>766</v>
      </c>
      <c r="M385" s="297" t="s">
        <v>1931</v>
      </c>
      <c r="N385" s="196" t="s">
        <v>174</v>
      </c>
      <c r="O385" s="196">
        <v>82519</v>
      </c>
      <c r="P385" s="452" t="s">
        <v>71</v>
      </c>
      <c r="Q385" s="457">
        <f t="shared" si="21"/>
        <v>512001</v>
      </c>
      <c r="R385" s="457" t="str">
        <f t="shared" si="22"/>
        <v>HGT.02.</v>
      </c>
      <c r="S385" s="457" t="str">
        <f t="shared" si="23"/>
        <v> Przygotowanie i wydawanie dań</v>
      </c>
      <c r="T385" s="673" t="s">
        <v>2283</v>
      </c>
      <c r="U385" s="436">
        <v>2</v>
      </c>
      <c r="V385" s="436">
        <v>2</v>
      </c>
      <c r="W385" s="471" t="s">
        <v>1994</v>
      </c>
      <c r="X385" s="436">
        <v>0</v>
      </c>
      <c r="Y385" s="506">
        <v>0</v>
      </c>
      <c r="Z385" s="515" t="str">
        <f t="shared" si="24"/>
        <v>Centrum Kształcenia Zawodowego w Oleśnicy, ul. Wojska Polskiego 67</v>
      </c>
      <c r="AA385" s="440" t="s">
        <v>692</v>
      </c>
      <c r="AB385" s="448"/>
      <c r="AC385" s="120"/>
      <c r="AD385" s="120"/>
      <c r="AJ385" s="466"/>
    </row>
    <row r="386" spans="12:36" customFormat="1" ht="15" customHeight="1">
      <c r="L386" s="66" t="s">
        <v>767</v>
      </c>
      <c r="M386" s="297" t="s">
        <v>1931</v>
      </c>
      <c r="N386" s="196" t="s">
        <v>174</v>
      </c>
      <c r="O386" s="196">
        <v>82519</v>
      </c>
      <c r="P386" s="452" t="s">
        <v>66</v>
      </c>
      <c r="Q386" s="457">
        <f t="shared" si="21"/>
        <v>723103</v>
      </c>
      <c r="R386" s="457" t="str">
        <f t="shared" si="22"/>
        <v>MOT.05.</v>
      </c>
      <c r="S386" s="457" t="str">
        <f t="shared" si="23"/>
        <v>Obsługa, diagnozowanie oraz naprawa pojazdów samochodowych</v>
      </c>
      <c r="T386" s="673" t="s">
        <v>2290</v>
      </c>
      <c r="U386" s="436">
        <v>10</v>
      </c>
      <c r="V386" s="436">
        <v>0</v>
      </c>
      <c r="W386" s="444" t="s">
        <v>1994</v>
      </c>
      <c r="X386" s="436">
        <v>0</v>
      </c>
      <c r="Y386" s="506">
        <v>0</v>
      </c>
      <c r="Z386" s="515" t="str">
        <f t="shared" si="24"/>
        <v>Centrum Kształcenia Zawodowego w Oleśnicy, ul. Wojska Polskiego 67</v>
      </c>
      <c r="AA386" s="440" t="s">
        <v>692</v>
      </c>
      <c r="AB386" s="448"/>
      <c r="AC386" s="448"/>
      <c r="AD386" s="120"/>
      <c r="AJ386" s="466"/>
    </row>
    <row r="387" spans="12:36" customFormat="1" ht="15" customHeight="1">
      <c r="L387" s="66" t="s">
        <v>763</v>
      </c>
      <c r="M387" s="297" t="s">
        <v>1931</v>
      </c>
      <c r="N387" s="196" t="s">
        <v>174</v>
      </c>
      <c r="O387" s="196">
        <v>82519</v>
      </c>
      <c r="P387" s="452" t="s">
        <v>78</v>
      </c>
      <c r="Q387" s="457">
        <f t="shared" si="21"/>
        <v>741103</v>
      </c>
      <c r="R387" s="457" t="str">
        <f t="shared" si="22"/>
        <v>ELE.02.</v>
      </c>
      <c r="S387" s="457" t="str">
        <f t="shared" si="23"/>
        <v>Montaż, uruchamianie i konserwacja instalacji, maszyn i urządzeń elektrycznych</v>
      </c>
      <c r="T387" s="673" t="s">
        <v>2284</v>
      </c>
      <c r="U387" s="436">
        <v>6</v>
      </c>
      <c r="V387" s="436">
        <v>1</v>
      </c>
      <c r="W387" s="471" t="s">
        <v>1994</v>
      </c>
      <c r="X387" s="436">
        <v>0</v>
      </c>
      <c r="Y387" s="506">
        <v>0</v>
      </c>
      <c r="Z387" s="515" t="str">
        <f t="shared" si="24"/>
        <v>Centrum Kształcenia Zawodowego w Oleśnicy, ul. Wojska Polskiego 67</v>
      </c>
      <c r="AA387" s="440" t="s">
        <v>692</v>
      </c>
      <c r="AB387" s="448"/>
      <c r="AC387" s="448"/>
      <c r="AD387" s="120"/>
      <c r="AF387" t="s">
        <v>2237</v>
      </c>
      <c r="AJ387" s="466"/>
    </row>
    <row r="388" spans="12:36" customFormat="1" ht="15" customHeight="1">
      <c r="L388" s="66" t="s">
        <v>772</v>
      </c>
      <c r="M388" s="297" t="s">
        <v>1931</v>
      </c>
      <c r="N388" s="196" t="s">
        <v>174</v>
      </c>
      <c r="O388" s="196">
        <v>82519</v>
      </c>
      <c r="P388" s="452" t="s">
        <v>80</v>
      </c>
      <c r="Q388" s="457">
        <f t="shared" si="21"/>
        <v>752205</v>
      </c>
      <c r="R388" s="457" t="str">
        <f t="shared" si="22"/>
        <v>DRM.04.</v>
      </c>
      <c r="S388" s="457" t="str">
        <f t="shared" si="23"/>
        <v> Wytwarzanie wyrobów z drewna i materiałów drewnopochodnych</v>
      </c>
      <c r="T388" s="444" t="s">
        <v>2284</v>
      </c>
      <c r="U388" s="436">
        <v>5</v>
      </c>
      <c r="V388" s="436">
        <v>0</v>
      </c>
      <c r="W388" s="444" t="s">
        <v>1994</v>
      </c>
      <c r="X388" s="436">
        <v>0</v>
      </c>
      <c r="Y388" s="506">
        <v>0</v>
      </c>
      <c r="Z388" s="515" t="str">
        <f t="shared" si="24"/>
        <v>Centrum Kształcenia Zawodowego w Oleśnicy, ul. Wojska Polskiego 67</v>
      </c>
      <c r="AA388" s="440" t="s">
        <v>692</v>
      </c>
      <c r="AB388" s="448"/>
      <c r="AC388" s="448"/>
      <c r="AD388" s="120"/>
      <c r="AJ388" s="466"/>
    </row>
    <row r="389" spans="12:36" customFormat="1" ht="15" customHeight="1">
      <c r="L389" s="66" t="s">
        <v>770</v>
      </c>
      <c r="M389" s="297" t="s">
        <v>1931</v>
      </c>
      <c r="N389" s="196" t="s">
        <v>174</v>
      </c>
      <c r="O389" s="196">
        <v>82519</v>
      </c>
      <c r="P389" s="452" t="s">
        <v>73</v>
      </c>
      <c r="Q389" s="457">
        <f t="shared" si="21"/>
        <v>722307</v>
      </c>
      <c r="R389" s="457" t="str">
        <f t="shared" si="22"/>
        <v>MEC.05.</v>
      </c>
      <c r="S389" s="457" t="str">
        <f t="shared" si="23"/>
        <v> Użytkowanie obrabiarek skrawających</v>
      </c>
      <c r="T389" s="673" t="s">
        <v>2282</v>
      </c>
      <c r="U389" s="436">
        <v>1</v>
      </c>
      <c r="V389" s="436">
        <v>0</v>
      </c>
      <c r="W389" s="471" t="s">
        <v>1994</v>
      </c>
      <c r="X389" s="436">
        <v>0</v>
      </c>
      <c r="Y389" s="506">
        <v>0</v>
      </c>
      <c r="Z389" s="515" t="str">
        <f t="shared" si="24"/>
        <v>Centrum Kształcenia Zawodowego w Oleśnicy, ul. Wojska Polskiego 67</v>
      </c>
      <c r="AA389" s="440" t="s">
        <v>692</v>
      </c>
      <c r="AB389" s="448"/>
      <c r="AC389" s="120"/>
      <c r="AD389" s="120"/>
      <c r="AJ389" s="466"/>
    </row>
    <row r="390" spans="12:36" customFormat="1" ht="15" customHeight="1">
      <c r="L390" s="66" t="s">
        <v>774</v>
      </c>
      <c r="M390" s="297" t="s">
        <v>1931</v>
      </c>
      <c r="N390" s="196" t="s">
        <v>174</v>
      </c>
      <c r="O390" s="196">
        <v>82519</v>
      </c>
      <c r="P390" s="452" t="s">
        <v>178</v>
      </c>
      <c r="Q390" s="457">
        <f t="shared" si="21"/>
        <v>753402</v>
      </c>
      <c r="R390" s="457" t="str">
        <f t="shared" si="22"/>
        <v>DRM.05.</v>
      </c>
      <c r="S390" s="457" t="str">
        <f t="shared" si="23"/>
        <v>Wykonywanie wyrobów tapicerowanych</v>
      </c>
      <c r="T390" s="673" t="s">
        <v>2282</v>
      </c>
      <c r="U390" s="441">
        <v>19</v>
      </c>
      <c r="V390" s="441">
        <v>0</v>
      </c>
      <c r="W390" s="471" t="s">
        <v>1994</v>
      </c>
      <c r="X390" s="441">
        <v>0</v>
      </c>
      <c r="Y390" s="505">
        <v>0</v>
      </c>
      <c r="Z390" s="515" t="str">
        <f t="shared" si="24"/>
        <v>Centrum Kształcenia Zawodowego w Oleśnicy, ul. Wojska Polskiego 67</v>
      </c>
      <c r="AA390" s="440" t="s">
        <v>692</v>
      </c>
      <c r="AB390" s="120"/>
      <c r="AC390" s="120"/>
      <c r="AD390" s="120"/>
      <c r="AJ390" s="466"/>
    </row>
    <row r="391" spans="12:36" customFormat="1" ht="15" customHeight="1">
      <c r="L391" s="66" t="s">
        <v>768</v>
      </c>
      <c r="M391" s="297" t="s">
        <v>1931</v>
      </c>
      <c r="N391" s="196" t="s">
        <v>174</v>
      </c>
      <c r="O391" s="196">
        <v>82519</v>
      </c>
      <c r="P391" s="452" t="s">
        <v>125</v>
      </c>
      <c r="Q391" s="457">
        <f t="shared" si="21"/>
        <v>712618</v>
      </c>
      <c r="R391" s="457" t="str">
        <f t="shared" si="22"/>
        <v>BUD.09.</v>
      </c>
      <c r="S391" s="457" t="str">
        <f t="shared" si="23"/>
        <v>Wykonywanie robót związanych z budową, montażem i eksploatacją sieci oraz instalacji sanitarnych</v>
      </c>
      <c r="T391" s="671" t="s">
        <v>2330</v>
      </c>
      <c r="U391" s="436">
        <v>3</v>
      </c>
      <c r="V391" s="436">
        <v>0</v>
      </c>
      <c r="W391" s="444" t="s">
        <v>1994</v>
      </c>
      <c r="X391" s="436">
        <v>3</v>
      </c>
      <c r="Y391" s="506">
        <v>0</v>
      </c>
      <c r="Z391" s="515" t="str">
        <f t="shared" si="24"/>
        <v>Centrum Kształcenia Zawodowego w Świdnicy, 58-105 Świdnica, ul. Gen. Władysława Sikorskiego 41</v>
      </c>
      <c r="AA391" s="440" t="s">
        <v>93</v>
      </c>
      <c r="AB391" s="120"/>
      <c r="AC391" s="120"/>
      <c r="AD391" s="120"/>
      <c r="AJ391" s="466"/>
    </row>
    <row r="392" spans="12:36" customFormat="1" ht="15" customHeight="1">
      <c r="L392" s="66" t="s">
        <v>762</v>
      </c>
      <c r="M392" s="297" t="s">
        <v>1931</v>
      </c>
      <c r="N392" s="196" t="s">
        <v>174</v>
      </c>
      <c r="O392" s="196">
        <v>82519</v>
      </c>
      <c r="P392" s="452" t="s">
        <v>176</v>
      </c>
      <c r="Q392" s="457">
        <f t="shared" ref="Q392:Q455" si="25">IFERROR(VLOOKUP(P392,B$8:E$135,2,0),0)</f>
        <v>742117</v>
      </c>
      <c r="R392" s="457" t="str">
        <f t="shared" ref="R392:R455" si="26">IFERROR(VLOOKUP(Q392,C$8:F$135,2,0),0)</f>
        <v>ELM.02.</v>
      </c>
      <c r="S392" s="457" t="str">
        <f t="shared" ref="S392:S455" si="27">IFERROR(VLOOKUP(R392,D$8:G$135,2,0),0)</f>
        <v>Montaż oraz instalowanie układów i urządzeń elektronicznych</v>
      </c>
      <c r="T392" s="444" t="s">
        <v>2347</v>
      </c>
      <c r="U392" s="436">
        <v>2</v>
      </c>
      <c r="V392" s="436">
        <v>0</v>
      </c>
      <c r="W392" s="471" t="s">
        <v>1994</v>
      </c>
      <c r="X392" s="436">
        <v>2</v>
      </c>
      <c r="Y392" s="506">
        <v>0</v>
      </c>
      <c r="Z392" s="515" t="str">
        <f t="shared" ref="Z392:Z455" si="28">IFERROR(VLOOKUP(AA392,AH$8:AI$46,2,0),0)</f>
        <v>Centrum Kształcenia Zawodowego w Zespole Szkół i Placówek Kształcenia Zawodowego, ul.Botaniczna 66, 65-392  Zielona Góra</v>
      </c>
      <c r="AA392" s="440" t="s">
        <v>37</v>
      </c>
      <c r="AB392" s="120"/>
      <c r="AC392" s="120"/>
      <c r="AD392" s="120"/>
      <c r="AF392" t="s">
        <v>2245</v>
      </c>
      <c r="AJ392" s="466"/>
    </row>
    <row r="393" spans="12:36" customFormat="1" ht="15" customHeight="1">
      <c r="L393" s="66" t="s">
        <v>765</v>
      </c>
      <c r="M393" s="297" t="s">
        <v>1931</v>
      </c>
      <c r="N393" s="196" t="s">
        <v>174</v>
      </c>
      <c r="O393" s="196">
        <v>82519</v>
      </c>
      <c r="P393" s="452" t="s">
        <v>532</v>
      </c>
      <c r="Q393" s="457">
        <f t="shared" si="25"/>
        <v>753105</v>
      </c>
      <c r="R393" s="457" t="str">
        <f t="shared" si="26"/>
        <v>MOD.03.</v>
      </c>
      <c r="S393" s="457" t="str">
        <f t="shared" si="27"/>
        <v>Projektowanie i wytwarzanie wyrobów odzieżowych</v>
      </c>
      <c r="T393" s="673" t="s">
        <v>2347</v>
      </c>
      <c r="U393" s="436">
        <v>1</v>
      </c>
      <c r="V393" s="436">
        <v>1</v>
      </c>
      <c r="W393" s="444" t="s">
        <v>1994</v>
      </c>
      <c r="X393" s="436">
        <v>1</v>
      </c>
      <c r="Y393" s="506">
        <v>1</v>
      </c>
      <c r="Z393" s="515" t="str">
        <f t="shared" si="28"/>
        <v>Centrum Kształcenia Zawodowego w Zespole Szkół i Placówek Kształcenia Zawodowego, ul.Botaniczna 66, 65-392  Zielona Góra</v>
      </c>
      <c r="AA393" s="440" t="s">
        <v>37</v>
      </c>
      <c r="AB393" s="120" t="s">
        <v>2303</v>
      </c>
      <c r="AC393" s="120"/>
      <c r="AD393" s="120"/>
      <c r="AJ393" s="466"/>
    </row>
    <row r="394" spans="12:36" customFormat="1" ht="15" customHeight="1">
      <c r="L394" s="66" t="s">
        <v>760</v>
      </c>
      <c r="M394" s="297" t="s">
        <v>1931</v>
      </c>
      <c r="N394" s="196" t="s">
        <v>174</v>
      </c>
      <c r="O394" s="196">
        <v>82519</v>
      </c>
      <c r="P394" s="452" t="s">
        <v>175</v>
      </c>
      <c r="Q394" s="457">
        <f t="shared" si="25"/>
        <v>751201</v>
      </c>
      <c r="R394" s="457" t="str">
        <f t="shared" si="26"/>
        <v>SPC.01.</v>
      </c>
      <c r="S394" s="457" t="str">
        <f t="shared" si="27"/>
        <v>Produkcja wyrobów cukierniczych</v>
      </c>
      <c r="T394" s="673" t="s">
        <v>2281</v>
      </c>
      <c r="U394" s="436">
        <v>4</v>
      </c>
      <c r="V394" s="436">
        <v>2</v>
      </c>
      <c r="W394" s="444" t="s">
        <v>1994</v>
      </c>
      <c r="X394" s="436">
        <v>0</v>
      </c>
      <c r="Y394" s="506">
        <v>0</v>
      </c>
      <c r="Z394" s="515" t="str">
        <f t="shared" si="28"/>
        <v>Centrum Kształcenia Zawodowego w Oleśnicy, ul. Wojska Polskiego 67</v>
      </c>
      <c r="AA394" s="440" t="s">
        <v>692</v>
      </c>
      <c r="AB394" s="448"/>
      <c r="AC394" s="448"/>
      <c r="AD394" s="120"/>
      <c r="AJ394" s="466"/>
    </row>
    <row r="395" spans="12:36" customFormat="1" ht="15" customHeight="1">
      <c r="L395" s="66" t="s">
        <v>769</v>
      </c>
      <c r="M395" s="297" t="s">
        <v>1931</v>
      </c>
      <c r="N395" s="196" t="s">
        <v>174</v>
      </c>
      <c r="O395" s="196">
        <v>82519</v>
      </c>
      <c r="P395" s="452" t="s">
        <v>180</v>
      </c>
      <c r="Q395" s="457">
        <f t="shared" si="25"/>
        <v>712905</v>
      </c>
      <c r="R395" s="457" t="str">
        <f t="shared" si="26"/>
        <v>BUD.11.</v>
      </c>
      <c r="S395" s="457" t="str">
        <f t="shared" si="27"/>
        <v> Wykonywanie robót montażowych, okładzinowych i wykończeniowych</v>
      </c>
      <c r="T395" s="673" t="s">
        <v>2363</v>
      </c>
      <c r="U395" s="136">
        <v>0</v>
      </c>
      <c r="V395" s="136">
        <v>0</v>
      </c>
      <c r="W395" s="444" t="s">
        <v>1994</v>
      </c>
      <c r="X395" s="436">
        <v>0</v>
      </c>
      <c r="Y395" s="506">
        <v>0</v>
      </c>
      <c r="Z395" s="515" t="str">
        <f t="shared" si="28"/>
        <v>Ośrodek Dokształcania i Doskonalenia Zawodowego w Krotoszynie</v>
      </c>
      <c r="AA395" s="440" t="s">
        <v>680</v>
      </c>
      <c r="AB395" s="120"/>
      <c r="AC395" s="120"/>
      <c r="AD395" s="120"/>
      <c r="AJ395" s="466"/>
    </row>
    <row r="396" spans="12:36" customFormat="1" ht="15" customHeight="1">
      <c r="L396" s="66" t="s">
        <v>771</v>
      </c>
      <c r="M396" s="297" t="s">
        <v>1931</v>
      </c>
      <c r="N396" s="196" t="s">
        <v>174</v>
      </c>
      <c r="O396" s="196">
        <v>82519</v>
      </c>
      <c r="P396" s="452" t="s">
        <v>70</v>
      </c>
      <c r="Q396" s="457">
        <f t="shared" si="25"/>
        <v>522301</v>
      </c>
      <c r="R396" s="457" t="str">
        <f t="shared" si="26"/>
        <v>HAN.01.</v>
      </c>
      <c r="S396" s="457" t="str">
        <f t="shared" si="27"/>
        <v>Prowadzenie sprzedaży</v>
      </c>
      <c r="T396" s="497" t="s">
        <v>2285</v>
      </c>
      <c r="U396" s="436">
        <v>15</v>
      </c>
      <c r="V396" s="436">
        <v>13</v>
      </c>
      <c r="W396" s="444" t="s">
        <v>1994</v>
      </c>
      <c r="X396" s="436">
        <v>0</v>
      </c>
      <c r="Y396" s="506">
        <v>0</v>
      </c>
      <c r="Z396" s="515" t="str">
        <f t="shared" si="28"/>
        <v>Centrum Kształcenia Zawodowego w Oleśnicy, ul. Wojska Polskiego 67</v>
      </c>
      <c r="AA396" s="440" t="s">
        <v>692</v>
      </c>
      <c r="AB396" s="448"/>
      <c r="AC396" s="120"/>
      <c r="AD396" s="120"/>
      <c r="AJ396" s="466"/>
    </row>
    <row r="397" spans="12:36" customFormat="1" ht="15" customHeight="1">
      <c r="L397" s="66" t="s">
        <v>773</v>
      </c>
      <c r="M397" s="297" t="s">
        <v>1931</v>
      </c>
      <c r="N397" s="196" t="s">
        <v>174</v>
      </c>
      <c r="O397" s="196">
        <v>82519</v>
      </c>
      <c r="P397" s="452" t="s">
        <v>177</v>
      </c>
      <c r="Q397" s="457">
        <f t="shared" si="25"/>
        <v>722204</v>
      </c>
      <c r="R397" s="457" t="str">
        <f t="shared" si="26"/>
        <v>MEC.08.</v>
      </c>
      <c r="S397" s="457" t="str">
        <f t="shared" si="27"/>
        <v>Wykonywanie i naprawa elementów maszyn, urządzeń i narzędzi</v>
      </c>
      <c r="T397" s="673" t="s">
        <v>2332</v>
      </c>
      <c r="U397" s="436">
        <v>1</v>
      </c>
      <c r="V397" s="436">
        <v>0</v>
      </c>
      <c r="W397" s="444" t="s">
        <v>1994</v>
      </c>
      <c r="X397" s="436">
        <v>1</v>
      </c>
      <c r="Y397" s="506">
        <v>0</v>
      </c>
      <c r="Z397" s="515" t="str">
        <f t="shared" si="28"/>
        <v>Ośrodek Dokształcania i Doskonalenia Zawodowego w Krotoszynie</v>
      </c>
      <c r="AA397" s="440" t="s">
        <v>680</v>
      </c>
      <c r="AB397" s="120"/>
      <c r="AC397" s="272"/>
      <c r="AD397" s="120"/>
      <c r="AJ397" s="466"/>
    </row>
    <row r="398" spans="12:36" customFormat="1" ht="15" customHeight="1">
      <c r="L398" s="66" t="s">
        <v>775</v>
      </c>
      <c r="M398" s="68" t="s">
        <v>1869</v>
      </c>
      <c r="N398" s="66" t="s">
        <v>124</v>
      </c>
      <c r="O398" s="66">
        <v>22648</v>
      </c>
      <c r="P398" s="452" t="s">
        <v>71</v>
      </c>
      <c r="Q398" s="457">
        <f t="shared" si="25"/>
        <v>512001</v>
      </c>
      <c r="R398" s="457" t="str">
        <f t="shared" si="26"/>
        <v>HGT.02.</v>
      </c>
      <c r="S398" s="457" t="str">
        <f t="shared" si="27"/>
        <v> Przygotowanie i wydawanie dań</v>
      </c>
      <c r="T398" s="671"/>
      <c r="U398" s="616">
        <v>0</v>
      </c>
      <c r="V398" s="441">
        <v>0</v>
      </c>
      <c r="W398" s="442" t="s">
        <v>1994</v>
      </c>
      <c r="X398" s="469">
        <v>0</v>
      </c>
      <c r="Y398" s="508">
        <v>0</v>
      </c>
      <c r="Z398" s="515" t="str">
        <f t="shared" si="28"/>
        <v>Centrum Kształcenia Zawodowego i Ustawicznego w Legnicy, ul. Lotnicza 26, 59-220 Legnica</v>
      </c>
      <c r="AA398" s="440" t="s">
        <v>691</v>
      </c>
      <c r="AB398" s="448"/>
      <c r="AC398" s="120"/>
      <c r="AD398" s="120"/>
      <c r="AJ398" s="466"/>
    </row>
    <row r="399" spans="12:36" customFormat="1" ht="15" customHeight="1">
      <c r="L399" s="66" t="s">
        <v>780</v>
      </c>
      <c r="M399" s="68" t="s">
        <v>1869</v>
      </c>
      <c r="N399" s="66" t="s">
        <v>124</v>
      </c>
      <c r="O399" s="66">
        <v>22648</v>
      </c>
      <c r="P399" s="452" t="s">
        <v>80</v>
      </c>
      <c r="Q399" s="457">
        <f t="shared" si="25"/>
        <v>752205</v>
      </c>
      <c r="R399" s="457" t="str">
        <f t="shared" si="26"/>
        <v>DRM.04.</v>
      </c>
      <c r="S399" s="457" t="str">
        <f t="shared" si="27"/>
        <v> Wytwarzanie wyrobów z drewna i materiałów drewnopochodnych</v>
      </c>
      <c r="T399" s="497" t="s">
        <v>2330</v>
      </c>
      <c r="U399" s="436">
        <v>1</v>
      </c>
      <c r="V399" s="436">
        <v>0</v>
      </c>
      <c r="W399" s="444" t="s">
        <v>1994</v>
      </c>
      <c r="X399" s="436">
        <v>1</v>
      </c>
      <c r="Y399" s="506">
        <v>0</v>
      </c>
      <c r="Z399" s="515" t="str">
        <f t="shared" si="28"/>
        <v>Centrum Kształcenia Zawodowego w Świdnicy, 58-105 Świdnica, ul. Gen. Władysława Sikorskiego 41</v>
      </c>
      <c r="AA399" s="440" t="s">
        <v>93</v>
      </c>
      <c r="AB399" s="448"/>
      <c r="AC399" s="448"/>
      <c r="AD399" s="120"/>
      <c r="AJ399" s="466"/>
    </row>
    <row r="400" spans="12:36" customFormat="1" ht="15" customHeight="1">
      <c r="L400" s="66" t="s">
        <v>778</v>
      </c>
      <c r="M400" s="68" t="s">
        <v>1869</v>
      </c>
      <c r="N400" s="66" t="s">
        <v>124</v>
      </c>
      <c r="O400" s="66">
        <v>22648</v>
      </c>
      <c r="P400" s="452" t="s">
        <v>66</v>
      </c>
      <c r="Q400" s="457">
        <f t="shared" si="25"/>
        <v>723103</v>
      </c>
      <c r="R400" s="457" t="str">
        <f t="shared" si="26"/>
        <v>MOT.05.</v>
      </c>
      <c r="S400" s="457" t="str">
        <f t="shared" si="27"/>
        <v>Obsługa, diagnozowanie oraz naprawa pojazdów samochodowych</v>
      </c>
      <c r="T400" s="497" t="s">
        <v>2310</v>
      </c>
      <c r="U400" s="441">
        <v>2</v>
      </c>
      <c r="V400" s="441">
        <v>0</v>
      </c>
      <c r="W400" s="442" t="s">
        <v>1994</v>
      </c>
      <c r="X400" s="469">
        <v>2</v>
      </c>
      <c r="Y400" s="508">
        <v>0</v>
      </c>
      <c r="Z400" s="515" t="str">
        <f t="shared" si="28"/>
        <v>Centrum Kształcenia Zawodowego w CKZiU,  ul. Tadeusza Kościuszki 27, 56-100 Wołów</v>
      </c>
      <c r="AA400" s="440" t="s">
        <v>190</v>
      </c>
      <c r="AB400" s="448"/>
      <c r="AC400" s="120"/>
      <c r="AD400" s="120"/>
      <c r="AJ400" s="466"/>
    </row>
    <row r="401" spans="12:36" customFormat="1" ht="15" customHeight="1">
      <c r="L401" s="66" t="s">
        <v>776</v>
      </c>
      <c r="M401" s="68" t="s">
        <v>1869</v>
      </c>
      <c r="N401" s="66" t="s">
        <v>124</v>
      </c>
      <c r="O401" s="66">
        <v>22648</v>
      </c>
      <c r="P401" s="452" t="s">
        <v>99</v>
      </c>
      <c r="Q401" s="457">
        <f t="shared" si="25"/>
        <v>514101</v>
      </c>
      <c r="R401" s="457" t="str">
        <f t="shared" si="26"/>
        <v>FRK.01.</v>
      </c>
      <c r="S401" s="457" t="str">
        <f t="shared" si="27"/>
        <v>Wykonywanie usług fryzjerskich</v>
      </c>
      <c r="T401" s="671" t="s">
        <v>2285</v>
      </c>
      <c r="U401" s="441">
        <v>4</v>
      </c>
      <c r="V401" s="441">
        <v>4</v>
      </c>
      <c r="W401" s="442" t="s">
        <v>1994</v>
      </c>
      <c r="X401" s="436">
        <v>4</v>
      </c>
      <c r="Y401" s="506">
        <v>4</v>
      </c>
      <c r="Z401" s="515" t="str">
        <f t="shared" si="28"/>
        <v>Centrum Kształcenia Zawodowego i Ustawicznego w Legnicy, ul. Lotnicza 26, 59-220 Legnica</v>
      </c>
      <c r="AA401" s="440" t="s">
        <v>691</v>
      </c>
      <c r="AB401" s="448"/>
      <c r="AC401" s="120"/>
      <c r="AD401" s="120"/>
      <c r="AJ401" s="466"/>
    </row>
    <row r="402" spans="12:36" customFormat="1" ht="15" customHeight="1">
      <c r="L402" s="66" t="s">
        <v>777</v>
      </c>
      <c r="M402" s="68" t="s">
        <v>1869</v>
      </c>
      <c r="N402" s="66" t="s">
        <v>124</v>
      </c>
      <c r="O402" s="66">
        <v>22648</v>
      </c>
      <c r="P402" s="452" t="s">
        <v>70</v>
      </c>
      <c r="Q402" s="457">
        <f t="shared" si="25"/>
        <v>522301</v>
      </c>
      <c r="R402" s="457" t="str">
        <f t="shared" si="26"/>
        <v>HAN.01.</v>
      </c>
      <c r="S402" s="457" t="str">
        <f t="shared" si="27"/>
        <v>Prowadzenie sprzedaży</v>
      </c>
      <c r="T402" s="673" t="s">
        <v>2285</v>
      </c>
      <c r="U402" s="441">
        <v>2</v>
      </c>
      <c r="V402" s="441">
        <v>1</v>
      </c>
      <c r="W402" s="442" t="s">
        <v>1994</v>
      </c>
      <c r="X402" s="436">
        <v>2</v>
      </c>
      <c r="Y402" s="506">
        <v>1</v>
      </c>
      <c r="Z402" s="515" t="str">
        <f t="shared" si="28"/>
        <v>Centrum Kształcenia Zawodowego i Ustawicznego w Legnicy, ul. Lotnicza 26, 59-220 Legnica</v>
      </c>
      <c r="AA402" s="440" t="s">
        <v>691</v>
      </c>
      <c r="AB402" s="448"/>
      <c r="AC402" s="120"/>
      <c r="AD402" s="120"/>
      <c r="AJ402" s="466"/>
    </row>
    <row r="403" spans="12:36" customFormat="1" ht="15" customHeight="1">
      <c r="L403" s="66" t="s">
        <v>779</v>
      </c>
      <c r="M403" s="68" t="s">
        <v>1869</v>
      </c>
      <c r="N403" s="66" t="s">
        <v>124</v>
      </c>
      <c r="O403" s="66">
        <v>22648</v>
      </c>
      <c r="P403" s="452" t="s">
        <v>175</v>
      </c>
      <c r="Q403" s="457">
        <f t="shared" si="25"/>
        <v>751201</v>
      </c>
      <c r="R403" s="457" t="str">
        <f t="shared" si="26"/>
        <v>SPC.01.</v>
      </c>
      <c r="S403" s="457" t="str">
        <f t="shared" si="27"/>
        <v>Produkcja wyrobów cukierniczych</v>
      </c>
      <c r="T403" s="497" t="s">
        <v>2280</v>
      </c>
      <c r="U403" s="441">
        <v>1</v>
      </c>
      <c r="V403" s="441">
        <v>1</v>
      </c>
      <c r="W403" s="442" t="s">
        <v>1994</v>
      </c>
      <c r="X403" s="436">
        <v>1</v>
      </c>
      <c r="Y403" s="506">
        <v>1</v>
      </c>
      <c r="Z403" s="515" t="str">
        <f t="shared" si="28"/>
        <v>Centrum Kształcenia Zawodowego i Ustawicznego w Legnicy, ul. Lotnicza 26, 59-220 Legnica</v>
      </c>
      <c r="AA403" s="440" t="s">
        <v>691</v>
      </c>
      <c r="AB403" s="448"/>
      <c r="AC403" s="448"/>
      <c r="AD403" s="120"/>
      <c r="AJ403" s="466"/>
    </row>
    <row r="404" spans="12:36" customFormat="1" ht="15" customHeight="1">
      <c r="L404" s="66" t="s">
        <v>785</v>
      </c>
      <c r="M404" s="68" t="s">
        <v>2177</v>
      </c>
      <c r="N404" s="196" t="s">
        <v>203</v>
      </c>
      <c r="O404" s="66">
        <v>12321</v>
      </c>
      <c r="P404" s="452" t="s">
        <v>180</v>
      </c>
      <c r="Q404" s="457">
        <f t="shared" si="25"/>
        <v>712905</v>
      </c>
      <c r="R404" s="457" t="str">
        <f t="shared" si="26"/>
        <v>BUD.11.</v>
      </c>
      <c r="S404" s="457" t="str">
        <f t="shared" si="27"/>
        <v> Wykonywanie robót montażowych, okładzinowych i wykończeniowych</v>
      </c>
      <c r="T404" s="426" t="s">
        <v>2372</v>
      </c>
      <c r="U404" s="607">
        <v>0</v>
      </c>
      <c r="V404" s="441">
        <v>0</v>
      </c>
      <c r="W404" s="444" t="s">
        <v>1996</v>
      </c>
      <c r="X404" s="441">
        <v>0</v>
      </c>
      <c r="Y404" s="505">
        <v>0</v>
      </c>
      <c r="Z404" s="515" t="str">
        <f t="shared" si="28"/>
        <v>Centrum Kształcenia Zawodowego i Ustawicznego, 67-400 Wschowa, Plac Kosynierów 1</v>
      </c>
      <c r="AA404" s="440" t="s">
        <v>679</v>
      </c>
      <c r="AB404" s="120"/>
      <c r="AC404" s="120"/>
      <c r="AD404" s="120"/>
      <c r="AJ404" s="466"/>
    </row>
    <row r="405" spans="12:36" customFormat="1" ht="15" customHeight="1">
      <c r="L405" s="66" t="s">
        <v>795</v>
      </c>
      <c r="M405" s="68" t="s">
        <v>2177</v>
      </c>
      <c r="N405" s="196" t="s">
        <v>203</v>
      </c>
      <c r="O405" s="66">
        <v>12321</v>
      </c>
      <c r="P405" s="452" t="s">
        <v>76</v>
      </c>
      <c r="Q405" s="457">
        <f t="shared" si="25"/>
        <v>721306</v>
      </c>
      <c r="R405" s="457" t="str">
        <f t="shared" si="26"/>
        <v>MOT.01.</v>
      </c>
      <c r="S405" s="457" t="str">
        <f t="shared" si="27"/>
        <v>Diagnozowanie i naprawa nadwozi pojazdów samochodowych</v>
      </c>
      <c r="T405" s="424" t="s">
        <v>2290</v>
      </c>
      <c r="U405" s="616">
        <v>0</v>
      </c>
      <c r="V405" s="441">
        <v>0</v>
      </c>
      <c r="W405" s="444" t="s">
        <v>1996</v>
      </c>
      <c r="X405" s="441">
        <v>0</v>
      </c>
      <c r="Y405" s="505">
        <v>0</v>
      </c>
      <c r="Z405" s="515" t="str">
        <f t="shared" si="28"/>
        <v>Centrum Kształcenia Zawodowego w Świdnicy, 58-105 Świdnica, ul. Gen. Władysława Sikorskiego 41</v>
      </c>
      <c r="AA405" s="440" t="s">
        <v>93</v>
      </c>
      <c r="AB405" s="120"/>
      <c r="AC405" s="120"/>
      <c r="AD405" s="120"/>
      <c r="AJ405" s="466"/>
    </row>
    <row r="406" spans="12:36" customFormat="1" ht="15" customHeight="1">
      <c r="L406" s="66" t="s">
        <v>781</v>
      </c>
      <c r="M406" s="68" t="s">
        <v>2304</v>
      </c>
      <c r="N406" s="66" t="s">
        <v>203</v>
      </c>
      <c r="O406" s="66">
        <v>21715</v>
      </c>
      <c r="P406" s="452" t="s">
        <v>125</v>
      </c>
      <c r="Q406" s="457">
        <f t="shared" si="25"/>
        <v>712618</v>
      </c>
      <c r="R406" s="457" t="str">
        <f t="shared" si="26"/>
        <v>BUD.09.</v>
      </c>
      <c r="S406" s="457" t="str">
        <f t="shared" si="27"/>
        <v>Wykonywanie robót związanych z budową, montażem i eksploatacją sieci oraz instalacji sanitarnych</v>
      </c>
      <c r="T406" s="673"/>
      <c r="U406" s="607">
        <v>0</v>
      </c>
      <c r="V406" s="436">
        <v>0</v>
      </c>
      <c r="W406" s="444" t="s">
        <v>1994</v>
      </c>
      <c r="X406" s="436">
        <v>0</v>
      </c>
      <c r="Y406" s="506">
        <v>0</v>
      </c>
      <c r="Z406" s="515" t="str">
        <f t="shared" si="28"/>
        <v>Centrum Kształcenia Zawodowego w Świdnicy, 58-105 Świdnica, ul. Gen. Władysława Sikorskiego 41</v>
      </c>
      <c r="AA406" s="440" t="s">
        <v>93</v>
      </c>
      <c r="AB406" s="448"/>
      <c r="AC406" s="120"/>
      <c r="AD406" s="120"/>
      <c r="AJ406" s="466"/>
    </row>
    <row r="407" spans="12:36" customFormat="1" ht="15" customHeight="1">
      <c r="L407" s="66" t="s">
        <v>782</v>
      </c>
      <c r="M407" s="68" t="s">
        <v>2304</v>
      </c>
      <c r="N407" s="66" t="s">
        <v>203</v>
      </c>
      <c r="O407" s="66">
        <v>21715</v>
      </c>
      <c r="P407" s="452" t="s">
        <v>194</v>
      </c>
      <c r="Q407" s="457">
        <f t="shared" si="25"/>
        <v>711204</v>
      </c>
      <c r="R407" s="457" t="str">
        <f t="shared" si="26"/>
        <v>BUD.12.</v>
      </c>
      <c r="S407" s="457" t="str">
        <f t="shared" si="27"/>
        <v> Wykonywanie robót murarskich i tynkarskich</v>
      </c>
      <c r="T407" s="497"/>
      <c r="U407" s="607">
        <v>0</v>
      </c>
      <c r="V407" s="436">
        <v>0</v>
      </c>
      <c r="W407" s="444" t="s">
        <v>1994</v>
      </c>
      <c r="X407" s="436">
        <v>0</v>
      </c>
      <c r="Y407" s="506">
        <v>0</v>
      </c>
      <c r="Z407" s="515" t="str">
        <f t="shared" si="28"/>
        <v>Centrum Kształcenia Zawodowego w Świdnicy, 58-105 Świdnica, ul. Gen. Władysława Sikorskiego 41</v>
      </c>
      <c r="AA407" s="440" t="s">
        <v>93</v>
      </c>
      <c r="AB407" s="448"/>
      <c r="AC407" s="120"/>
      <c r="AD407" s="120"/>
      <c r="AJ407" s="466"/>
    </row>
    <row r="408" spans="12:36" customFormat="1" ht="15" customHeight="1">
      <c r="L408" s="66" t="s">
        <v>783</v>
      </c>
      <c r="M408" s="68" t="s">
        <v>2304</v>
      </c>
      <c r="N408" s="66" t="s">
        <v>203</v>
      </c>
      <c r="O408" s="66">
        <v>21715</v>
      </c>
      <c r="P408" s="452" t="s">
        <v>177</v>
      </c>
      <c r="Q408" s="457">
        <f t="shared" si="25"/>
        <v>722204</v>
      </c>
      <c r="R408" s="457" t="str">
        <f t="shared" si="26"/>
        <v>MEC.08.</v>
      </c>
      <c r="S408" s="457" t="str">
        <f t="shared" si="27"/>
        <v>Wykonywanie i naprawa elementów maszyn, urządzeń i narzędzi</v>
      </c>
      <c r="T408" s="444"/>
      <c r="U408" s="607">
        <v>0</v>
      </c>
      <c r="V408" s="436">
        <v>0</v>
      </c>
      <c r="W408" s="444" t="s">
        <v>1994</v>
      </c>
      <c r="X408" s="436">
        <v>0</v>
      </c>
      <c r="Y408" s="506">
        <v>0</v>
      </c>
      <c r="Z408" s="515" t="str">
        <f t="shared" si="28"/>
        <v>Centrum Kształcenia Zawodowego w Świdnicy, 58-105 Świdnica, ul. Gen. Władysława Sikorskiego 41</v>
      </c>
      <c r="AA408" s="440" t="s">
        <v>93</v>
      </c>
      <c r="AB408" s="448"/>
      <c r="AC408" s="120"/>
      <c r="AD408" s="120"/>
      <c r="AJ408" s="466"/>
    </row>
    <row r="409" spans="12:36" customFormat="1" ht="15" customHeight="1">
      <c r="L409" s="66" t="s">
        <v>797</v>
      </c>
      <c r="M409" s="68" t="s">
        <v>2177</v>
      </c>
      <c r="N409" s="196" t="s">
        <v>203</v>
      </c>
      <c r="O409" s="66">
        <v>12321</v>
      </c>
      <c r="P409" s="452" t="s">
        <v>510</v>
      </c>
      <c r="Q409" s="457">
        <f t="shared" si="25"/>
        <v>513101</v>
      </c>
      <c r="R409" s="457" t="str">
        <f t="shared" si="26"/>
        <v>HGT.01.</v>
      </c>
      <c r="S409" s="457" t="str">
        <f t="shared" si="27"/>
        <v>Wykonywanie usług kelnerskich</v>
      </c>
      <c r="T409" s="425" t="s">
        <v>2300</v>
      </c>
      <c r="U409" s="436">
        <v>1</v>
      </c>
      <c r="V409" s="436">
        <v>1</v>
      </c>
      <c r="W409" s="444" t="s">
        <v>1994</v>
      </c>
      <c r="X409" s="436">
        <v>1</v>
      </c>
      <c r="Y409" s="506">
        <v>1</v>
      </c>
      <c r="Z409" s="515" t="str">
        <f t="shared" si="28"/>
        <v>Zespół Placówek Oświatowych Centrum Kształcenia Zawodowego nr 2 w Olkuszu, ul. Legionów Polskich 3</v>
      </c>
      <c r="AA409" s="440" t="s">
        <v>678</v>
      </c>
      <c r="AB409" s="120"/>
      <c r="AC409" s="448"/>
      <c r="AD409" s="120"/>
      <c r="AJ409" s="466"/>
    </row>
    <row r="410" spans="12:36" customFormat="1" ht="15" customHeight="1">
      <c r="L410" s="66" t="s">
        <v>786</v>
      </c>
      <c r="M410" s="68" t="s">
        <v>2304</v>
      </c>
      <c r="N410" s="66" t="s">
        <v>203</v>
      </c>
      <c r="O410" s="66">
        <v>21715</v>
      </c>
      <c r="P410" s="452" t="s">
        <v>76</v>
      </c>
      <c r="Q410" s="457">
        <f t="shared" si="25"/>
        <v>721306</v>
      </c>
      <c r="R410" s="457" t="str">
        <f t="shared" si="26"/>
        <v>MOT.01.</v>
      </c>
      <c r="S410" s="457" t="str">
        <f t="shared" si="27"/>
        <v>Diagnozowanie i naprawa nadwozi pojazdów samochodowych</v>
      </c>
      <c r="T410" s="673" t="s">
        <v>2290</v>
      </c>
      <c r="U410" s="607">
        <v>0</v>
      </c>
      <c r="V410" s="436">
        <v>0</v>
      </c>
      <c r="W410" s="444" t="s">
        <v>1994</v>
      </c>
      <c r="X410" s="436">
        <v>0</v>
      </c>
      <c r="Y410" s="506">
        <v>0</v>
      </c>
      <c r="Z410" s="515" t="str">
        <f t="shared" si="28"/>
        <v>Centrum Kształcenia Zawodowego w Świdnicy, 58-105 Świdnica, ul. Gen. Władysława Sikorskiego 41</v>
      </c>
      <c r="AA410" s="440" t="s">
        <v>93</v>
      </c>
      <c r="AB410" s="448"/>
      <c r="AC410" s="120"/>
      <c r="AD410" s="120"/>
      <c r="AJ410" s="466"/>
    </row>
    <row r="411" spans="12:36" customFormat="1" ht="15" customHeight="1">
      <c r="L411" s="66" t="s">
        <v>790</v>
      </c>
      <c r="M411" s="68" t="s">
        <v>2304</v>
      </c>
      <c r="N411" s="66" t="s">
        <v>203</v>
      </c>
      <c r="O411" s="66">
        <v>21715</v>
      </c>
      <c r="P411" s="452" t="s">
        <v>71</v>
      </c>
      <c r="Q411" s="457">
        <f t="shared" si="25"/>
        <v>512001</v>
      </c>
      <c r="R411" s="457" t="str">
        <f t="shared" si="26"/>
        <v>HGT.02.</v>
      </c>
      <c r="S411" s="457" t="str">
        <f t="shared" si="27"/>
        <v> Przygotowanie i wydawanie dań</v>
      </c>
      <c r="T411" s="674" t="s">
        <v>2290</v>
      </c>
      <c r="U411" s="436">
        <v>3</v>
      </c>
      <c r="V411" s="136">
        <v>1</v>
      </c>
      <c r="W411" s="444" t="s">
        <v>1994</v>
      </c>
      <c r="X411" s="436">
        <v>0</v>
      </c>
      <c r="Y411" s="506">
        <v>0</v>
      </c>
      <c r="Z411" s="515" t="str">
        <f t="shared" si="28"/>
        <v>Centrum Kształcenia Zawodowego w Świdnicy, 58-105 Świdnica, ul. Gen. Władysława Sikorskiego 41</v>
      </c>
      <c r="AA411" s="440" t="s">
        <v>93</v>
      </c>
      <c r="AB411" s="448"/>
      <c r="AC411" s="120"/>
      <c r="AD411" s="120"/>
      <c r="AJ411" s="466"/>
    </row>
    <row r="412" spans="12:36" customFormat="1" ht="15" customHeight="1">
      <c r="L412" s="66" t="s">
        <v>798</v>
      </c>
      <c r="M412" s="68" t="s">
        <v>2177</v>
      </c>
      <c r="N412" s="196" t="s">
        <v>203</v>
      </c>
      <c r="O412" s="66">
        <v>12321</v>
      </c>
      <c r="P412" s="452" t="s">
        <v>71</v>
      </c>
      <c r="Q412" s="457">
        <f t="shared" si="25"/>
        <v>512001</v>
      </c>
      <c r="R412" s="457" t="str">
        <f t="shared" si="26"/>
        <v>HGT.02.</v>
      </c>
      <c r="S412" s="457" t="str">
        <f t="shared" si="27"/>
        <v> Przygotowanie i wydawanie dań</v>
      </c>
      <c r="T412" s="428" t="s">
        <v>2290</v>
      </c>
      <c r="U412" s="436">
        <v>7</v>
      </c>
      <c r="V412" s="436">
        <v>2</v>
      </c>
      <c r="W412" s="444" t="s">
        <v>1996</v>
      </c>
      <c r="X412" s="436">
        <v>0</v>
      </c>
      <c r="Y412" s="506">
        <v>0</v>
      </c>
      <c r="Z412" s="515" t="str">
        <f t="shared" si="28"/>
        <v>Centrum Kształcenia Zawodowego w Świdnicy, 58-105 Świdnica, ul. Gen. Władysława Sikorskiego 41</v>
      </c>
      <c r="AA412" s="440" t="s">
        <v>93</v>
      </c>
      <c r="AB412" s="448"/>
      <c r="AC412" s="120"/>
      <c r="AD412" s="120"/>
      <c r="AJ412" s="466"/>
    </row>
    <row r="413" spans="12:36" customFormat="1" ht="15" customHeight="1">
      <c r="L413" s="66" t="s">
        <v>801</v>
      </c>
      <c r="M413" s="68" t="s">
        <v>2177</v>
      </c>
      <c r="N413" s="66" t="s">
        <v>203</v>
      </c>
      <c r="O413" s="66">
        <v>12321</v>
      </c>
      <c r="P413" s="452" t="s">
        <v>73</v>
      </c>
      <c r="Q413" s="457">
        <f t="shared" si="25"/>
        <v>722307</v>
      </c>
      <c r="R413" s="457" t="str">
        <f t="shared" si="26"/>
        <v>MEC.05.</v>
      </c>
      <c r="S413" s="457" t="str">
        <f t="shared" si="27"/>
        <v> Użytkowanie obrabiarek skrawających</v>
      </c>
      <c r="T413" s="425" t="s">
        <v>2290</v>
      </c>
      <c r="U413" s="436">
        <v>2</v>
      </c>
      <c r="V413" s="436">
        <v>0</v>
      </c>
      <c r="W413" s="444" t="s">
        <v>1996</v>
      </c>
      <c r="X413" s="436">
        <v>0</v>
      </c>
      <c r="Y413" s="506">
        <v>0</v>
      </c>
      <c r="Z413" s="515" t="str">
        <f t="shared" si="28"/>
        <v>Centrum Kształcenia Zawodowego w Świdnicy, 58-105 Świdnica, ul. Gen. Władysława Sikorskiego 41</v>
      </c>
      <c r="AA413" s="440" t="s">
        <v>93</v>
      </c>
      <c r="AB413" s="448"/>
      <c r="AC413" s="448"/>
      <c r="AD413" s="120"/>
      <c r="AJ413" s="466"/>
    </row>
    <row r="414" spans="12:36" customFormat="1" ht="15" customHeight="1">
      <c r="L414" s="66" t="s">
        <v>792</v>
      </c>
      <c r="M414" s="68" t="s">
        <v>2304</v>
      </c>
      <c r="N414" s="66" t="s">
        <v>203</v>
      </c>
      <c r="O414" s="66">
        <v>21715</v>
      </c>
      <c r="P414" s="452" t="s">
        <v>66</v>
      </c>
      <c r="Q414" s="457">
        <f t="shared" si="25"/>
        <v>723103</v>
      </c>
      <c r="R414" s="457" t="str">
        <f t="shared" si="26"/>
        <v>MOT.05.</v>
      </c>
      <c r="S414" s="457" t="str">
        <f t="shared" si="27"/>
        <v>Obsługa, diagnozowanie oraz naprawa pojazdów samochodowych</v>
      </c>
      <c r="T414" s="671" t="s">
        <v>2284</v>
      </c>
      <c r="U414" s="436">
        <v>5</v>
      </c>
      <c r="V414" s="436">
        <v>0</v>
      </c>
      <c r="W414" s="444" t="s">
        <v>1994</v>
      </c>
      <c r="X414" s="436">
        <v>0</v>
      </c>
      <c r="Y414" s="506">
        <v>0</v>
      </c>
      <c r="Z414" s="515" t="str">
        <f t="shared" si="28"/>
        <v>Centrum Kształcenia Zawodowego w Świdnicy, 58-105 Świdnica, ul. Gen. Władysława Sikorskiego 41</v>
      </c>
      <c r="AA414" s="440" t="s">
        <v>93</v>
      </c>
      <c r="AB414" s="448"/>
      <c r="AC414" s="448"/>
      <c r="AD414" s="120"/>
      <c r="AF414" t="s">
        <v>2236</v>
      </c>
      <c r="AJ414" s="466"/>
    </row>
    <row r="415" spans="12:36" customFormat="1" ht="15" customHeight="1">
      <c r="L415" s="66" t="s">
        <v>799</v>
      </c>
      <c r="M415" s="68" t="s">
        <v>2177</v>
      </c>
      <c r="N415" s="66" t="s">
        <v>203</v>
      </c>
      <c r="O415" s="66">
        <v>12321</v>
      </c>
      <c r="P415" s="452" t="s">
        <v>66</v>
      </c>
      <c r="Q415" s="457">
        <f t="shared" si="25"/>
        <v>723103</v>
      </c>
      <c r="R415" s="457" t="str">
        <f t="shared" si="26"/>
        <v>MOT.05.</v>
      </c>
      <c r="S415" s="457" t="str">
        <f t="shared" si="27"/>
        <v>Obsługa, diagnozowanie oraz naprawa pojazdów samochodowych</v>
      </c>
      <c r="T415" s="424" t="s">
        <v>2284</v>
      </c>
      <c r="U415" s="436">
        <v>9</v>
      </c>
      <c r="V415" s="436">
        <v>0</v>
      </c>
      <c r="W415" s="444" t="s">
        <v>1996</v>
      </c>
      <c r="X415" s="436">
        <v>0</v>
      </c>
      <c r="Y415" s="506">
        <v>0</v>
      </c>
      <c r="Z415" s="515" t="str">
        <f t="shared" si="28"/>
        <v>Centrum Kształcenia Zawodowego w Świdnicy, 58-105 Świdnica, ul. Gen. Władysława Sikorskiego 41</v>
      </c>
      <c r="AA415" s="440" t="s">
        <v>93</v>
      </c>
      <c r="AB415" s="451"/>
      <c r="AC415" s="272"/>
      <c r="AD415" s="120"/>
      <c r="AJ415" s="466"/>
    </row>
    <row r="416" spans="12:36" customFormat="1" ht="15" customHeight="1">
      <c r="L416" s="66" t="s">
        <v>789</v>
      </c>
      <c r="M416" s="68" t="s">
        <v>2304</v>
      </c>
      <c r="N416" s="66" t="s">
        <v>203</v>
      </c>
      <c r="O416" s="66">
        <v>21715</v>
      </c>
      <c r="P416" s="452" t="s">
        <v>99</v>
      </c>
      <c r="Q416" s="457">
        <f t="shared" si="25"/>
        <v>514101</v>
      </c>
      <c r="R416" s="457" t="str">
        <f t="shared" si="26"/>
        <v>FRK.01.</v>
      </c>
      <c r="S416" s="457" t="str">
        <f t="shared" si="27"/>
        <v>Wykonywanie usług fryzjerskich</v>
      </c>
      <c r="T416" s="671" t="s">
        <v>2282</v>
      </c>
      <c r="U416" s="436">
        <v>1</v>
      </c>
      <c r="V416" s="436">
        <v>1</v>
      </c>
      <c r="W416" s="444" t="s">
        <v>1994</v>
      </c>
      <c r="X416" s="436">
        <v>0</v>
      </c>
      <c r="Y416" s="506">
        <v>0</v>
      </c>
      <c r="Z416" s="515" t="str">
        <f t="shared" si="28"/>
        <v>Centrum Kształcenia Zawodowego w Świdnicy, 58-105 Świdnica, ul. Gen. Władysława Sikorskiego 41</v>
      </c>
      <c r="AA416" s="440" t="s">
        <v>93</v>
      </c>
      <c r="AB416" s="272"/>
      <c r="AC416" s="120"/>
      <c r="AD416" s="120"/>
      <c r="AJ416" s="466"/>
    </row>
    <row r="417" spans="12:16372" customFormat="1" ht="15" customHeight="1">
      <c r="L417" s="66" t="s">
        <v>796</v>
      </c>
      <c r="M417" s="68" t="s">
        <v>2177</v>
      </c>
      <c r="N417" s="196" t="s">
        <v>203</v>
      </c>
      <c r="O417" s="66">
        <v>12321</v>
      </c>
      <c r="P417" s="452" t="s">
        <v>99</v>
      </c>
      <c r="Q417" s="457">
        <f t="shared" si="25"/>
        <v>514101</v>
      </c>
      <c r="R417" s="457" t="str">
        <f t="shared" si="26"/>
        <v>FRK.01.</v>
      </c>
      <c r="S417" s="457" t="str">
        <f t="shared" si="27"/>
        <v>Wykonywanie usług fryzjerskich</v>
      </c>
      <c r="T417" s="426" t="s">
        <v>2282</v>
      </c>
      <c r="U417" s="436">
        <v>11</v>
      </c>
      <c r="V417" s="436">
        <v>11</v>
      </c>
      <c r="W417" s="444" t="s">
        <v>1996</v>
      </c>
      <c r="X417" s="436">
        <v>0</v>
      </c>
      <c r="Y417" s="506">
        <v>0</v>
      </c>
      <c r="Z417" s="515" t="str">
        <f t="shared" si="28"/>
        <v>Centrum Kształcenia Zawodowego w Świdnicy, 58-105 Świdnica, ul. Gen. Władysława Sikorskiego 41</v>
      </c>
      <c r="AA417" s="440" t="s">
        <v>93</v>
      </c>
      <c r="AB417" s="448"/>
      <c r="AC417" s="120"/>
      <c r="AD417" s="120"/>
      <c r="AJ417" s="466"/>
    </row>
    <row r="418" spans="12:16372" customFormat="1" ht="15" customHeight="1">
      <c r="L418" s="66" t="s">
        <v>784</v>
      </c>
      <c r="M418" s="68" t="s">
        <v>2177</v>
      </c>
      <c r="N418" s="66" t="s">
        <v>203</v>
      </c>
      <c r="O418" s="66">
        <v>12321</v>
      </c>
      <c r="P418" s="452" t="s">
        <v>175</v>
      </c>
      <c r="Q418" s="457">
        <f t="shared" si="25"/>
        <v>751201</v>
      </c>
      <c r="R418" s="457" t="str">
        <f t="shared" si="26"/>
        <v>SPC.01.</v>
      </c>
      <c r="S418" s="457" t="str">
        <f t="shared" si="27"/>
        <v>Produkcja wyrobów cukierniczych</v>
      </c>
      <c r="T418" s="426" t="s">
        <v>2330</v>
      </c>
      <c r="U418" s="436">
        <v>5</v>
      </c>
      <c r="V418" s="436">
        <v>3</v>
      </c>
      <c r="W418" s="444" t="s">
        <v>1994</v>
      </c>
      <c r="X418" s="436">
        <v>0</v>
      </c>
      <c r="Y418" s="506">
        <v>0</v>
      </c>
      <c r="Z418" s="515" t="str">
        <f t="shared" si="28"/>
        <v>Centrum Kształcenia Zawodowego w Świdnicy, 58-105 Świdnica, ul. Gen. Władysława Sikorskiego 41</v>
      </c>
      <c r="AA418" s="440" t="s">
        <v>93</v>
      </c>
      <c r="AB418" s="120"/>
      <c r="AC418" s="120"/>
      <c r="AD418" s="120"/>
      <c r="AE418" s="35"/>
      <c r="AF418" s="106"/>
      <c r="AG418" s="35"/>
      <c r="AH418" s="106"/>
      <c r="AI418" s="35"/>
      <c r="AJ418" s="685"/>
      <c r="AK418" s="35"/>
      <c r="AL418" s="106"/>
      <c r="AM418" s="35"/>
      <c r="AN418" s="106"/>
      <c r="AO418" s="35"/>
      <c r="AP418" s="106"/>
      <c r="AQ418" s="35"/>
      <c r="AR418" s="106"/>
      <c r="AS418" s="35"/>
      <c r="AT418" s="106"/>
      <c r="AU418" s="35"/>
      <c r="AV418" s="106"/>
      <c r="AW418" s="35"/>
      <c r="AX418" s="106"/>
      <c r="AY418" s="35"/>
      <c r="AZ418" s="106"/>
      <c r="BA418" s="35"/>
      <c r="BB418" s="106"/>
      <c r="BC418" s="35"/>
      <c r="BD418" s="106"/>
      <c r="BE418" s="35"/>
      <c r="BF418" s="106"/>
      <c r="BG418" s="35"/>
      <c r="BH418" s="106"/>
      <c r="BI418" s="35"/>
      <c r="BJ418" s="106"/>
      <c r="BK418" s="35"/>
      <c r="BL418" s="106"/>
      <c r="BM418" s="35"/>
      <c r="BN418" s="106"/>
      <c r="BO418" s="35"/>
      <c r="BP418" s="106"/>
      <c r="BQ418" s="35"/>
      <c r="BR418" s="106"/>
      <c r="BS418" s="35"/>
      <c r="BT418" s="106"/>
      <c r="BU418" s="35"/>
      <c r="BV418" s="106"/>
      <c r="BW418" s="35"/>
      <c r="BX418" s="106"/>
      <c r="BY418" s="35"/>
      <c r="BZ418" s="106"/>
      <c r="CA418" s="35"/>
      <c r="CB418" s="106"/>
      <c r="CC418" s="35"/>
      <c r="CD418" s="106"/>
      <c r="CE418" s="35"/>
      <c r="CF418" s="106"/>
      <c r="CG418" s="35"/>
      <c r="CH418" s="106"/>
      <c r="CI418" s="35"/>
      <c r="CJ418" s="106"/>
      <c r="CK418" s="35"/>
      <c r="CL418" s="106"/>
      <c r="CM418" s="35"/>
      <c r="CN418" s="106"/>
      <c r="CO418" s="35"/>
      <c r="CP418" s="106"/>
      <c r="CQ418" s="35"/>
      <c r="CR418" s="106"/>
      <c r="CS418" s="35"/>
      <c r="CT418" s="106"/>
      <c r="CU418" s="35"/>
      <c r="CV418" s="106"/>
      <c r="CW418" s="35"/>
      <c r="CX418" s="106"/>
      <c r="CY418" s="35"/>
      <c r="CZ418" s="106"/>
      <c r="DA418" s="35"/>
      <c r="DB418" s="106"/>
      <c r="DC418" s="35"/>
      <c r="DD418" s="106"/>
      <c r="DE418" s="35"/>
      <c r="DF418" s="106"/>
      <c r="DG418" s="35"/>
      <c r="DH418" s="106"/>
      <c r="DI418" s="35"/>
      <c r="DJ418" s="106"/>
      <c r="DK418" s="35"/>
      <c r="DL418" s="106"/>
      <c r="DM418" s="35"/>
      <c r="DN418" s="106"/>
      <c r="DO418" s="35"/>
      <c r="DP418" s="106"/>
      <c r="DQ418" s="35"/>
      <c r="DR418" s="106"/>
      <c r="DS418" s="35"/>
      <c r="DT418" s="106"/>
      <c r="DU418" s="35"/>
      <c r="DV418" s="106"/>
      <c r="DW418" s="35"/>
      <c r="DX418" s="106"/>
      <c r="DY418" s="35"/>
      <c r="DZ418" s="106"/>
      <c r="EA418" s="35"/>
      <c r="EB418" s="106"/>
      <c r="EC418" s="35"/>
      <c r="ED418" s="106"/>
      <c r="EE418" s="35"/>
      <c r="EF418" s="106"/>
      <c r="EG418" s="35"/>
      <c r="EH418" s="106"/>
      <c r="EI418" s="35"/>
      <c r="EJ418" s="106"/>
      <c r="EK418" s="35"/>
      <c r="EL418" s="106"/>
      <c r="EM418" s="35"/>
      <c r="EN418" s="106"/>
      <c r="EO418" s="35"/>
      <c r="EP418" s="106"/>
      <c r="EQ418" s="35"/>
      <c r="ER418" s="106"/>
      <c r="ES418" s="35"/>
      <c r="ET418" s="106"/>
      <c r="EU418" s="35"/>
      <c r="EV418" s="106"/>
      <c r="EW418" s="35"/>
      <c r="EX418" s="106"/>
      <c r="EY418" s="35"/>
      <c r="EZ418" s="106"/>
      <c r="FA418" s="35"/>
      <c r="FB418" s="106"/>
      <c r="FC418" s="35"/>
      <c r="FD418" s="106"/>
      <c r="FE418" s="35"/>
      <c r="FF418" s="106"/>
      <c r="FG418" s="35"/>
      <c r="FH418" s="106"/>
      <c r="FI418" s="35"/>
      <c r="FJ418" s="106"/>
      <c r="FK418" s="35"/>
      <c r="FL418" s="106"/>
      <c r="FM418" s="35"/>
      <c r="FN418" s="106"/>
      <c r="FO418" s="35"/>
      <c r="FP418" s="106"/>
      <c r="FQ418" s="35"/>
      <c r="FR418" s="106"/>
      <c r="FS418" s="35"/>
      <c r="FT418" s="106"/>
      <c r="FU418" s="35"/>
      <c r="FV418" s="106"/>
      <c r="FW418" s="35"/>
      <c r="FX418" s="106"/>
      <c r="FY418" s="35"/>
      <c r="FZ418" s="106"/>
      <c r="GA418" s="35"/>
      <c r="GB418" s="106"/>
      <c r="GC418" s="35"/>
      <c r="GD418" s="106"/>
      <c r="GE418" s="35"/>
      <c r="GF418" s="106"/>
      <c r="GG418" s="35"/>
      <c r="GH418" s="106"/>
      <c r="GI418" s="35"/>
      <c r="GJ418" s="106"/>
      <c r="GK418" s="35"/>
      <c r="GL418" s="106"/>
      <c r="GM418" s="35"/>
      <c r="GN418" s="106"/>
      <c r="GO418" s="35"/>
      <c r="GP418" s="106"/>
      <c r="GQ418" s="35"/>
      <c r="GR418" s="106"/>
      <c r="GS418" s="35"/>
      <c r="GT418" s="106"/>
      <c r="GU418" s="35"/>
      <c r="GV418" s="106"/>
      <c r="GW418" s="35"/>
      <c r="GX418" s="106"/>
      <c r="GY418" s="35"/>
      <c r="GZ418" s="106"/>
      <c r="HA418" s="35"/>
      <c r="HB418" s="106"/>
      <c r="HC418" s="35"/>
      <c r="HD418" s="106"/>
      <c r="HE418" s="35"/>
      <c r="HF418" s="106"/>
      <c r="HG418" s="35"/>
      <c r="HH418" s="106"/>
      <c r="HI418" s="35"/>
      <c r="HJ418" s="106"/>
      <c r="HK418" s="35"/>
      <c r="HL418" s="106"/>
      <c r="HM418" s="35"/>
      <c r="HN418" s="106"/>
      <c r="HO418" s="35"/>
      <c r="HP418" s="106"/>
      <c r="HQ418" s="35"/>
      <c r="HR418" s="106"/>
      <c r="HS418" s="35"/>
      <c r="HT418" s="106"/>
      <c r="HU418" s="35"/>
      <c r="HV418" s="106"/>
      <c r="HW418" s="35"/>
      <c r="HX418" s="106"/>
      <c r="HY418" s="35"/>
      <c r="HZ418" s="106"/>
      <c r="IA418" s="35"/>
      <c r="IB418" s="106"/>
      <c r="IC418" s="35"/>
      <c r="ID418" s="106"/>
      <c r="IE418" s="35"/>
      <c r="IF418" s="106"/>
      <c r="IG418" s="35"/>
      <c r="IH418" s="106"/>
      <c r="II418" s="35"/>
      <c r="IJ418" s="106"/>
      <c r="IK418" s="35"/>
      <c r="IL418" s="106"/>
      <c r="IM418" s="35"/>
      <c r="IN418" s="106"/>
      <c r="IO418" s="35"/>
      <c r="IP418" s="106"/>
      <c r="IQ418" s="35"/>
      <c r="IR418" s="106"/>
      <c r="IS418" s="35"/>
      <c r="IT418" s="106"/>
      <c r="IU418" s="35"/>
      <c r="IV418" s="106"/>
      <c r="IW418" s="35"/>
      <c r="IX418" s="106"/>
      <c r="IY418" s="35"/>
      <c r="IZ418" s="106"/>
      <c r="JA418" s="35"/>
      <c r="JB418" s="106"/>
      <c r="JC418" s="35"/>
      <c r="JD418" s="106"/>
      <c r="JE418" s="35"/>
      <c r="JF418" s="106"/>
      <c r="JG418" s="35"/>
      <c r="JH418" s="106"/>
      <c r="JI418" s="35"/>
      <c r="JJ418" s="106"/>
      <c r="JK418" s="35"/>
      <c r="JL418" s="106"/>
      <c r="JM418" s="35"/>
      <c r="JN418" s="106"/>
      <c r="JO418" s="35"/>
      <c r="JP418" s="106"/>
      <c r="JQ418" s="35"/>
      <c r="JR418" s="106"/>
      <c r="JS418" s="35"/>
      <c r="JT418" s="106"/>
      <c r="JU418" s="35"/>
      <c r="JV418" s="106"/>
      <c r="JW418" s="35"/>
      <c r="JX418" s="106"/>
      <c r="JY418" s="35"/>
      <c r="JZ418" s="106"/>
      <c r="KA418" s="35"/>
      <c r="KB418" s="106"/>
      <c r="KC418" s="35"/>
      <c r="KD418" s="106"/>
      <c r="KE418" s="35"/>
      <c r="KF418" s="106"/>
      <c r="KG418" s="35"/>
      <c r="KH418" s="106"/>
      <c r="KI418" s="35"/>
      <c r="KJ418" s="106"/>
      <c r="KK418" s="35"/>
      <c r="KL418" s="106"/>
      <c r="KM418" s="35"/>
      <c r="KN418" s="106"/>
      <c r="KO418" s="35"/>
      <c r="KP418" s="106"/>
      <c r="KQ418" s="35"/>
      <c r="KR418" s="106"/>
      <c r="KS418" s="35"/>
      <c r="KT418" s="106"/>
      <c r="KU418" s="35"/>
      <c r="KV418" s="106"/>
      <c r="KW418" s="35"/>
      <c r="KX418" s="106"/>
      <c r="KY418" s="35"/>
      <c r="KZ418" s="106"/>
      <c r="LA418" s="35"/>
      <c r="LB418" s="106"/>
      <c r="LC418" s="35"/>
      <c r="LD418" s="106"/>
      <c r="LE418" s="35"/>
      <c r="LF418" s="106"/>
      <c r="LG418" s="35"/>
      <c r="LH418" s="106"/>
      <c r="LI418" s="35"/>
      <c r="LJ418" s="106"/>
      <c r="LK418" s="35"/>
      <c r="LL418" s="106"/>
      <c r="LM418" s="35"/>
      <c r="LN418" s="106"/>
      <c r="LO418" s="35"/>
      <c r="LP418" s="106"/>
      <c r="LQ418" s="35"/>
      <c r="LR418" s="106"/>
      <c r="LS418" s="35"/>
      <c r="LT418" s="106"/>
      <c r="LU418" s="35"/>
      <c r="LV418" s="106"/>
      <c r="LW418" s="35"/>
      <c r="LX418" s="106"/>
      <c r="LY418" s="35"/>
      <c r="LZ418" s="106"/>
      <c r="MA418" s="35"/>
      <c r="MB418" s="106"/>
      <c r="MC418" s="35"/>
      <c r="MD418" s="106"/>
      <c r="ME418" s="35"/>
      <c r="MF418" s="106"/>
      <c r="MG418" s="35"/>
      <c r="MH418" s="106"/>
      <c r="MI418" s="35"/>
      <c r="MJ418" s="106"/>
      <c r="MK418" s="35"/>
      <c r="ML418" s="106"/>
      <c r="MM418" s="35"/>
      <c r="MN418" s="106"/>
      <c r="MO418" s="35"/>
      <c r="MP418" s="106"/>
      <c r="MQ418" s="35"/>
      <c r="MR418" s="106"/>
      <c r="MS418" s="35"/>
      <c r="MT418" s="106"/>
      <c r="MU418" s="35"/>
      <c r="MV418" s="106"/>
      <c r="MW418" s="35"/>
      <c r="MX418" s="106"/>
      <c r="MY418" s="35"/>
      <c r="MZ418" s="106"/>
      <c r="NA418" s="35"/>
      <c r="NB418" s="106"/>
      <c r="NC418" s="35"/>
      <c r="ND418" s="106"/>
      <c r="NE418" s="35"/>
      <c r="NF418" s="106"/>
      <c r="NG418" s="35"/>
      <c r="NH418" s="106"/>
      <c r="NI418" s="35"/>
      <c r="NJ418" s="106"/>
      <c r="NK418" s="35"/>
      <c r="NL418" s="106"/>
      <c r="NM418" s="35"/>
      <c r="NN418" s="106"/>
      <c r="NO418" s="35"/>
      <c r="NP418" s="106"/>
      <c r="NQ418" s="35"/>
      <c r="NR418" s="106"/>
      <c r="NS418" s="35"/>
      <c r="NT418" s="106"/>
      <c r="NU418" s="35"/>
      <c r="NV418" s="106"/>
      <c r="NW418" s="35"/>
      <c r="NX418" s="106"/>
      <c r="NY418" s="35"/>
      <c r="NZ418" s="106"/>
      <c r="OA418" s="35"/>
      <c r="OB418" s="106"/>
      <c r="OC418" s="35"/>
      <c r="OD418" s="106"/>
      <c r="OE418" s="35"/>
      <c r="OF418" s="106"/>
      <c r="OG418" s="35"/>
      <c r="OH418" s="106"/>
      <c r="OI418" s="35"/>
      <c r="OJ418" s="106"/>
      <c r="OK418" s="35"/>
      <c r="OL418" s="106"/>
      <c r="OM418" s="35"/>
      <c r="ON418" s="106"/>
      <c r="OO418" s="35"/>
      <c r="OP418" s="106"/>
      <c r="OQ418" s="35"/>
      <c r="OR418" s="106"/>
      <c r="OS418" s="35"/>
      <c r="OT418" s="106"/>
      <c r="OU418" s="35"/>
      <c r="OV418" s="106"/>
      <c r="OW418" s="35"/>
      <c r="OX418" s="106"/>
      <c r="OY418" s="35"/>
      <c r="OZ418" s="106"/>
      <c r="PA418" s="35"/>
      <c r="PB418" s="106"/>
      <c r="PC418" s="35"/>
      <c r="PD418" s="106"/>
      <c r="PE418" s="35"/>
      <c r="PF418" s="106"/>
      <c r="PG418" s="35"/>
      <c r="PH418" s="106"/>
      <c r="PI418" s="35"/>
      <c r="PJ418" s="106"/>
      <c r="PK418" s="35"/>
      <c r="PL418" s="106"/>
      <c r="PM418" s="35"/>
      <c r="PN418" s="106"/>
      <c r="PO418" s="35"/>
      <c r="PP418" s="106"/>
      <c r="PQ418" s="35"/>
      <c r="PR418" s="106"/>
      <c r="PS418" s="35"/>
      <c r="PT418" s="106"/>
      <c r="PU418" s="35"/>
      <c r="PV418" s="106"/>
      <c r="PW418" s="35"/>
      <c r="PX418" s="106"/>
      <c r="PY418" s="35"/>
      <c r="PZ418" s="106"/>
      <c r="QA418" s="35"/>
      <c r="QB418" s="106"/>
      <c r="QC418" s="35"/>
      <c r="QD418" s="106"/>
      <c r="QE418" s="35"/>
      <c r="QF418" s="106"/>
      <c r="QG418" s="35"/>
      <c r="QH418" s="106"/>
      <c r="QI418" s="35"/>
      <c r="QJ418" s="106"/>
      <c r="QK418" s="35"/>
      <c r="QL418" s="106"/>
      <c r="QM418" s="35"/>
      <c r="QN418" s="106"/>
      <c r="QO418" s="35"/>
      <c r="QP418" s="106"/>
      <c r="QQ418" s="35"/>
      <c r="QR418" s="106"/>
      <c r="QS418" s="35"/>
      <c r="QT418" s="106"/>
      <c r="QU418" s="35"/>
      <c r="QV418" s="106"/>
      <c r="QW418" s="35"/>
      <c r="QX418" s="106"/>
      <c r="QY418" s="35"/>
      <c r="QZ418" s="106"/>
      <c r="RA418" s="35"/>
      <c r="RB418" s="106"/>
      <c r="RC418" s="35"/>
      <c r="RD418" s="106"/>
      <c r="RE418" s="35"/>
      <c r="RF418" s="106"/>
      <c r="RG418" s="35"/>
      <c r="RH418" s="106"/>
      <c r="RI418" s="35"/>
      <c r="RJ418" s="106"/>
      <c r="RK418" s="35"/>
      <c r="RL418" s="106"/>
      <c r="RM418" s="35"/>
      <c r="RN418" s="106"/>
      <c r="RO418" s="35"/>
      <c r="RP418" s="106"/>
      <c r="RQ418" s="35"/>
      <c r="RR418" s="106"/>
      <c r="RS418" s="35"/>
      <c r="RT418" s="106"/>
      <c r="RU418" s="35"/>
      <c r="RV418" s="106"/>
      <c r="RW418" s="35"/>
      <c r="RX418" s="106"/>
      <c r="RY418" s="35"/>
      <c r="RZ418" s="106"/>
      <c r="SA418" s="35"/>
      <c r="SB418" s="106"/>
      <c r="SC418" s="35"/>
      <c r="SD418" s="106"/>
      <c r="SE418" s="35"/>
      <c r="SF418" s="106"/>
      <c r="SG418" s="35"/>
      <c r="SH418" s="106"/>
      <c r="SI418" s="35"/>
      <c r="SJ418" s="106"/>
      <c r="SK418" s="35"/>
      <c r="SL418" s="106"/>
      <c r="SM418" s="35"/>
      <c r="SN418" s="106"/>
      <c r="SO418" s="35"/>
      <c r="SP418" s="106"/>
      <c r="SQ418" s="35"/>
      <c r="SR418" s="106"/>
      <c r="SS418" s="35"/>
      <c r="ST418" s="106"/>
      <c r="SU418" s="35"/>
      <c r="SV418" s="106"/>
      <c r="SW418" s="35"/>
      <c r="SX418" s="106"/>
      <c r="SY418" s="35"/>
      <c r="SZ418" s="106"/>
      <c r="TA418" s="35"/>
      <c r="TB418" s="106"/>
      <c r="TC418" s="35"/>
      <c r="TD418" s="106"/>
      <c r="TE418" s="35"/>
      <c r="TF418" s="106"/>
      <c r="TG418" s="35"/>
      <c r="TH418" s="106"/>
      <c r="TI418" s="35"/>
      <c r="TJ418" s="106"/>
      <c r="TK418" s="35"/>
      <c r="TL418" s="106"/>
      <c r="TM418" s="35"/>
      <c r="TN418" s="106"/>
      <c r="TO418" s="35"/>
      <c r="TP418" s="106"/>
      <c r="TQ418" s="35"/>
      <c r="TR418" s="106"/>
      <c r="TS418" s="35"/>
      <c r="TT418" s="106"/>
      <c r="TU418" s="35"/>
      <c r="TV418" s="106"/>
      <c r="TW418" s="35"/>
      <c r="TX418" s="106"/>
      <c r="TY418" s="35"/>
      <c r="TZ418" s="106"/>
      <c r="UA418" s="35"/>
      <c r="UB418" s="106"/>
      <c r="UC418" s="35"/>
      <c r="UD418" s="106"/>
      <c r="UE418" s="35"/>
      <c r="UF418" s="106"/>
      <c r="UG418" s="35"/>
      <c r="UH418" s="106"/>
      <c r="UI418" s="35"/>
      <c r="UJ418" s="106"/>
      <c r="UK418" s="35"/>
      <c r="UL418" s="106"/>
      <c r="UM418" s="35"/>
      <c r="UN418" s="106"/>
      <c r="UO418" s="35"/>
      <c r="UP418" s="106"/>
      <c r="UQ418" s="35"/>
      <c r="UR418" s="106"/>
      <c r="US418" s="35"/>
      <c r="UT418" s="106"/>
      <c r="UU418" s="35"/>
      <c r="UV418" s="106"/>
      <c r="UW418" s="35"/>
      <c r="UX418" s="106"/>
      <c r="UY418" s="35"/>
      <c r="UZ418" s="106"/>
      <c r="VA418" s="35"/>
      <c r="VB418" s="106"/>
      <c r="VC418" s="35"/>
      <c r="VD418" s="106"/>
      <c r="VE418" s="35"/>
      <c r="VF418" s="106"/>
      <c r="VG418" s="35"/>
      <c r="VH418" s="106"/>
      <c r="VI418" s="35"/>
      <c r="VJ418" s="106"/>
      <c r="VK418" s="35"/>
      <c r="VL418" s="106"/>
      <c r="VM418" s="35"/>
      <c r="VN418" s="106"/>
      <c r="VO418" s="35"/>
      <c r="VP418" s="106"/>
      <c r="VQ418" s="35"/>
      <c r="VR418" s="106"/>
      <c r="VS418" s="35"/>
      <c r="VT418" s="106"/>
      <c r="VU418" s="35"/>
      <c r="VV418" s="106"/>
      <c r="VW418" s="35"/>
      <c r="VX418" s="106"/>
      <c r="VY418" s="35"/>
      <c r="VZ418" s="106"/>
      <c r="WA418" s="35"/>
      <c r="WB418" s="106"/>
      <c r="WC418" s="35"/>
      <c r="WD418" s="106"/>
      <c r="WE418" s="35"/>
      <c r="WF418" s="106"/>
      <c r="WG418" s="35"/>
      <c r="WH418" s="106"/>
      <c r="WI418" s="35"/>
      <c r="WJ418" s="106"/>
      <c r="WK418" s="35"/>
      <c r="WL418" s="106"/>
      <c r="WM418" s="35"/>
      <c r="WN418" s="106"/>
      <c r="WO418" s="35"/>
      <c r="WP418" s="106"/>
      <c r="WQ418" s="35"/>
      <c r="WR418" s="106"/>
      <c r="WS418" s="35"/>
      <c r="WT418" s="106"/>
      <c r="WU418" s="35"/>
      <c r="WV418" s="106"/>
      <c r="WW418" s="35"/>
      <c r="WX418" s="106"/>
      <c r="WY418" s="35"/>
      <c r="WZ418" s="106"/>
      <c r="XA418" s="35"/>
      <c r="XB418" s="106"/>
      <c r="XC418" s="35"/>
      <c r="XD418" s="106"/>
      <c r="XE418" s="35"/>
      <c r="XF418" s="106"/>
      <c r="XG418" s="35"/>
      <c r="XH418" s="106"/>
      <c r="XI418" s="35"/>
      <c r="XJ418" s="106"/>
      <c r="XK418" s="35"/>
      <c r="XL418" s="106"/>
      <c r="XM418" s="35"/>
      <c r="XN418" s="106"/>
      <c r="XO418" s="35"/>
      <c r="XP418" s="106"/>
      <c r="XQ418" s="35"/>
      <c r="XR418" s="106"/>
      <c r="XS418" s="35"/>
      <c r="XT418" s="106"/>
      <c r="XU418" s="35"/>
      <c r="XV418" s="106"/>
      <c r="XW418" s="35"/>
      <c r="XX418" s="106"/>
      <c r="XY418" s="35"/>
      <c r="XZ418" s="106"/>
      <c r="YA418" s="35"/>
      <c r="YB418" s="106"/>
      <c r="YC418" s="35"/>
      <c r="YD418" s="106"/>
      <c r="YE418" s="35"/>
      <c r="YF418" s="106"/>
      <c r="YG418" s="35"/>
      <c r="YH418" s="106"/>
      <c r="YI418" s="35"/>
      <c r="YJ418" s="106"/>
      <c r="YK418" s="35"/>
      <c r="YL418" s="106"/>
      <c r="YM418" s="35"/>
      <c r="YN418" s="106"/>
      <c r="YO418" s="35"/>
      <c r="YP418" s="106"/>
      <c r="YQ418" s="35"/>
      <c r="YR418" s="106"/>
      <c r="YS418" s="35"/>
      <c r="YT418" s="106"/>
      <c r="YU418" s="35"/>
      <c r="YV418" s="106"/>
      <c r="YW418" s="35"/>
      <c r="YX418" s="106"/>
      <c r="YY418" s="35"/>
      <c r="YZ418" s="106"/>
      <c r="ZA418" s="35"/>
      <c r="ZB418" s="106"/>
      <c r="ZC418" s="35"/>
      <c r="ZD418" s="106"/>
      <c r="ZE418" s="35"/>
      <c r="ZF418" s="106"/>
      <c r="ZG418" s="35"/>
      <c r="ZH418" s="106"/>
      <c r="ZI418" s="35"/>
      <c r="ZJ418" s="106"/>
      <c r="ZK418" s="35"/>
      <c r="ZL418" s="106"/>
      <c r="ZM418" s="35"/>
      <c r="ZN418" s="106"/>
      <c r="ZO418" s="35"/>
      <c r="ZP418" s="106"/>
      <c r="ZQ418" s="35"/>
      <c r="ZR418" s="106"/>
      <c r="ZS418" s="35"/>
      <c r="ZT418" s="106"/>
      <c r="ZU418" s="35"/>
      <c r="ZV418" s="106"/>
      <c r="ZW418" s="35"/>
      <c r="ZX418" s="106"/>
      <c r="ZY418" s="35"/>
      <c r="ZZ418" s="106"/>
      <c r="AAA418" s="35"/>
      <c r="AAB418" s="106"/>
      <c r="AAC418" s="35"/>
      <c r="AAD418" s="106"/>
      <c r="AAE418" s="35"/>
      <c r="AAF418" s="106"/>
      <c r="AAG418" s="35"/>
      <c r="AAH418" s="106"/>
      <c r="AAI418" s="35"/>
      <c r="AAJ418" s="106"/>
      <c r="AAK418" s="35"/>
      <c r="AAL418" s="106"/>
      <c r="AAM418" s="35"/>
      <c r="AAN418" s="106"/>
      <c r="AAO418" s="35"/>
      <c r="AAP418" s="106"/>
      <c r="AAQ418" s="35"/>
      <c r="AAR418" s="106"/>
      <c r="AAS418" s="35"/>
      <c r="AAT418" s="106"/>
      <c r="AAU418" s="35"/>
      <c r="AAV418" s="106"/>
      <c r="AAW418" s="35"/>
      <c r="AAX418" s="106"/>
      <c r="AAY418" s="35"/>
      <c r="AAZ418" s="106"/>
      <c r="ABA418" s="35"/>
      <c r="ABB418" s="106"/>
      <c r="ABC418" s="35"/>
      <c r="ABD418" s="106"/>
      <c r="ABE418" s="35"/>
      <c r="ABF418" s="106"/>
      <c r="ABG418" s="35"/>
      <c r="ABH418" s="106"/>
      <c r="ABI418" s="35"/>
      <c r="ABJ418" s="106"/>
      <c r="ABK418" s="35"/>
      <c r="ABL418" s="106"/>
      <c r="ABM418" s="35"/>
      <c r="ABN418" s="106"/>
      <c r="ABO418" s="35"/>
      <c r="ABP418" s="106"/>
      <c r="ABQ418" s="35"/>
      <c r="ABR418" s="106"/>
      <c r="ABS418" s="35"/>
      <c r="ABT418" s="106"/>
      <c r="ABU418" s="35"/>
      <c r="ABV418" s="106"/>
      <c r="ABW418" s="35"/>
      <c r="ABX418" s="106"/>
      <c r="ABY418" s="35"/>
      <c r="ABZ418" s="106"/>
      <c r="ACA418" s="35"/>
      <c r="ACB418" s="106"/>
      <c r="ACC418" s="35"/>
      <c r="ACD418" s="106"/>
      <c r="ACE418" s="35"/>
      <c r="ACF418" s="106"/>
      <c r="ACG418" s="35"/>
      <c r="ACH418" s="106"/>
      <c r="ACI418" s="35"/>
      <c r="ACJ418" s="106"/>
      <c r="ACK418" s="35"/>
      <c r="ACL418" s="106"/>
      <c r="ACM418" s="35"/>
      <c r="ACN418" s="106"/>
      <c r="ACO418" s="35"/>
      <c r="ACP418" s="106"/>
      <c r="ACQ418" s="35"/>
      <c r="ACR418" s="106"/>
      <c r="ACS418" s="35"/>
      <c r="ACT418" s="106"/>
      <c r="ACU418" s="35"/>
      <c r="ACV418" s="106"/>
      <c r="ACW418" s="35"/>
      <c r="ACX418" s="106"/>
      <c r="ACY418" s="35"/>
      <c r="ACZ418" s="106"/>
      <c r="ADA418" s="35"/>
      <c r="ADB418" s="106"/>
      <c r="ADC418" s="35"/>
      <c r="ADD418" s="106"/>
      <c r="ADE418" s="35"/>
      <c r="ADF418" s="106"/>
      <c r="ADG418" s="35"/>
      <c r="ADH418" s="106"/>
      <c r="ADI418" s="35"/>
      <c r="ADJ418" s="106"/>
      <c r="ADK418" s="35"/>
      <c r="ADL418" s="106"/>
      <c r="ADM418" s="35"/>
      <c r="ADN418" s="106"/>
      <c r="ADO418" s="35"/>
      <c r="ADP418" s="106"/>
      <c r="ADQ418" s="35"/>
      <c r="ADR418" s="106"/>
      <c r="ADS418" s="35"/>
      <c r="ADT418" s="106"/>
      <c r="ADU418" s="35"/>
      <c r="ADV418" s="106"/>
      <c r="ADW418" s="35"/>
      <c r="ADX418" s="106"/>
      <c r="ADY418" s="35"/>
      <c r="ADZ418" s="106"/>
      <c r="AEA418" s="35"/>
      <c r="AEB418" s="106"/>
      <c r="AEC418" s="35"/>
      <c r="AED418" s="106"/>
      <c r="AEE418" s="35"/>
      <c r="AEF418" s="106"/>
      <c r="AEG418" s="35"/>
      <c r="AEH418" s="106"/>
      <c r="AEI418" s="35"/>
      <c r="AEJ418" s="106"/>
      <c r="AEK418" s="35"/>
      <c r="AEL418" s="106"/>
      <c r="AEM418" s="35"/>
      <c r="AEN418" s="106"/>
      <c r="AEO418" s="35"/>
      <c r="AEP418" s="106"/>
      <c r="AEQ418" s="35"/>
      <c r="AER418" s="106"/>
      <c r="AES418" s="35"/>
      <c r="AET418" s="106"/>
      <c r="AEU418" s="35"/>
      <c r="AEV418" s="106"/>
      <c r="AEW418" s="35"/>
      <c r="AEX418" s="106"/>
      <c r="AEY418" s="35"/>
      <c r="AEZ418" s="106"/>
      <c r="AFA418" s="35"/>
      <c r="AFB418" s="106"/>
      <c r="AFC418" s="35"/>
      <c r="AFD418" s="106"/>
      <c r="AFE418" s="35"/>
      <c r="AFF418" s="106"/>
      <c r="AFG418" s="35"/>
      <c r="AFH418" s="106"/>
      <c r="AFI418" s="35"/>
      <c r="AFJ418" s="106"/>
      <c r="AFK418" s="35"/>
      <c r="AFL418" s="106"/>
      <c r="AFM418" s="35"/>
      <c r="AFN418" s="106"/>
      <c r="AFO418" s="35"/>
      <c r="AFP418" s="106"/>
      <c r="AFQ418" s="35"/>
      <c r="AFR418" s="106"/>
      <c r="AFS418" s="35"/>
      <c r="AFT418" s="106"/>
      <c r="AFU418" s="35"/>
      <c r="AFV418" s="106"/>
      <c r="AFW418" s="35"/>
      <c r="AFX418" s="106"/>
      <c r="AFY418" s="35"/>
      <c r="AFZ418" s="106"/>
      <c r="AGA418" s="35"/>
      <c r="AGB418" s="106"/>
      <c r="AGC418" s="35"/>
      <c r="AGD418" s="106"/>
      <c r="AGE418" s="35"/>
      <c r="AGF418" s="106"/>
      <c r="AGG418" s="35"/>
      <c r="AGH418" s="106"/>
      <c r="AGI418" s="35"/>
      <c r="AGJ418" s="106"/>
      <c r="AGK418" s="35"/>
      <c r="AGL418" s="106"/>
      <c r="AGM418" s="35"/>
      <c r="AGN418" s="106"/>
      <c r="AGO418" s="35"/>
      <c r="AGP418" s="106"/>
      <c r="AGQ418" s="35"/>
      <c r="AGR418" s="106"/>
      <c r="AGS418" s="35"/>
      <c r="AGT418" s="106"/>
      <c r="AGU418" s="35"/>
      <c r="AGV418" s="106"/>
      <c r="AGW418" s="35"/>
      <c r="AGX418" s="106"/>
      <c r="AGY418" s="35"/>
      <c r="AGZ418" s="106"/>
      <c r="AHA418" s="35"/>
      <c r="AHB418" s="106"/>
      <c r="AHC418" s="35"/>
      <c r="AHD418" s="106"/>
      <c r="AHE418" s="35"/>
      <c r="AHF418" s="106"/>
      <c r="AHG418" s="35"/>
      <c r="AHH418" s="106"/>
      <c r="AHI418" s="35"/>
      <c r="AHJ418" s="106"/>
      <c r="AHK418" s="35"/>
      <c r="AHL418" s="106"/>
      <c r="AHM418" s="35"/>
      <c r="AHN418" s="106"/>
      <c r="AHO418" s="35"/>
      <c r="AHP418" s="106"/>
      <c r="AHQ418" s="35"/>
      <c r="AHR418" s="106"/>
      <c r="AHS418" s="35"/>
      <c r="AHT418" s="106"/>
      <c r="AHU418" s="35"/>
      <c r="AHV418" s="106"/>
      <c r="AHW418" s="35"/>
      <c r="AHX418" s="106"/>
      <c r="AHY418" s="35"/>
      <c r="AHZ418" s="106"/>
      <c r="AIA418" s="35"/>
      <c r="AIB418" s="106"/>
      <c r="AIC418" s="35"/>
      <c r="AID418" s="106"/>
      <c r="AIE418" s="35"/>
      <c r="AIF418" s="106"/>
      <c r="AIG418" s="35"/>
      <c r="AIH418" s="106"/>
      <c r="AII418" s="35"/>
      <c r="AIJ418" s="106"/>
      <c r="AIK418" s="35"/>
      <c r="AIL418" s="106"/>
      <c r="AIM418" s="35"/>
      <c r="AIN418" s="106"/>
      <c r="AIO418" s="35"/>
      <c r="AIP418" s="106"/>
      <c r="AIQ418" s="35"/>
      <c r="AIR418" s="106"/>
      <c r="AIS418" s="35"/>
      <c r="AIT418" s="106"/>
      <c r="AIU418" s="35"/>
      <c r="AIV418" s="106"/>
      <c r="AIW418" s="35"/>
      <c r="AIX418" s="106"/>
      <c r="AIY418" s="35"/>
      <c r="AIZ418" s="106"/>
      <c r="AJA418" s="35"/>
      <c r="AJB418" s="106"/>
      <c r="AJC418" s="35"/>
      <c r="AJD418" s="106"/>
      <c r="AJE418" s="35"/>
      <c r="AJF418" s="106"/>
      <c r="AJG418" s="35"/>
      <c r="AJH418" s="106"/>
      <c r="AJI418" s="35"/>
      <c r="AJJ418" s="106"/>
      <c r="AJK418" s="35"/>
      <c r="AJL418" s="106"/>
      <c r="AJM418" s="35"/>
      <c r="AJN418" s="106"/>
      <c r="AJO418" s="35"/>
      <c r="AJP418" s="106"/>
      <c r="AJQ418" s="35"/>
      <c r="AJR418" s="106"/>
      <c r="AJS418" s="35"/>
      <c r="AJT418" s="106"/>
      <c r="AJU418" s="35"/>
      <c r="AJV418" s="106"/>
      <c r="AJW418" s="35"/>
      <c r="AJX418" s="106"/>
      <c r="AJY418" s="35"/>
      <c r="AJZ418" s="106"/>
      <c r="AKA418" s="35"/>
      <c r="AKB418" s="106"/>
      <c r="AKC418" s="35"/>
      <c r="AKD418" s="106"/>
      <c r="AKE418" s="35"/>
      <c r="AKF418" s="106"/>
      <c r="AKG418" s="35"/>
      <c r="AKH418" s="106"/>
      <c r="AKI418" s="35"/>
      <c r="AKJ418" s="106"/>
      <c r="AKK418" s="35"/>
      <c r="AKL418" s="106"/>
      <c r="AKM418" s="35"/>
      <c r="AKN418" s="106"/>
      <c r="AKO418" s="35"/>
      <c r="AKP418" s="106"/>
      <c r="AKQ418" s="35"/>
      <c r="AKR418" s="106"/>
      <c r="AKS418" s="35"/>
      <c r="AKT418" s="106"/>
      <c r="AKU418" s="35"/>
      <c r="AKV418" s="106"/>
      <c r="AKW418" s="35"/>
      <c r="AKX418" s="106"/>
      <c r="AKY418" s="35"/>
      <c r="AKZ418" s="106"/>
      <c r="ALA418" s="35"/>
      <c r="ALB418" s="106"/>
      <c r="ALC418" s="35"/>
      <c r="ALD418" s="106"/>
      <c r="ALE418" s="35"/>
      <c r="ALF418" s="106"/>
      <c r="ALG418" s="35"/>
      <c r="ALH418" s="106"/>
      <c r="ALI418" s="35"/>
      <c r="ALJ418" s="106"/>
      <c r="ALK418" s="35"/>
      <c r="ALL418" s="106"/>
      <c r="ALM418" s="35"/>
      <c r="ALN418" s="106"/>
      <c r="ALO418" s="35"/>
      <c r="ALP418" s="106"/>
      <c r="ALQ418" s="35"/>
      <c r="ALR418" s="106"/>
      <c r="ALS418" s="35"/>
      <c r="ALT418" s="106"/>
      <c r="ALU418" s="35"/>
      <c r="ALV418" s="106"/>
      <c r="ALW418" s="35"/>
      <c r="ALX418" s="106"/>
      <c r="ALY418" s="35"/>
      <c r="ALZ418" s="106"/>
      <c r="AMA418" s="35"/>
      <c r="AMB418" s="106"/>
      <c r="AMC418" s="35"/>
      <c r="AMD418" s="106"/>
      <c r="AME418" s="35"/>
      <c r="AMF418" s="106"/>
      <c r="AMG418" s="35"/>
      <c r="AMH418" s="106"/>
      <c r="AMI418" s="35"/>
      <c r="AMJ418" s="106"/>
      <c r="AMK418" s="35"/>
      <c r="AML418" s="106"/>
      <c r="AMM418" s="35"/>
      <c r="AMN418" s="106"/>
      <c r="AMO418" s="35"/>
      <c r="AMP418" s="106"/>
      <c r="AMQ418" s="35"/>
      <c r="AMR418" s="106"/>
      <c r="AMS418" s="35"/>
      <c r="AMT418" s="106"/>
      <c r="AMU418" s="35"/>
      <c r="AMV418" s="106"/>
      <c r="AMW418" s="35"/>
      <c r="AMX418" s="106"/>
      <c r="AMY418" s="35"/>
      <c r="AMZ418" s="106"/>
      <c r="ANA418" s="35"/>
      <c r="ANB418" s="106"/>
      <c r="ANC418" s="35"/>
      <c r="AND418" s="106"/>
      <c r="ANE418" s="35"/>
      <c r="ANF418" s="106"/>
      <c r="ANG418" s="35"/>
      <c r="ANH418" s="106"/>
      <c r="ANI418" s="35"/>
      <c r="ANJ418" s="106"/>
      <c r="ANK418" s="35"/>
      <c r="ANL418" s="106"/>
      <c r="ANM418" s="35"/>
      <c r="ANN418" s="106"/>
      <c r="ANO418" s="35"/>
      <c r="ANP418" s="106"/>
      <c r="ANQ418" s="35"/>
      <c r="ANR418" s="106"/>
      <c r="ANS418" s="35"/>
      <c r="ANT418" s="106"/>
      <c r="ANU418" s="35"/>
      <c r="ANV418" s="106"/>
      <c r="ANW418" s="35"/>
      <c r="ANX418" s="106"/>
      <c r="ANY418" s="35"/>
      <c r="ANZ418" s="106"/>
      <c r="AOA418" s="35"/>
      <c r="AOB418" s="106"/>
      <c r="AOC418" s="35"/>
      <c r="AOD418" s="106"/>
      <c r="AOE418" s="35"/>
      <c r="AOF418" s="106"/>
      <c r="AOG418" s="35"/>
      <c r="AOH418" s="106"/>
      <c r="AOI418" s="35"/>
      <c r="AOJ418" s="106"/>
      <c r="AOK418" s="35"/>
      <c r="AOL418" s="106"/>
      <c r="AOM418" s="35"/>
      <c r="AON418" s="106"/>
      <c r="AOO418" s="35"/>
      <c r="AOP418" s="106"/>
      <c r="AOQ418" s="35"/>
      <c r="AOR418" s="106"/>
      <c r="AOS418" s="35"/>
      <c r="AOT418" s="106"/>
      <c r="AOU418" s="35"/>
      <c r="AOV418" s="106"/>
      <c r="AOW418" s="35"/>
      <c r="AOX418" s="106"/>
      <c r="AOY418" s="35"/>
      <c r="AOZ418" s="106"/>
      <c r="APA418" s="35"/>
      <c r="APB418" s="106"/>
      <c r="APC418" s="35"/>
      <c r="APD418" s="106"/>
      <c r="APE418" s="35"/>
      <c r="APF418" s="106"/>
      <c r="APG418" s="35"/>
      <c r="APH418" s="106"/>
      <c r="API418" s="35"/>
      <c r="APJ418" s="106"/>
      <c r="APK418" s="35"/>
      <c r="APL418" s="106"/>
      <c r="APM418" s="35"/>
      <c r="APN418" s="106"/>
      <c r="APO418" s="35"/>
      <c r="APP418" s="106"/>
      <c r="APQ418" s="35"/>
      <c r="APR418" s="106"/>
      <c r="APS418" s="35"/>
      <c r="APT418" s="106"/>
      <c r="APU418" s="35"/>
      <c r="APV418" s="106"/>
      <c r="APW418" s="35"/>
      <c r="APX418" s="106"/>
      <c r="APY418" s="35"/>
      <c r="APZ418" s="106"/>
      <c r="AQA418" s="35"/>
      <c r="AQB418" s="106"/>
      <c r="AQC418" s="35"/>
      <c r="AQD418" s="106"/>
      <c r="AQE418" s="35"/>
      <c r="AQF418" s="106"/>
      <c r="AQG418" s="35"/>
      <c r="AQH418" s="106"/>
      <c r="AQI418" s="35"/>
      <c r="AQJ418" s="106"/>
      <c r="AQK418" s="35"/>
      <c r="AQL418" s="106"/>
      <c r="AQM418" s="35"/>
      <c r="AQN418" s="106"/>
      <c r="AQO418" s="35"/>
      <c r="AQP418" s="106"/>
      <c r="AQQ418" s="35"/>
      <c r="AQR418" s="106"/>
      <c r="AQS418" s="35"/>
      <c r="AQT418" s="106"/>
      <c r="AQU418" s="35"/>
      <c r="AQV418" s="106"/>
      <c r="AQW418" s="35"/>
      <c r="AQX418" s="106"/>
      <c r="AQY418" s="35"/>
      <c r="AQZ418" s="106"/>
      <c r="ARA418" s="35"/>
      <c r="ARB418" s="106"/>
      <c r="ARC418" s="35"/>
      <c r="ARD418" s="106"/>
      <c r="ARE418" s="35"/>
      <c r="ARF418" s="106"/>
      <c r="ARG418" s="35"/>
      <c r="ARH418" s="106"/>
      <c r="ARI418" s="35"/>
      <c r="ARJ418" s="106"/>
      <c r="ARK418" s="35"/>
      <c r="ARL418" s="106"/>
      <c r="ARM418" s="35"/>
      <c r="ARN418" s="106"/>
      <c r="ARO418" s="35"/>
      <c r="ARP418" s="106"/>
      <c r="ARQ418" s="35"/>
      <c r="ARR418" s="106"/>
      <c r="ARS418" s="35"/>
      <c r="ART418" s="106"/>
      <c r="ARU418" s="35"/>
      <c r="ARV418" s="106"/>
      <c r="ARW418" s="35"/>
      <c r="ARX418" s="106"/>
      <c r="ARY418" s="35"/>
      <c r="ARZ418" s="106"/>
      <c r="ASA418" s="35"/>
      <c r="ASB418" s="106"/>
      <c r="ASC418" s="35"/>
      <c r="ASD418" s="106"/>
      <c r="ASE418" s="35"/>
      <c r="ASF418" s="106"/>
      <c r="ASG418" s="35"/>
      <c r="ASH418" s="106"/>
      <c r="ASI418" s="35"/>
      <c r="ASJ418" s="106"/>
      <c r="ASK418" s="35"/>
      <c r="ASL418" s="106"/>
      <c r="ASM418" s="35"/>
      <c r="ASN418" s="106"/>
      <c r="ASO418" s="35"/>
      <c r="ASP418" s="106"/>
      <c r="ASQ418" s="35"/>
      <c r="ASR418" s="106"/>
      <c r="ASS418" s="35"/>
      <c r="AST418" s="106"/>
      <c r="ASU418" s="35"/>
      <c r="ASV418" s="106"/>
      <c r="ASW418" s="35"/>
      <c r="ASX418" s="106"/>
      <c r="ASY418" s="35"/>
      <c r="ASZ418" s="106"/>
      <c r="ATA418" s="35"/>
      <c r="ATB418" s="106"/>
      <c r="ATC418" s="35"/>
      <c r="ATD418" s="106"/>
      <c r="ATE418" s="35"/>
      <c r="ATF418" s="106"/>
      <c r="ATG418" s="35"/>
      <c r="ATH418" s="106"/>
      <c r="ATI418" s="35"/>
      <c r="ATJ418" s="106"/>
      <c r="ATK418" s="35"/>
      <c r="ATL418" s="106"/>
      <c r="ATM418" s="35"/>
      <c r="ATN418" s="106"/>
      <c r="ATO418" s="35"/>
      <c r="ATP418" s="106"/>
      <c r="ATQ418" s="35"/>
      <c r="ATR418" s="106"/>
      <c r="ATS418" s="35"/>
      <c r="ATT418" s="106"/>
      <c r="ATU418" s="35"/>
      <c r="ATV418" s="106"/>
      <c r="ATW418" s="35"/>
      <c r="ATX418" s="106"/>
      <c r="ATY418" s="35"/>
      <c r="ATZ418" s="106"/>
      <c r="AUA418" s="35"/>
      <c r="AUB418" s="106"/>
      <c r="AUC418" s="35"/>
      <c r="AUD418" s="106"/>
      <c r="AUE418" s="35"/>
      <c r="AUF418" s="106"/>
      <c r="AUG418" s="35"/>
      <c r="AUH418" s="106"/>
      <c r="AUI418" s="35"/>
      <c r="AUJ418" s="106"/>
      <c r="AUK418" s="35"/>
      <c r="AUL418" s="106"/>
      <c r="AUM418" s="35"/>
      <c r="AUN418" s="106"/>
      <c r="AUO418" s="35"/>
      <c r="AUP418" s="106"/>
      <c r="AUQ418" s="35"/>
      <c r="AUR418" s="106"/>
      <c r="AUS418" s="35"/>
      <c r="AUT418" s="106"/>
      <c r="AUU418" s="35"/>
      <c r="AUV418" s="106"/>
      <c r="AUW418" s="35"/>
      <c r="AUX418" s="106"/>
      <c r="AUY418" s="35"/>
      <c r="AUZ418" s="106"/>
      <c r="AVA418" s="35"/>
      <c r="AVB418" s="106"/>
      <c r="AVC418" s="35"/>
      <c r="AVD418" s="106"/>
      <c r="AVE418" s="35"/>
      <c r="AVF418" s="106"/>
      <c r="AVG418" s="35"/>
      <c r="AVH418" s="106"/>
      <c r="AVI418" s="35"/>
      <c r="AVJ418" s="106"/>
      <c r="AVK418" s="35"/>
      <c r="AVL418" s="106"/>
      <c r="AVM418" s="35"/>
      <c r="AVN418" s="106"/>
      <c r="AVO418" s="35"/>
      <c r="AVP418" s="106"/>
      <c r="AVQ418" s="35"/>
      <c r="AVR418" s="106"/>
      <c r="AVS418" s="35"/>
      <c r="AVT418" s="106"/>
      <c r="AVU418" s="35"/>
      <c r="AVV418" s="106"/>
      <c r="AVW418" s="35"/>
      <c r="AVX418" s="106"/>
      <c r="AVY418" s="35"/>
      <c r="AVZ418" s="106"/>
      <c r="AWA418" s="35"/>
      <c r="AWB418" s="106"/>
      <c r="AWC418" s="35"/>
      <c r="AWD418" s="106"/>
      <c r="AWE418" s="35"/>
      <c r="AWF418" s="106"/>
      <c r="AWG418" s="35"/>
      <c r="AWH418" s="106"/>
      <c r="AWI418" s="35"/>
      <c r="AWJ418" s="106"/>
      <c r="AWK418" s="35"/>
      <c r="AWL418" s="106"/>
      <c r="AWM418" s="35"/>
      <c r="AWN418" s="106"/>
      <c r="AWO418" s="35"/>
      <c r="AWP418" s="106"/>
      <c r="AWQ418" s="35"/>
      <c r="AWR418" s="106"/>
      <c r="AWS418" s="35"/>
      <c r="AWT418" s="106"/>
      <c r="AWU418" s="35"/>
      <c r="AWV418" s="106"/>
      <c r="AWW418" s="35"/>
      <c r="AWX418" s="106"/>
      <c r="AWY418" s="35"/>
      <c r="AWZ418" s="106"/>
      <c r="AXA418" s="35"/>
      <c r="AXB418" s="106"/>
      <c r="AXC418" s="35"/>
      <c r="AXD418" s="106"/>
      <c r="AXE418" s="35"/>
      <c r="AXF418" s="106"/>
      <c r="AXG418" s="35"/>
      <c r="AXH418" s="106"/>
      <c r="AXI418" s="35"/>
      <c r="AXJ418" s="106"/>
      <c r="AXK418" s="35"/>
      <c r="AXL418" s="106"/>
      <c r="AXM418" s="35"/>
      <c r="AXN418" s="106"/>
      <c r="AXO418" s="35"/>
      <c r="AXP418" s="106"/>
      <c r="AXQ418" s="35"/>
      <c r="AXR418" s="106"/>
      <c r="AXS418" s="35"/>
      <c r="AXT418" s="106"/>
      <c r="AXU418" s="35"/>
      <c r="AXV418" s="106"/>
      <c r="AXW418" s="35"/>
      <c r="AXX418" s="106"/>
      <c r="AXY418" s="35"/>
      <c r="AXZ418" s="106"/>
      <c r="AYA418" s="35"/>
      <c r="AYB418" s="106"/>
      <c r="AYC418" s="35"/>
      <c r="AYD418" s="106"/>
      <c r="AYE418" s="35"/>
      <c r="AYF418" s="106"/>
      <c r="AYG418" s="35"/>
      <c r="AYH418" s="106"/>
      <c r="AYI418" s="35"/>
      <c r="AYJ418" s="106"/>
      <c r="AYK418" s="35"/>
      <c r="AYL418" s="106"/>
      <c r="AYM418" s="35"/>
      <c r="AYN418" s="106"/>
      <c r="AYO418" s="35"/>
      <c r="AYP418" s="106"/>
      <c r="AYQ418" s="35"/>
      <c r="AYR418" s="106"/>
      <c r="AYS418" s="35"/>
      <c r="AYT418" s="106"/>
      <c r="AYU418" s="35"/>
      <c r="AYV418" s="106"/>
      <c r="AYW418" s="35"/>
      <c r="AYX418" s="106"/>
      <c r="AYY418" s="35"/>
      <c r="AYZ418" s="106"/>
      <c r="AZA418" s="35"/>
      <c r="AZB418" s="106"/>
      <c r="AZC418" s="35"/>
      <c r="AZD418" s="106"/>
      <c r="AZE418" s="35"/>
      <c r="AZF418" s="106"/>
      <c r="AZG418" s="35"/>
      <c r="AZH418" s="106"/>
      <c r="AZI418" s="35"/>
      <c r="AZJ418" s="106"/>
      <c r="AZK418" s="35"/>
      <c r="AZL418" s="106"/>
      <c r="AZM418" s="35"/>
      <c r="AZN418" s="106"/>
      <c r="AZO418" s="35"/>
      <c r="AZP418" s="106"/>
      <c r="AZQ418" s="35"/>
      <c r="AZR418" s="106"/>
      <c r="AZS418" s="35"/>
      <c r="AZT418" s="106"/>
      <c r="AZU418" s="35"/>
      <c r="AZV418" s="106"/>
      <c r="AZW418" s="35"/>
      <c r="AZX418" s="106"/>
      <c r="AZY418" s="35"/>
      <c r="AZZ418" s="106"/>
      <c r="BAA418" s="35"/>
      <c r="BAB418" s="106"/>
      <c r="BAC418" s="35"/>
      <c r="BAD418" s="106"/>
      <c r="BAE418" s="35"/>
      <c r="BAF418" s="106"/>
      <c r="BAG418" s="35"/>
      <c r="BAH418" s="106"/>
      <c r="BAI418" s="35"/>
      <c r="BAJ418" s="106"/>
      <c r="BAK418" s="35"/>
      <c r="BAL418" s="106"/>
      <c r="BAM418" s="35"/>
      <c r="BAN418" s="106"/>
      <c r="BAO418" s="35"/>
      <c r="BAP418" s="106"/>
      <c r="BAQ418" s="35"/>
      <c r="BAR418" s="106"/>
      <c r="BAS418" s="35"/>
      <c r="BAT418" s="106"/>
      <c r="BAU418" s="35"/>
      <c r="BAV418" s="106"/>
      <c r="BAW418" s="35"/>
      <c r="BAX418" s="106"/>
      <c r="BAY418" s="35"/>
      <c r="BAZ418" s="106"/>
      <c r="BBA418" s="35"/>
      <c r="BBB418" s="106"/>
      <c r="BBC418" s="35"/>
      <c r="BBD418" s="106"/>
      <c r="BBE418" s="35"/>
      <c r="BBF418" s="106"/>
      <c r="BBG418" s="35"/>
      <c r="BBH418" s="106"/>
      <c r="BBI418" s="35"/>
      <c r="BBJ418" s="106"/>
      <c r="BBK418" s="35"/>
      <c r="BBL418" s="106"/>
      <c r="BBM418" s="35"/>
      <c r="BBN418" s="106"/>
      <c r="BBO418" s="35"/>
      <c r="BBP418" s="106"/>
      <c r="BBQ418" s="35"/>
      <c r="BBR418" s="106"/>
      <c r="BBS418" s="35"/>
      <c r="BBT418" s="106"/>
      <c r="BBU418" s="35"/>
      <c r="BBV418" s="106"/>
      <c r="BBW418" s="35"/>
      <c r="BBX418" s="106"/>
      <c r="BBY418" s="35"/>
      <c r="BBZ418" s="106"/>
      <c r="BCA418" s="35"/>
      <c r="BCB418" s="106"/>
      <c r="BCC418" s="35"/>
      <c r="BCD418" s="106"/>
      <c r="BCE418" s="35"/>
      <c r="BCF418" s="106"/>
      <c r="BCG418" s="35"/>
      <c r="BCH418" s="106"/>
      <c r="BCI418" s="35"/>
      <c r="BCJ418" s="106"/>
      <c r="BCK418" s="35"/>
      <c r="BCL418" s="106"/>
      <c r="BCM418" s="35"/>
      <c r="BCN418" s="106"/>
      <c r="BCO418" s="35"/>
      <c r="BCP418" s="106"/>
      <c r="BCQ418" s="35"/>
      <c r="BCR418" s="106"/>
      <c r="BCS418" s="35"/>
      <c r="BCT418" s="106"/>
      <c r="BCU418" s="35"/>
      <c r="BCV418" s="106"/>
      <c r="BCW418" s="35"/>
      <c r="BCX418" s="106"/>
      <c r="BCY418" s="35"/>
      <c r="BCZ418" s="106"/>
      <c r="BDA418" s="35"/>
      <c r="BDB418" s="106"/>
      <c r="BDC418" s="35"/>
      <c r="BDD418" s="106"/>
      <c r="BDE418" s="35"/>
      <c r="BDF418" s="106"/>
      <c r="BDG418" s="35"/>
      <c r="BDH418" s="106"/>
      <c r="BDI418" s="35"/>
      <c r="BDJ418" s="106"/>
      <c r="BDK418" s="35"/>
      <c r="BDL418" s="106"/>
      <c r="BDM418" s="35"/>
      <c r="BDN418" s="106"/>
      <c r="BDO418" s="35"/>
      <c r="BDP418" s="106"/>
      <c r="BDQ418" s="35"/>
      <c r="BDR418" s="106"/>
      <c r="BDS418" s="35"/>
      <c r="BDT418" s="106"/>
      <c r="BDU418" s="35"/>
      <c r="BDV418" s="106"/>
      <c r="BDW418" s="35"/>
      <c r="BDX418" s="106"/>
      <c r="BDY418" s="35"/>
      <c r="BDZ418" s="106"/>
      <c r="BEA418" s="35"/>
      <c r="BEB418" s="106"/>
      <c r="BEC418" s="35"/>
      <c r="BED418" s="106"/>
      <c r="BEE418" s="35"/>
      <c r="BEF418" s="106"/>
      <c r="BEG418" s="35"/>
      <c r="BEH418" s="106"/>
      <c r="BEI418" s="35"/>
      <c r="BEJ418" s="106"/>
      <c r="BEK418" s="35"/>
      <c r="BEL418" s="106"/>
      <c r="BEM418" s="35"/>
      <c r="BEN418" s="106"/>
      <c r="BEO418" s="35"/>
      <c r="BEP418" s="106"/>
      <c r="BEQ418" s="35"/>
      <c r="BER418" s="106"/>
      <c r="BES418" s="35"/>
      <c r="BET418" s="106"/>
      <c r="BEU418" s="35"/>
      <c r="BEV418" s="106"/>
      <c r="BEW418" s="35"/>
      <c r="BEX418" s="106"/>
      <c r="BEY418" s="35"/>
      <c r="BEZ418" s="106"/>
      <c r="BFA418" s="35"/>
      <c r="BFB418" s="106"/>
      <c r="BFC418" s="35"/>
      <c r="BFD418" s="106"/>
      <c r="BFE418" s="35"/>
      <c r="BFF418" s="106"/>
      <c r="BFG418" s="35"/>
      <c r="BFH418" s="106"/>
      <c r="BFI418" s="35"/>
      <c r="BFJ418" s="106"/>
      <c r="BFK418" s="35"/>
      <c r="BFL418" s="106"/>
      <c r="BFM418" s="35"/>
      <c r="BFN418" s="106"/>
      <c r="BFO418" s="35"/>
      <c r="BFP418" s="106"/>
      <c r="BFQ418" s="35"/>
      <c r="BFR418" s="106"/>
      <c r="BFS418" s="35"/>
      <c r="BFT418" s="106"/>
      <c r="BFU418" s="35"/>
      <c r="BFV418" s="106"/>
      <c r="BFW418" s="35"/>
      <c r="BFX418" s="106"/>
      <c r="BFY418" s="35"/>
      <c r="BFZ418" s="106"/>
      <c r="BGA418" s="35"/>
      <c r="BGB418" s="106"/>
      <c r="BGC418" s="35"/>
      <c r="BGD418" s="106"/>
      <c r="BGE418" s="35"/>
      <c r="BGF418" s="106"/>
      <c r="BGG418" s="35"/>
      <c r="BGH418" s="106"/>
      <c r="BGI418" s="35"/>
      <c r="BGJ418" s="106"/>
      <c r="BGK418" s="35"/>
      <c r="BGL418" s="106"/>
      <c r="BGM418" s="35"/>
      <c r="BGN418" s="106"/>
      <c r="BGO418" s="35"/>
      <c r="BGP418" s="106"/>
      <c r="BGQ418" s="35"/>
      <c r="BGR418" s="106"/>
      <c r="BGS418" s="35"/>
      <c r="BGT418" s="106"/>
      <c r="BGU418" s="35"/>
      <c r="BGV418" s="106"/>
      <c r="BGW418" s="35"/>
      <c r="BGX418" s="106"/>
      <c r="BGY418" s="35"/>
      <c r="BGZ418" s="106"/>
      <c r="BHA418" s="35"/>
      <c r="BHB418" s="106"/>
      <c r="BHC418" s="35"/>
      <c r="BHD418" s="106"/>
      <c r="BHE418" s="35"/>
      <c r="BHF418" s="106"/>
      <c r="BHG418" s="35"/>
      <c r="BHH418" s="106"/>
      <c r="BHI418" s="35"/>
      <c r="BHJ418" s="106"/>
      <c r="BHK418" s="35"/>
      <c r="BHL418" s="106"/>
      <c r="BHM418" s="35"/>
      <c r="BHN418" s="106"/>
      <c r="BHO418" s="35"/>
      <c r="BHP418" s="106"/>
      <c r="BHQ418" s="35"/>
      <c r="BHR418" s="106"/>
      <c r="BHS418" s="35"/>
      <c r="BHT418" s="106"/>
      <c r="BHU418" s="35"/>
      <c r="BHV418" s="106"/>
      <c r="BHW418" s="35"/>
      <c r="BHX418" s="106"/>
      <c r="BHY418" s="35"/>
      <c r="BHZ418" s="106"/>
      <c r="BIA418" s="35"/>
      <c r="BIB418" s="106"/>
      <c r="BIC418" s="35"/>
      <c r="BID418" s="106"/>
      <c r="BIE418" s="35"/>
      <c r="BIF418" s="106"/>
      <c r="BIG418" s="35"/>
      <c r="BIH418" s="106"/>
      <c r="BII418" s="35"/>
      <c r="BIJ418" s="106"/>
      <c r="BIK418" s="35"/>
      <c r="BIL418" s="106"/>
      <c r="BIM418" s="35"/>
      <c r="BIN418" s="106"/>
      <c r="BIO418" s="35"/>
      <c r="BIP418" s="106"/>
      <c r="BIQ418" s="35"/>
      <c r="BIR418" s="106"/>
      <c r="BIS418" s="35"/>
      <c r="BIT418" s="106"/>
      <c r="BIU418" s="35"/>
      <c r="BIV418" s="106"/>
      <c r="BIW418" s="35"/>
      <c r="BIX418" s="106"/>
      <c r="BIY418" s="35"/>
      <c r="BIZ418" s="106"/>
      <c r="BJA418" s="35"/>
      <c r="BJB418" s="106"/>
      <c r="BJC418" s="35"/>
      <c r="BJD418" s="106"/>
      <c r="BJE418" s="35"/>
      <c r="BJF418" s="106"/>
      <c r="BJG418" s="35"/>
      <c r="BJH418" s="106"/>
      <c r="BJI418" s="35"/>
      <c r="BJJ418" s="106"/>
      <c r="BJK418" s="35"/>
      <c r="BJL418" s="106"/>
      <c r="BJM418" s="35"/>
      <c r="BJN418" s="106"/>
      <c r="BJO418" s="35"/>
      <c r="BJP418" s="106"/>
      <c r="BJQ418" s="35"/>
      <c r="BJR418" s="106"/>
      <c r="BJS418" s="35"/>
      <c r="BJT418" s="106"/>
      <c r="BJU418" s="35"/>
      <c r="BJV418" s="106"/>
      <c r="BJW418" s="35"/>
      <c r="BJX418" s="106"/>
      <c r="BJY418" s="35"/>
      <c r="BJZ418" s="106"/>
      <c r="BKA418" s="35"/>
      <c r="BKB418" s="106"/>
      <c r="BKC418" s="35"/>
      <c r="BKD418" s="106"/>
      <c r="BKE418" s="35"/>
      <c r="BKF418" s="106"/>
      <c r="BKG418" s="35"/>
      <c r="BKH418" s="106"/>
      <c r="BKI418" s="35"/>
      <c r="BKJ418" s="106"/>
      <c r="BKK418" s="35"/>
      <c r="BKL418" s="106"/>
      <c r="BKM418" s="35"/>
      <c r="BKN418" s="106"/>
      <c r="BKO418" s="35"/>
      <c r="BKP418" s="106"/>
      <c r="BKQ418" s="35"/>
      <c r="BKR418" s="106"/>
      <c r="BKS418" s="35"/>
      <c r="BKT418" s="106"/>
      <c r="BKU418" s="35"/>
      <c r="BKV418" s="106"/>
      <c r="BKW418" s="35"/>
      <c r="BKX418" s="106"/>
      <c r="BKY418" s="35"/>
      <c r="BKZ418" s="106"/>
      <c r="BLA418" s="35"/>
      <c r="BLB418" s="106"/>
      <c r="BLC418" s="35"/>
      <c r="BLD418" s="106"/>
      <c r="BLE418" s="35"/>
      <c r="BLF418" s="106"/>
      <c r="BLG418" s="35"/>
      <c r="BLH418" s="106"/>
      <c r="BLI418" s="35"/>
      <c r="BLJ418" s="106"/>
      <c r="BLK418" s="35"/>
      <c r="BLL418" s="106"/>
      <c r="BLM418" s="35"/>
      <c r="BLN418" s="106"/>
      <c r="BLO418" s="35"/>
      <c r="BLP418" s="106"/>
      <c r="BLQ418" s="35"/>
      <c r="BLR418" s="106"/>
      <c r="BLS418" s="35"/>
      <c r="BLT418" s="106"/>
      <c r="BLU418" s="35"/>
      <c r="BLV418" s="106"/>
      <c r="BLW418" s="35"/>
      <c r="BLX418" s="106"/>
      <c r="BLY418" s="35"/>
      <c r="BLZ418" s="106"/>
      <c r="BMA418" s="35"/>
      <c r="BMB418" s="106"/>
      <c r="BMC418" s="35"/>
      <c r="BMD418" s="106"/>
      <c r="BME418" s="35"/>
      <c r="BMF418" s="106"/>
      <c r="BMG418" s="35"/>
      <c r="BMH418" s="106"/>
      <c r="BMI418" s="35"/>
      <c r="BMJ418" s="106"/>
      <c r="BMK418" s="35"/>
      <c r="BML418" s="106"/>
      <c r="BMM418" s="35"/>
      <c r="BMN418" s="106"/>
      <c r="BMO418" s="35"/>
      <c r="BMP418" s="106"/>
      <c r="BMQ418" s="35"/>
      <c r="BMR418" s="106"/>
      <c r="BMS418" s="35"/>
      <c r="BMT418" s="106"/>
      <c r="BMU418" s="35"/>
      <c r="BMV418" s="106"/>
      <c r="BMW418" s="35"/>
      <c r="BMX418" s="106"/>
      <c r="BMY418" s="35"/>
      <c r="BMZ418" s="106"/>
      <c r="BNA418" s="35"/>
      <c r="BNB418" s="106"/>
      <c r="BNC418" s="35"/>
      <c r="BND418" s="106"/>
      <c r="BNE418" s="35"/>
      <c r="BNF418" s="106"/>
      <c r="BNG418" s="35"/>
      <c r="BNH418" s="106"/>
      <c r="BNI418" s="35"/>
      <c r="BNJ418" s="106"/>
      <c r="BNK418" s="35"/>
      <c r="BNL418" s="106"/>
      <c r="BNM418" s="35"/>
      <c r="BNN418" s="106"/>
      <c r="BNO418" s="35"/>
      <c r="BNP418" s="106"/>
      <c r="BNQ418" s="35"/>
      <c r="BNR418" s="106"/>
      <c r="BNS418" s="35"/>
      <c r="BNT418" s="106"/>
      <c r="BNU418" s="35"/>
      <c r="BNV418" s="106"/>
      <c r="BNW418" s="35"/>
      <c r="BNX418" s="106"/>
      <c r="BNY418" s="35"/>
      <c r="BNZ418" s="106"/>
      <c r="BOA418" s="35"/>
      <c r="BOB418" s="106"/>
      <c r="BOC418" s="35"/>
      <c r="BOD418" s="106"/>
      <c r="BOE418" s="35"/>
      <c r="BOF418" s="106"/>
      <c r="BOG418" s="35"/>
      <c r="BOH418" s="106"/>
      <c r="BOI418" s="35"/>
      <c r="BOJ418" s="106"/>
      <c r="BOK418" s="35"/>
      <c r="BOL418" s="106"/>
      <c r="BOM418" s="35"/>
      <c r="BON418" s="106"/>
      <c r="BOO418" s="35"/>
      <c r="BOP418" s="106"/>
      <c r="BOQ418" s="35"/>
      <c r="BOR418" s="106"/>
      <c r="BOS418" s="35"/>
      <c r="BOT418" s="106"/>
      <c r="BOU418" s="35"/>
      <c r="BOV418" s="106"/>
      <c r="BOW418" s="35"/>
      <c r="BOX418" s="106"/>
      <c r="BOY418" s="35"/>
      <c r="BOZ418" s="106"/>
      <c r="BPA418" s="35"/>
      <c r="BPB418" s="106"/>
      <c r="BPC418" s="35"/>
      <c r="BPD418" s="106"/>
      <c r="BPE418" s="35"/>
      <c r="BPF418" s="106"/>
      <c r="BPG418" s="35"/>
      <c r="BPH418" s="106"/>
      <c r="BPI418" s="35"/>
      <c r="BPJ418" s="106"/>
      <c r="BPK418" s="35"/>
      <c r="BPL418" s="106"/>
      <c r="BPM418" s="35"/>
      <c r="BPN418" s="106"/>
      <c r="BPO418" s="35"/>
      <c r="BPP418" s="106"/>
      <c r="BPQ418" s="35"/>
      <c r="BPR418" s="106"/>
      <c r="BPS418" s="35"/>
      <c r="BPT418" s="106"/>
      <c r="BPU418" s="35"/>
      <c r="BPV418" s="106"/>
      <c r="BPW418" s="35"/>
      <c r="BPX418" s="106"/>
      <c r="BPY418" s="35"/>
      <c r="BPZ418" s="106"/>
      <c r="BQA418" s="35"/>
      <c r="BQB418" s="106"/>
      <c r="BQC418" s="35"/>
      <c r="BQD418" s="106"/>
      <c r="BQE418" s="35"/>
      <c r="BQF418" s="106"/>
      <c r="BQG418" s="35"/>
      <c r="BQH418" s="106"/>
      <c r="BQI418" s="35"/>
      <c r="BQJ418" s="106"/>
      <c r="BQK418" s="35"/>
      <c r="BQL418" s="106"/>
      <c r="BQM418" s="35"/>
      <c r="BQN418" s="106"/>
      <c r="BQO418" s="35"/>
      <c r="BQP418" s="106"/>
      <c r="BQQ418" s="35"/>
      <c r="BQR418" s="106"/>
      <c r="BQS418" s="35"/>
      <c r="BQT418" s="106"/>
      <c r="BQU418" s="35"/>
      <c r="BQV418" s="106"/>
      <c r="BQW418" s="35"/>
      <c r="BQX418" s="106"/>
      <c r="BQY418" s="35"/>
      <c r="BQZ418" s="106"/>
      <c r="BRA418" s="35"/>
      <c r="BRB418" s="106"/>
      <c r="BRC418" s="35"/>
      <c r="BRD418" s="106"/>
      <c r="BRE418" s="35"/>
      <c r="BRF418" s="106"/>
      <c r="BRG418" s="35"/>
      <c r="BRH418" s="106"/>
      <c r="BRI418" s="35"/>
      <c r="BRJ418" s="106"/>
      <c r="BRK418" s="35"/>
      <c r="BRL418" s="106"/>
      <c r="BRM418" s="35"/>
      <c r="BRN418" s="106"/>
      <c r="BRO418" s="35"/>
      <c r="BRP418" s="106"/>
      <c r="BRQ418" s="35"/>
      <c r="BRR418" s="106"/>
      <c r="BRS418" s="35"/>
      <c r="BRT418" s="106"/>
      <c r="BRU418" s="35"/>
      <c r="BRV418" s="106"/>
      <c r="BRW418" s="35"/>
      <c r="BRX418" s="106"/>
      <c r="BRY418" s="35"/>
      <c r="BRZ418" s="106"/>
      <c r="BSA418" s="35"/>
      <c r="BSB418" s="106"/>
      <c r="BSC418" s="35"/>
      <c r="BSD418" s="106"/>
      <c r="BSE418" s="35"/>
      <c r="BSF418" s="106"/>
      <c r="BSG418" s="35"/>
      <c r="BSH418" s="106"/>
      <c r="BSI418" s="35"/>
      <c r="BSJ418" s="106"/>
      <c r="BSK418" s="35"/>
      <c r="BSL418" s="106"/>
      <c r="BSM418" s="35"/>
      <c r="BSN418" s="106"/>
      <c r="BSO418" s="35"/>
      <c r="BSP418" s="106"/>
      <c r="BSQ418" s="35"/>
      <c r="BSR418" s="106"/>
      <c r="BSS418" s="35"/>
      <c r="BST418" s="106"/>
      <c r="BSU418" s="35"/>
      <c r="BSV418" s="106"/>
      <c r="BSW418" s="35"/>
      <c r="BSX418" s="106"/>
      <c r="BSY418" s="35"/>
      <c r="BSZ418" s="106"/>
      <c r="BTA418" s="35"/>
      <c r="BTB418" s="106"/>
      <c r="BTC418" s="35"/>
      <c r="BTD418" s="106"/>
      <c r="BTE418" s="35"/>
      <c r="BTF418" s="106"/>
      <c r="BTG418" s="35"/>
      <c r="BTH418" s="106"/>
      <c r="BTI418" s="35"/>
      <c r="BTJ418" s="106"/>
      <c r="BTK418" s="35"/>
      <c r="BTL418" s="106"/>
      <c r="BTM418" s="35"/>
      <c r="BTN418" s="106"/>
      <c r="BTO418" s="35"/>
      <c r="BTP418" s="106"/>
      <c r="BTQ418" s="35"/>
      <c r="BTR418" s="106"/>
      <c r="BTS418" s="35"/>
      <c r="BTT418" s="106"/>
      <c r="BTU418" s="35"/>
      <c r="BTV418" s="106"/>
      <c r="BTW418" s="35"/>
      <c r="BTX418" s="106"/>
      <c r="BTY418" s="35"/>
      <c r="BTZ418" s="106"/>
      <c r="BUA418" s="35"/>
      <c r="BUB418" s="106"/>
      <c r="BUC418" s="35"/>
      <c r="BUD418" s="106"/>
      <c r="BUE418" s="35"/>
      <c r="BUF418" s="106"/>
      <c r="BUG418" s="35"/>
      <c r="BUH418" s="106"/>
      <c r="BUI418" s="35"/>
      <c r="BUJ418" s="106"/>
      <c r="BUK418" s="35"/>
      <c r="BUL418" s="106"/>
      <c r="BUM418" s="35"/>
      <c r="BUN418" s="106"/>
      <c r="BUO418" s="35"/>
      <c r="BUP418" s="106"/>
      <c r="BUQ418" s="35"/>
      <c r="BUR418" s="106"/>
      <c r="BUS418" s="35"/>
      <c r="BUT418" s="106"/>
      <c r="BUU418" s="35"/>
      <c r="BUV418" s="106"/>
      <c r="BUW418" s="35"/>
      <c r="BUX418" s="106"/>
      <c r="BUY418" s="35"/>
      <c r="BUZ418" s="106"/>
      <c r="BVA418" s="35"/>
      <c r="BVB418" s="106"/>
      <c r="BVC418" s="35"/>
      <c r="BVD418" s="106"/>
      <c r="BVE418" s="35"/>
      <c r="BVF418" s="106"/>
      <c r="BVG418" s="35"/>
      <c r="BVH418" s="106"/>
      <c r="BVI418" s="35"/>
      <c r="BVJ418" s="106"/>
      <c r="BVK418" s="35"/>
      <c r="BVL418" s="106"/>
      <c r="BVM418" s="35"/>
      <c r="BVN418" s="106"/>
      <c r="BVO418" s="35"/>
      <c r="BVP418" s="106"/>
      <c r="BVQ418" s="35"/>
      <c r="BVR418" s="106"/>
      <c r="BVS418" s="35"/>
      <c r="BVT418" s="106"/>
      <c r="BVU418" s="35"/>
      <c r="BVV418" s="106"/>
      <c r="BVW418" s="35"/>
      <c r="BVX418" s="106"/>
      <c r="BVY418" s="35"/>
      <c r="BVZ418" s="106"/>
      <c r="BWA418" s="35"/>
      <c r="BWB418" s="106"/>
      <c r="BWC418" s="35"/>
      <c r="BWD418" s="106"/>
      <c r="BWE418" s="35"/>
      <c r="BWF418" s="106"/>
      <c r="BWG418" s="35"/>
      <c r="BWH418" s="106"/>
      <c r="BWI418" s="35"/>
      <c r="BWJ418" s="106"/>
      <c r="BWK418" s="35"/>
      <c r="BWL418" s="106"/>
      <c r="BWM418" s="35"/>
      <c r="BWN418" s="106"/>
      <c r="BWO418" s="35"/>
      <c r="BWP418" s="106"/>
      <c r="BWQ418" s="35"/>
      <c r="BWR418" s="106"/>
      <c r="BWS418" s="35"/>
      <c r="BWT418" s="106"/>
      <c r="BWU418" s="35"/>
      <c r="BWV418" s="106"/>
      <c r="BWW418" s="35"/>
      <c r="BWX418" s="106"/>
      <c r="BWY418" s="35"/>
      <c r="BWZ418" s="106"/>
      <c r="BXA418" s="35"/>
      <c r="BXB418" s="106"/>
      <c r="BXC418" s="35"/>
      <c r="BXD418" s="106"/>
      <c r="BXE418" s="35"/>
      <c r="BXF418" s="106"/>
      <c r="BXG418" s="35"/>
      <c r="BXH418" s="106"/>
      <c r="BXI418" s="35"/>
      <c r="BXJ418" s="106"/>
      <c r="BXK418" s="35"/>
      <c r="BXL418" s="106"/>
      <c r="BXM418" s="35"/>
      <c r="BXN418" s="106"/>
      <c r="BXO418" s="35"/>
      <c r="BXP418" s="106"/>
      <c r="BXQ418" s="35"/>
      <c r="BXR418" s="106"/>
      <c r="BXS418" s="35"/>
      <c r="BXT418" s="106"/>
      <c r="BXU418" s="35"/>
      <c r="BXV418" s="106"/>
      <c r="BXW418" s="35"/>
      <c r="BXX418" s="106"/>
      <c r="BXY418" s="35"/>
      <c r="BXZ418" s="106"/>
      <c r="BYA418" s="35"/>
      <c r="BYB418" s="106"/>
      <c r="BYC418" s="35"/>
      <c r="BYD418" s="106"/>
      <c r="BYE418" s="35"/>
      <c r="BYF418" s="106"/>
      <c r="BYG418" s="35"/>
      <c r="BYH418" s="106"/>
      <c r="BYI418" s="35"/>
      <c r="BYJ418" s="106"/>
      <c r="BYK418" s="35"/>
      <c r="BYL418" s="106"/>
      <c r="BYM418" s="35"/>
      <c r="BYN418" s="106"/>
      <c r="BYO418" s="35"/>
      <c r="BYP418" s="106"/>
      <c r="BYQ418" s="35"/>
      <c r="BYR418" s="106"/>
      <c r="BYS418" s="35"/>
      <c r="BYT418" s="106"/>
      <c r="BYU418" s="35"/>
      <c r="BYV418" s="106"/>
      <c r="BYW418" s="35"/>
      <c r="BYX418" s="106"/>
      <c r="BYY418" s="35"/>
      <c r="BYZ418" s="106"/>
      <c r="BZA418" s="35"/>
      <c r="BZB418" s="106"/>
      <c r="BZC418" s="35"/>
      <c r="BZD418" s="106"/>
      <c r="BZE418" s="35"/>
      <c r="BZF418" s="106"/>
      <c r="BZG418" s="35"/>
      <c r="BZH418" s="106"/>
      <c r="BZI418" s="35"/>
      <c r="BZJ418" s="106"/>
      <c r="BZK418" s="35"/>
      <c r="BZL418" s="106"/>
      <c r="BZM418" s="35"/>
      <c r="BZN418" s="106"/>
      <c r="BZO418" s="35"/>
      <c r="BZP418" s="106"/>
      <c r="BZQ418" s="35"/>
      <c r="BZR418" s="106"/>
      <c r="BZS418" s="35"/>
      <c r="BZT418" s="106"/>
      <c r="BZU418" s="35"/>
      <c r="BZV418" s="106"/>
      <c r="BZW418" s="35"/>
      <c r="BZX418" s="106"/>
      <c r="BZY418" s="35"/>
      <c r="BZZ418" s="106"/>
      <c r="CAA418" s="35"/>
      <c r="CAB418" s="106"/>
      <c r="CAC418" s="35"/>
      <c r="CAD418" s="106"/>
      <c r="CAE418" s="35"/>
      <c r="CAF418" s="106"/>
      <c r="CAG418" s="35"/>
      <c r="CAH418" s="106"/>
      <c r="CAI418" s="35"/>
      <c r="CAJ418" s="106"/>
      <c r="CAK418" s="35"/>
      <c r="CAL418" s="106"/>
      <c r="CAM418" s="35"/>
      <c r="CAN418" s="106"/>
      <c r="CAO418" s="35"/>
      <c r="CAP418" s="106"/>
      <c r="CAQ418" s="35"/>
      <c r="CAR418" s="106"/>
      <c r="CAS418" s="35"/>
      <c r="CAT418" s="106"/>
      <c r="CAU418" s="35"/>
      <c r="CAV418" s="106"/>
      <c r="CAW418" s="35"/>
      <c r="CAX418" s="106"/>
      <c r="CAY418" s="35"/>
      <c r="CAZ418" s="106"/>
      <c r="CBA418" s="35"/>
      <c r="CBB418" s="106"/>
      <c r="CBC418" s="35"/>
      <c r="CBD418" s="106"/>
      <c r="CBE418" s="35"/>
      <c r="CBF418" s="106"/>
      <c r="CBG418" s="35"/>
      <c r="CBH418" s="106"/>
      <c r="CBI418" s="35"/>
      <c r="CBJ418" s="106"/>
      <c r="CBK418" s="35"/>
      <c r="CBL418" s="106"/>
      <c r="CBM418" s="35"/>
      <c r="CBN418" s="106"/>
      <c r="CBO418" s="35"/>
      <c r="CBP418" s="106"/>
      <c r="CBQ418" s="35"/>
      <c r="CBR418" s="106"/>
      <c r="CBS418" s="35"/>
      <c r="CBT418" s="106"/>
      <c r="CBU418" s="35"/>
      <c r="CBV418" s="106"/>
      <c r="CBW418" s="35"/>
      <c r="CBX418" s="106"/>
      <c r="CBY418" s="35"/>
      <c r="CBZ418" s="106"/>
      <c r="CCA418" s="35"/>
      <c r="CCB418" s="106"/>
      <c r="CCC418" s="35"/>
      <c r="CCD418" s="106"/>
      <c r="CCE418" s="35"/>
      <c r="CCF418" s="106"/>
      <c r="CCG418" s="35"/>
      <c r="CCH418" s="106"/>
      <c r="CCI418" s="35"/>
      <c r="CCJ418" s="106"/>
      <c r="CCK418" s="35"/>
      <c r="CCL418" s="106"/>
      <c r="CCM418" s="35"/>
      <c r="CCN418" s="106"/>
      <c r="CCO418" s="35"/>
      <c r="CCP418" s="106"/>
      <c r="CCQ418" s="35"/>
      <c r="CCR418" s="106"/>
      <c r="CCS418" s="35"/>
      <c r="CCT418" s="106"/>
      <c r="CCU418" s="35"/>
      <c r="CCV418" s="106"/>
      <c r="CCW418" s="35"/>
      <c r="CCX418" s="106"/>
      <c r="CCY418" s="35"/>
      <c r="CCZ418" s="106"/>
      <c r="CDA418" s="35"/>
      <c r="CDB418" s="106"/>
      <c r="CDC418" s="35"/>
      <c r="CDD418" s="106"/>
      <c r="CDE418" s="35"/>
      <c r="CDF418" s="106"/>
      <c r="CDG418" s="35"/>
      <c r="CDH418" s="106"/>
      <c r="CDI418" s="35"/>
      <c r="CDJ418" s="106"/>
      <c r="CDK418" s="35"/>
      <c r="CDL418" s="106"/>
      <c r="CDM418" s="35"/>
      <c r="CDN418" s="106"/>
      <c r="CDO418" s="35"/>
      <c r="CDP418" s="106"/>
      <c r="CDQ418" s="35"/>
      <c r="CDR418" s="106"/>
      <c r="CDS418" s="35"/>
      <c r="CDT418" s="106"/>
      <c r="CDU418" s="35"/>
      <c r="CDV418" s="106"/>
      <c r="CDW418" s="35"/>
      <c r="CDX418" s="106"/>
      <c r="CDY418" s="35"/>
      <c r="CDZ418" s="106"/>
      <c r="CEA418" s="35"/>
      <c r="CEB418" s="106"/>
      <c r="CEC418" s="35"/>
      <c r="CED418" s="106"/>
      <c r="CEE418" s="35"/>
      <c r="CEF418" s="106"/>
      <c r="CEG418" s="35"/>
      <c r="CEH418" s="106"/>
      <c r="CEI418" s="35"/>
      <c r="CEJ418" s="106"/>
      <c r="CEK418" s="35"/>
      <c r="CEL418" s="106"/>
      <c r="CEM418" s="35"/>
      <c r="CEN418" s="106"/>
      <c r="CEO418" s="35"/>
      <c r="CEP418" s="106"/>
      <c r="CEQ418" s="35"/>
      <c r="CER418" s="106"/>
      <c r="CES418" s="35"/>
      <c r="CET418" s="106"/>
      <c r="CEU418" s="35"/>
      <c r="CEV418" s="106"/>
      <c r="CEW418" s="35"/>
      <c r="CEX418" s="106"/>
      <c r="CEY418" s="35"/>
      <c r="CEZ418" s="106"/>
      <c r="CFA418" s="35"/>
      <c r="CFB418" s="106"/>
      <c r="CFC418" s="35"/>
      <c r="CFD418" s="106"/>
      <c r="CFE418" s="35"/>
      <c r="CFF418" s="106"/>
      <c r="CFG418" s="35"/>
      <c r="CFH418" s="106"/>
      <c r="CFI418" s="35"/>
      <c r="CFJ418" s="106"/>
      <c r="CFK418" s="35"/>
      <c r="CFL418" s="106"/>
      <c r="CFM418" s="35"/>
      <c r="CFN418" s="106"/>
      <c r="CFO418" s="35"/>
      <c r="CFP418" s="106"/>
      <c r="CFQ418" s="35"/>
      <c r="CFR418" s="106"/>
      <c r="CFS418" s="35"/>
      <c r="CFT418" s="106"/>
      <c r="CFU418" s="35"/>
      <c r="CFV418" s="106"/>
      <c r="CFW418" s="35"/>
      <c r="CFX418" s="106"/>
      <c r="CFY418" s="35"/>
      <c r="CFZ418" s="106"/>
      <c r="CGA418" s="35"/>
      <c r="CGB418" s="106"/>
      <c r="CGC418" s="35"/>
      <c r="CGD418" s="106"/>
      <c r="CGE418" s="35"/>
      <c r="CGF418" s="106"/>
      <c r="CGG418" s="35"/>
      <c r="CGH418" s="106"/>
      <c r="CGI418" s="35"/>
      <c r="CGJ418" s="106"/>
      <c r="CGK418" s="35"/>
      <c r="CGL418" s="106"/>
      <c r="CGM418" s="35"/>
      <c r="CGN418" s="106"/>
      <c r="CGO418" s="35"/>
      <c r="CGP418" s="106"/>
      <c r="CGQ418" s="35"/>
      <c r="CGR418" s="106"/>
      <c r="CGS418" s="35"/>
      <c r="CGT418" s="106"/>
      <c r="CGU418" s="35"/>
      <c r="CGV418" s="106"/>
      <c r="CGW418" s="35"/>
      <c r="CGX418" s="106"/>
      <c r="CGY418" s="35"/>
      <c r="CGZ418" s="106"/>
      <c r="CHA418" s="35"/>
      <c r="CHB418" s="106"/>
      <c r="CHC418" s="35"/>
      <c r="CHD418" s="106"/>
      <c r="CHE418" s="35"/>
      <c r="CHF418" s="106"/>
      <c r="CHG418" s="35"/>
      <c r="CHH418" s="106"/>
      <c r="CHI418" s="35"/>
      <c r="CHJ418" s="106"/>
      <c r="CHK418" s="35"/>
      <c r="CHL418" s="106"/>
      <c r="CHM418" s="35"/>
      <c r="CHN418" s="106"/>
      <c r="CHO418" s="35"/>
      <c r="CHP418" s="106"/>
      <c r="CHQ418" s="35"/>
      <c r="CHR418" s="106"/>
      <c r="CHS418" s="35"/>
      <c r="CHT418" s="106"/>
      <c r="CHU418" s="35"/>
      <c r="CHV418" s="106"/>
      <c r="CHW418" s="35"/>
      <c r="CHX418" s="106"/>
      <c r="CHY418" s="35"/>
      <c r="CHZ418" s="106"/>
      <c r="CIA418" s="35"/>
      <c r="CIB418" s="106"/>
      <c r="CIC418" s="35"/>
      <c r="CID418" s="106"/>
      <c r="CIE418" s="35"/>
      <c r="CIF418" s="106"/>
      <c r="CIG418" s="35"/>
      <c r="CIH418" s="106"/>
      <c r="CII418" s="35"/>
      <c r="CIJ418" s="106"/>
      <c r="CIK418" s="35"/>
      <c r="CIL418" s="106"/>
      <c r="CIM418" s="35"/>
      <c r="CIN418" s="106"/>
      <c r="CIO418" s="35"/>
      <c r="CIP418" s="106"/>
      <c r="CIQ418" s="35"/>
      <c r="CIR418" s="106"/>
      <c r="CIS418" s="35"/>
      <c r="CIT418" s="106"/>
      <c r="CIU418" s="35"/>
      <c r="CIV418" s="106"/>
      <c r="CIW418" s="35"/>
      <c r="CIX418" s="106"/>
      <c r="CIY418" s="35"/>
      <c r="CIZ418" s="106"/>
      <c r="CJA418" s="35"/>
      <c r="CJB418" s="106"/>
      <c r="CJC418" s="35"/>
      <c r="CJD418" s="106"/>
      <c r="CJE418" s="35"/>
      <c r="CJF418" s="106"/>
      <c r="CJG418" s="35"/>
      <c r="CJH418" s="106"/>
      <c r="CJI418" s="35"/>
      <c r="CJJ418" s="106"/>
      <c r="CJK418" s="35"/>
      <c r="CJL418" s="106"/>
      <c r="CJM418" s="35"/>
      <c r="CJN418" s="106"/>
      <c r="CJO418" s="35"/>
      <c r="CJP418" s="106"/>
      <c r="CJQ418" s="35"/>
      <c r="CJR418" s="106"/>
      <c r="CJS418" s="35"/>
      <c r="CJT418" s="106"/>
      <c r="CJU418" s="35"/>
      <c r="CJV418" s="106"/>
      <c r="CJW418" s="35"/>
      <c r="CJX418" s="106"/>
      <c r="CJY418" s="35"/>
      <c r="CJZ418" s="106"/>
      <c r="CKA418" s="35"/>
      <c r="CKB418" s="106"/>
      <c r="CKC418" s="35"/>
      <c r="CKD418" s="106"/>
      <c r="CKE418" s="35"/>
      <c r="CKF418" s="106"/>
      <c r="CKG418" s="35"/>
      <c r="CKH418" s="106"/>
      <c r="CKI418" s="35"/>
      <c r="CKJ418" s="106"/>
      <c r="CKK418" s="35"/>
      <c r="CKL418" s="106"/>
      <c r="CKM418" s="35"/>
      <c r="CKN418" s="106"/>
      <c r="CKO418" s="35"/>
      <c r="CKP418" s="106"/>
      <c r="CKQ418" s="35"/>
      <c r="CKR418" s="106"/>
      <c r="CKS418" s="35"/>
      <c r="CKT418" s="106"/>
      <c r="CKU418" s="35"/>
      <c r="CKV418" s="106"/>
      <c r="CKW418" s="35"/>
      <c r="CKX418" s="106"/>
      <c r="CKY418" s="35"/>
      <c r="CKZ418" s="106"/>
      <c r="CLA418" s="35"/>
      <c r="CLB418" s="106"/>
      <c r="CLC418" s="35"/>
      <c r="CLD418" s="106"/>
      <c r="CLE418" s="35"/>
      <c r="CLF418" s="106"/>
      <c r="CLG418" s="35"/>
      <c r="CLH418" s="106"/>
      <c r="CLI418" s="35"/>
      <c r="CLJ418" s="106"/>
      <c r="CLK418" s="35"/>
      <c r="CLL418" s="106"/>
      <c r="CLM418" s="35"/>
      <c r="CLN418" s="106"/>
      <c r="CLO418" s="35"/>
      <c r="CLP418" s="106"/>
      <c r="CLQ418" s="35"/>
      <c r="CLR418" s="106"/>
      <c r="CLS418" s="35"/>
      <c r="CLT418" s="106"/>
      <c r="CLU418" s="35"/>
      <c r="CLV418" s="106"/>
      <c r="CLW418" s="35"/>
      <c r="CLX418" s="106"/>
      <c r="CLY418" s="35"/>
      <c r="CLZ418" s="106"/>
      <c r="CMA418" s="35"/>
      <c r="CMB418" s="106"/>
      <c r="CMC418" s="35"/>
      <c r="CMD418" s="106"/>
      <c r="CME418" s="35"/>
      <c r="CMF418" s="106"/>
      <c r="CMG418" s="35"/>
      <c r="CMH418" s="106"/>
      <c r="CMI418" s="35"/>
      <c r="CMJ418" s="106"/>
      <c r="CMK418" s="35"/>
      <c r="CML418" s="106"/>
      <c r="CMM418" s="35"/>
      <c r="CMN418" s="106"/>
      <c r="CMO418" s="35"/>
      <c r="CMP418" s="106"/>
      <c r="CMQ418" s="35"/>
      <c r="CMR418" s="106"/>
      <c r="CMS418" s="35"/>
      <c r="CMT418" s="106"/>
      <c r="CMU418" s="35"/>
      <c r="CMV418" s="106"/>
      <c r="CMW418" s="35"/>
      <c r="CMX418" s="106"/>
      <c r="CMY418" s="35"/>
      <c r="CMZ418" s="106"/>
      <c r="CNA418" s="35"/>
      <c r="CNB418" s="106"/>
      <c r="CNC418" s="35"/>
      <c r="CND418" s="106"/>
      <c r="CNE418" s="35"/>
      <c r="CNF418" s="106"/>
      <c r="CNG418" s="35"/>
      <c r="CNH418" s="106"/>
      <c r="CNI418" s="35"/>
      <c r="CNJ418" s="106"/>
      <c r="CNK418" s="35"/>
      <c r="CNL418" s="106"/>
      <c r="CNM418" s="35"/>
      <c r="CNN418" s="106"/>
      <c r="CNO418" s="35"/>
      <c r="CNP418" s="106"/>
      <c r="CNQ418" s="35"/>
      <c r="CNR418" s="106"/>
      <c r="CNS418" s="35"/>
      <c r="CNT418" s="106"/>
      <c r="CNU418" s="35"/>
      <c r="CNV418" s="106"/>
      <c r="CNW418" s="35"/>
      <c r="CNX418" s="106"/>
      <c r="CNY418" s="35"/>
      <c r="CNZ418" s="106"/>
      <c r="COA418" s="35"/>
      <c r="COB418" s="106"/>
      <c r="COC418" s="35"/>
      <c r="COD418" s="106"/>
      <c r="COE418" s="35"/>
      <c r="COF418" s="106"/>
      <c r="COG418" s="35"/>
      <c r="COH418" s="106"/>
      <c r="COI418" s="35"/>
      <c r="COJ418" s="106"/>
      <c r="COK418" s="35"/>
      <c r="COL418" s="106"/>
      <c r="COM418" s="35"/>
      <c r="CON418" s="106"/>
      <c r="COO418" s="35"/>
      <c r="COP418" s="106"/>
      <c r="COQ418" s="35"/>
      <c r="COR418" s="106"/>
      <c r="COS418" s="35"/>
      <c r="COT418" s="106"/>
      <c r="COU418" s="35"/>
      <c r="COV418" s="106"/>
      <c r="COW418" s="35"/>
      <c r="COX418" s="106"/>
      <c r="COY418" s="35"/>
      <c r="COZ418" s="106"/>
      <c r="CPA418" s="35"/>
      <c r="CPB418" s="106"/>
      <c r="CPC418" s="35"/>
      <c r="CPD418" s="106"/>
      <c r="CPE418" s="35"/>
      <c r="CPF418" s="106"/>
      <c r="CPG418" s="35"/>
      <c r="CPH418" s="106"/>
      <c r="CPI418" s="35"/>
      <c r="CPJ418" s="106"/>
      <c r="CPK418" s="35"/>
      <c r="CPL418" s="106"/>
      <c r="CPM418" s="35"/>
      <c r="CPN418" s="106"/>
      <c r="CPO418" s="35"/>
      <c r="CPP418" s="106"/>
      <c r="CPQ418" s="35"/>
      <c r="CPR418" s="106"/>
      <c r="CPS418" s="35"/>
      <c r="CPT418" s="106"/>
      <c r="CPU418" s="35"/>
      <c r="CPV418" s="106"/>
      <c r="CPW418" s="35"/>
      <c r="CPX418" s="106"/>
      <c r="CPY418" s="35"/>
      <c r="CPZ418" s="106"/>
      <c r="CQA418" s="35"/>
      <c r="CQB418" s="106"/>
      <c r="CQC418" s="35"/>
      <c r="CQD418" s="106"/>
      <c r="CQE418" s="35"/>
      <c r="CQF418" s="106"/>
      <c r="CQG418" s="35"/>
      <c r="CQH418" s="106"/>
      <c r="CQI418" s="35"/>
      <c r="CQJ418" s="106"/>
      <c r="CQK418" s="35"/>
      <c r="CQL418" s="106"/>
      <c r="CQM418" s="35"/>
      <c r="CQN418" s="106"/>
      <c r="CQO418" s="35"/>
      <c r="CQP418" s="106"/>
      <c r="CQQ418" s="35"/>
      <c r="CQR418" s="106"/>
      <c r="CQS418" s="35"/>
      <c r="CQT418" s="106"/>
      <c r="CQU418" s="35"/>
      <c r="CQV418" s="106"/>
      <c r="CQW418" s="35"/>
      <c r="CQX418" s="106"/>
      <c r="CQY418" s="35"/>
      <c r="CQZ418" s="106"/>
      <c r="CRA418" s="35"/>
      <c r="CRB418" s="106"/>
      <c r="CRC418" s="35"/>
      <c r="CRD418" s="106"/>
      <c r="CRE418" s="35"/>
      <c r="CRF418" s="106"/>
      <c r="CRG418" s="35"/>
      <c r="CRH418" s="106"/>
      <c r="CRI418" s="35"/>
      <c r="CRJ418" s="106"/>
      <c r="CRK418" s="35"/>
      <c r="CRL418" s="106"/>
      <c r="CRM418" s="35"/>
      <c r="CRN418" s="106"/>
      <c r="CRO418" s="35"/>
      <c r="CRP418" s="106"/>
      <c r="CRQ418" s="35"/>
      <c r="CRR418" s="106"/>
      <c r="CRS418" s="35"/>
      <c r="CRT418" s="106"/>
      <c r="CRU418" s="35"/>
      <c r="CRV418" s="106"/>
      <c r="CRW418" s="35"/>
      <c r="CRX418" s="106"/>
      <c r="CRY418" s="35"/>
      <c r="CRZ418" s="106"/>
      <c r="CSA418" s="35"/>
      <c r="CSB418" s="106"/>
      <c r="CSC418" s="35"/>
      <c r="CSD418" s="106"/>
      <c r="CSE418" s="35"/>
      <c r="CSF418" s="106"/>
      <c r="CSG418" s="35"/>
      <c r="CSH418" s="106"/>
      <c r="CSI418" s="35"/>
      <c r="CSJ418" s="106"/>
      <c r="CSK418" s="35"/>
      <c r="CSL418" s="106"/>
      <c r="CSM418" s="35"/>
      <c r="CSN418" s="106"/>
      <c r="CSO418" s="35"/>
      <c r="CSP418" s="106"/>
      <c r="CSQ418" s="35"/>
      <c r="CSR418" s="106"/>
      <c r="CSS418" s="35"/>
      <c r="CST418" s="106"/>
      <c r="CSU418" s="35"/>
      <c r="CSV418" s="106"/>
      <c r="CSW418" s="35"/>
      <c r="CSX418" s="106"/>
      <c r="CSY418" s="35"/>
      <c r="CSZ418" s="106"/>
      <c r="CTA418" s="35"/>
      <c r="CTB418" s="106"/>
      <c r="CTC418" s="35"/>
      <c r="CTD418" s="106"/>
      <c r="CTE418" s="35"/>
      <c r="CTF418" s="106"/>
      <c r="CTG418" s="35"/>
      <c r="CTH418" s="106"/>
      <c r="CTI418" s="35"/>
      <c r="CTJ418" s="106"/>
      <c r="CTK418" s="35"/>
      <c r="CTL418" s="106"/>
      <c r="CTM418" s="35"/>
      <c r="CTN418" s="106"/>
      <c r="CTO418" s="35"/>
      <c r="CTP418" s="106"/>
      <c r="CTQ418" s="35"/>
      <c r="CTR418" s="106"/>
      <c r="CTS418" s="35"/>
      <c r="CTT418" s="106"/>
      <c r="CTU418" s="35"/>
      <c r="CTV418" s="106"/>
      <c r="CTW418" s="35"/>
      <c r="CTX418" s="106"/>
      <c r="CTY418" s="35"/>
      <c r="CTZ418" s="106"/>
      <c r="CUA418" s="35"/>
      <c r="CUB418" s="106"/>
      <c r="CUC418" s="35"/>
      <c r="CUD418" s="106"/>
      <c r="CUE418" s="35"/>
      <c r="CUF418" s="106"/>
      <c r="CUG418" s="35"/>
      <c r="CUH418" s="106"/>
      <c r="CUI418" s="35"/>
      <c r="CUJ418" s="106"/>
      <c r="CUK418" s="35"/>
      <c r="CUL418" s="106"/>
      <c r="CUM418" s="35"/>
      <c r="CUN418" s="106"/>
      <c r="CUO418" s="35"/>
      <c r="CUP418" s="106"/>
      <c r="CUQ418" s="35"/>
      <c r="CUR418" s="106"/>
      <c r="CUS418" s="35"/>
      <c r="CUT418" s="106"/>
      <c r="CUU418" s="35"/>
      <c r="CUV418" s="106"/>
      <c r="CUW418" s="35"/>
      <c r="CUX418" s="106"/>
      <c r="CUY418" s="35"/>
      <c r="CUZ418" s="106"/>
      <c r="CVA418" s="35"/>
      <c r="CVB418" s="106"/>
      <c r="CVC418" s="35"/>
      <c r="CVD418" s="106"/>
      <c r="CVE418" s="35"/>
      <c r="CVF418" s="106"/>
      <c r="CVG418" s="35"/>
      <c r="CVH418" s="106"/>
      <c r="CVI418" s="35"/>
      <c r="CVJ418" s="106"/>
      <c r="CVK418" s="35"/>
      <c r="CVL418" s="106"/>
      <c r="CVM418" s="35"/>
      <c r="CVN418" s="106"/>
      <c r="CVO418" s="35"/>
      <c r="CVP418" s="106"/>
      <c r="CVQ418" s="35"/>
      <c r="CVR418" s="106"/>
      <c r="CVS418" s="35"/>
      <c r="CVT418" s="106"/>
      <c r="CVU418" s="35"/>
      <c r="CVV418" s="106"/>
      <c r="CVW418" s="35"/>
      <c r="CVX418" s="106"/>
      <c r="CVY418" s="35"/>
      <c r="CVZ418" s="106"/>
      <c r="CWA418" s="35"/>
      <c r="CWB418" s="106"/>
      <c r="CWC418" s="35"/>
      <c r="CWD418" s="106"/>
      <c r="CWE418" s="35"/>
      <c r="CWF418" s="106"/>
      <c r="CWG418" s="35"/>
      <c r="CWH418" s="106"/>
      <c r="CWI418" s="35"/>
      <c r="CWJ418" s="106"/>
      <c r="CWK418" s="35"/>
      <c r="CWL418" s="106"/>
      <c r="CWM418" s="35"/>
      <c r="CWN418" s="106"/>
      <c r="CWO418" s="35"/>
      <c r="CWP418" s="106"/>
      <c r="CWQ418" s="35"/>
      <c r="CWR418" s="106"/>
      <c r="CWS418" s="35"/>
      <c r="CWT418" s="106"/>
      <c r="CWU418" s="35"/>
      <c r="CWV418" s="106"/>
      <c r="CWW418" s="35"/>
      <c r="CWX418" s="106"/>
      <c r="CWY418" s="35"/>
      <c r="CWZ418" s="106"/>
      <c r="CXA418" s="35"/>
      <c r="CXB418" s="106"/>
      <c r="CXC418" s="35"/>
      <c r="CXD418" s="106"/>
      <c r="CXE418" s="35"/>
      <c r="CXF418" s="106"/>
      <c r="CXG418" s="35"/>
      <c r="CXH418" s="106"/>
      <c r="CXI418" s="35"/>
      <c r="CXJ418" s="106"/>
      <c r="CXK418" s="35"/>
      <c r="CXL418" s="106"/>
      <c r="CXM418" s="35"/>
      <c r="CXN418" s="106"/>
      <c r="CXO418" s="35"/>
      <c r="CXP418" s="106"/>
      <c r="CXQ418" s="35"/>
      <c r="CXR418" s="106"/>
      <c r="CXS418" s="35"/>
      <c r="CXT418" s="106"/>
      <c r="CXU418" s="35"/>
      <c r="CXV418" s="106"/>
      <c r="CXW418" s="35"/>
      <c r="CXX418" s="106"/>
      <c r="CXY418" s="35"/>
      <c r="CXZ418" s="106"/>
      <c r="CYA418" s="35"/>
      <c r="CYB418" s="106"/>
      <c r="CYC418" s="35"/>
      <c r="CYD418" s="106"/>
      <c r="CYE418" s="35"/>
      <c r="CYF418" s="106"/>
      <c r="CYG418" s="35"/>
      <c r="CYH418" s="106"/>
      <c r="CYI418" s="35"/>
      <c r="CYJ418" s="106"/>
      <c r="CYK418" s="35"/>
      <c r="CYL418" s="106"/>
      <c r="CYM418" s="35"/>
      <c r="CYN418" s="106"/>
      <c r="CYO418" s="35"/>
      <c r="CYP418" s="106"/>
      <c r="CYQ418" s="35"/>
      <c r="CYR418" s="106"/>
      <c r="CYS418" s="35"/>
      <c r="CYT418" s="106"/>
      <c r="CYU418" s="35"/>
      <c r="CYV418" s="106"/>
      <c r="CYW418" s="35"/>
      <c r="CYX418" s="106"/>
      <c r="CYY418" s="35"/>
      <c r="CYZ418" s="106"/>
      <c r="CZA418" s="35"/>
      <c r="CZB418" s="106"/>
      <c r="CZC418" s="35"/>
      <c r="CZD418" s="106"/>
      <c r="CZE418" s="35"/>
      <c r="CZF418" s="106"/>
      <c r="CZG418" s="35"/>
      <c r="CZH418" s="106"/>
      <c r="CZI418" s="35"/>
      <c r="CZJ418" s="106"/>
      <c r="CZK418" s="35"/>
      <c r="CZL418" s="106"/>
      <c r="CZM418" s="35"/>
      <c r="CZN418" s="106"/>
      <c r="CZO418" s="35"/>
      <c r="CZP418" s="106"/>
      <c r="CZQ418" s="35"/>
      <c r="CZR418" s="106"/>
      <c r="CZS418" s="35"/>
      <c r="CZT418" s="106"/>
      <c r="CZU418" s="35"/>
      <c r="CZV418" s="106"/>
      <c r="CZW418" s="35"/>
      <c r="CZX418" s="106"/>
      <c r="CZY418" s="35"/>
      <c r="CZZ418" s="106"/>
      <c r="DAA418" s="35"/>
      <c r="DAB418" s="106"/>
      <c r="DAC418" s="35"/>
      <c r="DAD418" s="106"/>
      <c r="DAE418" s="35"/>
      <c r="DAF418" s="106"/>
      <c r="DAG418" s="35"/>
      <c r="DAH418" s="106"/>
      <c r="DAI418" s="35"/>
      <c r="DAJ418" s="106"/>
      <c r="DAK418" s="35"/>
      <c r="DAL418" s="106"/>
      <c r="DAM418" s="35"/>
      <c r="DAN418" s="106"/>
      <c r="DAO418" s="35"/>
      <c r="DAP418" s="106"/>
      <c r="DAQ418" s="35"/>
      <c r="DAR418" s="106"/>
      <c r="DAS418" s="35"/>
      <c r="DAT418" s="106"/>
      <c r="DAU418" s="35"/>
      <c r="DAV418" s="106"/>
      <c r="DAW418" s="35"/>
      <c r="DAX418" s="106"/>
      <c r="DAY418" s="35"/>
      <c r="DAZ418" s="106"/>
      <c r="DBA418" s="35"/>
      <c r="DBB418" s="106"/>
      <c r="DBC418" s="35"/>
      <c r="DBD418" s="106"/>
      <c r="DBE418" s="35"/>
      <c r="DBF418" s="106"/>
      <c r="DBG418" s="35"/>
      <c r="DBH418" s="106"/>
      <c r="DBI418" s="35"/>
      <c r="DBJ418" s="106"/>
      <c r="DBK418" s="35"/>
      <c r="DBL418" s="106"/>
      <c r="DBM418" s="35"/>
      <c r="DBN418" s="106"/>
      <c r="DBO418" s="35"/>
      <c r="DBP418" s="106"/>
      <c r="DBQ418" s="35"/>
      <c r="DBR418" s="106"/>
      <c r="DBS418" s="35"/>
      <c r="DBT418" s="106"/>
      <c r="DBU418" s="35"/>
      <c r="DBV418" s="106"/>
      <c r="DBW418" s="35"/>
      <c r="DBX418" s="106"/>
      <c r="DBY418" s="35"/>
      <c r="DBZ418" s="106"/>
      <c r="DCA418" s="35"/>
      <c r="DCB418" s="106"/>
      <c r="DCC418" s="35"/>
      <c r="DCD418" s="106"/>
      <c r="DCE418" s="35"/>
      <c r="DCF418" s="106"/>
      <c r="DCG418" s="35"/>
      <c r="DCH418" s="106"/>
      <c r="DCI418" s="35"/>
      <c r="DCJ418" s="106"/>
      <c r="DCK418" s="35"/>
      <c r="DCL418" s="106"/>
      <c r="DCM418" s="35"/>
      <c r="DCN418" s="106"/>
      <c r="DCO418" s="35"/>
      <c r="DCP418" s="106"/>
      <c r="DCQ418" s="35"/>
      <c r="DCR418" s="106"/>
      <c r="DCS418" s="35"/>
      <c r="DCT418" s="106"/>
      <c r="DCU418" s="35"/>
      <c r="DCV418" s="106"/>
      <c r="DCW418" s="35"/>
      <c r="DCX418" s="106"/>
      <c r="DCY418" s="35"/>
      <c r="DCZ418" s="106"/>
      <c r="DDA418" s="35"/>
      <c r="DDB418" s="106"/>
      <c r="DDC418" s="35"/>
      <c r="DDD418" s="106"/>
      <c r="DDE418" s="35"/>
      <c r="DDF418" s="106"/>
      <c r="DDG418" s="35"/>
      <c r="DDH418" s="106"/>
      <c r="DDI418" s="35"/>
      <c r="DDJ418" s="106"/>
      <c r="DDK418" s="35"/>
      <c r="DDL418" s="106"/>
      <c r="DDM418" s="35"/>
      <c r="DDN418" s="106"/>
      <c r="DDO418" s="35"/>
      <c r="DDP418" s="106"/>
      <c r="DDQ418" s="35"/>
      <c r="DDR418" s="106"/>
      <c r="DDS418" s="35"/>
      <c r="DDT418" s="106"/>
      <c r="DDU418" s="35"/>
      <c r="DDV418" s="106"/>
      <c r="DDW418" s="35"/>
      <c r="DDX418" s="106"/>
      <c r="DDY418" s="35"/>
      <c r="DDZ418" s="106"/>
      <c r="DEA418" s="35"/>
      <c r="DEB418" s="106"/>
      <c r="DEC418" s="35"/>
      <c r="DED418" s="106"/>
      <c r="DEE418" s="35"/>
      <c r="DEF418" s="106"/>
      <c r="DEG418" s="35"/>
      <c r="DEH418" s="106"/>
      <c r="DEI418" s="35"/>
      <c r="DEJ418" s="106"/>
      <c r="DEK418" s="35"/>
      <c r="DEL418" s="106"/>
      <c r="DEM418" s="35"/>
      <c r="DEN418" s="106"/>
      <c r="DEO418" s="35"/>
      <c r="DEP418" s="106"/>
      <c r="DEQ418" s="35"/>
      <c r="DER418" s="106"/>
      <c r="DES418" s="35"/>
      <c r="DET418" s="106"/>
      <c r="DEU418" s="35"/>
      <c r="DEV418" s="106"/>
      <c r="DEW418" s="35"/>
      <c r="DEX418" s="106"/>
      <c r="DEY418" s="35"/>
      <c r="DEZ418" s="106"/>
      <c r="DFA418" s="35"/>
      <c r="DFB418" s="106"/>
      <c r="DFC418" s="35"/>
      <c r="DFD418" s="106"/>
      <c r="DFE418" s="35"/>
      <c r="DFF418" s="106"/>
      <c r="DFG418" s="35"/>
      <c r="DFH418" s="106"/>
      <c r="DFI418" s="35"/>
      <c r="DFJ418" s="106"/>
      <c r="DFK418" s="35"/>
      <c r="DFL418" s="106"/>
      <c r="DFM418" s="35"/>
      <c r="DFN418" s="106"/>
      <c r="DFO418" s="35"/>
      <c r="DFP418" s="106"/>
      <c r="DFQ418" s="35"/>
      <c r="DFR418" s="106"/>
      <c r="DFS418" s="35"/>
      <c r="DFT418" s="106"/>
      <c r="DFU418" s="35"/>
      <c r="DFV418" s="106"/>
      <c r="DFW418" s="35"/>
      <c r="DFX418" s="106"/>
      <c r="DFY418" s="35"/>
      <c r="DFZ418" s="106"/>
      <c r="DGA418" s="35"/>
      <c r="DGB418" s="106"/>
      <c r="DGC418" s="35"/>
      <c r="DGD418" s="106"/>
      <c r="DGE418" s="35"/>
      <c r="DGF418" s="106"/>
      <c r="DGG418" s="35"/>
      <c r="DGH418" s="106"/>
      <c r="DGI418" s="35"/>
      <c r="DGJ418" s="106"/>
      <c r="DGK418" s="35"/>
      <c r="DGL418" s="106"/>
      <c r="DGM418" s="35"/>
      <c r="DGN418" s="106"/>
      <c r="DGO418" s="35"/>
      <c r="DGP418" s="106"/>
      <c r="DGQ418" s="35"/>
      <c r="DGR418" s="106"/>
      <c r="DGS418" s="35"/>
      <c r="DGT418" s="106"/>
      <c r="DGU418" s="35"/>
      <c r="DGV418" s="106"/>
      <c r="DGW418" s="35"/>
      <c r="DGX418" s="106"/>
      <c r="DGY418" s="35"/>
      <c r="DGZ418" s="106"/>
      <c r="DHA418" s="35"/>
      <c r="DHB418" s="106"/>
      <c r="DHC418" s="35"/>
      <c r="DHD418" s="106"/>
      <c r="DHE418" s="35"/>
      <c r="DHF418" s="106"/>
      <c r="DHG418" s="35"/>
      <c r="DHH418" s="106"/>
      <c r="DHI418" s="35"/>
      <c r="DHJ418" s="106"/>
      <c r="DHK418" s="35"/>
      <c r="DHL418" s="106"/>
      <c r="DHM418" s="35"/>
      <c r="DHN418" s="106"/>
      <c r="DHO418" s="35"/>
      <c r="DHP418" s="106"/>
      <c r="DHQ418" s="35"/>
      <c r="DHR418" s="106"/>
      <c r="DHS418" s="35"/>
      <c r="DHT418" s="106"/>
      <c r="DHU418" s="35"/>
      <c r="DHV418" s="106"/>
      <c r="DHW418" s="35"/>
      <c r="DHX418" s="106"/>
      <c r="DHY418" s="35"/>
      <c r="DHZ418" s="106"/>
      <c r="DIA418" s="35"/>
      <c r="DIB418" s="106"/>
      <c r="DIC418" s="35"/>
      <c r="DID418" s="106"/>
      <c r="DIE418" s="35"/>
      <c r="DIF418" s="106"/>
      <c r="DIG418" s="35"/>
      <c r="DIH418" s="106"/>
      <c r="DII418" s="35"/>
      <c r="DIJ418" s="106"/>
      <c r="DIK418" s="35"/>
      <c r="DIL418" s="106"/>
      <c r="DIM418" s="35"/>
      <c r="DIN418" s="106"/>
      <c r="DIO418" s="35"/>
      <c r="DIP418" s="106"/>
      <c r="DIQ418" s="35"/>
      <c r="DIR418" s="106"/>
      <c r="DIS418" s="35"/>
      <c r="DIT418" s="106"/>
      <c r="DIU418" s="35"/>
      <c r="DIV418" s="106"/>
      <c r="DIW418" s="35"/>
      <c r="DIX418" s="106"/>
      <c r="DIY418" s="35"/>
      <c r="DIZ418" s="106"/>
      <c r="DJA418" s="35"/>
      <c r="DJB418" s="106"/>
      <c r="DJC418" s="35"/>
      <c r="DJD418" s="106"/>
      <c r="DJE418" s="35"/>
      <c r="DJF418" s="106"/>
      <c r="DJG418" s="35"/>
      <c r="DJH418" s="106"/>
      <c r="DJI418" s="35"/>
      <c r="DJJ418" s="106"/>
      <c r="DJK418" s="35"/>
      <c r="DJL418" s="106"/>
      <c r="DJM418" s="35"/>
      <c r="DJN418" s="106"/>
      <c r="DJO418" s="35"/>
      <c r="DJP418" s="106"/>
      <c r="DJQ418" s="35"/>
      <c r="DJR418" s="106"/>
      <c r="DJS418" s="35"/>
      <c r="DJT418" s="106"/>
      <c r="DJU418" s="35"/>
      <c r="DJV418" s="106"/>
      <c r="DJW418" s="35"/>
      <c r="DJX418" s="106"/>
      <c r="DJY418" s="35"/>
      <c r="DJZ418" s="106"/>
      <c r="DKA418" s="35"/>
      <c r="DKB418" s="106"/>
      <c r="DKC418" s="35"/>
      <c r="DKD418" s="106"/>
      <c r="DKE418" s="35"/>
      <c r="DKF418" s="106"/>
      <c r="DKG418" s="35"/>
      <c r="DKH418" s="106"/>
      <c r="DKI418" s="35"/>
      <c r="DKJ418" s="106"/>
      <c r="DKK418" s="35"/>
      <c r="DKL418" s="106"/>
      <c r="DKM418" s="35"/>
      <c r="DKN418" s="106"/>
      <c r="DKO418" s="35"/>
      <c r="DKP418" s="106"/>
      <c r="DKQ418" s="35"/>
      <c r="DKR418" s="106"/>
      <c r="DKS418" s="35"/>
      <c r="DKT418" s="106"/>
      <c r="DKU418" s="35"/>
      <c r="DKV418" s="106"/>
      <c r="DKW418" s="35"/>
      <c r="DKX418" s="106"/>
      <c r="DKY418" s="35"/>
      <c r="DKZ418" s="106"/>
      <c r="DLA418" s="35"/>
      <c r="DLB418" s="106"/>
      <c r="DLC418" s="35"/>
      <c r="DLD418" s="106"/>
      <c r="DLE418" s="35"/>
      <c r="DLF418" s="106"/>
      <c r="DLG418" s="35"/>
      <c r="DLH418" s="106"/>
      <c r="DLI418" s="35"/>
      <c r="DLJ418" s="106"/>
      <c r="DLK418" s="35"/>
      <c r="DLL418" s="106"/>
      <c r="DLM418" s="35"/>
      <c r="DLN418" s="106"/>
      <c r="DLO418" s="35"/>
      <c r="DLP418" s="106"/>
      <c r="DLQ418" s="35"/>
      <c r="DLR418" s="106"/>
      <c r="DLS418" s="35"/>
      <c r="DLT418" s="106"/>
      <c r="DLU418" s="35"/>
      <c r="DLV418" s="106"/>
      <c r="DLW418" s="35"/>
      <c r="DLX418" s="106"/>
      <c r="DLY418" s="35"/>
      <c r="DLZ418" s="106"/>
      <c r="DMA418" s="35"/>
      <c r="DMB418" s="106"/>
      <c r="DMC418" s="35"/>
      <c r="DMD418" s="106"/>
      <c r="DME418" s="35"/>
      <c r="DMF418" s="106"/>
      <c r="DMG418" s="35"/>
      <c r="DMH418" s="106"/>
      <c r="DMI418" s="35"/>
      <c r="DMJ418" s="106"/>
      <c r="DMK418" s="35"/>
      <c r="DML418" s="106"/>
      <c r="DMM418" s="35"/>
      <c r="DMN418" s="106"/>
      <c r="DMO418" s="35"/>
      <c r="DMP418" s="106"/>
      <c r="DMQ418" s="35"/>
      <c r="DMR418" s="106"/>
      <c r="DMS418" s="35"/>
      <c r="DMT418" s="106"/>
      <c r="DMU418" s="35"/>
      <c r="DMV418" s="106"/>
      <c r="DMW418" s="35"/>
      <c r="DMX418" s="106"/>
      <c r="DMY418" s="35"/>
      <c r="DMZ418" s="106"/>
      <c r="DNA418" s="35"/>
      <c r="DNB418" s="106"/>
      <c r="DNC418" s="35"/>
      <c r="DND418" s="106"/>
      <c r="DNE418" s="35"/>
      <c r="DNF418" s="106"/>
      <c r="DNG418" s="35"/>
      <c r="DNH418" s="106"/>
      <c r="DNI418" s="35"/>
      <c r="DNJ418" s="106"/>
      <c r="DNK418" s="35"/>
      <c r="DNL418" s="106"/>
      <c r="DNM418" s="35"/>
      <c r="DNN418" s="106"/>
      <c r="DNO418" s="35"/>
      <c r="DNP418" s="106"/>
      <c r="DNQ418" s="35"/>
      <c r="DNR418" s="106"/>
      <c r="DNS418" s="35"/>
      <c r="DNT418" s="106"/>
      <c r="DNU418" s="35"/>
      <c r="DNV418" s="106"/>
      <c r="DNW418" s="35"/>
      <c r="DNX418" s="106"/>
      <c r="DNY418" s="35"/>
      <c r="DNZ418" s="106"/>
      <c r="DOA418" s="35"/>
      <c r="DOB418" s="106"/>
      <c r="DOC418" s="35"/>
      <c r="DOD418" s="106"/>
      <c r="DOE418" s="35"/>
      <c r="DOF418" s="106"/>
      <c r="DOG418" s="35"/>
      <c r="DOH418" s="106"/>
      <c r="DOI418" s="35"/>
      <c r="DOJ418" s="106"/>
      <c r="DOK418" s="35"/>
      <c r="DOL418" s="106"/>
      <c r="DOM418" s="35"/>
      <c r="DON418" s="106"/>
      <c r="DOO418" s="35"/>
      <c r="DOP418" s="106"/>
      <c r="DOQ418" s="35"/>
      <c r="DOR418" s="106"/>
      <c r="DOS418" s="35"/>
      <c r="DOT418" s="106"/>
      <c r="DOU418" s="35"/>
      <c r="DOV418" s="106"/>
      <c r="DOW418" s="35"/>
      <c r="DOX418" s="106"/>
      <c r="DOY418" s="35"/>
      <c r="DOZ418" s="106"/>
      <c r="DPA418" s="35"/>
      <c r="DPB418" s="106"/>
      <c r="DPC418" s="35"/>
      <c r="DPD418" s="106"/>
      <c r="DPE418" s="35"/>
      <c r="DPF418" s="106"/>
      <c r="DPG418" s="35"/>
      <c r="DPH418" s="106"/>
      <c r="DPI418" s="35"/>
      <c r="DPJ418" s="106"/>
      <c r="DPK418" s="35"/>
      <c r="DPL418" s="106"/>
      <c r="DPM418" s="35"/>
      <c r="DPN418" s="106"/>
      <c r="DPO418" s="35"/>
      <c r="DPP418" s="106"/>
      <c r="DPQ418" s="35"/>
      <c r="DPR418" s="106"/>
      <c r="DPS418" s="35"/>
      <c r="DPT418" s="106"/>
      <c r="DPU418" s="35"/>
      <c r="DPV418" s="106"/>
      <c r="DPW418" s="35"/>
      <c r="DPX418" s="106"/>
      <c r="DPY418" s="35"/>
      <c r="DPZ418" s="106"/>
      <c r="DQA418" s="35"/>
      <c r="DQB418" s="106"/>
      <c r="DQC418" s="35"/>
      <c r="DQD418" s="106"/>
      <c r="DQE418" s="35"/>
      <c r="DQF418" s="106"/>
      <c r="DQG418" s="35"/>
      <c r="DQH418" s="106"/>
      <c r="DQI418" s="35"/>
      <c r="DQJ418" s="106"/>
      <c r="DQK418" s="35"/>
      <c r="DQL418" s="106"/>
      <c r="DQM418" s="35"/>
      <c r="DQN418" s="106"/>
      <c r="DQO418" s="35"/>
      <c r="DQP418" s="106"/>
      <c r="DQQ418" s="35"/>
      <c r="DQR418" s="106"/>
      <c r="DQS418" s="35"/>
      <c r="DQT418" s="106"/>
      <c r="DQU418" s="35"/>
      <c r="DQV418" s="106"/>
      <c r="DQW418" s="35"/>
      <c r="DQX418" s="106"/>
      <c r="DQY418" s="35"/>
      <c r="DQZ418" s="106"/>
      <c r="DRA418" s="35"/>
      <c r="DRB418" s="106"/>
      <c r="DRC418" s="35"/>
      <c r="DRD418" s="106"/>
      <c r="DRE418" s="35"/>
      <c r="DRF418" s="106"/>
      <c r="DRG418" s="35"/>
      <c r="DRH418" s="106"/>
      <c r="DRI418" s="35"/>
      <c r="DRJ418" s="106"/>
      <c r="DRK418" s="35"/>
      <c r="DRL418" s="106"/>
      <c r="DRM418" s="35"/>
      <c r="DRN418" s="106"/>
      <c r="DRO418" s="35"/>
      <c r="DRP418" s="106"/>
      <c r="DRQ418" s="35"/>
      <c r="DRR418" s="106"/>
      <c r="DRS418" s="35"/>
      <c r="DRT418" s="106"/>
      <c r="DRU418" s="35"/>
      <c r="DRV418" s="106"/>
      <c r="DRW418" s="35"/>
      <c r="DRX418" s="106"/>
      <c r="DRY418" s="35"/>
      <c r="DRZ418" s="106"/>
      <c r="DSA418" s="35"/>
      <c r="DSB418" s="106"/>
      <c r="DSC418" s="35"/>
      <c r="DSD418" s="106"/>
      <c r="DSE418" s="35"/>
      <c r="DSF418" s="106"/>
      <c r="DSG418" s="35"/>
      <c r="DSH418" s="106"/>
      <c r="DSI418" s="35"/>
      <c r="DSJ418" s="106"/>
      <c r="DSK418" s="35"/>
      <c r="DSL418" s="106"/>
      <c r="DSM418" s="35"/>
      <c r="DSN418" s="106"/>
      <c r="DSO418" s="35"/>
      <c r="DSP418" s="106"/>
      <c r="DSQ418" s="35"/>
      <c r="DSR418" s="106"/>
      <c r="DSS418" s="35"/>
      <c r="DST418" s="106"/>
      <c r="DSU418" s="35"/>
      <c r="DSV418" s="106"/>
      <c r="DSW418" s="35"/>
      <c r="DSX418" s="106"/>
      <c r="DSY418" s="35"/>
      <c r="DSZ418" s="106"/>
      <c r="DTA418" s="35"/>
      <c r="DTB418" s="106"/>
      <c r="DTC418" s="35"/>
      <c r="DTD418" s="106"/>
      <c r="DTE418" s="35"/>
      <c r="DTF418" s="106"/>
      <c r="DTG418" s="35"/>
      <c r="DTH418" s="106"/>
      <c r="DTI418" s="35"/>
      <c r="DTJ418" s="106"/>
      <c r="DTK418" s="35"/>
      <c r="DTL418" s="106"/>
      <c r="DTM418" s="35"/>
      <c r="DTN418" s="106"/>
      <c r="DTO418" s="35"/>
      <c r="DTP418" s="106"/>
      <c r="DTQ418" s="35"/>
      <c r="DTR418" s="106"/>
      <c r="DTS418" s="35"/>
      <c r="DTT418" s="106"/>
      <c r="DTU418" s="35"/>
      <c r="DTV418" s="106"/>
      <c r="DTW418" s="35"/>
      <c r="DTX418" s="106"/>
      <c r="DTY418" s="35"/>
      <c r="DTZ418" s="106"/>
      <c r="DUA418" s="35"/>
      <c r="DUB418" s="106"/>
      <c r="DUC418" s="35"/>
      <c r="DUD418" s="106"/>
      <c r="DUE418" s="35"/>
      <c r="DUF418" s="106"/>
      <c r="DUG418" s="35"/>
      <c r="DUH418" s="106"/>
      <c r="DUI418" s="35"/>
      <c r="DUJ418" s="106"/>
      <c r="DUK418" s="35"/>
      <c r="DUL418" s="106"/>
      <c r="DUM418" s="35"/>
      <c r="DUN418" s="106"/>
      <c r="DUO418" s="35"/>
      <c r="DUP418" s="106"/>
      <c r="DUQ418" s="35"/>
      <c r="DUR418" s="106"/>
      <c r="DUS418" s="35"/>
      <c r="DUT418" s="106"/>
      <c r="DUU418" s="35"/>
      <c r="DUV418" s="106"/>
      <c r="DUW418" s="35"/>
      <c r="DUX418" s="106"/>
      <c r="DUY418" s="35"/>
      <c r="DUZ418" s="106"/>
      <c r="DVA418" s="35"/>
      <c r="DVB418" s="106"/>
      <c r="DVC418" s="35"/>
      <c r="DVD418" s="106"/>
      <c r="DVE418" s="35"/>
      <c r="DVF418" s="106"/>
      <c r="DVG418" s="35"/>
      <c r="DVH418" s="106"/>
      <c r="DVI418" s="35"/>
      <c r="DVJ418" s="106"/>
      <c r="DVK418" s="35"/>
      <c r="DVL418" s="106"/>
      <c r="DVM418" s="35"/>
      <c r="DVN418" s="106"/>
      <c r="DVO418" s="35"/>
      <c r="DVP418" s="106"/>
      <c r="DVQ418" s="35"/>
      <c r="DVR418" s="106"/>
      <c r="DVS418" s="35"/>
      <c r="DVT418" s="106"/>
      <c r="DVU418" s="35"/>
      <c r="DVV418" s="106"/>
      <c r="DVW418" s="35"/>
      <c r="DVX418" s="106"/>
      <c r="DVY418" s="35"/>
      <c r="DVZ418" s="106"/>
      <c r="DWA418" s="35"/>
      <c r="DWB418" s="106"/>
      <c r="DWC418" s="35"/>
      <c r="DWD418" s="106"/>
      <c r="DWE418" s="35"/>
      <c r="DWF418" s="106"/>
      <c r="DWG418" s="35"/>
      <c r="DWH418" s="106"/>
      <c r="DWI418" s="35"/>
      <c r="DWJ418" s="106"/>
      <c r="DWK418" s="35"/>
      <c r="DWL418" s="106"/>
      <c r="DWM418" s="35"/>
      <c r="DWN418" s="106"/>
      <c r="DWO418" s="35"/>
      <c r="DWP418" s="106"/>
      <c r="DWQ418" s="35"/>
      <c r="DWR418" s="106"/>
      <c r="DWS418" s="35"/>
      <c r="DWT418" s="106"/>
      <c r="DWU418" s="35"/>
      <c r="DWV418" s="106"/>
      <c r="DWW418" s="35"/>
      <c r="DWX418" s="106"/>
      <c r="DWY418" s="35"/>
      <c r="DWZ418" s="106"/>
      <c r="DXA418" s="35"/>
      <c r="DXB418" s="106"/>
      <c r="DXC418" s="35"/>
      <c r="DXD418" s="106"/>
      <c r="DXE418" s="35"/>
      <c r="DXF418" s="106"/>
      <c r="DXG418" s="35"/>
      <c r="DXH418" s="106"/>
      <c r="DXI418" s="35"/>
      <c r="DXJ418" s="106"/>
      <c r="DXK418" s="35"/>
      <c r="DXL418" s="106"/>
      <c r="DXM418" s="35"/>
      <c r="DXN418" s="106"/>
      <c r="DXO418" s="35"/>
      <c r="DXP418" s="106"/>
      <c r="DXQ418" s="35"/>
      <c r="DXR418" s="106"/>
      <c r="DXS418" s="35"/>
      <c r="DXT418" s="106"/>
      <c r="DXU418" s="35"/>
      <c r="DXV418" s="106"/>
      <c r="DXW418" s="35"/>
      <c r="DXX418" s="106"/>
      <c r="DXY418" s="35"/>
      <c r="DXZ418" s="106"/>
      <c r="DYA418" s="35"/>
      <c r="DYB418" s="106"/>
      <c r="DYC418" s="35"/>
      <c r="DYD418" s="106"/>
      <c r="DYE418" s="35"/>
      <c r="DYF418" s="106"/>
      <c r="DYG418" s="35"/>
      <c r="DYH418" s="106"/>
      <c r="DYI418" s="35"/>
      <c r="DYJ418" s="106"/>
      <c r="DYK418" s="35"/>
      <c r="DYL418" s="106"/>
      <c r="DYM418" s="35"/>
      <c r="DYN418" s="106"/>
      <c r="DYO418" s="35"/>
      <c r="DYP418" s="106"/>
      <c r="DYQ418" s="35"/>
      <c r="DYR418" s="106"/>
      <c r="DYS418" s="35"/>
      <c r="DYT418" s="106"/>
      <c r="DYU418" s="35"/>
      <c r="DYV418" s="106"/>
      <c r="DYW418" s="35"/>
      <c r="DYX418" s="106"/>
      <c r="DYY418" s="35"/>
      <c r="DYZ418" s="106"/>
      <c r="DZA418" s="35"/>
      <c r="DZB418" s="106"/>
      <c r="DZC418" s="35"/>
      <c r="DZD418" s="106"/>
      <c r="DZE418" s="35"/>
      <c r="DZF418" s="106"/>
      <c r="DZG418" s="35"/>
      <c r="DZH418" s="106"/>
      <c r="DZI418" s="35"/>
      <c r="DZJ418" s="106"/>
      <c r="DZK418" s="35"/>
      <c r="DZL418" s="106"/>
      <c r="DZM418" s="35"/>
      <c r="DZN418" s="106"/>
      <c r="DZO418" s="35"/>
      <c r="DZP418" s="106"/>
      <c r="DZQ418" s="35"/>
      <c r="DZR418" s="106"/>
      <c r="DZS418" s="35"/>
      <c r="DZT418" s="106"/>
      <c r="DZU418" s="35"/>
      <c r="DZV418" s="106"/>
      <c r="DZW418" s="35"/>
      <c r="DZX418" s="106"/>
      <c r="DZY418" s="35"/>
      <c r="DZZ418" s="106"/>
      <c r="EAA418" s="35"/>
      <c r="EAB418" s="106"/>
      <c r="EAC418" s="35"/>
      <c r="EAD418" s="106"/>
      <c r="EAE418" s="35"/>
      <c r="EAF418" s="106"/>
      <c r="EAG418" s="35"/>
      <c r="EAH418" s="106"/>
      <c r="EAI418" s="35"/>
      <c r="EAJ418" s="106"/>
      <c r="EAK418" s="35"/>
      <c r="EAL418" s="106"/>
      <c r="EAM418" s="35"/>
      <c r="EAN418" s="106"/>
      <c r="EAO418" s="35"/>
      <c r="EAP418" s="106"/>
      <c r="EAQ418" s="35"/>
      <c r="EAR418" s="106"/>
      <c r="EAS418" s="35"/>
      <c r="EAT418" s="106"/>
      <c r="EAU418" s="35"/>
      <c r="EAV418" s="106"/>
      <c r="EAW418" s="35"/>
      <c r="EAX418" s="106"/>
      <c r="EAY418" s="35"/>
      <c r="EAZ418" s="106"/>
      <c r="EBA418" s="35"/>
      <c r="EBB418" s="106"/>
      <c r="EBC418" s="35"/>
      <c r="EBD418" s="106"/>
      <c r="EBE418" s="35"/>
      <c r="EBF418" s="106"/>
      <c r="EBG418" s="35"/>
      <c r="EBH418" s="106"/>
      <c r="EBI418" s="35"/>
      <c r="EBJ418" s="106"/>
      <c r="EBK418" s="35"/>
      <c r="EBL418" s="106"/>
      <c r="EBM418" s="35"/>
      <c r="EBN418" s="106"/>
      <c r="EBO418" s="35"/>
      <c r="EBP418" s="106"/>
      <c r="EBQ418" s="35"/>
      <c r="EBR418" s="106"/>
      <c r="EBS418" s="35"/>
      <c r="EBT418" s="106"/>
      <c r="EBU418" s="35"/>
      <c r="EBV418" s="106"/>
      <c r="EBW418" s="35"/>
      <c r="EBX418" s="106"/>
      <c r="EBY418" s="35"/>
      <c r="EBZ418" s="106"/>
      <c r="ECA418" s="35"/>
      <c r="ECB418" s="106"/>
      <c r="ECC418" s="35"/>
      <c r="ECD418" s="106"/>
      <c r="ECE418" s="35"/>
      <c r="ECF418" s="106"/>
      <c r="ECG418" s="35"/>
      <c r="ECH418" s="106"/>
      <c r="ECI418" s="35"/>
      <c r="ECJ418" s="106"/>
      <c r="ECK418" s="35"/>
      <c r="ECL418" s="106"/>
      <c r="ECM418" s="35"/>
      <c r="ECN418" s="106"/>
      <c r="ECO418" s="35"/>
      <c r="ECP418" s="106"/>
      <c r="ECQ418" s="35"/>
      <c r="ECR418" s="106"/>
      <c r="ECS418" s="35"/>
      <c r="ECT418" s="106"/>
      <c r="ECU418" s="35"/>
      <c r="ECV418" s="106"/>
      <c r="ECW418" s="35"/>
      <c r="ECX418" s="106"/>
      <c r="ECY418" s="35"/>
      <c r="ECZ418" s="106"/>
      <c r="EDA418" s="35"/>
      <c r="EDB418" s="106"/>
      <c r="EDC418" s="35"/>
      <c r="EDD418" s="106"/>
      <c r="EDE418" s="35"/>
      <c r="EDF418" s="106"/>
      <c r="EDG418" s="35"/>
      <c r="EDH418" s="106"/>
      <c r="EDI418" s="35"/>
      <c r="EDJ418" s="106"/>
      <c r="EDK418" s="35"/>
      <c r="EDL418" s="106"/>
      <c r="EDM418" s="35"/>
      <c r="EDN418" s="106"/>
      <c r="EDO418" s="35"/>
      <c r="EDP418" s="106"/>
      <c r="EDQ418" s="35"/>
      <c r="EDR418" s="106"/>
      <c r="EDS418" s="35"/>
      <c r="EDT418" s="106"/>
      <c r="EDU418" s="35"/>
      <c r="EDV418" s="106"/>
      <c r="EDW418" s="35"/>
      <c r="EDX418" s="106"/>
      <c r="EDY418" s="35"/>
      <c r="EDZ418" s="106"/>
      <c r="EEA418" s="35"/>
      <c r="EEB418" s="106"/>
      <c r="EEC418" s="35"/>
      <c r="EED418" s="106"/>
      <c r="EEE418" s="35"/>
      <c r="EEF418" s="106"/>
      <c r="EEG418" s="35"/>
      <c r="EEH418" s="106"/>
      <c r="EEI418" s="35"/>
      <c r="EEJ418" s="106"/>
      <c r="EEK418" s="35"/>
      <c r="EEL418" s="106"/>
      <c r="EEM418" s="35"/>
      <c r="EEN418" s="106"/>
      <c r="EEO418" s="35"/>
      <c r="EEP418" s="106"/>
      <c r="EEQ418" s="35"/>
      <c r="EER418" s="106"/>
      <c r="EES418" s="35"/>
      <c r="EET418" s="106"/>
      <c r="EEU418" s="35"/>
      <c r="EEV418" s="106"/>
      <c r="EEW418" s="35"/>
      <c r="EEX418" s="106"/>
      <c r="EEY418" s="35"/>
      <c r="EEZ418" s="106"/>
      <c r="EFA418" s="35"/>
      <c r="EFB418" s="106"/>
      <c r="EFC418" s="35"/>
      <c r="EFD418" s="106"/>
      <c r="EFE418" s="35"/>
      <c r="EFF418" s="106"/>
      <c r="EFG418" s="35"/>
      <c r="EFH418" s="106"/>
      <c r="EFI418" s="35"/>
      <c r="EFJ418" s="106"/>
      <c r="EFK418" s="35"/>
      <c r="EFL418" s="106"/>
      <c r="EFM418" s="35"/>
      <c r="EFN418" s="106"/>
      <c r="EFO418" s="35"/>
      <c r="EFP418" s="106"/>
      <c r="EFQ418" s="35"/>
      <c r="EFR418" s="106"/>
      <c r="EFS418" s="35"/>
      <c r="EFT418" s="106"/>
      <c r="EFU418" s="35"/>
      <c r="EFV418" s="106"/>
      <c r="EFW418" s="35"/>
      <c r="EFX418" s="106"/>
      <c r="EFY418" s="35"/>
      <c r="EFZ418" s="106"/>
      <c r="EGA418" s="35"/>
      <c r="EGB418" s="106"/>
      <c r="EGC418" s="35"/>
      <c r="EGD418" s="106"/>
      <c r="EGE418" s="35"/>
      <c r="EGF418" s="106"/>
      <c r="EGG418" s="35"/>
      <c r="EGH418" s="106"/>
      <c r="EGI418" s="35"/>
      <c r="EGJ418" s="106"/>
      <c r="EGK418" s="35"/>
      <c r="EGL418" s="106"/>
      <c r="EGM418" s="35"/>
      <c r="EGN418" s="106"/>
      <c r="EGO418" s="35"/>
      <c r="EGP418" s="106"/>
      <c r="EGQ418" s="35"/>
      <c r="EGR418" s="106"/>
      <c r="EGS418" s="35"/>
      <c r="EGT418" s="106"/>
      <c r="EGU418" s="35"/>
      <c r="EGV418" s="106"/>
      <c r="EGW418" s="35"/>
      <c r="EGX418" s="106"/>
      <c r="EGY418" s="35"/>
      <c r="EGZ418" s="106"/>
      <c r="EHA418" s="35"/>
      <c r="EHB418" s="106"/>
      <c r="EHC418" s="35"/>
      <c r="EHD418" s="106"/>
      <c r="EHE418" s="35"/>
      <c r="EHF418" s="106"/>
      <c r="EHG418" s="35"/>
      <c r="EHH418" s="106"/>
      <c r="EHI418" s="35"/>
      <c r="EHJ418" s="106"/>
      <c r="EHK418" s="35"/>
      <c r="EHL418" s="106"/>
      <c r="EHM418" s="35"/>
      <c r="EHN418" s="106"/>
      <c r="EHO418" s="35"/>
      <c r="EHP418" s="106"/>
      <c r="EHQ418" s="35"/>
      <c r="EHR418" s="106"/>
      <c r="EHS418" s="35"/>
      <c r="EHT418" s="106"/>
      <c r="EHU418" s="35"/>
      <c r="EHV418" s="106"/>
      <c r="EHW418" s="35"/>
      <c r="EHX418" s="106"/>
      <c r="EHY418" s="35"/>
      <c r="EHZ418" s="106"/>
      <c r="EIA418" s="35"/>
      <c r="EIB418" s="106"/>
      <c r="EIC418" s="35"/>
      <c r="EID418" s="106"/>
      <c r="EIE418" s="35"/>
      <c r="EIF418" s="106"/>
      <c r="EIG418" s="35"/>
      <c r="EIH418" s="106"/>
      <c r="EII418" s="35"/>
      <c r="EIJ418" s="106"/>
      <c r="EIK418" s="35"/>
      <c r="EIL418" s="106"/>
      <c r="EIM418" s="35"/>
      <c r="EIN418" s="106"/>
      <c r="EIO418" s="35"/>
      <c r="EIP418" s="106"/>
      <c r="EIQ418" s="35"/>
      <c r="EIR418" s="106"/>
      <c r="EIS418" s="35"/>
      <c r="EIT418" s="106"/>
      <c r="EIU418" s="35"/>
      <c r="EIV418" s="106"/>
      <c r="EIW418" s="35"/>
      <c r="EIX418" s="106"/>
      <c r="EIY418" s="35"/>
      <c r="EIZ418" s="106"/>
      <c r="EJA418" s="35"/>
      <c r="EJB418" s="106"/>
      <c r="EJC418" s="35"/>
      <c r="EJD418" s="106"/>
      <c r="EJE418" s="35"/>
      <c r="EJF418" s="106"/>
      <c r="EJG418" s="35"/>
      <c r="EJH418" s="106"/>
      <c r="EJI418" s="35"/>
      <c r="EJJ418" s="106"/>
      <c r="EJK418" s="35"/>
      <c r="EJL418" s="106"/>
      <c r="EJM418" s="35"/>
      <c r="EJN418" s="106"/>
      <c r="EJO418" s="35"/>
      <c r="EJP418" s="106"/>
      <c r="EJQ418" s="35"/>
      <c r="EJR418" s="106"/>
      <c r="EJS418" s="35"/>
      <c r="EJT418" s="106"/>
      <c r="EJU418" s="35"/>
      <c r="EJV418" s="106"/>
      <c r="EJW418" s="35"/>
      <c r="EJX418" s="106"/>
      <c r="EJY418" s="35"/>
      <c r="EJZ418" s="106"/>
      <c r="EKA418" s="35"/>
      <c r="EKB418" s="106"/>
      <c r="EKC418" s="35"/>
      <c r="EKD418" s="106"/>
      <c r="EKE418" s="35"/>
      <c r="EKF418" s="106"/>
      <c r="EKG418" s="35"/>
      <c r="EKH418" s="106"/>
      <c r="EKI418" s="35"/>
      <c r="EKJ418" s="106"/>
      <c r="EKK418" s="35"/>
      <c r="EKL418" s="106"/>
      <c r="EKM418" s="35"/>
      <c r="EKN418" s="106"/>
      <c r="EKO418" s="35"/>
      <c r="EKP418" s="106"/>
      <c r="EKQ418" s="35"/>
      <c r="EKR418" s="106"/>
      <c r="EKS418" s="35"/>
      <c r="EKT418" s="106"/>
      <c r="EKU418" s="35"/>
      <c r="EKV418" s="106"/>
      <c r="EKW418" s="35"/>
      <c r="EKX418" s="106"/>
      <c r="EKY418" s="35"/>
      <c r="EKZ418" s="106"/>
      <c r="ELA418" s="35"/>
      <c r="ELB418" s="106"/>
      <c r="ELC418" s="35"/>
      <c r="ELD418" s="106"/>
      <c r="ELE418" s="35"/>
      <c r="ELF418" s="106"/>
      <c r="ELG418" s="35"/>
      <c r="ELH418" s="106"/>
      <c r="ELI418" s="35"/>
      <c r="ELJ418" s="106"/>
      <c r="ELK418" s="35"/>
      <c r="ELL418" s="106"/>
      <c r="ELM418" s="35"/>
      <c r="ELN418" s="106"/>
      <c r="ELO418" s="35"/>
      <c r="ELP418" s="106"/>
      <c r="ELQ418" s="35"/>
      <c r="ELR418" s="106"/>
      <c r="ELS418" s="35"/>
      <c r="ELT418" s="106"/>
      <c r="ELU418" s="35"/>
      <c r="ELV418" s="106"/>
      <c r="ELW418" s="35"/>
      <c r="ELX418" s="106"/>
      <c r="ELY418" s="35"/>
      <c r="ELZ418" s="106"/>
      <c r="EMA418" s="35"/>
      <c r="EMB418" s="106"/>
      <c r="EMC418" s="35"/>
      <c r="EMD418" s="106"/>
      <c r="EME418" s="35"/>
      <c r="EMF418" s="106"/>
      <c r="EMG418" s="35"/>
      <c r="EMH418" s="106"/>
      <c r="EMI418" s="35"/>
      <c r="EMJ418" s="106"/>
      <c r="EMK418" s="35"/>
      <c r="EML418" s="106"/>
      <c r="EMM418" s="35"/>
      <c r="EMN418" s="106"/>
      <c r="EMO418" s="35"/>
      <c r="EMP418" s="106"/>
      <c r="EMQ418" s="35"/>
      <c r="EMR418" s="106"/>
      <c r="EMS418" s="35"/>
      <c r="EMT418" s="106"/>
      <c r="EMU418" s="35"/>
      <c r="EMV418" s="106"/>
      <c r="EMW418" s="35"/>
      <c r="EMX418" s="106"/>
      <c r="EMY418" s="35"/>
      <c r="EMZ418" s="106"/>
      <c r="ENA418" s="35"/>
      <c r="ENB418" s="106"/>
      <c r="ENC418" s="35"/>
      <c r="END418" s="106"/>
      <c r="ENE418" s="35"/>
      <c r="ENF418" s="106"/>
      <c r="ENG418" s="35"/>
      <c r="ENH418" s="106"/>
      <c r="ENI418" s="35"/>
      <c r="ENJ418" s="106"/>
      <c r="ENK418" s="35"/>
      <c r="ENL418" s="106"/>
      <c r="ENM418" s="35"/>
      <c r="ENN418" s="106"/>
      <c r="ENO418" s="35"/>
      <c r="ENP418" s="106"/>
      <c r="ENQ418" s="35"/>
      <c r="ENR418" s="106"/>
      <c r="ENS418" s="35"/>
      <c r="ENT418" s="106"/>
      <c r="ENU418" s="35"/>
      <c r="ENV418" s="106"/>
      <c r="ENW418" s="35"/>
      <c r="ENX418" s="106"/>
      <c r="ENY418" s="35"/>
      <c r="ENZ418" s="106"/>
      <c r="EOA418" s="35"/>
      <c r="EOB418" s="106"/>
      <c r="EOC418" s="35"/>
      <c r="EOD418" s="106"/>
      <c r="EOE418" s="35"/>
      <c r="EOF418" s="106"/>
      <c r="EOG418" s="35"/>
      <c r="EOH418" s="106"/>
      <c r="EOI418" s="35"/>
      <c r="EOJ418" s="106"/>
      <c r="EOK418" s="35"/>
      <c r="EOL418" s="106"/>
      <c r="EOM418" s="35"/>
      <c r="EON418" s="106"/>
      <c r="EOO418" s="35"/>
      <c r="EOP418" s="106"/>
      <c r="EOQ418" s="35"/>
      <c r="EOR418" s="106"/>
      <c r="EOS418" s="35"/>
      <c r="EOT418" s="106"/>
      <c r="EOU418" s="35"/>
      <c r="EOV418" s="106"/>
      <c r="EOW418" s="35"/>
      <c r="EOX418" s="106"/>
      <c r="EOY418" s="35"/>
      <c r="EOZ418" s="106"/>
      <c r="EPA418" s="35"/>
      <c r="EPB418" s="106"/>
      <c r="EPC418" s="35"/>
      <c r="EPD418" s="106"/>
      <c r="EPE418" s="35"/>
      <c r="EPF418" s="106"/>
      <c r="EPG418" s="35"/>
      <c r="EPH418" s="106"/>
      <c r="EPI418" s="35"/>
      <c r="EPJ418" s="106"/>
      <c r="EPK418" s="35"/>
      <c r="EPL418" s="106"/>
      <c r="EPM418" s="35"/>
      <c r="EPN418" s="106"/>
      <c r="EPO418" s="35"/>
      <c r="EPP418" s="106"/>
      <c r="EPQ418" s="35"/>
      <c r="EPR418" s="106"/>
      <c r="EPS418" s="35"/>
      <c r="EPT418" s="106"/>
      <c r="EPU418" s="35"/>
      <c r="EPV418" s="106"/>
      <c r="EPW418" s="35"/>
      <c r="EPX418" s="106"/>
      <c r="EPY418" s="35"/>
      <c r="EPZ418" s="106"/>
      <c r="EQA418" s="35"/>
      <c r="EQB418" s="106"/>
      <c r="EQC418" s="35"/>
      <c r="EQD418" s="106"/>
      <c r="EQE418" s="35"/>
      <c r="EQF418" s="106"/>
      <c r="EQG418" s="35"/>
      <c r="EQH418" s="106"/>
      <c r="EQI418" s="35"/>
      <c r="EQJ418" s="106"/>
      <c r="EQK418" s="35"/>
      <c r="EQL418" s="106"/>
      <c r="EQM418" s="35"/>
      <c r="EQN418" s="106"/>
      <c r="EQO418" s="35"/>
      <c r="EQP418" s="106"/>
      <c r="EQQ418" s="35"/>
      <c r="EQR418" s="106"/>
      <c r="EQS418" s="35"/>
      <c r="EQT418" s="106"/>
      <c r="EQU418" s="35"/>
      <c r="EQV418" s="106"/>
      <c r="EQW418" s="35"/>
      <c r="EQX418" s="106"/>
      <c r="EQY418" s="35"/>
      <c r="EQZ418" s="106"/>
      <c r="ERA418" s="35"/>
      <c r="ERB418" s="106"/>
      <c r="ERC418" s="35"/>
      <c r="ERD418" s="106"/>
      <c r="ERE418" s="35"/>
      <c r="ERF418" s="106"/>
      <c r="ERG418" s="35"/>
      <c r="ERH418" s="106"/>
      <c r="ERI418" s="35"/>
      <c r="ERJ418" s="106"/>
      <c r="ERK418" s="35"/>
      <c r="ERL418" s="106"/>
      <c r="ERM418" s="35"/>
      <c r="ERN418" s="106"/>
      <c r="ERO418" s="35"/>
      <c r="ERP418" s="106"/>
      <c r="ERQ418" s="35"/>
      <c r="ERR418" s="106"/>
      <c r="ERS418" s="35"/>
      <c r="ERT418" s="106"/>
      <c r="ERU418" s="35"/>
      <c r="ERV418" s="106"/>
      <c r="ERW418" s="35"/>
      <c r="ERX418" s="106"/>
      <c r="ERY418" s="35"/>
      <c r="ERZ418" s="106"/>
      <c r="ESA418" s="35"/>
      <c r="ESB418" s="106"/>
      <c r="ESC418" s="35"/>
      <c r="ESD418" s="106"/>
      <c r="ESE418" s="35"/>
      <c r="ESF418" s="106"/>
      <c r="ESG418" s="35"/>
      <c r="ESH418" s="106"/>
      <c r="ESI418" s="35"/>
      <c r="ESJ418" s="106"/>
      <c r="ESK418" s="35"/>
      <c r="ESL418" s="106"/>
      <c r="ESM418" s="35"/>
      <c r="ESN418" s="106"/>
      <c r="ESO418" s="35"/>
      <c r="ESP418" s="106"/>
      <c r="ESQ418" s="35"/>
      <c r="ESR418" s="106"/>
      <c r="ESS418" s="35"/>
      <c r="EST418" s="106"/>
      <c r="ESU418" s="35"/>
      <c r="ESV418" s="106"/>
      <c r="ESW418" s="35"/>
      <c r="ESX418" s="106"/>
      <c r="ESY418" s="35"/>
      <c r="ESZ418" s="106"/>
      <c r="ETA418" s="35"/>
      <c r="ETB418" s="106"/>
      <c r="ETC418" s="35"/>
      <c r="ETD418" s="106"/>
      <c r="ETE418" s="35"/>
      <c r="ETF418" s="106"/>
      <c r="ETG418" s="35"/>
      <c r="ETH418" s="106"/>
      <c r="ETI418" s="35"/>
      <c r="ETJ418" s="106"/>
      <c r="ETK418" s="35"/>
      <c r="ETL418" s="106"/>
      <c r="ETM418" s="35"/>
      <c r="ETN418" s="106"/>
      <c r="ETO418" s="35"/>
      <c r="ETP418" s="106"/>
      <c r="ETQ418" s="35"/>
      <c r="ETR418" s="106"/>
      <c r="ETS418" s="35"/>
      <c r="ETT418" s="106"/>
      <c r="ETU418" s="35"/>
      <c r="ETV418" s="106"/>
      <c r="ETW418" s="35"/>
      <c r="ETX418" s="106"/>
      <c r="ETY418" s="35"/>
      <c r="ETZ418" s="106"/>
      <c r="EUA418" s="35"/>
      <c r="EUB418" s="106"/>
      <c r="EUC418" s="35"/>
      <c r="EUD418" s="106"/>
      <c r="EUE418" s="35"/>
      <c r="EUF418" s="106"/>
      <c r="EUG418" s="35"/>
      <c r="EUH418" s="106"/>
      <c r="EUI418" s="35"/>
      <c r="EUJ418" s="106"/>
      <c r="EUK418" s="35"/>
      <c r="EUL418" s="106"/>
      <c r="EUM418" s="35"/>
      <c r="EUN418" s="106"/>
      <c r="EUO418" s="35"/>
      <c r="EUP418" s="106"/>
      <c r="EUQ418" s="35"/>
      <c r="EUR418" s="106"/>
      <c r="EUS418" s="35"/>
      <c r="EUT418" s="106"/>
      <c r="EUU418" s="35"/>
      <c r="EUV418" s="106"/>
      <c r="EUW418" s="35"/>
      <c r="EUX418" s="106"/>
      <c r="EUY418" s="35"/>
      <c r="EUZ418" s="106"/>
      <c r="EVA418" s="35"/>
      <c r="EVB418" s="106"/>
      <c r="EVC418" s="35"/>
      <c r="EVD418" s="106"/>
      <c r="EVE418" s="35"/>
      <c r="EVF418" s="106"/>
      <c r="EVG418" s="35"/>
      <c r="EVH418" s="106"/>
      <c r="EVI418" s="35"/>
      <c r="EVJ418" s="106"/>
      <c r="EVK418" s="35"/>
      <c r="EVL418" s="106"/>
      <c r="EVM418" s="35"/>
      <c r="EVN418" s="106"/>
      <c r="EVO418" s="35"/>
      <c r="EVP418" s="106"/>
      <c r="EVQ418" s="35"/>
      <c r="EVR418" s="106"/>
      <c r="EVS418" s="35"/>
      <c r="EVT418" s="106"/>
      <c r="EVU418" s="35"/>
      <c r="EVV418" s="106"/>
      <c r="EVW418" s="35"/>
      <c r="EVX418" s="106"/>
      <c r="EVY418" s="35"/>
      <c r="EVZ418" s="106"/>
      <c r="EWA418" s="35"/>
      <c r="EWB418" s="106"/>
      <c r="EWC418" s="35"/>
      <c r="EWD418" s="106"/>
      <c r="EWE418" s="35"/>
      <c r="EWF418" s="106"/>
      <c r="EWG418" s="35"/>
      <c r="EWH418" s="106"/>
      <c r="EWI418" s="35"/>
      <c r="EWJ418" s="106"/>
      <c r="EWK418" s="35"/>
      <c r="EWL418" s="106"/>
      <c r="EWM418" s="35"/>
      <c r="EWN418" s="106"/>
      <c r="EWO418" s="35"/>
      <c r="EWP418" s="106"/>
      <c r="EWQ418" s="35"/>
      <c r="EWR418" s="106"/>
      <c r="EWS418" s="35"/>
      <c r="EWT418" s="106"/>
      <c r="EWU418" s="35"/>
      <c r="EWV418" s="106"/>
      <c r="EWW418" s="35"/>
      <c r="EWX418" s="106"/>
      <c r="EWY418" s="35"/>
      <c r="EWZ418" s="106"/>
      <c r="EXA418" s="35"/>
      <c r="EXB418" s="106"/>
      <c r="EXC418" s="35"/>
      <c r="EXD418" s="106"/>
      <c r="EXE418" s="35"/>
      <c r="EXF418" s="106"/>
      <c r="EXG418" s="35"/>
      <c r="EXH418" s="106"/>
      <c r="EXI418" s="35"/>
      <c r="EXJ418" s="106"/>
      <c r="EXK418" s="35"/>
      <c r="EXL418" s="106"/>
      <c r="EXM418" s="35"/>
      <c r="EXN418" s="106"/>
      <c r="EXO418" s="35"/>
      <c r="EXP418" s="106"/>
      <c r="EXQ418" s="35"/>
      <c r="EXR418" s="106"/>
      <c r="EXS418" s="35"/>
      <c r="EXT418" s="106"/>
      <c r="EXU418" s="35"/>
      <c r="EXV418" s="106"/>
      <c r="EXW418" s="35"/>
      <c r="EXX418" s="106"/>
      <c r="EXY418" s="35"/>
      <c r="EXZ418" s="106"/>
      <c r="EYA418" s="35"/>
      <c r="EYB418" s="106"/>
      <c r="EYC418" s="35"/>
      <c r="EYD418" s="106"/>
      <c r="EYE418" s="35"/>
      <c r="EYF418" s="106"/>
      <c r="EYG418" s="35"/>
      <c r="EYH418" s="106"/>
      <c r="EYI418" s="35"/>
      <c r="EYJ418" s="106"/>
      <c r="EYK418" s="35"/>
      <c r="EYL418" s="106"/>
      <c r="EYM418" s="35"/>
      <c r="EYN418" s="106"/>
      <c r="EYO418" s="35"/>
      <c r="EYP418" s="106"/>
      <c r="EYQ418" s="35"/>
      <c r="EYR418" s="106"/>
      <c r="EYS418" s="35"/>
      <c r="EYT418" s="106"/>
      <c r="EYU418" s="35"/>
      <c r="EYV418" s="106"/>
      <c r="EYW418" s="35"/>
      <c r="EYX418" s="106"/>
      <c r="EYY418" s="35"/>
      <c r="EYZ418" s="106"/>
      <c r="EZA418" s="35"/>
      <c r="EZB418" s="106"/>
      <c r="EZC418" s="35"/>
      <c r="EZD418" s="106"/>
      <c r="EZE418" s="35"/>
      <c r="EZF418" s="106"/>
      <c r="EZG418" s="35"/>
      <c r="EZH418" s="106"/>
      <c r="EZI418" s="35"/>
      <c r="EZJ418" s="106"/>
      <c r="EZK418" s="35"/>
      <c r="EZL418" s="106"/>
      <c r="EZM418" s="35"/>
      <c r="EZN418" s="106"/>
      <c r="EZO418" s="35"/>
      <c r="EZP418" s="106"/>
      <c r="EZQ418" s="35"/>
      <c r="EZR418" s="106"/>
      <c r="EZS418" s="35"/>
      <c r="EZT418" s="106"/>
      <c r="EZU418" s="35"/>
      <c r="EZV418" s="106"/>
      <c r="EZW418" s="35"/>
      <c r="EZX418" s="106"/>
      <c r="EZY418" s="35"/>
      <c r="EZZ418" s="106"/>
      <c r="FAA418" s="35"/>
      <c r="FAB418" s="106"/>
      <c r="FAC418" s="35"/>
      <c r="FAD418" s="106"/>
      <c r="FAE418" s="35"/>
      <c r="FAF418" s="106"/>
      <c r="FAG418" s="35"/>
      <c r="FAH418" s="106"/>
      <c r="FAI418" s="35"/>
      <c r="FAJ418" s="106"/>
      <c r="FAK418" s="35"/>
      <c r="FAL418" s="106"/>
      <c r="FAM418" s="35"/>
      <c r="FAN418" s="106"/>
      <c r="FAO418" s="35"/>
      <c r="FAP418" s="106"/>
      <c r="FAQ418" s="35"/>
      <c r="FAR418" s="106"/>
      <c r="FAS418" s="35"/>
      <c r="FAT418" s="106"/>
      <c r="FAU418" s="35"/>
      <c r="FAV418" s="106"/>
      <c r="FAW418" s="35"/>
      <c r="FAX418" s="106"/>
      <c r="FAY418" s="35"/>
      <c r="FAZ418" s="106"/>
      <c r="FBA418" s="35"/>
      <c r="FBB418" s="106"/>
      <c r="FBC418" s="35"/>
      <c r="FBD418" s="106"/>
      <c r="FBE418" s="35"/>
      <c r="FBF418" s="106"/>
      <c r="FBG418" s="35"/>
      <c r="FBH418" s="106"/>
      <c r="FBI418" s="35"/>
      <c r="FBJ418" s="106"/>
      <c r="FBK418" s="35"/>
      <c r="FBL418" s="106"/>
      <c r="FBM418" s="35"/>
      <c r="FBN418" s="106"/>
      <c r="FBO418" s="35"/>
      <c r="FBP418" s="106"/>
      <c r="FBQ418" s="35"/>
      <c r="FBR418" s="106"/>
      <c r="FBS418" s="35"/>
      <c r="FBT418" s="106"/>
      <c r="FBU418" s="35"/>
      <c r="FBV418" s="106"/>
      <c r="FBW418" s="35"/>
      <c r="FBX418" s="106"/>
      <c r="FBY418" s="35"/>
      <c r="FBZ418" s="106"/>
      <c r="FCA418" s="35"/>
      <c r="FCB418" s="106"/>
      <c r="FCC418" s="35"/>
      <c r="FCD418" s="106"/>
      <c r="FCE418" s="35"/>
      <c r="FCF418" s="106"/>
      <c r="FCG418" s="35"/>
      <c r="FCH418" s="106"/>
      <c r="FCI418" s="35"/>
      <c r="FCJ418" s="106"/>
      <c r="FCK418" s="35"/>
      <c r="FCL418" s="106"/>
      <c r="FCM418" s="35"/>
      <c r="FCN418" s="106"/>
      <c r="FCO418" s="35"/>
      <c r="FCP418" s="106"/>
      <c r="FCQ418" s="35"/>
      <c r="FCR418" s="106"/>
      <c r="FCS418" s="35"/>
      <c r="FCT418" s="106"/>
      <c r="FCU418" s="35"/>
      <c r="FCV418" s="106"/>
      <c r="FCW418" s="35"/>
      <c r="FCX418" s="106"/>
      <c r="FCY418" s="35"/>
      <c r="FCZ418" s="106"/>
      <c r="FDA418" s="35"/>
      <c r="FDB418" s="106"/>
      <c r="FDC418" s="35"/>
      <c r="FDD418" s="106"/>
      <c r="FDE418" s="35"/>
      <c r="FDF418" s="106"/>
      <c r="FDG418" s="35"/>
      <c r="FDH418" s="106"/>
      <c r="FDI418" s="35"/>
      <c r="FDJ418" s="106"/>
      <c r="FDK418" s="35"/>
      <c r="FDL418" s="106"/>
      <c r="FDM418" s="35"/>
      <c r="FDN418" s="106"/>
      <c r="FDO418" s="35"/>
      <c r="FDP418" s="106"/>
      <c r="FDQ418" s="35"/>
      <c r="FDR418" s="106"/>
      <c r="FDS418" s="35"/>
      <c r="FDT418" s="106"/>
      <c r="FDU418" s="35"/>
      <c r="FDV418" s="106"/>
      <c r="FDW418" s="35"/>
      <c r="FDX418" s="106"/>
      <c r="FDY418" s="35"/>
      <c r="FDZ418" s="106"/>
      <c r="FEA418" s="35"/>
      <c r="FEB418" s="106"/>
      <c r="FEC418" s="35"/>
      <c r="FED418" s="106"/>
      <c r="FEE418" s="35"/>
      <c r="FEF418" s="106"/>
      <c r="FEG418" s="35"/>
      <c r="FEH418" s="106"/>
      <c r="FEI418" s="35"/>
      <c r="FEJ418" s="106"/>
      <c r="FEK418" s="35"/>
      <c r="FEL418" s="106"/>
      <c r="FEM418" s="35"/>
      <c r="FEN418" s="106"/>
      <c r="FEO418" s="35"/>
      <c r="FEP418" s="106"/>
      <c r="FEQ418" s="35"/>
      <c r="FER418" s="106"/>
      <c r="FES418" s="35"/>
      <c r="FET418" s="106"/>
      <c r="FEU418" s="35"/>
      <c r="FEV418" s="106"/>
      <c r="FEW418" s="35"/>
      <c r="FEX418" s="106"/>
      <c r="FEY418" s="35"/>
      <c r="FEZ418" s="106"/>
      <c r="FFA418" s="35"/>
      <c r="FFB418" s="106"/>
      <c r="FFC418" s="35"/>
      <c r="FFD418" s="106"/>
      <c r="FFE418" s="35"/>
      <c r="FFF418" s="106"/>
      <c r="FFG418" s="35"/>
      <c r="FFH418" s="106"/>
      <c r="FFI418" s="35"/>
      <c r="FFJ418" s="106"/>
      <c r="FFK418" s="35"/>
      <c r="FFL418" s="106"/>
      <c r="FFM418" s="35"/>
      <c r="FFN418" s="106"/>
      <c r="FFO418" s="35"/>
      <c r="FFP418" s="106"/>
      <c r="FFQ418" s="35"/>
      <c r="FFR418" s="106"/>
      <c r="FFS418" s="35"/>
      <c r="FFT418" s="106"/>
      <c r="FFU418" s="35"/>
      <c r="FFV418" s="106"/>
      <c r="FFW418" s="35"/>
      <c r="FFX418" s="106"/>
      <c r="FFY418" s="35"/>
      <c r="FFZ418" s="106"/>
      <c r="FGA418" s="35"/>
      <c r="FGB418" s="106"/>
      <c r="FGC418" s="35"/>
      <c r="FGD418" s="106"/>
      <c r="FGE418" s="35"/>
      <c r="FGF418" s="106"/>
      <c r="FGG418" s="35"/>
      <c r="FGH418" s="106"/>
      <c r="FGI418" s="35"/>
      <c r="FGJ418" s="106"/>
      <c r="FGK418" s="35"/>
      <c r="FGL418" s="106"/>
      <c r="FGM418" s="35"/>
      <c r="FGN418" s="106"/>
      <c r="FGO418" s="35"/>
      <c r="FGP418" s="106"/>
      <c r="FGQ418" s="35"/>
      <c r="FGR418" s="106"/>
      <c r="FGS418" s="35"/>
      <c r="FGT418" s="106"/>
      <c r="FGU418" s="35"/>
      <c r="FGV418" s="106"/>
      <c r="FGW418" s="35"/>
      <c r="FGX418" s="106"/>
      <c r="FGY418" s="35"/>
      <c r="FGZ418" s="106"/>
      <c r="FHA418" s="35"/>
      <c r="FHB418" s="106"/>
      <c r="FHC418" s="35"/>
      <c r="FHD418" s="106"/>
      <c r="FHE418" s="35"/>
      <c r="FHF418" s="106"/>
      <c r="FHG418" s="35"/>
      <c r="FHH418" s="106"/>
      <c r="FHI418" s="35"/>
      <c r="FHJ418" s="106"/>
      <c r="FHK418" s="35"/>
      <c r="FHL418" s="106"/>
      <c r="FHM418" s="35"/>
      <c r="FHN418" s="106"/>
      <c r="FHO418" s="35"/>
      <c r="FHP418" s="106"/>
      <c r="FHQ418" s="35"/>
      <c r="FHR418" s="106"/>
      <c r="FHS418" s="35"/>
      <c r="FHT418" s="106"/>
      <c r="FHU418" s="35"/>
      <c r="FHV418" s="106"/>
      <c r="FHW418" s="35"/>
      <c r="FHX418" s="106"/>
      <c r="FHY418" s="35"/>
      <c r="FHZ418" s="106"/>
      <c r="FIA418" s="35"/>
      <c r="FIB418" s="106"/>
      <c r="FIC418" s="35"/>
      <c r="FID418" s="106"/>
      <c r="FIE418" s="35"/>
      <c r="FIF418" s="106"/>
      <c r="FIG418" s="35"/>
      <c r="FIH418" s="106"/>
      <c r="FII418" s="35"/>
      <c r="FIJ418" s="106"/>
      <c r="FIK418" s="35"/>
      <c r="FIL418" s="106"/>
      <c r="FIM418" s="35"/>
      <c r="FIN418" s="106"/>
      <c r="FIO418" s="35"/>
      <c r="FIP418" s="106"/>
      <c r="FIQ418" s="35"/>
      <c r="FIR418" s="106"/>
      <c r="FIS418" s="35"/>
      <c r="FIT418" s="106"/>
      <c r="FIU418" s="35"/>
      <c r="FIV418" s="106"/>
      <c r="FIW418" s="35"/>
      <c r="FIX418" s="106"/>
      <c r="FIY418" s="35"/>
      <c r="FIZ418" s="106"/>
      <c r="FJA418" s="35"/>
      <c r="FJB418" s="106"/>
      <c r="FJC418" s="35"/>
      <c r="FJD418" s="106"/>
      <c r="FJE418" s="35"/>
      <c r="FJF418" s="106"/>
      <c r="FJG418" s="35"/>
      <c r="FJH418" s="106"/>
      <c r="FJI418" s="35"/>
      <c r="FJJ418" s="106"/>
      <c r="FJK418" s="35"/>
      <c r="FJL418" s="106"/>
      <c r="FJM418" s="35"/>
      <c r="FJN418" s="106"/>
      <c r="FJO418" s="35"/>
      <c r="FJP418" s="106"/>
      <c r="FJQ418" s="35"/>
      <c r="FJR418" s="106"/>
      <c r="FJS418" s="35"/>
      <c r="FJT418" s="106"/>
      <c r="FJU418" s="35"/>
      <c r="FJV418" s="106"/>
      <c r="FJW418" s="35"/>
      <c r="FJX418" s="106"/>
      <c r="FJY418" s="35"/>
      <c r="FJZ418" s="106"/>
      <c r="FKA418" s="35"/>
      <c r="FKB418" s="106"/>
      <c r="FKC418" s="35"/>
      <c r="FKD418" s="106"/>
      <c r="FKE418" s="35"/>
      <c r="FKF418" s="106"/>
      <c r="FKG418" s="35"/>
      <c r="FKH418" s="106"/>
      <c r="FKI418" s="35"/>
      <c r="FKJ418" s="106"/>
      <c r="FKK418" s="35"/>
      <c r="FKL418" s="106"/>
      <c r="FKM418" s="35"/>
      <c r="FKN418" s="106"/>
      <c r="FKO418" s="35"/>
      <c r="FKP418" s="106"/>
      <c r="FKQ418" s="35"/>
      <c r="FKR418" s="106"/>
      <c r="FKS418" s="35"/>
      <c r="FKT418" s="106"/>
      <c r="FKU418" s="35"/>
      <c r="FKV418" s="106"/>
      <c r="FKW418" s="35"/>
      <c r="FKX418" s="106"/>
      <c r="FKY418" s="35"/>
      <c r="FKZ418" s="106"/>
      <c r="FLA418" s="35"/>
      <c r="FLB418" s="106"/>
      <c r="FLC418" s="35"/>
      <c r="FLD418" s="106"/>
      <c r="FLE418" s="35"/>
      <c r="FLF418" s="106"/>
      <c r="FLG418" s="35"/>
      <c r="FLH418" s="106"/>
      <c r="FLI418" s="35"/>
      <c r="FLJ418" s="106"/>
      <c r="FLK418" s="35"/>
      <c r="FLL418" s="106"/>
      <c r="FLM418" s="35"/>
      <c r="FLN418" s="106"/>
      <c r="FLO418" s="35"/>
      <c r="FLP418" s="106"/>
      <c r="FLQ418" s="35"/>
      <c r="FLR418" s="106"/>
      <c r="FLS418" s="35"/>
      <c r="FLT418" s="106"/>
      <c r="FLU418" s="35"/>
      <c r="FLV418" s="106"/>
      <c r="FLW418" s="35"/>
      <c r="FLX418" s="106"/>
      <c r="FLY418" s="35"/>
      <c r="FLZ418" s="106"/>
      <c r="FMA418" s="35"/>
      <c r="FMB418" s="106"/>
      <c r="FMC418" s="35"/>
      <c r="FMD418" s="106"/>
      <c r="FME418" s="35"/>
      <c r="FMF418" s="106"/>
      <c r="FMG418" s="35"/>
      <c r="FMH418" s="106"/>
      <c r="FMI418" s="35"/>
      <c r="FMJ418" s="106"/>
      <c r="FMK418" s="35"/>
      <c r="FML418" s="106"/>
      <c r="FMM418" s="35"/>
      <c r="FMN418" s="106"/>
      <c r="FMO418" s="35"/>
      <c r="FMP418" s="106"/>
      <c r="FMQ418" s="35"/>
      <c r="FMR418" s="106"/>
      <c r="FMS418" s="35"/>
      <c r="FMT418" s="106"/>
      <c r="FMU418" s="35"/>
      <c r="FMV418" s="106"/>
      <c r="FMW418" s="35"/>
      <c r="FMX418" s="106"/>
      <c r="FMY418" s="35"/>
      <c r="FMZ418" s="106"/>
      <c r="FNA418" s="35"/>
      <c r="FNB418" s="106"/>
      <c r="FNC418" s="35"/>
      <c r="FND418" s="106"/>
      <c r="FNE418" s="35"/>
      <c r="FNF418" s="106"/>
      <c r="FNG418" s="35"/>
      <c r="FNH418" s="106"/>
      <c r="FNI418" s="35"/>
      <c r="FNJ418" s="106"/>
      <c r="FNK418" s="35"/>
      <c r="FNL418" s="106"/>
      <c r="FNM418" s="35"/>
      <c r="FNN418" s="106"/>
      <c r="FNO418" s="35"/>
      <c r="FNP418" s="106"/>
      <c r="FNQ418" s="35"/>
      <c r="FNR418" s="106"/>
      <c r="FNS418" s="35"/>
      <c r="FNT418" s="106"/>
      <c r="FNU418" s="35"/>
      <c r="FNV418" s="106"/>
      <c r="FNW418" s="35"/>
      <c r="FNX418" s="106"/>
      <c r="FNY418" s="35"/>
      <c r="FNZ418" s="106"/>
      <c r="FOA418" s="35"/>
      <c r="FOB418" s="106"/>
      <c r="FOC418" s="35"/>
      <c r="FOD418" s="106"/>
      <c r="FOE418" s="35"/>
      <c r="FOF418" s="106"/>
      <c r="FOG418" s="35"/>
      <c r="FOH418" s="106"/>
      <c r="FOI418" s="35"/>
      <c r="FOJ418" s="106"/>
      <c r="FOK418" s="35"/>
      <c r="FOL418" s="106"/>
      <c r="FOM418" s="35"/>
      <c r="FON418" s="106"/>
      <c r="FOO418" s="35"/>
      <c r="FOP418" s="106"/>
      <c r="FOQ418" s="35"/>
      <c r="FOR418" s="106"/>
      <c r="FOS418" s="35"/>
      <c r="FOT418" s="106"/>
      <c r="FOU418" s="35"/>
      <c r="FOV418" s="106"/>
      <c r="FOW418" s="35"/>
      <c r="FOX418" s="106"/>
      <c r="FOY418" s="35"/>
      <c r="FOZ418" s="106"/>
      <c r="FPA418" s="35"/>
      <c r="FPB418" s="106"/>
      <c r="FPC418" s="35"/>
      <c r="FPD418" s="106"/>
      <c r="FPE418" s="35"/>
      <c r="FPF418" s="106"/>
      <c r="FPG418" s="35"/>
      <c r="FPH418" s="106"/>
      <c r="FPI418" s="35"/>
      <c r="FPJ418" s="106"/>
      <c r="FPK418" s="35"/>
      <c r="FPL418" s="106"/>
      <c r="FPM418" s="35"/>
      <c r="FPN418" s="106"/>
      <c r="FPO418" s="35"/>
      <c r="FPP418" s="106"/>
      <c r="FPQ418" s="35"/>
      <c r="FPR418" s="106"/>
      <c r="FPS418" s="35"/>
      <c r="FPT418" s="106"/>
      <c r="FPU418" s="35"/>
      <c r="FPV418" s="106"/>
      <c r="FPW418" s="35"/>
      <c r="FPX418" s="106"/>
      <c r="FPY418" s="35"/>
      <c r="FPZ418" s="106"/>
      <c r="FQA418" s="35"/>
      <c r="FQB418" s="106"/>
      <c r="FQC418" s="35"/>
      <c r="FQD418" s="106"/>
      <c r="FQE418" s="35"/>
      <c r="FQF418" s="106"/>
      <c r="FQG418" s="35"/>
      <c r="FQH418" s="106"/>
      <c r="FQI418" s="35"/>
      <c r="FQJ418" s="106"/>
      <c r="FQK418" s="35"/>
      <c r="FQL418" s="106"/>
      <c r="FQM418" s="35"/>
      <c r="FQN418" s="106"/>
      <c r="FQO418" s="35"/>
      <c r="FQP418" s="106"/>
      <c r="FQQ418" s="35"/>
      <c r="FQR418" s="106"/>
      <c r="FQS418" s="35"/>
      <c r="FQT418" s="106"/>
      <c r="FQU418" s="35"/>
      <c r="FQV418" s="106"/>
      <c r="FQW418" s="35"/>
      <c r="FQX418" s="106"/>
      <c r="FQY418" s="35"/>
      <c r="FQZ418" s="106"/>
      <c r="FRA418" s="35"/>
      <c r="FRB418" s="106"/>
      <c r="FRC418" s="35"/>
      <c r="FRD418" s="106"/>
      <c r="FRE418" s="35"/>
      <c r="FRF418" s="106"/>
      <c r="FRG418" s="35"/>
      <c r="FRH418" s="106"/>
      <c r="FRI418" s="35"/>
      <c r="FRJ418" s="106"/>
      <c r="FRK418" s="35"/>
      <c r="FRL418" s="106"/>
      <c r="FRM418" s="35"/>
      <c r="FRN418" s="106"/>
      <c r="FRO418" s="35"/>
      <c r="FRP418" s="106"/>
      <c r="FRQ418" s="35"/>
      <c r="FRR418" s="106"/>
      <c r="FRS418" s="35"/>
      <c r="FRT418" s="106"/>
      <c r="FRU418" s="35"/>
      <c r="FRV418" s="106"/>
      <c r="FRW418" s="35"/>
      <c r="FRX418" s="106"/>
      <c r="FRY418" s="35"/>
      <c r="FRZ418" s="106"/>
      <c r="FSA418" s="35"/>
      <c r="FSB418" s="106"/>
      <c r="FSC418" s="35"/>
      <c r="FSD418" s="106"/>
      <c r="FSE418" s="35"/>
      <c r="FSF418" s="106"/>
      <c r="FSG418" s="35"/>
      <c r="FSH418" s="106"/>
      <c r="FSI418" s="35"/>
      <c r="FSJ418" s="106"/>
      <c r="FSK418" s="35"/>
      <c r="FSL418" s="106"/>
      <c r="FSM418" s="35"/>
      <c r="FSN418" s="106"/>
      <c r="FSO418" s="35"/>
      <c r="FSP418" s="106"/>
      <c r="FSQ418" s="35"/>
      <c r="FSR418" s="106"/>
      <c r="FSS418" s="35"/>
      <c r="FST418" s="106"/>
      <c r="FSU418" s="35"/>
      <c r="FSV418" s="106"/>
      <c r="FSW418" s="35"/>
      <c r="FSX418" s="106"/>
      <c r="FSY418" s="35"/>
      <c r="FSZ418" s="106"/>
      <c r="FTA418" s="35"/>
      <c r="FTB418" s="106"/>
      <c r="FTC418" s="35"/>
      <c r="FTD418" s="106"/>
      <c r="FTE418" s="35"/>
      <c r="FTF418" s="106"/>
      <c r="FTG418" s="35"/>
      <c r="FTH418" s="106"/>
      <c r="FTI418" s="35"/>
      <c r="FTJ418" s="106"/>
      <c r="FTK418" s="35"/>
      <c r="FTL418" s="106"/>
      <c r="FTM418" s="35"/>
      <c r="FTN418" s="106"/>
      <c r="FTO418" s="35"/>
      <c r="FTP418" s="106"/>
      <c r="FTQ418" s="35"/>
      <c r="FTR418" s="106"/>
      <c r="FTS418" s="35"/>
      <c r="FTT418" s="106"/>
      <c r="FTU418" s="35"/>
      <c r="FTV418" s="106"/>
      <c r="FTW418" s="35"/>
      <c r="FTX418" s="106"/>
      <c r="FTY418" s="35"/>
      <c r="FTZ418" s="106"/>
      <c r="FUA418" s="35"/>
      <c r="FUB418" s="106"/>
      <c r="FUC418" s="35"/>
      <c r="FUD418" s="106"/>
      <c r="FUE418" s="35"/>
      <c r="FUF418" s="106"/>
      <c r="FUG418" s="35"/>
      <c r="FUH418" s="106"/>
      <c r="FUI418" s="35"/>
      <c r="FUJ418" s="106"/>
      <c r="FUK418" s="35"/>
      <c r="FUL418" s="106"/>
      <c r="FUM418" s="35"/>
      <c r="FUN418" s="106"/>
      <c r="FUO418" s="35"/>
      <c r="FUP418" s="106"/>
      <c r="FUQ418" s="35"/>
      <c r="FUR418" s="106"/>
      <c r="FUS418" s="35"/>
      <c r="FUT418" s="106"/>
      <c r="FUU418" s="35"/>
      <c r="FUV418" s="106"/>
      <c r="FUW418" s="35"/>
      <c r="FUX418" s="106"/>
      <c r="FUY418" s="35"/>
      <c r="FUZ418" s="106"/>
      <c r="FVA418" s="35"/>
      <c r="FVB418" s="106"/>
      <c r="FVC418" s="35"/>
      <c r="FVD418" s="106"/>
      <c r="FVE418" s="35"/>
      <c r="FVF418" s="106"/>
      <c r="FVG418" s="35"/>
      <c r="FVH418" s="106"/>
      <c r="FVI418" s="35"/>
      <c r="FVJ418" s="106"/>
      <c r="FVK418" s="35"/>
      <c r="FVL418" s="106"/>
      <c r="FVM418" s="35"/>
      <c r="FVN418" s="106"/>
      <c r="FVO418" s="35"/>
      <c r="FVP418" s="106"/>
      <c r="FVQ418" s="35"/>
      <c r="FVR418" s="106"/>
      <c r="FVS418" s="35"/>
      <c r="FVT418" s="106"/>
      <c r="FVU418" s="35"/>
      <c r="FVV418" s="106"/>
      <c r="FVW418" s="35"/>
      <c r="FVX418" s="106"/>
      <c r="FVY418" s="35"/>
      <c r="FVZ418" s="106"/>
      <c r="FWA418" s="35"/>
      <c r="FWB418" s="106"/>
      <c r="FWC418" s="35"/>
      <c r="FWD418" s="106"/>
      <c r="FWE418" s="35"/>
      <c r="FWF418" s="106"/>
      <c r="FWG418" s="35"/>
      <c r="FWH418" s="106"/>
      <c r="FWI418" s="35"/>
      <c r="FWJ418" s="106"/>
      <c r="FWK418" s="35"/>
      <c r="FWL418" s="106"/>
      <c r="FWM418" s="35"/>
      <c r="FWN418" s="106"/>
      <c r="FWO418" s="35"/>
      <c r="FWP418" s="106"/>
      <c r="FWQ418" s="35"/>
      <c r="FWR418" s="106"/>
      <c r="FWS418" s="35"/>
      <c r="FWT418" s="106"/>
      <c r="FWU418" s="35"/>
      <c r="FWV418" s="106"/>
      <c r="FWW418" s="35"/>
      <c r="FWX418" s="106"/>
      <c r="FWY418" s="35"/>
      <c r="FWZ418" s="106"/>
      <c r="FXA418" s="35"/>
      <c r="FXB418" s="106"/>
      <c r="FXC418" s="35"/>
      <c r="FXD418" s="106"/>
      <c r="FXE418" s="35"/>
      <c r="FXF418" s="106"/>
      <c r="FXG418" s="35"/>
      <c r="FXH418" s="106"/>
      <c r="FXI418" s="35"/>
      <c r="FXJ418" s="106"/>
      <c r="FXK418" s="35"/>
      <c r="FXL418" s="106"/>
      <c r="FXM418" s="35"/>
      <c r="FXN418" s="106"/>
      <c r="FXO418" s="35"/>
      <c r="FXP418" s="106"/>
      <c r="FXQ418" s="35"/>
      <c r="FXR418" s="106"/>
      <c r="FXS418" s="35"/>
      <c r="FXT418" s="106"/>
      <c r="FXU418" s="35"/>
      <c r="FXV418" s="106"/>
      <c r="FXW418" s="35"/>
      <c r="FXX418" s="106"/>
      <c r="FXY418" s="35"/>
      <c r="FXZ418" s="106"/>
      <c r="FYA418" s="35"/>
      <c r="FYB418" s="106"/>
      <c r="FYC418" s="35"/>
      <c r="FYD418" s="106"/>
      <c r="FYE418" s="35"/>
      <c r="FYF418" s="106"/>
      <c r="FYG418" s="35"/>
      <c r="FYH418" s="106"/>
      <c r="FYI418" s="35"/>
      <c r="FYJ418" s="106"/>
      <c r="FYK418" s="35"/>
      <c r="FYL418" s="106"/>
      <c r="FYM418" s="35"/>
      <c r="FYN418" s="106"/>
      <c r="FYO418" s="35"/>
      <c r="FYP418" s="106"/>
      <c r="FYQ418" s="35"/>
      <c r="FYR418" s="106"/>
      <c r="FYS418" s="35"/>
      <c r="FYT418" s="106"/>
      <c r="FYU418" s="35"/>
      <c r="FYV418" s="106"/>
      <c r="FYW418" s="35"/>
      <c r="FYX418" s="106"/>
      <c r="FYY418" s="35"/>
      <c r="FYZ418" s="106"/>
      <c r="FZA418" s="35"/>
      <c r="FZB418" s="106"/>
      <c r="FZC418" s="35"/>
      <c r="FZD418" s="106"/>
      <c r="FZE418" s="35"/>
      <c r="FZF418" s="106"/>
      <c r="FZG418" s="35"/>
      <c r="FZH418" s="106"/>
      <c r="FZI418" s="35"/>
      <c r="FZJ418" s="106"/>
      <c r="FZK418" s="35"/>
      <c r="FZL418" s="106"/>
      <c r="FZM418" s="35"/>
      <c r="FZN418" s="106"/>
      <c r="FZO418" s="35"/>
      <c r="FZP418" s="106"/>
      <c r="FZQ418" s="35"/>
      <c r="FZR418" s="106"/>
      <c r="FZS418" s="35"/>
      <c r="FZT418" s="106"/>
      <c r="FZU418" s="35"/>
      <c r="FZV418" s="106"/>
      <c r="FZW418" s="35"/>
      <c r="FZX418" s="106"/>
      <c r="FZY418" s="35"/>
      <c r="FZZ418" s="106"/>
      <c r="GAA418" s="35"/>
      <c r="GAB418" s="106"/>
      <c r="GAC418" s="35"/>
      <c r="GAD418" s="106"/>
      <c r="GAE418" s="35"/>
      <c r="GAF418" s="106"/>
      <c r="GAG418" s="35"/>
      <c r="GAH418" s="106"/>
      <c r="GAI418" s="35"/>
      <c r="GAJ418" s="106"/>
      <c r="GAK418" s="35"/>
      <c r="GAL418" s="106"/>
      <c r="GAM418" s="35"/>
      <c r="GAN418" s="106"/>
      <c r="GAO418" s="35"/>
      <c r="GAP418" s="106"/>
      <c r="GAQ418" s="35"/>
      <c r="GAR418" s="106"/>
      <c r="GAS418" s="35"/>
      <c r="GAT418" s="106"/>
      <c r="GAU418" s="35"/>
      <c r="GAV418" s="106"/>
      <c r="GAW418" s="35"/>
      <c r="GAX418" s="106"/>
      <c r="GAY418" s="35"/>
      <c r="GAZ418" s="106"/>
      <c r="GBA418" s="35"/>
      <c r="GBB418" s="106"/>
      <c r="GBC418" s="35"/>
      <c r="GBD418" s="106"/>
      <c r="GBE418" s="35"/>
      <c r="GBF418" s="106"/>
      <c r="GBG418" s="35"/>
      <c r="GBH418" s="106"/>
      <c r="GBI418" s="35"/>
      <c r="GBJ418" s="106"/>
      <c r="GBK418" s="35"/>
      <c r="GBL418" s="106"/>
      <c r="GBM418" s="35"/>
      <c r="GBN418" s="106"/>
      <c r="GBO418" s="35"/>
      <c r="GBP418" s="106"/>
      <c r="GBQ418" s="35"/>
      <c r="GBR418" s="106"/>
      <c r="GBS418" s="35"/>
      <c r="GBT418" s="106"/>
      <c r="GBU418" s="35"/>
      <c r="GBV418" s="106"/>
      <c r="GBW418" s="35"/>
      <c r="GBX418" s="106"/>
      <c r="GBY418" s="35"/>
      <c r="GBZ418" s="106"/>
      <c r="GCA418" s="35"/>
      <c r="GCB418" s="106"/>
      <c r="GCC418" s="35"/>
      <c r="GCD418" s="106"/>
      <c r="GCE418" s="35"/>
      <c r="GCF418" s="106"/>
      <c r="GCG418" s="35"/>
      <c r="GCH418" s="106"/>
      <c r="GCI418" s="35"/>
      <c r="GCJ418" s="106"/>
      <c r="GCK418" s="35"/>
      <c r="GCL418" s="106"/>
      <c r="GCM418" s="35"/>
      <c r="GCN418" s="106"/>
      <c r="GCO418" s="35"/>
      <c r="GCP418" s="106"/>
      <c r="GCQ418" s="35"/>
      <c r="GCR418" s="106"/>
      <c r="GCS418" s="35"/>
      <c r="GCT418" s="106"/>
      <c r="GCU418" s="35"/>
      <c r="GCV418" s="106"/>
      <c r="GCW418" s="35"/>
      <c r="GCX418" s="106"/>
      <c r="GCY418" s="35"/>
      <c r="GCZ418" s="106"/>
      <c r="GDA418" s="35"/>
      <c r="GDB418" s="106"/>
      <c r="GDC418" s="35"/>
      <c r="GDD418" s="106"/>
      <c r="GDE418" s="35"/>
      <c r="GDF418" s="106"/>
      <c r="GDG418" s="35"/>
      <c r="GDH418" s="106"/>
      <c r="GDI418" s="35"/>
      <c r="GDJ418" s="106"/>
      <c r="GDK418" s="35"/>
      <c r="GDL418" s="106"/>
      <c r="GDM418" s="35"/>
      <c r="GDN418" s="106"/>
      <c r="GDO418" s="35"/>
      <c r="GDP418" s="106"/>
      <c r="GDQ418" s="35"/>
      <c r="GDR418" s="106"/>
      <c r="GDS418" s="35"/>
      <c r="GDT418" s="106"/>
      <c r="GDU418" s="35"/>
      <c r="GDV418" s="106"/>
      <c r="GDW418" s="35"/>
      <c r="GDX418" s="106"/>
      <c r="GDY418" s="35"/>
      <c r="GDZ418" s="106"/>
      <c r="GEA418" s="35"/>
      <c r="GEB418" s="106"/>
      <c r="GEC418" s="35"/>
      <c r="GED418" s="106"/>
      <c r="GEE418" s="35"/>
      <c r="GEF418" s="106"/>
      <c r="GEG418" s="35"/>
      <c r="GEH418" s="106"/>
      <c r="GEI418" s="35"/>
      <c r="GEJ418" s="106"/>
      <c r="GEK418" s="35"/>
      <c r="GEL418" s="106"/>
      <c r="GEM418" s="35"/>
      <c r="GEN418" s="106"/>
      <c r="GEO418" s="35"/>
      <c r="GEP418" s="106"/>
      <c r="GEQ418" s="35"/>
      <c r="GER418" s="106"/>
      <c r="GES418" s="35"/>
      <c r="GET418" s="106"/>
      <c r="GEU418" s="35"/>
      <c r="GEV418" s="106"/>
      <c r="GEW418" s="35"/>
      <c r="GEX418" s="106"/>
      <c r="GEY418" s="35"/>
      <c r="GEZ418" s="106"/>
      <c r="GFA418" s="35"/>
      <c r="GFB418" s="106"/>
      <c r="GFC418" s="35"/>
      <c r="GFD418" s="106"/>
      <c r="GFE418" s="35"/>
      <c r="GFF418" s="106"/>
      <c r="GFG418" s="35"/>
      <c r="GFH418" s="106"/>
      <c r="GFI418" s="35"/>
      <c r="GFJ418" s="106"/>
      <c r="GFK418" s="35"/>
      <c r="GFL418" s="106"/>
      <c r="GFM418" s="35"/>
      <c r="GFN418" s="106"/>
      <c r="GFO418" s="35"/>
      <c r="GFP418" s="106"/>
      <c r="GFQ418" s="35"/>
      <c r="GFR418" s="106"/>
      <c r="GFS418" s="35"/>
      <c r="GFT418" s="106"/>
      <c r="GFU418" s="35"/>
      <c r="GFV418" s="106"/>
      <c r="GFW418" s="35"/>
      <c r="GFX418" s="106"/>
      <c r="GFY418" s="35"/>
      <c r="GFZ418" s="106"/>
      <c r="GGA418" s="35"/>
      <c r="GGB418" s="106"/>
      <c r="GGC418" s="35"/>
      <c r="GGD418" s="106"/>
      <c r="GGE418" s="35"/>
      <c r="GGF418" s="106"/>
      <c r="GGG418" s="35"/>
      <c r="GGH418" s="106"/>
      <c r="GGI418" s="35"/>
      <c r="GGJ418" s="106"/>
      <c r="GGK418" s="35"/>
      <c r="GGL418" s="106"/>
      <c r="GGM418" s="35"/>
      <c r="GGN418" s="106"/>
      <c r="GGO418" s="35"/>
      <c r="GGP418" s="106"/>
      <c r="GGQ418" s="35"/>
      <c r="GGR418" s="106"/>
      <c r="GGS418" s="35"/>
      <c r="GGT418" s="106"/>
      <c r="GGU418" s="35"/>
      <c r="GGV418" s="106"/>
      <c r="GGW418" s="35"/>
      <c r="GGX418" s="106"/>
      <c r="GGY418" s="35"/>
      <c r="GGZ418" s="106"/>
      <c r="GHA418" s="35"/>
      <c r="GHB418" s="106"/>
      <c r="GHC418" s="35"/>
      <c r="GHD418" s="106"/>
      <c r="GHE418" s="35"/>
      <c r="GHF418" s="106"/>
      <c r="GHG418" s="35"/>
      <c r="GHH418" s="106"/>
      <c r="GHI418" s="35"/>
      <c r="GHJ418" s="106"/>
      <c r="GHK418" s="35"/>
      <c r="GHL418" s="106"/>
      <c r="GHM418" s="35"/>
      <c r="GHN418" s="106"/>
      <c r="GHO418" s="35"/>
      <c r="GHP418" s="106"/>
      <c r="GHQ418" s="35"/>
      <c r="GHR418" s="106"/>
      <c r="GHS418" s="35"/>
      <c r="GHT418" s="106"/>
      <c r="GHU418" s="35"/>
      <c r="GHV418" s="106"/>
      <c r="GHW418" s="35"/>
      <c r="GHX418" s="106"/>
      <c r="GHY418" s="35"/>
      <c r="GHZ418" s="106"/>
      <c r="GIA418" s="35"/>
      <c r="GIB418" s="106"/>
      <c r="GIC418" s="35"/>
      <c r="GID418" s="106"/>
      <c r="GIE418" s="35"/>
      <c r="GIF418" s="106"/>
      <c r="GIG418" s="35"/>
      <c r="GIH418" s="106"/>
      <c r="GII418" s="35"/>
      <c r="GIJ418" s="106"/>
      <c r="GIK418" s="35"/>
      <c r="GIL418" s="106"/>
      <c r="GIM418" s="35"/>
      <c r="GIN418" s="106"/>
      <c r="GIO418" s="35"/>
      <c r="GIP418" s="106"/>
      <c r="GIQ418" s="35"/>
      <c r="GIR418" s="106"/>
      <c r="GIS418" s="35"/>
      <c r="GIT418" s="106"/>
      <c r="GIU418" s="35"/>
      <c r="GIV418" s="106"/>
      <c r="GIW418" s="35"/>
      <c r="GIX418" s="106"/>
      <c r="GIY418" s="35"/>
      <c r="GIZ418" s="106"/>
      <c r="GJA418" s="35"/>
      <c r="GJB418" s="106"/>
      <c r="GJC418" s="35"/>
      <c r="GJD418" s="106"/>
      <c r="GJE418" s="35"/>
      <c r="GJF418" s="106"/>
      <c r="GJG418" s="35"/>
      <c r="GJH418" s="106"/>
      <c r="GJI418" s="35"/>
      <c r="GJJ418" s="106"/>
      <c r="GJK418" s="35"/>
      <c r="GJL418" s="106"/>
      <c r="GJM418" s="35"/>
      <c r="GJN418" s="106"/>
      <c r="GJO418" s="35"/>
      <c r="GJP418" s="106"/>
      <c r="GJQ418" s="35"/>
      <c r="GJR418" s="106"/>
      <c r="GJS418" s="35"/>
      <c r="GJT418" s="106"/>
      <c r="GJU418" s="35"/>
      <c r="GJV418" s="106"/>
      <c r="GJW418" s="35"/>
      <c r="GJX418" s="106"/>
      <c r="GJY418" s="35"/>
      <c r="GJZ418" s="106"/>
      <c r="GKA418" s="35"/>
      <c r="GKB418" s="106"/>
      <c r="GKC418" s="35"/>
      <c r="GKD418" s="106"/>
      <c r="GKE418" s="35"/>
      <c r="GKF418" s="106"/>
      <c r="GKG418" s="35"/>
      <c r="GKH418" s="106"/>
      <c r="GKI418" s="35"/>
      <c r="GKJ418" s="106"/>
      <c r="GKK418" s="35"/>
      <c r="GKL418" s="106"/>
      <c r="GKM418" s="35"/>
      <c r="GKN418" s="106"/>
      <c r="GKO418" s="35"/>
      <c r="GKP418" s="106"/>
      <c r="GKQ418" s="35"/>
      <c r="GKR418" s="106"/>
      <c r="GKS418" s="35"/>
      <c r="GKT418" s="106"/>
      <c r="GKU418" s="35"/>
      <c r="GKV418" s="106"/>
      <c r="GKW418" s="35"/>
      <c r="GKX418" s="106"/>
      <c r="GKY418" s="35"/>
      <c r="GKZ418" s="106"/>
      <c r="GLA418" s="35"/>
      <c r="GLB418" s="106"/>
      <c r="GLC418" s="35"/>
      <c r="GLD418" s="106"/>
      <c r="GLE418" s="35"/>
      <c r="GLF418" s="106"/>
      <c r="GLG418" s="35"/>
      <c r="GLH418" s="106"/>
      <c r="GLI418" s="35"/>
      <c r="GLJ418" s="106"/>
      <c r="GLK418" s="35"/>
      <c r="GLL418" s="106"/>
      <c r="GLM418" s="35"/>
      <c r="GLN418" s="106"/>
      <c r="GLO418" s="35"/>
      <c r="GLP418" s="106"/>
      <c r="GLQ418" s="35"/>
      <c r="GLR418" s="106"/>
      <c r="GLS418" s="35"/>
      <c r="GLT418" s="106"/>
      <c r="GLU418" s="35"/>
      <c r="GLV418" s="106"/>
      <c r="GLW418" s="35"/>
      <c r="GLX418" s="106"/>
      <c r="GLY418" s="35"/>
      <c r="GLZ418" s="106"/>
      <c r="GMA418" s="35"/>
      <c r="GMB418" s="106"/>
      <c r="GMC418" s="35"/>
      <c r="GMD418" s="106"/>
      <c r="GME418" s="35"/>
      <c r="GMF418" s="106"/>
      <c r="GMG418" s="35"/>
      <c r="GMH418" s="106"/>
      <c r="GMI418" s="35"/>
      <c r="GMJ418" s="106"/>
      <c r="GMK418" s="35"/>
      <c r="GML418" s="106"/>
      <c r="GMM418" s="35"/>
      <c r="GMN418" s="106"/>
      <c r="GMO418" s="35"/>
      <c r="GMP418" s="106"/>
      <c r="GMQ418" s="35"/>
      <c r="GMR418" s="106"/>
      <c r="GMS418" s="35"/>
      <c r="GMT418" s="106"/>
      <c r="GMU418" s="35"/>
      <c r="GMV418" s="106"/>
      <c r="GMW418" s="35"/>
      <c r="GMX418" s="106"/>
      <c r="GMY418" s="35"/>
      <c r="GMZ418" s="106"/>
      <c r="GNA418" s="35"/>
      <c r="GNB418" s="106"/>
      <c r="GNC418" s="35"/>
      <c r="GND418" s="106"/>
      <c r="GNE418" s="35"/>
      <c r="GNF418" s="106"/>
      <c r="GNG418" s="35"/>
      <c r="GNH418" s="106"/>
      <c r="GNI418" s="35"/>
      <c r="GNJ418" s="106"/>
      <c r="GNK418" s="35"/>
      <c r="GNL418" s="106"/>
      <c r="GNM418" s="35"/>
      <c r="GNN418" s="106"/>
      <c r="GNO418" s="35"/>
      <c r="GNP418" s="106"/>
      <c r="GNQ418" s="35"/>
      <c r="GNR418" s="106"/>
      <c r="GNS418" s="35"/>
      <c r="GNT418" s="106"/>
      <c r="GNU418" s="35"/>
      <c r="GNV418" s="106"/>
      <c r="GNW418" s="35"/>
      <c r="GNX418" s="106"/>
      <c r="GNY418" s="35"/>
      <c r="GNZ418" s="106"/>
      <c r="GOA418" s="35"/>
      <c r="GOB418" s="106"/>
      <c r="GOC418" s="35"/>
      <c r="GOD418" s="106"/>
      <c r="GOE418" s="35"/>
      <c r="GOF418" s="106"/>
      <c r="GOG418" s="35"/>
      <c r="GOH418" s="106"/>
      <c r="GOI418" s="35"/>
      <c r="GOJ418" s="106"/>
      <c r="GOK418" s="35"/>
      <c r="GOL418" s="106"/>
      <c r="GOM418" s="35"/>
      <c r="GON418" s="106"/>
      <c r="GOO418" s="35"/>
      <c r="GOP418" s="106"/>
      <c r="GOQ418" s="35"/>
      <c r="GOR418" s="106"/>
      <c r="GOS418" s="35"/>
      <c r="GOT418" s="106"/>
      <c r="GOU418" s="35"/>
      <c r="GOV418" s="106"/>
      <c r="GOW418" s="35"/>
      <c r="GOX418" s="106"/>
      <c r="GOY418" s="35"/>
      <c r="GOZ418" s="106"/>
      <c r="GPA418" s="35"/>
      <c r="GPB418" s="106"/>
      <c r="GPC418" s="35"/>
      <c r="GPD418" s="106"/>
      <c r="GPE418" s="35"/>
      <c r="GPF418" s="106"/>
      <c r="GPG418" s="35"/>
      <c r="GPH418" s="106"/>
      <c r="GPI418" s="35"/>
      <c r="GPJ418" s="106"/>
      <c r="GPK418" s="35"/>
      <c r="GPL418" s="106"/>
      <c r="GPM418" s="35"/>
      <c r="GPN418" s="106"/>
      <c r="GPO418" s="35"/>
      <c r="GPP418" s="106"/>
      <c r="GPQ418" s="35"/>
      <c r="GPR418" s="106"/>
      <c r="GPS418" s="35"/>
      <c r="GPT418" s="106"/>
      <c r="GPU418" s="35"/>
      <c r="GPV418" s="106"/>
      <c r="GPW418" s="35"/>
      <c r="GPX418" s="106"/>
      <c r="GPY418" s="35"/>
      <c r="GPZ418" s="106"/>
      <c r="GQA418" s="35"/>
      <c r="GQB418" s="106"/>
      <c r="GQC418" s="35"/>
      <c r="GQD418" s="106"/>
      <c r="GQE418" s="35"/>
      <c r="GQF418" s="106"/>
      <c r="GQG418" s="35"/>
      <c r="GQH418" s="106"/>
      <c r="GQI418" s="35"/>
      <c r="GQJ418" s="106"/>
      <c r="GQK418" s="35"/>
      <c r="GQL418" s="106"/>
      <c r="GQM418" s="35"/>
      <c r="GQN418" s="106"/>
      <c r="GQO418" s="35"/>
      <c r="GQP418" s="106"/>
      <c r="GQQ418" s="35"/>
      <c r="GQR418" s="106"/>
      <c r="GQS418" s="35"/>
      <c r="GQT418" s="106"/>
      <c r="GQU418" s="35"/>
      <c r="GQV418" s="106"/>
      <c r="GQW418" s="35"/>
      <c r="GQX418" s="106"/>
      <c r="GQY418" s="35"/>
      <c r="GQZ418" s="106"/>
      <c r="GRA418" s="35"/>
      <c r="GRB418" s="106"/>
      <c r="GRC418" s="35"/>
      <c r="GRD418" s="106"/>
      <c r="GRE418" s="35"/>
      <c r="GRF418" s="106"/>
      <c r="GRG418" s="35"/>
      <c r="GRH418" s="106"/>
      <c r="GRI418" s="35"/>
      <c r="GRJ418" s="106"/>
      <c r="GRK418" s="35"/>
      <c r="GRL418" s="106"/>
      <c r="GRM418" s="35"/>
      <c r="GRN418" s="106"/>
      <c r="GRO418" s="35"/>
      <c r="GRP418" s="106"/>
      <c r="GRQ418" s="35"/>
      <c r="GRR418" s="106"/>
      <c r="GRS418" s="35"/>
      <c r="GRT418" s="106"/>
      <c r="GRU418" s="35"/>
      <c r="GRV418" s="106"/>
      <c r="GRW418" s="35"/>
      <c r="GRX418" s="106"/>
      <c r="GRY418" s="35"/>
      <c r="GRZ418" s="106"/>
      <c r="GSA418" s="35"/>
      <c r="GSB418" s="106"/>
      <c r="GSC418" s="35"/>
      <c r="GSD418" s="106"/>
      <c r="GSE418" s="35"/>
      <c r="GSF418" s="106"/>
      <c r="GSG418" s="35"/>
      <c r="GSH418" s="106"/>
      <c r="GSI418" s="35"/>
      <c r="GSJ418" s="106"/>
      <c r="GSK418" s="35"/>
      <c r="GSL418" s="106"/>
      <c r="GSM418" s="35"/>
      <c r="GSN418" s="106"/>
      <c r="GSO418" s="35"/>
      <c r="GSP418" s="106"/>
      <c r="GSQ418" s="35"/>
      <c r="GSR418" s="106"/>
      <c r="GSS418" s="35"/>
      <c r="GST418" s="106"/>
      <c r="GSU418" s="35"/>
      <c r="GSV418" s="106"/>
      <c r="GSW418" s="35"/>
      <c r="GSX418" s="106"/>
      <c r="GSY418" s="35"/>
      <c r="GSZ418" s="106"/>
      <c r="GTA418" s="35"/>
      <c r="GTB418" s="106"/>
      <c r="GTC418" s="35"/>
      <c r="GTD418" s="106"/>
      <c r="GTE418" s="35"/>
      <c r="GTF418" s="106"/>
      <c r="GTG418" s="35"/>
      <c r="GTH418" s="106"/>
      <c r="GTI418" s="35"/>
      <c r="GTJ418" s="106"/>
      <c r="GTK418" s="35"/>
      <c r="GTL418" s="106"/>
      <c r="GTM418" s="35"/>
      <c r="GTN418" s="106"/>
      <c r="GTO418" s="35"/>
      <c r="GTP418" s="106"/>
      <c r="GTQ418" s="35"/>
      <c r="GTR418" s="106"/>
      <c r="GTS418" s="35"/>
      <c r="GTT418" s="106"/>
      <c r="GTU418" s="35"/>
      <c r="GTV418" s="106"/>
      <c r="GTW418" s="35"/>
      <c r="GTX418" s="106"/>
      <c r="GTY418" s="35"/>
      <c r="GTZ418" s="106"/>
      <c r="GUA418" s="35"/>
      <c r="GUB418" s="106"/>
      <c r="GUC418" s="35"/>
      <c r="GUD418" s="106"/>
      <c r="GUE418" s="35"/>
      <c r="GUF418" s="106"/>
      <c r="GUG418" s="35"/>
      <c r="GUH418" s="106"/>
      <c r="GUI418" s="35"/>
      <c r="GUJ418" s="106"/>
      <c r="GUK418" s="35"/>
      <c r="GUL418" s="106"/>
      <c r="GUM418" s="35"/>
      <c r="GUN418" s="106"/>
      <c r="GUO418" s="35"/>
      <c r="GUP418" s="106"/>
      <c r="GUQ418" s="35"/>
      <c r="GUR418" s="106"/>
      <c r="GUS418" s="35"/>
      <c r="GUT418" s="106"/>
      <c r="GUU418" s="35"/>
      <c r="GUV418" s="106"/>
      <c r="GUW418" s="35"/>
      <c r="GUX418" s="106"/>
      <c r="GUY418" s="35"/>
      <c r="GUZ418" s="106"/>
      <c r="GVA418" s="35"/>
      <c r="GVB418" s="106"/>
      <c r="GVC418" s="35"/>
      <c r="GVD418" s="106"/>
      <c r="GVE418" s="35"/>
      <c r="GVF418" s="106"/>
      <c r="GVG418" s="35"/>
      <c r="GVH418" s="106"/>
      <c r="GVI418" s="35"/>
      <c r="GVJ418" s="106"/>
      <c r="GVK418" s="35"/>
      <c r="GVL418" s="106"/>
      <c r="GVM418" s="35"/>
      <c r="GVN418" s="106"/>
      <c r="GVO418" s="35"/>
      <c r="GVP418" s="106"/>
      <c r="GVQ418" s="35"/>
      <c r="GVR418" s="106"/>
      <c r="GVS418" s="35"/>
      <c r="GVT418" s="106"/>
      <c r="GVU418" s="35"/>
      <c r="GVV418" s="106"/>
      <c r="GVW418" s="35"/>
      <c r="GVX418" s="106"/>
      <c r="GVY418" s="35"/>
      <c r="GVZ418" s="106"/>
      <c r="GWA418" s="35"/>
      <c r="GWB418" s="106"/>
      <c r="GWC418" s="35"/>
      <c r="GWD418" s="106"/>
      <c r="GWE418" s="35"/>
      <c r="GWF418" s="106"/>
      <c r="GWG418" s="35"/>
      <c r="GWH418" s="106"/>
      <c r="GWI418" s="35"/>
      <c r="GWJ418" s="106"/>
      <c r="GWK418" s="35"/>
      <c r="GWL418" s="106"/>
      <c r="GWM418" s="35"/>
      <c r="GWN418" s="106"/>
      <c r="GWO418" s="35"/>
      <c r="GWP418" s="106"/>
      <c r="GWQ418" s="35"/>
      <c r="GWR418" s="106"/>
      <c r="GWS418" s="35"/>
      <c r="GWT418" s="106"/>
      <c r="GWU418" s="35"/>
      <c r="GWV418" s="106"/>
      <c r="GWW418" s="35"/>
      <c r="GWX418" s="106"/>
      <c r="GWY418" s="35"/>
      <c r="GWZ418" s="106"/>
      <c r="GXA418" s="35"/>
      <c r="GXB418" s="106"/>
      <c r="GXC418" s="35"/>
      <c r="GXD418" s="106"/>
      <c r="GXE418" s="35"/>
      <c r="GXF418" s="106"/>
      <c r="GXG418" s="35"/>
      <c r="GXH418" s="106"/>
      <c r="GXI418" s="35"/>
      <c r="GXJ418" s="106"/>
      <c r="GXK418" s="35"/>
      <c r="GXL418" s="106"/>
      <c r="GXM418" s="35"/>
      <c r="GXN418" s="106"/>
      <c r="GXO418" s="35"/>
      <c r="GXP418" s="106"/>
      <c r="GXQ418" s="35"/>
      <c r="GXR418" s="106"/>
      <c r="GXS418" s="35"/>
      <c r="GXT418" s="106"/>
      <c r="GXU418" s="35"/>
      <c r="GXV418" s="106"/>
      <c r="GXW418" s="35"/>
      <c r="GXX418" s="106"/>
      <c r="GXY418" s="35"/>
      <c r="GXZ418" s="106"/>
      <c r="GYA418" s="35"/>
      <c r="GYB418" s="106"/>
      <c r="GYC418" s="35"/>
      <c r="GYD418" s="106"/>
      <c r="GYE418" s="35"/>
      <c r="GYF418" s="106"/>
      <c r="GYG418" s="35"/>
      <c r="GYH418" s="106"/>
      <c r="GYI418" s="35"/>
      <c r="GYJ418" s="106"/>
      <c r="GYK418" s="35"/>
      <c r="GYL418" s="106"/>
      <c r="GYM418" s="35"/>
      <c r="GYN418" s="106"/>
      <c r="GYO418" s="35"/>
      <c r="GYP418" s="106"/>
      <c r="GYQ418" s="35"/>
      <c r="GYR418" s="106"/>
      <c r="GYS418" s="35"/>
      <c r="GYT418" s="106"/>
      <c r="GYU418" s="35"/>
      <c r="GYV418" s="106"/>
      <c r="GYW418" s="35"/>
      <c r="GYX418" s="106"/>
      <c r="GYY418" s="35"/>
      <c r="GYZ418" s="106"/>
      <c r="GZA418" s="35"/>
      <c r="GZB418" s="106"/>
      <c r="GZC418" s="35"/>
      <c r="GZD418" s="106"/>
      <c r="GZE418" s="35"/>
      <c r="GZF418" s="106"/>
      <c r="GZG418" s="35"/>
      <c r="GZH418" s="106"/>
      <c r="GZI418" s="35"/>
      <c r="GZJ418" s="106"/>
      <c r="GZK418" s="35"/>
      <c r="GZL418" s="106"/>
      <c r="GZM418" s="35"/>
      <c r="GZN418" s="106"/>
      <c r="GZO418" s="35"/>
      <c r="GZP418" s="106"/>
      <c r="GZQ418" s="35"/>
      <c r="GZR418" s="106"/>
      <c r="GZS418" s="35"/>
      <c r="GZT418" s="106"/>
      <c r="GZU418" s="35"/>
      <c r="GZV418" s="106"/>
      <c r="GZW418" s="35"/>
      <c r="GZX418" s="106"/>
      <c r="GZY418" s="35"/>
      <c r="GZZ418" s="106"/>
      <c r="HAA418" s="35"/>
      <c r="HAB418" s="106"/>
      <c r="HAC418" s="35"/>
      <c r="HAD418" s="106"/>
      <c r="HAE418" s="35"/>
      <c r="HAF418" s="106"/>
      <c r="HAG418" s="35"/>
      <c r="HAH418" s="106"/>
      <c r="HAI418" s="35"/>
      <c r="HAJ418" s="106"/>
      <c r="HAK418" s="35"/>
      <c r="HAL418" s="106"/>
      <c r="HAM418" s="35"/>
      <c r="HAN418" s="106"/>
      <c r="HAO418" s="35"/>
      <c r="HAP418" s="106"/>
      <c r="HAQ418" s="35"/>
      <c r="HAR418" s="106"/>
      <c r="HAS418" s="35"/>
      <c r="HAT418" s="106"/>
      <c r="HAU418" s="35"/>
      <c r="HAV418" s="106"/>
      <c r="HAW418" s="35"/>
      <c r="HAX418" s="106"/>
      <c r="HAY418" s="35"/>
      <c r="HAZ418" s="106"/>
      <c r="HBA418" s="35"/>
      <c r="HBB418" s="106"/>
      <c r="HBC418" s="35"/>
      <c r="HBD418" s="106"/>
      <c r="HBE418" s="35"/>
      <c r="HBF418" s="106"/>
      <c r="HBG418" s="35"/>
      <c r="HBH418" s="106"/>
      <c r="HBI418" s="35"/>
      <c r="HBJ418" s="106"/>
      <c r="HBK418" s="35"/>
      <c r="HBL418" s="106"/>
      <c r="HBM418" s="35"/>
      <c r="HBN418" s="106"/>
      <c r="HBO418" s="35"/>
      <c r="HBP418" s="106"/>
      <c r="HBQ418" s="35"/>
      <c r="HBR418" s="106"/>
      <c r="HBS418" s="35"/>
      <c r="HBT418" s="106"/>
      <c r="HBU418" s="35"/>
      <c r="HBV418" s="106"/>
      <c r="HBW418" s="35"/>
      <c r="HBX418" s="106"/>
      <c r="HBY418" s="35"/>
      <c r="HBZ418" s="106"/>
      <c r="HCA418" s="35"/>
      <c r="HCB418" s="106"/>
      <c r="HCC418" s="35"/>
      <c r="HCD418" s="106"/>
      <c r="HCE418" s="35"/>
      <c r="HCF418" s="106"/>
      <c r="HCG418" s="35"/>
      <c r="HCH418" s="106"/>
      <c r="HCI418" s="35"/>
      <c r="HCJ418" s="106"/>
      <c r="HCK418" s="35"/>
      <c r="HCL418" s="106"/>
      <c r="HCM418" s="35"/>
      <c r="HCN418" s="106"/>
      <c r="HCO418" s="35"/>
      <c r="HCP418" s="106"/>
      <c r="HCQ418" s="35"/>
      <c r="HCR418" s="106"/>
      <c r="HCS418" s="35"/>
      <c r="HCT418" s="106"/>
      <c r="HCU418" s="35"/>
      <c r="HCV418" s="106"/>
      <c r="HCW418" s="35"/>
      <c r="HCX418" s="106"/>
      <c r="HCY418" s="35"/>
      <c r="HCZ418" s="106"/>
      <c r="HDA418" s="35"/>
      <c r="HDB418" s="106"/>
      <c r="HDC418" s="35"/>
      <c r="HDD418" s="106"/>
      <c r="HDE418" s="35"/>
      <c r="HDF418" s="106"/>
      <c r="HDG418" s="35"/>
      <c r="HDH418" s="106"/>
      <c r="HDI418" s="35"/>
      <c r="HDJ418" s="106"/>
      <c r="HDK418" s="35"/>
      <c r="HDL418" s="106"/>
      <c r="HDM418" s="35"/>
      <c r="HDN418" s="106"/>
      <c r="HDO418" s="35"/>
      <c r="HDP418" s="106"/>
      <c r="HDQ418" s="35"/>
      <c r="HDR418" s="106"/>
      <c r="HDS418" s="35"/>
      <c r="HDT418" s="106"/>
      <c r="HDU418" s="35"/>
      <c r="HDV418" s="106"/>
      <c r="HDW418" s="35"/>
      <c r="HDX418" s="106"/>
      <c r="HDY418" s="35"/>
      <c r="HDZ418" s="106"/>
      <c r="HEA418" s="35"/>
      <c r="HEB418" s="106"/>
      <c r="HEC418" s="35"/>
      <c r="HED418" s="106"/>
      <c r="HEE418" s="35"/>
      <c r="HEF418" s="106"/>
      <c r="HEG418" s="35"/>
      <c r="HEH418" s="106"/>
      <c r="HEI418" s="35"/>
      <c r="HEJ418" s="106"/>
      <c r="HEK418" s="35"/>
      <c r="HEL418" s="106"/>
      <c r="HEM418" s="35"/>
      <c r="HEN418" s="106"/>
      <c r="HEO418" s="35"/>
      <c r="HEP418" s="106"/>
      <c r="HEQ418" s="35"/>
      <c r="HER418" s="106"/>
      <c r="HES418" s="35"/>
      <c r="HET418" s="106"/>
      <c r="HEU418" s="35"/>
      <c r="HEV418" s="106"/>
      <c r="HEW418" s="35"/>
      <c r="HEX418" s="106"/>
      <c r="HEY418" s="35"/>
      <c r="HEZ418" s="106"/>
      <c r="HFA418" s="35"/>
      <c r="HFB418" s="106"/>
      <c r="HFC418" s="35"/>
      <c r="HFD418" s="106"/>
      <c r="HFE418" s="35"/>
      <c r="HFF418" s="106"/>
      <c r="HFG418" s="35"/>
      <c r="HFH418" s="106"/>
      <c r="HFI418" s="35"/>
      <c r="HFJ418" s="106"/>
      <c r="HFK418" s="35"/>
      <c r="HFL418" s="106"/>
      <c r="HFM418" s="35"/>
      <c r="HFN418" s="106"/>
      <c r="HFO418" s="35"/>
      <c r="HFP418" s="106"/>
      <c r="HFQ418" s="35"/>
      <c r="HFR418" s="106"/>
      <c r="HFS418" s="35"/>
      <c r="HFT418" s="106"/>
      <c r="HFU418" s="35"/>
      <c r="HFV418" s="106"/>
      <c r="HFW418" s="35"/>
      <c r="HFX418" s="106"/>
      <c r="HFY418" s="35"/>
      <c r="HFZ418" s="106"/>
      <c r="HGA418" s="35"/>
      <c r="HGB418" s="106"/>
      <c r="HGC418" s="35"/>
      <c r="HGD418" s="106"/>
      <c r="HGE418" s="35"/>
      <c r="HGF418" s="106"/>
      <c r="HGG418" s="35"/>
      <c r="HGH418" s="106"/>
      <c r="HGI418" s="35"/>
      <c r="HGJ418" s="106"/>
      <c r="HGK418" s="35"/>
      <c r="HGL418" s="106"/>
      <c r="HGM418" s="35"/>
      <c r="HGN418" s="106"/>
      <c r="HGO418" s="35"/>
      <c r="HGP418" s="106"/>
      <c r="HGQ418" s="35"/>
      <c r="HGR418" s="106"/>
      <c r="HGS418" s="35"/>
      <c r="HGT418" s="106"/>
      <c r="HGU418" s="35"/>
      <c r="HGV418" s="106"/>
      <c r="HGW418" s="35"/>
      <c r="HGX418" s="106"/>
      <c r="HGY418" s="35"/>
      <c r="HGZ418" s="106"/>
      <c r="HHA418" s="35"/>
      <c r="HHB418" s="106"/>
      <c r="HHC418" s="35"/>
      <c r="HHD418" s="106"/>
      <c r="HHE418" s="35"/>
      <c r="HHF418" s="106"/>
      <c r="HHG418" s="35"/>
      <c r="HHH418" s="106"/>
      <c r="HHI418" s="35"/>
      <c r="HHJ418" s="106"/>
      <c r="HHK418" s="35"/>
      <c r="HHL418" s="106"/>
      <c r="HHM418" s="35"/>
      <c r="HHN418" s="106"/>
      <c r="HHO418" s="35"/>
      <c r="HHP418" s="106"/>
      <c r="HHQ418" s="35"/>
      <c r="HHR418" s="106"/>
      <c r="HHS418" s="35"/>
      <c r="HHT418" s="106"/>
      <c r="HHU418" s="35"/>
      <c r="HHV418" s="106"/>
      <c r="HHW418" s="35"/>
      <c r="HHX418" s="106"/>
      <c r="HHY418" s="35"/>
      <c r="HHZ418" s="106"/>
      <c r="HIA418" s="35"/>
      <c r="HIB418" s="106"/>
      <c r="HIC418" s="35"/>
      <c r="HID418" s="106"/>
      <c r="HIE418" s="35"/>
      <c r="HIF418" s="106"/>
      <c r="HIG418" s="35"/>
      <c r="HIH418" s="106"/>
      <c r="HII418" s="35"/>
      <c r="HIJ418" s="106"/>
      <c r="HIK418" s="35"/>
      <c r="HIL418" s="106"/>
      <c r="HIM418" s="35"/>
      <c r="HIN418" s="106"/>
      <c r="HIO418" s="35"/>
      <c r="HIP418" s="106"/>
      <c r="HIQ418" s="35"/>
      <c r="HIR418" s="106"/>
      <c r="HIS418" s="35"/>
      <c r="HIT418" s="106"/>
      <c r="HIU418" s="35"/>
      <c r="HIV418" s="106"/>
      <c r="HIW418" s="35"/>
      <c r="HIX418" s="106"/>
      <c r="HIY418" s="35"/>
      <c r="HIZ418" s="106"/>
      <c r="HJA418" s="35"/>
      <c r="HJB418" s="106"/>
      <c r="HJC418" s="35"/>
      <c r="HJD418" s="106"/>
      <c r="HJE418" s="35"/>
      <c r="HJF418" s="106"/>
      <c r="HJG418" s="35"/>
      <c r="HJH418" s="106"/>
      <c r="HJI418" s="35"/>
      <c r="HJJ418" s="106"/>
      <c r="HJK418" s="35"/>
      <c r="HJL418" s="106"/>
      <c r="HJM418" s="35"/>
      <c r="HJN418" s="106"/>
      <c r="HJO418" s="35"/>
      <c r="HJP418" s="106"/>
      <c r="HJQ418" s="35"/>
      <c r="HJR418" s="106"/>
      <c r="HJS418" s="35"/>
      <c r="HJT418" s="106"/>
      <c r="HJU418" s="35"/>
      <c r="HJV418" s="106"/>
      <c r="HJW418" s="35"/>
      <c r="HJX418" s="106"/>
      <c r="HJY418" s="35"/>
      <c r="HJZ418" s="106"/>
      <c r="HKA418" s="35"/>
      <c r="HKB418" s="106"/>
      <c r="HKC418" s="35"/>
      <c r="HKD418" s="106"/>
      <c r="HKE418" s="35"/>
      <c r="HKF418" s="106"/>
      <c r="HKG418" s="35"/>
      <c r="HKH418" s="106"/>
      <c r="HKI418" s="35"/>
      <c r="HKJ418" s="106"/>
      <c r="HKK418" s="35"/>
      <c r="HKL418" s="106"/>
      <c r="HKM418" s="35"/>
      <c r="HKN418" s="106"/>
      <c r="HKO418" s="35"/>
      <c r="HKP418" s="106"/>
      <c r="HKQ418" s="35"/>
      <c r="HKR418" s="106"/>
      <c r="HKS418" s="35"/>
      <c r="HKT418" s="106"/>
      <c r="HKU418" s="35"/>
      <c r="HKV418" s="106"/>
      <c r="HKW418" s="35"/>
      <c r="HKX418" s="106"/>
      <c r="HKY418" s="35"/>
      <c r="HKZ418" s="106"/>
      <c r="HLA418" s="35"/>
      <c r="HLB418" s="106"/>
      <c r="HLC418" s="35"/>
      <c r="HLD418" s="106"/>
      <c r="HLE418" s="35"/>
      <c r="HLF418" s="106"/>
      <c r="HLG418" s="35"/>
      <c r="HLH418" s="106"/>
      <c r="HLI418" s="35"/>
      <c r="HLJ418" s="106"/>
      <c r="HLK418" s="35"/>
      <c r="HLL418" s="106"/>
      <c r="HLM418" s="35"/>
      <c r="HLN418" s="106"/>
      <c r="HLO418" s="35"/>
      <c r="HLP418" s="106"/>
      <c r="HLQ418" s="35"/>
      <c r="HLR418" s="106"/>
      <c r="HLS418" s="35"/>
      <c r="HLT418" s="106"/>
      <c r="HLU418" s="35"/>
      <c r="HLV418" s="106"/>
      <c r="HLW418" s="35"/>
      <c r="HLX418" s="106"/>
      <c r="HLY418" s="35"/>
      <c r="HLZ418" s="106"/>
      <c r="HMA418" s="35"/>
      <c r="HMB418" s="106"/>
      <c r="HMC418" s="35"/>
      <c r="HMD418" s="106"/>
      <c r="HME418" s="35"/>
      <c r="HMF418" s="106"/>
      <c r="HMG418" s="35"/>
      <c r="HMH418" s="106"/>
      <c r="HMI418" s="35"/>
      <c r="HMJ418" s="106"/>
      <c r="HMK418" s="35"/>
      <c r="HML418" s="106"/>
      <c r="HMM418" s="35"/>
      <c r="HMN418" s="106"/>
      <c r="HMO418" s="35"/>
      <c r="HMP418" s="106"/>
      <c r="HMQ418" s="35"/>
      <c r="HMR418" s="106"/>
      <c r="HMS418" s="35"/>
      <c r="HMT418" s="106"/>
      <c r="HMU418" s="35"/>
      <c r="HMV418" s="106"/>
      <c r="HMW418" s="35"/>
      <c r="HMX418" s="106"/>
      <c r="HMY418" s="35"/>
      <c r="HMZ418" s="106"/>
      <c r="HNA418" s="35"/>
      <c r="HNB418" s="106"/>
      <c r="HNC418" s="35"/>
      <c r="HND418" s="106"/>
      <c r="HNE418" s="35"/>
      <c r="HNF418" s="106"/>
      <c r="HNG418" s="35"/>
      <c r="HNH418" s="106"/>
      <c r="HNI418" s="35"/>
      <c r="HNJ418" s="106"/>
      <c r="HNK418" s="35"/>
      <c r="HNL418" s="106"/>
      <c r="HNM418" s="35"/>
      <c r="HNN418" s="106"/>
      <c r="HNO418" s="35"/>
      <c r="HNP418" s="106"/>
      <c r="HNQ418" s="35"/>
      <c r="HNR418" s="106"/>
      <c r="HNS418" s="35"/>
      <c r="HNT418" s="106"/>
      <c r="HNU418" s="35"/>
      <c r="HNV418" s="106"/>
      <c r="HNW418" s="35"/>
      <c r="HNX418" s="106"/>
      <c r="HNY418" s="35"/>
      <c r="HNZ418" s="106"/>
      <c r="HOA418" s="35"/>
      <c r="HOB418" s="106"/>
      <c r="HOC418" s="35"/>
      <c r="HOD418" s="106"/>
      <c r="HOE418" s="35"/>
      <c r="HOF418" s="106"/>
      <c r="HOG418" s="35"/>
      <c r="HOH418" s="106"/>
      <c r="HOI418" s="35"/>
      <c r="HOJ418" s="106"/>
      <c r="HOK418" s="35"/>
      <c r="HOL418" s="106"/>
      <c r="HOM418" s="35"/>
      <c r="HON418" s="106"/>
      <c r="HOO418" s="35"/>
      <c r="HOP418" s="106"/>
      <c r="HOQ418" s="35"/>
      <c r="HOR418" s="106"/>
      <c r="HOS418" s="35"/>
      <c r="HOT418" s="106"/>
      <c r="HOU418" s="35"/>
      <c r="HOV418" s="106"/>
      <c r="HOW418" s="35"/>
      <c r="HOX418" s="106"/>
      <c r="HOY418" s="35"/>
      <c r="HOZ418" s="106"/>
      <c r="HPA418" s="35"/>
      <c r="HPB418" s="106"/>
      <c r="HPC418" s="35"/>
      <c r="HPD418" s="106"/>
      <c r="HPE418" s="35"/>
      <c r="HPF418" s="106"/>
      <c r="HPG418" s="35"/>
      <c r="HPH418" s="106"/>
      <c r="HPI418" s="35"/>
      <c r="HPJ418" s="106"/>
      <c r="HPK418" s="35"/>
      <c r="HPL418" s="106"/>
      <c r="HPM418" s="35"/>
      <c r="HPN418" s="106"/>
      <c r="HPO418" s="35"/>
      <c r="HPP418" s="106"/>
      <c r="HPQ418" s="35"/>
      <c r="HPR418" s="106"/>
      <c r="HPS418" s="35"/>
      <c r="HPT418" s="106"/>
      <c r="HPU418" s="35"/>
      <c r="HPV418" s="106"/>
      <c r="HPW418" s="35"/>
      <c r="HPX418" s="106"/>
      <c r="HPY418" s="35"/>
      <c r="HPZ418" s="106"/>
      <c r="HQA418" s="35"/>
      <c r="HQB418" s="106"/>
      <c r="HQC418" s="35"/>
      <c r="HQD418" s="106"/>
      <c r="HQE418" s="35"/>
      <c r="HQF418" s="106"/>
      <c r="HQG418" s="35"/>
      <c r="HQH418" s="106"/>
      <c r="HQI418" s="35"/>
      <c r="HQJ418" s="106"/>
      <c r="HQK418" s="35"/>
      <c r="HQL418" s="106"/>
      <c r="HQM418" s="35"/>
      <c r="HQN418" s="106"/>
      <c r="HQO418" s="35"/>
      <c r="HQP418" s="106"/>
      <c r="HQQ418" s="35"/>
      <c r="HQR418" s="106"/>
      <c r="HQS418" s="35"/>
      <c r="HQT418" s="106"/>
      <c r="HQU418" s="35"/>
      <c r="HQV418" s="106"/>
      <c r="HQW418" s="35"/>
      <c r="HQX418" s="106"/>
      <c r="HQY418" s="35"/>
      <c r="HQZ418" s="106"/>
      <c r="HRA418" s="35"/>
      <c r="HRB418" s="106"/>
      <c r="HRC418" s="35"/>
      <c r="HRD418" s="106"/>
      <c r="HRE418" s="35"/>
      <c r="HRF418" s="106"/>
      <c r="HRG418" s="35"/>
      <c r="HRH418" s="106"/>
      <c r="HRI418" s="35"/>
      <c r="HRJ418" s="106"/>
      <c r="HRK418" s="35"/>
      <c r="HRL418" s="106"/>
      <c r="HRM418" s="35"/>
      <c r="HRN418" s="106"/>
      <c r="HRO418" s="35"/>
      <c r="HRP418" s="106"/>
      <c r="HRQ418" s="35"/>
      <c r="HRR418" s="106"/>
      <c r="HRS418" s="35"/>
      <c r="HRT418" s="106"/>
      <c r="HRU418" s="35"/>
      <c r="HRV418" s="106"/>
      <c r="HRW418" s="35"/>
      <c r="HRX418" s="106"/>
      <c r="HRY418" s="35"/>
      <c r="HRZ418" s="106"/>
      <c r="HSA418" s="35"/>
      <c r="HSB418" s="106"/>
      <c r="HSC418" s="35"/>
      <c r="HSD418" s="106"/>
      <c r="HSE418" s="35"/>
      <c r="HSF418" s="106"/>
      <c r="HSG418" s="35"/>
      <c r="HSH418" s="106"/>
      <c r="HSI418" s="35"/>
      <c r="HSJ418" s="106"/>
      <c r="HSK418" s="35"/>
      <c r="HSL418" s="106"/>
      <c r="HSM418" s="35"/>
      <c r="HSN418" s="106"/>
      <c r="HSO418" s="35"/>
      <c r="HSP418" s="106"/>
      <c r="HSQ418" s="35"/>
      <c r="HSR418" s="106"/>
      <c r="HSS418" s="35"/>
      <c r="HST418" s="106"/>
      <c r="HSU418" s="35"/>
      <c r="HSV418" s="106"/>
      <c r="HSW418" s="35"/>
      <c r="HSX418" s="106"/>
      <c r="HSY418" s="35"/>
      <c r="HSZ418" s="106"/>
      <c r="HTA418" s="35"/>
      <c r="HTB418" s="106"/>
      <c r="HTC418" s="35"/>
      <c r="HTD418" s="106"/>
      <c r="HTE418" s="35"/>
      <c r="HTF418" s="106"/>
      <c r="HTG418" s="35"/>
      <c r="HTH418" s="106"/>
      <c r="HTI418" s="35"/>
      <c r="HTJ418" s="106"/>
      <c r="HTK418" s="35"/>
      <c r="HTL418" s="106"/>
      <c r="HTM418" s="35"/>
      <c r="HTN418" s="106"/>
      <c r="HTO418" s="35"/>
      <c r="HTP418" s="106"/>
      <c r="HTQ418" s="35"/>
      <c r="HTR418" s="106"/>
      <c r="HTS418" s="35"/>
      <c r="HTT418" s="106"/>
      <c r="HTU418" s="35"/>
      <c r="HTV418" s="106"/>
      <c r="HTW418" s="35"/>
      <c r="HTX418" s="106"/>
      <c r="HTY418" s="35"/>
      <c r="HTZ418" s="106"/>
      <c r="HUA418" s="35"/>
      <c r="HUB418" s="106"/>
      <c r="HUC418" s="35"/>
      <c r="HUD418" s="106"/>
      <c r="HUE418" s="35"/>
      <c r="HUF418" s="106"/>
      <c r="HUG418" s="35"/>
      <c r="HUH418" s="106"/>
      <c r="HUI418" s="35"/>
      <c r="HUJ418" s="106"/>
      <c r="HUK418" s="35"/>
      <c r="HUL418" s="106"/>
      <c r="HUM418" s="35"/>
      <c r="HUN418" s="106"/>
      <c r="HUO418" s="35"/>
      <c r="HUP418" s="106"/>
      <c r="HUQ418" s="35"/>
      <c r="HUR418" s="106"/>
      <c r="HUS418" s="35"/>
      <c r="HUT418" s="106"/>
      <c r="HUU418" s="35"/>
      <c r="HUV418" s="106"/>
      <c r="HUW418" s="35"/>
      <c r="HUX418" s="106"/>
      <c r="HUY418" s="35"/>
      <c r="HUZ418" s="106"/>
      <c r="HVA418" s="35"/>
      <c r="HVB418" s="106"/>
      <c r="HVC418" s="35"/>
      <c r="HVD418" s="106"/>
      <c r="HVE418" s="35"/>
      <c r="HVF418" s="106"/>
      <c r="HVG418" s="35"/>
      <c r="HVH418" s="106"/>
      <c r="HVI418" s="35"/>
      <c r="HVJ418" s="106"/>
      <c r="HVK418" s="35"/>
      <c r="HVL418" s="106"/>
      <c r="HVM418" s="35"/>
      <c r="HVN418" s="106"/>
      <c r="HVO418" s="35"/>
      <c r="HVP418" s="106"/>
      <c r="HVQ418" s="35"/>
      <c r="HVR418" s="106"/>
      <c r="HVS418" s="35"/>
      <c r="HVT418" s="106"/>
      <c r="HVU418" s="35"/>
      <c r="HVV418" s="106"/>
      <c r="HVW418" s="35"/>
      <c r="HVX418" s="106"/>
      <c r="HVY418" s="35"/>
      <c r="HVZ418" s="106"/>
      <c r="HWA418" s="35"/>
      <c r="HWB418" s="106"/>
      <c r="HWC418" s="35"/>
      <c r="HWD418" s="106"/>
      <c r="HWE418" s="35"/>
      <c r="HWF418" s="106"/>
      <c r="HWG418" s="35"/>
      <c r="HWH418" s="106"/>
      <c r="HWI418" s="35"/>
      <c r="HWJ418" s="106"/>
      <c r="HWK418" s="35"/>
      <c r="HWL418" s="106"/>
      <c r="HWM418" s="35"/>
      <c r="HWN418" s="106"/>
      <c r="HWO418" s="35"/>
      <c r="HWP418" s="106"/>
      <c r="HWQ418" s="35"/>
      <c r="HWR418" s="106"/>
      <c r="HWS418" s="35"/>
      <c r="HWT418" s="106"/>
      <c r="HWU418" s="35"/>
      <c r="HWV418" s="106"/>
      <c r="HWW418" s="35"/>
      <c r="HWX418" s="106"/>
      <c r="HWY418" s="35"/>
      <c r="HWZ418" s="106"/>
      <c r="HXA418" s="35"/>
      <c r="HXB418" s="106"/>
      <c r="HXC418" s="35"/>
      <c r="HXD418" s="106"/>
      <c r="HXE418" s="35"/>
      <c r="HXF418" s="106"/>
      <c r="HXG418" s="35"/>
      <c r="HXH418" s="106"/>
      <c r="HXI418" s="35"/>
      <c r="HXJ418" s="106"/>
      <c r="HXK418" s="35"/>
      <c r="HXL418" s="106"/>
      <c r="HXM418" s="35"/>
      <c r="HXN418" s="106"/>
      <c r="HXO418" s="35"/>
      <c r="HXP418" s="106"/>
      <c r="HXQ418" s="35"/>
      <c r="HXR418" s="106"/>
      <c r="HXS418" s="35"/>
      <c r="HXT418" s="106"/>
      <c r="HXU418" s="35"/>
      <c r="HXV418" s="106"/>
      <c r="HXW418" s="35"/>
      <c r="HXX418" s="106"/>
      <c r="HXY418" s="35"/>
      <c r="HXZ418" s="106"/>
      <c r="HYA418" s="35"/>
      <c r="HYB418" s="106"/>
      <c r="HYC418" s="35"/>
      <c r="HYD418" s="106"/>
      <c r="HYE418" s="35"/>
      <c r="HYF418" s="106"/>
      <c r="HYG418" s="35"/>
      <c r="HYH418" s="106"/>
      <c r="HYI418" s="35"/>
      <c r="HYJ418" s="106"/>
      <c r="HYK418" s="35"/>
      <c r="HYL418" s="106"/>
      <c r="HYM418" s="35"/>
      <c r="HYN418" s="106"/>
      <c r="HYO418" s="35"/>
      <c r="HYP418" s="106"/>
      <c r="HYQ418" s="35"/>
      <c r="HYR418" s="106"/>
      <c r="HYS418" s="35"/>
      <c r="HYT418" s="106"/>
      <c r="HYU418" s="35"/>
      <c r="HYV418" s="106"/>
      <c r="HYW418" s="35"/>
      <c r="HYX418" s="106"/>
      <c r="HYY418" s="35"/>
      <c r="HYZ418" s="106"/>
      <c r="HZA418" s="35"/>
      <c r="HZB418" s="106"/>
      <c r="HZC418" s="35"/>
      <c r="HZD418" s="106"/>
      <c r="HZE418" s="35"/>
      <c r="HZF418" s="106"/>
      <c r="HZG418" s="35"/>
      <c r="HZH418" s="106"/>
      <c r="HZI418" s="35"/>
      <c r="HZJ418" s="106"/>
      <c r="HZK418" s="35"/>
      <c r="HZL418" s="106"/>
      <c r="HZM418" s="35"/>
      <c r="HZN418" s="106"/>
      <c r="HZO418" s="35"/>
      <c r="HZP418" s="106"/>
      <c r="HZQ418" s="35"/>
      <c r="HZR418" s="106"/>
      <c r="HZS418" s="35"/>
      <c r="HZT418" s="106"/>
      <c r="HZU418" s="35"/>
      <c r="HZV418" s="106"/>
      <c r="HZW418" s="35"/>
      <c r="HZX418" s="106"/>
      <c r="HZY418" s="35"/>
      <c r="HZZ418" s="106"/>
      <c r="IAA418" s="35"/>
      <c r="IAB418" s="106"/>
      <c r="IAC418" s="35"/>
      <c r="IAD418" s="106"/>
      <c r="IAE418" s="35"/>
      <c r="IAF418" s="106"/>
      <c r="IAG418" s="35"/>
      <c r="IAH418" s="106"/>
      <c r="IAI418" s="35"/>
      <c r="IAJ418" s="106"/>
      <c r="IAK418" s="35"/>
      <c r="IAL418" s="106"/>
      <c r="IAM418" s="35"/>
      <c r="IAN418" s="106"/>
      <c r="IAO418" s="35"/>
      <c r="IAP418" s="106"/>
      <c r="IAQ418" s="35"/>
      <c r="IAR418" s="106"/>
      <c r="IAS418" s="35"/>
      <c r="IAT418" s="106"/>
      <c r="IAU418" s="35"/>
      <c r="IAV418" s="106"/>
      <c r="IAW418" s="35"/>
      <c r="IAX418" s="106"/>
      <c r="IAY418" s="35"/>
      <c r="IAZ418" s="106"/>
      <c r="IBA418" s="35"/>
      <c r="IBB418" s="106"/>
      <c r="IBC418" s="35"/>
      <c r="IBD418" s="106"/>
      <c r="IBE418" s="35"/>
      <c r="IBF418" s="106"/>
      <c r="IBG418" s="35"/>
      <c r="IBH418" s="106"/>
      <c r="IBI418" s="35"/>
      <c r="IBJ418" s="106"/>
      <c r="IBK418" s="35"/>
      <c r="IBL418" s="106"/>
      <c r="IBM418" s="35"/>
      <c r="IBN418" s="106"/>
      <c r="IBO418" s="35"/>
      <c r="IBP418" s="106"/>
      <c r="IBQ418" s="35"/>
      <c r="IBR418" s="106"/>
      <c r="IBS418" s="35"/>
      <c r="IBT418" s="106"/>
      <c r="IBU418" s="35"/>
      <c r="IBV418" s="106"/>
      <c r="IBW418" s="35"/>
      <c r="IBX418" s="106"/>
      <c r="IBY418" s="35"/>
      <c r="IBZ418" s="106"/>
      <c r="ICA418" s="35"/>
      <c r="ICB418" s="106"/>
      <c r="ICC418" s="35"/>
      <c r="ICD418" s="106"/>
      <c r="ICE418" s="35"/>
      <c r="ICF418" s="106"/>
      <c r="ICG418" s="35"/>
      <c r="ICH418" s="106"/>
      <c r="ICI418" s="35"/>
      <c r="ICJ418" s="106"/>
      <c r="ICK418" s="35"/>
      <c r="ICL418" s="106"/>
      <c r="ICM418" s="35"/>
      <c r="ICN418" s="106"/>
      <c r="ICO418" s="35"/>
      <c r="ICP418" s="106"/>
      <c r="ICQ418" s="35"/>
      <c r="ICR418" s="106"/>
      <c r="ICS418" s="35"/>
      <c r="ICT418" s="106"/>
      <c r="ICU418" s="35"/>
      <c r="ICV418" s="106"/>
      <c r="ICW418" s="35"/>
      <c r="ICX418" s="106"/>
      <c r="ICY418" s="35"/>
      <c r="ICZ418" s="106"/>
      <c r="IDA418" s="35"/>
      <c r="IDB418" s="106"/>
      <c r="IDC418" s="35"/>
      <c r="IDD418" s="106"/>
      <c r="IDE418" s="35"/>
      <c r="IDF418" s="106"/>
      <c r="IDG418" s="35"/>
      <c r="IDH418" s="106"/>
      <c r="IDI418" s="35"/>
      <c r="IDJ418" s="106"/>
      <c r="IDK418" s="35"/>
      <c r="IDL418" s="106"/>
      <c r="IDM418" s="35"/>
      <c r="IDN418" s="106"/>
      <c r="IDO418" s="35"/>
      <c r="IDP418" s="106"/>
      <c r="IDQ418" s="35"/>
      <c r="IDR418" s="106"/>
      <c r="IDS418" s="35"/>
      <c r="IDT418" s="106"/>
      <c r="IDU418" s="35"/>
      <c r="IDV418" s="106"/>
      <c r="IDW418" s="35"/>
      <c r="IDX418" s="106"/>
      <c r="IDY418" s="35"/>
      <c r="IDZ418" s="106"/>
      <c r="IEA418" s="35"/>
      <c r="IEB418" s="106"/>
      <c r="IEC418" s="35"/>
      <c r="IED418" s="106"/>
      <c r="IEE418" s="35"/>
      <c r="IEF418" s="106"/>
      <c r="IEG418" s="35"/>
      <c r="IEH418" s="106"/>
      <c r="IEI418" s="35"/>
      <c r="IEJ418" s="106"/>
      <c r="IEK418" s="35"/>
      <c r="IEL418" s="106"/>
      <c r="IEM418" s="35"/>
      <c r="IEN418" s="106"/>
      <c r="IEO418" s="35"/>
      <c r="IEP418" s="106"/>
      <c r="IEQ418" s="35"/>
      <c r="IER418" s="106"/>
      <c r="IES418" s="35"/>
      <c r="IET418" s="106"/>
      <c r="IEU418" s="35"/>
      <c r="IEV418" s="106"/>
      <c r="IEW418" s="35"/>
      <c r="IEX418" s="106"/>
      <c r="IEY418" s="35"/>
      <c r="IEZ418" s="106"/>
      <c r="IFA418" s="35"/>
      <c r="IFB418" s="106"/>
      <c r="IFC418" s="35"/>
      <c r="IFD418" s="106"/>
      <c r="IFE418" s="35"/>
      <c r="IFF418" s="106"/>
      <c r="IFG418" s="35"/>
      <c r="IFH418" s="106"/>
      <c r="IFI418" s="35"/>
      <c r="IFJ418" s="106"/>
      <c r="IFK418" s="35"/>
      <c r="IFL418" s="106"/>
      <c r="IFM418" s="35"/>
      <c r="IFN418" s="106"/>
      <c r="IFO418" s="35"/>
      <c r="IFP418" s="106"/>
      <c r="IFQ418" s="35"/>
      <c r="IFR418" s="106"/>
      <c r="IFS418" s="35"/>
      <c r="IFT418" s="106"/>
      <c r="IFU418" s="35"/>
      <c r="IFV418" s="106"/>
      <c r="IFW418" s="35"/>
      <c r="IFX418" s="106"/>
      <c r="IFY418" s="35"/>
      <c r="IFZ418" s="106"/>
      <c r="IGA418" s="35"/>
      <c r="IGB418" s="106"/>
      <c r="IGC418" s="35"/>
      <c r="IGD418" s="106"/>
      <c r="IGE418" s="35"/>
      <c r="IGF418" s="106"/>
      <c r="IGG418" s="35"/>
      <c r="IGH418" s="106"/>
      <c r="IGI418" s="35"/>
      <c r="IGJ418" s="106"/>
      <c r="IGK418" s="35"/>
      <c r="IGL418" s="106"/>
      <c r="IGM418" s="35"/>
      <c r="IGN418" s="106"/>
      <c r="IGO418" s="35"/>
      <c r="IGP418" s="106"/>
      <c r="IGQ418" s="35"/>
      <c r="IGR418" s="106"/>
      <c r="IGS418" s="35"/>
      <c r="IGT418" s="106"/>
      <c r="IGU418" s="35"/>
      <c r="IGV418" s="106"/>
      <c r="IGW418" s="35"/>
      <c r="IGX418" s="106"/>
      <c r="IGY418" s="35"/>
      <c r="IGZ418" s="106"/>
      <c r="IHA418" s="35"/>
      <c r="IHB418" s="106"/>
      <c r="IHC418" s="35"/>
      <c r="IHD418" s="106"/>
      <c r="IHE418" s="35"/>
      <c r="IHF418" s="106"/>
      <c r="IHG418" s="35"/>
      <c r="IHH418" s="106"/>
      <c r="IHI418" s="35"/>
      <c r="IHJ418" s="106"/>
      <c r="IHK418" s="35"/>
      <c r="IHL418" s="106"/>
      <c r="IHM418" s="35"/>
      <c r="IHN418" s="106"/>
      <c r="IHO418" s="35"/>
      <c r="IHP418" s="106"/>
      <c r="IHQ418" s="35"/>
      <c r="IHR418" s="106"/>
      <c r="IHS418" s="35"/>
      <c r="IHT418" s="106"/>
      <c r="IHU418" s="35"/>
      <c r="IHV418" s="106"/>
      <c r="IHW418" s="35"/>
      <c r="IHX418" s="106"/>
      <c r="IHY418" s="35"/>
      <c r="IHZ418" s="106"/>
      <c r="IIA418" s="35"/>
      <c r="IIB418" s="106"/>
      <c r="IIC418" s="35"/>
      <c r="IID418" s="106"/>
      <c r="IIE418" s="35"/>
      <c r="IIF418" s="106"/>
      <c r="IIG418" s="35"/>
      <c r="IIH418" s="106"/>
      <c r="III418" s="35"/>
      <c r="IIJ418" s="106"/>
      <c r="IIK418" s="35"/>
      <c r="IIL418" s="106"/>
      <c r="IIM418" s="35"/>
      <c r="IIN418" s="106"/>
      <c r="IIO418" s="35"/>
      <c r="IIP418" s="106"/>
      <c r="IIQ418" s="35"/>
      <c r="IIR418" s="106"/>
      <c r="IIS418" s="35"/>
      <c r="IIT418" s="106"/>
      <c r="IIU418" s="35"/>
      <c r="IIV418" s="106"/>
      <c r="IIW418" s="35"/>
      <c r="IIX418" s="106"/>
      <c r="IIY418" s="35"/>
      <c r="IIZ418" s="106"/>
      <c r="IJA418" s="35"/>
      <c r="IJB418" s="106"/>
      <c r="IJC418" s="35"/>
      <c r="IJD418" s="106"/>
      <c r="IJE418" s="35"/>
      <c r="IJF418" s="106"/>
      <c r="IJG418" s="35"/>
      <c r="IJH418" s="106"/>
      <c r="IJI418" s="35"/>
      <c r="IJJ418" s="106"/>
      <c r="IJK418" s="35"/>
      <c r="IJL418" s="106"/>
      <c r="IJM418" s="35"/>
      <c r="IJN418" s="106"/>
      <c r="IJO418" s="35"/>
      <c r="IJP418" s="106"/>
      <c r="IJQ418" s="35"/>
      <c r="IJR418" s="106"/>
      <c r="IJS418" s="35"/>
      <c r="IJT418" s="106"/>
      <c r="IJU418" s="35"/>
      <c r="IJV418" s="106"/>
      <c r="IJW418" s="35"/>
      <c r="IJX418" s="106"/>
      <c r="IJY418" s="35"/>
      <c r="IJZ418" s="106"/>
      <c r="IKA418" s="35"/>
      <c r="IKB418" s="106"/>
      <c r="IKC418" s="35"/>
      <c r="IKD418" s="106"/>
      <c r="IKE418" s="35"/>
      <c r="IKF418" s="106"/>
      <c r="IKG418" s="35"/>
      <c r="IKH418" s="106"/>
      <c r="IKI418" s="35"/>
      <c r="IKJ418" s="106"/>
      <c r="IKK418" s="35"/>
      <c r="IKL418" s="106"/>
      <c r="IKM418" s="35"/>
      <c r="IKN418" s="106"/>
      <c r="IKO418" s="35"/>
      <c r="IKP418" s="106"/>
      <c r="IKQ418" s="35"/>
      <c r="IKR418" s="106"/>
      <c r="IKS418" s="35"/>
      <c r="IKT418" s="106"/>
      <c r="IKU418" s="35"/>
      <c r="IKV418" s="106"/>
      <c r="IKW418" s="35"/>
      <c r="IKX418" s="106"/>
      <c r="IKY418" s="35"/>
      <c r="IKZ418" s="106"/>
      <c r="ILA418" s="35"/>
      <c r="ILB418" s="106"/>
      <c r="ILC418" s="35"/>
      <c r="ILD418" s="106"/>
      <c r="ILE418" s="35"/>
      <c r="ILF418" s="106"/>
      <c r="ILG418" s="35"/>
      <c r="ILH418" s="106"/>
      <c r="ILI418" s="35"/>
      <c r="ILJ418" s="106"/>
      <c r="ILK418" s="35"/>
      <c r="ILL418" s="106"/>
      <c r="ILM418" s="35"/>
      <c r="ILN418" s="106"/>
      <c r="ILO418" s="35"/>
      <c r="ILP418" s="106"/>
      <c r="ILQ418" s="35"/>
      <c r="ILR418" s="106"/>
      <c r="ILS418" s="35"/>
      <c r="ILT418" s="106"/>
      <c r="ILU418" s="35"/>
      <c r="ILV418" s="106"/>
      <c r="ILW418" s="35"/>
      <c r="ILX418" s="106"/>
      <c r="ILY418" s="35"/>
      <c r="ILZ418" s="106"/>
      <c r="IMA418" s="35"/>
      <c r="IMB418" s="106"/>
      <c r="IMC418" s="35"/>
      <c r="IMD418" s="106"/>
      <c r="IME418" s="35"/>
      <c r="IMF418" s="106"/>
      <c r="IMG418" s="35"/>
      <c r="IMH418" s="106"/>
      <c r="IMI418" s="35"/>
      <c r="IMJ418" s="106"/>
      <c r="IMK418" s="35"/>
      <c r="IML418" s="106"/>
      <c r="IMM418" s="35"/>
      <c r="IMN418" s="106"/>
      <c r="IMO418" s="35"/>
      <c r="IMP418" s="106"/>
      <c r="IMQ418" s="35"/>
      <c r="IMR418" s="106"/>
      <c r="IMS418" s="35"/>
      <c r="IMT418" s="106"/>
      <c r="IMU418" s="35"/>
      <c r="IMV418" s="106"/>
      <c r="IMW418" s="35"/>
      <c r="IMX418" s="106"/>
      <c r="IMY418" s="35"/>
      <c r="IMZ418" s="106"/>
      <c r="INA418" s="35"/>
      <c r="INB418" s="106"/>
      <c r="INC418" s="35"/>
      <c r="IND418" s="106"/>
      <c r="INE418" s="35"/>
      <c r="INF418" s="106"/>
      <c r="ING418" s="35"/>
      <c r="INH418" s="106"/>
      <c r="INI418" s="35"/>
      <c r="INJ418" s="106"/>
      <c r="INK418" s="35"/>
      <c r="INL418" s="106"/>
      <c r="INM418" s="35"/>
      <c r="INN418" s="106"/>
      <c r="INO418" s="35"/>
      <c r="INP418" s="106"/>
      <c r="INQ418" s="35"/>
      <c r="INR418" s="106"/>
      <c r="INS418" s="35"/>
      <c r="INT418" s="106"/>
      <c r="INU418" s="35"/>
      <c r="INV418" s="106"/>
      <c r="INW418" s="35"/>
      <c r="INX418" s="106"/>
      <c r="INY418" s="35"/>
      <c r="INZ418" s="106"/>
      <c r="IOA418" s="35"/>
      <c r="IOB418" s="106"/>
      <c r="IOC418" s="35"/>
      <c r="IOD418" s="106"/>
      <c r="IOE418" s="35"/>
      <c r="IOF418" s="106"/>
      <c r="IOG418" s="35"/>
      <c r="IOH418" s="106"/>
      <c r="IOI418" s="35"/>
      <c r="IOJ418" s="106"/>
      <c r="IOK418" s="35"/>
      <c r="IOL418" s="106"/>
      <c r="IOM418" s="35"/>
      <c r="ION418" s="106"/>
      <c r="IOO418" s="35"/>
      <c r="IOP418" s="106"/>
      <c r="IOQ418" s="35"/>
      <c r="IOR418" s="106"/>
      <c r="IOS418" s="35"/>
      <c r="IOT418" s="106"/>
      <c r="IOU418" s="35"/>
      <c r="IOV418" s="106"/>
      <c r="IOW418" s="35"/>
      <c r="IOX418" s="106"/>
      <c r="IOY418" s="35"/>
      <c r="IOZ418" s="106"/>
      <c r="IPA418" s="35"/>
      <c r="IPB418" s="106"/>
      <c r="IPC418" s="35"/>
      <c r="IPD418" s="106"/>
      <c r="IPE418" s="35"/>
      <c r="IPF418" s="106"/>
      <c r="IPG418" s="35"/>
      <c r="IPH418" s="106"/>
      <c r="IPI418" s="35"/>
      <c r="IPJ418" s="106"/>
      <c r="IPK418" s="35"/>
      <c r="IPL418" s="106"/>
      <c r="IPM418" s="35"/>
      <c r="IPN418" s="106"/>
      <c r="IPO418" s="35"/>
      <c r="IPP418" s="106"/>
      <c r="IPQ418" s="35"/>
      <c r="IPR418" s="106"/>
      <c r="IPS418" s="35"/>
      <c r="IPT418" s="106"/>
      <c r="IPU418" s="35"/>
      <c r="IPV418" s="106"/>
      <c r="IPW418" s="35"/>
      <c r="IPX418" s="106"/>
      <c r="IPY418" s="35"/>
      <c r="IPZ418" s="106"/>
      <c r="IQA418" s="35"/>
      <c r="IQB418" s="106"/>
      <c r="IQC418" s="35"/>
      <c r="IQD418" s="106"/>
      <c r="IQE418" s="35"/>
      <c r="IQF418" s="106"/>
      <c r="IQG418" s="35"/>
      <c r="IQH418" s="106"/>
      <c r="IQI418" s="35"/>
      <c r="IQJ418" s="106"/>
      <c r="IQK418" s="35"/>
      <c r="IQL418" s="106"/>
      <c r="IQM418" s="35"/>
      <c r="IQN418" s="106"/>
      <c r="IQO418" s="35"/>
      <c r="IQP418" s="106"/>
      <c r="IQQ418" s="35"/>
      <c r="IQR418" s="106"/>
      <c r="IQS418" s="35"/>
      <c r="IQT418" s="106"/>
      <c r="IQU418" s="35"/>
      <c r="IQV418" s="106"/>
      <c r="IQW418" s="35"/>
      <c r="IQX418" s="106"/>
      <c r="IQY418" s="35"/>
      <c r="IQZ418" s="106"/>
      <c r="IRA418" s="35"/>
      <c r="IRB418" s="106"/>
      <c r="IRC418" s="35"/>
      <c r="IRD418" s="106"/>
      <c r="IRE418" s="35"/>
      <c r="IRF418" s="106"/>
      <c r="IRG418" s="35"/>
      <c r="IRH418" s="106"/>
      <c r="IRI418" s="35"/>
      <c r="IRJ418" s="106"/>
      <c r="IRK418" s="35"/>
      <c r="IRL418" s="106"/>
      <c r="IRM418" s="35"/>
      <c r="IRN418" s="106"/>
      <c r="IRO418" s="35"/>
      <c r="IRP418" s="106"/>
      <c r="IRQ418" s="35"/>
      <c r="IRR418" s="106"/>
      <c r="IRS418" s="35"/>
      <c r="IRT418" s="106"/>
      <c r="IRU418" s="35"/>
      <c r="IRV418" s="106"/>
      <c r="IRW418" s="35"/>
      <c r="IRX418" s="106"/>
      <c r="IRY418" s="35"/>
      <c r="IRZ418" s="106"/>
      <c r="ISA418" s="35"/>
      <c r="ISB418" s="106"/>
      <c r="ISC418" s="35"/>
      <c r="ISD418" s="106"/>
      <c r="ISE418" s="35"/>
      <c r="ISF418" s="106"/>
      <c r="ISG418" s="35"/>
      <c r="ISH418" s="106"/>
      <c r="ISI418" s="35"/>
      <c r="ISJ418" s="106"/>
      <c r="ISK418" s="35"/>
      <c r="ISL418" s="106"/>
      <c r="ISM418" s="35"/>
      <c r="ISN418" s="106"/>
      <c r="ISO418" s="35"/>
      <c r="ISP418" s="106"/>
      <c r="ISQ418" s="35"/>
      <c r="ISR418" s="106"/>
      <c r="ISS418" s="35"/>
      <c r="IST418" s="106"/>
      <c r="ISU418" s="35"/>
      <c r="ISV418" s="106"/>
      <c r="ISW418" s="35"/>
      <c r="ISX418" s="106"/>
      <c r="ISY418" s="35"/>
      <c r="ISZ418" s="106"/>
      <c r="ITA418" s="35"/>
      <c r="ITB418" s="106"/>
      <c r="ITC418" s="35"/>
      <c r="ITD418" s="106"/>
      <c r="ITE418" s="35"/>
      <c r="ITF418" s="106"/>
      <c r="ITG418" s="35"/>
      <c r="ITH418" s="106"/>
      <c r="ITI418" s="35"/>
      <c r="ITJ418" s="106"/>
      <c r="ITK418" s="35"/>
      <c r="ITL418" s="106"/>
      <c r="ITM418" s="35"/>
      <c r="ITN418" s="106"/>
      <c r="ITO418" s="35"/>
      <c r="ITP418" s="106"/>
      <c r="ITQ418" s="35"/>
      <c r="ITR418" s="106"/>
      <c r="ITS418" s="35"/>
      <c r="ITT418" s="106"/>
      <c r="ITU418" s="35"/>
      <c r="ITV418" s="106"/>
      <c r="ITW418" s="35"/>
      <c r="ITX418" s="106"/>
      <c r="ITY418" s="35"/>
      <c r="ITZ418" s="106"/>
      <c r="IUA418" s="35"/>
      <c r="IUB418" s="106"/>
      <c r="IUC418" s="35"/>
      <c r="IUD418" s="106"/>
      <c r="IUE418" s="35"/>
      <c r="IUF418" s="106"/>
      <c r="IUG418" s="35"/>
      <c r="IUH418" s="106"/>
      <c r="IUI418" s="35"/>
      <c r="IUJ418" s="106"/>
      <c r="IUK418" s="35"/>
      <c r="IUL418" s="106"/>
      <c r="IUM418" s="35"/>
      <c r="IUN418" s="106"/>
      <c r="IUO418" s="35"/>
      <c r="IUP418" s="106"/>
      <c r="IUQ418" s="35"/>
      <c r="IUR418" s="106"/>
      <c r="IUS418" s="35"/>
      <c r="IUT418" s="106"/>
      <c r="IUU418" s="35"/>
      <c r="IUV418" s="106"/>
      <c r="IUW418" s="35"/>
      <c r="IUX418" s="106"/>
      <c r="IUY418" s="35"/>
      <c r="IUZ418" s="106"/>
      <c r="IVA418" s="35"/>
      <c r="IVB418" s="106"/>
      <c r="IVC418" s="35"/>
      <c r="IVD418" s="106"/>
      <c r="IVE418" s="35"/>
      <c r="IVF418" s="106"/>
      <c r="IVG418" s="35"/>
      <c r="IVH418" s="106"/>
      <c r="IVI418" s="35"/>
      <c r="IVJ418" s="106"/>
      <c r="IVK418" s="35"/>
      <c r="IVL418" s="106"/>
      <c r="IVM418" s="35"/>
      <c r="IVN418" s="106"/>
      <c r="IVO418" s="35"/>
      <c r="IVP418" s="106"/>
      <c r="IVQ418" s="35"/>
      <c r="IVR418" s="106"/>
      <c r="IVS418" s="35"/>
      <c r="IVT418" s="106"/>
      <c r="IVU418" s="35"/>
      <c r="IVV418" s="106"/>
      <c r="IVW418" s="35"/>
      <c r="IVX418" s="106"/>
      <c r="IVY418" s="35"/>
      <c r="IVZ418" s="106"/>
      <c r="IWA418" s="35"/>
      <c r="IWB418" s="106"/>
      <c r="IWC418" s="35"/>
      <c r="IWD418" s="106"/>
      <c r="IWE418" s="35"/>
      <c r="IWF418" s="106"/>
      <c r="IWG418" s="35"/>
      <c r="IWH418" s="106"/>
      <c r="IWI418" s="35"/>
      <c r="IWJ418" s="106"/>
      <c r="IWK418" s="35"/>
      <c r="IWL418" s="106"/>
      <c r="IWM418" s="35"/>
      <c r="IWN418" s="106"/>
      <c r="IWO418" s="35"/>
      <c r="IWP418" s="106"/>
      <c r="IWQ418" s="35"/>
      <c r="IWR418" s="106"/>
      <c r="IWS418" s="35"/>
      <c r="IWT418" s="106"/>
      <c r="IWU418" s="35"/>
      <c r="IWV418" s="106"/>
      <c r="IWW418" s="35"/>
      <c r="IWX418" s="106"/>
      <c r="IWY418" s="35"/>
      <c r="IWZ418" s="106"/>
      <c r="IXA418" s="35"/>
      <c r="IXB418" s="106"/>
      <c r="IXC418" s="35"/>
      <c r="IXD418" s="106"/>
      <c r="IXE418" s="35"/>
      <c r="IXF418" s="106"/>
      <c r="IXG418" s="35"/>
      <c r="IXH418" s="106"/>
      <c r="IXI418" s="35"/>
      <c r="IXJ418" s="106"/>
      <c r="IXK418" s="35"/>
      <c r="IXL418" s="106"/>
      <c r="IXM418" s="35"/>
      <c r="IXN418" s="106"/>
      <c r="IXO418" s="35"/>
      <c r="IXP418" s="106"/>
      <c r="IXQ418" s="35"/>
      <c r="IXR418" s="106"/>
      <c r="IXS418" s="35"/>
      <c r="IXT418" s="106"/>
      <c r="IXU418" s="35"/>
      <c r="IXV418" s="106"/>
      <c r="IXW418" s="35"/>
      <c r="IXX418" s="106"/>
      <c r="IXY418" s="35"/>
      <c r="IXZ418" s="106"/>
      <c r="IYA418" s="35"/>
      <c r="IYB418" s="106"/>
      <c r="IYC418" s="35"/>
      <c r="IYD418" s="106"/>
      <c r="IYE418" s="35"/>
      <c r="IYF418" s="106"/>
      <c r="IYG418" s="35"/>
      <c r="IYH418" s="106"/>
      <c r="IYI418" s="35"/>
      <c r="IYJ418" s="106"/>
      <c r="IYK418" s="35"/>
      <c r="IYL418" s="106"/>
      <c r="IYM418" s="35"/>
      <c r="IYN418" s="106"/>
      <c r="IYO418" s="35"/>
      <c r="IYP418" s="106"/>
      <c r="IYQ418" s="35"/>
      <c r="IYR418" s="106"/>
      <c r="IYS418" s="35"/>
      <c r="IYT418" s="106"/>
      <c r="IYU418" s="35"/>
      <c r="IYV418" s="106"/>
      <c r="IYW418" s="35"/>
      <c r="IYX418" s="106"/>
      <c r="IYY418" s="35"/>
      <c r="IYZ418" s="106"/>
      <c r="IZA418" s="35"/>
      <c r="IZB418" s="106"/>
      <c r="IZC418" s="35"/>
      <c r="IZD418" s="106"/>
      <c r="IZE418" s="35"/>
      <c r="IZF418" s="106"/>
      <c r="IZG418" s="35"/>
      <c r="IZH418" s="106"/>
      <c r="IZI418" s="35"/>
      <c r="IZJ418" s="106"/>
      <c r="IZK418" s="35"/>
      <c r="IZL418" s="106"/>
      <c r="IZM418" s="35"/>
      <c r="IZN418" s="106"/>
      <c r="IZO418" s="35"/>
      <c r="IZP418" s="106"/>
      <c r="IZQ418" s="35"/>
      <c r="IZR418" s="106"/>
      <c r="IZS418" s="35"/>
      <c r="IZT418" s="106"/>
      <c r="IZU418" s="35"/>
      <c r="IZV418" s="106"/>
      <c r="IZW418" s="35"/>
      <c r="IZX418" s="106"/>
      <c r="IZY418" s="35"/>
      <c r="IZZ418" s="106"/>
      <c r="JAA418" s="35"/>
      <c r="JAB418" s="106"/>
      <c r="JAC418" s="35"/>
      <c r="JAD418" s="106"/>
      <c r="JAE418" s="35"/>
      <c r="JAF418" s="106"/>
      <c r="JAG418" s="35"/>
      <c r="JAH418" s="106"/>
      <c r="JAI418" s="35"/>
      <c r="JAJ418" s="106"/>
      <c r="JAK418" s="35"/>
      <c r="JAL418" s="106"/>
      <c r="JAM418" s="35"/>
      <c r="JAN418" s="106"/>
      <c r="JAO418" s="35"/>
      <c r="JAP418" s="106"/>
      <c r="JAQ418" s="35"/>
      <c r="JAR418" s="106"/>
      <c r="JAS418" s="35"/>
      <c r="JAT418" s="106"/>
      <c r="JAU418" s="35"/>
      <c r="JAV418" s="106"/>
      <c r="JAW418" s="35"/>
      <c r="JAX418" s="106"/>
      <c r="JAY418" s="35"/>
      <c r="JAZ418" s="106"/>
      <c r="JBA418" s="35"/>
      <c r="JBB418" s="106"/>
      <c r="JBC418" s="35"/>
      <c r="JBD418" s="106"/>
      <c r="JBE418" s="35"/>
      <c r="JBF418" s="106"/>
      <c r="JBG418" s="35"/>
      <c r="JBH418" s="106"/>
      <c r="JBI418" s="35"/>
      <c r="JBJ418" s="106"/>
      <c r="JBK418" s="35"/>
      <c r="JBL418" s="106"/>
      <c r="JBM418" s="35"/>
      <c r="JBN418" s="106"/>
      <c r="JBO418" s="35"/>
      <c r="JBP418" s="106"/>
      <c r="JBQ418" s="35"/>
      <c r="JBR418" s="106"/>
      <c r="JBS418" s="35"/>
      <c r="JBT418" s="106"/>
      <c r="JBU418" s="35"/>
      <c r="JBV418" s="106"/>
      <c r="JBW418" s="35"/>
      <c r="JBX418" s="106"/>
      <c r="JBY418" s="35"/>
      <c r="JBZ418" s="106"/>
      <c r="JCA418" s="35"/>
      <c r="JCB418" s="106"/>
      <c r="JCC418" s="35"/>
      <c r="JCD418" s="106"/>
      <c r="JCE418" s="35"/>
      <c r="JCF418" s="106"/>
      <c r="JCG418" s="35"/>
      <c r="JCH418" s="106"/>
      <c r="JCI418" s="35"/>
      <c r="JCJ418" s="106"/>
      <c r="JCK418" s="35"/>
      <c r="JCL418" s="106"/>
      <c r="JCM418" s="35"/>
      <c r="JCN418" s="106"/>
      <c r="JCO418" s="35"/>
      <c r="JCP418" s="106"/>
      <c r="JCQ418" s="35"/>
      <c r="JCR418" s="106"/>
      <c r="JCS418" s="35"/>
      <c r="JCT418" s="106"/>
      <c r="JCU418" s="35"/>
      <c r="JCV418" s="106"/>
      <c r="JCW418" s="35"/>
      <c r="JCX418" s="106"/>
      <c r="JCY418" s="35"/>
      <c r="JCZ418" s="106"/>
      <c r="JDA418" s="35"/>
      <c r="JDB418" s="106"/>
      <c r="JDC418" s="35"/>
      <c r="JDD418" s="106"/>
      <c r="JDE418" s="35"/>
      <c r="JDF418" s="106"/>
      <c r="JDG418" s="35"/>
      <c r="JDH418" s="106"/>
      <c r="JDI418" s="35"/>
      <c r="JDJ418" s="106"/>
      <c r="JDK418" s="35"/>
      <c r="JDL418" s="106"/>
      <c r="JDM418" s="35"/>
      <c r="JDN418" s="106"/>
      <c r="JDO418" s="35"/>
      <c r="JDP418" s="106"/>
      <c r="JDQ418" s="35"/>
      <c r="JDR418" s="106"/>
      <c r="JDS418" s="35"/>
      <c r="JDT418" s="106"/>
      <c r="JDU418" s="35"/>
      <c r="JDV418" s="106"/>
      <c r="JDW418" s="35"/>
      <c r="JDX418" s="106"/>
      <c r="JDY418" s="35"/>
      <c r="JDZ418" s="106"/>
      <c r="JEA418" s="35"/>
      <c r="JEB418" s="106"/>
      <c r="JEC418" s="35"/>
      <c r="JED418" s="106"/>
      <c r="JEE418" s="35"/>
      <c r="JEF418" s="106"/>
      <c r="JEG418" s="35"/>
      <c r="JEH418" s="106"/>
      <c r="JEI418" s="35"/>
      <c r="JEJ418" s="106"/>
      <c r="JEK418" s="35"/>
      <c r="JEL418" s="106"/>
      <c r="JEM418" s="35"/>
      <c r="JEN418" s="106"/>
      <c r="JEO418" s="35"/>
      <c r="JEP418" s="106"/>
      <c r="JEQ418" s="35"/>
      <c r="JER418" s="106"/>
      <c r="JES418" s="35"/>
      <c r="JET418" s="106"/>
      <c r="JEU418" s="35"/>
      <c r="JEV418" s="106"/>
      <c r="JEW418" s="35"/>
      <c r="JEX418" s="106"/>
      <c r="JEY418" s="35"/>
      <c r="JEZ418" s="106"/>
      <c r="JFA418" s="35"/>
      <c r="JFB418" s="106"/>
      <c r="JFC418" s="35"/>
      <c r="JFD418" s="106"/>
      <c r="JFE418" s="35"/>
      <c r="JFF418" s="106"/>
      <c r="JFG418" s="35"/>
      <c r="JFH418" s="106"/>
      <c r="JFI418" s="35"/>
      <c r="JFJ418" s="106"/>
      <c r="JFK418" s="35"/>
      <c r="JFL418" s="106"/>
      <c r="JFM418" s="35"/>
      <c r="JFN418" s="106"/>
      <c r="JFO418" s="35"/>
      <c r="JFP418" s="106"/>
      <c r="JFQ418" s="35"/>
      <c r="JFR418" s="106"/>
      <c r="JFS418" s="35"/>
      <c r="JFT418" s="106"/>
      <c r="JFU418" s="35"/>
      <c r="JFV418" s="106"/>
      <c r="JFW418" s="35"/>
      <c r="JFX418" s="106"/>
      <c r="JFY418" s="35"/>
      <c r="JFZ418" s="106"/>
      <c r="JGA418" s="35"/>
      <c r="JGB418" s="106"/>
      <c r="JGC418" s="35"/>
      <c r="JGD418" s="106"/>
      <c r="JGE418" s="35"/>
      <c r="JGF418" s="106"/>
      <c r="JGG418" s="35"/>
      <c r="JGH418" s="106"/>
      <c r="JGI418" s="35"/>
      <c r="JGJ418" s="106"/>
      <c r="JGK418" s="35"/>
      <c r="JGL418" s="106"/>
      <c r="JGM418" s="35"/>
      <c r="JGN418" s="106"/>
      <c r="JGO418" s="35"/>
      <c r="JGP418" s="106"/>
      <c r="JGQ418" s="35"/>
      <c r="JGR418" s="106"/>
      <c r="JGS418" s="35"/>
      <c r="JGT418" s="106"/>
      <c r="JGU418" s="35"/>
      <c r="JGV418" s="106"/>
      <c r="JGW418" s="35"/>
      <c r="JGX418" s="106"/>
      <c r="JGY418" s="35"/>
      <c r="JGZ418" s="106"/>
      <c r="JHA418" s="35"/>
      <c r="JHB418" s="106"/>
      <c r="JHC418" s="35"/>
      <c r="JHD418" s="106"/>
      <c r="JHE418" s="35"/>
      <c r="JHF418" s="106"/>
      <c r="JHG418" s="35"/>
      <c r="JHH418" s="106"/>
      <c r="JHI418" s="35"/>
      <c r="JHJ418" s="106"/>
      <c r="JHK418" s="35"/>
      <c r="JHL418" s="106"/>
      <c r="JHM418" s="35"/>
      <c r="JHN418" s="106"/>
      <c r="JHO418" s="35"/>
      <c r="JHP418" s="106"/>
      <c r="JHQ418" s="35"/>
      <c r="JHR418" s="106"/>
      <c r="JHS418" s="35"/>
      <c r="JHT418" s="106"/>
      <c r="JHU418" s="35"/>
      <c r="JHV418" s="106"/>
      <c r="JHW418" s="35"/>
      <c r="JHX418" s="106"/>
      <c r="JHY418" s="35"/>
      <c r="JHZ418" s="106"/>
      <c r="JIA418" s="35"/>
      <c r="JIB418" s="106"/>
      <c r="JIC418" s="35"/>
      <c r="JID418" s="106"/>
      <c r="JIE418" s="35"/>
      <c r="JIF418" s="106"/>
      <c r="JIG418" s="35"/>
      <c r="JIH418" s="106"/>
      <c r="JII418" s="35"/>
      <c r="JIJ418" s="106"/>
      <c r="JIK418" s="35"/>
      <c r="JIL418" s="106"/>
      <c r="JIM418" s="35"/>
      <c r="JIN418" s="106"/>
      <c r="JIO418" s="35"/>
      <c r="JIP418" s="106"/>
      <c r="JIQ418" s="35"/>
      <c r="JIR418" s="106"/>
      <c r="JIS418" s="35"/>
      <c r="JIT418" s="106"/>
      <c r="JIU418" s="35"/>
      <c r="JIV418" s="106"/>
      <c r="JIW418" s="35"/>
      <c r="JIX418" s="106"/>
      <c r="JIY418" s="35"/>
      <c r="JIZ418" s="106"/>
      <c r="JJA418" s="35"/>
      <c r="JJB418" s="106"/>
      <c r="JJC418" s="35"/>
      <c r="JJD418" s="106"/>
      <c r="JJE418" s="35"/>
      <c r="JJF418" s="106"/>
      <c r="JJG418" s="35"/>
      <c r="JJH418" s="106"/>
      <c r="JJI418" s="35"/>
      <c r="JJJ418" s="106"/>
      <c r="JJK418" s="35"/>
      <c r="JJL418" s="106"/>
      <c r="JJM418" s="35"/>
      <c r="JJN418" s="106"/>
      <c r="JJO418" s="35"/>
      <c r="JJP418" s="106"/>
      <c r="JJQ418" s="35"/>
      <c r="JJR418" s="106"/>
      <c r="JJS418" s="35"/>
      <c r="JJT418" s="106"/>
      <c r="JJU418" s="35"/>
      <c r="JJV418" s="106"/>
      <c r="JJW418" s="35"/>
      <c r="JJX418" s="106"/>
      <c r="JJY418" s="35"/>
      <c r="JJZ418" s="106"/>
      <c r="JKA418" s="35"/>
      <c r="JKB418" s="106"/>
      <c r="JKC418" s="35"/>
      <c r="JKD418" s="106"/>
      <c r="JKE418" s="35"/>
      <c r="JKF418" s="106"/>
      <c r="JKG418" s="35"/>
      <c r="JKH418" s="106"/>
      <c r="JKI418" s="35"/>
      <c r="JKJ418" s="106"/>
      <c r="JKK418" s="35"/>
      <c r="JKL418" s="106"/>
      <c r="JKM418" s="35"/>
      <c r="JKN418" s="106"/>
      <c r="JKO418" s="35"/>
      <c r="JKP418" s="106"/>
      <c r="JKQ418" s="35"/>
      <c r="JKR418" s="106"/>
      <c r="JKS418" s="35"/>
      <c r="JKT418" s="106"/>
      <c r="JKU418" s="35"/>
      <c r="JKV418" s="106"/>
      <c r="JKW418" s="35"/>
      <c r="JKX418" s="106"/>
      <c r="JKY418" s="35"/>
      <c r="JKZ418" s="106"/>
      <c r="JLA418" s="35"/>
      <c r="JLB418" s="106"/>
      <c r="JLC418" s="35"/>
      <c r="JLD418" s="106"/>
      <c r="JLE418" s="35"/>
      <c r="JLF418" s="106"/>
      <c r="JLG418" s="35"/>
      <c r="JLH418" s="106"/>
      <c r="JLI418" s="35"/>
      <c r="JLJ418" s="106"/>
      <c r="JLK418" s="35"/>
      <c r="JLL418" s="106"/>
      <c r="JLM418" s="35"/>
      <c r="JLN418" s="106"/>
      <c r="JLO418" s="35"/>
      <c r="JLP418" s="106"/>
      <c r="JLQ418" s="35"/>
      <c r="JLR418" s="106"/>
      <c r="JLS418" s="35"/>
      <c r="JLT418" s="106"/>
      <c r="JLU418" s="35"/>
      <c r="JLV418" s="106"/>
      <c r="JLW418" s="35"/>
      <c r="JLX418" s="106"/>
      <c r="JLY418" s="35"/>
      <c r="JLZ418" s="106"/>
      <c r="JMA418" s="35"/>
      <c r="JMB418" s="106"/>
      <c r="JMC418" s="35"/>
      <c r="JMD418" s="106"/>
      <c r="JME418" s="35"/>
      <c r="JMF418" s="106"/>
      <c r="JMG418" s="35"/>
      <c r="JMH418" s="106"/>
      <c r="JMI418" s="35"/>
      <c r="JMJ418" s="106"/>
      <c r="JMK418" s="35"/>
      <c r="JML418" s="106"/>
      <c r="JMM418" s="35"/>
      <c r="JMN418" s="106"/>
      <c r="JMO418" s="35"/>
      <c r="JMP418" s="106"/>
      <c r="JMQ418" s="35"/>
      <c r="JMR418" s="106"/>
      <c r="JMS418" s="35"/>
      <c r="JMT418" s="106"/>
      <c r="JMU418" s="35"/>
      <c r="JMV418" s="106"/>
      <c r="JMW418" s="35"/>
      <c r="JMX418" s="106"/>
      <c r="JMY418" s="35"/>
      <c r="JMZ418" s="106"/>
      <c r="JNA418" s="35"/>
      <c r="JNB418" s="106"/>
      <c r="JNC418" s="35"/>
      <c r="JND418" s="106"/>
      <c r="JNE418" s="35"/>
      <c r="JNF418" s="106"/>
      <c r="JNG418" s="35"/>
      <c r="JNH418" s="106"/>
      <c r="JNI418" s="35"/>
      <c r="JNJ418" s="106"/>
      <c r="JNK418" s="35"/>
      <c r="JNL418" s="106"/>
      <c r="JNM418" s="35"/>
      <c r="JNN418" s="106"/>
      <c r="JNO418" s="35"/>
      <c r="JNP418" s="106"/>
      <c r="JNQ418" s="35"/>
      <c r="JNR418" s="106"/>
      <c r="JNS418" s="35"/>
      <c r="JNT418" s="106"/>
      <c r="JNU418" s="35"/>
      <c r="JNV418" s="106"/>
      <c r="JNW418" s="35"/>
      <c r="JNX418" s="106"/>
      <c r="JNY418" s="35"/>
      <c r="JNZ418" s="106"/>
      <c r="JOA418" s="35"/>
      <c r="JOB418" s="106"/>
      <c r="JOC418" s="35"/>
      <c r="JOD418" s="106"/>
      <c r="JOE418" s="35"/>
      <c r="JOF418" s="106"/>
      <c r="JOG418" s="35"/>
      <c r="JOH418" s="106"/>
      <c r="JOI418" s="35"/>
      <c r="JOJ418" s="106"/>
      <c r="JOK418" s="35"/>
      <c r="JOL418" s="106"/>
      <c r="JOM418" s="35"/>
      <c r="JON418" s="106"/>
      <c r="JOO418" s="35"/>
      <c r="JOP418" s="106"/>
      <c r="JOQ418" s="35"/>
      <c r="JOR418" s="106"/>
      <c r="JOS418" s="35"/>
      <c r="JOT418" s="106"/>
      <c r="JOU418" s="35"/>
      <c r="JOV418" s="106"/>
      <c r="JOW418" s="35"/>
      <c r="JOX418" s="106"/>
      <c r="JOY418" s="35"/>
      <c r="JOZ418" s="106"/>
      <c r="JPA418" s="35"/>
      <c r="JPB418" s="106"/>
      <c r="JPC418" s="35"/>
      <c r="JPD418" s="106"/>
      <c r="JPE418" s="35"/>
      <c r="JPF418" s="106"/>
      <c r="JPG418" s="35"/>
      <c r="JPH418" s="106"/>
      <c r="JPI418" s="35"/>
      <c r="JPJ418" s="106"/>
      <c r="JPK418" s="35"/>
      <c r="JPL418" s="106"/>
      <c r="JPM418" s="35"/>
      <c r="JPN418" s="106"/>
      <c r="JPO418" s="35"/>
      <c r="JPP418" s="106"/>
      <c r="JPQ418" s="35"/>
      <c r="JPR418" s="106"/>
      <c r="JPS418" s="35"/>
      <c r="JPT418" s="106"/>
      <c r="JPU418" s="35"/>
      <c r="JPV418" s="106"/>
      <c r="JPW418" s="35"/>
      <c r="JPX418" s="106"/>
      <c r="JPY418" s="35"/>
      <c r="JPZ418" s="106"/>
      <c r="JQA418" s="35"/>
      <c r="JQB418" s="106"/>
      <c r="JQC418" s="35"/>
      <c r="JQD418" s="106"/>
      <c r="JQE418" s="35"/>
      <c r="JQF418" s="106"/>
      <c r="JQG418" s="35"/>
      <c r="JQH418" s="106"/>
      <c r="JQI418" s="35"/>
      <c r="JQJ418" s="106"/>
      <c r="JQK418" s="35"/>
      <c r="JQL418" s="106"/>
      <c r="JQM418" s="35"/>
      <c r="JQN418" s="106"/>
      <c r="JQO418" s="35"/>
      <c r="JQP418" s="106"/>
      <c r="JQQ418" s="35"/>
      <c r="JQR418" s="106"/>
      <c r="JQS418" s="35"/>
      <c r="JQT418" s="106"/>
      <c r="JQU418" s="35"/>
      <c r="JQV418" s="106"/>
      <c r="JQW418" s="35"/>
      <c r="JQX418" s="106"/>
      <c r="JQY418" s="35"/>
      <c r="JQZ418" s="106"/>
      <c r="JRA418" s="35"/>
      <c r="JRB418" s="106"/>
      <c r="JRC418" s="35"/>
      <c r="JRD418" s="106"/>
      <c r="JRE418" s="35"/>
      <c r="JRF418" s="106"/>
      <c r="JRG418" s="35"/>
      <c r="JRH418" s="106"/>
      <c r="JRI418" s="35"/>
      <c r="JRJ418" s="106"/>
      <c r="JRK418" s="35"/>
      <c r="JRL418" s="106"/>
      <c r="JRM418" s="35"/>
      <c r="JRN418" s="106"/>
      <c r="JRO418" s="35"/>
      <c r="JRP418" s="106"/>
      <c r="JRQ418" s="35"/>
      <c r="JRR418" s="106"/>
      <c r="JRS418" s="35"/>
      <c r="JRT418" s="106"/>
      <c r="JRU418" s="35"/>
      <c r="JRV418" s="106"/>
      <c r="JRW418" s="35"/>
      <c r="JRX418" s="106"/>
      <c r="JRY418" s="35"/>
      <c r="JRZ418" s="106"/>
      <c r="JSA418" s="35"/>
      <c r="JSB418" s="106"/>
      <c r="JSC418" s="35"/>
      <c r="JSD418" s="106"/>
      <c r="JSE418" s="35"/>
      <c r="JSF418" s="106"/>
      <c r="JSG418" s="35"/>
      <c r="JSH418" s="106"/>
      <c r="JSI418" s="35"/>
      <c r="JSJ418" s="106"/>
      <c r="JSK418" s="35"/>
      <c r="JSL418" s="106"/>
      <c r="JSM418" s="35"/>
      <c r="JSN418" s="106"/>
      <c r="JSO418" s="35"/>
      <c r="JSP418" s="106"/>
      <c r="JSQ418" s="35"/>
      <c r="JSR418" s="106"/>
      <c r="JSS418" s="35"/>
      <c r="JST418" s="106"/>
      <c r="JSU418" s="35"/>
      <c r="JSV418" s="106"/>
      <c r="JSW418" s="35"/>
      <c r="JSX418" s="106"/>
      <c r="JSY418" s="35"/>
      <c r="JSZ418" s="106"/>
      <c r="JTA418" s="35"/>
      <c r="JTB418" s="106"/>
      <c r="JTC418" s="35"/>
      <c r="JTD418" s="106"/>
      <c r="JTE418" s="35"/>
      <c r="JTF418" s="106"/>
      <c r="JTG418" s="35"/>
      <c r="JTH418" s="106"/>
      <c r="JTI418" s="35"/>
      <c r="JTJ418" s="106"/>
      <c r="JTK418" s="35"/>
      <c r="JTL418" s="106"/>
      <c r="JTM418" s="35"/>
      <c r="JTN418" s="106"/>
      <c r="JTO418" s="35"/>
      <c r="JTP418" s="106"/>
      <c r="JTQ418" s="35"/>
      <c r="JTR418" s="106"/>
      <c r="JTS418" s="35"/>
      <c r="JTT418" s="106"/>
      <c r="JTU418" s="35"/>
      <c r="JTV418" s="106"/>
      <c r="JTW418" s="35"/>
      <c r="JTX418" s="106"/>
      <c r="JTY418" s="35"/>
      <c r="JTZ418" s="106"/>
      <c r="JUA418" s="35"/>
      <c r="JUB418" s="106"/>
      <c r="JUC418" s="35"/>
      <c r="JUD418" s="106"/>
      <c r="JUE418" s="35"/>
      <c r="JUF418" s="106"/>
      <c r="JUG418" s="35"/>
      <c r="JUH418" s="106"/>
      <c r="JUI418" s="35"/>
      <c r="JUJ418" s="106"/>
      <c r="JUK418" s="35"/>
      <c r="JUL418" s="106"/>
      <c r="JUM418" s="35"/>
      <c r="JUN418" s="106"/>
      <c r="JUO418" s="35"/>
      <c r="JUP418" s="106"/>
      <c r="JUQ418" s="35"/>
      <c r="JUR418" s="106"/>
      <c r="JUS418" s="35"/>
      <c r="JUT418" s="106"/>
      <c r="JUU418" s="35"/>
      <c r="JUV418" s="106"/>
      <c r="JUW418" s="35"/>
      <c r="JUX418" s="106"/>
      <c r="JUY418" s="35"/>
      <c r="JUZ418" s="106"/>
      <c r="JVA418" s="35"/>
      <c r="JVB418" s="106"/>
      <c r="JVC418" s="35"/>
      <c r="JVD418" s="106"/>
      <c r="JVE418" s="35"/>
      <c r="JVF418" s="106"/>
      <c r="JVG418" s="35"/>
      <c r="JVH418" s="106"/>
      <c r="JVI418" s="35"/>
      <c r="JVJ418" s="106"/>
      <c r="JVK418" s="35"/>
      <c r="JVL418" s="106"/>
      <c r="JVM418" s="35"/>
      <c r="JVN418" s="106"/>
      <c r="JVO418" s="35"/>
      <c r="JVP418" s="106"/>
      <c r="JVQ418" s="35"/>
      <c r="JVR418" s="106"/>
      <c r="JVS418" s="35"/>
      <c r="JVT418" s="106"/>
      <c r="JVU418" s="35"/>
      <c r="JVV418" s="106"/>
      <c r="JVW418" s="35"/>
      <c r="JVX418" s="106"/>
      <c r="JVY418" s="35"/>
      <c r="JVZ418" s="106"/>
      <c r="JWA418" s="35"/>
      <c r="JWB418" s="106"/>
      <c r="JWC418" s="35"/>
      <c r="JWD418" s="106"/>
      <c r="JWE418" s="35"/>
      <c r="JWF418" s="106"/>
      <c r="JWG418" s="35"/>
      <c r="JWH418" s="106"/>
      <c r="JWI418" s="35"/>
      <c r="JWJ418" s="106"/>
      <c r="JWK418" s="35"/>
      <c r="JWL418" s="106"/>
      <c r="JWM418" s="35"/>
      <c r="JWN418" s="106"/>
      <c r="JWO418" s="35"/>
      <c r="JWP418" s="106"/>
      <c r="JWQ418" s="35"/>
      <c r="JWR418" s="106"/>
      <c r="JWS418" s="35"/>
      <c r="JWT418" s="106"/>
      <c r="JWU418" s="35"/>
      <c r="JWV418" s="106"/>
      <c r="JWW418" s="35"/>
      <c r="JWX418" s="106"/>
      <c r="JWY418" s="35"/>
      <c r="JWZ418" s="106"/>
      <c r="JXA418" s="35"/>
      <c r="JXB418" s="106"/>
      <c r="JXC418" s="35"/>
      <c r="JXD418" s="106"/>
      <c r="JXE418" s="35"/>
      <c r="JXF418" s="106"/>
      <c r="JXG418" s="35"/>
      <c r="JXH418" s="106"/>
      <c r="JXI418" s="35"/>
      <c r="JXJ418" s="106"/>
      <c r="JXK418" s="35"/>
      <c r="JXL418" s="106"/>
      <c r="JXM418" s="35"/>
      <c r="JXN418" s="106"/>
      <c r="JXO418" s="35"/>
      <c r="JXP418" s="106"/>
      <c r="JXQ418" s="35"/>
      <c r="JXR418" s="106"/>
      <c r="JXS418" s="35"/>
      <c r="JXT418" s="106"/>
      <c r="JXU418" s="35"/>
      <c r="JXV418" s="106"/>
      <c r="JXW418" s="35"/>
      <c r="JXX418" s="106"/>
      <c r="JXY418" s="35"/>
      <c r="JXZ418" s="106"/>
      <c r="JYA418" s="35"/>
      <c r="JYB418" s="106"/>
      <c r="JYC418" s="35"/>
      <c r="JYD418" s="106"/>
      <c r="JYE418" s="35"/>
      <c r="JYF418" s="106"/>
      <c r="JYG418" s="35"/>
      <c r="JYH418" s="106"/>
      <c r="JYI418" s="35"/>
      <c r="JYJ418" s="106"/>
      <c r="JYK418" s="35"/>
      <c r="JYL418" s="106"/>
      <c r="JYM418" s="35"/>
      <c r="JYN418" s="106"/>
      <c r="JYO418" s="35"/>
      <c r="JYP418" s="106"/>
      <c r="JYQ418" s="35"/>
      <c r="JYR418" s="106"/>
      <c r="JYS418" s="35"/>
      <c r="JYT418" s="106"/>
      <c r="JYU418" s="35"/>
      <c r="JYV418" s="106"/>
      <c r="JYW418" s="35"/>
      <c r="JYX418" s="106"/>
      <c r="JYY418" s="35"/>
      <c r="JYZ418" s="106"/>
      <c r="JZA418" s="35"/>
      <c r="JZB418" s="106"/>
      <c r="JZC418" s="35"/>
      <c r="JZD418" s="106"/>
      <c r="JZE418" s="35"/>
      <c r="JZF418" s="106"/>
      <c r="JZG418" s="35"/>
      <c r="JZH418" s="106"/>
      <c r="JZI418" s="35"/>
      <c r="JZJ418" s="106"/>
      <c r="JZK418" s="35"/>
      <c r="JZL418" s="106"/>
      <c r="JZM418" s="35"/>
      <c r="JZN418" s="106"/>
      <c r="JZO418" s="35"/>
      <c r="JZP418" s="106"/>
      <c r="JZQ418" s="35"/>
      <c r="JZR418" s="106"/>
      <c r="JZS418" s="35"/>
      <c r="JZT418" s="106"/>
      <c r="JZU418" s="35"/>
      <c r="JZV418" s="106"/>
      <c r="JZW418" s="35"/>
      <c r="JZX418" s="106"/>
      <c r="JZY418" s="35"/>
      <c r="JZZ418" s="106"/>
      <c r="KAA418" s="35"/>
      <c r="KAB418" s="106"/>
      <c r="KAC418" s="35"/>
      <c r="KAD418" s="106"/>
      <c r="KAE418" s="35"/>
      <c r="KAF418" s="106"/>
      <c r="KAG418" s="35"/>
      <c r="KAH418" s="106"/>
      <c r="KAI418" s="35"/>
      <c r="KAJ418" s="106"/>
      <c r="KAK418" s="35"/>
      <c r="KAL418" s="106"/>
      <c r="KAM418" s="35"/>
      <c r="KAN418" s="106"/>
      <c r="KAO418" s="35"/>
      <c r="KAP418" s="106"/>
      <c r="KAQ418" s="35"/>
      <c r="KAR418" s="106"/>
      <c r="KAS418" s="35"/>
      <c r="KAT418" s="106"/>
      <c r="KAU418" s="35"/>
      <c r="KAV418" s="106"/>
      <c r="KAW418" s="35"/>
      <c r="KAX418" s="106"/>
      <c r="KAY418" s="35"/>
      <c r="KAZ418" s="106"/>
      <c r="KBA418" s="35"/>
      <c r="KBB418" s="106"/>
      <c r="KBC418" s="35"/>
      <c r="KBD418" s="106"/>
      <c r="KBE418" s="35"/>
      <c r="KBF418" s="106"/>
      <c r="KBG418" s="35"/>
      <c r="KBH418" s="106"/>
      <c r="KBI418" s="35"/>
      <c r="KBJ418" s="106"/>
      <c r="KBK418" s="35"/>
      <c r="KBL418" s="106"/>
      <c r="KBM418" s="35"/>
      <c r="KBN418" s="106"/>
      <c r="KBO418" s="35"/>
      <c r="KBP418" s="106"/>
      <c r="KBQ418" s="35"/>
      <c r="KBR418" s="106"/>
      <c r="KBS418" s="35"/>
      <c r="KBT418" s="106"/>
      <c r="KBU418" s="35"/>
      <c r="KBV418" s="106"/>
      <c r="KBW418" s="35"/>
      <c r="KBX418" s="106"/>
      <c r="KBY418" s="35"/>
      <c r="KBZ418" s="106"/>
      <c r="KCA418" s="35"/>
      <c r="KCB418" s="106"/>
      <c r="KCC418" s="35"/>
      <c r="KCD418" s="106"/>
      <c r="KCE418" s="35"/>
      <c r="KCF418" s="106"/>
      <c r="KCG418" s="35"/>
      <c r="KCH418" s="106"/>
      <c r="KCI418" s="35"/>
      <c r="KCJ418" s="106"/>
      <c r="KCK418" s="35"/>
      <c r="KCL418" s="106"/>
      <c r="KCM418" s="35"/>
      <c r="KCN418" s="106"/>
      <c r="KCO418" s="35"/>
      <c r="KCP418" s="106"/>
      <c r="KCQ418" s="35"/>
      <c r="KCR418" s="106"/>
      <c r="KCS418" s="35"/>
      <c r="KCT418" s="106"/>
      <c r="KCU418" s="35"/>
      <c r="KCV418" s="106"/>
      <c r="KCW418" s="35"/>
      <c r="KCX418" s="106"/>
      <c r="KCY418" s="35"/>
      <c r="KCZ418" s="106"/>
      <c r="KDA418" s="35"/>
      <c r="KDB418" s="106"/>
      <c r="KDC418" s="35"/>
      <c r="KDD418" s="106"/>
      <c r="KDE418" s="35"/>
      <c r="KDF418" s="106"/>
      <c r="KDG418" s="35"/>
      <c r="KDH418" s="106"/>
      <c r="KDI418" s="35"/>
      <c r="KDJ418" s="106"/>
      <c r="KDK418" s="35"/>
      <c r="KDL418" s="106"/>
      <c r="KDM418" s="35"/>
      <c r="KDN418" s="106"/>
      <c r="KDO418" s="35"/>
      <c r="KDP418" s="106"/>
      <c r="KDQ418" s="35"/>
      <c r="KDR418" s="106"/>
      <c r="KDS418" s="35"/>
      <c r="KDT418" s="106"/>
      <c r="KDU418" s="35"/>
      <c r="KDV418" s="106"/>
      <c r="KDW418" s="35"/>
      <c r="KDX418" s="106"/>
      <c r="KDY418" s="35"/>
      <c r="KDZ418" s="106"/>
      <c r="KEA418" s="35"/>
      <c r="KEB418" s="106"/>
      <c r="KEC418" s="35"/>
      <c r="KED418" s="106"/>
      <c r="KEE418" s="35"/>
      <c r="KEF418" s="106"/>
      <c r="KEG418" s="35"/>
      <c r="KEH418" s="106"/>
      <c r="KEI418" s="35"/>
      <c r="KEJ418" s="106"/>
      <c r="KEK418" s="35"/>
      <c r="KEL418" s="106"/>
      <c r="KEM418" s="35"/>
      <c r="KEN418" s="106"/>
      <c r="KEO418" s="35"/>
      <c r="KEP418" s="106"/>
      <c r="KEQ418" s="35"/>
      <c r="KER418" s="106"/>
      <c r="KES418" s="35"/>
      <c r="KET418" s="106"/>
      <c r="KEU418" s="35"/>
      <c r="KEV418" s="106"/>
      <c r="KEW418" s="35"/>
      <c r="KEX418" s="106"/>
      <c r="KEY418" s="35"/>
      <c r="KEZ418" s="106"/>
      <c r="KFA418" s="35"/>
      <c r="KFB418" s="106"/>
      <c r="KFC418" s="35"/>
      <c r="KFD418" s="106"/>
      <c r="KFE418" s="35"/>
      <c r="KFF418" s="106"/>
      <c r="KFG418" s="35"/>
      <c r="KFH418" s="106"/>
      <c r="KFI418" s="35"/>
      <c r="KFJ418" s="106"/>
      <c r="KFK418" s="35"/>
      <c r="KFL418" s="106"/>
      <c r="KFM418" s="35"/>
      <c r="KFN418" s="106"/>
      <c r="KFO418" s="35"/>
      <c r="KFP418" s="106"/>
      <c r="KFQ418" s="35"/>
      <c r="KFR418" s="106"/>
      <c r="KFS418" s="35"/>
      <c r="KFT418" s="106"/>
      <c r="KFU418" s="35"/>
      <c r="KFV418" s="106"/>
      <c r="KFW418" s="35"/>
      <c r="KFX418" s="106"/>
      <c r="KFY418" s="35"/>
      <c r="KFZ418" s="106"/>
      <c r="KGA418" s="35"/>
      <c r="KGB418" s="106"/>
      <c r="KGC418" s="35"/>
      <c r="KGD418" s="106"/>
      <c r="KGE418" s="35"/>
      <c r="KGF418" s="106"/>
      <c r="KGG418" s="35"/>
      <c r="KGH418" s="106"/>
      <c r="KGI418" s="35"/>
      <c r="KGJ418" s="106"/>
      <c r="KGK418" s="35"/>
      <c r="KGL418" s="106"/>
      <c r="KGM418" s="35"/>
      <c r="KGN418" s="106"/>
      <c r="KGO418" s="35"/>
      <c r="KGP418" s="106"/>
      <c r="KGQ418" s="35"/>
      <c r="KGR418" s="106"/>
      <c r="KGS418" s="35"/>
      <c r="KGT418" s="106"/>
      <c r="KGU418" s="35"/>
      <c r="KGV418" s="106"/>
      <c r="KGW418" s="35"/>
      <c r="KGX418" s="106"/>
      <c r="KGY418" s="35"/>
      <c r="KGZ418" s="106"/>
      <c r="KHA418" s="35"/>
      <c r="KHB418" s="106"/>
      <c r="KHC418" s="35"/>
      <c r="KHD418" s="106"/>
      <c r="KHE418" s="35"/>
      <c r="KHF418" s="106"/>
      <c r="KHG418" s="35"/>
      <c r="KHH418" s="106"/>
      <c r="KHI418" s="35"/>
      <c r="KHJ418" s="106"/>
      <c r="KHK418" s="35"/>
      <c r="KHL418" s="106"/>
      <c r="KHM418" s="35"/>
      <c r="KHN418" s="106"/>
      <c r="KHO418" s="35"/>
      <c r="KHP418" s="106"/>
      <c r="KHQ418" s="35"/>
      <c r="KHR418" s="106"/>
      <c r="KHS418" s="35"/>
      <c r="KHT418" s="106"/>
      <c r="KHU418" s="35"/>
      <c r="KHV418" s="106"/>
      <c r="KHW418" s="35"/>
      <c r="KHX418" s="106"/>
      <c r="KHY418" s="35"/>
      <c r="KHZ418" s="106"/>
      <c r="KIA418" s="35"/>
      <c r="KIB418" s="106"/>
      <c r="KIC418" s="35"/>
      <c r="KID418" s="106"/>
      <c r="KIE418" s="35"/>
      <c r="KIF418" s="106"/>
      <c r="KIG418" s="35"/>
      <c r="KIH418" s="106"/>
      <c r="KII418" s="35"/>
      <c r="KIJ418" s="106"/>
      <c r="KIK418" s="35"/>
      <c r="KIL418" s="106"/>
      <c r="KIM418" s="35"/>
      <c r="KIN418" s="106"/>
      <c r="KIO418" s="35"/>
      <c r="KIP418" s="106"/>
      <c r="KIQ418" s="35"/>
      <c r="KIR418" s="106"/>
      <c r="KIS418" s="35"/>
      <c r="KIT418" s="106"/>
      <c r="KIU418" s="35"/>
      <c r="KIV418" s="106"/>
      <c r="KIW418" s="35"/>
      <c r="KIX418" s="106"/>
      <c r="KIY418" s="35"/>
      <c r="KIZ418" s="106"/>
      <c r="KJA418" s="35"/>
      <c r="KJB418" s="106"/>
      <c r="KJC418" s="35"/>
      <c r="KJD418" s="106"/>
      <c r="KJE418" s="35"/>
      <c r="KJF418" s="106"/>
      <c r="KJG418" s="35"/>
      <c r="KJH418" s="106"/>
      <c r="KJI418" s="35"/>
      <c r="KJJ418" s="106"/>
      <c r="KJK418" s="35"/>
      <c r="KJL418" s="106"/>
      <c r="KJM418" s="35"/>
      <c r="KJN418" s="106"/>
      <c r="KJO418" s="35"/>
      <c r="KJP418" s="106"/>
      <c r="KJQ418" s="35"/>
      <c r="KJR418" s="106"/>
      <c r="KJS418" s="35"/>
      <c r="KJT418" s="106"/>
      <c r="KJU418" s="35"/>
      <c r="KJV418" s="106"/>
      <c r="KJW418" s="35"/>
      <c r="KJX418" s="106"/>
      <c r="KJY418" s="35"/>
      <c r="KJZ418" s="106"/>
      <c r="KKA418" s="35"/>
      <c r="KKB418" s="106"/>
      <c r="KKC418" s="35"/>
      <c r="KKD418" s="106"/>
      <c r="KKE418" s="35"/>
      <c r="KKF418" s="106"/>
      <c r="KKG418" s="35"/>
      <c r="KKH418" s="106"/>
      <c r="KKI418" s="35"/>
      <c r="KKJ418" s="106"/>
      <c r="KKK418" s="35"/>
      <c r="KKL418" s="106"/>
      <c r="KKM418" s="35"/>
      <c r="KKN418" s="106"/>
      <c r="KKO418" s="35"/>
      <c r="KKP418" s="106"/>
      <c r="KKQ418" s="35"/>
      <c r="KKR418" s="106"/>
      <c r="KKS418" s="35"/>
      <c r="KKT418" s="106"/>
      <c r="KKU418" s="35"/>
      <c r="KKV418" s="106"/>
      <c r="KKW418" s="35"/>
      <c r="KKX418" s="106"/>
      <c r="KKY418" s="35"/>
      <c r="KKZ418" s="106"/>
      <c r="KLA418" s="35"/>
      <c r="KLB418" s="106"/>
      <c r="KLC418" s="35"/>
      <c r="KLD418" s="106"/>
      <c r="KLE418" s="35"/>
      <c r="KLF418" s="106"/>
      <c r="KLG418" s="35"/>
      <c r="KLH418" s="106"/>
      <c r="KLI418" s="35"/>
      <c r="KLJ418" s="106"/>
      <c r="KLK418" s="35"/>
      <c r="KLL418" s="106"/>
      <c r="KLM418" s="35"/>
      <c r="KLN418" s="106"/>
      <c r="KLO418" s="35"/>
      <c r="KLP418" s="106"/>
      <c r="KLQ418" s="35"/>
      <c r="KLR418" s="106"/>
      <c r="KLS418" s="35"/>
      <c r="KLT418" s="106"/>
      <c r="KLU418" s="35"/>
      <c r="KLV418" s="106"/>
      <c r="KLW418" s="35"/>
      <c r="KLX418" s="106"/>
      <c r="KLY418" s="35"/>
      <c r="KLZ418" s="106"/>
      <c r="KMA418" s="35"/>
      <c r="KMB418" s="106"/>
      <c r="KMC418" s="35"/>
      <c r="KMD418" s="106"/>
      <c r="KME418" s="35"/>
      <c r="KMF418" s="106"/>
      <c r="KMG418" s="35"/>
      <c r="KMH418" s="106"/>
      <c r="KMI418" s="35"/>
      <c r="KMJ418" s="106"/>
      <c r="KMK418" s="35"/>
      <c r="KML418" s="106"/>
      <c r="KMM418" s="35"/>
      <c r="KMN418" s="106"/>
      <c r="KMO418" s="35"/>
      <c r="KMP418" s="106"/>
      <c r="KMQ418" s="35"/>
      <c r="KMR418" s="106"/>
      <c r="KMS418" s="35"/>
      <c r="KMT418" s="106"/>
      <c r="KMU418" s="35"/>
      <c r="KMV418" s="106"/>
      <c r="KMW418" s="35"/>
      <c r="KMX418" s="106"/>
      <c r="KMY418" s="35"/>
      <c r="KMZ418" s="106"/>
      <c r="KNA418" s="35"/>
      <c r="KNB418" s="106"/>
      <c r="KNC418" s="35"/>
      <c r="KND418" s="106"/>
      <c r="KNE418" s="35"/>
      <c r="KNF418" s="106"/>
      <c r="KNG418" s="35"/>
      <c r="KNH418" s="106"/>
      <c r="KNI418" s="35"/>
      <c r="KNJ418" s="106"/>
      <c r="KNK418" s="35"/>
      <c r="KNL418" s="106"/>
      <c r="KNM418" s="35"/>
      <c r="KNN418" s="106"/>
      <c r="KNO418" s="35"/>
      <c r="KNP418" s="106"/>
      <c r="KNQ418" s="35"/>
      <c r="KNR418" s="106"/>
      <c r="KNS418" s="35"/>
      <c r="KNT418" s="106"/>
      <c r="KNU418" s="35"/>
      <c r="KNV418" s="106"/>
      <c r="KNW418" s="35"/>
      <c r="KNX418" s="106"/>
      <c r="KNY418" s="35"/>
      <c r="KNZ418" s="106"/>
      <c r="KOA418" s="35"/>
      <c r="KOB418" s="106"/>
      <c r="KOC418" s="35"/>
      <c r="KOD418" s="106"/>
      <c r="KOE418" s="35"/>
      <c r="KOF418" s="106"/>
      <c r="KOG418" s="35"/>
      <c r="KOH418" s="106"/>
      <c r="KOI418" s="35"/>
      <c r="KOJ418" s="106"/>
      <c r="KOK418" s="35"/>
      <c r="KOL418" s="106"/>
      <c r="KOM418" s="35"/>
      <c r="KON418" s="106"/>
      <c r="KOO418" s="35"/>
      <c r="KOP418" s="106"/>
      <c r="KOQ418" s="35"/>
      <c r="KOR418" s="106"/>
      <c r="KOS418" s="35"/>
      <c r="KOT418" s="106"/>
      <c r="KOU418" s="35"/>
      <c r="KOV418" s="106"/>
      <c r="KOW418" s="35"/>
      <c r="KOX418" s="106"/>
      <c r="KOY418" s="35"/>
      <c r="KOZ418" s="106"/>
      <c r="KPA418" s="35"/>
      <c r="KPB418" s="106"/>
      <c r="KPC418" s="35"/>
      <c r="KPD418" s="106"/>
      <c r="KPE418" s="35"/>
      <c r="KPF418" s="106"/>
      <c r="KPG418" s="35"/>
      <c r="KPH418" s="106"/>
      <c r="KPI418" s="35"/>
      <c r="KPJ418" s="106"/>
      <c r="KPK418" s="35"/>
      <c r="KPL418" s="106"/>
      <c r="KPM418" s="35"/>
      <c r="KPN418" s="106"/>
      <c r="KPO418" s="35"/>
      <c r="KPP418" s="106"/>
      <c r="KPQ418" s="35"/>
      <c r="KPR418" s="106"/>
      <c r="KPS418" s="35"/>
      <c r="KPT418" s="106"/>
      <c r="KPU418" s="35"/>
      <c r="KPV418" s="106"/>
      <c r="KPW418" s="35"/>
      <c r="KPX418" s="106"/>
      <c r="KPY418" s="35"/>
      <c r="KPZ418" s="106"/>
      <c r="KQA418" s="35"/>
      <c r="KQB418" s="106"/>
      <c r="KQC418" s="35"/>
      <c r="KQD418" s="106"/>
      <c r="KQE418" s="35"/>
      <c r="KQF418" s="106"/>
      <c r="KQG418" s="35"/>
      <c r="KQH418" s="106"/>
      <c r="KQI418" s="35"/>
      <c r="KQJ418" s="106"/>
      <c r="KQK418" s="35"/>
      <c r="KQL418" s="106"/>
      <c r="KQM418" s="35"/>
      <c r="KQN418" s="106"/>
      <c r="KQO418" s="35"/>
      <c r="KQP418" s="106"/>
      <c r="KQQ418" s="35"/>
      <c r="KQR418" s="106"/>
      <c r="KQS418" s="35"/>
      <c r="KQT418" s="106"/>
      <c r="KQU418" s="35"/>
      <c r="KQV418" s="106"/>
      <c r="KQW418" s="35"/>
      <c r="KQX418" s="106"/>
      <c r="KQY418" s="35"/>
      <c r="KQZ418" s="106"/>
      <c r="KRA418" s="35"/>
      <c r="KRB418" s="106"/>
      <c r="KRC418" s="35"/>
      <c r="KRD418" s="106"/>
      <c r="KRE418" s="35"/>
      <c r="KRF418" s="106"/>
      <c r="KRG418" s="35"/>
      <c r="KRH418" s="106"/>
      <c r="KRI418" s="35"/>
      <c r="KRJ418" s="106"/>
      <c r="KRK418" s="35"/>
      <c r="KRL418" s="106"/>
      <c r="KRM418" s="35"/>
      <c r="KRN418" s="106"/>
      <c r="KRO418" s="35"/>
      <c r="KRP418" s="106"/>
      <c r="KRQ418" s="35"/>
      <c r="KRR418" s="106"/>
      <c r="KRS418" s="35"/>
      <c r="KRT418" s="106"/>
      <c r="KRU418" s="35"/>
      <c r="KRV418" s="106"/>
      <c r="KRW418" s="35"/>
      <c r="KRX418" s="106"/>
      <c r="KRY418" s="35"/>
      <c r="KRZ418" s="106"/>
      <c r="KSA418" s="35"/>
      <c r="KSB418" s="106"/>
      <c r="KSC418" s="35"/>
      <c r="KSD418" s="106"/>
      <c r="KSE418" s="35"/>
      <c r="KSF418" s="106"/>
      <c r="KSG418" s="35"/>
      <c r="KSH418" s="106"/>
      <c r="KSI418" s="35"/>
      <c r="KSJ418" s="106"/>
      <c r="KSK418" s="35"/>
      <c r="KSL418" s="106"/>
      <c r="KSM418" s="35"/>
      <c r="KSN418" s="106"/>
      <c r="KSO418" s="35"/>
      <c r="KSP418" s="106"/>
      <c r="KSQ418" s="35"/>
      <c r="KSR418" s="106"/>
      <c r="KSS418" s="35"/>
      <c r="KST418" s="106"/>
      <c r="KSU418" s="35"/>
      <c r="KSV418" s="106"/>
      <c r="KSW418" s="35"/>
      <c r="KSX418" s="106"/>
      <c r="KSY418" s="35"/>
      <c r="KSZ418" s="106"/>
      <c r="KTA418" s="35"/>
      <c r="KTB418" s="106"/>
      <c r="KTC418" s="35"/>
      <c r="KTD418" s="106"/>
      <c r="KTE418" s="35"/>
      <c r="KTF418" s="106"/>
      <c r="KTG418" s="35"/>
      <c r="KTH418" s="106"/>
      <c r="KTI418" s="35"/>
      <c r="KTJ418" s="106"/>
      <c r="KTK418" s="35"/>
      <c r="KTL418" s="106"/>
      <c r="KTM418" s="35"/>
      <c r="KTN418" s="106"/>
      <c r="KTO418" s="35"/>
      <c r="KTP418" s="106"/>
      <c r="KTQ418" s="35"/>
      <c r="KTR418" s="106"/>
      <c r="KTS418" s="35"/>
      <c r="KTT418" s="106"/>
      <c r="KTU418" s="35"/>
      <c r="KTV418" s="106"/>
      <c r="KTW418" s="35"/>
      <c r="KTX418" s="106"/>
      <c r="KTY418" s="35"/>
      <c r="KTZ418" s="106"/>
      <c r="KUA418" s="35"/>
      <c r="KUB418" s="106"/>
      <c r="KUC418" s="35"/>
      <c r="KUD418" s="106"/>
      <c r="KUE418" s="35"/>
      <c r="KUF418" s="106"/>
      <c r="KUG418" s="35"/>
      <c r="KUH418" s="106"/>
      <c r="KUI418" s="35"/>
      <c r="KUJ418" s="106"/>
      <c r="KUK418" s="35"/>
      <c r="KUL418" s="106"/>
      <c r="KUM418" s="35"/>
      <c r="KUN418" s="106"/>
      <c r="KUO418" s="35"/>
      <c r="KUP418" s="106"/>
      <c r="KUQ418" s="35"/>
      <c r="KUR418" s="106"/>
      <c r="KUS418" s="35"/>
      <c r="KUT418" s="106"/>
      <c r="KUU418" s="35"/>
      <c r="KUV418" s="106"/>
      <c r="KUW418" s="35"/>
      <c r="KUX418" s="106"/>
      <c r="KUY418" s="35"/>
      <c r="KUZ418" s="106"/>
      <c r="KVA418" s="35"/>
      <c r="KVB418" s="106"/>
      <c r="KVC418" s="35"/>
      <c r="KVD418" s="106"/>
      <c r="KVE418" s="35"/>
      <c r="KVF418" s="106"/>
      <c r="KVG418" s="35"/>
      <c r="KVH418" s="106"/>
      <c r="KVI418" s="35"/>
      <c r="KVJ418" s="106"/>
      <c r="KVK418" s="35"/>
      <c r="KVL418" s="106"/>
      <c r="KVM418" s="35"/>
      <c r="KVN418" s="106"/>
      <c r="KVO418" s="35"/>
      <c r="KVP418" s="106"/>
      <c r="KVQ418" s="35"/>
      <c r="KVR418" s="106"/>
      <c r="KVS418" s="35"/>
      <c r="KVT418" s="106"/>
      <c r="KVU418" s="35"/>
      <c r="KVV418" s="106"/>
      <c r="KVW418" s="35"/>
      <c r="KVX418" s="106"/>
      <c r="KVY418" s="35"/>
      <c r="KVZ418" s="106"/>
      <c r="KWA418" s="35"/>
      <c r="KWB418" s="106"/>
      <c r="KWC418" s="35"/>
      <c r="KWD418" s="106"/>
      <c r="KWE418" s="35"/>
      <c r="KWF418" s="106"/>
      <c r="KWG418" s="35"/>
      <c r="KWH418" s="106"/>
      <c r="KWI418" s="35"/>
      <c r="KWJ418" s="106"/>
      <c r="KWK418" s="35"/>
      <c r="KWL418" s="106"/>
      <c r="KWM418" s="35"/>
      <c r="KWN418" s="106"/>
      <c r="KWO418" s="35"/>
      <c r="KWP418" s="106"/>
      <c r="KWQ418" s="35"/>
      <c r="KWR418" s="106"/>
      <c r="KWS418" s="35"/>
      <c r="KWT418" s="106"/>
      <c r="KWU418" s="35"/>
      <c r="KWV418" s="106"/>
      <c r="KWW418" s="35"/>
      <c r="KWX418" s="106"/>
      <c r="KWY418" s="35"/>
      <c r="KWZ418" s="106"/>
      <c r="KXA418" s="35"/>
      <c r="KXB418" s="106"/>
      <c r="KXC418" s="35"/>
      <c r="KXD418" s="106"/>
      <c r="KXE418" s="35"/>
      <c r="KXF418" s="106"/>
      <c r="KXG418" s="35"/>
      <c r="KXH418" s="106"/>
      <c r="KXI418" s="35"/>
      <c r="KXJ418" s="106"/>
      <c r="KXK418" s="35"/>
      <c r="KXL418" s="106"/>
      <c r="KXM418" s="35"/>
      <c r="KXN418" s="106"/>
      <c r="KXO418" s="35"/>
      <c r="KXP418" s="106"/>
      <c r="KXQ418" s="35"/>
      <c r="KXR418" s="106"/>
      <c r="KXS418" s="35"/>
      <c r="KXT418" s="106"/>
      <c r="KXU418" s="35"/>
      <c r="KXV418" s="106"/>
      <c r="KXW418" s="35"/>
      <c r="KXX418" s="106"/>
      <c r="KXY418" s="35"/>
      <c r="KXZ418" s="106"/>
      <c r="KYA418" s="35"/>
      <c r="KYB418" s="106"/>
      <c r="KYC418" s="35"/>
      <c r="KYD418" s="106"/>
      <c r="KYE418" s="35"/>
      <c r="KYF418" s="106"/>
      <c r="KYG418" s="35"/>
      <c r="KYH418" s="106"/>
      <c r="KYI418" s="35"/>
      <c r="KYJ418" s="106"/>
      <c r="KYK418" s="35"/>
      <c r="KYL418" s="106"/>
      <c r="KYM418" s="35"/>
      <c r="KYN418" s="106"/>
      <c r="KYO418" s="35"/>
      <c r="KYP418" s="106"/>
      <c r="KYQ418" s="35"/>
      <c r="KYR418" s="106"/>
      <c r="KYS418" s="35"/>
      <c r="KYT418" s="106"/>
      <c r="KYU418" s="35"/>
      <c r="KYV418" s="106"/>
      <c r="KYW418" s="35"/>
      <c r="KYX418" s="106"/>
      <c r="KYY418" s="35"/>
      <c r="KYZ418" s="106"/>
      <c r="KZA418" s="35"/>
      <c r="KZB418" s="106"/>
      <c r="KZC418" s="35"/>
      <c r="KZD418" s="106"/>
      <c r="KZE418" s="35"/>
      <c r="KZF418" s="106"/>
      <c r="KZG418" s="35"/>
      <c r="KZH418" s="106"/>
      <c r="KZI418" s="35"/>
      <c r="KZJ418" s="106"/>
      <c r="KZK418" s="35"/>
      <c r="KZL418" s="106"/>
      <c r="KZM418" s="35"/>
      <c r="KZN418" s="106"/>
      <c r="KZO418" s="35"/>
      <c r="KZP418" s="106"/>
      <c r="KZQ418" s="35"/>
      <c r="KZR418" s="106"/>
      <c r="KZS418" s="35"/>
      <c r="KZT418" s="106"/>
      <c r="KZU418" s="35"/>
      <c r="KZV418" s="106"/>
      <c r="KZW418" s="35"/>
      <c r="KZX418" s="106"/>
      <c r="KZY418" s="35"/>
      <c r="KZZ418" s="106"/>
      <c r="LAA418" s="35"/>
      <c r="LAB418" s="106"/>
      <c r="LAC418" s="35"/>
      <c r="LAD418" s="106"/>
      <c r="LAE418" s="35"/>
      <c r="LAF418" s="106"/>
      <c r="LAG418" s="35"/>
      <c r="LAH418" s="106"/>
      <c r="LAI418" s="35"/>
      <c r="LAJ418" s="106"/>
      <c r="LAK418" s="35"/>
      <c r="LAL418" s="106"/>
      <c r="LAM418" s="35"/>
      <c r="LAN418" s="106"/>
      <c r="LAO418" s="35"/>
      <c r="LAP418" s="106"/>
      <c r="LAQ418" s="35"/>
      <c r="LAR418" s="106"/>
      <c r="LAS418" s="35"/>
      <c r="LAT418" s="106"/>
      <c r="LAU418" s="35"/>
      <c r="LAV418" s="106"/>
      <c r="LAW418" s="35"/>
      <c r="LAX418" s="106"/>
      <c r="LAY418" s="35"/>
      <c r="LAZ418" s="106"/>
      <c r="LBA418" s="35"/>
      <c r="LBB418" s="106"/>
      <c r="LBC418" s="35"/>
      <c r="LBD418" s="106"/>
      <c r="LBE418" s="35"/>
      <c r="LBF418" s="106"/>
      <c r="LBG418" s="35"/>
      <c r="LBH418" s="106"/>
      <c r="LBI418" s="35"/>
      <c r="LBJ418" s="106"/>
      <c r="LBK418" s="35"/>
      <c r="LBL418" s="106"/>
      <c r="LBM418" s="35"/>
      <c r="LBN418" s="106"/>
      <c r="LBO418" s="35"/>
      <c r="LBP418" s="106"/>
      <c r="LBQ418" s="35"/>
      <c r="LBR418" s="106"/>
      <c r="LBS418" s="35"/>
      <c r="LBT418" s="106"/>
      <c r="LBU418" s="35"/>
      <c r="LBV418" s="106"/>
      <c r="LBW418" s="35"/>
      <c r="LBX418" s="106"/>
      <c r="LBY418" s="35"/>
      <c r="LBZ418" s="106"/>
      <c r="LCA418" s="35"/>
      <c r="LCB418" s="106"/>
      <c r="LCC418" s="35"/>
      <c r="LCD418" s="106"/>
      <c r="LCE418" s="35"/>
      <c r="LCF418" s="106"/>
      <c r="LCG418" s="35"/>
      <c r="LCH418" s="106"/>
      <c r="LCI418" s="35"/>
      <c r="LCJ418" s="106"/>
      <c r="LCK418" s="35"/>
      <c r="LCL418" s="106"/>
      <c r="LCM418" s="35"/>
      <c r="LCN418" s="106"/>
      <c r="LCO418" s="35"/>
      <c r="LCP418" s="106"/>
      <c r="LCQ418" s="35"/>
      <c r="LCR418" s="106"/>
      <c r="LCS418" s="35"/>
      <c r="LCT418" s="106"/>
      <c r="LCU418" s="35"/>
      <c r="LCV418" s="106"/>
      <c r="LCW418" s="35"/>
      <c r="LCX418" s="106"/>
      <c r="LCY418" s="35"/>
      <c r="LCZ418" s="106"/>
      <c r="LDA418" s="35"/>
      <c r="LDB418" s="106"/>
      <c r="LDC418" s="35"/>
      <c r="LDD418" s="106"/>
      <c r="LDE418" s="35"/>
      <c r="LDF418" s="106"/>
      <c r="LDG418" s="35"/>
      <c r="LDH418" s="106"/>
      <c r="LDI418" s="35"/>
      <c r="LDJ418" s="106"/>
      <c r="LDK418" s="35"/>
      <c r="LDL418" s="106"/>
      <c r="LDM418" s="35"/>
      <c r="LDN418" s="106"/>
      <c r="LDO418" s="35"/>
      <c r="LDP418" s="106"/>
      <c r="LDQ418" s="35"/>
      <c r="LDR418" s="106"/>
      <c r="LDS418" s="35"/>
      <c r="LDT418" s="106"/>
      <c r="LDU418" s="35"/>
      <c r="LDV418" s="106"/>
      <c r="LDW418" s="35"/>
      <c r="LDX418" s="106"/>
      <c r="LDY418" s="35"/>
      <c r="LDZ418" s="106"/>
      <c r="LEA418" s="35"/>
      <c r="LEB418" s="106"/>
      <c r="LEC418" s="35"/>
      <c r="LED418" s="106"/>
      <c r="LEE418" s="35"/>
      <c r="LEF418" s="106"/>
      <c r="LEG418" s="35"/>
      <c r="LEH418" s="106"/>
      <c r="LEI418" s="35"/>
      <c r="LEJ418" s="106"/>
      <c r="LEK418" s="35"/>
      <c r="LEL418" s="106"/>
      <c r="LEM418" s="35"/>
      <c r="LEN418" s="106"/>
      <c r="LEO418" s="35"/>
      <c r="LEP418" s="106"/>
      <c r="LEQ418" s="35"/>
      <c r="LER418" s="106"/>
      <c r="LES418" s="35"/>
      <c r="LET418" s="106"/>
      <c r="LEU418" s="35"/>
      <c r="LEV418" s="106"/>
      <c r="LEW418" s="35"/>
      <c r="LEX418" s="106"/>
      <c r="LEY418" s="35"/>
      <c r="LEZ418" s="106"/>
      <c r="LFA418" s="35"/>
      <c r="LFB418" s="106"/>
      <c r="LFC418" s="35"/>
      <c r="LFD418" s="106"/>
      <c r="LFE418" s="35"/>
      <c r="LFF418" s="106"/>
      <c r="LFG418" s="35"/>
      <c r="LFH418" s="106"/>
      <c r="LFI418" s="35"/>
      <c r="LFJ418" s="106"/>
      <c r="LFK418" s="35"/>
      <c r="LFL418" s="106"/>
      <c r="LFM418" s="35"/>
      <c r="LFN418" s="106"/>
      <c r="LFO418" s="35"/>
      <c r="LFP418" s="106"/>
      <c r="LFQ418" s="35"/>
      <c r="LFR418" s="106"/>
      <c r="LFS418" s="35"/>
      <c r="LFT418" s="106"/>
      <c r="LFU418" s="35"/>
      <c r="LFV418" s="106"/>
      <c r="LFW418" s="35"/>
      <c r="LFX418" s="106"/>
      <c r="LFY418" s="35"/>
      <c r="LFZ418" s="106"/>
      <c r="LGA418" s="35"/>
      <c r="LGB418" s="106"/>
      <c r="LGC418" s="35"/>
      <c r="LGD418" s="106"/>
      <c r="LGE418" s="35"/>
      <c r="LGF418" s="106"/>
      <c r="LGG418" s="35"/>
      <c r="LGH418" s="106"/>
      <c r="LGI418" s="35"/>
      <c r="LGJ418" s="106"/>
      <c r="LGK418" s="35"/>
      <c r="LGL418" s="106"/>
      <c r="LGM418" s="35"/>
      <c r="LGN418" s="106"/>
      <c r="LGO418" s="35"/>
      <c r="LGP418" s="106"/>
      <c r="LGQ418" s="35"/>
      <c r="LGR418" s="106"/>
      <c r="LGS418" s="35"/>
      <c r="LGT418" s="106"/>
      <c r="LGU418" s="35"/>
      <c r="LGV418" s="106"/>
      <c r="LGW418" s="35"/>
      <c r="LGX418" s="106"/>
      <c r="LGY418" s="35"/>
      <c r="LGZ418" s="106"/>
      <c r="LHA418" s="35"/>
      <c r="LHB418" s="106"/>
      <c r="LHC418" s="35"/>
      <c r="LHD418" s="106"/>
      <c r="LHE418" s="35"/>
      <c r="LHF418" s="106"/>
      <c r="LHG418" s="35"/>
      <c r="LHH418" s="106"/>
      <c r="LHI418" s="35"/>
      <c r="LHJ418" s="106"/>
      <c r="LHK418" s="35"/>
      <c r="LHL418" s="106"/>
      <c r="LHM418" s="35"/>
      <c r="LHN418" s="106"/>
      <c r="LHO418" s="35"/>
      <c r="LHP418" s="106"/>
      <c r="LHQ418" s="35"/>
      <c r="LHR418" s="106"/>
      <c r="LHS418" s="35"/>
      <c r="LHT418" s="106"/>
      <c r="LHU418" s="35"/>
      <c r="LHV418" s="106"/>
      <c r="LHW418" s="35"/>
      <c r="LHX418" s="106"/>
      <c r="LHY418" s="35"/>
      <c r="LHZ418" s="106"/>
      <c r="LIA418" s="35"/>
      <c r="LIB418" s="106"/>
      <c r="LIC418" s="35"/>
      <c r="LID418" s="106"/>
      <c r="LIE418" s="35"/>
      <c r="LIF418" s="106"/>
      <c r="LIG418" s="35"/>
      <c r="LIH418" s="106"/>
      <c r="LII418" s="35"/>
      <c r="LIJ418" s="106"/>
      <c r="LIK418" s="35"/>
      <c r="LIL418" s="106"/>
      <c r="LIM418" s="35"/>
      <c r="LIN418" s="106"/>
      <c r="LIO418" s="35"/>
      <c r="LIP418" s="106"/>
      <c r="LIQ418" s="35"/>
      <c r="LIR418" s="106"/>
      <c r="LIS418" s="35"/>
      <c r="LIT418" s="106"/>
      <c r="LIU418" s="35"/>
      <c r="LIV418" s="106"/>
      <c r="LIW418" s="35"/>
      <c r="LIX418" s="106"/>
      <c r="LIY418" s="35"/>
      <c r="LIZ418" s="106"/>
      <c r="LJA418" s="35"/>
      <c r="LJB418" s="106"/>
      <c r="LJC418" s="35"/>
      <c r="LJD418" s="106"/>
      <c r="LJE418" s="35"/>
      <c r="LJF418" s="106"/>
      <c r="LJG418" s="35"/>
      <c r="LJH418" s="106"/>
      <c r="LJI418" s="35"/>
      <c r="LJJ418" s="106"/>
      <c r="LJK418" s="35"/>
      <c r="LJL418" s="106"/>
      <c r="LJM418" s="35"/>
      <c r="LJN418" s="106"/>
      <c r="LJO418" s="35"/>
      <c r="LJP418" s="106"/>
      <c r="LJQ418" s="35"/>
      <c r="LJR418" s="106"/>
      <c r="LJS418" s="35"/>
      <c r="LJT418" s="106"/>
      <c r="LJU418" s="35"/>
      <c r="LJV418" s="106"/>
      <c r="LJW418" s="35"/>
      <c r="LJX418" s="106"/>
      <c r="LJY418" s="35"/>
      <c r="LJZ418" s="106"/>
      <c r="LKA418" s="35"/>
      <c r="LKB418" s="106"/>
      <c r="LKC418" s="35"/>
      <c r="LKD418" s="106"/>
      <c r="LKE418" s="35"/>
      <c r="LKF418" s="106"/>
      <c r="LKG418" s="35"/>
      <c r="LKH418" s="106"/>
      <c r="LKI418" s="35"/>
      <c r="LKJ418" s="106"/>
      <c r="LKK418" s="35"/>
      <c r="LKL418" s="106"/>
      <c r="LKM418" s="35"/>
      <c r="LKN418" s="106"/>
      <c r="LKO418" s="35"/>
      <c r="LKP418" s="106"/>
      <c r="LKQ418" s="35"/>
      <c r="LKR418" s="106"/>
      <c r="LKS418" s="35"/>
      <c r="LKT418" s="106"/>
      <c r="LKU418" s="35"/>
      <c r="LKV418" s="106"/>
      <c r="LKW418" s="35"/>
      <c r="LKX418" s="106"/>
      <c r="LKY418" s="35"/>
      <c r="LKZ418" s="106"/>
      <c r="LLA418" s="35"/>
      <c r="LLB418" s="106"/>
      <c r="LLC418" s="35"/>
      <c r="LLD418" s="106"/>
      <c r="LLE418" s="35"/>
      <c r="LLF418" s="106"/>
      <c r="LLG418" s="35"/>
      <c r="LLH418" s="106"/>
      <c r="LLI418" s="35"/>
      <c r="LLJ418" s="106"/>
      <c r="LLK418" s="35"/>
      <c r="LLL418" s="106"/>
      <c r="LLM418" s="35"/>
      <c r="LLN418" s="106"/>
      <c r="LLO418" s="35"/>
      <c r="LLP418" s="106"/>
      <c r="LLQ418" s="35"/>
      <c r="LLR418" s="106"/>
      <c r="LLS418" s="35"/>
      <c r="LLT418" s="106"/>
      <c r="LLU418" s="35"/>
      <c r="LLV418" s="106"/>
      <c r="LLW418" s="35"/>
      <c r="LLX418" s="106"/>
      <c r="LLY418" s="35"/>
      <c r="LLZ418" s="106"/>
      <c r="LMA418" s="35"/>
      <c r="LMB418" s="106"/>
      <c r="LMC418" s="35"/>
      <c r="LMD418" s="106"/>
      <c r="LME418" s="35"/>
      <c r="LMF418" s="106"/>
      <c r="LMG418" s="35"/>
      <c r="LMH418" s="106"/>
      <c r="LMI418" s="35"/>
      <c r="LMJ418" s="106"/>
      <c r="LMK418" s="35"/>
      <c r="LML418" s="106"/>
      <c r="LMM418" s="35"/>
      <c r="LMN418" s="106"/>
      <c r="LMO418" s="35"/>
      <c r="LMP418" s="106"/>
      <c r="LMQ418" s="35"/>
      <c r="LMR418" s="106"/>
      <c r="LMS418" s="35"/>
      <c r="LMT418" s="106"/>
      <c r="LMU418" s="35"/>
      <c r="LMV418" s="106"/>
      <c r="LMW418" s="35"/>
      <c r="LMX418" s="106"/>
      <c r="LMY418" s="35"/>
      <c r="LMZ418" s="106"/>
      <c r="LNA418" s="35"/>
      <c r="LNB418" s="106"/>
      <c r="LNC418" s="35"/>
      <c r="LND418" s="106"/>
      <c r="LNE418" s="35"/>
      <c r="LNF418" s="106"/>
      <c r="LNG418" s="35"/>
      <c r="LNH418" s="106"/>
      <c r="LNI418" s="35"/>
      <c r="LNJ418" s="106"/>
      <c r="LNK418" s="35"/>
      <c r="LNL418" s="106"/>
      <c r="LNM418" s="35"/>
      <c r="LNN418" s="106"/>
      <c r="LNO418" s="35"/>
      <c r="LNP418" s="106"/>
      <c r="LNQ418" s="35"/>
      <c r="LNR418" s="106"/>
      <c r="LNS418" s="35"/>
      <c r="LNT418" s="106"/>
      <c r="LNU418" s="35"/>
      <c r="LNV418" s="106"/>
      <c r="LNW418" s="35"/>
      <c r="LNX418" s="106"/>
      <c r="LNY418" s="35"/>
      <c r="LNZ418" s="106"/>
      <c r="LOA418" s="35"/>
      <c r="LOB418" s="106"/>
      <c r="LOC418" s="35"/>
      <c r="LOD418" s="106"/>
      <c r="LOE418" s="35"/>
      <c r="LOF418" s="106"/>
      <c r="LOG418" s="35"/>
      <c r="LOH418" s="106"/>
      <c r="LOI418" s="35"/>
      <c r="LOJ418" s="106"/>
      <c r="LOK418" s="35"/>
      <c r="LOL418" s="106"/>
      <c r="LOM418" s="35"/>
      <c r="LON418" s="106"/>
      <c r="LOO418" s="35"/>
      <c r="LOP418" s="106"/>
      <c r="LOQ418" s="35"/>
      <c r="LOR418" s="106"/>
      <c r="LOS418" s="35"/>
      <c r="LOT418" s="106"/>
      <c r="LOU418" s="35"/>
      <c r="LOV418" s="106"/>
      <c r="LOW418" s="35"/>
      <c r="LOX418" s="106"/>
      <c r="LOY418" s="35"/>
      <c r="LOZ418" s="106"/>
      <c r="LPA418" s="35"/>
      <c r="LPB418" s="106"/>
      <c r="LPC418" s="35"/>
      <c r="LPD418" s="106"/>
      <c r="LPE418" s="35"/>
      <c r="LPF418" s="106"/>
      <c r="LPG418" s="35"/>
      <c r="LPH418" s="106"/>
      <c r="LPI418" s="35"/>
      <c r="LPJ418" s="106"/>
      <c r="LPK418" s="35"/>
      <c r="LPL418" s="106"/>
      <c r="LPM418" s="35"/>
      <c r="LPN418" s="106"/>
      <c r="LPO418" s="35"/>
      <c r="LPP418" s="106"/>
      <c r="LPQ418" s="35"/>
      <c r="LPR418" s="106"/>
      <c r="LPS418" s="35"/>
      <c r="LPT418" s="106"/>
      <c r="LPU418" s="35"/>
      <c r="LPV418" s="106"/>
      <c r="LPW418" s="35"/>
      <c r="LPX418" s="106"/>
      <c r="LPY418" s="35"/>
      <c r="LPZ418" s="106"/>
      <c r="LQA418" s="35"/>
      <c r="LQB418" s="106"/>
      <c r="LQC418" s="35"/>
      <c r="LQD418" s="106"/>
      <c r="LQE418" s="35"/>
      <c r="LQF418" s="106"/>
      <c r="LQG418" s="35"/>
      <c r="LQH418" s="106"/>
      <c r="LQI418" s="35"/>
      <c r="LQJ418" s="106"/>
      <c r="LQK418" s="35"/>
      <c r="LQL418" s="106"/>
      <c r="LQM418" s="35"/>
      <c r="LQN418" s="106"/>
      <c r="LQO418" s="35"/>
      <c r="LQP418" s="106"/>
      <c r="LQQ418" s="35"/>
      <c r="LQR418" s="106"/>
      <c r="LQS418" s="35"/>
      <c r="LQT418" s="106"/>
      <c r="LQU418" s="35"/>
      <c r="LQV418" s="106"/>
      <c r="LQW418" s="35"/>
      <c r="LQX418" s="106"/>
      <c r="LQY418" s="35"/>
      <c r="LQZ418" s="106"/>
      <c r="LRA418" s="35"/>
      <c r="LRB418" s="106"/>
      <c r="LRC418" s="35"/>
      <c r="LRD418" s="106"/>
      <c r="LRE418" s="35"/>
      <c r="LRF418" s="106"/>
      <c r="LRG418" s="35"/>
      <c r="LRH418" s="106"/>
      <c r="LRI418" s="35"/>
      <c r="LRJ418" s="106"/>
      <c r="LRK418" s="35"/>
      <c r="LRL418" s="106"/>
      <c r="LRM418" s="35"/>
      <c r="LRN418" s="106"/>
      <c r="LRO418" s="35"/>
      <c r="LRP418" s="106"/>
      <c r="LRQ418" s="35"/>
      <c r="LRR418" s="106"/>
      <c r="LRS418" s="35"/>
      <c r="LRT418" s="106"/>
      <c r="LRU418" s="35"/>
      <c r="LRV418" s="106"/>
      <c r="LRW418" s="35"/>
      <c r="LRX418" s="106"/>
      <c r="LRY418" s="35"/>
      <c r="LRZ418" s="106"/>
      <c r="LSA418" s="35"/>
      <c r="LSB418" s="106"/>
      <c r="LSC418" s="35"/>
      <c r="LSD418" s="106"/>
      <c r="LSE418" s="35"/>
      <c r="LSF418" s="106"/>
      <c r="LSG418" s="35"/>
      <c r="LSH418" s="106"/>
      <c r="LSI418" s="35"/>
      <c r="LSJ418" s="106"/>
      <c r="LSK418" s="35"/>
      <c r="LSL418" s="106"/>
      <c r="LSM418" s="35"/>
      <c r="LSN418" s="106"/>
      <c r="LSO418" s="35"/>
      <c r="LSP418" s="106"/>
      <c r="LSQ418" s="35"/>
      <c r="LSR418" s="106"/>
      <c r="LSS418" s="35"/>
      <c r="LST418" s="106"/>
      <c r="LSU418" s="35"/>
      <c r="LSV418" s="106"/>
      <c r="LSW418" s="35"/>
      <c r="LSX418" s="106"/>
      <c r="LSY418" s="35"/>
      <c r="LSZ418" s="106"/>
      <c r="LTA418" s="35"/>
      <c r="LTB418" s="106"/>
      <c r="LTC418" s="35"/>
      <c r="LTD418" s="106"/>
      <c r="LTE418" s="35"/>
      <c r="LTF418" s="106"/>
      <c r="LTG418" s="35"/>
      <c r="LTH418" s="106"/>
      <c r="LTI418" s="35"/>
      <c r="LTJ418" s="106"/>
      <c r="LTK418" s="35"/>
      <c r="LTL418" s="106"/>
      <c r="LTM418" s="35"/>
      <c r="LTN418" s="106"/>
      <c r="LTO418" s="35"/>
      <c r="LTP418" s="106"/>
      <c r="LTQ418" s="35"/>
      <c r="LTR418" s="106"/>
      <c r="LTS418" s="35"/>
      <c r="LTT418" s="106"/>
      <c r="LTU418" s="35"/>
      <c r="LTV418" s="106"/>
      <c r="LTW418" s="35"/>
      <c r="LTX418" s="106"/>
      <c r="LTY418" s="35"/>
      <c r="LTZ418" s="106"/>
      <c r="LUA418" s="35"/>
      <c r="LUB418" s="106"/>
      <c r="LUC418" s="35"/>
      <c r="LUD418" s="106"/>
      <c r="LUE418" s="35"/>
      <c r="LUF418" s="106"/>
      <c r="LUG418" s="35"/>
      <c r="LUH418" s="106"/>
      <c r="LUI418" s="35"/>
      <c r="LUJ418" s="106"/>
      <c r="LUK418" s="35"/>
      <c r="LUL418" s="106"/>
      <c r="LUM418" s="35"/>
      <c r="LUN418" s="106"/>
      <c r="LUO418" s="35"/>
      <c r="LUP418" s="106"/>
      <c r="LUQ418" s="35"/>
      <c r="LUR418" s="106"/>
      <c r="LUS418" s="35"/>
      <c r="LUT418" s="106"/>
      <c r="LUU418" s="35"/>
      <c r="LUV418" s="106"/>
      <c r="LUW418" s="35"/>
      <c r="LUX418" s="106"/>
      <c r="LUY418" s="35"/>
      <c r="LUZ418" s="106"/>
      <c r="LVA418" s="35"/>
      <c r="LVB418" s="106"/>
      <c r="LVC418" s="35"/>
      <c r="LVD418" s="106"/>
      <c r="LVE418" s="35"/>
      <c r="LVF418" s="106"/>
      <c r="LVG418" s="35"/>
      <c r="LVH418" s="106"/>
      <c r="LVI418" s="35"/>
      <c r="LVJ418" s="106"/>
      <c r="LVK418" s="35"/>
      <c r="LVL418" s="106"/>
      <c r="LVM418" s="35"/>
      <c r="LVN418" s="106"/>
      <c r="LVO418" s="35"/>
      <c r="LVP418" s="106"/>
      <c r="LVQ418" s="35"/>
      <c r="LVR418" s="106"/>
      <c r="LVS418" s="35"/>
      <c r="LVT418" s="106"/>
      <c r="LVU418" s="35"/>
      <c r="LVV418" s="106"/>
      <c r="LVW418" s="35"/>
      <c r="LVX418" s="106"/>
      <c r="LVY418" s="35"/>
      <c r="LVZ418" s="106"/>
      <c r="LWA418" s="35"/>
      <c r="LWB418" s="106"/>
      <c r="LWC418" s="35"/>
      <c r="LWD418" s="106"/>
      <c r="LWE418" s="35"/>
      <c r="LWF418" s="106"/>
      <c r="LWG418" s="35"/>
      <c r="LWH418" s="106"/>
      <c r="LWI418" s="35"/>
      <c r="LWJ418" s="106"/>
      <c r="LWK418" s="35"/>
      <c r="LWL418" s="106"/>
      <c r="LWM418" s="35"/>
      <c r="LWN418" s="106"/>
      <c r="LWO418" s="35"/>
      <c r="LWP418" s="106"/>
      <c r="LWQ418" s="35"/>
      <c r="LWR418" s="106"/>
      <c r="LWS418" s="35"/>
      <c r="LWT418" s="106"/>
      <c r="LWU418" s="35"/>
      <c r="LWV418" s="106"/>
      <c r="LWW418" s="35"/>
      <c r="LWX418" s="106"/>
      <c r="LWY418" s="35"/>
      <c r="LWZ418" s="106"/>
      <c r="LXA418" s="35"/>
      <c r="LXB418" s="106"/>
      <c r="LXC418" s="35"/>
      <c r="LXD418" s="106"/>
      <c r="LXE418" s="35"/>
      <c r="LXF418" s="106"/>
      <c r="LXG418" s="35"/>
      <c r="LXH418" s="106"/>
      <c r="LXI418" s="35"/>
      <c r="LXJ418" s="106"/>
      <c r="LXK418" s="35"/>
      <c r="LXL418" s="106"/>
      <c r="LXM418" s="35"/>
      <c r="LXN418" s="106"/>
      <c r="LXO418" s="35"/>
      <c r="LXP418" s="106"/>
      <c r="LXQ418" s="35"/>
      <c r="LXR418" s="106"/>
      <c r="LXS418" s="35"/>
      <c r="LXT418" s="106"/>
      <c r="LXU418" s="35"/>
      <c r="LXV418" s="106"/>
      <c r="LXW418" s="35"/>
      <c r="LXX418" s="106"/>
      <c r="LXY418" s="35"/>
      <c r="LXZ418" s="106"/>
      <c r="LYA418" s="35"/>
      <c r="LYB418" s="106"/>
      <c r="LYC418" s="35"/>
      <c r="LYD418" s="106"/>
      <c r="LYE418" s="35"/>
      <c r="LYF418" s="106"/>
      <c r="LYG418" s="35"/>
      <c r="LYH418" s="106"/>
      <c r="LYI418" s="35"/>
      <c r="LYJ418" s="106"/>
      <c r="LYK418" s="35"/>
      <c r="LYL418" s="106"/>
      <c r="LYM418" s="35"/>
      <c r="LYN418" s="106"/>
      <c r="LYO418" s="35"/>
      <c r="LYP418" s="106"/>
      <c r="LYQ418" s="35"/>
      <c r="LYR418" s="106"/>
      <c r="LYS418" s="35"/>
      <c r="LYT418" s="106"/>
      <c r="LYU418" s="35"/>
      <c r="LYV418" s="106"/>
      <c r="LYW418" s="35"/>
      <c r="LYX418" s="106"/>
      <c r="LYY418" s="35"/>
      <c r="LYZ418" s="106"/>
      <c r="LZA418" s="35"/>
      <c r="LZB418" s="106"/>
      <c r="LZC418" s="35"/>
      <c r="LZD418" s="106"/>
      <c r="LZE418" s="35"/>
      <c r="LZF418" s="106"/>
      <c r="LZG418" s="35"/>
      <c r="LZH418" s="106"/>
      <c r="LZI418" s="35"/>
      <c r="LZJ418" s="106"/>
      <c r="LZK418" s="35"/>
      <c r="LZL418" s="106"/>
      <c r="LZM418" s="35"/>
      <c r="LZN418" s="106"/>
      <c r="LZO418" s="35"/>
      <c r="LZP418" s="106"/>
      <c r="LZQ418" s="35"/>
      <c r="LZR418" s="106"/>
      <c r="LZS418" s="35"/>
      <c r="LZT418" s="106"/>
      <c r="LZU418" s="35"/>
      <c r="LZV418" s="106"/>
      <c r="LZW418" s="35"/>
      <c r="LZX418" s="106"/>
      <c r="LZY418" s="35"/>
      <c r="LZZ418" s="106"/>
      <c r="MAA418" s="35"/>
      <c r="MAB418" s="106"/>
      <c r="MAC418" s="35"/>
      <c r="MAD418" s="106"/>
      <c r="MAE418" s="35"/>
      <c r="MAF418" s="106"/>
      <c r="MAG418" s="35"/>
      <c r="MAH418" s="106"/>
      <c r="MAI418" s="35"/>
      <c r="MAJ418" s="106"/>
      <c r="MAK418" s="35"/>
      <c r="MAL418" s="106"/>
      <c r="MAM418" s="35"/>
      <c r="MAN418" s="106"/>
      <c r="MAO418" s="35"/>
      <c r="MAP418" s="106"/>
      <c r="MAQ418" s="35"/>
      <c r="MAR418" s="106"/>
      <c r="MAS418" s="35"/>
      <c r="MAT418" s="106"/>
      <c r="MAU418" s="35"/>
      <c r="MAV418" s="106"/>
      <c r="MAW418" s="35"/>
      <c r="MAX418" s="106"/>
      <c r="MAY418" s="35"/>
      <c r="MAZ418" s="106"/>
      <c r="MBA418" s="35"/>
      <c r="MBB418" s="106"/>
      <c r="MBC418" s="35"/>
      <c r="MBD418" s="106"/>
      <c r="MBE418" s="35"/>
      <c r="MBF418" s="106"/>
      <c r="MBG418" s="35"/>
      <c r="MBH418" s="106"/>
      <c r="MBI418" s="35"/>
      <c r="MBJ418" s="106"/>
      <c r="MBK418" s="35"/>
      <c r="MBL418" s="106"/>
      <c r="MBM418" s="35"/>
      <c r="MBN418" s="106"/>
      <c r="MBO418" s="35"/>
      <c r="MBP418" s="106"/>
      <c r="MBQ418" s="35"/>
      <c r="MBR418" s="106"/>
      <c r="MBS418" s="35"/>
      <c r="MBT418" s="106"/>
      <c r="MBU418" s="35"/>
      <c r="MBV418" s="106"/>
      <c r="MBW418" s="35"/>
      <c r="MBX418" s="106"/>
      <c r="MBY418" s="35"/>
      <c r="MBZ418" s="106"/>
      <c r="MCA418" s="35"/>
      <c r="MCB418" s="106"/>
      <c r="MCC418" s="35"/>
      <c r="MCD418" s="106"/>
      <c r="MCE418" s="35"/>
      <c r="MCF418" s="106"/>
      <c r="MCG418" s="35"/>
      <c r="MCH418" s="106"/>
      <c r="MCI418" s="35"/>
      <c r="MCJ418" s="106"/>
      <c r="MCK418" s="35"/>
      <c r="MCL418" s="106"/>
      <c r="MCM418" s="35"/>
      <c r="MCN418" s="106"/>
      <c r="MCO418" s="35"/>
      <c r="MCP418" s="106"/>
      <c r="MCQ418" s="35"/>
      <c r="MCR418" s="106"/>
      <c r="MCS418" s="35"/>
      <c r="MCT418" s="106"/>
      <c r="MCU418" s="35"/>
      <c r="MCV418" s="106"/>
      <c r="MCW418" s="35"/>
      <c r="MCX418" s="106"/>
      <c r="MCY418" s="35"/>
      <c r="MCZ418" s="106"/>
      <c r="MDA418" s="35"/>
      <c r="MDB418" s="106"/>
      <c r="MDC418" s="35"/>
      <c r="MDD418" s="106"/>
      <c r="MDE418" s="35"/>
      <c r="MDF418" s="106"/>
      <c r="MDG418" s="35"/>
      <c r="MDH418" s="106"/>
      <c r="MDI418" s="35"/>
      <c r="MDJ418" s="106"/>
      <c r="MDK418" s="35"/>
      <c r="MDL418" s="106"/>
      <c r="MDM418" s="35"/>
      <c r="MDN418" s="106"/>
      <c r="MDO418" s="35"/>
      <c r="MDP418" s="106"/>
      <c r="MDQ418" s="35"/>
      <c r="MDR418" s="106"/>
      <c r="MDS418" s="35"/>
      <c r="MDT418" s="106"/>
      <c r="MDU418" s="35"/>
      <c r="MDV418" s="106"/>
      <c r="MDW418" s="35"/>
      <c r="MDX418" s="106"/>
      <c r="MDY418" s="35"/>
      <c r="MDZ418" s="106"/>
      <c r="MEA418" s="35"/>
      <c r="MEB418" s="106"/>
      <c r="MEC418" s="35"/>
      <c r="MED418" s="106"/>
      <c r="MEE418" s="35"/>
      <c r="MEF418" s="106"/>
      <c r="MEG418" s="35"/>
      <c r="MEH418" s="106"/>
      <c r="MEI418" s="35"/>
      <c r="MEJ418" s="106"/>
      <c r="MEK418" s="35"/>
      <c r="MEL418" s="106"/>
      <c r="MEM418" s="35"/>
      <c r="MEN418" s="106"/>
      <c r="MEO418" s="35"/>
      <c r="MEP418" s="106"/>
      <c r="MEQ418" s="35"/>
      <c r="MER418" s="106"/>
      <c r="MES418" s="35"/>
      <c r="MET418" s="106"/>
      <c r="MEU418" s="35"/>
      <c r="MEV418" s="106"/>
      <c r="MEW418" s="35"/>
      <c r="MEX418" s="106"/>
      <c r="MEY418" s="35"/>
      <c r="MEZ418" s="106"/>
      <c r="MFA418" s="35"/>
      <c r="MFB418" s="106"/>
      <c r="MFC418" s="35"/>
      <c r="MFD418" s="106"/>
      <c r="MFE418" s="35"/>
      <c r="MFF418" s="106"/>
      <c r="MFG418" s="35"/>
      <c r="MFH418" s="106"/>
      <c r="MFI418" s="35"/>
      <c r="MFJ418" s="106"/>
      <c r="MFK418" s="35"/>
      <c r="MFL418" s="106"/>
      <c r="MFM418" s="35"/>
      <c r="MFN418" s="106"/>
      <c r="MFO418" s="35"/>
      <c r="MFP418" s="106"/>
      <c r="MFQ418" s="35"/>
      <c r="MFR418" s="106"/>
      <c r="MFS418" s="35"/>
      <c r="MFT418" s="106"/>
      <c r="MFU418" s="35"/>
      <c r="MFV418" s="106"/>
      <c r="MFW418" s="35"/>
      <c r="MFX418" s="106"/>
      <c r="MFY418" s="35"/>
      <c r="MFZ418" s="106"/>
      <c r="MGA418" s="35"/>
      <c r="MGB418" s="106"/>
      <c r="MGC418" s="35"/>
      <c r="MGD418" s="106"/>
      <c r="MGE418" s="35"/>
      <c r="MGF418" s="106"/>
      <c r="MGG418" s="35"/>
      <c r="MGH418" s="106"/>
      <c r="MGI418" s="35"/>
      <c r="MGJ418" s="106"/>
      <c r="MGK418" s="35"/>
      <c r="MGL418" s="106"/>
      <c r="MGM418" s="35"/>
      <c r="MGN418" s="106"/>
      <c r="MGO418" s="35"/>
      <c r="MGP418" s="106"/>
      <c r="MGQ418" s="35"/>
      <c r="MGR418" s="106"/>
      <c r="MGS418" s="35"/>
      <c r="MGT418" s="106"/>
      <c r="MGU418" s="35"/>
      <c r="MGV418" s="106"/>
      <c r="MGW418" s="35"/>
      <c r="MGX418" s="106"/>
      <c r="MGY418" s="35"/>
      <c r="MGZ418" s="106"/>
      <c r="MHA418" s="35"/>
      <c r="MHB418" s="106"/>
      <c r="MHC418" s="35"/>
      <c r="MHD418" s="106"/>
      <c r="MHE418" s="35"/>
      <c r="MHF418" s="106"/>
      <c r="MHG418" s="35"/>
      <c r="MHH418" s="106"/>
      <c r="MHI418" s="35"/>
      <c r="MHJ418" s="106"/>
      <c r="MHK418" s="35"/>
      <c r="MHL418" s="106"/>
      <c r="MHM418" s="35"/>
      <c r="MHN418" s="106"/>
      <c r="MHO418" s="35"/>
      <c r="MHP418" s="106"/>
      <c r="MHQ418" s="35"/>
      <c r="MHR418" s="106"/>
      <c r="MHS418" s="35"/>
      <c r="MHT418" s="106"/>
      <c r="MHU418" s="35"/>
      <c r="MHV418" s="106"/>
      <c r="MHW418" s="35"/>
      <c r="MHX418" s="106"/>
      <c r="MHY418" s="35"/>
      <c r="MHZ418" s="106"/>
      <c r="MIA418" s="35"/>
      <c r="MIB418" s="106"/>
      <c r="MIC418" s="35"/>
      <c r="MID418" s="106"/>
      <c r="MIE418" s="35"/>
      <c r="MIF418" s="106"/>
      <c r="MIG418" s="35"/>
      <c r="MIH418" s="106"/>
      <c r="MII418" s="35"/>
      <c r="MIJ418" s="106"/>
      <c r="MIK418" s="35"/>
      <c r="MIL418" s="106"/>
      <c r="MIM418" s="35"/>
      <c r="MIN418" s="106"/>
      <c r="MIO418" s="35"/>
      <c r="MIP418" s="106"/>
      <c r="MIQ418" s="35"/>
      <c r="MIR418" s="106"/>
      <c r="MIS418" s="35"/>
      <c r="MIT418" s="106"/>
      <c r="MIU418" s="35"/>
      <c r="MIV418" s="106"/>
      <c r="MIW418" s="35"/>
      <c r="MIX418" s="106"/>
      <c r="MIY418" s="35"/>
      <c r="MIZ418" s="106"/>
      <c r="MJA418" s="35"/>
      <c r="MJB418" s="106"/>
      <c r="MJC418" s="35"/>
      <c r="MJD418" s="106"/>
      <c r="MJE418" s="35"/>
      <c r="MJF418" s="106"/>
      <c r="MJG418" s="35"/>
      <c r="MJH418" s="106"/>
      <c r="MJI418" s="35"/>
      <c r="MJJ418" s="106"/>
      <c r="MJK418" s="35"/>
      <c r="MJL418" s="106"/>
      <c r="MJM418" s="35"/>
      <c r="MJN418" s="106"/>
      <c r="MJO418" s="35"/>
      <c r="MJP418" s="106"/>
      <c r="MJQ418" s="35"/>
      <c r="MJR418" s="106"/>
      <c r="MJS418" s="35"/>
      <c r="MJT418" s="106"/>
      <c r="MJU418" s="35"/>
      <c r="MJV418" s="106"/>
      <c r="MJW418" s="35"/>
      <c r="MJX418" s="106"/>
      <c r="MJY418" s="35"/>
      <c r="MJZ418" s="106"/>
      <c r="MKA418" s="35"/>
      <c r="MKB418" s="106"/>
      <c r="MKC418" s="35"/>
      <c r="MKD418" s="106"/>
      <c r="MKE418" s="35"/>
      <c r="MKF418" s="106"/>
      <c r="MKG418" s="35"/>
      <c r="MKH418" s="106"/>
      <c r="MKI418" s="35"/>
      <c r="MKJ418" s="106"/>
      <c r="MKK418" s="35"/>
      <c r="MKL418" s="106"/>
      <c r="MKM418" s="35"/>
      <c r="MKN418" s="106"/>
      <c r="MKO418" s="35"/>
      <c r="MKP418" s="106"/>
      <c r="MKQ418" s="35"/>
      <c r="MKR418" s="106"/>
      <c r="MKS418" s="35"/>
      <c r="MKT418" s="106"/>
      <c r="MKU418" s="35"/>
      <c r="MKV418" s="106"/>
      <c r="MKW418" s="35"/>
      <c r="MKX418" s="106"/>
      <c r="MKY418" s="35"/>
      <c r="MKZ418" s="106"/>
      <c r="MLA418" s="35"/>
      <c r="MLB418" s="106"/>
      <c r="MLC418" s="35"/>
      <c r="MLD418" s="106"/>
      <c r="MLE418" s="35"/>
      <c r="MLF418" s="106"/>
      <c r="MLG418" s="35"/>
      <c r="MLH418" s="106"/>
      <c r="MLI418" s="35"/>
      <c r="MLJ418" s="106"/>
      <c r="MLK418" s="35"/>
      <c r="MLL418" s="106"/>
      <c r="MLM418" s="35"/>
      <c r="MLN418" s="106"/>
      <c r="MLO418" s="35"/>
      <c r="MLP418" s="106"/>
      <c r="MLQ418" s="35"/>
      <c r="MLR418" s="106"/>
      <c r="MLS418" s="35"/>
      <c r="MLT418" s="106"/>
      <c r="MLU418" s="35"/>
      <c r="MLV418" s="106"/>
      <c r="MLW418" s="35"/>
      <c r="MLX418" s="106"/>
      <c r="MLY418" s="35"/>
      <c r="MLZ418" s="106"/>
      <c r="MMA418" s="35"/>
      <c r="MMB418" s="106"/>
      <c r="MMC418" s="35"/>
      <c r="MMD418" s="106"/>
      <c r="MME418" s="35"/>
      <c r="MMF418" s="106"/>
      <c r="MMG418" s="35"/>
      <c r="MMH418" s="106"/>
      <c r="MMI418" s="35"/>
      <c r="MMJ418" s="106"/>
      <c r="MMK418" s="35"/>
      <c r="MML418" s="106"/>
      <c r="MMM418" s="35"/>
      <c r="MMN418" s="106"/>
      <c r="MMO418" s="35"/>
      <c r="MMP418" s="106"/>
      <c r="MMQ418" s="35"/>
      <c r="MMR418" s="106"/>
      <c r="MMS418" s="35"/>
      <c r="MMT418" s="106"/>
      <c r="MMU418" s="35"/>
      <c r="MMV418" s="106"/>
      <c r="MMW418" s="35"/>
      <c r="MMX418" s="106"/>
      <c r="MMY418" s="35"/>
      <c r="MMZ418" s="106"/>
      <c r="MNA418" s="35"/>
      <c r="MNB418" s="106"/>
      <c r="MNC418" s="35"/>
      <c r="MND418" s="106"/>
      <c r="MNE418" s="35"/>
      <c r="MNF418" s="106"/>
      <c r="MNG418" s="35"/>
      <c r="MNH418" s="106"/>
      <c r="MNI418" s="35"/>
      <c r="MNJ418" s="106"/>
      <c r="MNK418" s="35"/>
      <c r="MNL418" s="106"/>
      <c r="MNM418" s="35"/>
      <c r="MNN418" s="106"/>
      <c r="MNO418" s="35"/>
      <c r="MNP418" s="106"/>
      <c r="MNQ418" s="35"/>
      <c r="MNR418" s="106"/>
      <c r="MNS418" s="35"/>
      <c r="MNT418" s="106"/>
      <c r="MNU418" s="35"/>
      <c r="MNV418" s="106"/>
      <c r="MNW418" s="35"/>
      <c r="MNX418" s="106"/>
      <c r="MNY418" s="35"/>
      <c r="MNZ418" s="106"/>
      <c r="MOA418" s="35"/>
      <c r="MOB418" s="106"/>
      <c r="MOC418" s="35"/>
      <c r="MOD418" s="106"/>
      <c r="MOE418" s="35"/>
      <c r="MOF418" s="106"/>
      <c r="MOG418" s="35"/>
      <c r="MOH418" s="106"/>
      <c r="MOI418" s="35"/>
      <c r="MOJ418" s="106"/>
      <c r="MOK418" s="35"/>
      <c r="MOL418" s="106"/>
      <c r="MOM418" s="35"/>
      <c r="MON418" s="106"/>
      <c r="MOO418" s="35"/>
      <c r="MOP418" s="106"/>
      <c r="MOQ418" s="35"/>
      <c r="MOR418" s="106"/>
      <c r="MOS418" s="35"/>
      <c r="MOT418" s="106"/>
      <c r="MOU418" s="35"/>
      <c r="MOV418" s="106"/>
      <c r="MOW418" s="35"/>
      <c r="MOX418" s="106"/>
      <c r="MOY418" s="35"/>
      <c r="MOZ418" s="106"/>
      <c r="MPA418" s="35"/>
      <c r="MPB418" s="106"/>
      <c r="MPC418" s="35"/>
      <c r="MPD418" s="106"/>
      <c r="MPE418" s="35"/>
      <c r="MPF418" s="106"/>
      <c r="MPG418" s="35"/>
      <c r="MPH418" s="106"/>
      <c r="MPI418" s="35"/>
      <c r="MPJ418" s="106"/>
      <c r="MPK418" s="35"/>
      <c r="MPL418" s="106"/>
      <c r="MPM418" s="35"/>
      <c r="MPN418" s="106"/>
      <c r="MPO418" s="35"/>
      <c r="MPP418" s="106"/>
      <c r="MPQ418" s="35"/>
      <c r="MPR418" s="106"/>
      <c r="MPS418" s="35"/>
      <c r="MPT418" s="106"/>
      <c r="MPU418" s="35"/>
      <c r="MPV418" s="106"/>
      <c r="MPW418" s="35"/>
      <c r="MPX418" s="106"/>
      <c r="MPY418" s="35"/>
      <c r="MPZ418" s="106"/>
      <c r="MQA418" s="35"/>
      <c r="MQB418" s="106"/>
      <c r="MQC418" s="35"/>
      <c r="MQD418" s="106"/>
      <c r="MQE418" s="35"/>
      <c r="MQF418" s="106"/>
      <c r="MQG418" s="35"/>
      <c r="MQH418" s="106"/>
      <c r="MQI418" s="35"/>
      <c r="MQJ418" s="106"/>
      <c r="MQK418" s="35"/>
      <c r="MQL418" s="106"/>
      <c r="MQM418" s="35"/>
      <c r="MQN418" s="106"/>
      <c r="MQO418" s="35"/>
      <c r="MQP418" s="106"/>
      <c r="MQQ418" s="35"/>
      <c r="MQR418" s="106"/>
      <c r="MQS418" s="35"/>
      <c r="MQT418" s="106"/>
      <c r="MQU418" s="35"/>
      <c r="MQV418" s="106"/>
      <c r="MQW418" s="35"/>
      <c r="MQX418" s="106"/>
      <c r="MQY418" s="35"/>
      <c r="MQZ418" s="106"/>
      <c r="MRA418" s="35"/>
      <c r="MRB418" s="106"/>
      <c r="MRC418" s="35"/>
      <c r="MRD418" s="106"/>
      <c r="MRE418" s="35"/>
      <c r="MRF418" s="106"/>
      <c r="MRG418" s="35"/>
      <c r="MRH418" s="106"/>
      <c r="MRI418" s="35"/>
      <c r="MRJ418" s="106"/>
      <c r="MRK418" s="35"/>
      <c r="MRL418" s="106"/>
      <c r="MRM418" s="35"/>
      <c r="MRN418" s="106"/>
      <c r="MRO418" s="35"/>
      <c r="MRP418" s="106"/>
      <c r="MRQ418" s="35"/>
      <c r="MRR418" s="106"/>
      <c r="MRS418" s="35"/>
      <c r="MRT418" s="106"/>
      <c r="MRU418" s="35"/>
      <c r="MRV418" s="106"/>
      <c r="MRW418" s="35"/>
      <c r="MRX418" s="106"/>
      <c r="MRY418" s="35"/>
      <c r="MRZ418" s="106"/>
      <c r="MSA418" s="35"/>
      <c r="MSB418" s="106"/>
      <c r="MSC418" s="35"/>
      <c r="MSD418" s="106"/>
      <c r="MSE418" s="35"/>
      <c r="MSF418" s="106"/>
      <c r="MSG418" s="35"/>
      <c r="MSH418" s="106"/>
      <c r="MSI418" s="35"/>
      <c r="MSJ418" s="106"/>
      <c r="MSK418" s="35"/>
      <c r="MSL418" s="106"/>
      <c r="MSM418" s="35"/>
      <c r="MSN418" s="106"/>
      <c r="MSO418" s="35"/>
      <c r="MSP418" s="106"/>
      <c r="MSQ418" s="35"/>
      <c r="MSR418" s="106"/>
      <c r="MSS418" s="35"/>
      <c r="MST418" s="106"/>
      <c r="MSU418" s="35"/>
      <c r="MSV418" s="106"/>
      <c r="MSW418" s="35"/>
      <c r="MSX418" s="106"/>
      <c r="MSY418" s="35"/>
      <c r="MSZ418" s="106"/>
      <c r="MTA418" s="35"/>
      <c r="MTB418" s="106"/>
      <c r="MTC418" s="35"/>
      <c r="MTD418" s="106"/>
      <c r="MTE418" s="35"/>
      <c r="MTF418" s="106"/>
      <c r="MTG418" s="35"/>
      <c r="MTH418" s="106"/>
      <c r="MTI418" s="35"/>
      <c r="MTJ418" s="106"/>
      <c r="MTK418" s="35"/>
      <c r="MTL418" s="106"/>
      <c r="MTM418" s="35"/>
      <c r="MTN418" s="106"/>
      <c r="MTO418" s="35"/>
      <c r="MTP418" s="106"/>
      <c r="MTQ418" s="35"/>
      <c r="MTR418" s="106"/>
      <c r="MTS418" s="35"/>
      <c r="MTT418" s="106"/>
      <c r="MTU418" s="35"/>
      <c r="MTV418" s="106"/>
      <c r="MTW418" s="35"/>
      <c r="MTX418" s="106"/>
      <c r="MTY418" s="35"/>
      <c r="MTZ418" s="106"/>
      <c r="MUA418" s="35"/>
      <c r="MUB418" s="106"/>
      <c r="MUC418" s="35"/>
      <c r="MUD418" s="106"/>
      <c r="MUE418" s="35"/>
      <c r="MUF418" s="106"/>
      <c r="MUG418" s="35"/>
      <c r="MUH418" s="106"/>
      <c r="MUI418" s="35"/>
      <c r="MUJ418" s="106"/>
      <c r="MUK418" s="35"/>
      <c r="MUL418" s="106"/>
      <c r="MUM418" s="35"/>
      <c r="MUN418" s="106"/>
      <c r="MUO418" s="35"/>
      <c r="MUP418" s="106"/>
      <c r="MUQ418" s="35"/>
      <c r="MUR418" s="106"/>
      <c r="MUS418" s="35"/>
      <c r="MUT418" s="106"/>
      <c r="MUU418" s="35"/>
      <c r="MUV418" s="106"/>
      <c r="MUW418" s="35"/>
      <c r="MUX418" s="106"/>
      <c r="MUY418" s="35"/>
      <c r="MUZ418" s="106"/>
      <c r="MVA418" s="35"/>
      <c r="MVB418" s="106"/>
      <c r="MVC418" s="35"/>
      <c r="MVD418" s="106"/>
      <c r="MVE418" s="35"/>
      <c r="MVF418" s="106"/>
      <c r="MVG418" s="35"/>
      <c r="MVH418" s="106"/>
      <c r="MVI418" s="35"/>
      <c r="MVJ418" s="106"/>
      <c r="MVK418" s="35"/>
      <c r="MVL418" s="106"/>
      <c r="MVM418" s="35"/>
      <c r="MVN418" s="106"/>
      <c r="MVO418" s="35"/>
      <c r="MVP418" s="106"/>
      <c r="MVQ418" s="35"/>
      <c r="MVR418" s="106"/>
      <c r="MVS418" s="35"/>
      <c r="MVT418" s="106"/>
      <c r="MVU418" s="35"/>
      <c r="MVV418" s="106"/>
      <c r="MVW418" s="35"/>
      <c r="MVX418" s="106"/>
      <c r="MVY418" s="35"/>
      <c r="MVZ418" s="106"/>
      <c r="MWA418" s="35"/>
      <c r="MWB418" s="106"/>
      <c r="MWC418" s="35"/>
      <c r="MWD418" s="106"/>
      <c r="MWE418" s="35"/>
      <c r="MWF418" s="106"/>
      <c r="MWG418" s="35"/>
      <c r="MWH418" s="106"/>
      <c r="MWI418" s="35"/>
      <c r="MWJ418" s="106"/>
      <c r="MWK418" s="35"/>
      <c r="MWL418" s="106"/>
      <c r="MWM418" s="35"/>
      <c r="MWN418" s="106"/>
      <c r="MWO418" s="35"/>
      <c r="MWP418" s="106"/>
      <c r="MWQ418" s="35"/>
      <c r="MWR418" s="106"/>
      <c r="MWS418" s="35"/>
      <c r="MWT418" s="106"/>
      <c r="MWU418" s="35"/>
      <c r="MWV418" s="106"/>
      <c r="MWW418" s="35"/>
      <c r="MWX418" s="106"/>
      <c r="MWY418" s="35"/>
      <c r="MWZ418" s="106"/>
      <c r="MXA418" s="35"/>
      <c r="MXB418" s="106"/>
      <c r="MXC418" s="35"/>
      <c r="MXD418" s="106"/>
      <c r="MXE418" s="35"/>
      <c r="MXF418" s="106"/>
      <c r="MXG418" s="35"/>
      <c r="MXH418" s="106"/>
      <c r="MXI418" s="35"/>
      <c r="MXJ418" s="106"/>
      <c r="MXK418" s="35"/>
      <c r="MXL418" s="106"/>
      <c r="MXM418" s="35"/>
      <c r="MXN418" s="106"/>
      <c r="MXO418" s="35"/>
      <c r="MXP418" s="106"/>
      <c r="MXQ418" s="35"/>
      <c r="MXR418" s="106"/>
      <c r="MXS418" s="35"/>
      <c r="MXT418" s="106"/>
      <c r="MXU418" s="35"/>
      <c r="MXV418" s="106"/>
      <c r="MXW418" s="35"/>
      <c r="MXX418" s="106"/>
      <c r="MXY418" s="35"/>
      <c r="MXZ418" s="106"/>
      <c r="MYA418" s="35"/>
      <c r="MYB418" s="106"/>
      <c r="MYC418" s="35"/>
      <c r="MYD418" s="106"/>
      <c r="MYE418" s="35"/>
      <c r="MYF418" s="106"/>
      <c r="MYG418" s="35"/>
      <c r="MYH418" s="106"/>
      <c r="MYI418" s="35"/>
      <c r="MYJ418" s="106"/>
      <c r="MYK418" s="35"/>
      <c r="MYL418" s="106"/>
      <c r="MYM418" s="35"/>
      <c r="MYN418" s="106"/>
      <c r="MYO418" s="35"/>
      <c r="MYP418" s="106"/>
      <c r="MYQ418" s="35"/>
      <c r="MYR418" s="106"/>
      <c r="MYS418" s="35"/>
      <c r="MYT418" s="106"/>
      <c r="MYU418" s="35"/>
      <c r="MYV418" s="106"/>
      <c r="MYW418" s="35"/>
      <c r="MYX418" s="106"/>
      <c r="MYY418" s="35"/>
      <c r="MYZ418" s="106"/>
      <c r="MZA418" s="35"/>
      <c r="MZB418" s="106"/>
      <c r="MZC418" s="35"/>
      <c r="MZD418" s="106"/>
      <c r="MZE418" s="35"/>
      <c r="MZF418" s="106"/>
      <c r="MZG418" s="35"/>
      <c r="MZH418" s="106"/>
      <c r="MZI418" s="35"/>
      <c r="MZJ418" s="106"/>
      <c r="MZK418" s="35"/>
      <c r="MZL418" s="106"/>
      <c r="MZM418" s="35"/>
      <c r="MZN418" s="106"/>
      <c r="MZO418" s="35"/>
      <c r="MZP418" s="106"/>
      <c r="MZQ418" s="35"/>
      <c r="MZR418" s="106"/>
      <c r="MZS418" s="35"/>
      <c r="MZT418" s="106"/>
      <c r="MZU418" s="35"/>
      <c r="MZV418" s="106"/>
      <c r="MZW418" s="35"/>
      <c r="MZX418" s="106"/>
      <c r="MZY418" s="35"/>
      <c r="MZZ418" s="106"/>
      <c r="NAA418" s="35"/>
      <c r="NAB418" s="106"/>
      <c r="NAC418" s="35"/>
      <c r="NAD418" s="106"/>
      <c r="NAE418" s="35"/>
      <c r="NAF418" s="106"/>
      <c r="NAG418" s="35"/>
      <c r="NAH418" s="106"/>
      <c r="NAI418" s="35"/>
      <c r="NAJ418" s="106"/>
      <c r="NAK418" s="35"/>
      <c r="NAL418" s="106"/>
      <c r="NAM418" s="35"/>
      <c r="NAN418" s="106"/>
      <c r="NAO418" s="35"/>
      <c r="NAP418" s="106"/>
      <c r="NAQ418" s="35"/>
      <c r="NAR418" s="106"/>
      <c r="NAS418" s="35"/>
      <c r="NAT418" s="106"/>
      <c r="NAU418" s="35"/>
      <c r="NAV418" s="106"/>
      <c r="NAW418" s="35"/>
      <c r="NAX418" s="106"/>
      <c r="NAY418" s="35"/>
      <c r="NAZ418" s="106"/>
      <c r="NBA418" s="35"/>
      <c r="NBB418" s="106"/>
      <c r="NBC418" s="35"/>
      <c r="NBD418" s="106"/>
      <c r="NBE418" s="35"/>
      <c r="NBF418" s="106"/>
      <c r="NBG418" s="35"/>
      <c r="NBH418" s="106"/>
      <c r="NBI418" s="35"/>
      <c r="NBJ418" s="106"/>
      <c r="NBK418" s="35"/>
      <c r="NBL418" s="106"/>
      <c r="NBM418" s="35"/>
      <c r="NBN418" s="106"/>
      <c r="NBO418" s="35"/>
      <c r="NBP418" s="106"/>
      <c r="NBQ418" s="35"/>
      <c r="NBR418" s="106"/>
      <c r="NBS418" s="35"/>
      <c r="NBT418" s="106"/>
      <c r="NBU418" s="35"/>
      <c r="NBV418" s="106"/>
      <c r="NBW418" s="35"/>
      <c r="NBX418" s="106"/>
      <c r="NBY418" s="35"/>
      <c r="NBZ418" s="106"/>
      <c r="NCA418" s="35"/>
      <c r="NCB418" s="106"/>
      <c r="NCC418" s="35"/>
      <c r="NCD418" s="106"/>
      <c r="NCE418" s="35"/>
      <c r="NCF418" s="106"/>
      <c r="NCG418" s="35"/>
      <c r="NCH418" s="106"/>
      <c r="NCI418" s="35"/>
      <c r="NCJ418" s="106"/>
      <c r="NCK418" s="35"/>
      <c r="NCL418" s="106"/>
      <c r="NCM418" s="35"/>
      <c r="NCN418" s="106"/>
      <c r="NCO418" s="35"/>
      <c r="NCP418" s="106"/>
      <c r="NCQ418" s="35"/>
      <c r="NCR418" s="106"/>
      <c r="NCS418" s="35"/>
      <c r="NCT418" s="106"/>
      <c r="NCU418" s="35"/>
      <c r="NCV418" s="106"/>
      <c r="NCW418" s="35"/>
      <c r="NCX418" s="106"/>
      <c r="NCY418" s="35"/>
      <c r="NCZ418" s="106"/>
      <c r="NDA418" s="35"/>
      <c r="NDB418" s="106"/>
      <c r="NDC418" s="35"/>
      <c r="NDD418" s="106"/>
      <c r="NDE418" s="35"/>
      <c r="NDF418" s="106"/>
      <c r="NDG418" s="35"/>
      <c r="NDH418" s="106"/>
      <c r="NDI418" s="35"/>
      <c r="NDJ418" s="106"/>
      <c r="NDK418" s="35"/>
      <c r="NDL418" s="106"/>
      <c r="NDM418" s="35"/>
      <c r="NDN418" s="106"/>
      <c r="NDO418" s="35"/>
      <c r="NDP418" s="106"/>
      <c r="NDQ418" s="35"/>
      <c r="NDR418" s="106"/>
      <c r="NDS418" s="35"/>
      <c r="NDT418" s="106"/>
      <c r="NDU418" s="35"/>
      <c r="NDV418" s="106"/>
      <c r="NDW418" s="35"/>
      <c r="NDX418" s="106"/>
      <c r="NDY418" s="35"/>
      <c r="NDZ418" s="106"/>
      <c r="NEA418" s="35"/>
      <c r="NEB418" s="106"/>
      <c r="NEC418" s="35"/>
      <c r="NED418" s="106"/>
      <c r="NEE418" s="35"/>
      <c r="NEF418" s="106"/>
      <c r="NEG418" s="35"/>
      <c r="NEH418" s="106"/>
      <c r="NEI418" s="35"/>
      <c r="NEJ418" s="106"/>
      <c r="NEK418" s="35"/>
      <c r="NEL418" s="106"/>
      <c r="NEM418" s="35"/>
      <c r="NEN418" s="106"/>
      <c r="NEO418" s="35"/>
      <c r="NEP418" s="106"/>
      <c r="NEQ418" s="35"/>
      <c r="NER418" s="106"/>
      <c r="NES418" s="35"/>
      <c r="NET418" s="106"/>
      <c r="NEU418" s="35"/>
      <c r="NEV418" s="106"/>
      <c r="NEW418" s="35"/>
      <c r="NEX418" s="106"/>
      <c r="NEY418" s="35"/>
      <c r="NEZ418" s="106"/>
      <c r="NFA418" s="35"/>
      <c r="NFB418" s="106"/>
      <c r="NFC418" s="35"/>
      <c r="NFD418" s="106"/>
      <c r="NFE418" s="35"/>
      <c r="NFF418" s="106"/>
      <c r="NFG418" s="35"/>
      <c r="NFH418" s="106"/>
      <c r="NFI418" s="35"/>
      <c r="NFJ418" s="106"/>
      <c r="NFK418" s="35"/>
      <c r="NFL418" s="106"/>
      <c r="NFM418" s="35"/>
      <c r="NFN418" s="106"/>
      <c r="NFO418" s="35"/>
      <c r="NFP418" s="106"/>
      <c r="NFQ418" s="35"/>
      <c r="NFR418" s="106"/>
      <c r="NFS418" s="35"/>
      <c r="NFT418" s="106"/>
      <c r="NFU418" s="35"/>
      <c r="NFV418" s="106"/>
      <c r="NFW418" s="35"/>
      <c r="NFX418" s="106"/>
      <c r="NFY418" s="35"/>
      <c r="NFZ418" s="106"/>
      <c r="NGA418" s="35"/>
      <c r="NGB418" s="106"/>
      <c r="NGC418" s="35"/>
      <c r="NGD418" s="106"/>
      <c r="NGE418" s="35"/>
      <c r="NGF418" s="106"/>
      <c r="NGG418" s="35"/>
      <c r="NGH418" s="106"/>
      <c r="NGI418" s="35"/>
      <c r="NGJ418" s="106"/>
      <c r="NGK418" s="35"/>
      <c r="NGL418" s="106"/>
      <c r="NGM418" s="35"/>
      <c r="NGN418" s="106"/>
      <c r="NGO418" s="35"/>
      <c r="NGP418" s="106"/>
      <c r="NGQ418" s="35"/>
      <c r="NGR418" s="106"/>
      <c r="NGS418" s="35"/>
      <c r="NGT418" s="106"/>
      <c r="NGU418" s="35"/>
      <c r="NGV418" s="106"/>
      <c r="NGW418" s="35"/>
      <c r="NGX418" s="106"/>
      <c r="NGY418" s="35"/>
      <c r="NGZ418" s="106"/>
      <c r="NHA418" s="35"/>
      <c r="NHB418" s="106"/>
      <c r="NHC418" s="35"/>
      <c r="NHD418" s="106"/>
      <c r="NHE418" s="35"/>
      <c r="NHF418" s="106"/>
      <c r="NHG418" s="35"/>
      <c r="NHH418" s="106"/>
      <c r="NHI418" s="35"/>
      <c r="NHJ418" s="106"/>
      <c r="NHK418" s="35"/>
      <c r="NHL418" s="106"/>
      <c r="NHM418" s="35"/>
      <c r="NHN418" s="106"/>
      <c r="NHO418" s="35"/>
      <c r="NHP418" s="106"/>
      <c r="NHQ418" s="35"/>
      <c r="NHR418" s="106"/>
      <c r="NHS418" s="35"/>
      <c r="NHT418" s="106"/>
      <c r="NHU418" s="35"/>
      <c r="NHV418" s="106"/>
      <c r="NHW418" s="35"/>
      <c r="NHX418" s="106"/>
      <c r="NHY418" s="35"/>
      <c r="NHZ418" s="106"/>
      <c r="NIA418" s="35"/>
      <c r="NIB418" s="106"/>
      <c r="NIC418" s="35"/>
      <c r="NID418" s="106"/>
      <c r="NIE418" s="35"/>
      <c r="NIF418" s="106"/>
      <c r="NIG418" s="35"/>
      <c r="NIH418" s="106"/>
      <c r="NII418" s="35"/>
      <c r="NIJ418" s="106"/>
      <c r="NIK418" s="35"/>
      <c r="NIL418" s="106"/>
      <c r="NIM418" s="35"/>
      <c r="NIN418" s="106"/>
      <c r="NIO418" s="35"/>
      <c r="NIP418" s="106"/>
      <c r="NIQ418" s="35"/>
      <c r="NIR418" s="106"/>
      <c r="NIS418" s="35"/>
      <c r="NIT418" s="106"/>
      <c r="NIU418" s="35"/>
      <c r="NIV418" s="106"/>
      <c r="NIW418" s="35"/>
      <c r="NIX418" s="106"/>
      <c r="NIY418" s="35"/>
      <c r="NIZ418" s="106"/>
      <c r="NJA418" s="35"/>
      <c r="NJB418" s="106"/>
      <c r="NJC418" s="35"/>
      <c r="NJD418" s="106"/>
      <c r="NJE418" s="35"/>
      <c r="NJF418" s="106"/>
      <c r="NJG418" s="35"/>
      <c r="NJH418" s="106"/>
      <c r="NJI418" s="35"/>
      <c r="NJJ418" s="106"/>
      <c r="NJK418" s="35"/>
      <c r="NJL418" s="106"/>
      <c r="NJM418" s="35"/>
      <c r="NJN418" s="106"/>
      <c r="NJO418" s="35"/>
      <c r="NJP418" s="106"/>
      <c r="NJQ418" s="35"/>
      <c r="NJR418" s="106"/>
      <c r="NJS418" s="35"/>
      <c r="NJT418" s="106"/>
      <c r="NJU418" s="35"/>
      <c r="NJV418" s="106"/>
      <c r="NJW418" s="35"/>
      <c r="NJX418" s="106"/>
      <c r="NJY418" s="35"/>
      <c r="NJZ418" s="106"/>
      <c r="NKA418" s="35"/>
      <c r="NKB418" s="106"/>
      <c r="NKC418" s="35"/>
      <c r="NKD418" s="106"/>
      <c r="NKE418" s="35"/>
      <c r="NKF418" s="106"/>
      <c r="NKG418" s="35"/>
      <c r="NKH418" s="106"/>
      <c r="NKI418" s="35"/>
      <c r="NKJ418" s="106"/>
      <c r="NKK418" s="35"/>
      <c r="NKL418" s="106"/>
      <c r="NKM418" s="35"/>
      <c r="NKN418" s="106"/>
      <c r="NKO418" s="35"/>
      <c r="NKP418" s="106"/>
      <c r="NKQ418" s="35"/>
      <c r="NKR418" s="106"/>
      <c r="NKS418" s="35"/>
      <c r="NKT418" s="106"/>
      <c r="NKU418" s="35"/>
      <c r="NKV418" s="106"/>
      <c r="NKW418" s="35"/>
      <c r="NKX418" s="106"/>
      <c r="NKY418" s="35"/>
      <c r="NKZ418" s="106"/>
      <c r="NLA418" s="35"/>
      <c r="NLB418" s="106"/>
      <c r="NLC418" s="35"/>
      <c r="NLD418" s="106"/>
      <c r="NLE418" s="35"/>
      <c r="NLF418" s="106"/>
      <c r="NLG418" s="35"/>
      <c r="NLH418" s="106"/>
      <c r="NLI418" s="35"/>
      <c r="NLJ418" s="106"/>
      <c r="NLK418" s="35"/>
      <c r="NLL418" s="106"/>
      <c r="NLM418" s="35"/>
      <c r="NLN418" s="106"/>
      <c r="NLO418" s="35"/>
      <c r="NLP418" s="106"/>
      <c r="NLQ418" s="35"/>
      <c r="NLR418" s="106"/>
      <c r="NLS418" s="35"/>
      <c r="NLT418" s="106"/>
      <c r="NLU418" s="35"/>
      <c r="NLV418" s="106"/>
      <c r="NLW418" s="35"/>
      <c r="NLX418" s="106"/>
      <c r="NLY418" s="35"/>
      <c r="NLZ418" s="106"/>
      <c r="NMA418" s="35"/>
      <c r="NMB418" s="106"/>
      <c r="NMC418" s="35"/>
      <c r="NMD418" s="106"/>
      <c r="NME418" s="35"/>
      <c r="NMF418" s="106"/>
      <c r="NMG418" s="35"/>
      <c r="NMH418" s="106"/>
      <c r="NMI418" s="35"/>
      <c r="NMJ418" s="106"/>
      <c r="NMK418" s="35"/>
      <c r="NML418" s="106"/>
      <c r="NMM418" s="35"/>
      <c r="NMN418" s="106"/>
      <c r="NMO418" s="35"/>
      <c r="NMP418" s="106"/>
      <c r="NMQ418" s="35"/>
      <c r="NMR418" s="106"/>
      <c r="NMS418" s="35"/>
      <c r="NMT418" s="106"/>
      <c r="NMU418" s="35"/>
      <c r="NMV418" s="106"/>
      <c r="NMW418" s="35"/>
      <c r="NMX418" s="106"/>
      <c r="NMY418" s="35"/>
      <c r="NMZ418" s="106"/>
      <c r="NNA418" s="35"/>
      <c r="NNB418" s="106"/>
      <c r="NNC418" s="35"/>
      <c r="NND418" s="106"/>
      <c r="NNE418" s="35"/>
      <c r="NNF418" s="106"/>
      <c r="NNG418" s="35"/>
      <c r="NNH418" s="106"/>
      <c r="NNI418" s="35"/>
      <c r="NNJ418" s="106"/>
      <c r="NNK418" s="35"/>
      <c r="NNL418" s="106"/>
      <c r="NNM418" s="35"/>
      <c r="NNN418" s="106"/>
      <c r="NNO418" s="35"/>
      <c r="NNP418" s="106"/>
      <c r="NNQ418" s="35"/>
      <c r="NNR418" s="106"/>
      <c r="NNS418" s="35"/>
      <c r="NNT418" s="106"/>
      <c r="NNU418" s="35"/>
      <c r="NNV418" s="106"/>
      <c r="NNW418" s="35"/>
      <c r="NNX418" s="106"/>
      <c r="NNY418" s="35"/>
      <c r="NNZ418" s="106"/>
      <c r="NOA418" s="35"/>
      <c r="NOB418" s="106"/>
      <c r="NOC418" s="35"/>
      <c r="NOD418" s="106"/>
      <c r="NOE418" s="35"/>
      <c r="NOF418" s="106"/>
      <c r="NOG418" s="35"/>
      <c r="NOH418" s="106"/>
      <c r="NOI418" s="35"/>
      <c r="NOJ418" s="106"/>
      <c r="NOK418" s="35"/>
      <c r="NOL418" s="106"/>
      <c r="NOM418" s="35"/>
      <c r="NON418" s="106"/>
      <c r="NOO418" s="35"/>
      <c r="NOP418" s="106"/>
      <c r="NOQ418" s="35"/>
      <c r="NOR418" s="106"/>
      <c r="NOS418" s="35"/>
      <c r="NOT418" s="106"/>
      <c r="NOU418" s="35"/>
      <c r="NOV418" s="106"/>
      <c r="NOW418" s="35"/>
      <c r="NOX418" s="106"/>
      <c r="NOY418" s="35"/>
      <c r="NOZ418" s="106"/>
      <c r="NPA418" s="35"/>
      <c r="NPB418" s="106"/>
      <c r="NPC418" s="35"/>
      <c r="NPD418" s="106"/>
      <c r="NPE418" s="35"/>
      <c r="NPF418" s="106"/>
      <c r="NPG418" s="35"/>
      <c r="NPH418" s="106"/>
      <c r="NPI418" s="35"/>
      <c r="NPJ418" s="106"/>
      <c r="NPK418" s="35"/>
      <c r="NPL418" s="106"/>
      <c r="NPM418" s="35"/>
      <c r="NPN418" s="106"/>
      <c r="NPO418" s="35"/>
      <c r="NPP418" s="106"/>
      <c r="NPQ418" s="35"/>
      <c r="NPR418" s="106"/>
      <c r="NPS418" s="35"/>
      <c r="NPT418" s="106"/>
      <c r="NPU418" s="35"/>
      <c r="NPV418" s="106"/>
      <c r="NPW418" s="35"/>
      <c r="NPX418" s="106"/>
      <c r="NPY418" s="35"/>
      <c r="NPZ418" s="106"/>
      <c r="NQA418" s="35"/>
      <c r="NQB418" s="106"/>
      <c r="NQC418" s="35"/>
      <c r="NQD418" s="106"/>
      <c r="NQE418" s="35"/>
      <c r="NQF418" s="106"/>
      <c r="NQG418" s="35"/>
      <c r="NQH418" s="106"/>
      <c r="NQI418" s="35"/>
      <c r="NQJ418" s="106"/>
      <c r="NQK418" s="35"/>
      <c r="NQL418" s="106"/>
      <c r="NQM418" s="35"/>
      <c r="NQN418" s="106"/>
      <c r="NQO418" s="35"/>
      <c r="NQP418" s="106"/>
      <c r="NQQ418" s="35"/>
      <c r="NQR418" s="106"/>
      <c r="NQS418" s="35"/>
      <c r="NQT418" s="106"/>
      <c r="NQU418" s="35"/>
      <c r="NQV418" s="106"/>
      <c r="NQW418" s="35"/>
      <c r="NQX418" s="106"/>
      <c r="NQY418" s="35"/>
      <c r="NQZ418" s="106"/>
      <c r="NRA418" s="35"/>
      <c r="NRB418" s="106"/>
      <c r="NRC418" s="35"/>
      <c r="NRD418" s="106"/>
      <c r="NRE418" s="35"/>
      <c r="NRF418" s="106"/>
      <c r="NRG418" s="35"/>
      <c r="NRH418" s="106"/>
      <c r="NRI418" s="35"/>
      <c r="NRJ418" s="106"/>
      <c r="NRK418" s="35"/>
      <c r="NRL418" s="106"/>
      <c r="NRM418" s="35"/>
      <c r="NRN418" s="106"/>
      <c r="NRO418" s="35"/>
      <c r="NRP418" s="106"/>
      <c r="NRQ418" s="35"/>
      <c r="NRR418" s="106"/>
      <c r="NRS418" s="35"/>
      <c r="NRT418" s="106"/>
      <c r="NRU418" s="35"/>
      <c r="NRV418" s="106"/>
      <c r="NRW418" s="35"/>
      <c r="NRX418" s="106"/>
      <c r="NRY418" s="35"/>
      <c r="NRZ418" s="106"/>
      <c r="NSA418" s="35"/>
      <c r="NSB418" s="106"/>
      <c r="NSC418" s="35"/>
      <c r="NSD418" s="106"/>
      <c r="NSE418" s="35"/>
      <c r="NSF418" s="106"/>
      <c r="NSG418" s="35"/>
      <c r="NSH418" s="106"/>
      <c r="NSI418" s="35"/>
      <c r="NSJ418" s="106"/>
      <c r="NSK418" s="35"/>
      <c r="NSL418" s="106"/>
      <c r="NSM418" s="35"/>
      <c r="NSN418" s="106"/>
      <c r="NSO418" s="35"/>
      <c r="NSP418" s="106"/>
      <c r="NSQ418" s="35"/>
      <c r="NSR418" s="106"/>
      <c r="NSS418" s="35"/>
      <c r="NST418" s="106"/>
      <c r="NSU418" s="35"/>
      <c r="NSV418" s="106"/>
      <c r="NSW418" s="35"/>
      <c r="NSX418" s="106"/>
      <c r="NSY418" s="35"/>
      <c r="NSZ418" s="106"/>
      <c r="NTA418" s="35"/>
      <c r="NTB418" s="106"/>
      <c r="NTC418" s="35"/>
      <c r="NTD418" s="106"/>
      <c r="NTE418" s="35"/>
      <c r="NTF418" s="106"/>
      <c r="NTG418" s="35"/>
      <c r="NTH418" s="106"/>
      <c r="NTI418" s="35"/>
      <c r="NTJ418" s="106"/>
      <c r="NTK418" s="35"/>
      <c r="NTL418" s="106"/>
      <c r="NTM418" s="35"/>
      <c r="NTN418" s="106"/>
      <c r="NTO418" s="35"/>
      <c r="NTP418" s="106"/>
      <c r="NTQ418" s="35"/>
      <c r="NTR418" s="106"/>
      <c r="NTS418" s="35"/>
      <c r="NTT418" s="106"/>
      <c r="NTU418" s="35"/>
      <c r="NTV418" s="106"/>
      <c r="NTW418" s="35"/>
      <c r="NTX418" s="106"/>
      <c r="NTY418" s="35"/>
      <c r="NTZ418" s="106"/>
      <c r="NUA418" s="35"/>
      <c r="NUB418" s="106"/>
      <c r="NUC418" s="35"/>
      <c r="NUD418" s="106"/>
      <c r="NUE418" s="35"/>
      <c r="NUF418" s="106"/>
      <c r="NUG418" s="35"/>
      <c r="NUH418" s="106"/>
      <c r="NUI418" s="35"/>
      <c r="NUJ418" s="106"/>
      <c r="NUK418" s="35"/>
      <c r="NUL418" s="106"/>
      <c r="NUM418" s="35"/>
      <c r="NUN418" s="106"/>
      <c r="NUO418" s="35"/>
      <c r="NUP418" s="106"/>
      <c r="NUQ418" s="35"/>
      <c r="NUR418" s="106"/>
      <c r="NUS418" s="35"/>
      <c r="NUT418" s="106"/>
      <c r="NUU418" s="35"/>
      <c r="NUV418" s="106"/>
      <c r="NUW418" s="35"/>
      <c r="NUX418" s="106"/>
      <c r="NUY418" s="35"/>
      <c r="NUZ418" s="106"/>
      <c r="NVA418" s="35"/>
      <c r="NVB418" s="106"/>
      <c r="NVC418" s="35"/>
      <c r="NVD418" s="106"/>
      <c r="NVE418" s="35"/>
      <c r="NVF418" s="106"/>
      <c r="NVG418" s="35"/>
      <c r="NVH418" s="106"/>
      <c r="NVI418" s="35"/>
      <c r="NVJ418" s="106"/>
      <c r="NVK418" s="35"/>
      <c r="NVL418" s="106"/>
      <c r="NVM418" s="35"/>
      <c r="NVN418" s="106"/>
      <c r="NVO418" s="35"/>
      <c r="NVP418" s="106"/>
      <c r="NVQ418" s="35"/>
      <c r="NVR418" s="106"/>
      <c r="NVS418" s="35"/>
      <c r="NVT418" s="106"/>
      <c r="NVU418" s="35"/>
      <c r="NVV418" s="106"/>
      <c r="NVW418" s="35"/>
      <c r="NVX418" s="106"/>
      <c r="NVY418" s="35"/>
      <c r="NVZ418" s="106"/>
      <c r="NWA418" s="35"/>
      <c r="NWB418" s="106"/>
      <c r="NWC418" s="35"/>
      <c r="NWD418" s="106"/>
      <c r="NWE418" s="35"/>
      <c r="NWF418" s="106"/>
      <c r="NWG418" s="35"/>
      <c r="NWH418" s="106"/>
      <c r="NWI418" s="35"/>
      <c r="NWJ418" s="106"/>
      <c r="NWK418" s="35"/>
      <c r="NWL418" s="106"/>
      <c r="NWM418" s="35"/>
      <c r="NWN418" s="106"/>
      <c r="NWO418" s="35"/>
      <c r="NWP418" s="106"/>
      <c r="NWQ418" s="35"/>
      <c r="NWR418" s="106"/>
      <c r="NWS418" s="35"/>
      <c r="NWT418" s="106"/>
      <c r="NWU418" s="35"/>
      <c r="NWV418" s="106"/>
      <c r="NWW418" s="35"/>
      <c r="NWX418" s="106"/>
      <c r="NWY418" s="35"/>
      <c r="NWZ418" s="106"/>
      <c r="NXA418" s="35"/>
      <c r="NXB418" s="106"/>
      <c r="NXC418" s="35"/>
      <c r="NXD418" s="106"/>
      <c r="NXE418" s="35"/>
      <c r="NXF418" s="106"/>
      <c r="NXG418" s="35"/>
      <c r="NXH418" s="106"/>
      <c r="NXI418" s="35"/>
      <c r="NXJ418" s="106"/>
      <c r="NXK418" s="35"/>
      <c r="NXL418" s="106"/>
      <c r="NXM418" s="35"/>
      <c r="NXN418" s="106"/>
      <c r="NXO418" s="35"/>
      <c r="NXP418" s="106"/>
      <c r="NXQ418" s="35"/>
      <c r="NXR418" s="106"/>
      <c r="NXS418" s="35"/>
      <c r="NXT418" s="106"/>
      <c r="NXU418" s="35"/>
      <c r="NXV418" s="106"/>
      <c r="NXW418" s="35"/>
      <c r="NXX418" s="106"/>
      <c r="NXY418" s="35"/>
      <c r="NXZ418" s="106"/>
      <c r="NYA418" s="35"/>
      <c r="NYB418" s="106"/>
      <c r="NYC418" s="35"/>
      <c r="NYD418" s="106"/>
      <c r="NYE418" s="35"/>
      <c r="NYF418" s="106"/>
      <c r="NYG418" s="35"/>
      <c r="NYH418" s="106"/>
      <c r="NYI418" s="35"/>
      <c r="NYJ418" s="106"/>
      <c r="NYK418" s="35"/>
      <c r="NYL418" s="106"/>
      <c r="NYM418" s="35"/>
      <c r="NYN418" s="106"/>
      <c r="NYO418" s="35"/>
      <c r="NYP418" s="106"/>
      <c r="NYQ418" s="35"/>
      <c r="NYR418" s="106"/>
      <c r="NYS418" s="35"/>
      <c r="NYT418" s="106"/>
      <c r="NYU418" s="35"/>
      <c r="NYV418" s="106"/>
      <c r="NYW418" s="35"/>
      <c r="NYX418" s="106"/>
      <c r="NYY418" s="35"/>
      <c r="NYZ418" s="106"/>
      <c r="NZA418" s="35"/>
      <c r="NZB418" s="106"/>
      <c r="NZC418" s="35"/>
      <c r="NZD418" s="106"/>
      <c r="NZE418" s="35"/>
      <c r="NZF418" s="106"/>
      <c r="NZG418" s="35"/>
      <c r="NZH418" s="106"/>
      <c r="NZI418" s="35"/>
      <c r="NZJ418" s="106"/>
      <c r="NZK418" s="35"/>
      <c r="NZL418" s="106"/>
      <c r="NZM418" s="35"/>
      <c r="NZN418" s="106"/>
      <c r="NZO418" s="35"/>
      <c r="NZP418" s="106"/>
      <c r="NZQ418" s="35"/>
      <c r="NZR418" s="106"/>
      <c r="NZS418" s="35"/>
      <c r="NZT418" s="106"/>
      <c r="NZU418" s="35"/>
      <c r="NZV418" s="106"/>
      <c r="NZW418" s="35"/>
      <c r="NZX418" s="106"/>
      <c r="NZY418" s="35"/>
      <c r="NZZ418" s="106"/>
      <c r="OAA418" s="35"/>
      <c r="OAB418" s="106"/>
      <c r="OAC418" s="35"/>
      <c r="OAD418" s="106"/>
      <c r="OAE418" s="35"/>
      <c r="OAF418" s="106"/>
      <c r="OAG418" s="35"/>
      <c r="OAH418" s="106"/>
      <c r="OAI418" s="35"/>
      <c r="OAJ418" s="106"/>
      <c r="OAK418" s="35"/>
      <c r="OAL418" s="106"/>
      <c r="OAM418" s="35"/>
      <c r="OAN418" s="106"/>
      <c r="OAO418" s="35"/>
      <c r="OAP418" s="106"/>
      <c r="OAQ418" s="35"/>
      <c r="OAR418" s="106"/>
      <c r="OAS418" s="35"/>
      <c r="OAT418" s="106"/>
      <c r="OAU418" s="35"/>
      <c r="OAV418" s="106"/>
      <c r="OAW418" s="35"/>
      <c r="OAX418" s="106"/>
      <c r="OAY418" s="35"/>
      <c r="OAZ418" s="106"/>
      <c r="OBA418" s="35"/>
      <c r="OBB418" s="106"/>
      <c r="OBC418" s="35"/>
      <c r="OBD418" s="106"/>
      <c r="OBE418" s="35"/>
      <c r="OBF418" s="106"/>
      <c r="OBG418" s="35"/>
      <c r="OBH418" s="106"/>
      <c r="OBI418" s="35"/>
      <c r="OBJ418" s="106"/>
      <c r="OBK418" s="35"/>
      <c r="OBL418" s="106"/>
      <c r="OBM418" s="35"/>
      <c r="OBN418" s="106"/>
      <c r="OBO418" s="35"/>
      <c r="OBP418" s="106"/>
      <c r="OBQ418" s="35"/>
      <c r="OBR418" s="106"/>
      <c r="OBS418" s="35"/>
      <c r="OBT418" s="106"/>
      <c r="OBU418" s="35"/>
      <c r="OBV418" s="106"/>
      <c r="OBW418" s="35"/>
      <c r="OBX418" s="106"/>
      <c r="OBY418" s="35"/>
      <c r="OBZ418" s="106"/>
      <c r="OCA418" s="35"/>
      <c r="OCB418" s="106"/>
      <c r="OCC418" s="35"/>
      <c r="OCD418" s="106"/>
      <c r="OCE418" s="35"/>
      <c r="OCF418" s="106"/>
      <c r="OCG418" s="35"/>
      <c r="OCH418" s="106"/>
      <c r="OCI418" s="35"/>
      <c r="OCJ418" s="106"/>
      <c r="OCK418" s="35"/>
      <c r="OCL418" s="106"/>
      <c r="OCM418" s="35"/>
      <c r="OCN418" s="106"/>
      <c r="OCO418" s="35"/>
      <c r="OCP418" s="106"/>
      <c r="OCQ418" s="35"/>
      <c r="OCR418" s="106"/>
      <c r="OCS418" s="35"/>
      <c r="OCT418" s="106"/>
      <c r="OCU418" s="35"/>
      <c r="OCV418" s="106"/>
      <c r="OCW418" s="35"/>
      <c r="OCX418" s="106"/>
      <c r="OCY418" s="35"/>
      <c r="OCZ418" s="106"/>
      <c r="ODA418" s="35"/>
      <c r="ODB418" s="106"/>
      <c r="ODC418" s="35"/>
      <c r="ODD418" s="106"/>
      <c r="ODE418" s="35"/>
      <c r="ODF418" s="106"/>
      <c r="ODG418" s="35"/>
      <c r="ODH418" s="106"/>
      <c r="ODI418" s="35"/>
      <c r="ODJ418" s="106"/>
      <c r="ODK418" s="35"/>
      <c r="ODL418" s="106"/>
      <c r="ODM418" s="35"/>
      <c r="ODN418" s="106"/>
      <c r="ODO418" s="35"/>
      <c r="ODP418" s="106"/>
      <c r="ODQ418" s="35"/>
      <c r="ODR418" s="106"/>
      <c r="ODS418" s="35"/>
      <c r="ODT418" s="106"/>
      <c r="ODU418" s="35"/>
      <c r="ODV418" s="106"/>
      <c r="ODW418" s="35"/>
      <c r="ODX418" s="106"/>
      <c r="ODY418" s="35"/>
      <c r="ODZ418" s="106"/>
      <c r="OEA418" s="35"/>
      <c r="OEB418" s="106"/>
      <c r="OEC418" s="35"/>
      <c r="OED418" s="106"/>
      <c r="OEE418" s="35"/>
      <c r="OEF418" s="106"/>
      <c r="OEG418" s="35"/>
      <c r="OEH418" s="106"/>
      <c r="OEI418" s="35"/>
      <c r="OEJ418" s="106"/>
      <c r="OEK418" s="35"/>
      <c r="OEL418" s="106"/>
      <c r="OEM418" s="35"/>
      <c r="OEN418" s="106"/>
      <c r="OEO418" s="35"/>
      <c r="OEP418" s="106"/>
      <c r="OEQ418" s="35"/>
      <c r="OER418" s="106"/>
      <c r="OES418" s="35"/>
      <c r="OET418" s="106"/>
      <c r="OEU418" s="35"/>
      <c r="OEV418" s="106"/>
      <c r="OEW418" s="35"/>
      <c r="OEX418" s="106"/>
      <c r="OEY418" s="35"/>
      <c r="OEZ418" s="106"/>
      <c r="OFA418" s="35"/>
      <c r="OFB418" s="106"/>
      <c r="OFC418" s="35"/>
      <c r="OFD418" s="106"/>
      <c r="OFE418" s="35"/>
      <c r="OFF418" s="106"/>
      <c r="OFG418" s="35"/>
      <c r="OFH418" s="106"/>
      <c r="OFI418" s="35"/>
      <c r="OFJ418" s="106"/>
      <c r="OFK418" s="35"/>
      <c r="OFL418" s="106"/>
      <c r="OFM418" s="35"/>
      <c r="OFN418" s="106"/>
      <c r="OFO418" s="35"/>
      <c r="OFP418" s="106"/>
      <c r="OFQ418" s="35"/>
      <c r="OFR418" s="106"/>
      <c r="OFS418" s="35"/>
      <c r="OFT418" s="106"/>
      <c r="OFU418" s="35"/>
      <c r="OFV418" s="106"/>
      <c r="OFW418" s="35"/>
      <c r="OFX418" s="106"/>
      <c r="OFY418" s="35"/>
      <c r="OFZ418" s="106"/>
      <c r="OGA418" s="35"/>
      <c r="OGB418" s="106"/>
      <c r="OGC418" s="35"/>
      <c r="OGD418" s="106"/>
      <c r="OGE418" s="35"/>
      <c r="OGF418" s="106"/>
      <c r="OGG418" s="35"/>
      <c r="OGH418" s="106"/>
      <c r="OGI418" s="35"/>
      <c r="OGJ418" s="106"/>
      <c r="OGK418" s="35"/>
      <c r="OGL418" s="106"/>
      <c r="OGM418" s="35"/>
      <c r="OGN418" s="106"/>
      <c r="OGO418" s="35"/>
      <c r="OGP418" s="106"/>
      <c r="OGQ418" s="35"/>
      <c r="OGR418" s="106"/>
      <c r="OGS418" s="35"/>
      <c r="OGT418" s="106"/>
      <c r="OGU418" s="35"/>
      <c r="OGV418" s="106"/>
      <c r="OGW418" s="35"/>
      <c r="OGX418" s="106"/>
      <c r="OGY418" s="35"/>
      <c r="OGZ418" s="106"/>
      <c r="OHA418" s="35"/>
      <c r="OHB418" s="106"/>
      <c r="OHC418" s="35"/>
      <c r="OHD418" s="106"/>
      <c r="OHE418" s="35"/>
      <c r="OHF418" s="106"/>
      <c r="OHG418" s="35"/>
      <c r="OHH418" s="106"/>
      <c r="OHI418" s="35"/>
      <c r="OHJ418" s="106"/>
      <c r="OHK418" s="35"/>
      <c r="OHL418" s="106"/>
      <c r="OHM418" s="35"/>
      <c r="OHN418" s="106"/>
      <c r="OHO418" s="35"/>
      <c r="OHP418" s="106"/>
      <c r="OHQ418" s="35"/>
      <c r="OHR418" s="106"/>
      <c r="OHS418" s="35"/>
      <c r="OHT418" s="106"/>
      <c r="OHU418" s="35"/>
      <c r="OHV418" s="106"/>
      <c r="OHW418" s="35"/>
      <c r="OHX418" s="106"/>
      <c r="OHY418" s="35"/>
      <c r="OHZ418" s="106"/>
      <c r="OIA418" s="35"/>
      <c r="OIB418" s="106"/>
      <c r="OIC418" s="35"/>
      <c r="OID418" s="106"/>
      <c r="OIE418" s="35"/>
      <c r="OIF418" s="106"/>
      <c r="OIG418" s="35"/>
      <c r="OIH418" s="106"/>
      <c r="OII418" s="35"/>
      <c r="OIJ418" s="106"/>
      <c r="OIK418" s="35"/>
      <c r="OIL418" s="106"/>
      <c r="OIM418" s="35"/>
      <c r="OIN418" s="106"/>
      <c r="OIO418" s="35"/>
      <c r="OIP418" s="106"/>
      <c r="OIQ418" s="35"/>
      <c r="OIR418" s="106"/>
      <c r="OIS418" s="35"/>
      <c r="OIT418" s="106"/>
      <c r="OIU418" s="35"/>
      <c r="OIV418" s="106"/>
      <c r="OIW418" s="35"/>
      <c r="OIX418" s="106"/>
      <c r="OIY418" s="35"/>
      <c r="OIZ418" s="106"/>
      <c r="OJA418" s="35"/>
      <c r="OJB418" s="106"/>
      <c r="OJC418" s="35"/>
      <c r="OJD418" s="106"/>
      <c r="OJE418" s="35"/>
      <c r="OJF418" s="106"/>
      <c r="OJG418" s="35"/>
      <c r="OJH418" s="106"/>
      <c r="OJI418" s="35"/>
      <c r="OJJ418" s="106"/>
      <c r="OJK418" s="35"/>
      <c r="OJL418" s="106"/>
      <c r="OJM418" s="35"/>
      <c r="OJN418" s="106"/>
      <c r="OJO418" s="35"/>
      <c r="OJP418" s="106"/>
      <c r="OJQ418" s="35"/>
      <c r="OJR418" s="106"/>
      <c r="OJS418" s="35"/>
      <c r="OJT418" s="106"/>
      <c r="OJU418" s="35"/>
      <c r="OJV418" s="106"/>
      <c r="OJW418" s="35"/>
      <c r="OJX418" s="106"/>
      <c r="OJY418" s="35"/>
      <c r="OJZ418" s="106"/>
      <c r="OKA418" s="35"/>
      <c r="OKB418" s="106"/>
      <c r="OKC418" s="35"/>
      <c r="OKD418" s="106"/>
      <c r="OKE418" s="35"/>
      <c r="OKF418" s="106"/>
      <c r="OKG418" s="35"/>
      <c r="OKH418" s="106"/>
      <c r="OKI418" s="35"/>
      <c r="OKJ418" s="106"/>
      <c r="OKK418" s="35"/>
      <c r="OKL418" s="106"/>
      <c r="OKM418" s="35"/>
      <c r="OKN418" s="106"/>
      <c r="OKO418" s="35"/>
      <c r="OKP418" s="106"/>
      <c r="OKQ418" s="35"/>
      <c r="OKR418" s="106"/>
      <c r="OKS418" s="35"/>
      <c r="OKT418" s="106"/>
      <c r="OKU418" s="35"/>
      <c r="OKV418" s="106"/>
      <c r="OKW418" s="35"/>
      <c r="OKX418" s="106"/>
      <c r="OKY418" s="35"/>
      <c r="OKZ418" s="106"/>
      <c r="OLA418" s="35"/>
      <c r="OLB418" s="106"/>
      <c r="OLC418" s="35"/>
      <c r="OLD418" s="106"/>
      <c r="OLE418" s="35"/>
      <c r="OLF418" s="106"/>
      <c r="OLG418" s="35"/>
      <c r="OLH418" s="106"/>
      <c r="OLI418" s="35"/>
      <c r="OLJ418" s="106"/>
      <c r="OLK418" s="35"/>
      <c r="OLL418" s="106"/>
      <c r="OLM418" s="35"/>
      <c r="OLN418" s="106"/>
      <c r="OLO418" s="35"/>
      <c r="OLP418" s="106"/>
      <c r="OLQ418" s="35"/>
      <c r="OLR418" s="106"/>
      <c r="OLS418" s="35"/>
      <c r="OLT418" s="106"/>
      <c r="OLU418" s="35"/>
      <c r="OLV418" s="106"/>
      <c r="OLW418" s="35"/>
      <c r="OLX418" s="106"/>
      <c r="OLY418" s="35"/>
      <c r="OLZ418" s="106"/>
      <c r="OMA418" s="35"/>
      <c r="OMB418" s="106"/>
      <c r="OMC418" s="35"/>
      <c r="OMD418" s="106"/>
      <c r="OME418" s="35"/>
      <c r="OMF418" s="106"/>
      <c r="OMG418" s="35"/>
      <c r="OMH418" s="106"/>
      <c r="OMI418" s="35"/>
      <c r="OMJ418" s="106"/>
      <c r="OMK418" s="35"/>
      <c r="OML418" s="106"/>
      <c r="OMM418" s="35"/>
      <c r="OMN418" s="106"/>
      <c r="OMO418" s="35"/>
      <c r="OMP418" s="106"/>
      <c r="OMQ418" s="35"/>
      <c r="OMR418" s="106"/>
      <c r="OMS418" s="35"/>
      <c r="OMT418" s="106"/>
      <c r="OMU418" s="35"/>
      <c r="OMV418" s="106"/>
      <c r="OMW418" s="35"/>
      <c r="OMX418" s="106"/>
      <c r="OMY418" s="35"/>
      <c r="OMZ418" s="106"/>
      <c r="ONA418" s="35"/>
      <c r="ONB418" s="106"/>
      <c r="ONC418" s="35"/>
      <c r="OND418" s="106"/>
      <c r="ONE418" s="35"/>
      <c r="ONF418" s="106"/>
      <c r="ONG418" s="35"/>
      <c r="ONH418" s="106"/>
      <c r="ONI418" s="35"/>
      <c r="ONJ418" s="106"/>
      <c r="ONK418" s="35"/>
      <c r="ONL418" s="106"/>
      <c r="ONM418" s="35"/>
      <c r="ONN418" s="106"/>
      <c r="ONO418" s="35"/>
      <c r="ONP418" s="106"/>
      <c r="ONQ418" s="35"/>
      <c r="ONR418" s="106"/>
      <c r="ONS418" s="35"/>
      <c r="ONT418" s="106"/>
      <c r="ONU418" s="35"/>
      <c r="ONV418" s="106"/>
      <c r="ONW418" s="35"/>
      <c r="ONX418" s="106"/>
      <c r="ONY418" s="35"/>
      <c r="ONZ418" s="106"/>
      <c r="OOA418" s="35"/>
      <c r="OOB418" s="106"/>
      <c r="OOC418" s="35"/>
      <c r="OOD418" s="106"/>
      <c r="OOE418" s="35"/>
      <c r="OOF418" s="106"/>
      <c r="OOG418" s="35"/>
      <c r="OOH418" s="106"/>
      <c r="OOI418" s="35"/>
      <c r="OOJ418" s="106"/>
      <c r="OOK418" s="35"/>
      <c r="OOL418" s="106"/>
      <c r="OOM418" s="35"/>
      <c r="OON418" s="106"/>
      <c r="OOO418" s="35"/>
      <c r="OOP418" s="106"/>
      <c r="OOQ418" s="35"/>
      <c r="OOR418" s="106"/>
      <c r="OOS418" s="35"/>
      <c r="OOT418" s="106"/>
      <c r="OOU418" s="35"/>
      <c r="OOV418" s="106"/>
      <c r="OOW418" s="35"/>
      <c r="OOX418" s="106"/>
      <c r="OOY418" s="35"/>
      <c r="OOZ418" s="106"/>
      <c r="OPA418" s="35"/>
      <c r="OPB418" s="106"/>
      <c r="OPC418" s="35"/>
      <c r="OPD418" s="106"/>
      <c r="OPE418" s="35"/>
      <c r="OPF418" s="106"/>
      <c r="OPG418" s="35"/>
      <c r="OPH418" s="106"/>
      <c r="OPI418" s="35"/>
      <c r="OPJ418" s="106"/>
      <c r="OPK418" s="35"/>
      <c r="OPL418" s="106"/>
      <c r="OPM418" s="35"/>
      <c r="OPN418" s="106"/>
      <c r="OPO418" s="35"/>
      <c r="OPP418" s="106"/>
      <c r="OPQ418" s="35"/>
      <c r="OPR418" s="106"/>
      <c r="OPS418" s="35"/>
      <c r="OPT418" s="106"/>
      <c r="OPU418" s="35"/>
      <c r="OPV418" s="106"/>
      <c r="OPW418" s="35"/>
      <c r="OPX418" s="106"/>
      <c r="OPY418" s="35"/>
      <c r="OPZ418" s="106"/>
      <c r="OQA418" s="35"/>
      <c r="OQB418" s="106"/>
      <c r="OQC418" s="35"/>
      <c r="OQD418" s="106"/>
      <c r="OQE418" s="35"/>
      <c r="OQF418" s="106"/>
      <c r="OQG418" s="35"/>
      <c r="OQH418" s="106"/>
      <c r="OQI418" s="35"/>
      <c r="OQJ418" s="106"/>
      <c r="OQK418" s="35"/>
      <c r="OQL418" s="106"/>
      <c r="OQM418" s="35"/>
      <c r="OQN418" s="106"/>
      <c r="OQO418" s="35"/>
      <c r="OQP418" s="106"/>
      <c r="OQQ418" s="35"/>
      <c r="OQR418" s="106"/>
      <c r="OQS418" s="35"/>
      <c r="OQT418" s="106"/>
      <c r="OQU418" s="35"/>
      <c r="OQV418" s="106"/>
      <c r="OQW418" s="35"/>
      <c r="OQX418" s="106"/>
      <c r="OQY418" s="35"/>
      <c r="OQZ418" s="106"/>
      <c r="ORA418" s="35"/>
      <c r="ORB418" s="106"/>
      <c r="ORC418" s="35"/>
      <c r="ORD418" s="106"/>
      <c r="ORE418" s="35"/>
      <c r="ORF418" s="106"/>
      <c r="ORG418" s="35"/>
      <c r="ORH418" s="106"/>
      <c r="ORI418" s="35"/>
      <c r="ORJ418" s="106"/>
      <c r="ORK418" s="35"/>
      <c r="ORL418" s="106"/>
      <c r="ORM418" s="35"/>
      <c r="ORN418" s="106"/>
      <c r="ORO418" s="35"/>
      <c r="ORP418" s="106"/>
      <c r="ORQ418" s="35"/>
      <c r="ORR418" s="106"/>
      <c r="ORS418" s="35"/>
      <c r="ORT418" s="106"/>
      <c r="ORU418" s="35"/>
      <c r="ORV418" s="106"/>
      <c r="ORW418" s="35"/>
      <c r="ORX418" s="106"/>
      <c r="ORY418" s="35"/>
      <c r="ORZ418" s="106"/>
      <c r="OSA418" s="35"/>
      <c r="OSB418" s="106"/>
      <c r="OSC418" s="35"/>
      <c r="OSD418" s="106"/>
      <c r="OSE418" s="35"/>
      <c r="OSF418" s="106"/>
      <c r="OSG418" s="35"/>
      <c r="OSH418" s="106"/>
      <c r="OSI418" s="35"/>
      <c r="OSJ418" s="106"/>
      <c r="OSK418" s="35"/>
      <c r="OSL418" s="106"/>
      <c r="OSM418" s="35"/>
      <c r="OSN418" s="106"/>
      <c r="OSO418" s="35"/>
      <c r="OSP418" s="106"/>
      <c r="OSQ418" s="35"/>
      <c r="OSR418" s="106"/>
      <c r="OSS418" s="35"/>
      <c r="OST418" s="106"/>
      <c r="OSU418" s="35"/>
      <c r="OSV418" s="106"/>
      <c r="OSW418" s="35"/>
      <c r="OSX418" s="106"/>
      <c r="OSY418" s="35"/>
      <c r="OSZ418" s="106"/>
      <c r="OTA418" s="35"/>
      <c r="OTB418" s="106"/>
      <c r="OTC418" s="35"/>
      <c r="OTD418" s="106"/>
      <c r="OTE418" s="35"/>
      <c r="OTF418" s="106"/>
      <c r="OTG418" s="35"/>
      <c r="OTH418" s="106"/>
      <c r="OTI418" s="35"/>
      <c r="OTJ418" s="106"/>
      <c r="OTK418" s="35"/>
      <c r="OTL418" s="106"/>
      <c r="OTM418" s="35"/>
      <c r="OTN418" s="106"/>
      <c r="OTO418" s="35"/>
      <c r="OTP418" s="106"/>
      <c r="OTQ418" s="35"/>
      <c r="OTR418" s="106"/>
      <c r="OTS418" s="35"/>
      <c r="OTT418" s="106"/>
      <c r="OTU418" s="35"/>
      <c r="OTV418" s="106"/>
      <c r="OTW418" s="35"/>
      <c r="OTX418" s="106"/>
      <c r="OTY418" s="35"/>
      <c r="OTZ418" s="106"/>
      <c r="OUA418" s="35"/>
      <c r="OUB418" s="106"/>
      <c r="OUC418" s="35"/>
      <c r="OUD418" s="106"/>
      <c r="OUE418" s="35"/>
      <c r="OUF418" s="106"/>
      <c r="OUG418" s="35"/>
      <c r="OUH418" s="106"/>
      <c r="OUI418" s="35"/>
      <c r="OUJ418" s="106"/>
      <c r="OUK418" s="35"/>
      <c r="OUL418" s="106"/>
      <c r="OUM418" s="35"/>
      <c r="OUN418" s="106"/>
      <c r="OUO418" s="35"/>
      <c r="OUP418" s="106"/>
      <c r="OUQ418" s="35"/>
      <c r="OUR418" s="106"/>
      <c r="OUS418" s="35"/>
      <c r="OUT418" s="106"/>
      <c r="OUU418" s="35"/>
      <c r="OUV418" s="106"/>
      <c r="OUW418" s="35"/>
      <c r="OUX418" s="106"/>
      <c r="OUY418" s="35"/>
      <c r="OUZ418" s="106"/>
      <c r="OVA418" s="35"/>
      <c r="OVB418" s="106"/>
      <c r="OVC418" s="35"/>
      <c r="OVD418" s="106"/>
      <c r="OVE418" s="35"/>
      <c r="OVF418" s="106"/>
      <c r="OVG418" s="35"/>
      <c r="OVH418" s="106"/>
      <c r="OVI418" s="35"/>
      <c r="OVJ418" s="106"/>
      <c r="OVK418" s="35"/>
      <c r="OVL418" s="106"/>
      <c r="OVM418" s="35"/>
      <c r="OVN418" s="106"/>
      <c r="OVO418" s="35"/>
      <c r="OVP418" s="106"/>
      <c r="OVQ418" s="35"/>
      <c r="OVR418" s="106"/>
      <c r="OVS418" s="35"/>
      <c r="OVT418" s="106"/>
      <c r="OVU418" s="35"/>
      <c r="OVV418" s="106"/>
      <c r="OVW418" s="35"/>
      <c r="OVX418" s="106"/>
      <c r="OVY418" s="35"/>
      <c r="OVZ418" s="106"/>
      <c r="OWA418" s="35"/>
      <c r="OWB418" s="106"/>
      <c r="OWC418" s="35"/>
      <c r="OWD418" s="106"/>
      <c r="OWE418" s="35"/>
      <c r="OWF418" s="106"/>
      <c r="OWG418" s="35"/>
      <c r="OWH418" s="106"/>
      <c r="OWI418" s="35"/>
      <c r="OWJ418" s="106"/>
      <c r="OWK418" s="35"/>
      <c r="OWL418" s="106"/>
      <c r="OWM418" s="35"/>
      <c r="OWN418" s="106"/>
      <c r="OWO418" s="35"/>
      <c r="OWP418" s="106"/>
      <c r="OWQ418" s="35"/>
      <c r="OWR418" s="106"/>
      <c r="OWS418" s="35"/>
      <c r="OWT418" s="106"/>
      <c r="OWU418" s="35"/>
      <c r="OWV418" s="106"/>
      <c r="OWW418" s="35"/>
      <c r="OWX418" s="106"/>
      <c r="OWY418" s="35"/>
      <c r="OWZ418" s="106"/>
      <c r="OXA418" s="35"/>
      <c r="OXB418" s="106"/>
      <c r="OXC418" s="35"/>
      <c r="OXD418" s="106"/>
      <c r="OXE418" s="35"/>
      <c r="OXF418" s="106"/>
      <c r="OXG418" s="35"/>
      <c r="OXH418" s="106"/>
      <c r="OXI418" s="35"/>
      <c r="OXJ418" s="106"/>
      <c r="OXK418" s="35"/>
      <c r="OXL418" s="106"/>
      <c r="OXM418" s="35"/>
      <c r="OXN418" s="106"/>
      <c r="OXO418" s="35"/>
      <c r="OXP418" s="106"/>
      <c r="OXQ418" s="35"/>
      <c r="OXR418" s="106"/>
      <c r="OXS418" s="35"/>
      <c r="OXT418" s="106"/>
      <c r="OXU418" s="35"/>
      <c r="OXV418" s="106"/>
      <c r="OXW418" s="35"/>
      <c r="OXX418" s="106"/>
      <c r="OXY418" s="35"/>
      <c r="OXZ418" s="106"/>
      <c r="OYA418" s="35"/>
      <c r="OYB418" s="106"/>
      <c r="OYC418" s="35"/>
      <c r="OYD418" s="106"/>
      <c r="OYE418" s="35"/>
      <c r="OYF418" s="106"/>
      <c r="OYG418" s="35"/>
      <c r="OYH418" s="106"/>
      <c r="OYI418" s="35"/>
      <c r="OYJ418" s="106"/>
      <c r="OYK418" s="35"/>
      <c r="OYL418" s="106"/>
      <c r="OYM418" s="35"/>
      <c r="OYN418" s="106"/>
      <c r="OYO418" s="35"/>
      <c r="OYP418" s="106"/>
      <c r="OYQ418" s="35"/>
      <c r="OYR418" s="106"/>
      <c r="OYS418" s="35"/>
      <c r="OYT418" s="106"/>
      <c r="OYU418" s="35"/>
      <c r="OYV418" s="106"/>
      <c r="OYW418" s="35"/>
      <c r="OYX418" s="106"/>
      <c r="OYY418" s="35"/>
      <c r="OYZ418" s="106"/>
      <c r="OZA418" s="35"/>
      <c r="OZB418" s="106"/>
      <c r="OZC418" s="35"/>
      <c r="OZD418" s="106"/>
      <c r="OZE418" s="35"/>
      <c r="OZF418" s="106"/>
      <c r="OZG418" s="35"/>
      <c r="OZH418" s="106"/>
      <c r="OZI418" s="35"/>
      <c r="OZJ418" s="106"/>
      <c r="OZK418" s="35"/>
      <c r="OZL418" s="106"/>
      <c r="OZM418" s="35"/>
      <c r="OZN418" s="106"/>
      <c r="OZO418" s="35"/>
      <c r="OZP418" s="106"/>
      <c r="OZQ418" s="35"/>
      <c r="OZR418" s="106"/>
      <c r="OZS418" s="35"/>
      <c r="OZT418" s="106"/>
      <c r="OZU418" s="35"/>
      <c r="OZV418" s="106"/>
      <c r="OZW418" s="35"/>
      <c r="OZX418" s="106"/>
      <c r="OZY418" s="35"/>
      <c r="OZZ418" s="106"/>
      <c r="PAA418" s="35"/>
      <c r="PAB418" s="106"/>
      <c r="PAC418" s="35"/>
      <c r="PAD418" s="106"/>
      <c r="PAE418" s="35"/>
      <c r="PAF418" s="106"/>
      <c r="PAG418" s="35"/>
      <c r="PAH418" s="106"/>
      <c r="PAI418" s="35"/>
      <c r="PAJ418" s="106"/>
      <c r="PAK418" s="35"/>
      <c r="PAL418" s="106"/>
      <c r="PAM418" s="35"/>
      <c r="PAN418" s="106"/>
      <c r="PAO418" s="35"/>
      <c r="PAP418" s="106"/>
      <c r="PAQ418" s="35"/>
      <c r="PAR418" s="106"/>
      <c r="PAS418" s="35"/>
      <c r="PAT418" s="106"/>
      <c r="PAU418" s="35"/>
      <c r="PAV418" s="106"/>
      <c r="PAW418" s="35"/>
      <c r="PAX418" s="106"/>
      <c r="PAY418" s="35"/>
      <c r="PAZ418" s="106"/>
      <c r="PBA418" s="35"/>
      <c r="PBB418" s="106"/>
      <c r="PBC418" s="35"/>
      <c r="PBD418" s="106"/>
      <c r="PBE418" s="35"/>
      <c r="PBF418" s="106"/>
      <c r="PBG418" s="35"/>
      <c r="PBH418" s="106"/>
      <c r="PBI418" s="35"/>
      <c r="PBJ418" s="106"/>
      <c r="PBK418" s="35"/>
      <c r="PBL418" s="106"/>
      <c r="PBM418" s="35"/>
      <c r="PBN418" s="106"/>
      <c r="PBO418" s="35"/>
      <c r="PBP418" s="106"/>
      <c r="PBQ418" s="35"/>
      <c r="PBR418" s="106"/>
      <c r="PBS418" s="35"/>
      <c r="PBT418" s="106"/>
      <c r="PBU418" s="35"/>
      <c r="PBV418" s="106"/>
      <c r="PBW418" s="35"/>
      <c r="PBX418" s="106"/>
      <c r="PBY418" s="35"/>
      <c r="PBZ418" s="106"/>
      <c r="PCA418" s="35"/>
      <c r="PCB418" s="106"/>
      <c r="PCC418" s="35"/>
      <c r="PCD418" s="106"/>
      <c r="PCE418" s="35"/>
      <c r="PCF418" s="106"/>
      <c r="PCG418" s="35"/>
      <c r="PCH418" s="106"/>
      <c r="PCI418" s="35"/>
      <c r="PCJ418" s="106"/>
      <c r="PCK418" s="35"/>
      <c r="PCL418" s="106"/>
      <c r="PCM418" s="35"/>
      <c r="PCN418" s="106"/>
      <c r="PCO418" s="35"/>
      <c r="PCP418" s="106"/>
      <c r="PCQ418" s="35"/>
      <c r="PCR418" s="106"/>
      <c r="PCS418" s="35"/>
      <c r="PCT418" s="106"/>
      <c r="PCU418" s="35"/>
      <c r="PCV418" s="106"/>
      <c r="PCW418" s="35"/>
      <c r="PCX418" s="106"/>
      <c r="PCY418" s="35"/>
      <c r="PCZ418" s="106"/>
      <c r="PDA418" s="35"/>
      <c r="PDB418" s="106"/>
      <c r="PDC418" s="35"/>
      <c r="PDD418" s="106"/>
      <c r="PDE418" s="35"/>
      <c r="PDF418" s="106"/>
      <c r="PDG418" s="35"/>
      <c r="PDH418" s="106"/>
      <c r="PDI418" s="35"/>
      <c r="PDJ418" s="106"/>
      <c r="PDK418" s="35"/>
      <c r="PDL418" s="106"/>
      <c r="PDM418" s="35"/>
      <c r="PDN418" s="106"/>
      <c r="PDO418" s="35"/>
      <c r="PDP418" s="106"/>
      <c r="PDQ418" s="35"/>
      <c r="PDR418" s="106"/>
      <c r="PDS418" s="35"/>
      <c r="PDT418" s="106"/>
      <c r="PDU418" s="35"/>
      <c r="PDV418" s="106"/>
      <c r="PDW418" s="35"/>
      <c r="PDX418" s="106"/>
      <c r="PDY418" s="35"/>
      <c r="PDZ418" s="106"/>
      <c r="PEA418" s="35"/>
      <c r="PEB418" s="106"/>
      <c r="PEC418" s="35"/>
      <c r="PED418" s="106"/>
      <c r="PEE418" s="35"/>
      <c r="PEF418" s="106"/>
      <c r="PEG418" s="35"/>
      <c r="PEH418" s="106"/>
      <c r="PEI418" s="35"/>
      <c r="PEJ418" s="106"/>
      <c r="PEK418" s="35"/>
      <c r="PEL418" s="106"/>
      <c r="PEM418" s="35"/>
      <c r="PEN418" s="106"/>
      <c r="PEO418" s="35"/>
      <c r="PEP418" s="106"/>
      <c r="PEQ418" s="35"/>
      <c r="PER418" s="106"/>
      <c r="PES418" s="35"/>
      <c r="PET418" s="106"/>
      <c r="PEU418" s="35"/>
      <c r="PEV418" s="106"/>
      <c r="PEW418" s="35"/>
      <c r="PEX418" s="106"/>
      <c r="PEY418" s="35"/>
      <c r="PEZ418" s="106"/>
      <c r="PFA418" s="35"/>
      <c r="PFB418" s="106"/>
      <c r="PFC418" s="35"/>
      <c r="PFD418" s="106"/>
      <c r="PFE418" s="35"/>
      <c r="PFF418" s="106"/>
      <c r="PFG418" s="35"/>
      <c r="PFH418" s="106"/>
      <c r="PFI418" s="35"/>
      <c r="PFJ418" s="106"/>
      <c r="PFK418" s="35"/>
      <c r="PFL418" s="106"/>
      <c r="PFM418" s="35"/>
      <c r="PFN418" s="106"/>
      <c r="PFO418" s="35"/>
      <c r="PFP418" s="106"/>
      <c r="PFQ418" s="35"/>
      <c r="PFR418" s="106"/>
      <c r="PFS418" s="35"/>
      <c r="PFT418" s="106"/>
      <c r="PFU418" s="35"/>
      <c r="PFV418" s="106"/>
      <c r="PFW418" s="35"/>
      <c r="PFX418" s="106"/>
      <c r="PFY418" s="35"/>
      <c r="PFZ418" s="106"/>
      <c r="PGA418" s="35"/>
      <c r="PGB418" s="106"/>
      <c r="PGC418" s="35"/>
      <c r="PGD418" s="106"/>
      <c r="PGE418" s="35"/>
      <c r="PGF418" s="106"/>
      <c r="PGG418" s="35"/>
      <c r="PGH418" s="106"/>
      <c r="PGI418" s="35"/>
      <c r="PGJ418" s="106"/>
      <c r="PGK418" s="35"/>
      <c r="PGL418" s="106"/>
      <c r="PGM418" s="35"/>
      <c r="PGN418" s="106"/>
      <c r="PGO418" s="35"/>
      <c r="PGP418" s="106"/>
      <c r="PGQ418" s="35"/>
      <c r="PGR418" s="106"/>
      <c r="PGS418" s="35"/>
      <c r="PGT418" s="106"/>
      <c r="PGU418" s="35"/>
      <c r="PGV418" s="106"/>
      <c r="PGW418" s="35"/>
      <c r="PGX418" s="106"/>
      <c r="PGY418" s="35"/>
      <c r="PGZ418" s="106"/>
      <c r="PHA418" s="35"/>
      <c r="PHB418" s="106"/>
      <c r="PHC418" s="35"/>
      <c r="PHD418" s="106"/>
      <c r="PHE418" s="35"/>
      <c r="PHF418" s="106"/>
      <c r="PHG418" s="35"/>
      <c r="PHH418" s="106"/>
      <c r="PHI418" s="35"/>
      <c r="PHJ418" s="106"/>
      <c r="PHK418" s="35"/>
      <c r="PHL418" s="106"/>
      <c r="PHM418" s="35"/>
      <c r="PHN418" s="106"/>
      <c r="PHO418" s="35"/>
      <c r="PHP418" s="106"/>
      <c r="PHQ418" s="35"/>
      <c r="PHR418" s="106"/>
      <c r="PHS418" s="35"/>
      <c r="PHT418" s="106"/>
      <c r="PHU418" s="35"/>
      <c r="PHV418" s="106"/>
      <c r="PHW418" s="35"/>
      <c r="PHX418" s="106"/>
      <c r="PHY418" s="35"/>
      <c r="PHZ418" s="106"/>
      <c r="PIA418" s="35"/>
      <c r="PIB418" s="106"/>
      <c r="PIC418" s="35"/>
      <c r="PID418" s="106"/>
      <c r="PIE418" s="35"/>
      <c r="PIF418" s="106"/>
      <c r="PIG418" s="35"/>
      <c r="PIH418" s="106"/>
      <c r="PII418" s="35"/>
      <c r="PIJ418" s="106"/>
      <c r="PIK418" s="35"/>
      <c r="PIL418" s="106"/>
      <c r="PIM418" s="35"/>
      <c r="PIN418" s="106"/>
      <c r="PIO418" s="35"/>
      <c r="PIP418" s="106"/>
      <c r="PIQ418" s="35"/>
      <c r="PIR418" s="106"/>
      <c r="PIS418" s="35"/>
      <c r="PIT418" s="106"/>
      <c r="PIU418" s="35"/>
      <c r="PIV418" s="106"/>
      <c r="PIW418" s="35"/>
      <c r="PIX418" s="106"/>
      <c r="PIY418" s="35"/>
      <c r="PIZ418" s="106"/>
      <c r="PJA418" s="35"/>
      <c r="PJB418" s="106"/>
      <c r="PJC418" s="35"/>
      <c r="PJD418" s="106"/>
      <c r="PJE418" s="35"/>
      <c r="PJF418" s="106"/>
      <c r="PJG418" s="35"/>
      <c r="PJH418" s="106"/>
      <c r="PJI418" s="35"/>
      <c r="PJJ418" s="106"/>
      <c r="PJK418" s="35"/>
      <c r="PJL418" s="106"/>
      <c r="PJM418" s="35"/>
      <c r="PJN418" s="106"/>
      <c r="PJO418" s="35"/>
      <c r="PJP418" s="106"/>
      <c r="PJQ418" s="35"/>
      <c r="PJR418" s="106"/>
      <c r="PJS418" s="35"/>
      <c r="PJT418" s="106"/>
      <c r="PJU418" s="35"/>
      <c r="PJV418" s="106"/>
      <c r="PJW418" s="35"/>
      <c r="PJX418" s="106"/>
      <c r="PJY418" s="35"/>
      <c r="PJZ418" s="106"/>
      <c r="PKA418" s="35"/>
      <c r="PKB418" s="106"/>
      <c r="PKC418" s="35"/>
      <c r="PKD418" s="106"/>
      <c r="PKE418" s="35"/>
      <c r="PKF418" s="106"/>
      <c r="PKG418" s="35"/>
      <c r="PKH418" s="106"/>
      <c r="PKI418" s="35"/>
      <c r="PKJ418" s="106"/>
      <c r="PKK418" s="35"/>
      <c r="PKL418" s="106"/>
      <c r="PKM418" s="35"/>
      <c r="PKN418" s="106"/>
      <c r="PKO418" s="35"/>
      <c r="PKP418" s="106"/>
      <c r="PKQ418" s="35"/>
      <c r="PKR418" s="106"/>
      <c r="PKS418" s="35"/>
      <c r="PKT418" s="106"/>
      <c r="PKU418" s="35"/>
      <c r="PKV418" s="106"/>
      <c r="PKW418" s="35"/>
      <c r="PKX418" s="106"/>
      <c r="PKY418" s="35"/>
      <c r="PKZ418" s="106"/>
      <c r="PLA418" s="35"/>
      <c r="PLB418" s="106"/>
      <c r="PLC418" s="35"/>
      <c r="PLD418" s="106"/>
      <c r="PLE418" s="35"/>
      <c r="PLF418" s="106"/>
      <c r="PLG418" s="35"/>
      <c r="PLH418" s="106"/>
      <c r="PLI418" s="35"/>
      <c r="PLJ418" s="106"/>
      <c r="PLK418" s="35"/>
      <c r="PLL418" s="106"/>
      <c r="PLM418" s="35"/>
      <c r="PLN418" s="106"/>
      <c r="PLO418" s="35"/>
      <c r="PLP418" s="106"/>
      <c r="PLQ418" s="35"/>
      <c r="PLR418" s="106"/>
      <c r="PLS418" s="35"/>
      <c r="PLT418" s="106"/>
      <c r="PLU418" s="35"/>
      <c r="PLV418" s="106"/>
      <c r="PLW418" s="35"/>
      <c r="PLX418" s="106"/>
      <c r="PLY418" s="35"/>
      <c r="PLZ418" s="106"/>
      <c r="PMA418" s="35"/>
      <c r="PMB418" s="106"/>
      <c r="PMC418" s="35"/>
      <c r="PMD418" s="106"/>
      <c r="PME418" s="35"/>
      <c r="PMF418" s="106"/>
      <c r="PMG418" s="35"/>
      <c r="PMH418" s="106"/>
      <c r="PMI418" s="35"/>
      <c r="PMJ418" s="106"/>
      <c r="PMK418" s="35"/>
      <c r="PML418" s="106"/>
      <c r="PMM418" s="35"/>
      <c r="PMN418" s="106"/>
      <c r="PMO418" s="35"/>
      <c r="PMP418" s="106"/>
      <c r="PMQ418" s="35"/>
      <c r="PMR418" s="106"/>
      <c r="PMS418" s="35"/>
      <c r="PMT418" s="106"/>
      <c r="PMU418" s="35"/>
      <c r="PMV418" s="106"/>
      <c r="PMW418" s="35"/>
      <c r="PMX418" s="106"/>
      <c r="PMY418" s="35"/>
      <c r="PMZ418" s="106"/>
      <c r="PNA418" s="35"/>
      <c r="PNB418" s="106"/>
      <c r="PNC418" s="35"/>
      <c r="PND418" s="106"/>
      <c r="PNE418" s="35"/>
      <c r="PNF418" s="106"/>
      <c r="PNG418" s="35"/>
      <c r="PNH418" s="106"/>
      <c r="PNI418" s="35"/>
      <c r="PNJ418" s="106"/>
      <c r="PNK418" s="35"/>
      <c r="PNL418" s="106"/>
      <c r="PNM418" s="35"/>
      <c r="PNN418" s="106"/>
      <c r="PNO418" s="35"/>
      <c r="PNP418" s="106"/>
      <c r="PNQ418" s="35"/>
      <c r="PNR418" s="106"/>
      <c r="PNS418" s="35"/>
      <c r="PNT418" s="106"/>
      <c r="PNU418" s="35"/>
      <c r="PNV418" s="106"/>
      <c r="PNW418" s="35"/>
      <c r="PNX418" s="106"/>
      <c r="PNY418" s="35"/>
      <c r="PNZ418" s="106"/>
      <c r="POA418" s="35"/>
      <c r="POB418" s="106"/>
      <c r="POC418" s="35"/>
      <c r="POD418" s="106"/>
      <c r="POE418" s="35"/>
      <c r="POF418" s="106"/>
      <c r="POG418" s="35"/>
      <c r="POH418" s="106"/>
      <c r="POI418" s="35"/>
      <c r="POJ418" s="106"/>
      <c r="POK418" s="35"/>
      <c r="POL418" s="106"/>
      <c r="POM418" s="35"/>
      <c r="PON418" s="106"/>
      <c r="POO418" s="35"/>
      <c r="POP418" s="106"/>
      <c r="POQ418" s="35"/>
      <c r="POR418" s="106"/>
      <c r="POS418" s="35"/>
      <c r="POT418" s="106"/>
      <c r="POU418" s="35"/>
      <c r="POV418" s="106"/>
      <c r="POW418" s="35"/>
      <c r="POX418" s="106"/>
      <c r="POY418" s="35"/>
      <c r="POZ418" s="106"/>
      <c r="PPA418" s="35"/>
      <c r="PPB418" s="106"/>
      <c r="PPC418" s="35"/>
      <c r="PPD418" s="106"/>
      <c r="PPE418" s="35"/>
      <c r="PPF418" s="106"/>
      <c r="PPG418" s="35"/>
      <c r="PPH418" s="106"/>
      <c r="PPI418" s="35"/>
      <c r="PPJ418" s="106"/>
      <c r="PPK418" s="35"/>
      <c r="PPL418" s="106"/>
      <c r="PPM418" s="35"/>
      <c r="PPN418" s="106"/>
      <c r="PPO418" s="35"/>
      <c r="PPP418" s="106"/>
      <c r="PPQ418" s="35"/>
      <c r="PPR418" s="106"/>
      <c r="PPS418" s="35"/>
      <c r="PPT418" s="106"/>
      <c r="PPU418" s="35"/>
      <c r="PPV418" s="106"/>
      <c r="PPW418" s="35"/>
      <c r="PPX418" s="106"/>
      <c r="PPY418" s="35"/>
      <c r="PPZ418" s="106"/>
      <c r="PQA418" s="35"/>
      <c r="PQB418" s="106"/>
      <c r="PQC418" s="35"/>
      <c r="PQD418" s="106"/>
      <c r="PQE418" s="35"/>
      <c r="PQF418" s="106"/>
      <c r="PQG418" s="35"/>
      <c r="PQH418" s="106"/>
      <c r="PQI418" s="35"/>
      <c r="PQJ418" s="106"/>
      <c r="PQK418" s="35"/>
      <c r="PQL418" s="106"/>
      <c r="PQM418" s="35"/>
      <c r="PQN418" s="106"/>
      <c r="PQO418" s="35"/>
      <c r="PQP418" s="106"/>
      <c r="PQQ418" s="35"/>
      <c r="PQR418" s="106"/>
      <c r="PQS418" s="35"/>
      <c r="PQT418" s="106"/>
      <c r="PQU418" s="35"/>
      <c r="PQV418" s="106"/>
      <c r="PQW418" s="35"/>
      <c r="PQX418" s="106"/>
      <c r="PQY418" s="35"/>
      <c r="PQZ418" s="106"/>
      <c r="PRA418" s="35"/>
      <c r="PRB418" s="106"/>
      <c r="PRC418" s="35"/>
      <c r="PRD418" s="106"/>
      <c r="PRE418" s="35"/>
      <c r="PRF418" s="106"/>
      <c r="PRG418" s="35"/>
      <c r="PRH418" s="106"/>
      <c r="PRI418" s="35"/>
      <c r="PRJ418" s="106"/>
      <c r="PRK418" s="35"/>
      <c r="PRL418" s="106"/>
      <c r="PRM418" s="35"/>
      <c r="PRN418" s="106"/>
      <c r="PRO418" s="35"/>
      <c r="PRP418" s="106"/>
      <c r="PRQ418" s="35"/>
      <c r="PRR418" s="106"/>
      <c r="PRS418" s="35"/>
      <c r="PRT418" s="106"/>
      <c r="PRU418" s="35"/>
      <c r="PRV418" s="106"/>
      <c r="PRW418" s="35"/>
      <c r="PRX418" s="106"/>
      <c r="PRY418" s="35"/>
      <c r="PRZ418" s="106"/>
      <c r="PSA418" s="35"/>
      <c r="PSB418" s="106"/>
      <c r="PSC418" s="35"/>
      <c r="PSD418" s="106"/>
      <c r="PSE418" s="35"/>
      <c r="PSF418" s="106"/>
      <c r="PSG418" s="35"/>
      <c r="PSH418" s="106"/>
      <c r="PSI418" s="35"/>
      <c r="PSJ418" s="106"/>
      <c r="PSK418" s="35"/>
      <c r="PSL418" s="106"/>
      <c r="PSM418" s="35"/>
      <c r="PSN418" s="106"/>
      <c r="PSO418" s="35"/>
      <c r="PSP418" s="106"/>
      <c r="PSQ418" s="35"/>
      <c r="PSR418" s="106"/>
      <c r="PSS418" s="35"/>
      <c r="PST418" s="106"/>
      <c r="PSU418" s="35"/>
      <c r="PSV418" s="106"/>
      <c r="PSW418" s="35"/>
      <c r="PSX418" s="106"/>
      <c r="PSY418" s="35"/>
      <c r="PSZ418" s="106"/>
      <c r="PTA418" s="35"/>
      <c r="PTB418" s="106"/>
      <c r="PTC418" s="35"/>
      <c r="PTD418" s="106"/>
      <c r="PTE418" s="35"/>
      <c r="PTF418" s="106"/>
      <c r="PTG418" s="35"/>
      <c r="PTH418" s="106"/>
      <c r="PTI418" s="35"/>
      <c r="PTJ418" s="106"/>
      <c r="PTK418" s="35"/>
      <c r="PTL418" s="106"/>
      <c r="PTM418" s="35"/>
      <c r="PTN418" s="106"/>
      <c r="PTO418" s="35"/>
      <c r="PTP418" s="106"/>
      <c r="PTQ418" s="35"/>
      <c r="PTR418" s="106"/>
      <c r="PTS418" s="35"/>
      <c r="PTT418" s="106"/>
      <c r="PTU418" s="35"/>
      <c r="PTV418" s="106"/>
      <c r="PTW418" s="35"/>
      <c r="PTX418" s="106"/>
      <c r="PTY418" s="35"/>
      <c r="PTZ418" s="106"/>
      <c r="PUA418" s="35"/>
      <c r="PUB418" s="106"/>
      <c r="PUC418" s="35"/>
      <c r="PUD418" s="106"/>
      <c r="PUE418" s="35"/>
      <c r="PUF418" s="106"/>
      <c r="PUG418" s="35"/>
      <c r="PUH418" s="106"/>
      <c r="PUI418" s="35"/>
      <c r="PUJ418" s="106"/>
      <c r="PUK418" s="35"/>
      <c r="PUL418" s="106"/>
      <c r="PUM418" s="35"/>
      <c r="PUN418" s="106"/>
      <c r="PUO418" s="35"/>
      <c r="PUP418" s="106"/>
      <c r="PUQ418" s="35"/>
      <c r="PUR418" s="106"/>
      <c r="PUS418" s="35"/>
      <c r="PUT418" s="106"/>
      <c r="PUU418" s="35"/>
      <c r="PUV418" s="106"/>
      <c r="PUW418" s="35"/>
      <c r="PUX418" s="106"/>
      <c r="PUY418" s="35"/>
      <c r="PUZ418" s="106"/>
      <c r="PVA418" s="35"/>
      <c r="PVB418" s="106"/>
      <c r="PVC418" s="35"/>
      <c r="PVD418" s="106"/>
      <c r="PVE418" s="35"/>
      <c r="PVF418" s="106"/>
      <c r="PVG418" s="35"/>
      <c r="PVH418" s="106"/>
      <c r="PVI418" s="35"/>
      <c r="PVJ418" s="106"/>
      <c r="PVK418" s="35"/>
      <c r="PVL418" s="106"/>
      <c r="PVM418" s="35"/>
      <c r="PVN418" s="106"/>
      <c r="PVO418" s="35"/>
      <c r="PVP418" s="106"/>
      <c r="PVQ418" s="35"/>
      <c r="PVR418" s="106"/>
      <c r="PVS418" s="35"/>
      <c r="PVT418" s="106"/>
      <c r="PVU418" s="35"/>
      <c r="PVV418" s="106"/>
      <c r="PVW418" s="35"/>
      <c r="PVX418" s="106"/>
      <c r="PVY418" s="35"/>
      <c r="PVZ418" s="106"/>
      <c r="PWA418" s="35"/>
      <c r="PWB418" s="106"/>
      <c r="PWC418" s="35"/>
      <c r="PWD418" s="106"/>
      <c r="PWE418" s="35"/>
      <c r="PWF418" s="106"/>
      <c r="PWG418" s="35"/>
      <c r="PWH418" s="106"/>
      <c r="PWI418" s="35"/>
      <c r="PWJ418" s="106"/>
      <c r="PWK418" s="35"/>
      <c r="PWL418" s="106"/>
      <c r="PWM418" s="35"/>
      <c r="PWN418" s="106"/>
      <c r="PWO418" s="35"/>
      <c r="PWP418" s="106"/>
      <c r="PWQ418" s="35"/>
      <c r="PWR418" s="106"/>
      <c r="PWS418" s="35"/>
      <c r="PWT418" s="106"/>
      <c r="PWU418" s="35"/>
      <c r="PWV418" s="106"/>
      <c r="PWW418" s="35"/>
      <c r="PWX418" s="106"/>
      <c r="PWY418" s="35"/>
      <c r="PWZ418" s="106"/>
      <c r="PXA418" s="35"/>
      <c r="PXB418" s="106"/>
      <c r="PXC418" s="35"/>
      <c r="PXD418" s="106"/>
      <c r="PXE418" s="35"/>
      <c r="PXF418" s="106"/>
      <c r="PXG418" s="35"/>
      <c r="PXH418" s="106"/>
      <c r="PXI418" s="35"/>
      <c r="PXJ418" s="106"/>
      <c r="PXK418" s="35"/>
      <c r="PXL418" s="106"/>
      <c r="PXM418" s="35"/>
      <c r="PXN418" s="106"/>
      <c r="PXO418" s="35"/>
      <c r="PXP418" s="106"/>
      <c r="PXQ418" s="35"/>
      <c r="PXR418" s="106"/>
      <c r="PXS418" s="35"/>
      <c r="PXT418" s="106"/>
      <c r="PXU418" s="35"/>
      <c r="PXV418" s="106"/>
      <c r="PXW418" s="35"/>
      <c r="PXX418" s="106"/>
      <c r="PXY418" s="35"/>
      <c r="PXZ418" s="106"/>
      <c r="PYA418" s="35"/>
      <c r="PYB418" s="106"/>
      <c r="PYC418" s="35"/>
      <c r="PYD418" s="106"/>
      <c r="PYE418" s="35"/>
      <c r="PYF418" s="106"/>
      <c r="PYG418" s="35"/>
      <c r="PYH418" s="106"/>
      <c r="PYI418" s="35"/>
      <c r="PYJ418" s="106"/>
      <c r="PYK418" s="35"/>
      <c r="PYL418" s="106"/>
      <c r="PYM418" s="35"/>
      <c r="PYN418" s="106"/>
      <c r="PYO418" s="35"/>
      <c r="PYP418" s="106"/>
      <c r="PYQ418" s="35"/>
      <c r="PYR418" s="106"/>
      <c r="PYS418" s="35"/>
      <c r="PYT418" s="106"/>
      <c r="PYU418" s="35"/>
      <c r="PYV418" s="106"/>
      <c r="PYW418" s="35"/>
      <c r="PYX418" s="106"/>
      <c r="PYY418" s="35"/>
      <c r="PYZ418" s="106"/>
      <c r="PZA418" s="35"/>
      <c r="PZB418" s="106"/>
      <c r="PZC418" s="35"/>
      <c r="PZD418" s="106"/>
      <c r="PZE418" s="35"/>
      <c r="PZF418" s="106"/>
      <c r="PZG418" s="35"/>
      <c r="PZH418" s="106"/>
      <c r="PZI418" s="35"/>
      <c r="PZJ418" s="106"/>
      <c r="PZK418" s="35"/>
      <c r="PZL418" s="106"/>
      <c r="PZM418" s="35"/>
      <c r="PZN418" s="106"/>
      <c r="PZO418" s="35"/>
      <c r="PZP418" s="106"/>
      <c r="PZQ418" s="35"/>
      <c r="PZR418" s="106"/>
      <c r="PZS418" s="35"/>
      <c r="PZT418" s="106"/>
      <c r="PZU418" s="35"/>
      <c r="PZV418" s="106"/>
      <c r="PZW418" s="35"/>
      <c r="PZX418" s="106"/>
      <c r="PZY418" s="35"/>
      <c r="PZZ418" s="106"/>
      <c r="QAA418" s="35"/>
      <c r="QAB418" s="106"/>
      <c r="QAC418" s="35"/>
      <c r="QAD418" s="106"/>
      <c r="QAE418" s="35"/>
      <c r="QAF418" s="106"/>
      <c r="QAG418" s="35"/>
      <c r="QAH418" s="106"/>
      <c r="QAI418" s="35"/>
      <c r="QAJ418" s="106"/>
      <c r="QAK418" s="35"/>
      <c r="QAL418" s="106"/>
      <c r="QAM418" s="35"/>
      <c r="QAN418" s="106"/>
      <c r="QAO418" s="35"/>
      <c r="QAP418" s="106"/>
      <c r="QAQ418" s="35"/>
      <c r="QAR418" s="106"/>
      <c r="QAS418" s="35"/>
      <c r="QAT418" s="106"/>
      <c r="QAU418" s="35"/>
      <c r="QAV418" s="106"/>
      <c r="QAW418" s="35"/>
      <c r="QAX418" s="106"/>
      <c r="QAY418" s="35"/>
      <c r="QAZ418" s="106"/>
      <c r="QBA418" s="35"/>
      <c r="QBB418" s="106"/>
      <c r="QBC418" s="35"/>
      <c r="QBD418" s="106"/>
      <c r="QBE418" s="35"/>
      <c r="QBF418" s="106"/>
      <c r="QBG418" s="35"/>
      <c r="QBH418" s="106"/>
      <c r="QBI418" s="35"/>
      <c r="QBJ418" s="106"/>
      <c r="QBK418" s="35"/>
      <c r="QBL418" s="106"/>
      <c r="QBM418" s="35"/>
      <c r="QBN418" s="106"/>
      <c r="QBO418" s="35"/>
      <c r="QBP418" s="106"/>
      <c r="QBQ418" s="35"/>
      <c r="QBR418" s="106"/>
      <c r="QBS418" s="35"/>
      <c r="QBT418" s="106"/>
      <c r="QBU418" s="35"/>
      <c r="QBV418" s="106"/>
      <c r="QBW418" s="35"/>
      <c r="QBX418" s="106"/>
      <c r="QBY418" s="35"/>
      <c r="QBZ418" s="106"/>
      <c r="QCA418" s="35"/>
      <c r="QCB418" s="106"/>
      <c r="QCC418" s="35"/>
      <c r="QCD418" s="106"/>
      <c r="QCE418" s="35"/>
      <c r="QCF418" s="106"/>
      <c r="QCG418" s="35"/>
      <c r="QCH418" s="106"/>
      <c r="QCI418" s="35"/>
      <c r="QCJ418" s="106"/>
      <c r="QCK418" s="35"/>
      <c r="QCL418" s="106"/>
      <c r="QCM418" s="35"/>
      <c r="QCN418" s="106"/>
      <c r="QCO418" s="35"/>
      <c r="QCP418" s="106"/>
      <c r="QCQ418" s="35"/>
      <c r="QCR418" s="106"/>
      <c r="QCS418" s="35"/>
      <c r="QCT418" s="106"/>
      <c r="QCU418" s="35"/>
      <c r="QCV418" s="106"/>
      <c r="QCW418" s="35"/>
      <c r="QCX418" s="106"/>
      <c r="QCY418" s="35"/>
      <c r="QCZ418" s="106"/>
      <c r="QDA418" s="35"/>
      <c r="QDB418" s="106"/>
      <c r="QDC418" s="35"/>
      <c r="QDD418" s="106"/>
      <c r="QDE418" s="35"/>
      <c r="QDF418" s="106"/>
      <c r="QDG418" s="35"/>
      <c r="QDH418" s="106"/>
      <c r="QDI418" s="35"/>
      <c r="QDJ418" s="106"/>
      <c r="QDK418" s="35"/>
      <c r="QDL418" s="106"/>
      <c r="QDM418" s="35"/>
      <c r="QDN418" s="106"/>
      <c r="QDO418" s="35"/>
      <c r="QDP418" s="106"/>
      <c r="QDQ418" s="35"/>
      <c r="QDR418" s="106"/>
      <c r="QDS418" s="35"/>
      <c r="QDT418" s="106"/>
      <c r="QDU418" s="35"/>
      <c r="QDV418" s="106"/>
      <c r="QDW418" s="35"/>
      <c r="QDX418" s="106"/>
      <c r="QDY418" s="35"/>
      <c r="QDZ418" s="106"/>
      <c r="QEA418" s="35"/>
      <c r="QEB418" s="106"/>
      <c r="QEC418" s="35"/>
      <c r="QED418" s="106"/>
      <c r="QEE418" s="35"/>
      <c r="QEF418" s="106"/>
      <c r="QEG418" s="35"/>
      <c r="QEH418" s="106"/>
      <c r="QEI418" s="35"/>
      <c r="QEJ418" s="106"/>
      <c r="QEK418" s="35"/>
      <c r="QEL418" s="106"/>
      <c r="QEM418" s="35"/>
      <c r="QEN418" s="106"/>
      <c r="QEO418" s="35"/>
      <c r="QEP418" s="106"/>
      <c r="QEQ418" s="35"/>
      <c r="QER418" s="106"/>
      <c r="QES418" s="35"/>
      <c r="QET418" s="106"/>
      <c r="QEU418" s="35"/>
      <c r="QEV418" s="106"/>
      <c r="QEW418" s="35"/>
      <c r="QEX418" s="106"/>
      <c r="QEY418" s="35"/>
      <c r="QEZ418" s="106"/>
      <c r="QFA418" s="35"/>
      <c r="QFB418" s="106"/>
      <c r="QFC418" s="35"/>
      <c r="QFD418" s="106"/>
      <c r="QFE418" s="35"/>
      <c r="QFF418" s="106"/>
      <c r="QFG418" s="35"/>
      <c r="QFH418" s="106"/>
      <c r="QFI418" s="35"/>
      <c r="QFJ418" s="106"/>
      <c r="QFK418" s="35"/>
      <c r="QFL418" s="106"/>
      <c r="QFM418" s="35"/>
      <c r="QFN418" s="106"/>
      <c r="QFO418" s="35"/>
      <c r="QFP418" s="106"/>
      <c r="QFQ418" s="35"/>
      <c r="QFR418" s="106"/>
      <c r="QFS418" s="35"/>
      <c r="QFT418" s="106"/>
      <c r="QFU418" s="35"/>
      <c r="QFV418" s="106"/>
      <c r="QFW418" s="35"/>
      <c r="QFX418" s="106"/>
      <c r="QFY418" s="35"/>
      <c r="QFZ418" s="106"/>
      <c r="QGA418" s="35"/>
      <c r="QGB418" s="106"/>
      <c r="QGC418" s="35"/>
      <c r="QGD418" s="106"/>
      <c r="QGE418" s="35"/>
      <c r="QGF418" s="106"/>
      <c r="QGG418" s="35"/>
      <c r="QGH418" s="106"/>
      <c r="QGI418" s="35"/>
      <c r="QGJ418" s="106"/>
      <c r="QGK418" s="35"/>
      <c r="QGL418" s="106"/>
      <c r="QGM418" s="35"/>
      <c r="QGN418" s="106"/>
      <c r="QGO418" s="35"/>
      <c r="QGP418" s="106"/>
      <c r="QGQ418" s="35"/>
      <c r="QGR418" s="106"/>
      <c r="QGS418" s="35"/>
      <c r="QGT418" s="106"/>
      <c r="QGU418" s="35"/>
      <c r="QGV418" s="106"/>
      <c r="QGW418" s="35"/>
      <c r="QGX418" s="106"/>
      <c r="QGY418" s="35"/>
      <c r="QGZ418" s="106"/>
      <c r="QHA418" s="35"/>
      <c r="QHB418" s="106"/>
      <c r="QHC418" s="35"/>
      <c r="QHD418" s="106"/>
      <c r="QHE418" s="35"/>
      <c r="QHF418" s="106"/>
      <c r="QHG418" s="35"/>
      <c r="QHH418" s="106"/>
      <c r="QHI418" s="35"/>
      <c r="QHJ418" s="106"/>
      <c r="QHK418" s="35"/>
      <c r="QHL418" s="106"/>
      <c r="QHM418" s="35"/>
      <c r="QHN418" s="106"/>
      <c r="QHO418" s="35"/>
      <c r="QHP418" s="106"/>
      <c r="QHQ418" s="35"/>
      <c r="QHR418" s="106"/>
      <c r="QHS418" s="35"/>
      <c r="QHT418" s="106"/>
      <c r="QHU418" s="35"/>
      <c r="QHV418" s="106"/>
      <c r="QHW418" s="35"/>
      <c r="QHX418" s="106"/>
      <c r="QHY418" s="35"/>
      <c r="QHZ418" s="106"/>
      <c r="QIA418" s="35"/>
      <c r="QIB418" s="106"/>
      <c r="QIC418" s="35"/>
      <c r="QID418" s="106"/>
      <c r="QIE418" s="35"/>
      <c r="QIF418" s="106"/>
      <c r="QIG418" s="35"/>
      <c r="QIH418" s="106"/>
      <c r="QII418" s="35"/>
      <c r="QIJ418" s="106"/>
      <c r="QIK418" s="35"/>
      <c r="QIL418" s="106"/>
      <c r="QIM418" s="35"/>
      <c r="QIN418" s="106"/>
      <c r="QIO418" s="35"/>
      <c r="QIP418" s="106"/>
      <c r="QIQ418" s="35"/>
      <c r="QIR418" s="106"/>
      <c r="QIS418" s="35"/>
      <c r="QIT418" s="106"/>
      <c r="QIU418" s="35"/>
      <c r="QIV418" s="106"/>
      <c r="QIW418" s="35"/>
      <c r="QIX418" s="106"/>
      <c r="QIY418" s="35"/>
      <c r="QIZ418" s="106"/>
      <c r="QJA418" s="35"/>
      <c r="QJB418" s="106"/>
      <c r="QJC418" s="35"/>
      <c r="QJD418" s="106"/>
      <c r="QJE418" s="35"/>
      <c r="QJF418" s="106"/>
      <c r="QJG418" s="35"/>
      <c r="QJH418" s="106"/>
      <c r="QJI418" s="35"/>
      <c r="QJJ418" s="106"/>
      <c r="QJK418" s="35"/>
      <c r="QJL418" s="106"/>
      <c r="QJM418" s="35"/>
      <c r="QJN418" s="106"/>
      <c r="QJO418" s="35"/>
      <c r="QJP418" s="106"/>
      <c r="QJQ418" s="35"/>
      <c r="QJR418" s="106"/>
      <c r="QJS418" s="35"/>
      <c r="QJT418" s="106"/>
      <c r="QJU418" s="35"/>
      <c r="QJV418" s="106"/>
      <c r="QJW418" s="35"/>
      <c r="QJX418" s="106"/>
      <c r="QJY418" s="35"/>
      <c r="QJZ418" s="106"/>
      <c r="QKA418" s="35"/>
      <c r="QKB418" s="106"/>
      <c r="QKC418" s="35"/>
      <c r="QKD418" s="106"/>
      <c r="QKE418" s="35"/>
      <c r="QKF418" s="106"/>
      <c r="QKG418" s="35"/>
      <c r="QKH418" s="106"/>
      <c r="QKI418" s="35"/>
      <c r="QKJ418" s="106"/>
      <c r="QKK418" s="35"/>
      <c r="QKL418" s="106"/>
      <c r="QKM418" s="35"/>
      <c r="QKN418" s="106"/>
      <c r="QKO418" s="35"/>
      <c r="QKP418" s="106"/>
      <c r="QKQ418" s="35"/>
      <c r="QKR418" s="106"/>
      <c r="QKS418" s="35"/>
      <c r="QKT418" s="106"/>
      <c r="QKU418" s="35"/>
      <c r="QKV418" s="106"/>
      <c r="QKW418" s="35"/>
      <c r="QKX418" s="106"/>
      <c r="QKY418" s="35"/>
      <c r="QKZ418" s="106"/>
      <c r="QLA418" s="35"/>
      <c r="QLB418" s="106"/>
      <c r="QLC418" s="35"/>
      <c r="QLD418" s="106"/>
      <c r="QLE418" s="35"/>
      <c r="QLF418" s="106"/>
      <c r="QLG418" s="35"/>
      <c r="QLH418" s="106"/>
      <c r="QLI418" s="35"/>
      <c r="QLJ418" s="106"/>
      <c r="QLK418" s="35"/>
      <c r="QLL418" s="106"/>
      <c r="QLM418" s="35"/>
      <c r="QLN418" s="106"/>
      <c r="QLO418" s="35"/>
      <c r="QLP418" s="106"/>
      <c r="QLQ418" s="35"/>
      <c r="QLR418" s="106"/>
      <c r="QLS418" s="35"/>
      <c r="QLT418" s="106"/>
      <c r="QLU418" s="35"/>
      <c r="QLV418" s="106"/>
      <c r="QLW418" s="35"/>
      <c r="QLX418" s="106"/>
      <c r="QLY418" s="35"/>
      <c r="QLZ418" s="106"/>
      <c r="QMA418" s="35"/>
      <c r="QMB418" s="106"/>
      <c r="QMC418" s="35"/>
      <c r="QMD418" s="106"/>
      <c r="QME418" s="35"/>
      <c r="QMF418" s="106"/>
      <c r="QMG418" s="35"/>
      <c r="QMH418" s="106"/>
      <c r="QMI418" s="35"/>
      <c r="QMJ418" s="106"/>
      <c r="QMK418" s="35"/>
      <c r="QML418" s="106"/>
      <c r="QMM418" s="35"/>
      <c r="QMN418" s="106"/>
      <c r="QMO418" s="35"/>
      <c r="QMP418" s="106"/>
      <c r="QMQ418" s="35"/>
      <c r="QMR418" s="106"/>
      <c r="QMS418" s="35"/>
      <c r="QMT418" s="106"/>
      <c r="QMU418" s="35"/>
      <c r="QMV418" s="106"/>
      <c r="QMW418" s="35"/>
      <c r="QMX418" s="106"/>
      <c r="QMY418" s="35"/>
      <c r="QMZ418" s="106"/>
      <c r="QNA418" s="35"/>
      <c r="QNB418" s="106"/>
      <c r="QNC418" s="35"/>
      <c r="QND418" s="106"/>
      <c r="QNE418" s="35"/>
      <c r="QNF418" s="106"/>
      <c r="QNG418" s="35"/>
      <c r="QNH418" s="106"/>
      <c r="QNI418" s="35"/>
      <c r="QNJ418" s="106"/>
      <c r="QNK418" s="35"/>
      <c r="QNL418" s="106"/>
      <c r="QNM418" s="35"/>
      <c r="QNN418" s="106"/>
      <c r="QNO418" s="35"/>
      <c r="QNP418" s="106"/>
      <c r="QNQ418" s="35"/>
      <c r="QNR418" s="106"/>
      <c r="QNS418" s="35"/>
      <c r="QNT418" s="106"/>
      <c r="QNU418" s="35"/>
      <c r="QNV418" s="106"/>
      <c r="QNW418" s="35"/>
      <c r="QNX418" s="106"/>
      <c r="QNY418" s="35"/>
      <c r="QNZ418" s="106"/>
      <c r="QOA418" s="35"/>
      <c r="QOB418" s="106"/>
      <c r="QOC418" s="35"/>
      <c r="QOD418" s="106"/>
      <c r="QOE418" s="35"/>
      <c r="QOF418" s="106"/>
      <c r="QOG418" s="35"/>
      <c r="QOH418" s="106"/>
      <c r="QOI418" s="35"/>
      <c r="QOJ418" s="106"/>
      <c r="QOK418" s="35"/>
      <c r="QOL418" s="106"/>
      <c r="QOM418" s="35"/>
      <c r="QON418" s="106"/>
      <c r="QOO418" s="35"/>
      <c r="QOP418" s="106"/>
      <c r="QOQ418" s="35"/>
      <c r="QOR418" s="106"/>
      <c r="QOS418" s="35"/>
      <c r="QOT418" s="106"/>
      <c r="QOU418" s="35"/>
      <c r="QOV418" s="106"/>
      <c r="QOW418" s="35"/>
      <c r="QOX418" s="106"/>
      <c r="QOY418" s="35"/>
      <c r="QOZ418" s="106"/>
      <c r="QPA418" s="35"/>
      <c r="QPB418" s="106"/>
      <c r="QPC418" s="35"/>
      <c r="QPD418" s="106"/>
      <c r="QPE418" s="35"/>
      <c r="QPF418" s="106"/>
      <c r="QPG418" s="35"/>
      <c r="QPH418" s="106"/>
      <c r="QPI418" s="35"/>
      <c r="QPJ418" s="106"/>
      <c r="QPK418" s="35"/>
      <c r="QPL418" s="106"/>
      <c r="QPM418" s="35"/>
      <c r="QPN418" s="106"/>
      <c r="QPO418" s="35"/>
      <c r="QPP418" s="106"/>
      <c r="QPQ418" s="35"/>
      <c r="QPR418" s="106"/>
      <c r="QPS418" s="35"/>
      <c r="QPT418" s="106"/>
      <c r="QPU418" s="35"/>
      <c r="QPV418" s="106"/>
      <c r="QPW418" s="35"/>
      <c r="QPX418" s="106"/>
      <c r="QPY418" s="35"/>
      <c r="QPZ418" s="106"/>
      <c r="QQA418" s="35"/>
      <c r="QQB418" s="106"/>
      <c r="QQC418" s="35"/>
      <c r="QQD418" s="106"/>
      <c r="QQE418" s="35"/>
      <c r="QQF418" s="106"/>
      <c r="QQG418" s="35"/>
      <c r="QQH418" s="106"/>
      <c r="QQI418" s="35"/>
      <c r="QQJ418" s="106"/>
      <c r="QQK418" s="35"/>
      <c r="QQL418" s="106"/>
      <c r="QQM418" s="35"/>
      <c r="QQN418" s="106"/>
      <c r="QQO418" s="35"/>
      <c r="QQP418" s="106"/>
      <c r="QQQ418" s="35"/>
      <c r="QQR418" s="106"/>
      <c r="QQS418" s="35"/>
      <c r="QQT418" s="106"/>
      <c r="QQU418" s="35"/>
      <c r="QQV418" s="106"/>
      <c r="QQW418" s="35"/>
      <c r="QQX418" s="106"/>
      <c r="QQY418" s="35"/>
      <c r="QQZ418" s="106"/>
      <c r="QRA418" s="35"/>
      <c r="QRB418" s="106"/>
      <c r="QRC418" s="35"/>
      <c r="QRD418" s="106"/>
      <c r="QRE418" s="35"/>
      <c r="QRF418" s="106"/>
      <c r="QRG418" s="35"/>
      <c r="QRH418" s="106"/>
      <c r="QRI418" s="35"/>
      <c r="QRJ418" s="106"/>
      <c r="QRK418" s="35"/>
      <c r="QRL418" s="106"/>
      <c r="QRM418" s="35"/>
      <c r="QRN418" s="106"/>
      <c r="QRO418" s="35"/>
      <c r="QRP418" s="106"/>
      <c r="QRQ418" s="35"/>
      <c r="QRR418" s="106"/>
      <c r="QRS418" s="35"/>
      <c r="QRT418" s="106"/>
      <c r="QRU418" s="35"/>
      <c r="QRV418" s="106"/>
      <c r="QRW418" s="35"/>
      <c r="QRX418" s="106"/>
      <c r="QRY418" s="35"/>
      <c r="QRZ418" s="106"/>
      <c r="QSA418" s="35"/>
      <c r="QSB418" s="106"/>
      <c r="QSC418" s="35"/>
      <c r="QSD418" s="106"/>
      <c r="QSE418" s="35"/>
      <c r="QSF418" s="106"/>
      <c r="QSG418" s="35"/>
      <c r="QSH418" s="106"/>
      <c r="QSI418" s="35"/>
      <c r="QSJ418" s="106"/>
      <c r="QSK418" s="35"/>
      <c r="QSL418" s="106"/>
      <c r="QSM418" s="35"/>
      <c r="QSN418" s="106"/>
      <c r="QSO418" s="35"/>
      <c r="QSP418" s="106"/>
      <c r="QSQ418" s="35"/>
      <c r="QSR418" s="106"/>
      <c r="QSS418" s="35"/>
      <c r="QST418" s="106"/>
      <c r="QSU418" s="35"/>
      <c r="QSV418" s="106"/>
      <c r="QSW418" s="35"/>
      <c r="QSX418" s="106"/>
      <c r="QSY418" s="35"/>
      <c r="QSZ418" s="106"/>
      <c r="QTA418" s="35"/>
      <c r="QTB418" s="106"/>
      <c r="QTC418" s="35"/>
      <c r="QTD418" s="106"/>
      <c r="QTE418" s="35"/>
      <c r="QTF418" s="106"/>
      <c r="QTG418" s="35"/>
      <c r="QTH418" s="106"/>
      <c r="QTI418" s="35"/>
      <c r="QTJ418" s="106"/>
      <c r="QTK418" s="35"/>
      <c r="QTL418" s="106"/>
      <c r="QTM418" s="35"/>
      <c r="QTN418" s="106"/>
      <c r="QTO418" s="35"/>
      <c r="QTP418" s="106"/>
      <c r="QTQ418" s="35"/>
      <c r="QTR418" s="106"/>
      <c r="QTS418" s="35"/>
      <c r="QTT418" s="106"/>
      <c r="QTU418" s="35"/>
      <c r="QTV418" s="106"/>
      <c r="QTW418" s="35"/>
      <c r="QTX418" s="106"/>
      <c r="QTY418" s="35"/>
      <c r="QTZ418" s="106"/>
      <c r="QUA418" s="35"/>
      <c r="QUB418" s="106"/>
      <c r="QUC418" s="35"/>
      <c r="QUD418" s="106"/>
      <c r="QUE418" s="35"/>
      <c r="QUF418" s="106"/>
      <c r="QUG418" s="35"/>
      <c r="QUH418" s="106"/>
      <c r="QUI418" s="35"/>
      <c r="QUJ418" s="106"/>
      <c r="QUK418" s="35"/>
      <c r="QUL418" s="106"/>
      <c r="QUM418" s="35"/>
      <c r="QUN418" s="106"/>
      <c r="QUO418" s="35"/>
      <c r="QUP418" s="106"/>
      <c r="QUQ418" s="35"/>
      <c r="QUR418" s="106"/>
      <c r="QUS418" s="35"/>
      <c r="QUT418" s="106"/>
      <c r="QUU418" s="35"/>
      <c r="QUV418" s="106"/>
      <c r="QUW418" s="35"/>
      <c r="QUX418" s="106"/>
      <c r="QUY418" s="35"/>
      <c r="QUZ418" s="106"/>
      <c r="QVA418" s="35"/>
      <c r="QVB418" s="106"/>
      <c r="QVC418" s="35"/>
      <c r="QVD418" s="106"/>
      <c r="QVE418" s="35"/>
      <c r="QVF418" s="106"/>
      <c r="QVG418" s="35"/>
      <c r="QVH418" s="106"/>
      <c r="QVI418" s="35"/>
      <c r="QVJ418" s="106"/>
      <c r="QVK418" s="35"/>
      <c r="QVL418" s="106"/>
      <c r="QVM418" s="35"/>
      <c r="QVN418" s="106"/>
      <c r="QVO418" s="35"/>
      <c r="QVP418" s="106"/>
      <c r="QVQ418" s="35"/>
      <c r="QVR418" s="106"/>
      <c r="QVS418" s="35"/>
      <c r="QVT418" s="106"/>
      <c r="QVU418" s="35"/>
      <c r="QVV418" s="106"/>
      <c r="QVW418" s="35"/>
      <c r="QVX418" s="106"/>
      <c r="QVY418" s="35"/>
      <c r="QVZ418" s="106"/>
      <c r="QWA418" s="35"/>
      <c r="QWB418" s="106"/>
      <c r="QWC418" s="35"/>
      <c r="QWD418" s="106"/>
      <c r="QWE418" s="35"/>
      <c r="QWF418" s="106"/>
      <c r="QWG418" s="35"/>
      <c r="QWH418" s="106"/>
      <c r="QWI418" s="35"/>
      <c r="QWJ418" s="106"/>
      <c r="QWK418" s="35"/>
      <c r="QWL418" s="106"/>
      <c r="QWM418" s="35"/>
      <c r="QWN418" s="106"/>
      <c r="QWO418" s="35"/>
      <c r="QWP418" s="106"/>
      <c r="QWQ418" s="35"/>
      <c r="QWR418" s="106"/>
      <c r="QWS418" s="35"/>
      <c r="QWT418" s="106"/>
      <c r="QWU418" s="35"/>
      <c r="QWV418" s="106"/>
      <c r="QWW418" s="35"/>
      <c r="QWX418" s="106"/>
      <c r="QWY418" s="35"/>
      <c r="QWZ418" s="106"/>
      <c r="QXA418" s="35"/>
      <c r="QXB418" s="106"/>
      <c r="QXC418" s="35"/>
      <c r="QXD418" s="106"/>
      <c r="QXE418" s="35"/>
      <c r="QXF418" s="106"/>
      <c r="QXG418" s="35"/>
      <c r="QXH418" s="106"/>
      <c r="QXI418" s="35"/>
      <c r="QXJ418" s="106"/>
      <c r="QXK418" s="35"/>
      <c r="QXL418" s="106"/>
      <c r="QXM418" s="35"/>
      <c r="QXN418" s="106"/>
      <c r="QXO418" s="35"/>
      <c r="QXP418" s="106"/>
      <c r="QXQ418" s="35"/>
      <c r="QXR418" s="106"/>
      <c r="QXS418" s="35"/>
      <c r="QXT418" s="106"/>
      <c r="QXU418" s="35"/>
      <c r="QXV418" s="106"/>
      <c r="QXW418" s="35"/>
      <c r="QXX418" s="106"/>
      <c r="QXY418" s="35"/>
      <c r="QXZ418" s="106"/>
      <c r="QYA418" s="35"/>
      <c r="QYB418" s="106"/>
      <c r="QYC418" s="35"/>
      <c r="QYD418" s="106"/>
      <c r="QYE418" s="35"/>
      <c r="QYF418" s="106"/>
      <c r="QYG418" s="35"/>
      <c r="QYH418" s="106"/>
      <c r="QYI418" s="35"/>
      <c r="QYJ418" s="106"/>
      <c r="QYK418" s="35"/>
      <c r="QYL418" s="106"/>
      <c r="QYM418" s="35"/>
      <c r="QYN418" s="106"/>
      <c r="QYO418" s="35"/>
      <c r="QYP418" s="106"/>
      <c r="QYQ418" s="35"/>
      <c r="QYR418" s="106"/>
      <c r="QYS418" s="35"/>
      <c r="QYT418" s="106"/>
      <c r="QYU418" s="35"/>
      <c r="QYV418" s="106"/>
      <c r="QYW418" s="35"/>
      <c r="QYX418" s="106"/>
      <c r="QYY418" s="35"/>
      <c r="QYZ418" s="106"/>
      <c r="QZA418" s="35"/>
      <c r="QZB418" s="106"/>
      <c r="QZC418" s="35"/>
      <c r="QZD418" s="106"/>
      <c r="QZE418" s="35"/>
      <c r="QZF418" s="106"/>
      <c r="QZG418" s="35"/>
      <c r="QZH418" s="106"/>
      <c r="QZI418" s="35"/>
      <c r="QZJ418" s="106"/>
      <c r="QZK418" s="35"/>
      <c r="QZL418" s="106"/>
      <c r="QZM418" s="35"/>
      <c r="QZN418" s="106"/>
      <c r="QZO418" s="35"/>
      <c r="QZP418" s="106"/>
      <c r="QZQ418" s="35"/>
      <c r="QZR418" s="106"/>
      <c r="QZS418" s="35"/>
      <c r="QZT418" s="106"/>
      <c r="QZU418" s="35"/>
      <c r="QZV418" s="106"/>
      <c r="QZW418" s="35"/>
      <c r="QZX418" s="106"/>
      <c r="QZY418" s="35"/>
      <c r="QZZ418" s="106"/>
      <c r="RAA418" s="35"/>
      <c r="RAB418" s="106"/>
      <c r="RAC418" s="35"/>
      <c r="RAD418" s="106"/>
      <c r="RAE418" s="35"/>
      <c r="RAF418" s="106"/>
      <c r="RAG418" s="35"/>
      <c r="RAH418" s="106"/>
      <c r="RAI418" s="35"/>
      <c r="RAJ418" s="106"/>
      <c r="RAK418" s="35"/>
      <c r="RAL418" s="106"/>
      <c r="RAM418" s="35"/>
      <c r="RAN418" s="106"/>
      <c r="RAO418" s="35"/>
      <c r="RAP418" s="106"/>
      <c r="RAQ418" s="35"/>
      <c r="RAR418" s="106"/>
      <c r="RAS418" s="35"/>
      <c r="RAT418" s="106"/>
      <c r="RAU418" s="35"/>
      <c r="RAV418" s="106"/>
      <c r="RAW418" s="35"/>
      <c r="RAX418" s="106"/>
      <c r="RAY418" s="35"/>
      <c r="RAZ418" s="106"/>
      <c r="RBA418" s="35"/>
      <c r="RBB418" s="106"/>
      <c r="RBC418" s="35"/>
      <c r="RBD418" s="106"/>
      <c r="RBE418" s="35"/>
      <c r="RBF418" s="106"/>
      <c r="RBG418" s="35"/>
      <c r="RBH418" s="106"/>
      <c r="RBI418" s="35"/>
      <c r="RBJ418" s="106"/>
      <c r="RBK418" s="35"/>
      <c r="RBL418" s="106"/>
      <c r="RBM418" s="35"/>
      <c r="RBN418" s="106"/>
      <c r="RBO418" s="35"/>
      <c r="RBP418" s="106"/>
      <c r="RBQ418" s="35"/>
      <c r="RBR418" s="106"/>
      <c r="RBS418" s="35"/>
      <c r="RBT418" s="106"/>
      <c r="RBU418" s="35"/>
      <c r="RBV418" s="106"/>
      <c r="RBW418" s="35"/>
      <c r="RBX418" s="106"/>
      <c r="RBY418" s="35"/>
      <c r="RBZ418" s="106"/>
      <c r="RCA418" s="35"/>
      <c r="RCB418" s="106"/>
      <c r="RCC418" s="35"/>
      <c r="RCD418" s="106"/>
      <c r="RCE418" s="35"/>
      <c r="RCF418" s="106"/>
      <c r="RCG418" s="35"/>
      <c r="RCH418" s="106"/>
      <c r="RCI418" s="35"/>
      <c r="RCJ418" s="106"/>
      <c r="RCK418" s="35"/>
      <c r="RCL418" s="106"/>
      <c r="RCM418" s="35"/>
      <c r="RCN418" s="106"/>
      <c r="RCO418" s="35"/>
      <c r="RCP418" s="106"/>
      <c r="RCQ418" s="35"/>
      <c r="RCR418" s="106"/>
      <c r="RCS418" s="35"/>
      <c r="RCT418" s="106"/>
      <c r="RCU418" s="35"/>
      <c r="RCV418" s="106"/>
      <c r="RCW418" s="35"/>
      <c r="RCX418" s="106"/>
      <c r="RCY418" s="35"/>
      <c r="RCZ418" s="106"/>
      <c r="RDA418" s="35"/>
      <c r="RDB418" s="106"/>
      <c r="RDC418" s="35"/>
      <c r="RDD418" s="106"/>
      <c r="RDE418" s="35"/>
      <c r="RDF418" s="106"/>
      <c r="RDG418" s="35"/>
      <c r="RDH418" s="106"/>
      <c r="RDI418" s="35"/>
      <c r="RDJ418" s="106"/>
      <c r="RDK418" s="35"/>
      <c r="RDL418" s="106"/>
      <c r="RDM418" s="35"/>
      <c r="RDN418" s="106"/>
      <c r="RDO418" s="35"/>
      <c r="RDP418" s="106"/>
      <c r="RDQ418" s="35"/>
      <c r="RDR418" s="106"/>
      <c r="RDS418" s="35"/>
      <c r="RDT418" s="106"/>
      <c r="RDU418" s="35"/>
      <c r="RDV418" s="106"/>
      <c r="RDW418" s="35"/>
      <c r="RDX418" s="106"/>
      <c r="RDY418" s="35"/>
      <c r="RDZ418" s="106"/>
      <c r="REA418" s="35"/>
      <c r="REB418" s="106"/>
      <c r="REC418" s="35"/>
      <c r="RED418" s="106"/>
      <c r="REE418" s="35"/>
      <c r="REF418" s="106"/>
      <c r="REG418" s="35"/>
      <c r="REH418" s="106"/>
      <c r="REI418" s="35"/>
      <c r="REJ418" s="106"/>
      <c r="REK418" s="35"/>
      <c r="REL418" s="106"/>
      <c r="REM418" s="35"/>
      <c r="REN418" s="106"/>
      <c r="REO418" s="35"/>
      <c r="REP418" s="106"/>
      <c r="REQ418" s="35"/>
      <c r="RER418" s="106"/>
      <c r="RES418" s="35"/>
      <c r="RET418" s="106"/>
      <c r="REU418" s="35"/>
      <c r="REV418" s="106"/>
      <c r="REW418" s="35"/>
      <c r="REX418" s="106"/>
      <c r="REY418" s="35"/>
      <c r="REZ418" s="106"/>
      <c r="RFA418" s="35"/>
      <c r="RFB418" s="106"/>
      <c r="RFC418" s="35"/>
      <c r="RFD418" s="106"/>
      <c r="RFE418" s="35"/>
      <c r="RFF418" s="106"/>
      <c r="RFG418" s="35"/>
      <c r="RFH418" s="106"/>
      <c r="RFI418" s="35"/>
      <c r="RFJ418" s="106"/>
      <c r="RFK418" s="35"/>
      <c r="RFL418" s="106"/>
      <c r="RFM418" s="35"/>
      <c r="RFN418" s="106"/>
      <c r="RFO418" s="35"/>
      <c r="RFP418" s="106"/>
      <c r="RFQ418" s="35"/>
      <c r="RFR418" s="106"/>
      <c r="RFS418" s="35"/>
      <c r="RFT418" s="106"/>
      <c r="RFU418" s="35"/>
      <c r="RFV418" s="106"/>
      <c r="RFW418" s="35"/>
      <c r="RFX418" s="106"/>
      <c r="RFY418" s="35"/>
      <c r="RFZ418" s="106"/>
      <c r="RGA418" s="35"/>
      <c r="RGB418" s="106"/>
      <c r="RGC418" s="35"/>
      <c r="RGD418" s="106"/>
      <c r="RGE418" s="35"/>
      <c r="RGF418" s="106"/>
      <c r="RGG418" s="35"/>
      <c r="RGH418" s="106"/>
      <c r="RGI418" s="35"/>
      <c r="RGJ418" s="106"/>
      <c r="RGK418" s="35"/>
      <c r="RGL418" s="106"/>
      <c r="RGM418" s="35"/>
      <c r="RGN418" s="106"/>
      <c r="RGO418" s="35"/>
      <c r="RGP418" s="106"/>
      <c r="RGQ418" s="35"/>
      <c r="RGR418" s="106"/>
      <c r="RGS418" s="35"/>
      <c r="RGT418" s="106"/>
      <c r="RGU418" s="35"/>
      <c r="RGV418" s="106"/>
      <c r="RGW418" s="35"/>
      <c r="RGX418" s="106"/>
      <c r="RGY418" s="35"/>
      <c r="RGZ418" s="106"/>
      <c r="RHA418" s="35"/>
      <c r="RHB418" s="106"/>
      <c r="RHC418" s="35"/>
      <c r="RHD418" s="106"/>
      <c r="RHE418" s="35"/>
      <c r="RHF418" s="106"/>
      <c r="RHG418" s="35"/>
      <c r="RHH418" s="106"/>
      <c r="RHI418" s="35"/>
      <c r="RHJ418" s="106"/>
      <c r="RHK418" s="35"/>
      <c r="RHL418" s="106"/>
      <c r="RHM418" s="35"/>
      <c r="RHN418" s="106"/>
      <c r="RHO418" s="35"/>
      <c r="RHP418" s="106"/>
      <c r="RHQ418" s="35"/>
      <c r="RHR418" s="106"/>
      <c r="RHS418" s="35"/>
      <c r="RHT418" s="106"/>
      <c r="RHU418" s="35"/>
      <c r="RHV418" s="106"/>
      <c r="RHW418" s="35"/>
      <c r="RHX418" s="106"/>
      <c r="RHY418" s="35"/>
      <c r="RHZ418" s="106"/>
      <c r="RIA418" s="35"/>
      <c r="RIB418" s="106"/>
      <c r="RIC418" s="35"/>
      <c r="RID418" s="106"/>
      <c r="RIE418" s="35"/>
      <c r="RIF418" s="106"/>
      <c r="RIG418" s="35"/>
      <c r="RIH418" s="106"/>
      <c r="RII418" s="35"/>
      <c r="RIJ418" s="106"/>
      <c r="RIK418" s="35"/>
      <c r="RIL418" s="106"/>
      <c r="RIM418" s="35"/>
      <c r="RIN418" s="106"/>
      <c r="RIO418" s="35"/>
      <c r="RIP418" s="106"/>
      <c r="RIQ418" s="35"/>
      <c r="RIR418" s="106"/>
      <c r="RIS418" s="35"/>
      <c r="RIT418" s="106"/>
      <c r="RIU418" s="35"/>
      <c r="RIV418" s="106"/>
      <c r="RIW418" s="35"/>
      <c r="RIX418" s="106"/>
      <c r="RIY418" s="35"/>
      <c r="RIZ418" s="106"/>
      <c r="RJA418" s="35"/>
      <c r="RJB418" s="106"/>
      <c r="RJC418" s="35"/>
      <c r="RJD418" s="106"/>
      <c r="RJE418" s="35"/>
      <c r="RJF418" s="106"/>
      <c r="RJG418" s="35"/>
      <c r="RJH418" s="106"/>
      <c r="RJI418" s="35"/>
      <c r="RJJ418" s="106"/>
      <c r="RJK418" s="35"/>
      <c r="RJL418" s="106"/>
      <c r="RJM418" s="35"/>
      <c r="RJN418" s="106"/>
      <c r="RJO418" s="35"/>
      <c r="RJP418" s="106"/>
      <c r="RJQ418" s="35"/>
      <c r="RJR418" s="106"/>
      <c r="RJS418" s="35"/>
      <c r="RJT418" s="106"/>
      <c r="RJU418" s="35"/>
      <c r="RJV418" s="106"/>
      <c r="RJW418" s="35"/>
      <c r="RJX418" s="106"/>
      <c r="RJY418" s="35"/>
      <c r="RJZ418" s="106"/>
      <c r="RKA418" s="35"/>
      <c r="RKB418" s="106"/>
      <c r="RKC418" s="35"/>
      <c r="RKD418" s="106"/>
      <c r="RKE418" s="35"/>
      <c r="RKF418" s="106"/>
      <c r="RKG418" s="35"/>
      <c r="RKH418" s="106"/>
      <c r="RKI418" s="35"/>
      <c r="RKJ418" s="106"/>
      <c r="RKK418" s="35"/>
      <c r="RKL418" s="106"/>
      <c r="RKM418" s="35"/>
      <c r="RKN418" s="106"/>
      <c r="RKO418" s="35"/>
      <c r="RKP418" s="106"/>
      <c r="RKQ418" s="35"/>
      <c r="RKR418" s="106"/>
      <c r="RKS418" s="35"/>
      <c r="RKT418" s="106"/>
      <c r="RKU418" s="35"/>
      <c r="RKV418" s="106"/>
      <c r="RKW418" s="35"/>
      <c r="RKX418" s="106"/>
      <c r="RKY418" s="35"/>
      <c r="RKZ418" s="106"/>
      <c r="RLA418" s="35"/>
      <c r="RLB418" s="106"/>
      <c r="RLC418" s="35"/>
      <c r="RLD418" s="106"/>
      <c r="RLE418" s="35"/>
      <c r="RLF418" s="106"/>
      <c r="RLG418" s="35"/>
      <c r="RLH418" s="106"/>
      <c r="RLI418" s="35"/>
      <c r="RLJ418" s="106"/>
      <c r="RLK418" s="35"/>
      <c r="RLL418" s="106"/>
      <c r="RLM418" s="35"/>
      <c r="RLN418" s="106"/>
      <c r="RLO418" s="35"/>
      <c r="RLP418" s="106"/>
      <c r="RLQ418" s="35"/>
      <c r="RLR418" s="106"/>
      <c r="RLS418" s="35"/>
      <c r="RLT418" s="106"/>
      <c r="RLU418" s="35"/>
      <c r="RLV418" s="106"/>
      <c r="RLW418" s="35"/>
      <c r="RLX418" s="106"/>
      <c r="RLY418" s="35"/>
      <c r="RLZ418" s="106"/>
      <c r="RMA418" s="35"/>
      <c r="RMB418" s="106"/>
      <c r="RMC418" s="35"/>
      <c r="RMD418" s="106"/>
      <c r="RME418" s="35"/>
      <c r="RMF418" s="106"/>
      <c r="RMG418" s="35"/>
      <c r="RMH418" s="106"/>
      <c r="RMI418" s="35"/>
      <c r="RMJ418" s="106"/>
      <c r="RMK418" s="35"/>
      <c r="RML418" s="106"/>
      <c r="RMM418" s="35"/>
      <c r="RMN418" s="106"/>
      <c r="RMO418" s="35"/>
      <c r="RMP418" s="106"/>
      <c r="RMQ418" s="35"/>
      <c r="RMR418" s="106"/>
      <c r="RMS418" s="35"/>
      <c r="RMT418" s="106"/>
      <c r="RMU418" s="35"/>
      <c r="RMV418" s="106"/>
      <c r="RMW418" s="35"/>
      <c r="RMX418" s="106"/>
      <c r="RMY418" s="35"/>
      <c r="RMZ418" s="106"/>
      <c r="RNA418" s="35"/>
      <c r="RNB418" s="106"/>
      <c r="RNC418" s="35"/>
      <c r="RND418" s="106"/>
      <c r="RNE418" s="35"/>
      <c r="RNF418" s="106"/>
      <c r="RNG418" s="35"/>
      <c r="RNH418" s="106"/>
      <c r="RNI418" s="35"/>
      <c r="RNJ418" s="106"/>
      <c r="RNK418" s="35"/>
      <c r="RNL418" s="106"/>
      <c r="RNM418" s="35"/>
      <c r="RNN418" s="106"/>
      <c r="RNO418" s="35"/>
      <c r="RNP418" s="106"/>
      <c r="RNQ418" s="35"/>
      <c r="RNR418" s="106"/>
      <c r="RNS418" s="35"/>
      <c r="RNT418" s="106"/>
      <c r="RNU418" s="35"/>
      <c r="RNV418" s="106"/>
      <c r="RNW418" s="35"/>
      <c r="RNX418" s="106"/>
      <c r="RNY418" s="35"/>
      <c r="RNZ418" s="106"/>
      <c r="ROA418" s="35"/>
      <c r="ROB418" s="106"/>
      <c r="ROC418" s="35"/>
      <c r="ROD418" s="106"/>
      <c r="ROE418" s="35"/>
      <c r="ROF418" s="106"/>
      <c r="ROG418" s="35"/>
      <c r="ROH418" s="106"/>
      <c r="ROI418" s="35"/>
      <c r="ROJ418" s="106"/>
      <c r="ROK418" s="35"/>
      <c r="ROL418" s="106"/>
      <c r="ROM418" s="35"/>
      <c r="RON418" s="106"/>
      <c r="ROO418" s="35"/>
      <c r="ROP418" s="106"/>
      <c r="ROQ418" s="35"/>
      <c r="ROR418" s="106"/>
      <c r="ROS418" s="35"/>
      <c r="ROT418" s="106"/>
      <c r="ROU418" s="35"/>
      <c r="ROV418" s="106"/>
      <c r="ROW418" s="35"/>
      <c r="ROX418" s="106"/>
      <c r="ROY418" s="35"/>
      <c r="ROZ418" s="106"/>
      <c r="RPA418" s="35"/>
      <c r="RPB418" s="106"/>
      <c r="RPC418" s="35"/>
      <c r="RPD418" s="106"/>
      <c r="RPE418" s="35"/>
      <c r="RPF418" s="106"/>
      <c r="RPG418" s="35"/>
      <c r="RPH418" s="106"/>
      <c r="RPI418" s="35"/>
      <c r="RPJ418" s="106"/>
      <c r="RPK418" s="35"/>
      <c r="RPL418" s="106"/>
      <c r="RPM418" s="35"/>
      <c r="RPN418" s="106"/>
      <c r="RPO418" s="35"/>
      <c r="RPP418" s="106"/>
      <c r="RPQ418" s="35"/>
      <c r="RPR418" s="106"/>
      <c r="RPS418" s="35"/>
      <c r="RPT418" s="106"/>
      <c r="RPU418" s="35"/>
      <c r="RPV418" s="106"/>
      <c r="RPW418" s="35"/>
      <c r="RPX418" s="106"/>
      <c r="RPY418" s="35"/>
      <c r="RPZ418" s="106"/>
      <c r="RQA418" s="35"/>
      <c r="RQB418" s="106"/>
      <c r="RQC418" s="35"/>
      <c r="RQD418" s="106"/>
      <c r="RQE418" s="35"/>
      <c r="RQF418" s="106"/>
      <c r="RQG418" s="35"/>
      <c r="RQH418" s="106"/>
      <c r="RQI418" s="35"/>
      <c r="RQJ418" s="106"/>
      <c r="RQK418" s="35"/>
      <c r="RQL418" s="106"/>
      <c r="RQM418" s="35"/>
      <c r="RQN418" s="106"/>
      <c r="RQO418" s="35"/>
      <c r="RQP418" s="106"/>
      <c r="RQQ418" s="35"/>
      <c r="RQR418" s="106"/>
      <c r="RQS418" s="35"/>
      <c r="RQT418" s="106"/>
      <c r="RQU418" s="35"/>
      <c r="RQV418" s="106"/>
      <c r="RQW418" s="35"/>
      <c r="RQX418" s="106"/>
      <c r="RQY418" s="35"/>
      <c r="RQZ418" s="106"/>
      <c r="RRA418" s="35"/>
      <c r="RRB418" s="106"/>
      <c r="RRC418" s="35"/>
      <c r="RRD418" s="106"/>
      <c r="RRE418" s="35"/>
      <c r="RRF418" s="106"/>
      <c r="RRG418" s="35"/>
      <c r="RRH418" s="106"/>
      <c r="RRI418" s="35"/>
      <c r="RRJ418" s="106"/>
      <c r="RRK418" s="35"/>
      <c r="RRL418" s="106"/>
      <c r="RRM418" s="35"/>
      <c r="RRN418" s="106"/>
      <c r="RRO418" s="35"/>
      <c r="RRP418" s="106"/>
      <c r="RRQ418" s="35"/>
      <c r="RRR418" s="106"/>
      <c r="RRS418" s="35"/>
      <c r="RRT418" s="106"/>
      <c r="RRU418" s="35"/>
      <c r="RRV418" s="106"/>
      <c r="RRW418" s="35"/>
      <c r="RRX418" s="106"/>
      <c r="RRY418" s="35"/>
      <c r="RRZ418" s="106"/>
      <c r="RSA418" s="35"/>
      <c r="RSB418" s="106"/>
      <c r="RSC418" s="35"/>
      <c r="RSD418" s="106"/>
      <c r="RSE418" s="35"/>
      <c r="RSF418" s="106"/>
      <c r="RSG418" s="35"/>
      <c r="RSH418" s="106"/>
      <c r="RSI418" s="35"/>
      <c r="RSJ418" s="106"/>
      <c r="RSK418" s="35"/>
      <c r="RSL418" s="106"/>
      <c r="RSM418" s="35"/>
      <c r="RSN418" s="106"/>
      <c r="RSO418" s="35"/>
      <c r="RSP418" s="106"/>
      <c r="RSQ418" s="35"/>
      <c r="RSR418" s="106"/>
      <c r="RSS418" s="35"/>
      <c r="RST418" s="106"/>
      <c r="RSU418" s="35"/>
      <c r="RSV418" s="106"/>
      <c r="RSW418" s="35"/>
      <c r="RSX418" s="106"/>
      <c r="RSY418" s="35"/>
      <c r="RSZ418" s="106"/>
      <c r="RTA418" s="35"/>
      <c r="RTB418" s="106"/>
      <c r="RTC418" s="35"/>
      <c r="RTD418" s="106"/>
      <c r="RTE418" s="35"/>
      <c r="RTF418" s="106"/>
      <c r="RTG418" s="35"/>
      <c r="RTH418" s="106"/>
      <c r="RTI418" s="35"/>
      <c r="RTJ418" s="106"/>
      <c r="RTK418" s="35"/>
      <c r="RTL418" s="106"/>
      <c r="RTM418" s="35"/>
      <c r="RTN418" s="106"/>
      <c r="RTO418" s="35"/>
      <c r="RTP418" s="106"/>
      <c r="RTQ418" s="35"/>
      <c r="RTR418" s="106"/>
      <c r="RTS418" s="35"/>
      <c r="RTT418" s="106"/>
      <c r="RTU418" s="35"/>
      <c r="RTV418" s="106"/>
      <c r="RTW418" s="35"/>
      <c r="RTX418" s="106"/>
      <c r="RTY418" s="35"/>
      <c r="RTZ418" s="106"/>
      <c r="RUA418" s="35"/>
      <c r="RUB418" s="106"/>
      <c r="RUC418" s="35"/>
      <c r="RUD418" s="106"/>
      <c r="RUE418" s="35"/>
      <c r="RUF418" s="106"/>
      <c r="RUG418" s="35"/>
      <c r="RUH418" s="106"/>
      <c r="RUI418" s="35"/>
      <c r="RUJ418" s="106"/>
      <c r="RUK418" s="35"/>
      <c r="RUL418" s="106"/>
      <c r="RUM418" s="35"/>
      <c r="RUN418" s="106"/>
      <c r="RUO418" s="35"/>
      <c r="RUP418" s="106"/>
      <c r="RUQ418" s="35"/>
      <c r="RUR418" s="106"/>
      <c r="RUS418" s="35"/>
      <c r="RUT418" s="106"/>
      <c r="RUU418" s="35"/>
      <c r="RUV418" s="106"/>
      <c r="RUW418" s="35"/>
      <c r="RUX418" s="106"/>
      <c r="RUY418" s="35"/>
      <c r="RUZ418" s="106"/>
      <c r="RVA418" s="35"/>
      <c r="RVB418" s="106"/>
      <c r="RVC418" s="35"/>
      <c r="RVD418" s="106"/>
      <c r="RVE418" s="35"/>
      <c r="RVF418" s="106"/>
      <c r="RVG418" s="35"/>
      <c r="RVH418" s="106"/>
      <c r="RVI418" s="35"/>
      <c r="RVJ418" s="106"/>
      <c r="RVK418" s="35"/>
      <c r="RVL418" s="106"/>
      <c r="RVM418" s="35"/>
      <c r="RVN418" s="106"/>
      <c r="RVO418" s="35"/>
      <c r="RVP418" s="106"/>
      <c r="RVQ418" s="35"/>
      <c r="RVR418" s="106"/>
      <c r="RVS418" s="35"/>
      <c r="RVT418" s="106"/>
      <c r="RVU418" s="35"/>
      <c r="RVV418" s="106"/>
      <c r="RVW418" s="35"/>
      <c r="RVX418" s="106"/>
      <c r="RVY418" s="35"/>
      <c r="RVZ418" s="106"/>
      <c r="RWA418" s="35"/>
      <c r="RWB418" s="106"/>
      <c r="RWC418" s="35"/>
      <c r="RWD418" s="106"/>
      <c r="RWE418" s="35"/>
      <c r="RWF418" s="106"/>
      <c r="RWG418" s="35"/>
      <c r="RWH418" s="106"/>
      <c r="RWI418" s="35"/>
      <c r="RWJ418" s="106"/>
      <c r="RWK418" s="35"/>
      <c r="RWL418" s="106"/>
      <c r="RWM418" s="35"/>
      <c r="RWN418" s="106"/>
      <c r="RWO418" s="35"/>
      <c r="RWP418" s="106"/>
      <c r="RWQ418" s="35"/>
      <c r="RWR418" s="106"/>
      <c r="RWS418" s="35"/>
      <c r="RWT418" s="106"/>
      <c r="RWU418" s="35"/>
      <c r="RWV418" s="106"/>
      <c r="RWW418" s="35"/>
      <c r="RWX418" s="106"/>
      <c r="RWY418" s="35"/>
      <c r="RWZ418" s="106"/>
      <c r="RXA418" s="35"/>
      <c r="RXB418" s="106"/>
      <c r="RXC418" s="35"/>
      <c r="RXD418" s="106"/>
      <c r="RXE418" s="35"/>
      <c r="RXF418" s="106"/>
      <c r="RXG418" s="35"/>
      <c r="RXH418" s="106"/>
      <c r="RXI418" s="35"/>
      <c r="RXJ418" s="106"/>
      <c r="RXK418" s="35"/>
      <c r="RXL418" s="106"/>
      <c r="RXM418" s="35"/>
      <c r="RXN418" s="106"/>
      <c r="RXO418" s="35"/>
      <c r="RXP418" s="106"/>
      <c r="RXQ418" s="35"/>
      <c r="RXR418" s="106"/>
      <c r="RXS418" s="35"/>
      <c r="RXT418" s="106"/>
      <c r="RXU418" s="35"/>
      <c r="RXV418" s="106"/>
      <c r="RXW418" s="35"/>
      <c r="RXX418" s="106"/>
      <c r="RXY418" s="35"/>
      <c r="RXZ418" s="106"/>
      <c r="RYA418" s="35"/>
      <c r="RYB418" s="106"/>
      <c r="RYC418" s="35"/>
      <c r="RYD418" s="106"/>
      <c r="RYE418" s="35"/>
      <c r="RYF418" s="106"/>
      <c r="RYG418" s="35"/>
      <c r="RYH418" s="106"/>
      <c r="RYI418" s="35"/>
      <c r="RYJ418" s="106"/>
      <c r="RYK418" s="35"/>
      <c r="RYL418" s="106"/>
      <c r="RYM418" s="35"/>
      <c r="RYN418" s="106"/>
      <c r="RYO418" s="35"/>
      <c r="RYP418" s="106"/>
      <c r="RYQ418" s="35"/>
      <c r="RYR418" s="106"/>
      <c r="RYS418" s="35"/>
      <c r="RYT418" s="106"/>
      <c r="RYU418" s="35"/>
      <c r="RYV418" s="106"/>
      <c r="RYW418" s="35"/>
      <c r="RYX418" s="106"/>
      <c r="RYY418" s="35"/>
      <c r="RYZ418" s="106"/>
      <c r="RZA418" s="35"/>
      <c r="RZB418" s="106"/>
      <c r="RZC418" s="35"/>
      <c r="RZD418" s="106"/>
      <c r="RZE418" s="35"/>
      <c r="RZF418" s="106"/>
      <c r="RZG418" s="35"/>
      <c r="RZH418" s="106"/>
      <c r="RZI418" s="35"/>
      <c r="RZJ418" s="106"/>
      <c r="RZK418" s="35"/>
      <c r="RZL418" s="106"/>
      <c r="RZM418" s="35"/>
      <c r="RZN418" s="106"/>
      <c r="RZO418" s="35"/>
      <c r="RZP418" s="106"/>
      <c r="RZQ418" s="35"/>
      <c r="RZR418" s="106"/>
      <c r="RZS418" s="35"/>
      <c r="RZT418" s="106"/>
      <c r="RZU418" s="35"/>
      <c r="RZV418" s="106"/>
      <c r="RZW418" s="35"/>
      <c r="RZX418" s="106"/>
      <c r="RZY418" s="35"/>
      <c r="RZZ418" s="106"/>
      <c r="SAA418" s="35"/>
      <c r="SAB418" s="106"/>
      <c r="SAC418" s="35"/>
      <c r="SAD418" s="106"/>
      <c r="SAE418" s="35"/>
      <c r="SAF418" s="106"/>
      <c r="SAG418" s="35"/>
      <c r="SAH418" s="106"/>
      <c r="SAI418" s="35"/>
      <c r="SAJ418" s="106"/>
      <c r="SAK418" s="35"/>
      <c r="SAL418" s="106"/>
      <c r="SAM418" s="35"/>
      <c r="SAN418" s="106"/>
      <c r="SAO418" s="35"/>
      <c r="SAP418" s="106"/>
      <c r="SAQ418" s="35"/>
      <c r="SAR418" s="106"/>
      <c r="SAS418" s="35"/>
      <c r="SAT418" s="106"/>
      <c r="SAU418" s="35"/>
      <c r="SAV418" s="106"/>
      <c r="SAW418" s="35"/>
      <c r="SAX418" s="106"/>
      <c r="SAY418" s="35"/>
      <c r="SAZ418" s="106"/>
      <c r="SBA418" s="35"/>
      <c r="SBB418" s="106"/>
      <c r="SBC418" s="35"/>
      <c r="SBD418" s="106"/>
      <c r="SBE418" s="35"/>
      <c r="SBF418" s="106"/>
      <c r="SBG418" s="35"/>
      <c r="SBH418" s="106"/>
      <c r="SBI418" s="35"/>
      <c r="SBJ418" s="106"/>
      <c r="SBK418" s="35"/>
      <c r="SBL418" s="106"/>
      <c r="SBM418" s="35"/>
      <c r="SBN418" s="106"/>
      <c r="SBO418" s="35"/>
      <c r="SBP418" s="106"/>
      <c r="SBQ418" s="35"/>
      <c r="SBR418" s="106"/>
      <c r="SBS418" s="35"/>
      <c r="SBT418" s="106"/>
      <c r="SBU418" s="35"/>
      <c r="SBV418" s="106"/>
      <c r="SBW418" s="35"/>
      <c r="SBX418" s="106"/>
      <c r="SBY418" s="35"/>
      <c r="SBZ418" s="106"/>
      <c r="SCA418" s="35"/>
      <c r="SCB418" s="106"/>
      <c r="SCC418" s="35"/>
      <c r="SCD418" s="106"/>
      <c r="SCE418" s="35"/>
      <c r="SCF418" s="106"/>
      <c r="SCG418" s="35"/>
      <c r="SCH418" s="106"/>
      <c r="SCI418" s="35"/>
      <c r="SCJ418" s="106"/>
      <c r="SCK418" s="35"/>
      <c r="SCL418" s="106"/>
      <c r="SCM418" s="35"/>
      <c r="SCN418" s="106"/>
      <c r="SCO418" s="35"/>
      <c r="SCP418" s="106"/>
      <c r="SCQ418" s="35"/>
      <c r="SCR418" s="106"/>
      <c r="SCS418" s="35"/>
      <c r="SCT418" s="106"/>
      <c r="SCU418" s="35"/>
      <c r="SCV418" s="106"/>
      <c r="SCW418" s="35"/>
      <c r="SCX418" s="106"/>
      <c r="SCY418" s="35"/>
      <c r="SCZ418" s="106"/>
      <c r="SDA418" s="35"/>
      <c r="SDB418" s="106"/>
      <c r="SDC418" s="35"/>
      <c r="SDD418" s="106"/>
      <c r="SDE418" s="35"/>
      <c r="SDF418" s="106"/>
      <c r="SDG418" s="35"/>
      <c r="SDH418" s="106"/>
      <c r="SDI418" s="35"/>
      <c r="SDJ418" s="106"/>
      <c r="SDK418" s="35"/>
      <c r="SDL418" s="106"/>
      <c r="SDM418" s="35"/>
      <c r="SDN418" s="106"/>
      <c r="SDO418" s="35"/>
      <c r="SDP418" s="106"/>
      <c r="SDQ418" s="35"/>
      <c r="SDR418" s="106"/>
      <c r="SDS418" s="35"/>
      <c r="SDT418" s="106"/>
      <c r="SDU418" s="35"/>
      <c r="SDV418" s="106"/>
      <c r="SDW418" s="35"/>
      <c r="SDX418" s="106"/>
      <c r="SDY418" s="35"/>
      <c r="SDZ418" s="106"/>
      <c r="SEA418" s="35"/>
      <c r="SEB418" s="106"/>
      <c r="SEC418" s="35"/>
      <c r="SED418" s="106"/>
      <c r="SEE418" s="35"/>
      <c r="SEF418" s="106"/>
      <c r="SEG418" s="35"/>
      <c r="SEH418" s="106"/>
      <c r="SEI418" s="35"/>
      <c r="SEJ418" s="106"/>
      <c r="SEK418" s="35"/>
      <c r="SEL418" s="106"/>
      <c r="SEM418" s="35"/>
      <c r="SEN418" s="106"/>
      <c r="SEO418" s="35"/>
      <c r="SEP418" s="106"/>
      <c r="SEQ418" s="35"/>
      <c r="SER418" s="106"/>
      <c r="SES418" s="35"/>
      <c r="SET418" s="106"/>
      <c r="SEU418" s="35"/>
      <c r="SEV418" s="106"/>
      <c r="SEW418" s="35"/>
      <c r="SEX418" s="106"/>
      <c r="SEY418" s="35"/>
      <c r="SEZ418" s="106"/>
      <c r="SFA418" s="35"/>
      <c r="SFB418" s="106"/>
      <c r="SFC418" s="35"/>
      <c r="SFD418" s="106"/>
      <c r="SFE418" s="35"/>
      <c r="SFF418" s="106"/>
      <c r="SFG418" s="35"/>
      <c r="SFH418" s="106"/>
      <c r="SFI418" s="35"/>
      <c r="SFJ418" s="106"/>
      <c r="SFK418" s="35"/>
      <c r="SFL418" s="106"/>
      <c r="SFM418" s="35"/>
      <c r="SFN418" s="106"/>
      <c r="SFO418" s="35"/>
      <c r="SFP418" s="106"/>
      <c r="SFQ418" s="35"/>
      <c r="SFR418" s="106"/>
      <c r="SFS418" s="35"/>
      <c r="SFT418" s="106"/>
      <c r="SFU418" s="35"/>
      <c r="SFV418" s="106"/>
      <c r="SFW418" s="35"/>
      <c r="SFX418" s="106"/>
      <c r="SFY418" s="35"/>
      <c r="SFZ418" s="106"/>
      <c r="SGA418" s="35"/>
      <c r="SGB418" s="106"/>
      <c r="SGC418" s="35"/>
      <c r="SGD418" s="106"/>
      <c r="SGE418" s="35"/>
      <c r="SGF418" s="106"/>
      <c r="SGG418" s="35"/>
      <c r="SGH418" s="106"/>
      <c r="SGI418" s="35"/>
      <c r="SGJ418" s="106"/>
      <c r="SGK418" s="35"/>
      <c r="SGL418" s="106"/>
      <c r="SGM418" s="35"/>
      <c r="SGN418" s="106"/>
      <c r="SGO418" s="35"/>
      <c r="SGP418" s="106"/>
      <c r="SGQ418" s="35"/>
      <c r="SGR418" s="106"/>
      <c r="SGS418" s="35"/>
      <c r="SGT418" s="106"/>
      <c r="SGU418" s="35"/>
      <c r="SGV418" s="106"/>
      <c r="SGW418" s="35"/>
      <c r="SGX418" s="106"/>
      <c r="SGY418" s="35"/>
      <c r="SGZ418" s="106"/>
      <c r="SHA418" s="35"/>
      <c r="SHB418" s="106"/>
      <c r="SHC418" s="35"/>
      <c r="SHD418" s="106"/>
      <c r="SHE418" s="35"/>
      <c r="SHF418" s="106"/>
      <c r="SHG418" s="35"/>
      <c r="SHH418" s="106"/>
      <c r="SHI418" s="35"/>
      <c r="SHJ418" s="106"/>
      <c r="SHK418" s="35"/>
      <c r="SHL418" s="106"/>
      <c r="SHM418" s="35"/>
      <c r="SHN418" s="106"/>
      <c r="SHO418" s="35"/>
      <c r="SHP418" s="106"/>
      <c r="SHQ418" s="35"/>
      <c r="SHR418" s="106"/>
      <c r="SHS418" s="35"/>
      <c r="SHT418" s="106"/>
      <c r="SHU418" s="35"/>
      <c r="SHV418" s="106"/>
      <c r="SHW418" s="35"/>
      <c r="SHX418" s="106"/>
      <c r="SHY418" s="35"/>
      <c r="SHZ418" s="106"/>
      <c r="SIA418" s="35"/>
      <c r="SIB418" s="106"/>
      <c r="SIC418" s="35"/>
      <c r="SID418" s="106"/>
      <c r="SIE418" s="35"/>
      <c r="SIF418" s="106"/>
      <c r="SIG418" s="35"/>
      <c r="SIH418" s="106"/>
      <c r="SII418" s="35"/>
      <c r="SIJ418" s="106"/>
      <c r="SIK418" s="35"/>
      <c r="SIL418" s="106"/>
      <c r="SIM418" s="35"/>
      <c r="SIN418" s="106"/>
      <c r="SIO418" s="35"/>
      <c r="SIP418" s="106"/>
      <c r="SIQ418" s="35"/>
      <c r="SIR418" s="106"/>
      <c r="SIS418" s="35"/>
      <c r="SIT418" s="106"/>
      <c r="SIU418" s="35"/>
      <c r="SIV418" s="106"/>
      <c r="SIW418" s="35"/>
      <c r="SIX418" s="106"/>
      <c r="SIY418" s="35"/>
      <c r="SIZ418" s="106"/>
      <c r="SJA418" s="35"/>
      <c r="SJB418" s="106"/>
      <c r="SJC418" s="35"/>
      <c r="SJD418" s="106"/>
      <c r="SJE418" s="35"/>
      <c r="SJF418" s="106"/>
      <c r="SJG418" s="35"/>
      <c r="SJH418" s="106"/>
      <c r="SJI418" s="35"/>
      <c r="SJJ418" s="106"/>
      <c r="SJK418" s="35"/>
      <c r="SJL418" s="106"/>
      <c r="SJM418" s="35"/>
      <c r="SJN418" s="106"/>
      <c r="SJO418" s="35"/>
      <c r="SJP418" s="106"/>
      <c r="SJQ418" s="35"/>
      <c r="SJR418" s="106"/>
      <c r="SJS418" s="35"/>
      <c r="SJT418" s="106"/>
      <c r="SJU418" s="35"/>
      <c r="SJV418" s="106"/>
      <c r="SJW418" s="35"/>
      <c r="SJX418" s="106"/>
      <c r="SJY418" s="35"/>
      <c r="SJZ418" s="106"/>
      <c r="SKA418" s="35"/>
      <c r="SKB418" s="106"/>
      <c r="SKC418" s="35"/>
      <c r="SKD418" s="106"/>
      <c r="SKE418" s="35"/>
      <c r="SKF418" s="106"/>
      <c r="SKG418" s="35"/>
      <c r="SKH418" s="106"/>
      <c r="SKI418" s="35"/>
      <c r="SKJ418" s="106"/>
      <c r="SKK418" s="35"/>
      <c r="SKL418" s="106"/>
      <c r="SKM418" s="35"/>
      <c r="SKN418" s="106"/>
      <c r="SKO418" s="35"/>
      <c r="SKP418" s="106"/>
      <c r="SKQ418" s="35"/>
      <c r="SKR418" s="106"/>
      <c r="SKS418" s="35"/>
      <c r="SKT418" s="106"/>
      <c r="SKU418" s="35"/>
      <c r="SKV418" s="106"/>
      <c r="SKW418" s="35"/>
      <c r="SKX418" s="106"/>
      <c r="SKY418" s="35"/>
      <c r="SKZ418" s="106"/>
      <c r="SLA418" s="35"/>
      <c r="SLB418" s="106"/>
      <c r="SLC418" s="35"/>
      <c r="SLD418" s="106"/>
      <c r="SLE418" s="35"/>
      <c r="SLF418" s="106"/>
      <c r="SLG418" s="35"/>
      <c r="SLH418" s="106"/>
      <c r="SLI418" s="35"/>
      <c r="SLJ418" s="106"/>
      <c r="SLK418" s="35"/>
      <c r="SLL418" s="106"/>
      <c r="SLM418" s="35"/>
      <c r="SLN418" s="106"/>
      <c r="SLO418" s="35"/>
      <c r="SLP418" s="106"/>
      <c r="SLQ418" s="35"/>
      <c r="SLR418" s="106"/>
      <c r="SLS418" s="35"/>
      <c r="SLT418" s="106"/>
      <c r="SLU418" s="35"/>
      <c r="SLV418" s="106"/>
      <c r="SLW418" s="35"/>
      <c r="SLX418" s="106"/>
      <c r="SLY418" s="35"/>
      <c r="SLZ418" s="106"/>
      <c r="SMA418" s="35"/>
      <c r="SMB418" s="106"/>
      <c r="SMC418" s="35"/>
      <c r="SMD418" s="106"/>
      <c r="SME418" s="35"/>
      <c r="SMF418" s="106"/>
      <c r="SMG418" s="35"/>
      <c r="SMH418" s="106"/>
      <c r="SMI418" s="35"/>
      <c r="SMJ418" s="106"/>
      <c r="SMK418" s="35"/>
      <c r="SML418" s="106"/>
      <c r="SMM418" s="35"/>
      <c r="SMN418" s="106"/>
      <c r="SMO418" s="35"/>
      <c r="SMP418" s="106"/>
      <c r="SMQ418" s="35"/>
      <c r="SMR418" s="106"/>
      <c r="SMS418" s="35"/>
      <c r="SMT418" s="106"/>
      <c r="SMU418" s="35"/>
      <c r="SMV418" s="106"/>
      <c r="SMW418" s="35"/>
      <c r="SMX418" s="106"/>
      <c r="SMY418" s="35"/>
      <c r="SMZ418" s="106"/>
      <c r="SNA418" s="35"/>
      <c r="SNB418" s="106"/>
      <c r="SNC418" s="35"/>
      <c r="SND418" s="106"/>
      <c r="SNE418" s="35"/>
      <c r="SNF418" s="106"/>
      <c r="SNG418" s="35"/>
      <c r="SNH418" s="106"/>
      <c r="SNI418" s="35"/>
      <c r="SNJ418" s="106"/>
      <c r="SNK418" s="35"/>
      <c r="SNL418" s="106"/>
      <c r="SNM418" s="35"/>
      <c r="SNN418" s="106"/>
      <c r="SNO418" s="35"/>
      <c r="SNP418" s="106"/>
      <c r="SNQ418" s="35"/>
      <c r="SNR418" s="106"/>
      <c r="SNS418" s="35"/>
      <c r="SNT418" s="106"/>
      <c r="SNU418" s="35"/>
      <c r="SNV418" s="106"/>
      <c r="SNW418" s="35"/>
      <c r="SNX418" s="106"/>
      <c r="SNY418" s="35"/>
      <c r="SNZ418" s="106"/>
      <c r="SOA418" s="35"/>
      <c r="SOB418" s="106"/>
      <c r="SOC418" s="35"/>
      <c r="SOD418" s="106"/>
      <c r="SOE418" s="35"/>
      <c r="SOF418" s="106"/>
      <c r="SOG418" s="35"/>
      <c r="SOH418" s="106"/>
      <c r="SOI418" s="35"/>
      <c r="SOJ418" s="106"/>
      <c r="SOK418" s="35"/>
      <c r="SOL418" s="106"/>
      <c r="SOM418" s="35"/>
      <c r="SON418" s="106"/>
      <c r="SOO418" s="35"/>
      <c r="SOP418" s="106"/>
      <c r="SOQ418" s="35"/>
      <c r="SOR418" s="106"/>
      <c r="SOS418" s="35"/>
      <c r="SOT418" s="106"/>
      <c r="SOU418" s="35"/>
      <c r="SOV418" s="106"/>
      <c r="SOW418" s="35"/>
      <c r="SOX418" s="106"/>
      <c r="SOY418" s="35"/>
      <c r="SOZ418" s="106"/>
      <c r="SPA418" s="35"/>
      <c r="SPB418" s="106"/>
      <c r="SPC418" s="35"/>
      <c r="SPD418" s="106"/>
      <c r="SPE418" s="35"/>
      <c r="SPF418" s="106"/>
      <c r="SPG418" s="35"/>
      <c r="SPH418" s="106"/>
      <c r="SPI418" s="35"/>
      <c r="SPJ418" s="106"/>
      <c r="SPK418" s="35"/>
      <c r="SPL418" s="106"/>
      <c r="SPM418" s="35"/>
      <c r="SPN418" s="106"/>
      <c r="SPO418" s="35"/>
      <c r="SPP418" s="106"/>
      <c r="SPQ418" s="35"/>
      <c r="SPR418" s="106"/>
      <c r="SPS418" s="35"/>
      <c r="SPT418" s="106"/>
      <c r="SPU418" s="35"/>
      <c r="SPV418" s="106"/>
      <c r="SPW418" s="35"/>
      <c r="SPX418" s="106"/>
      <c r="SPY418" s="35"/>
      <c r="SPZ418" s="106"/>
      <c r="SQA418" s="35"/>
      <c r="SQB418" s="106"/>
      <c r="SQC418" s="35"/>
      <c r="SQD418" s="106"/>
      <c r="SQE418" s="35"/>
      <c r="SQF418" s="106"/>
      <c r="SQG418" s="35"/>
      <c r="SQH418" s="106"/>
      <c r="SQI418" s="35"/>
      <c r="SQJ418" s="106"/>
      <c r="SQK418" s="35"/>
      <c r="SQL418" s="106"/>
      <c r="SQM418" s="35"/>
      <c r="SQN418" s="106"/>
      <c r="SQO418" s="35"/>
      <c r="SQP418" s="106"/>
      <c r="SQQ418" s="35"/>
      <c r="SQR418" s="106"/>
      <c r="SQS418" s="35"/>
      <c r="SQT418" s="106"/>
      <c r="SQU418" s="35"/>
      <c r="SQV418" s="106"/>
      <c r="SQW418" s="35"/>
      <c r="SQX418" s="106"/>
      <c r="SQY418" s="35"/>
      <c r="SQZ418" s="106"/>
      <c r="SRA418" s="35"/>
      <c r="SRB418" s="106"/>
      <c r="SRC418" s="35"/>
      <c r="SRD418" s="106"/>
      <c r="SRE418" s="35"/>
      <c r="SRF418" s="106"/>
      <c r="SRG418" s="35"/>
      <c r="SRH418" s="106"/>
      <c r="SRI418" s="35"/>
      <c r="SRJ418" s="106"/>
      <c r="SRK418" s="35"/>
      <c r="SRL418" s="106"/>
      <c r="SRM418" s="35"/>
      <c r="SRN418" s="106"/>
      <c r="SRO418" s="35"/>
      <c r="SRP418" s="106"/>
      <c r="SRQ418" s="35"/>
      <c r="SRR418" s="106"/>
      <c r="SRS418" s="35"/>
      <c r="SRT418" s="106"/>
      <c r="SRU418" s="35"/>
      <c r="SRV418" s="106"/>
      <c r="SRW418" s="35"/>
      <c r="SRX418" s="106"/>
      <c r="SRY418" s="35"/>
      <c r="SRZ418" s="106"/>
      <c r="SSA418" s="35"/>
      <c r="SSB418" s="106"/>
      <c r="SSC418" s="35"/>
      <c r="SSD418" s="106"/>
      <c r="SSE418" s="35"/>
      <c r="SSF418" s="106"/>
      <c r="SSG418" s="35"/>
      <c r="SSH418" s="106"/>
      <c r="SSI418" s="35"/>
      <c r="SSJ418" s="106"/>
      <c r="SSK418" s="35"/>
      <c r="SSL418" s="106"/>
      <c r="SSM418" s="35"/>
      <c r="SSN418" s="106"/>
      <c r="SSO418" s="35"/>
      <c r="SSP418" s="106"/>
      <c r="SSQ418" s="35"/>
      <c r="SSR418" s="106"/>
      <c r="SSS418" s="35"/>
      <c r="SST418" s="106"/>
      <c r="SSU418" s="35"/>
      <c r="SSV418" s="106"/>
      <c r="SSW418" s="35"/>
      <c r="SSX418" s="106"/>
      <c r="SSY418" s="35"/>
      <c r="SSZ418" s="106"/>
      <c r="STA418" s="35"/>
      <c r="STB418" s="106"/>
      <c r="STC418" s="35"/>
      <c r="STD418" s="106"/>
      <c r="STE418" s="35"/>
      <c r="STF418" s="106"/>
      <c r="STG418" s="35"/>
      <c r="STH418" s="106"/>
      <c r="STI418" s="35"/>
      <c r="STJ418" s="106"/>
      <c r="STK418" s="35"/>
      <c r="STL418" s="106"/>
      <c r="STM418" s="35"/>
      <c r="STN418" s="106"/>
      <c r="STO418" s="35"/>
      <c r="STP418" s="106"/>
      <c r="STQ418" s="35"/>
      <c r="STR418" s="106"/>
      <c r="STS418" s="35"/>
      <c r="STT418" s="106"/>
      <c r="STU418" s="35"/>
      <c r="STV418" s="106"/>
      <c r="STW418" s="35"/>
      <c r="STX418" s="106"/>
      <c r="STY418" s="35"/>
      <c r="STZ418" s="106"/>
      <c r="SUA418" s="35"/>
      <c r="SUB418" s="106"/>
      <c r="SUC418" s="35"/>
      <c r="SUD418" s="106"/>
      <c r="SUE418" s="35"/>
      <c r="SUF418" s="106"/>
      <c r="SUG418" s="35"/>
      <c r="SUH418" s="106"/>
      <c r="SUI418" s="35"/>
      <c r="SUJ418" s="106"/>
      <c r="SUK418" s="35"/>
      <c r="SUL418" s="106"/>
      <c r="SUM418" s="35"/>
      <c r="SUN418" s="106"/>
      <c r="SUO418" s="35"/>
      <c r="SUP418" s="106"/>
      <c r="SUQ418" s="35"/>
      <c r="SUR418" s="106"/>
      <c r="SUS418" s="35"/>
      <c r="SUT418" s="106"/>
      <c r="SUU418" s="35"/>
      <c r="SUV418" s="106"/>
      <c r="SUW418" s="35"/>
      <c r="SUX418" s="106"/>
      <c r="SUY418" s="35"/>
      <c r="SUZ418" s="106"/>
      <c r="SVA418" s="35"/>
      <c r="SVB418" s="106"/>
      <c r="SVC418" s="35"/>
      <c r="SVD418" s="106"/>
      <c r="SVE418" s="35"/>
      <c r="SVF418" s="106"/>
      <c r="SVG418" s="35"/>
      <c r="SVH418" s="106"/>
      <c r="SVI418" s="35"/>
      <c r="SVJ418" s="106"/>
      <c r="SVK418" s="35"/>
      <c r="SVL418" s="106"/>
      <c r="SVM418" s="35"/>
      <c r="SVN418" s="106"/>
      <c r="SVO418" s="35"/>
      <c r="SVP418" s="106"/>
      <c r="SVQ418" s="35"/>
      <c r="SVR418" s="106"/>
      <c r="SVS418" s="35"/>
      <c r="SVT418" s="106"/>
      <c r="SVU418" s="35"/>
      <c r="SVV418" s="106"/>
      <c r="SVW418" s="35"/>
      <c r="SVX418" s="106"/>
      <c r="SVY418" s="35"/>
      <c r="SVZ418" s="106"/>
      <c r="SWA418" s="35"/>
      <c r="SWB418" s="106"/>
      <c r="SWC418" s="35"/>
      <c r="SWD418" s="106"/>
      <c r="SWE418" s="35"/>
      <c r="SWF418" s="106"/>
      <c r="SWG418" s="35"/>
      <c r="SWH418" s="106"/>
      <c r="SWI418" s="35"/>
      <c r="SWJ418" s="106"/>
      <c r="SWK418" s="35"/>
      <c r="SWL418" s="106"/>
      <c r="SWM418" s="35"/>
      <c r="SWN418" s="106"/>
      <c r="SWO418" s="35"/>
      <c r="SWP418" s="106"/>
      <c r="SWQ418" s="35"/>
      <c r="SWR418" s="106"/>
      <c r="SWS418" s="35"/>
      <c r="SWT418" s="106"/>
      <c r="SWU418" s="35"/>
      <c r="SWV418" s="106"/>
      <c r="SWW418" s="35"/>
      <c r="SWX418" s="106"/>
      <c r="SWY418" s="35"/>
      <c r="SWZ418" s="106"/>
      <c r="SXA418" s="35"/>
      <c r="SXB418" s="106"/>
      <c r="SXC418" s="35"/>
      <c r="SXD418" s="106"/>
      <c r="SXE418" s="35"/>
      <c r="SXF418" s="106"/>
      <c r="SXG418" s="35"/>
      <c r="SXH418" s="106"/>
      <c r="SXI418" s="35"/>
      <c r="SXJ418" s="106"/>
      <c r="SXK418" s="35"/>
      <c r="SXL418" s="106"/>
      <c r="SXM418" s="35"/>
      <c r="SXN418" s="106"/>
      <c r="SXO418" s="35"/>
      <c r="SXP418" s="106"/>
      <c r="SXQ418" s="35"/>
      <c r="SXR418" s="106"/>
      <c r="SXS418" s="35"/>
      <c r="SXT418" s="106"/>
      <c r="SXU418" s="35"/>
      <c r="SXV418" s="106"/>
      <c r="SXW418" s="35"/>
      <c r="SXX418" s="106"/>
      <c r="SXY418" s="35"/>
      <c r="SXZ418" s="106"/>
      <c r="SYA418" s="35"/>
      <c r="SYB418" s="106"/>
      <c r="SYC418" s="35"/>
      <c r="SYD418" s="106"/>
      <c r="SYE418" s="35"/>
      <c r="SYF418" s="106"/>
      <c r="SYG418" s="35"/>
      <c r="SYH418" s="106"/>
      <c r="SYI418" s="35"/>
      <c r="SYJ418" s="106"/>
      <c r="SYK418" s="35"/>
      <c r="SYL418" s="106"/>
      <c r="SYM418" s="35"/>
      <c r="SYN418" s="106"/>
      <c r="SYO418" s="35"/>
      <c r="SYP418" s="106"/>
      <c r="SYQ418" s="35"/>
      <c r="SYR418" s="106"/>
      <c r="SYS418" s="35"/>
      <c r="SYT418" s="106"/>
      <c r="SYU418" s="35"/>
      <c r="SYV418" s="106"/>
      <c r="SYW418" s="35"/>
      <c r="SYX418" s="106"/>
      <c r="SYY418" s="35"/>
      <c r="SYZ418" s="106"/>
      <c r="SZA418" s="35"/>
      <c r="SZB418" s="106"/>
      <c r="SZC418" s="35"/>
      <c r="SZD418" s="106"/>
      <c r="SZE418" s="35"/>
      <c r="SZF418" s="106"/>
      <c r="SZG418" s="35"/>
      <c r="SZH418" s="106"/>
      <c r="SZI418" s="35"/>
      <c r="SZJ418" s="106"/>
      <c r="SZK418" s="35"/>
      <c r="SZL418" s="106"/>
      <c r="SZM418" s="35"/>
      <c r="SZN418" s="106"/>
      <c r="SZO418" s="35"/>
      <c r="SZP418" s="106"/>
      <c r="SZQ418" s="35"/>
      <c r="SZR418" s="106"/>
      <c r="SZS418" s="35"/>
      <c r="SZT418" s="106"/>
      <c r="SZU418" s="35"/>
      <c r="SZV418" s="106"/>
      <c r="SZW418" s="35"/>
      <c r="SZX418" s="106"/>
      <c r="SZY418" s="35"/>
      <c r="SZZ418" s="106"/>
      <c r="TAA418" s="35"/>
      <c r="TAB418" s="106"/>
      <c r="TAC418" s="35"/>
      <c r="TAD418" s="106"/>
      <c r="TAE418" s="35"/>
      <c r="TAF418" s="106"/>
      <c r="TAG418" s="35"/>
      <c r="TAH418" s="106"/>
      <c r="TAI418" s="35"/>
      <c r="TAJ418" s="106"/>
      <c r="TAK418" s="35"/>
      <c r="TAL418" s="106"/>
      <c r="TAM418" s="35"/>
      <c r="TAN418" s="106"/>
      <c r="TAO418" s="35"/>
      <c r="TAP418" s="106"/>
      <c r="TAQ418" s="35"/>
      <c r="TAR418" s="106"/>
      <c r="TAS418" s="35"/>
      <c r="TAT418" s="106"/>
      <c r="TAU418" s="35"/>
      <c r="TAV418" s="106"/>
      <c r="TAW418" s="35"/>
      <c r="TAX418" s="106"/>
      <c r="TAY418" s="35"/>
      <c r="TAZ418" s="106"/>
      <c r="TBA418" s="35"/>
      <c r="TBB418" s="106"/>
      <c r="TBC418" s="35"/>
      <c r="TBD418" s="106"/>
      <c r="TBE418" s="35"/>
      <c r="TBF418" s="106"/>
      <c r="TBG418" s="35"/>
      <c r="TBH418" s="106"/>
      <c r="TBI418" s="35"/>
      <c r="TBJ418" s="106"/>
      <c r="TBK418" s="35"/>
      <c r="TBL418" s="106"/>
      <c r="TBM418" s="35"/>
      <c r="TBN418" s="106"/>
      <c r="TBO418" s="35"/>
      <c r="TBP418" s="106"/>
      <c r="TBQ418" s="35"/>
      <c r="TBR418" s="106"/>
      <c r="TBS418" s="35"/>
      <c r="TBT418" s="106"/>
      <c r="TBU418" s="35"/>
      <c r="TBV418" s="106"/>
      <c r="TBW418" s="35"/>
      <c r="TBX418" s="106"/>
      <c r="TBY418" s="35"/>
      <c r="TBZ418" s="106"/>
      <c r="TCA418" s="35"/>
      <c r="TCB418" s="106"/>
      <c r="TCC418" s="35"/>
      <c r="TCD418" s="106"/>
      <c r="TCE418" s="35"/>
      <c r="TCF418" s="106"/>
      <c r="TCG418" s="35"/>
      <c r="TCH418" s="106"/>
      <c r="TCI418" s="35"/>
      <c r="TCJ418" s="106"/>
      <c r="TCK418" s="35"/>
      <c r="TCL418" s="106"/>
      <c r="TCM418" s="35"/>
      <c r="TCN418" s="106"/>
      <c r="TCO418" s="35"/>
      <c r="TCP418" s="106"/>
      <c r="TCQ418" s="35"/>
      <c r="TCR418" s="106"/>
      <c r="TCS418" s="35"/>
      <c r="TCT418" s="106"/>
      <c r="TCU418" s="35"/>
      <c r="TCV418" s="106"/>
      <c r="TCW418" s="35"/>
      <c r="TCX418" s="106"/>
      <c r="TCY418" s="35"/>
      <c r="TCZ418" s="106"/>
      <c r="TDA418" s="35"/>
      <c r="TDB418" s="106"/>
      <c r="TDC418" s="35"/>
      <c r="TDD418" s="106"/>
      <c r="TDE418" s="35"/>
      <c r="TDF418" s="106"/>
      <c r="TDG418" s="35"/>
      <c r="TDH418" s="106"/>
      <c r="TDI418" s="35"/>
      <c r="TDJ418" s="106"/>
      <c r="TDK418" s="35"/>
      <c r="TDL418" s="106"/>
      <c r="TDM418" s="35"/>
      <c r="TDN418" s="106"/>
      <c r="TDO418" s="35"/>
      <c r="TDP418" s="106"/>
      <c r="TDQ418" s="35"/>
      <c r="TDR418" s="106"/>
      <c r="TDS418" s="35"/>
      <c r="TDT418" s="106"/>
      <c r="TDU418" s="35"/>
      <c r="TDV418" s="106"/>
      <c r="TDW418" s="35"/>
      <c r="TDX418" s="106"/>
      <c r="TDY418" s="35"/>
      <c r="TDZ418" s="106"/>
      <c r="TEA418" s="35"/>
      <c r="TEB418" s="106"/>
      <c r="TEC418" s="35"/>
      <c r="TED418" s="106"/>
      <c r="TEE418" s="35"/>
      <c r="TEF418" s="106"/>
      <c r="TEG418" s="35"/>
      <c r="TEH418" s="106"/>
      <c r="TEI418" s="35"/>
      <c r="TEJ418" s="106"/>
      <c r="TEK418" s="35"/>
      <c r="TEL418" s="106"/>
      <c r="TEM418" s="35"/>
      <c r="TEN418" s="106"/>
      <c r="TEO418" s="35"/>
      <c r="TEP418" s="106"/>
      <c r="TEQ418" s="35"/>
      <c r="TER418" s="106"/>
      <c r="TES418" s="35"/>
      <c r="TET418" s="106"/>
      <c r="TEU418" s="35"/>
      <c r="TEV418" s="106"/>
      <c r="TEW418" s="35"/>
      <c r="TEX418" s="106"/>
      <c r="TEY418" s="35"/>
      <c r="TEZ418" s="106"/>
      <c r="TFA418" s="35"/>
      <c r="TFB418" s="106"/>
      <c r="TFC418" s="35"/>
      <c r="TFD418" s="106"/>
      <c r="TFE418" s="35"/>
      <c r="TFF418" s="106"/>
      <c r="TFG418" s="35"/>
      <c r="TFH418" s="106"/>
      <c r="TFI418" s="35"/>
      <c r="TFJ418" s="106"/>
      <c r="TFK418" s="35"/>
      <c r="TFL418" s="106"/>
      <c r="TFM418" s="35"/>
      <c r="TFN418" s="106"/>
      <c r="TFO418" s="35"/>
      <c r="TFP418" s="106"/>
      <c r="TFQ418" s="35"/>
      <c r="TFR418" s="106"/>
      <c r="TFS418" s="35"/>
      <c r="TFT418" s="106"/>
      <c r="TFU418" s="35"/>
      <c r="TFV418" s="106"/>
      <c r="TFW418" s="35"/>
      <c r="TFX418" s="106"/>
      <c r="TFY418" s="35"/>
      <c r="TFZ418" s="106"/>
      <c r="TGA418" s="35"/>
      <c r="TGB418" s="106"/>
      <c r="TGC418" s="35"/>
      <c r="TGD418" s="106"/>
      <c r="TGE418" s="35"/>
      <c r="TGF418" s="106"/>
      <c r="TGG418" s="35"/>
      <c r="TGH418" s="106"/>
      <c r="TGI418" s="35"/>
      <c r="TGJ418" s="106"/>
      <c r="TGK418" s="35"/>
      <c r="TGL418" s="106"/>
      <c r="TGM418" s="35"/>
      <c r="TGN418" s="106"/>
      <c r="TGO418" s="35"/>
      <c r="TGP418" s="106"/>
      <c r="TGQ418" s="35"/>
      <c r="TGR418" s="106"/>
      <c r="TGS418" s="35"/>
      <c r="TGT418" s="106"/>
      <c r="TGU418" s="35"/>
      <c r="TGV418" s="106"/>
      <c r="TGW418" s="35"/>
      <c r="TGX418" s="106"/>
      <c r="TGY418" s="35"/>
      <c r="TGZ418" s="106"/>
      <c r="THA418" s="35"/>
      <c r="THB418" s="106"/>
      <c r="THC418" s="35"/>
      <c r="THD418" s="106"/>
      <c r="THE418" s="35"/>
      <c r="THF418" s="106"/>
      <c r="THG418" s="35"/>
      <c r="THH418" s="106"/>
      <c r="THI418" s="35"/>
      <c r="THJ418" s="106"/>
      <c r="THK418" s="35"/>
      <c r="THL418" s="106"/>
      <c r="THM418" s="35"/>
      <c r="THN418" s="106"/>
      <c r="THO418" s="35"/>
      <c r="THP418" s="106"/>
      <c r="THQ418" s="35"/>
      <c r="THR418" s="106"/>
      <c r="THS418" s="35"/>
      <c r="THT418" s="106"/>
      <c r="THU418" s="35"/>
      <c r="THV418" s="106"/>
      <c r="THW418" s="35"/>
      <c r="THX418" s="106"/>
      <c r="THY418" s="35"/>
      <c r="THZ418" s="106"/>
      <c r="TIA418" s="35"/>
      <c r="TIB418" s="106"/>
      <c r="TIC418" s="35"/>
      <c r="TID418" s="106"/>
      <c r="TIE418" s="35"/>
      <c r="TIF418" s="106"/>
      <c r="TIG418" s="35"/>
      <c r="TIH418" s="106"/>
      <c r="TII418" s="35"/>
      <c r="TIJ418" s="106"/>
      <c r="TIK418" s="35"/>
      <c r="TIL418" s="106"/>
      <c r="TIM418" s="35"/>
      <c r="TIN418" s="106"/>
      <c r="TIO418" s="35"/>
      <c r="TIP418" s="106"/>
      <c r="TIQ418" s="35"/>
      <c r="TIR418" s="106"/>
      <c r="TIS418" s="35"/>
      <c r="TIT418" s="106"/>
      <c r="TIU418" s="35"/>
      <c r="TIV418" s="106"/>
      <c r="TIW418" s="35"/>
      <c r="TIX418" s="106"/>
      <c r="TIY418" s="35"/>
      <c r="TIZ418" s="106"/>
      <c r="TJA418" s="35"/>
      <c r="TJB418" s="106"/>
      <c r="TJC418" s="35"/>
      <c r="TJD418" s="106"/>
      <c r="TJE418" s="35"/>
      <c r="TJF418" s="106"/>
      <c r="TJG418" s="35"/>
      <c r="TJH418" s="106"/>
      <c r="TJI418" s="35"/>
      <c r="TJJ418" s="106"/>
      <c r="TJK418" s="35"/>
      <c r="TJL418" s="106"/>
      <c r="TJM418" s="35"/>
      <c r="TJN418" s="106"/>
      <c r="TJO418" s="35"/>
      <c r="TJP418" s="106"/>
      <c r="TJQ418" s="35"/>
      <c r="TJR418" s="106"/>
      <c r="TJS418" s="35"/>
      <c r="TJT418" s="106"/>
      <c r="TJU418" s="35"/>
      <c r="TJV418" s="106"/>
      <c r="TJW418" s="35"/>
      <c r="TJX418" s="106"/>
      <c r="TJY418" s="35"/>
      <c r="TJZ418" s="106"/>
      <c r="TKA418" s="35"/>
      <c r="TKB418" s="106"/>
      <c r="TKC418" s="35"/>
      <c r="TKD418" s="106"/>
      <c r="TKE418" s="35"/>
      <c r="TKF418" s="106"/>
      <c r="TKG418" s="35"/>
      <c r="TKH418" s="106"/>
      <c r="TKI418" s="35"/>
      <c r="TKJ418" s="106"/>
      <c r="TKK418" s="35"/>
      <c r="TKL418" s="106"/>
      <c r="TKM418" s="35"/>
      <c r="TKN418" s="106"/>
      <c r="TKO418" s="35"/>
      <c r="TKP418" s="106"/>
      <c r="TKQ418" s="35"/>
      <c r="TKR418" s="106"/>
      <c r="TKS418" s="35"/>
      <c r="TKT418" s="106"/>
      <c r="TKU418" s="35"/>
      <c r="TKV418" s="106"/>
      <c r="TKW418" s="35"/>
      <c r="TKX418" s="106"/>
      <c r="TKY418" s="35"/>
      <c r="TKZ418" s="106"/>
      <c r="TLA418" s="35"/>
      <c r="TLB418" s="106"/>
      <c r="TLC418" s="35"/>
      <c r="TLD418" s="106"/>
      <c r="TLE418" s="35"/>
      <c r="TLF418" s="106"/>
      <c r="TLG418" s="35"/>
      <c r="TLH418" s="106"/>
      <c r="TLI418" s="35"/>
      <c r="TLJ418" s="106"/>
      <c r="TLK418" s="35"/>
      <c r="TLL418" s="106"/>
      <c r="TLM418" s="35"/>
      <c r="TLN418" s="106"/>
      <c r="TLO418" s="35"/>
      <c r="TLP418" s="106"/>
      <c r="TLQ418" s="35"/>
      <c r="TLR418" s="106"/>
      <c r="TLS418" s="35"/>
      <c r="TLT418" s="106"/>
      <c r="TLU418" s="35"/>
      <c r="TLV418" s="106"/>
      <c r="TLW418" s="35"/>
      <c r="TLX418" s="106"/>
      <c r="TLY418" s="35"/>
      <c r="TLZ418" s="106"/>
      <c r="TMA418" s="35"/>
      <c r="TMB418" s="106"/>
      <c r="TMC418" s="35"/>
      <c r="TMD418" s="106"/>
      <c r="TME418" s="35"/>
      <c r="TMF418" s="106"/>
      <c r="TMG418" s="35"/>
      <c r="TMH418" s="106"/>
      <c r="TMI418" s="35"/>
      <c r="TMJ418" s="106"/>
      <c r="TMK418" s="35"/>
      <c r="TML418" s="106"/>
      <c r="TMM418" s="35"/>
      <c r="TMN418" s="106"/>
      <c r="TMO418" s="35"/>
      <c r="TMP418" s="106"/>
      <c r="TMQ418" s="35"/>
      <c r="TMR418" s="106"/>
      <c r="TMS418" s="35"/>
      <c r="TMT418" s="106"/>
      <c r="TMU418" s="35"/>
      <c r="TMV418" s="106"/>
      <c r="TMW418" s="35"/>
      <c r="TMX418" s="106"/>
      <c r="TMY418" s="35"/>
      <c r="TMZ418" s="106"/>
      <c r="TNA418" s="35"/>
      <c r="TNB418" s="106"/>
      <c r="TNC418" s="35"/>
      <c r="TND418" s="106"/>
      <c r="TNE418" s="35"/>
      <c r="TNF418" s="106"/>
      <c r="TNG418" s="35"/>
      <c r="TNH418" s="106"/>
      <c r="TNI418" s="35"/>
      <c r="TNJ418" s="106"/>
      <c r="TNK418" s="35"/>
      <c r="TNL418" s="106"/>
      <c r="TNM418" s="35"/>
      <c r="TNN418" s="106"/>
      <c r="TNO418" s="35"/>
      <c r="TNP418" s="106"/>
      <c r="TNQ418" s="35"/>
      <c r="TNR418" s="106"/>
      <c r="TNS418" s="35"/>
      <c r="TNT418" s="106"/>
      <c r="TNU418" s="35"/>
      <c r="TNV418" s="106"/>
      <c r="TNW418" s="35"/>
      <c r="TNX418" s="106"/>
      <c r="TNY418" s="35"/>
      <c r="TNZ418" s="106"/>
      <c r="TOA418" s="35"/>
      <c r="TOB418" s="106"/>
      <c r="TOC418" s="35"/>
      <c r="TOD418" s="106"/>
      <c r="TOE418" s="35"/>
      <c r="TOF418" s="106"/>
      <c r="TOG418" s="35"/>
      <c r="TOH418" s="106"/>
      <c r="TOI418" s="35"/>
      <c r="TOJ418" s="106"/>
      <c r="TOK418" s="35"/>
      <c r="TOL418" s="106"/>
      <c r="TOM418" s="35"/>
      <c r="TON418" s="106"/>
      <c r="TOO418" s="35"/>
      <c r="TOP418" s="106"/>
      <c r="TOQ418" s="35"/>
      <c r="TOR418" s="106"/>
      <c r="TOS418" s="35"/>
      <c r="TOT418" s="106"/>
      <c r="TOU418" s="35"/>
      <c r="TOV418" s="106"/>
      <c r="TOW418" s="35"/>
      <c r="TOX418" s="106"/>
      <c r="TOY418" s="35"/>
      <c r="TOZ418" s="106"/>
      <c r="TPA418" s="35"/>
      <c r="TPB418" s="106"/>
      <c r="TPC418" s="35"/>
      <c r="TPD418" s="106"/>
      <c r="TPE418" s="35"/>
      <c r="TPF418" s="106"/>
      <c r="TPG418" s="35"/>
      <c r="TPH418" s="106"/>
      <c r="TPI418" s="35"/>
      <c r="TPJ418" s="106"/>
      <c r="TPK418" s="35"/>
      <c r="TPL418" s="106"/>
      <c r="TPM418" s="35"/>
      <c r="TPN418" s="106"/>
      <c r="TPO418" s="35"/>
      <c r="TPP418" s="106"/>
      <c r="TPQ418" s="35"/>
      <c r="TPR418" s="106"/>
      <c r="TPS418" s="35"/>
      <c r="TPT418" s="106"/>
      <c r="TPU418" s="35"/>
      <c r="TPV418" s="106"/>
      <c r="TPW418" s="35"/>
      <c r="TPX418" s="106"/>
      <c r="TPY418" s="35"/>
      <c r="TPZ418" s="106"/>
      <c r="TQA418" s="35"/>
      <c r="TQB418" s="106"/>
      <c r="TQC418" s="35"/>
      <c r="TQD418" s="106"/>
      <c r="TQE418" s="35"/>
      <c r="TQF418" s="106"/>
      <c r="TQG418" s="35"/>
      <c r="TQH418" s="106"/>
      <c r="TQI418" s="35"/>
      <c r="TQJ418" s="106"/>
      <c r="TQK418" s="35"/>
      <c r="TQL418" s="106"/>
      <c r="TQM418" s="35"/>
      <c r="TQN418" s="106"/>
      <c r="TQO418" s="35"/>
      <c r="TQP418" s="106"/>
      <c r="TQQ418" s="35"/>
      <c r="TQR418" s="106"/>
      <c r="TQS418" s="35"/>
      <c r="TQT418" s="106"/>
      <c r="TQU418" s="35"/>
      <c r="TQV418" s="106"/>
      <c r="TQW418" s="35"/>
      <c r="TQX418" s="106"/>
      <c r="TQY418" s="35"/>
      <c r="TQZ418" s="106"/>
      <c r="TRA418" s="35"/>
      <c r="TRB418" s="106"/>
      <c r="TRC418" s="35"/>
      <c r="TRD418" s="106"/>
      <c r="TRE418" s="35"/>
      <c r="TRF418" s="106"/>
      <c r="TRG418" s="35"/>
      <c r="TRH418" s="106"/>
      <c r="TRI418" s="35"/>
      <c r="TRJ418" s="106"/>
      <c r="TRK418" s="35"/>
      <c r="TRL418" s="106"/>
      <c r="TRM418" s="35"/>
      <c r="TRN418" s="106"/>
      <c r="TRO418" s="35"/>
      <c r="TRP418" s="106"/>
      <c r="TRQ418" s="35"/>
      <c r="TRR418" s="106"/>
      <c r="TRS418" s="35"/>
      <c r="TRT418" s="106"/>
      <c r="TRU418" s="35"/>
      <c r="TRV418" s="106"/>
      <c r="TRW418" s="35"/>
      <c r="TRX418" s="106"/>
      <c r="TRY418" s="35"/>
      <c r="TRZ418" s="106"/>
      <c r="TSA418" s="35"/>
      <c r="TSB418" s="106"/>
      <c r="TSC418" s="35"/>
      <c r="TSD418" s="106"/>
      <c r="TSE418" s="35"/>
      <c r="TSF418" s="106"/>
      <c r="TSG418" s="35"/>
      <c r="TSH418" s="106"/>
      <c r="TSI418" s="35"/>
      <c r="TSJ418" s="106"/>
      <c r="TSK418" s="35"/>
      <c r="TSL418" s="106"/>
      <c r="TSM418" s="35"/>
      <c r="TSN418" s="106"/>
      <c r="TSO418" s="35"/>
      <c r="TSP418" s="106"/>
      <c r="TSQ418" s="35"/>
      <c r="TSR418" s="106"/>
      <c r="TSS418" s="35"/>
      <c r="TST418" s="106"/>
      <c r="TSU418" s="35"/>
      <c r="TSV418" s="106"/>
      <c r="TSW418" s="35"/>
      <c r="TSX418" s="106"/>
      <c r="TSY418" s="35"/>
      <c r="TSZ418" s="106"/>
      <c r="TTA418" s="35"/>
      <c r="TTB418" s="106"/>
      <c r="TTC418" s="35"/>
      <c r="TTD418" s="106"/>
      <c r="TTE418" s="35"/>
      <c r="TTF418" s="106"/>
      <c r="TTG418" s="35"/>
      <c r="TTH418" s="106"/>
      <c r="TTI418" s="35"/>
      <c r="TTJ418" s="106"/>
      <c r="TTK418" s="35"/>
      <c r="TTL418" s="106"/>
      <c r="TTM418" s="35"/>
      <c r="TTN418" s="106"/>
      <c r="TTO418" s="35"/>
      <c r="TTP418" s="106"/>
      <c r="TTQ418" s="35"/>
      <c r="TTR418" s="106"/>
      <c r="TTS418" s="35"/>
      <c r="TTT418" s="106"/>
      <c r="TTU418" s="35"/>
      <c r="TTV418" s="106"/>
      <c r="TTW418" s="35"/>
      <c r="TTX418" s="106"/>
      <c r="TTY418" s="35"/>
      <c r="TTZ418" s="106"/>
      <c r="TUA418" s="35"/>
      <c r="TUB418" s="106"/>
      <c r="TUC418" s="35"/>
      <c r="TUD418" s="106"/>
      <c r="TUE418" s="35"/>
      <c r="TUF418" s="106"/>
      <c r="TUG418" s="35"/>
      <c r="TUH418" s="106"/>
      <c r="TUI418" s="35"/>
      <c r="TUJ418" s="106"/>
      <c r="TUK418" s="35"/>
      <c r="TUL418" s="106"/>
      <c r="TUM418" s="35"/>
      <c r="TUN418" s="106"/>
      <c r="TUO418" s="35"/>
      <c r="TUP418" s="106"/>
      <c r="TUQ418" s="35"/>
      <c r="TUR418" s="106"/>
      <c r="TUS418" s="35"/>
      <c r="TUT418" s="106"/>
      <c r="TUU418" s="35"/>
      <c r="TUV418" s="106"/>
      <c r="TUW418" s="35"/>
      <c r="TUX418" s="106"/>
      <c r="TUY418" s="35"/>
      <c r="TUZ418" s="106"/>
      <c r="TVA418" s="35"/>
      <c r="TVB418" s="106"/>
      <c r="TVC418" s="35"/>
      <c r="TVD418" s="106"/>
      <c r="TVE418" s="35"/>
      <c r="TVF418" s="106"/>
      <c r="TVG418" s="35"/>
      <c r="TVH418" s="106"/>
      <c r="TVI418" s="35"/>
      <c r="TVJ418" s="106"/>
      <c r="TVK418" s="35"/>
      <c r="TVL418" s="106"/>
      <c r="TVM418" s="35"/>
      <c r="TVN418" s="106"/>
      <c r="TVO418" s="35"/>
      <c r="TVP418" s="106"/>
      <c r="TVQ418" s="35"/>
      <c r="TVR418" s="106"/>
      <c r="TVS418" s="35"/>
      <c r="TVT418" s="106"/>
      <c r="TVU418" s="35"/>
      <c r="TVV418" s="106"/>
      <c r="TVW418" s="35"/>
      <c r="TVX418" s="106"/>
      <c r="TVY418" s="35"/>
      <c r="TVZ418" s="106"/>
      <c r="TWA418" s="35"/>
      <c r="TWB418" s="106"/>
      <c r="TWC418" s="35"/>
      <c r="TWD418" s="106"/>
      <c r="TWE418" s="35"/>
      <c r="TWF418" s="106"/>
      <c r="TWG418" s="35"/>
      <c r="TWH418" s="106"/>
      <c r="TWI418" s="35"/>
      <c r="TWJ418" s="106"/>
      <c r="TWK418" s="35"/>
      <c r="TWL418" s="106"/>
      <c r="TWM418" s="35"/>
      <c r="TWN418" s="106"/>
      <c r="TWO418" s="35"/>
      <c r="TWP418" s="106"/>
      <c r="TWQ418" s="35"/>
      <c r="TWR418" s="106"/>
      <c r="TWS418" s="35"/>
      <c r="TWT418" s="106"/>
      <c r="TWU418" s="35"/>
      <c r="TWV418" s="106"/>
      <c r="TWW418" s="35"/>
      <c r="TWX418" s="106"/>
      <c r="TWY418" s="35"/>
      <c r="TWZ418" s="106"/>
      <c r="TXA418" s="35"/>
      <c r="TXB418" s="106"/>
      <c r="TXC418" s="35"/>
      <c r="TXD418" s="106"/>
      <c r="TXE418" s="35"/>
      <c r="TXF418" s="106"/>
      <c r="TXG418" s="35"/>
      <c r="TXH418" s="106"/>
      <c r="TXI418" s="35"/>
      <c r="TXJ418" s="106"/>
      <c r="TXK418" s="35"/>
      <c r="TXL418" s="106"/>
      <c r="TXM418" s="35"/>
      <c r="TXN418" s="106"/>
      <c r="TXO418" s="35"/>
      <c r="TXP418" s="106"/>
      <c r="TXQ418" s="35"/>
      <c r="TXR418" s="106"/>
      <c r="TXS418" s="35"/>
      <c r="TXT418" s="106"/>
      <c r="TXU418" s="35"/>
      <c r="TXV418" s="106"/>
      <c r="TXW418" s="35"/>
      <c r="TXX418" s="106"/>
      <c r="TXY418" s="35"/>
      <c r="TXZ418" s="106"/>
      <c r="TYA418" s="35"/>
      <c r="TYB418" s="106"/>
      <c r="TYC418" s="35"/>
      <c r="TYD418" s="106"/>
      <c r="TYE418" s="35"/>
      <c r="TYF418" s="106"/>
      <c r="TYG418" s="35"/>
      <c r="TYH418" s="106"/>
      <c r="TYI418" s="35"/>
      <c r="TYJ418" s="106"/>
      <c r="TYK418" s="35"/>
      <c r="TYL418" s="106"/>
      <c r="TYM418" s="35"/>
      <c r="TYN418" s="106"/>
      <c r="TYO418" s="35"/>
      <c r="TYP418" s="106"/>
      <c r="TYQ418" s="35"/>
      <c r="TYR418" s="106"/>
      <c r="TYS418" s="35"/>
      <c r="TYT418" s="106"/>
      <c r="TYU418" s="35"/>
      <c r="TYV418" s="106"/>
      <c r="TYW418" s="35"/>
      <c r="TYX418" s="106"/>
      <c r="TYY418" s="35"/>
      <c r="TYZ418" s="106"/>
      <c r="TZA418" s="35"/>
      <c r="TZB418" s="106"/>
      <c r="TZC418" s="35"/>
      <c r="TZD418" s="106"/>
      <c r="TZE418" s="35"/>
      <c r="TZF418" s="106"/>
      <c r="TZG418" s="35"/>
      <c r="TZH418" s="106"/>
      <c r="TZI418" s="35"/>
      <c r="TZJ418" s="106"/>
      <c r="TZK418" s="35"/>
      <c r="TZL418" s="106"/>
      <c r="TZM418" s="35"/>
      <c r="TZN418" s="106"/>
      <c r="TZO418" s="35"/>
      <c r="TZP418" s="106"/>
      <c r="TZQ418" s="35"/>
      <c r="TZR418" s="106"/>
      <c r="TZS418" s="35"/>
      <c r="TZT418" s="106"/>
      <c r="TZU418" s="35"/>
      <c r="TZV418" s="106"/>
      <c r="TZW418" s="35"/>
      <c r="TZX418" s="106"/>
      <c r="TZY418" s="35"/>
      <c r="TZZ418" s="106"/>
      <c r="UAA418" s="35"/>
      <c r="UAB418" s="106"/>
      <c r="UAC418" s="35"/>
      <c r="UAD418" s="106"/>
      <c r="UAE418" s="35"/>
      <c r="UAF418" s="106"/>
      <c r="UAG418" s="35"/>
      <c r="UAH418" s="106"/>
      <c r="UAI418" s="35"/>
      <c r="UAJ418" s="106"/>
      <c r="UAK418" s="35"/>
      <c r="UAL418" s="106"/>
      <c r="UAM418" s="35"/>
      <c r="UAN418" s="106"/>
      <c r="UAO418" s="35"/>
      <c r="UAP418" s="106"/>
      <c r="UAQ418" s="35"/>
      <c r="UAR418" s="106"/>
      <c r="UAS418" s="35"/>
      <c r="UAT418" s="106"/>
      <c r="UAU418" s="35"/>
      <c r="UAV418" s="106"/>
      <c r="UAW418" s="35"/>
      <c r="UAX418" s="106"/>
      <c r="UAY418" s="35"/>
      <c r="UAZ418" s="106"/>
      <c r="UBA418" s="35"/>
      <c r="UBB418" s="106"/>
      <c r="UBC418" s="35"/>
      <c r="UBD418" s="106"/>
      <c r="UBE418" s="35"/>
      <c r="UBF418" s="106"/>
      <c r="UBG418" s="35"/>
      <c r="UBH418" s="106"/>
      <c r="UBI418" s="35"/>
      <c r="UBJ418" s="106"/>
      <c r="UBK418" s="35"/>
      <c r="UBL418" s="106"/>
      <c r="UBM418" s="35"/>
      <c r="UBN418" s="106"/>
      <c r="UBO418" s="35"/>
      <c r="UBP418" s="106"/>
      <c r="UBQ418" s="35"/>
      <c r="UBR418" s="106"/>
      <c r="UBS418" s="35"/>
      <c r="UBT418" s="106"/>
      <c r="UBU418" s="35"/>
      <c r="UBV418" s="106"/>
      <c r="UBW418" s="35"/>
      <c r="UBX418" s="106"/>
      <c r="UBY418" s="35"/>
      <c r="UBZ418" s="106"/>
      <c r="UCA418" s="35"/>
      <c r="UCB418" s="106"/>
      <c r="UCC418" s="35"/>
      <c r="UCD418" s="106"/>
      <c r="UCE418" s="35"/>
      <c r="UCF418" s="106"/>
      <c r="UCG418" s="35"/>
      <c r="UCH418" s="106"/>
      <c r="UCI418" s="35"/>
      <c r="UCJ418" s="106"/>
      <c r="UCK418" s="35"/>
      <c r="UCL418" s="106"/>
      <c r="UCM418" s="35"/>
      <c r="UCN418" s="106"/>
      <c r="UCO418" s="35"/>
      <c r="UCP418" s="106"/>
      <c r="UCQ418" s="35"/>
      <c r="UCR418" s="106"/>
      <c r="UCS418" s="35"/>
      <c r="UCT418" s="106"/>
      <c r="UCU418" s="35"/>
      <c r="UCV418" s="106"/>
      <c r="UCW418" s="35"/>
      <c r="UCX418" s="106"/>
      <c r="UCY418" s="35"/>
      <c r="UCZ418" s="106"/>
      <c r="UDA418" s="35"/>
      <c r="UDB418" s="106"/>
      <c r="UDC418" s="35"/>
      <c r="UDD418" s="106"/>
      <c r="UDE418" s="35"/>
      <c r="UDF418" s="106"/>
      <c r="UDG418" s="35"/>
      <c r="UDH418" s="106"/>
      <c r="UDI418" s="35"/>
      <c r="UDJ418" s="106"/>
      <c r="UDK418" s="35"/>
      <c r="UDL418" s="106"/>
      <c r="UDM418" s="35"/>
      <c r="UDN418" s="106"/>
      <c r="UDO418" s="35"/>
      <c r="UDP418" s="106"/>
      <c r="UDQ418" s="35"/>
      <c r="UDR418" s="106"/>
      <c r="UDS418" s="35"/>
      <c r="UDT418" s="106"/>
      <c r="UDU418" s="35"/>
      <c r="UDV418" s="106"/>
      <c r="UDW418" s="35"/>
      <c r="UDX418" s="106"/>
      <c r="UDY418" s="35"/>
      <c r="UDZ418" s="106"/>
      <c r="UEA418" s="35"/>
      <c r="UEB418" s="106"/>
      <c r="UEC418" s="35"/>
      <c r="UED418" s="106"/>
      <c r="UEE418" s="35"/>
      <c r="UEF418" s="106"/>
      <c r="UEG418" s="35"/>
      <c r="UEH418" s="106"/>
      <c r="UEI418" s="35"/>
      <c r="UEJ418" s="106"/>
      <c r="UEK418" s="35"/>
      <c r="UEL418" s="106"/>
      <c r="UEM418" s="35"/>
      <c r="UEN418" s="106"/>
      <c r="UEO418" s="35"/>
      <c r="UEP418" s="106"/>
      <c r="UEQ418" s="35"/>
      <c r="UER418" s="106"/>
      <c r="UES418" s="35"/>
      <c r="UET418" s="106"/>
      <c r="UEU418" s="35"/>
      <c r="UEV418" s="106"/>
      <c r="UEW418" s="35"/>
      <c r="UEX418" s="106"/>
      <c r="UEY418" s="35"/>
      <c r="UEZ418" s="106"/>
      <c r="UFA418" s="35"/>
      <c r="UFB418" s="106"/>
      <c r="UFC418" s="35"/>
      <c r="UFD418" s="106"/>
      <c r="UFE418" s="35"/>
      <c r="UFF418" s="106"/>
      <c r="UFG418" s="35"/>
      <c r="UFH418" s="106"/>
      <c r="UFI418" s="35"/>
      <c r="UFJ418" s="106"/>
      <c r="UFK418" s="35"/>
      <c r="UFL418" s="106"/>
      <c r="UFM418" s="35"/>
      <c r="UFN418" s="106"/>
      <c r="UFO418" s="35"/>
      <c r="UFP418" s="106"/>
      <c r="UFQ418" s="35"/>
      <c r="UFR418" s="106"/>
      <c r="UFS418" s="35"/>
      <c r="UFT418" s="106"/>
      <c r="UFU418" s="35"/>
      <c r="UFV418" s="106"/>
      <c r="UFW418" s="35"/>
      <c r="UFX418" s="106"/>
      <c r="UFY418" s="35"/>
      <c r="UFZ418" s="106"/>
      <c r="UGA418" s="35"/>
      <c r="UGB418" s="106"/>
      <c r="UGC418" s="35"/>
      <c r="UGD418" s="106"/>
      <c r="UGE418" s="35"/>
      <c r="UGF418" s="106"/>
      <c r="UGG418" s="35"/>
      <c r="UGH418" s="106"/>
      <c r="UGI418" s="35"/>
      <c r="UGJ418" s="106"/>
      <c r="UGK418" s="35"/>
      <c r="UGL418" s="106"/>
      <c r="UGM418" s="35"/>
      <c r="UGN418" s="106"/>
      <c r="UGO418" s="35"/>
      <c r="UGP418" s="106"/>
      <c r="UGQ418" s="35"/>
      <c r="UGR418" s="106"/>
      <c r="UGS418" s="35"/>
      <c r="UGT418" s="106"/>
      <c r="UGU418" s="35"/>
      <c r="UGV418" s="106"/>
      <c r="UGW418" s="35"/>
      <c r="UGX418" s="106"/>
      <c r="UGY418" s="35"/>
      <c r="UGZ418" s="106"/>
      <c r="UHA418" s="35"/>
      <c r="UHB418" s="106"/>
      <c r="UHC418" s="35"/>
      <c r="UHD418" s="106"/>
      <c r="UHE418" s="35"/>
      <c r="UHF418" s="106"/>
      <c r="UHG418" s="35"/>
      <c r="UHH418" s="106"/>
      <c r="UHI418" s="35"/>
      <c r="UHJ418" s="106"/>
      <c r="UHK418" s="35"/>
      <c r="UHL418" s="106"/>
      <c r="UHM418" s="35"/>
      <c r="UHN418" s="106"/>
      <c r="UHO418" s="35"/>
      <c r="UHP418" s="106"/>
      <c r="UHQ418" s="35"/>
      <c r="UHR418" s="106"/>
      <c r="UHS418" s="35"/>
      <c r="UHT418" s="106"/>
      <c r="UHU418" s="35"/>
      <c r="UHV418" s="106"/>
      <c r="UHW418" s="35"/>
      <c r="UHX418" s="106"/>
      <c r="UHY418" s="35"/>
      <c r="UHZ418" s="106"/>
      <c r="UIA418" s="35"/>
      <c r="UIB418" s="106"/>
      <c r="UIC418" s="35"/>
      <c r="UID418" s="106"/>
      <c r="UIE418" s="35"/>
      <c r="UIF418" s="106"/>
      <c r="UIG418" s="35"/>
      <c r="UIH418" s="106"/>
      <c r="UII418" s="35"/>
      <c r="UIJ418" s="106"/>
      <c r="UIK418" s="35"/>
      <c r="UIL418" s="106"/>
      <c r="UIM418" s="35"/>
      <c r="UIN418" s="106"/>
      <c r="UIO418" s="35"/>
      <c r="UIP418" s="106"/>
      <c r="UIQ418" s="35"/>
      <c r="UIR418" s="106"/>
      <c r="UIS418" s="35"/>
      <c r="UIT418" s="106"/>
      <c r="UIU418" s="35"/>
      <c r="UIV418" s="106"/>
      <c r="UIW418" s="35"/>
      <c r="UIX418" s="106"/>
      <c r="UIY418" s="35"/>
      <c r="UIZ418" s="106"/>
      <c r="UJA418" s="35"/>
      <c r="UJB418" s="106"/>
      <c r="UJC418" s="35"/>
      <c r="UJD418" s="106"/>
      <c r="UJE418" s="35"/>
      <c r="UJF418" s="106"/>
      <c r="UJG418" s="35"/>
      <c r="UJH418" s="106"/>
      <c r="UJI418" s="35"/>
      <c r="UJJ418" s="106"/>
      <c r="UJK418" s="35"/>
      <c r="UJL418" s="106"/>
      <c r="UJM418" s="35"/>
      <c r="UJN418" s="106"/>
      <c r="UJO418" s="35"/>
      <c r="UJP418" s="106"/>
      <c r="UJQ418" s="35"/>
      <c r="UJR418" s="106"/>
      <c r="UJS418" s="35"/>
      <c r="UJT418" s="106"/>
      <c r="UJU418" s="35"/>
      <c r="UJV418" s="106"/>
      <c r="UJW418" s="35"/>
      <c r="UJX418" s="106"/>
      <c r="UJY418" s="35"/>
      <c r="UJZ418" s="106"/>
      <c r="UKA418" s="35"/>
      <c r="UKB418" s="106"/>
      <c r="UKC418" s="35"/>
      <c r="UKD418" s="106"/>
      <c r="UKE418" s="35"/>
      <c r="UKF418" s="106"/>
      <c r="UKG418" s="35"/>
      <c r="UKH418" s="106"/>
      <c r="UKI418" s="35"/>
      <c r="UKJ418" s="106"/>
      <c r="UKK418" s="35"/>
      <c r="UKL418" s="106"/>
      <c r="UKM418" s="35"/>
      <c r="UKN418" s="106"/>
      <c r="UKO418" s="35"/>
      <c r="UKP418" s="106"/>
      <c r="UKQ418" s="35"/>
      <c r="UKR418" s="106"/>
      <c r="UKS418" s="35"/>
      <c r="UKT418" s="106"/>
      <c r="UKU418" s="35"/>
      <c r="UKV418" s="106"/>
      <c r="UKW418" s="35"/>
      <c r="UKX418" s="106"/>
      <c r="UKY418" s="35"/>
      <c r="UKZ418" s="106"/>
      <c r="ULA418" s="35"/>
      <c r="ULB418" s="106"/>
      <c r="ULC418" s="35"/>
      <c r="ULD418" s="106"/>
      <c r="ULE418" s="35"/>
      <c r="ULF418" s="106"/>
      <c r="ULG418" s="35"/>
      <c r="ULH418" s="106"/>
      <c r="ULI418" s="35"/>
      <c r="ULJ418" s="106"/>
      <c r="ULK418" s="35"/>
      <c r="ULL418" s="106"/>
      <c r="ULM418" s="35"/>
      <c r="ULN418" s="106"/>
      <c r="ULO418" s="35"/>
      <c r="ULP418" s="106"/>
      <c r="ULQ418" s="35"/>
      <c r="ULR418" s="106"/>
      <c r="ULS418" s="35"/>
      <c r="ULT418" s="106"/>
      <c r="ULU418" s="35"/>
      <c r="ULV418" s="106"/>
      <c r="ULW418" s="35"/>
      <c r="ULX418" s="106"/>
      <c r="ULY418" s="35"/>
      <c r="ULZ418" s="106"/>
      <c r="UMA418" s="35"/>
      <c r="UMB418" s="106"/>
      <c r="UMC418" s="35"/>
      <c r="UMD418" s="106"/>
      <c r="UME418" s="35"/>
      <c r="UMF418" s="106"/>
      <c r="UMG418" s="35"/>
      <c r="UMH418" s="106"/>
      <c r="UMI418" s="35"/>
      <c r="UMJ418" s="106"/>
      <c r="UMK418" s="35"/>
      <c r="UML418" s="106"/>
      <c r="UMM418" s="35"/>
      <c r="UMN418" s="106"/>
      <c r="UMO418" s="35"/>
      <c r="UMP418" s="106"/>
      <c r="UMQ418" s="35"/>
      <c r="UMR418" s="106"/>
      <c r="UMS418" s="35"/>
      <c r="UMT418" s="106"/>
      <c r="UMU418" s="35"/>
      <c r="UMV418" s="106"/>
      <c r="UMW418" s="35"/>
      <c r="UMX418" s="106"/>
      <c r="UMY418" s="35"/>
      <c r="UMZ418" s="106"/>
      <c r="UNA418" s="35"/>
      <c r="UNB418" s="106"/>
      <c r="UNC418" s="35"/>
      <c r="UND418" s="106"/>
      <c r="UNE418" s="35"/>
      <c r="UNF418" s="106"/>
      <c r="UNG418" s="35"/>
      <c r="UNH418" s="106"/>
      <c r="UNI418" s="35"/>
      <c r="UNJ418" s="106"/>
      <c r="UNK418" s="35"/>
      <c r="UNL418" s="106"/>
      <c r="UNM418" s="35"/>
      <c r="UNN418" s="106"/>
      <c r="UNO418" s="35"/>
      <c r="UNP418" s="106"/>
      <c r="UNQ418" s="35"/>
      <c r="UNR418" s="106"/>
      <c r="UNS418" s="35"/>
      <c r="UNT418" s="106"/>
      <c r="UNU418" s="35"/>
      <c r="UNV418" s="106"/>
      <c r="UNW418" s="35"/>
      <c r="UNX418" s="106"/>
      <c r="UNY418" s="35"/>
      <c r="UNZ418" s="106"/>
      <c r="UOA418" s="35"/>
      <c r="UOB418" s="106"/>
      <c r="UOC418" s="35"/>
      <c r="UOD418" s="106"/>
      <c r="UOE418" s="35"/>
      <c r="UOF418" s="106"/>
      <c r="UOG418" s="35"/>
      <c r="UOH418" s="106"/>
      <c r="UOI418" s="35"/>
      <c r="UOJ418" s="106"/>
      <c r="UOK418" s="35"/>
      <c r="UOL418" s="106"/>
      <c r="UOM418" s="35"/>
      <c r="UON418" s="106"/>
      <c r="UOO418" s="35"/>
      <c r="UOP418" s="106"/>
      <c r="UOQ418" s="35"/>
      <c r="UOR418" s="106"/>
      <c r="UOS418" s="35"/>
      <c r="UOT418" s="106"/>
      <c r="UOU418" s="35"/>
      <c r="UOV418" s="106"/>
      <c r="UOW418" s="35"/>
      <c r="UOX418" s="106"/>
      <c r="UOY418" s="35"/>
      <c r="UOZ418" s="106"/>
      <c r="UPA418" s="35"/>
      <c r="UPB418" s="106"/>
      <c r="UPC418" s="35"/>
      <c r="UPD418" s="106"/>
      <c r="UPE418" s="35"/>
      <c r="UPF418" s="106"/>
      <c r="UPG418" s="35"/>
      <c r="UPH418" s="106"/>
      <c r="UPI418" s="35"/>
      <c r="UPJ418" s="106"/>
      <c r="UPK418" s="35"/>
      <c r="UPL418" s="106"/>
      <c r="UPM418" s="35"/>
      <c r="UPN418" s="106"/>
      <c r="UPO418" s="35"/>
      <c r="UPP418" s="106"/>
      <c r="UPQ418" s="35"/>
      <c r="UPR418" s="106"/>
      <c r="UPS418" s="35"/>
      <c r="UPT418" s="106"/>
      <c r="UPU418" s="35"/>
      <c r="UPV418" s="106"/>
      <c r="UPW418" s="35"/>
      <c r="UPX418" s="106"/>
      <c r="UPY418" s="35"/>
      <c r="UPZ418" s="106"/>
      <c r="UQA418" s="35"/>
      <c r="UQB418" s="106"/>
      <c r="UQC418" s="35"/>
      <c r="UQD418" s="106"/>
      <c r="UQE418" s="35"/>
      <c r="UQF418" s="106"/>
      <c r="UQG418" s="35"/>
      <c r="UQH418" s="106"/>
      <c r="UQI418" s="35"/>
      <c r="UQJ418" s="106"/>
      <c r="UQK418" s="35"/>
      <c r="UQL418" s="106"/>
      <c r="UQM418" s="35"/>
      <c r="UQN418" s="106"/>
      <c r="UQO418" s="35"/>
      <c r="UQP418" s="106"/>
      <c r="UQQ418" s="35"/>
      <c r="UQR418" s="106"/>
      <c r="UQS418" s="35"/>
      <c r="UQT418" s="106"/>
      <c r="UQU418" s="35"/>
      <c r="UQV418" s="106"/>
      <c r="UQW418" s="35"/>
      <c r="UQX418" s="106"/>
      <c r="UQY418" s="35"/>
      <c r="UQZ418" s="106"/>
      <c r="URA418" s="35"/>
      <c r="URB418" s="106"/>
      <c r="URC418" s="35"/>
      <c r="URD418" s="106"/>
      <c r="URE418" s="35"/>
      <c r="URF418" s="106"/>
      <c r="URG418" s="35"/>
      <c r="URH418" s="106"/>
      <c r="URI418" s="35"/>
      <c r="URJ418" s="106"/>
      <c r="URK418" s="35"/>
      <c r="URL418" s="106"/>
      <c r="URM418" s="35"/>
      <c r="URN418" s="106"/>
      <c r="URO418" s="35"/>
      <c r="URP418" s="106"/>
      <c r="URQ418" s="35"/>
      <c r="URR418" s="106"/>
      <c r="URS418" s="35"/>
      <c r="URT418" s="106"/>
      <c r="URU418" s="35"/>
      <c r="URV418" s="106"/>
      <c r="URW418" s="35"/>
      <c r="URX418" s="106"/>
      <c r="URY418" s="35"/>
      <c r="URZ418" s="106"/>
      <c r="USA418" s="35"/>
      <c r="USB418" s="106"/>
      <c r="USC418" s="35"/>
      <c r="USD418" s="106"/>
      <c r="USE418" s="35"/>
      <c r="USF418" s="106"/>
      <c r="USG418" s="35"/>
      <c r="USH418" s="106"/>
      <c r="USI418" s="35"/>
      <c r="USJ418" s="106"/>
      <c r="USK418" s="35"/>
      <c r="USL418" s="106"/>
      <c r="USM418" s="35"/>
      <c r="USN418" s="106"/>
      <c r="USO418" s="35"/>
      <c r="USP418" s="106"/>
      <c r="USQ418" s="35"/>
      <c r="USR418" s="106"/>
      <c r="USS418" s="35"/>
      <c r="UST418" s="106"/>
      <c r="USU418" s="35"/>
      <c r="USV418" s="106"/>
      <c r="USW418" s="35"/>
      <c r="USX418" s="106"/>
      <c r="USY418" s="35"/>
      <c r="USZ418" s="106"/>
      <c r="UTA418" s="35"/>
      <c r="UTB418" s="106"/>
      <c r="UTC418" s="35"/>
      <c r="UTD418" s="106"/>
      <c r="UTE418" s="35"/>
      <c r="UTF418" s="106"/>
      <c r="UTG418" s="35"/>
      <c r="UTH418" s="106"/>
      <c r="UTI418" s="35"/>
      <c r="UTJ418" s="106"/>
      <c r="UTK418" s="35"/>
      <c r="UTL418" s="106"/>
      <c r="UTM418" s="35"/>
      <c r="UTN418" s="106"/>
      <c r="UTO418" s="35"/>
      <c r="UTP418" s="106"/>
      <c r="UTQ418" s="35"/>
      <c r="UTR418" s="106"/>
      <c r="UTS418" s="35"/>
      <c r="UTT418" s="106"/>
      <c r="UTU418" s="35"/>
      <c r="UTV418" s="106"/>
      <c r="UTW418" s="35"/>
      <c r="UTX418" s="106"/>
      <c r="UTY418" s="35"/>
      <c r="UTZ418" s="106"/>
      <c r="UUA418" s="35"/>
      <c r="UUB418" s="106"/>
      <c r="UUC418" s="35"/>
      <c r="UUD418" s="106"/>
      <c r="UUE418" s="35"/>
      <c r="UUF418" s="106"/>
      <c r="UUG418" s="35"/>
      <c r="UUH418" s="106"/>
      <c r="UUI418" s="35"/>
      <c r="UUJ418" s="106"/>
      <c r="UUK418" s="35"/>
      <c r="UUL418" s="106"/>
      <c r="UUM418" s="35"/>
      <c r="UUN418" s="106"/>
      <c r="UUO418" s="35"/>
      <c r="UUP418" s="106"/>
      <c r="UUQ418" s="35"/>
      <c r="UUR418" s="106"/>
      <c r="UUS418" s="35"/>
      <c r="UUT418" s="106"/>
      <c r="UUU418" s="35"/>
      <c r="UUV418" s="106"/>
      <c r="UUW418" s="35"/>
      <c r="UUX418" s="106"/>
      <c r="UUY418" s="35"/>
      <c r="UUZ418" s="106"/>
      <c r="UVA418" s="35"/>
      <c r="UVB418" s="106"/>
      <c r="UVC418" s="35"/>
      <c r="UVD418" s="106"/>
      <c r="UVE418" s="35"/>
      <c r="UVF418" s="106"/>
      <c r="UVG418" s="35"/>
      <c r="UVH418" s="106"/>
      <c r="UVI418" s="35"/>
      <c r="UVJ418" s="106"/>
      <c r="UVK418" s="35"/>
      <c r="UVL418" s="106"/>
      <c r="UVM418" s="35"/>
      <c r="UVN418" s="106"/>
      <c r="UVO418" s="35"/>
      <c r="UVP418" s="106"/>
      <c r="UVQ418" s="35"/>
      <c r="UVR418" s="106"/>
      <c r="UVS418" s="35"/>
      <c r="UVT418" s="106"/>
      <c r="UVU418" s="35"/>
      <c r="UVV418" s="106"/>
      <c r="UVW418" s="35"/>
      <c r="UVX418" s="106"/>
      <c r="UVY418" s="35"/>
      <c r="UVZ418" s="106"/>
      <c r="UWA418" s="35"/>
      <c r="UWB418" s="106"/>
      <c r="UWC418" s="35"/>
      <c r="UWD418" s="106"/>
      <c r="UWE418" s="35"/>
      <c r="UWF418" s="106"/>
      <c r="UWG418" s="35"/>
      <c r="UWH418" s="106"/>
      <c r="UWI418" s="35"/>
      <c r="UWJ418" s="106"/>
      <c r="UWK418" s="35"/>
      <c r="UWL418" s="106"/>
      <c r="UWM418" s="35"/>
      <c r="UWN418" s="106"/>
      <c r="UWO418" s="35"/>
      <c r="UWP418" s="106"/>
      <c r="UWQ418" s="35"/>
      <c r="UWR418" s="106"/>
      <c r="UWS418" s="35"/>
      <c r="UWT418" s="106"/>
      <c r="UWU418" s="35"/>
      <c r="UWV418" s="106"/>
      <c r="UWW418" s="35"/>
      <c r="UWX418" s="106"/>
      <c r="UWY418" s="35"/>
      <c r="UWZ418" s="106"/>
      <c r="UXA418" s="35"/>
      <c r="UXB418" s="106"/>
      <c r="UXC418" s="35"/>
      <c r="UXD418" s="106"/>
      <c r="UXE418" s="35"/>
      <c r="UXF418" s="106"/>
      <c r="UXG418" s="35"/>
      <c r="UXH418" s="106"/>
      <c r="UXI418" s="35"/>
      <c r="UXJ418" s="106"/>
      <c r="UXK418" s="35"/>
      <c r="UXL418" s="106"/>
      <c r="UXM418" s="35"/>
      <c r="UXN418" s="106"/>
      <c r="UXO418" s="35"/>
      <c r="UXP418" s="106"/>
      <c r="UXQ418" s="35"/>
      <c r="UXR418" s="106"/>
      <c r="UXS418" s="35"/>
      <c r="UXT418" s="106"/>
      <c r="UXU418" s="35"/>
      <c r="UXV418" s="106"/>
      <c r="UXW418" s="35"/>
      <c r="UXX418" s="106"/>
      <c r="UXY418" s="35"/>
      <c r="UXZ418" s="106"/>
      <c r="UYA418" s="35"/>
      <c r="UYB418" s="106"/>
      <c r="UYC418" s="35"/>
      <c r="UYD418" s="106"/>
      <c r="UYE418" s="35"/>
      <c r="UYF418" s="106"/>
      <c r="UYG418" s="35"/>
      <c r="UYH418" s="106"/>
      <c r="UYI418" s="35"/>
      <c r="UYJ418" s="106"/>
      <c r="UYK418" s="35"/>
      <c r="UYL418" s="106"/>
      <c r="UYM418" s="35"/>
      <c r="UYN418" s="106"/>
      <c r="UYO418" s="35"/>
      <c r="UYP418" s="106"/>
      <c r="UYQ418" s="35"/>
      <c r="UYR418" s="106"/>
      <c r="UYS418" s="35"/>
      <c r="UYT418" s="106"/>
      <c r="UYU418" s="35"/>
      <c r="UYV418" s="106"/>
      <c r="UYW418" s="35"/>
      <c r="UYX418" s="106"/>
      <c r="UYY418" s="35"/>
      <c r="UYZ418" s="106"/>
      <c r="UZA418" s="35"/>
      <c r="UZB418" s="106"/>
      <c r="UZC418" s="35"/>
      <c r="UZD418" s="106"/>
      <c r="UZE418" s="35"/>
      <c r="UZF418" s="106"/>
      <c r="UZG418" s="35"/>
      <c r="UZH418" s="106"/>
      <c r="UZI418" s="35"/>
      <c r="UZJ418" s="106"/>
      <c r="UZK418" s="35"/>
      <c r="UZL418" s="106"/>
      <c r="UZM418" s="35"/>
      <c r="UZN418" s="106"/>
      <c r="UZO418" s="35"/>
      <c r="UZP418" s="106"/>
      <c r="UZQ418" s="35"/>
      <c r="UZR418" s="106"/>
      <c r="UZS418" s="35"/>
      <c r="UZT418" s="106"/>
      <c r="UZU418" s="35"/>
      <c r="UZV418" s="106"/>
      <c r="UZW418" s="35"/>
      <c r="UZX418" s="106"/>
      <c r="UZY418" s="35"/>
      <c r="UZZ418" s="106"/>
      <c r="VAA418" s="35"/>
      <c r="VAB418" s="106"/>
      <c r="VAC418" s="35"/>
      <c r="VAD418" s="106"/>
      <c r="VAE418" s="35"/>
      <c r="VAF418" s="106"/>
      <c r="VAG418" s="35"/>
      <c r="VAH418" s="106"/>
      <c r="VAI418" s="35"/>
      <c r="VAJ418" s="106"/>
      <c r="VAK418" s="35"/>
      <c r="VAL418" s="106"/>
      <c r="VAM418" s="35"/>
      <c r="VAN418" s="106"/>
      <c r="VAO418" s="35"/>
      <c r="VAP418" s="106"/>
      <c r="VAQ418" s="35"/>
      <c r="VAR418" s="106"/>
      <c r="VAS418" s="35"/>
      <c r="VAT418" s="106"/>
      <c r="VAU418" s="35"/>
      <c r="VAV418" s="106"/>
      <c r="VAW418" s="35"/>
      <c r="VAX418" s="106"/>
      <c r="VAY418" s="35"/>
      <c r="VAZ418" s="106"/>
      <c r="VBA418" s="35"/>
      <c r="VBB418" s="106"/>
      <c r="VBC418" s="35"/>
      <c r="VBD418" s="106"/>
      <c r="VBE418" s="35"/>
      <c r="VBF418" s="106"/>
      <c r="VBG418" s="35"/>
      <c r="VBH418" s="106"/>
      <c r="VBI418" s="35"/>
      <c r="VBJ418" s="106"/>
      <c r="VBK418" s="35"/>
      <c r="VBL418" s="106"/>
      <c r="VBM418" s="35"/>
      <c r="VBN418" s="106"/>
      <c r="VBO418" s="35"/>
      <c r="VBP418" s="106"/>
      <c r="VBQ418" s="35"/>
      <c r="VBR418" s="106"/>
      <c r="VBS418" s="35"/>
      <c r="VBT418" s="106"/>
      <c r="VBU418" s="35"/>
      <c r="VBV418" s="106"/>
      <c r="VBW418" s="35"/>
      <c r="VBX418" s="106"/>
      <c r="VBY418" s="35"/>
      <c r="VBZ418" s="106"/>
      <c r="VCA418" s="35"/>
      <c r="VCB418" s="106"/>
      <c r="VCC418" s="35"/>
      <c r="VCD418" s="106"/>
      <c r="VCE418" s="35"/>
      <c r="VCF418" s="106"/>
      <c r="VCG418" s="35"/>
      <c r="VCH418" s="106"/>
      <c r="VCI418" s="35"/>
      <c r="VCJ418" s="106"/>
      <c r="VCK418" s="35"/>
      <c r="VCL418" s="106"/>
      <c r="VCM418" s="35"/>
      <c r="VCN418" s="106"/>
      <c r="VCO418" s="35"/>
      <c r="VCP418" s="106"/>
      <c r="VCQ418" s="35"/>
      <c r="VCR418" s="106"/>
      <c r="VCS418" s="35"/>
      <c r="VCT418" s="106"/>
      <c r="VCU418" s="35"/>
      <c r="VCV418" s="106"/>
      <c r="VCW418" s="35"/>
      <c r="VCX418" s="106"/>
      <c r="VCY418" s="35"/>
      <c r="VCZ418" s="106"/>
      <c r="VDA418" s="35"/>
      <c r="VDB418" s="106"/>
      <c r="VDC418" s="35"/>
      <c r="VDD418" s="106"/>
      <c r="VDE418" s="35"/>
      <c r="VDF418" s="106"/>
      <c r="VDG418" s="35"/>
      <c r="VDH418" s="106"/>
      <c r="VDI418" s="35"/>
      <c r="VDJ418" s="106"/>
      <c r="VDK418" s="35"/>
      <c r="VDL418" s="106"/>
      <c r="VDM418" s="35"/>
      <c r="VDN418" s="106"/>
      <c r="VDO418" s="35"/>
      <c r="VDP418" s="106"/>
      <c r="VDQ418" s="35"/>
      <c r="VDR418" s="106"/>
      <c r="VDS418" s="35"/>
      <c r="VDT418" s="106"/>
      <c r="VDU418" s="35"/>
      <c r="VDV418" s="106"/>
      <c r="VDW418" s="35"/>
      <c r="VDX418" s="106"/>
      <c r="VDY418" s="35"/>
      <c r="VDZ418" s="106"/>
      <c r="VEA418" s="35"/>
      <c r="VEB418" s="106"/>
      <c r="VEC418" s="35"/>
      <c r="VED418" s="106"/>
      <c r="VEE418" s="35"/>
      <c r="VEF418" s="106"/>
      <c r="VEG418" s="35"/>
      <c r="VEH418" s="106"/>
      <c r="VEI418" s="35"/>
      <c r="VEJ418" s="106"/>
      <c r="VEK418" s="35"/>
      <c r="VEL418" s="106"/>
      <c r="VEM418" s="35"/>
      <c r="VEN418" s="106"/>
      <c r="VEO418" s="35"/>
      <c r="VEP418" s="106"/>
      <c r="VEQ418" s="35"/>
      <c r="VER418" s="106"/>
      <c r="VES418" s="35"/>
      <c r="VET418" s="106"/>
      <c r="VEU418" s="35"/>
      <c r="VEV418" s="106"/>
      <c r="VEW418" s="35"/>
      <c r="VEX418" s="106"/>
      <c r="VEY418" s="35"/>
      <c r="VEZ418" s="106"/>
      <c r="VFA418" s="35"/>
      <c r="VFB418" s="106"/>
      <c r="VFC418" s="35"/>
      <c r="VFD418" s="106"/>
      <c r="VFE418" s="35"/>
      <c r="VFF418" s="106"/>
      <c r="VFG418" s="35"/>
      <c r="VFH418" s="106"/>
      <c r="VFI418" s="35"/>
      <c r="VFJ418" s="106"/>
      <c r="VFK418" s="35"/>
      <c r="VFL418" s="106"/>
      <c r="VFM418" s="35"/>
      <c r="VFN418" s="106"/>
      <c r="VFO418" s="35"/>
      <c r="VFP418" s="106"/>
      <c r="VFQ418" s="35"/>
      <c r="VFR418" s="106"/>
      <c r="VFS418" s="35"/>
      <c r="VFT418" s="106"/>
      <c r="VFU418" s="35"/>
      <c r="VFV418" s="106"/>
      <c r="VFW418" s="35"/>
      <c r="VFX418" s="106"/>
      <c r="VFY418" s="35"/>
      <c r="VFZ418" s="106"/>
      <c r="VGA418" s="35"/>
      <c r="VGB418" s="106"/>
      <c r="VGC418" s="35"/>
      <c r="VGD418" s="106"/>
      <c r="VGE418" s="35"/>
      <c r="VGF418" s="106"/>
      <c r="VGG418" s="35"/>
      <c r="VGH418" s="106"/>
      <c r="VGI418" s="35"/>
      <c r="VGJ418" s="106"/>
      <c r="VGK418" s="35"/>
      <c r="VGL418" s="106"/>
      <c r="VGM418" s="35"/>
      <c r="VGN418" s="106"/>
      <c r="VGO418" s="35"/>
      <c r="VGP418" s="106"/>
      <c r="VGQ418" s="35"/>
      <c r="VGR418" s="106"/>
      <c r="VGS418" s="35"/>
      <c r="VGT418" s="106"/>
      <c r="VGU418" s="35"/>
      <c r="VGV418" s="106"/>
      <c r="VGW418" s="35"/>
      <c r="VGX418" s="106"/>
      <c r="VGY418" s="35"/>
      <c r="VGZ418" s="106"/>
      <c r="VHA418" s="35"/>
      <c r="VHB418" s="106"/>
      <c r="VHC418" s="35"/>
      <c r="VHD418" s="106"/>
      <c r="VHE418" s="35"/>
      <c r="VHF418" s="106"/>
      <c r="VHG418" s="35"/>
      <c r="VHH418" s="106"/>
      <c r="VHI418" s="35"/>
      <c r="VHJ418" s="106"/>
      <c r="VHK418" s="35"/>
      <c r="VHL418" s="106"/>
      <c r="VHM418" s="35"/>
      <c r="VHN418" s="106"/>
      <c r="VHO418" s="35"/>
      <c r="VHP418" s="106"/>
      <c r="VHQ418" s="35"/>
      <c r="VHR418" s="106"/>
      <c r="VHS418" s="35"/>
      <c r="VHT418" s="106"/>
      <c r="VHU418" s="35"/>
      <c r="VHV418" s="106"/>
      <c r="VHW418" s="35"/>
      <c r="VHX418" s="106"/>
      <c r="VHY418" s="35"/>
      <c r="VHZ418" s="106"/>
      <c r="VIA418" s="35"/>
      <c r="VIB418" s="106"/>
      <c r="VIC418" s="35"/>
      <c r="VID418" s="106"/>
      <c r="VIE418" s="35"/>
      <c r="VIF418" s="106"/>
      <c r="VIG418" s="35"/>
      <c r="VIH418" s="106"/>
      <c r="VII418" s="35"/>
      <c r="VIJ418" s="106"/>
      <c r="VIK418" s="35"/>
      <c r="VIL418" s="106"/>
      <c r="VIM418" s="35"/>
      <c r="VIN418" s="106"/>
      <c r="VIO418" s="35"/>
      <c r="VIP418" s="106"/>
      <c r="VIQ418" s="35"/>
      <c r="VIR418" s="106"/>
      <c r="VIS418" s="35"/>
      <c r="VIT418" s="106"/>
      <c r="VIU418" s="35"/>
      <c r="VIV418" s="106"/>
      <c r="VIW418" s="35"/>
      <c r="VIX418" s="106"/>
      <c r="VIY418" s="35"/>
      <c r="VIZ418" s="106"/>
      <c r="VJA418" s="35"/>
      <c r="VJB418" s="106"/>
      <c r="VJC418" s="35"/>
      <c r="VJD418" s="106"/>
      <c r="VJE418" s="35"/>
      <c r="VJF418" s="106"/>
      <c r="VJG418" s="35"/>
      <c r="VJH418" s="106"/>
      <c r="VJI418" s="35"/>
      <c r="VJJ418" s="106"/>
      <c r="VJK418" s="35"/>
      <c r="VJL418" s="106"/>
      <c r="VJM418" s="35"/>
      <c r="VJN418" s="106"/>
      <c r="VJO418" s="35"/>
      <c r="VJP418" s="106"/>
      <c r="VJQ418" s="35"/>
      <c r="VJR418" s="106"/>
      <c r="VJS418" s="35"/>
      <c r="VJT418" s="106"/>
      <c r="VJU418" s="35"/>
      <c r="VJV418" s="106"/>
      <c r="VJW418" s="35"/>
      <c r="VJX418" s="106"/>
      <c r="VJY418" s="35"/>
      <c r="VJZ418" s="106"/>
      <c r="VKA418" s="35"/>
      <c r="VKB418" s="106"/>
      <c r="VKC418" s="35"/>
      <c r="VKD418" s="106"/>
      <c r="VKE418" s="35"/>
      <c r="VKF418" s="106"/>
      <c r="VKG418" s="35"/>
      <c r="VKH418" s="106"/>
      <c r="VKI418" s="35"/>
      <c r="VKJ418" s="106"/>
      <c r="VKK418" s="35"/>
      <c r="VKL418" s="106"/>
      <c r="VKM418" s="35"/>
      <c r="VKN418" s="106"/>
      <c r="VKO418" s="35"/>
      <c r="VKP418" s="106"/>
      <c r="VKQ418" s="35"/>
      <c r="VKR418" s="106"/>
      <c r="VKS418" s="35"/>
      <c r="VKT418" s="106"/>
      <c r="VKU418" s="35"/>
      <c r="VKV418" s="106"/>
      <c r="VKW418" s="35"/>
      <c r="VKX418" s="106"/>
      <c r="VKY418" s="35"/>
      <c r="VKZ418" s="106"/>
      <c r="VLA418" s="35"/>
      <c r="VLB418" s="106"/>
      <c r="VLC418" s="35"/>
      <c r="VLD418" s="106"/>
      <c r="VLE418" s="35"/>
      <c r="VLF418" s="106"/>
      <c r="VLG418" s="35"/>
      <c r="VLH418" s="106"/>
      <c r="VLI418" s="35"/>
      <c r="VLJ418" s="106"/>
      <c r="VLK418" s="35"/>
      <c r="VLL418" s="106"/>
      <c r="VLM418" s="35"/>
      <c r="VLN418" s="106"/>
      <c r="VLO418" s="35"/>
      <c r="VLP418" s="106"/>
      <c r="VLQ418" s="35"/>
      <c r="VLR418" s="106"/>
      <c r="VLS418" s="35"/>
      <c r="VLT418" s="106"/>
      <c r="VLU418" s="35"/>
      <c r="VLV418" s="106"/>
      <c r="VLW418" s="35"/>
      <c r="VLX418" s="106"/>
      <c r="VLY418" s="35"/>
      <c r="VLZ418" s="106"/>
      <c r="VMA418" s="35"/>
      <c r="VMB418" s="106"/>
      <c r="VMC418" s="35"/>
      <c r="VMD418" s="106"/>
      <c r="VME418" s="35"/>
      <c r="VMF418" s="106"/>
      <c r="VMG418" s="35"/>
      <c r="VMH418" s="106"/>
      <c r="VMI418" s="35"/>
      <c r="VMJ418" s="106"/>
      <c r="VMK418" s="35"/>
      <c r="VML418" s="106"/>
      <c r="VMM418" s="35"/>
      <c r="VMN418" s="106"/>
      <c r="VMO418" s="35"/>
      <c r="VMP418" s="106"/>
      <c r="VMQ418" s="35"/>
      <c r="VMR418" s="106"/>
      <c r="VMS418" s="35"/>
      <c r="VMT418" s="106"/>
      <c r="VMU418" s="35"/>
      <c r="VMV418" s="106"/>
      <c r="VMW418" s="35"/>
      <c r="VMX418" s="106"/>
      <c r="VMY418" s="35"/>
      <c r="VMZ418" s="106"/>
      <c r="VNA418" s="35"/>
      <c r="VNB418" s="106"/>
      <c r="VNC418" s="35"/>
      <c r="VND418" s="106"/>
      <c r="VNE418" s="35"/>
      <c r="VNF418" s="106"/>
      <c r="VNG418" s="35"/>
      <c r="VNH418" s="106"/>
      <c r="VNI418" s="35"/>
      <c r="VNJ418" s="106"/>
      <c r="VNK418" s="35"/>
      <c r="VNL418" s="106"/>
      <c r="VNM418" s="35"/>
      <c r="VNN418" s="106"/>
      <c r="VNO418" s="35"/>
      <c r="VNP418" s="106"/>
      <c r="VNQ418" s="35"/>
      <c r="VNR418" s="106"/>
      <c r="VNS418" s="35"/>
      <c r="VNT418" s="106"/>
      <c r="VNU418" s="35"/>
      <c r="VNV418" s="106"/>
      <c r="VNW418" s="35"/>
      <c r="VNX418" s="106"/>
      <c r="VNY418" s="35"/>
      <c r="VNZ418" s="106"/>
      <c r="VOA418" s="35"/>
      <c r="VOB418" s="106"/>
      <c r="VOC418" s="35"/>
      <c r="VOD418" s="106"/>
      <c r="VOE418" s="35"/>
      <c r="VOF418" s="106"/>
      <c r="VOG418" s="35"/>
      <c r="VOH418" s="106"/>
      <c r="VOI418" s="35"/>
      <c r="VOJ418" s="106"/>
      <c r="VOK418" s="35"/>
      <c r="VOL418" s="106"/>
      <c r="VOM418" s="35"/>
      <c r="VON418" s="106"/>
      <c r="VOO418" s="35"/>
      <c r="VOP418" s="106"/>
      <c r="VOQ418" s="35"/>
      <c r="VOR418" s="106"/>
      <c r="VOS418" s="35"/>
      <c r="VOT418" s="106"/>
      <c r="VOU418" s="35"/>
      <c r="VOV418" s="106"/>
      <c r="VOW418" s="35"/>
      <c r="VOX418" s="106"/>
      <c r="VOY418" s="35"/>
      <c r="VOZ418" s="106"/>
      <c r="VPA418" s="35"/>
      <c r="VPB418" s="106"/>
      <c r="VPC418" s="35"/>
      <c r="VPD418" s="106"/>
      <c r="VPE418" s="35"/>
      <c r="VPF418" s="106"/>
      <c r="VPG418" s="35"/>
      <c r="VPH418" s="106"/>
      <c r="VPI418" s="35"/>
      <c r="VPJ418" s="106"/>
      <c r="VPK418" s="35"/>
      <c r="VPL418" s="106"/>
      <c r="VPM418" s="35"/>
      <c r="VPN418" s="106"/>
      <c r="VPO418" s="35"/>
      <c r="VPP418" s="106"/>
      <c r="VPQ418" s="35"/>
      <c r="VPR418" s="106"/>
      <c r="VPS418" s="35"/>
      <c r="VPT418" s="106"/>
      <c r="VPU418" s="35"/>
      <c r="VPV418" s="106"/>
      <c r="VPW418" s="35"/>
      <c r="VPX418" s="106"/>
      <c r="VPY418" s="35"/>
      <c r="VPZ418" s="106"/>
      <c r="VQA418" s="35"/>
      <c r="VQB418" s="106"/>
      <c r="VQC418" s="35"/>
      <c r="VQD418" s="106"/>
      <c r="VQE418" s="35"/>
      <c r="VQF418" s="106"/>
      <c r="VQG418" s="35"/>
      <c r="VQH418" s="106"/>
      <c r="VQI418" s="35"/>
      <c r="VQJ418" s="106"/>
      <c r="VQK418" s="35"/>
      <c r="VQL418" s="106"/>
      <c r="VQM418" s="35"/>
      <c r="VQN418" s="106"/>
      <c r="VQO418" s="35"/>
      <c r="VQP418" s="106"/>
      <c r="VQQ418" s="35"/>
      <c r="VQR418" s="106"/>
      <c r="VQS418" s="35"/>
      <c r="VQT418" s="106"/>
      <c r="VQU418" s="35"/>
      <c r="VQV418" s="106"/>
      <c r="VQW418" s="35"/>
      <c r="VQX418" s="106"/>
      <c r="VQY418" s="35"/>
      <c r="VQZ418" s="106"/>
      <c r="VRA418" s="35"/>
      <c r="VRB418" s="106"/>
      <c r="VRC418" s="35"/>
      <c r="VRD418" s="106"/>
      <c r="VRE418" s="35"/>
      <c r="VRF418" s="106"/>
      <c r="VRG418" s="35"/>
      <c r="VRH418" s="106"/>
      <c r="VRI418" s="35"/>
      <c r="VRJ418" s="106"/>
      <c r="VRK418" s="35"/>
      <c r="VRL418" s="106"/>
      <c r="VRM418" s="35"/>
      <c r="VRN418" s="106"/>
      <c r="VRO418" s="35"/>
      <c r="VRP418" s="106"/>
      <c r="VRQ418" s="35"/>
      <c r="VRR418" s="106"/>
      <c r="VRS418" s="35"/>
      <c r="VRT418" s="106"/>
      <c r="VRU418" s="35"/>
      <c r="VRV418" s="106"/>
      <c r="VRW418" s="35"/>
      <c r="VRX418" s="106"/>
      <c r="VRY418" s="35"/>
      <c r="VRZ418" s="106"/>
      <c r="VSA418" s="35"/>
      <c r="VSB418" s="106"/>
      <c r="VSC418" s="35"/>
      <c r="VSD418" s="106"/>
      <c r="VSE418" s="35"/>
      <c r="VSF418" s="106"/>
      <c r="VSG418" s="35"/>
      <c r="VSH418" s="106"/>
      <c r="VSI418" s="35"/>
      <c r="VSJ418" s="106"/>
      <c r="VSK418" s="35"/>
      <c r="VSL418" s="106"/>
      <c r="VSM418" s="35"/>
      <c r="VSN418" s="106"/>
      <c r="VSO418" s="35"/>
      <c r="VSP418" s="106"/>
      <c r="VSQ418" s="35"/>
      <c r="VSR418" s="106"/>
      <c r="VSS418" s="35"/>
      <c r="VST418" s="106"/>
      <c r="VSU418" s="35"/>
      <c r="VSV418" s="106"/>
      <c r="VSW418" s="35"/>
      <c r="VSX418" s="106"/>
      <c r="VSY418" s="35"/>
      <c r="VSZ418" s="106"/>
      <c r="VTA418" s="35"/>
      <c r="VTB418" s="106"/>
      <c r="VTC418" s="35"/>
      <c r="VTD418" s="106"/>
      <c r="VTE418" s="35"/>
      <c r="VTF418" s="106"/>
      <c r="VTG418" s="35"/>
      <c r="VTH418" s="106"/>
      <c r="VTI418" s="35"/>
      <c r="VTJ418" s="106"/>
      <c r="VTK418" s="35"/>
      <c r="VTL418" s="106"/>
      <c r="VTM418" s="35"/>
      <c r="VTN418" s="106"/>
      <c r="VTO418" s="35"/>
      <c r="VTP418" s="106"/>
      <c r="VTQ418" s="35"/>
      <c r="VTR418" s="106"/>
      <c r="VTS418" s="35"/>
      <c r="VTT418" s="106"/>
      <c r="VTU418" s="35"/>
      <c r="VTV418" s="106"/>
      <c r="VTW418" s="35"/>
      <c r="VTX418" s="106"/>
      <c r="VTY418" s="35"/>
      <c r="VTZ418" s="106"/>
      <c r="VUA418" s="35"/>
      <c r="VUB418" s="106"/>
      <c r="VUC418" s="35"/>
      <c r="VUD418" s="106"/>
      <c r="VUE418" s="35"/>
      <c r="VUF418" s="106"/>
      <c r="VUG418" s="35"/>
      <c r="VUH418" s="106"/>
      <c r="VUI418" s="35"/>
      <c r="VUJ418" s="106"/>
      <c r="VUK418" s="35"/>
      <c r="VUL418" s="106"/>
      <c r="VUM418" s="35"/>
      <c r="VUN418" s="106"/>
      <c r="VUO418" s="35"/>
      <c r="VUP418" s="106"/>
      <c r="VUQ418" s="35"/>
      <c r="VUR418" s="106"/>
      <c r="VUS418" s="35"/>
      <c r="VUT418" s="106"/>
      <c r="VUU418" s="35"/>
      <c r="VUV418" s="106"/>
      <c r="VUW418" s="35"/>
      <c r="VUX418" s="106"/>
      <c r="VUY418" s="35"/>
      <c r="VUZ418" s="106"/>
      <c r="VVA418" s="35"/>
      <c r="VVB418" s="106"/>
      <c r="VVC418" s="35"/>
      <c r="VVD418" s="106"/>
      <c r="VVE418" s="35"/>
      <c r="VVF418" s="106"/>
      <c r="VVG418" s="35"/>
      <c r="VVH418" s="106"/>
      <c r="VVI418" s="35"/>
      <c r="VVJ418" s="106"/>
      <c r="VVK418" s="35"/>
      <c r="VVL418" s="106"/>
      <c r="VVM418" s="35"/>
      <c r="VVN418" s="106"/>
      <c r="VVO418" s="35"/>
      <c r="VVP418" s="106"/>
      <c r="VVQ418" s="35"/>
      <c r="VVR418" s="106"/>
      <c r="VVS418" s="35"/>
      <c r="VVT418" s="106"/>
      <c r="VVU418" s="35"/>
      <c r="VVV418" s="106"/>
      <c r="VVW418" s="35"/>
      <c r="VVX418" s="106"/>
      <c r="VVY418" s="35"/>
      <c r="VVZ418" s="106"/>
      <c r="VWA418" s="35"/>
      <c r="VWB418" s="106"/>
      <c r="VWC418" s="35"/>
      <c r="VWD418" s="106"/>
      <c r="VWE418" s="35"/>
      <c r="VWF418" s="106"/>
      <c r="VWG418" s="35"/>
      <c r="VWH418" s="106"/>
      <c r="VWI418" s="35"/>
      <c r="VWJ418" s="106"/>
      <c r="VWK418" s="35"/>
      <c r="VWL418" s="106"/>
      <c r="VWM418" s="35"/>
      <c r="VWN418" s="106"/>
      <c r="VWO418" s="35"/>
      <c r="VWP418" s="106"/>
      <c r="VWQ418" s="35"/>
      <c r="VWR418" s="106"/>
      <c r="VWS418" s="35"/>
      <c r="VWT418" s="106"/>
      <c r="VWU418" s="35"/>
      <c r="VWV418" s="106"/>
      <c r="VWW418" s="35"/>
      <c r="VWX418" s="106"/>
      <c r="VWY418" s="35"/>
      <c r="VWZ418" s="106"/>
      <c r="VXA418" s="35"/>
      <c r="VXB418" s="106"/>
      <c r="VXC418" s="35"/>
      <c r="VXD418" s="106"/>
      <c r="VXE418" s="35"/>
      <c r="VXF418" s="106"/>
      <c r="VXG418" s="35"/>
      <c r="VXH418" s="106"/>
      <c r="VXI418" s="35"/>
      <c r="VXJ418" s="106"/>
      <c r="VXK418" s="35"/>
      <c r="VXL418" s="106"/>
      <c r="VXM418" s="35"/>
      <c r="VXN418" s="106"/>
      <c r="VXO418" s="35"/>
      <c r="VXP418" s="106"/>
      <c r="VXQ418" s="35"/>
      <c r="VXR418" s="106"/>
      <c r="VXS418" s="35"/>
      <c r="VXT418" s="106"/>
      <c r="VXU418" s="35"/>
      <c r="VXV418" s="106"/>
      <c r="VXW418" s="35"/>
      <c r="VXX418" s="106"/>
      <c r="VXY418" s="35"/>
      <c r="VXZ418" s="106"/>
      <c r="VYA418" s="35"/>
      <c r="VYB418" s="106"/>
      <c r="VYC418" s="35"/>
      <c r="VYD418" s="106"/>
      <c r="VYE418" s="35"/>
      <c r="VYF418" s="106"/>
      <c r="VYG418" s="35"/>
      <c r="VYH418" s="106"/>
      <c r="VYI418" s="35"/>
      <c r="VYJ418" s="106"/>
      <c r="VYK418" s="35"/>
      <c r="VYL418" s="106"/>
      <c r="VYM418" s="35"/>
      <c r="VYN418" s="106"/>
      <c r="VYO418" s="35"/>
      <c r="VYP418" s="106"/>
      <c r="VYQ418" s="35"/>
      <c r="VYR418" s="106"/>
      <c r="VYS418" s="35"/>
      <c r="VYT418" s="106"/>
      <c r="VYU418" s="35"/>
      <c r="VYV418" s="106"/>
      <c r="VYW418" s="35"/>
      <c r="VYX418" s="106"/>
      <c r="VYY418" s="35"/>
      <c r="VYZ418" s="106"/>
      <c r="VZA418" s="35"/>
      <c r="VZB418" s="106"/>
      <c r="VZC418" s="35"/>
      <c r="VZD418" s="106"/>
      <c r="VZE418" s="35"/>
      <c r="VZF418" s="106"/>
      <c r="VZG418" s="35"/>
      <c r="VZH418" s="106"/>
      <c r="VZI418" s="35"/>
      <c r="VZJ418" s="106"/>
      <c r="VZK418" s="35"/>
      <c r="VZL418" s="106"/>
      <c r="VZM418" s="35"/>
      <c r="VZN418" s="106"/>
      <c r="VZO418" s="35"/>
      <c r="VZP418" s="106"/>
      <c r="VZQ418" s="35"/>
      <c r="VZR418" s="106"/>
      <c r="VZS418" s="35"/>
      <c r="VZT418" s="106"/>
      <c r="VZU418" s="35"/>
      <c r="VZV418" s="106"/>
      <c r="VZW418" s="35"/>
      <c r="VZX418" s="106"/>
      <c r="VZY418" s="35"/>
      <c r="VZZ418" s="106"/>
      <c r="WAA418" s="35"/>
      <c r="WAB418" s="106"/>
      <c r="WAC418" s="35"/>
      <c r="WAD418" s="106"/>
      <c r="WAE418" s="35"/>
      <c r="WAF418" s="106"/>
      <c r="WAG418" s="35"/>
      <c r="WAH418" s="106"/>
      <c r="WAI418" s="35"/>
      <c r="WAJ418" s="106"/>
      <c r="WAK418" s="35"/>
      <c r="WAL418" s="106"/>
      <c r="WAM418" s="35"/>
      <c r="WAN418" s="106"/>
      <c r="WAO418" s="35"/>
      <c r="WAP418" s="106"/>
      <c r="WAQ418" s="35"/>
      <c r="WAR418" s="106"/>
      <c r="WAS418" s="35"/>
      <c r="WAT418" s="106"/>
      <c r="WAU418" s="35"/>
      <c r="WAV418" s="106"/>
      <c r="WAW418" s="35"/>
      <c r="WAX418" s="106"/>
      <c r="WAY418" s="35"/>
      <c r="WAZ418" s="106"/>
      <c r="WBA418" s="35"/>
      <c r="WBB418" s="106"/>
      <c r="WBC418" s="35"/>
      <c r="WBD418" s="106"/>
      <c r="WBE418" s="35"/>
      <c r="WBF418" s="106"/>
      <c r="WBG418" s="35"/>
      <c r="WBH418" s="106"/>
      <c r="WBI418" s="35"/>
      <c r="WBJ418" s="106"/>
      <c r="WBK418" s="35"/>
      <c r="WBL418" s="106"/>
      <c r="WBM418" s="35"/>
      <c r="WBN418" s="106"/>
      <c r="WBO418" s="35"/>
      <c r="WBP418" s="106"/>
      <c r="WBQ418" s="35"/>
      <c r="WBR418" s="106"/>
      <c r="WBS418" s="35"/>
      <c r="WBT418" s="106"/>
      <c r="WBU418" s="35"/>
      <c r="WBV418" s="106"/>
      <c r="WBW418" s="35"/>
      <c r="WBX418" s="106"/>
      <c r="WBY418" s="35"/>
      <c r="WBZ418" s="106"/>
      <c r="WCA418" s="35"/>
      <c r="WCB418" s="106"/>
      <c r="WCC418" s="35"/>
      <c r="WCD418" s="106"/>
      <c r="WCE418" s="35"/>
      <c r="WCF418" s="106"/>
      <c r="WCG418" s="35"/>
      <c r="WCH418" s="106"/>
      <c r="WCI418" s="35"/>
      <c r="WCJ418" s="106"/>
      <c r="WCK418" s="35"/>
      <c r="WCL418" s="106"/>
      <c r="WCM418" s="35"/>
      <c r="WCN418" s="106"/>
      <c r="WCO418" s="35"/>
      <c r="WCP418" s="106"/>
      <c r="WCQ418" s="35"/>
      <c r="WCR418" s="106"/>
      <c r="WCS418" s="35"/>
      <c r="WCT418" s="106"/>
      <c r="WCU418" s="35"/>
      <c r="WCV418" s="106"/>
      <c r="WCW418" s="35"/>
      <c r="WCX418" s="106"/>
      <c r="WCY418" s="35"/>
      <c r="WCZ418" s="106"/>
      <c r="WDA418" s="35"/>
      <c r="WDB418" s="106"/>
      <c r="WDC418" s="35"/>
      <c r="WDD418" s="106"/>
      <c r="WDE418" s="35"/>
      <c r="WDF418" s="106"/>
      <c r="WDG418" s="35"/>
      <c r="WDH418" s="106"/>
      <c r="WDI418" s="35"/>
      <c r="WDJ418" s="106"/>
      <c r="WDK418" s="35"/>
      <c r="WDL418" s="106"/>
      <c r="WDM418" s="35"/>
      <c r="WDN418" s="106"/>
      <c r="WDO418" s="35"/>
      <c r="WDP418" s="106"/>
      <c r="WDQ418" s="35"/>
      <c r="WDR418" s="106"/>
      <c r="WDS418" s="35"/>
      <c r="WDT418" s="106"/>
      <c r="WDU418" s="35"/>
      <c r="WDV418" s="106"/>
      <c r="WDW418" s="35"/>
      <c r="WDX418" s="106"/>
      <c r="WDY418" s="35"/>
      <c r="WDZ418" s="106"/>
      <c r="WEA418" s="35"/>
      <c r="WEB418" s="106"/>
      <c r="WEC418" s="35"/>
      <c r="WED418" s="106"/>
      <c r="WEE418" s="35"/>
      <c r="WEF418" s="106"/>
      <c r="WEG418" s="35"/>
      <c r="WEH418" s="106"/>
      <c r="WEI418" s="35"/>
      <c r="WEJ418" s="106"/>
      <c r="WEK418" s="35"/>
      <c r="WEL418" s="106"/>
      <c r="WEM418" s="35"/>
      <c r="WEN418" s="106"/>
      <c r="WEO418" s="35"/>
      <c r="WEP418" s="106"/>
      <c r="WEQ418" s="35"/>
      <c r="WER418" s="106"/>
      <c r="WES418" s="35"/>
      <c r="WET418" s="106"/>
      <c r="WEU418" s="35"/>
      <c r="WEV418" s="106"/>
      <c r="WEW418" s="35"/>
      <c r="WEX418" s="106"/>
      <c r="WEY418" s="35"/>
      <c r="WEZ418" s="106"/>
      <c r="WFA418" s="35"/>
      <c r="WFB418" s="106"/>
      <c r="WFC418" s="35"/>
      <c r="WFD418" s="106"/>
      <c r="WFE418" s="35"/>
      <c r="WFF418" s="106"/>
      <c r="WFG418" s="35"/>
      <c r="WFH418" s="106"/>
      <c r="WFI418" s="35"/>
      <c r="WFJ418" s="106"/>
      <c r="WFK418" s="35"/>
      <c r="WFL418" s="106"/>
      <c r="WFM418" s="35"/>
      <c r="WFN418" s="106"/>
      <c r="WFO418" s="35"/>
      <c r="WFP418" s="106"/>
      <c r="WFQ418" s="35"/>
      <c r="WFR418" s="106"/>
      <c r="WFS418" s="35"/>
      <c r="WFT418" s="106"/>
      <c r="WFU418" s="35"/>
      <c r="WFV418" s="106"/>
      <c r="WFW418" s="35"/>
      <c r="WFX418" s="106"/>
      <c r="WFY418" s="35"/>
      <c r="WFZ418" s="106"/>
      <c r="WGA418" s="35"/>
      <c r="WGB418" s="106"/>
      <c r="WGC418" s="35"/>
      <c r="WGD418" s="106"/>
      <c r="WGE418" s="35"/>
      <c r="WGF418" s="106"/>
      <c r="WGG418" s="35"/>
      <c r="WGH418" s="106"/>
      <c r="WGI418" s="35"/>
      <c r="WGJ418" s="106"/>
      <c r="WGK418" s="35"/>
      <c r="WGL418" s="106"/>
      <c r="WGM418" s="35"/>
      <c r="WGN418" s="106"/>
      <c r="WGO418" s="35"/>
      <c r="WGP418" s="106"/>
      <c r="WGQ418" s="35"/>
      <c r="WGR418" s="106"/>
      <c r="WGS418" s="35"/>
      <c r="WGT418" s="106"/>
      <c r="WGU418" s="35"/>
      <c r="WGV418" s="106"/>
      <c r="WGW418" s="35"/>
      <c r="WGX418" s="106"/>
      <c r="WGY418" s="35"/>
      <c r="WGZ418" s="106"/>
      <c r="WHA418" s="35"/>
      <c r="WHB418" s="106"/>
      <c r="WHC418" s="35"/>
      <c r="WHD418" s="106"/>
      <c r="WHE418" s="35"/>
      <c r="WHF418" s="106"/>
      <c r="WHG418" s="35"/>
      <c r="WHH418" s="106"/>
      <c r="WHI418" s="35"/>
      <c r="WHJ418" s="106"/>
      <c r="WHK418" s="35"/>
      <c r="WHL418" s="106"/>
      <c r="WHM418" s="35"/>
      <c r="WHN418" s="106"/>
      <c r="WHO418" s="35"/>
      <c r="WHP418" s="106"/>
      <c r="WHQ418" s="35"/>
      <c r="WHR418" s="106"/>
      <c r="WHS418" s="35"/>
      <c r="WHT418" s="106"/>
      <c r="WHU418" s="35"/>
      <c r="WHV418" s="106"/>
      <c r="WHW418" s="35"/>
      <c r="WHX418" s="106"/>
      <c r="WHY418" s="35"/>
      <c r="WHZ418" s="106"/>
      <c r="WIA418" s="35"/>
      <c r="WIB418" s="106"/>
      <c r="WIC418" s="35"/>
      <c r="WID418" s="106"/>
      <c r="WIE418" s="35"/>
      <c r="WIF418" s="106"/>
      <c r="WIG418" s="35"/>
      <c r="WIH418" s="106"/>
      <c r="WII418" s="35"/>
      <c r="WIJ418" s="106"/>
      <c r="WIK418" s="35"/>
      <c r="WIL418" s="106"/>
      <c r="WIM418" s="35"/>
      <c r="WIN418" s="106"/>
      <c r="WIO418" s="35"/>
      <c r="WIP418" s="106"/>
      <c r="WIQ418" s="35"/>
      <c r="WIR418" s="106"/>
      <c r="WIS418" s="35"/>
      <c r="WIT418" s="106"/>
      <c r="WIU418" s="35"/>
      <c r="WIV418" s="106"/>
      <c r="WIW418" s="35"/>
      <c r="WIX418" s="106"/>
      <c r="WIY418" s="35"/>
      <c r="WIZ418" s="106"/>
      <c r="WJA418" s="35"/>
      <c r="WJB418" s="106"/>
      <c r="WJC418" s="35"/>
      <c r="WJD418" s="106"/>
      <c r="WJE418" s="35"/>
      <c r="WJF418" s="106"/>
      <c r="WJG418" s="35"/>
      <c r="WJH418" s="106"/>
      <c r="WJI418" s="35"/>
      <c r="WJJ418" s="106"/>
      <c r="WJK418" s="35"/>
      <c r="WJL418" s="106"/>
      <c r="WJM418" s="35"/>
      <c r="WJN418" s="106"/>
      <c r="WJO418" s="35"/>
      <c r="WJP418" s="106"/>
      <c r="WJQ418" s="35"/>
      <c r="WJR418" s="106"/>
      <c r="WJS418" s="35"/>
      <c r="WJT418" s="106"/>
      <c r="WJU418" s="35"/>
      <c r="WJV418" s="106"/>
      <c r="WJW418" s="35"/>
      <c r="WJX418" s="106"/>
      <c r="WJY418" s="35"/>
      <c r="WJZ418" s="106"/>
      <c r="WKA418" s="35"/>
      <c r="WKB418" s="106"/>
      <c r="WKC418" s="35"/>
      <c r="WKD418" s="106"/>
      <c r="WKE418" s="35"/>
      <c r="WKF418" s="106"/>
      <c r="WKG418" s="35"/>
      <c r="WKH418" s="106"/>
      <c r="WKI418" s="35"/>
      <c r="WKJ418" s="106"/>
      <c r="WKK418" s="35"/>
      <c r="WKL418" s="106"/>
      <c r="WKM418" s="35"/>
      <c r="WKN418" s="106"/>
      <c r="WKO418" s="35"/>
      <c r="WKP418" s="106"/>
      <c r="WKQ418" s="35"/>
      <c r="WKR418" s="106"/>
      <c r="WKS418" s="35"/>
      <c r="WKT418" s="106"/>
      <c r="WKU418" s="35"/>
      <c r="WKV418" s="106"/>
      <c r="WKW418" s="35"/>
      <c r="WKX418" s="106"/>
      <c r="WKY418" s="35"/>
      <c r="WKZ418" s="106"/>
      <c r="WLA418" s="35"/>
      <c r="WLB418" s="106"/>
      <c r="WLC418" s="35"/>
      <c r="WLD418" s="106"/>
      <c r="WLE418" s="35"/>
      <c r="WLF418" s="106"/>
      <c r="WLG418" s="35"/>
      <c r="WLH418" s="106"/>
      <c r="WLI418" s="35"/>
      <c r="WLJ418" s="106"/>
      <c r="WLK418" s="35"/>
      <c r="WLL418" s="106"/>
      <c r="WLM418" s="35"/>
      <c r="WLN418" s="106"/>
      <c r="WLO418" s="35"/>
      <c r="WLP418" s="106"/>
      <c r="WLQ418" s="35"/>
      <c r="WLR418" s="106"/>
      <c r="WLS418" s="35"/>
      <c r="WLT418" s="106"/>
      <c r="WLU418" s="35"/>
      <c r="WLV418" s="106"/>
      <c r="WLW418" s="35"/>
      <c r="WLX418" s="106"/>
      <c r="WLY418" s="35"/>
      <c r="WLZ418" s="106"/>
      <c r="WMA418" s="35"/>
      <c r="WMB418" s="106"/>
      <c r="WMC418" s="35"/>
      <c r="WMD418" s="106"/>
      <c r="WME418" s="35"/>
      <c r="WMF418" s="106"/>
      <c r="WMG418" s="35"/>
      <c r="WMH418" s="106"/>
      <c r="WMI418" s="35"/>
      <c r="WMJ418" s="106"/>
      <c r="WMK418" s="35"/>
      <c r="WML418" s="106"/>
      <c r="WMM418" s="35"/>
      <c r="WMN418" s="106"/>
      <c r="WMO418" s="35"/>
      <c r="WMP418" s="106"/>
      <c r="WMQ418" s="35"/>
      <c r="WMR418" s="106"/>
      <c r="WMS418" s="35"/>
      <c r="WMT418" s="106"/>
      <c r="WMU418" s="35"/>
      <c r="WMV418" s="106"/>
      <c r="WMW418" s="35"/>
      <c r="WMX418" s="106"/>
      <c r="WMY418" s="35"/>
      <c r="WMZ418" s="106"/>
      <c r="WNA418" s="35"/>
      <c r="WNB418" s="106"/>
      <c r="WNC418" s="35"/>
      <c r="WND418" s="106"/>
      <c r="WNE418" s="35"/>
      <c r="WNF418" s="106"/>
      <c r="WNG418" s="35"/>
      <c r="WNH418" s="106"/>
      <c r="WNI418" s="35"/>
      <c r="WNJ418" s="106"/>
      <c r="WNK418" s="35"/>
      <c r="WNL418" s="106"/>
      <c r="WNM418" s="35"/>
      <c r="WNN418" s="106"/>
      <c r="WNO418" s="35"/>
      <c r="WNP418" s="106"/>
      <c r="WNQ418" s="35"/>
      <c r="WNR418" s="106"/>
      <c r="WNS418" s="35"/>
      <c r="WNT418" s="106"/>
      <c r="WNU418" s="35"/>
      <c r="WNV418" s="106"/>
      <c r="WNW418" s="35"/>
      <c r="WNX418" s="106"/>
      <c r="WNY418" s="35"/>
      <c r="WNZ418" s="106"/>
      <c r="WOA418" s="35"/>
      <c r="WOB418" s="106"/>
      <c r="WOC418" s="35"/>
      <c r="WOD418" s="106"/>
      <c r="WOE418" s="35"/>
      <c r="WOF418" s="106"/>
      <c r="WOG418" s="35"/>
      <c r="WOH418" s="106"/>
      <c r="WOI418" s="35"/>
      <c r="WOJ418" s="106"/>
      <c r="WOK418" s="35"/>
      <c r="WOL418" s="106"/>
      <c r="WOM418" s="35"/>
      <c r="WON418" s="106"/>
      <c r="WOO418" s="35"/>
      <c r="WOP418" s="106"/>
      <c r="WOQ418" s="35"/>
      <c r="WOR418" s="106"/>
      <c r="WOS418" s="35"/>
      <c r="WOT418" s="106"/>
      <c r="WOU418" s="35"/>
      <c r="WOV418" s="106"/>
      <c r="WOW418" s="35"/>
      <c r="WOX418" s="106"/>
      <c r="WOY418" s="35"/>
      <c r="WOZ418" s="106"/>
      <c r="WPA418" s="35"/>
      <c r="WPB418" s="106"/>
      <c r="WPC418" s="35"/>
      <c r="WPD418" s="106"/>
      <c r="WPE418" s="35"/>
      <c r="WPF418" s="106"/>
      <c r="WPG418" s="35"/>
      <c r="WPH418" s="106"/>
      <c r="WPI418" s="35"/>
      <c r="WPJ418" s="106"/>
      <c r="WPK418" s="35"/>
      <c r="WPL418" s="106"/>
      <c r="WPM418" s="35"/>
      <c r="WPN418" s="106"/>
      <c r="WPO418" s="35"/>
      <c r="WPP418" s="106"/>
      <c r="WPQ418" s="35"/>
      <c r="WPR418" s="106"/>
      <c r="WPS418" s="35"/>
      <c r="WPT418" s="106"/>
      <c r="WPU418" s="35"/>
      <c r="WPV418" s="106"/>
      <c r="WPW418" s="35"/>
      <c r="WPX418" s="106"/>
      <c r="WPY418" s="35"/>
      <c r="WPZ418" s="106"/>
      <c r="WQA418" s="35"/>
      <c r="WQB418" s="106"/>
      <c r="WQC418" s="35"/>
      <c r="WQD418" s="106"/>
      <c r="WQE418" s="35"/>
      <c r="WQF418" s="106"/>
      <c r="WQG418" s="35"/>
      <c r="WQH418" s="106"/>
      <c r="WQI418" s="35"/>
      <c r="WQJ418" s="106"/>
      <c r="WQK418" s="35"/>
      <c r="WQL418" s="106"/>
      <c r="WQM418" s="35"/>
      <c r="WQN418" s="106"/>
      <c r="WQO418" s="35"/>
      <c r="WQP418" s="106"/>
      <c r="WQQ418" s="35"/>
      <c r="WQR418" s="106"/>
      <c r="WQS418" s="35"/>
      <c r="WQT418" s="106"/>
      <c r="WQU418" s="35"/>
      <c r="WQV418" s="106"/>
      <c r="WQW418" s="35"/>
      <c r="WQX418" s="106"/>
      <c r="WQY418" s="35"/>
      <c r="WQZ418" s="106"/>
      <c r="WRA418" s="35"/>
      <c r="WRB418" s="106"/>
      <c r="WRC418" s="35"/>
      <c r="WRD418" s="106"/>
      <c r="WRE418" s="35"/>
      <c r="WRF418" s="106"/>
      <c r="WRG418" s="35"/>
      <c r="WRH418" s="106"/>
      <c r="WRI418" s="35"/>
      <c r="WRJ418" s="106"/>
      <c r="WRK418" s="35"/>
      <c r="WRL418" s="106"/>
      <c r="WRM418" s="35"/>
      <c r="WRN418" s="106"/>
      <c r="WRO418" s="35"/>
      <c r="WRP418" s="106"/>
      <c r="WRQ418" s="35"/>
      <c r="WRR418" s="106"/>
      <c r="WRS418" s="35"/>
      <c r="WRT418" s="106"/>
      <c r="WRU418" s="35"/>
      <c r="WRV418" s="106"/>
      <c r="WRW418" s="35"/>
      <c r="WRX418" s="106"/>
      <c r="WRY418" s="35"/>
      <c r="WRZ418" s="106"/>
      <c r="WSA418" s="35"/>
      <c r="WSB418" s="106"/>
      <c r="WSC418" s="35"/>
      <c r="WSD418" s="106"/>
      <c r="WSE418" s="35"/>
      <c r="WSF418" s="106"/>
      <c r="WSG418" s="35"/>
      <c r="WSH418" s="106"/>
      <c r="WSI418" s="35"/>
      <c r="WSJ418" s="106"/>
      <c r="WSK418" s="35"/>
      <c r="WSL418" s="106"/>
      <c r="WSM418" s="35"/>
      <c r="WSN418" s="106"/>
      <c r="WSO418" s="35"/>
      <c r="WSP418" s="106"/>
      <c r="WSQ418" s="35"/>
      <c r="WSR418" s="106"/>
      <c r="WSS418" s="35"/>
      <c r="WST418" s="106"/>
      <c r="WSU418" s="35"/>
      <c r="WSV418" s="106"/>
      <c r="WSW418" s="35"/>
      <c r="WSX418" s="106"/>
      <c r="WSY418" s="35"/>
      <c r="WSZ418" s="106"/>
      <c r="WTA418" s="35"/>
      <c r="WTB418" s="106"/>
      <c r="WTC418" s="35"/>
      <c r="WTD418" s="106"/>
      <c r="WTE418" s="35"/>
      <c r="WTF418" s="106"/>
      <c r="WTG418" s="35"/>
      <c r="WTH418" s="106"/>
      <c r="WTI418" s="35"/>
      <c r="WTJ418" s="106"/>
      <c r="WTK418" s="35"/>
      <c r="WTL418" s="106"/>
      <c r="WTM418" s="35"/>
      <c r="WTN418" s="106"/>
      <c r="WTO418" s="35"/>
      <c r="WTP418" s="106"/>
      <c r="WTQ418" s="35"/>
      <c r="WTR418" s="106"/>
      <c r="WTS418" s="35"/>
      <c r="WTT418" s="106"/>
      <c r="WTU418" s="35"/>
      <c r="WTV418" s="106"/>
      <c r="WTW418" s="35"/>
      <c r="WTX418" s="106"/>
      <c r="WTY418" s="35"/>
      <c r="WTZ418" s="106"/>
      <c r="WUA418" s="35"/>
      <c r="WUB418" s="106"/>
      <c r="WUC418" s="35"/>
      <c r="WUD418" s="106"/>
      <c r="WUE418" s="35"/>
      <c r="WUF418" s="106"/>
      <c r="WUG418" s="35"/>
      <c r="WUH418" s="106"/>
      <c r="WUI418" s="35"/>
      <c r="WUJ418" s="106"/>
      <c r="WUK418" s="35"/>
      <c r="WUL418" s="106"/>
      <c r="WUM418" s="35"/>
      <c r="WUN418" s="106"/>
      <c r="WUO418" s="35"/>
      <c r="WUP418" s="106"/>
      <c r="WUQ418" s="35"/>
      <c r="WUR418" s="106"/>
      <c r="WUS418" s="35"/>
      <c r="WUT418" s="106"/>
      <c r="WUU418" s="35"/>
      <c r="WUV418" s="106"/>
      <c r="WUW418" s="35"/>
      <c r="WUX418" s="106"/>
      <c r="WUY418" s="35"/>
      <c r="WUZ418" s="106"/>
      <c r="WVA418" s="35"/>
      <c r="WVB418" s="106"/>
      <c r="WVC418" s="35"/>
      <c r="WVD418" s="106"/>
      <c r="WVE418" s="35"/>
      <c r="WVF418" s="106"/>
      <c r="WVG418" s="35"/>
      <c r="WVH418" s="106"/>
      <c r="WVI418" s="35"/>
      <c r="WVJ418" s="106"/>
      <c r="WVK418" s="35"/>
      <c r="WVL418" s="106"/>
      <c r="WVM418" s="35"/>
      <c r="WVN418" s="106"/>
      <c r="WVO418" s="35"/>
      <c r="WVP418" s="106"/>
      <c r="WVQ418" s="35"/>
      <c r="WVR418" s="106"/>
      <c r="WVS418" s="35"/>
      <c r="WVT418" s="106"/>
      <c r="WVU418" s="35"/>
      <c r="WVV418" s="106"/>
      <c r="WVW418" s="35"/>
      <c r="WVX418" s="106"/>
      <c r="WVY418" s="35"/>
      <c r="WVZ418" s="106"/>
      <c r="WWA418" s="35"/>
      <c r="WWB418" s="106"/>
      <c r="WWC418" s="35"/>
      <c r="WWD418" s="106"/>
      <c r="WWE418" s="35"/>
      <c r="WWF418" s="106"/>
      <c r="WWG418" s="35"/>
      <c r="WWH418" s="106"/>
      <c r="WWI418" s="35"/>
      <c r="WWJ418" s="106"/>
      <c r="WWK418" s="35"/>
      <c r="WWL418" s="106"/>
      <c r="WWM418" s="35"/>
      <c r="WWN418" s="106"/>
      <c r="WWO418" s="35"/>
      <c r="WWP418" s="106"/>
      <c r="WWQ418" s="35"/>
      <c r="WWR418" s="106"/>
      <c r="WWS418" s="35"/>
      <c r="WWT418" s="106"/>
      <c r="WWU418" s="35"/>
      <c r="WWV418" s="106"/>
      <c r="WWW418" s="35"/>
      <c r="WWX418" s="106"/>
      <c r="WWY418" s="35"/>
      <c r="WWZ418" s="106"/>
      <c r="WXA418" s="35"/>
      <c r="WXB418" s="106"/>
      <c r="WXC418" s="35"/>
      <c r="WXD418" s="106"/>
      <c r="WXE418" s="35"/>
      <c r="WXF418" s="106"/>
      <c r="WXG418" s="35"/>
      <c r="WXH418" s="106"/>
      <c r="WXI418" s="35"/>
      <c r="WXJ418" s="106"/>
      <c r="WXK418" s="35"/>
      <c r="WXL418" s="106"/>
      <c r="WXM418" s="35"/>
      <c r="WXN418" s="106"/>
      <c r="WXO418" s="35"/>
      <c r="WXP418" s="106"/>
      <c r="WXQ418" s="35"/>
      <c r="WXR418" s="106"/>
      <c r="WXS418" s="35"/>
      <c r="WXT418" s="106"/>
      <c r="WXU418" s="35"/>
      <c r="WXV418" s="106"/>
      <c r="WXW418" s="35"/>
      <c r="WXX418" s="106"/>
      <c r="WXY418" s="35"/>
      <c r="WXZ418" s="106"/>
      <c r="WYA418" s="35"/>
      <c r="WYB418" s="106"/>
      <c r="WYC418" s="35"/>
      <c r="WYD418" s="106"/>
      <c r="WYE418" s="35"/>
      <c r="WYF418" s="106"/>
      <c r="WYG418" s="35"/>
      <c r="WYH418" s="106"/>
      <c r="WYI418" s="35"/>
      <c r="WYJ418" s="106"/>
      <c r="WYK418" s="35"/>
      <c r="WYL418" s="106"/>
      <c r="WYM418" s="35"/>
      <c r="WYN418" s="106"/>
      <c r="WYO418" s="35"/>
      <c r="WYP418" s="106"/>
      <c r="WYQ418" s="35"/>
      <c r="WYR418" s="106"/>
      <c r="WYS418" s="35"/>
      <c r="WYT418" s="106"/>
      <c r="WYU418" s="35"/>
      <c r="WYV418" s="106"/>
      <c r="WYW418" s="35"/>
      <c r="WYX418" s="106"/>
      <c r="WYY418" s="35"/>
      <c r="WYZ418" s="106"/>
      <c r="WZA418" s="35"/>
      <c r="WZB418" s="106"/>
      <c r="WZC418" s="35"/>
      <c r="WZD418" s="106"/>
      <c r="WZE418" s="35"/>
      <c r="WZF418" s="106"/>
      <c r="WZG418" s="35"/>
      <c r="WZH418" s="106"/>
      <c r="WZI418" s="35"/>
      <c r="WZJ418" s="106"/>
      <c r="WZK418" s="35"/>
      <c r="WZL418" s="106"/>
      <c r="WZM418" s="35"/>
      <c r="WZN418" s="106"/>
      <c r="WZO418" s="35"/>
      <c r="WZP418" s="106"/>
      <c r="WZQ418" s="35"/>
      <c r="WZR418" s="106"/>
      <c r="WZS418" s="35"/>
      <c r="WZT418" s="106"/>
      <c r="WZU418" s="35"/>
      <c r="WZV418" s="106"/>
      <c r="WZW418" s="35"/>
      <c r="WZX418" s="106"/>
      <c r="WZY418" s="35"/>
      <c r="WZZ418" s="106"/>
      <c r="XAA418" s="35"/>
      <c r="XAB418" s="106"/>
      <c r="XAC418" s="35"/>
      <c r="XAD418" s="106"/>
      <c r="XAE418" s="35"/>
      <c r="XAF418" s="106"/>
      <c r="XAG418" s="35"/>
      <c r="XAH418" s="106"/>
      <c r="XAI418" s="35"/>
      <c r="XAJ418" s="106"/>
      <c r="XAK418" s="35"/>
      <c r="XAL418" s="106"/>
      <c r="XAM418" s="35"/>
      <c r="XAN418" s="106"/>
      <c r="XAO418" s="35"/>
      <c r="XAP418" s="106"/>
      <c r="XAQ418" s="35"/>
      <c r="XAR418" s="106"/>
      <c r="XAS418" s="35"/>
      <c r="XAT418" s="106"/>
      <c r="XAU418" s="35"/>
      <c r="XAV418" s="106"/>
      <c r="XAW418" s="35"/>
      <c r="XAX418" s="106"/>
      <c r="XAY418" s="35"/>
      <c r="XAZ418" s="106"/>
      <c r="XBA418" s="35"/>
      <c r="XBB418" s="106"/>
      <c r="XBC418" s="35"/>
      <c r="XBD418" s="106"/>
      <c r="XBE418" s="35"/>
      <c r="XBF418" s="106"/>
      <c r="XBG418" s="35"/>
      <c r="XBH418" s="106"/>
      <c r="XBI418" s="35"/>
      <c r="XBJ418" s="106"/>
      <c r="XBK418" s="35"/>
      <c r="XBL418" s="106"/>
      <c r="XBM418" s="35"/>
      <c r="XBN418" s="106"/>
      <c r="XBO418" s="35"/>
      <c r="XBP418" s="106"/>
      <c r="XBQ418" s="35"/>
      <c r="XBR418" s="106"/>
      <c r="XBS418" s="35"/>
      <c r="XBT418" s="106"/>
      <c r="XBU418" s="35"/>
      <c r="XBV418" s="106"/>
      <c r="XBW418" s="35"/>
      <c r="XBX418" s="106"/>
      <c r="XBY418" s="35"/>
      <c r="XBZ418" s="106"/>
      <c r="XCA418" s="35"/>
      <c r="XCB418" s="106"/>
      <c r="XCC418" s="35"/>
      <c r="XCD418" s="106"/>
      <c r="XCE418" s="35"/>
      <c r="XCF418" s="106"/>
      <c r="XCG418" s="35"/>
      <c r="XCH418" s="106"/>
      <c r="XCI418" s="35"/>
      <c r="XCJ418" s="106"/>
      <c r="XCK418" s="35"/>
      <c r="XCL418" s="106"/>
      <c r="XCM418" s="35"/>
      <c r="XCN418" s="106"/>
      <c r="XCO418" s="35"/>
      <c r="XCP418" s="106"/>
      <c r="XCQ418" s="35"/>
      <c r="XCR418" s="106"/>
      <c r="XCS418" s="35"/>
      <c r="XCT418" s="106"/>
      <c r="XCU418" s="35"/>
      <c r="XCV418" s="106"/>
      <c r="XCW418" s="35"/>
      <c r="XCX418" s="106"/>
      <c r="XCY418" s="35"/>
      <c r="XCZ418" s="106"/>
      <c r="XDA418" s="35"/>
      <c r="XDB418" s="106"/>
      <c r="XDC418" s="35"/>
      <c r="XDD418" s="106"/>
      <c r="XDE418" s="35"/>
      <c r="XDF418" s="106"/>
      <c r="XDG418" s="35"/>
      <c r="XDH418" s="106"/>
      <c r="XDI418" s="35"/>
      <c r="XDJ418" s="106"/>
      <c r="XDK418" s="35"/>
      <c r="XDL418" s="106"/>
      <c r="XDM418" s="35"/>
      <c r="XDN418" s="106"/>
      <c r="XDO418" s="35"/>
      <c r="XDP418" s="106"/>
      <c r="XDQ418" s="35"/>
      <c r="XDR418" s="106"/>
      <c r="XDS418" s="35"/>
      <c r="XDT418" s="106"/>
      <c r="XDU418" s="35"/>
      <c r="XDV418" s="106"/>
      <c r="XDW418" s="35"/>
      <c r="XDX418" s="106"/>
      <c r="XDY418" s="35"/>
      <c r="XDZ418" s="106"/>
      <c r="XEA418" s="35"/>
      <c r="XEB418" s="106"/>
      <c r="XEC418" s="35"/>
      <c r="XED418" s="106"/>
      <c r="XEE418" s="35"/>
      <c r="XEF418" s="106"/>
      <c r="XEG418" s="35"/>
      <c r="XEH418" s="106"/>
      <c r="XEI418" s="35"/>
      <c r="XEJ418" s="106"/>
      <c r="XEK418" s="35"/>
      <c r="XEL418" s="106"/>
      <c r="XEM418" s="35"/>
      <c r="XEN418" s="106"/>
      <c r="XEO418" s="35"/>
      <c r="XEP418" s="106"/>
      <c r="XEQ418" s="35"/>
      <c r="XER418" s="106"/>
    </row>
    <row r="419" spans="12:16372" customFormat="1" ht="15" customHeight="1">
      <c r="L419" s="66" t="s">
        <v>787</v>
      </c>
      <c r="M419" s="68" t="s">
        <v>2304</v>
      </c>
      <c r="N419" s="66" t="s">
        <v>203</v>
      </c>
      <c r="O419" s="66">
        <v>21715</v>
      </c>
      <c r="P419" s="452" t="s">
        <v>175</v>
      </c>
      <c r="Q419" s="457">
        <f t="shared" si="25"/>
        <v>751201</v>
      </c>
      <c r="R419" s="457" t="str">
        <f t="shared" si="26"/>
        <v>SPC.01.</v>
      </c>
      <c r="S419" s="457" t="str">
        <f t="shared" si="27"/>
        <v>Produkcja wyrobów cukierniczych</v>
      </c>
      <c r="T419" s="673" t="s">
        <v>2330</v>
      </c>
      <c r="U419" s="436">
        <v>5</v>
      </c>
      <c r="V419" s="436">
        <v>5</v>
      </c>
      <c r="W419" s="444" t="s">
        <v>1994</v>
      </c>
      <c r="X419" s="436">
        <v>0</v>
      </c>
      <c r="Y419" s="506">
        <v>0</v>
      </c>
      <c r="Z419" s="515" t="str">
        <f t="shared" si="28"/>
        <v>Centrum Kształcenia Zawodowego w Świdnicy, 58-105 Świdnica, ul. Gen. Władysława Sikorskiego 41</v>
      </c>
      <c r="AA419" s="440" t="s">
        <v>93</v>
      </c>
      <c r="AB419" s="120"/>
      <c r="AC419" s="120"/>
      <c r="AD419" s="120"/>
      <c r="AJ419" s="466"/>
    </row>
    <row r="420" spans="12:16372" customFormat="1" ht="15" customHeight="1">
      <c r="L420" s="66" t="s">
        <v>788</v>
      </c>
      <c r="M420" s="68" t="s">
        <v>2304</v>
      </c>
      <c r="N420" s="66" t="s">
        <v>203</v>
      </c>
      <c r="O420" s="66">
        <v>21715</v>
      </c>
      <c r="P420" s="452" t="s">
        <v>78</v>
      </c>
      <c r="Q420" s="457">
        <f t="shared" si="25"/>
        <v>741103</v>
      </c>
      <c r="R420" s="457" t="str">
        <f t="shared" si="26"/>
        <v>ELE.02.</v>
      </c>
      <c r="S420" s="457" t="str">
        <f t="shared" si="27"/>
        <v>Montaż, uruchamianie i konserwacja instalacji, maszyn i urządzeń elektrycznych</v>
      </c>
      <c r="T420" s="497" t="s">
        <v>2330</v>
      </c>
      <c r="U420" s="436">
        <v>1</v>
      </c>
      <c r="V420" s="436">
        <v>0</v>
      </c>
      <c r="W420" s="444" t="s">
        <v>1994</v>
      </c>
      <c r="X420" s="436">
        <v>0</v>
      </c>
      <c r="Y420" s="506">
        <v>0</v>
      </c>
      <c r="Z420" s="515" t="str">
        <f t="shared" si="28"/>
        <v>Centrum Kształcenia Zawodowego w Świdnicy, 58-105 Świdnica, ul. Gen. Władysława Sikorskiego 41</v>
      </c>
      <c r="AA420" s="440" t="s">
        <v>93</v>
      </c>
      <c r="AB420" s="120"/>
      <c r="AC420" s="120"/>
      <c r="AD420" s="120"/>
      <c r="AJ420" s="466"/>
    </row>
    <row r="421" spans="12:16372" customFormat="1" ht="15" customHeight="1">
      <c r="L421" s="66" t="s">
        <v>791</v>
      </c>
      <c r="M421" s="68" t="s">
        <v>2304</v>
      </c>
      <c r="N421" s="66" t="s">
        <v>203</v>
      </c>
      <c r="O421" s="66">
        <v>21715</v>
      </c>
      <c r="P421" s="452" t="s">
        <v>192</v>
      </c>
      <c r="Q421" s="457">
        <f t="shared" si="25"/>
        <v>713203</v>
      </c>
      <c r="R421" s="457" t="str">
        <f t="shared" si="26"/>
        <v>MOT.03.</v>
      </c>
      <c r="S421" s="457" t="str">
        <f t="shared" si="27"/>
        <v>Diagnozowanie i naprawa powłok lakierniczych</v>
      </c>
      <c r="T421" s="497" t="s">
        <v>2330</v>
      </c>
      <c r="U421" s="607">
        <v>0</v>
      </c>
      <c r="V421" s="436">
        <v>0</v>
      </c>
      <c r="W421" s="444" t="s">
        <v>1994</v>
      </c>
      <c r="X421" s="436">
        <v>0</v>
      </c>
      <c r="Y421" s="506">
        <v>0</v>
      </c>
      <c r="Z421" s="515" t="str">
        <f t="shared" si="28"/>
        <v>Centrum Kształcenia Zawodowego w Świdnicy, 58-105 Świdnica, ul. Gen. Władysława Sikorskiego 41</v>
      </c>
      <c r="AA421" s="440" t="s">
        <v>93</v>
      </c>
      <c r="AB421" s="120"/>
      <c r="AC421" s="120"/>
      <c r="AD421" s="120"/>
      <c r="AJ421" s="466"/>
    </row>
    <row r="422" spans="12:16372" customFormat="1" ht="15" customHeight="1">
      <c r="L422" s="66" t="s">
        <v>793</v>
      </c>
      <c r="M422" s="68" t="s">
        <v>2304</v>
      </c>
      <c r="N422" s="66" t="s">
        <v>203</v>
      </c>
      <c r="O422" s="66">
        <v>21715</v>
      </c>
      <c r="P422" s="452" t="s">
        <v>79</v>
      </c>
      <c r="Q422" s="457">
        <f t="shared" si="25"/>
        <v>751204</v>
      </c>
      <c r="R422" s="457" t="str">
        <f t="shared" si="26"/>
        <v>SPC.03.</v>
      </c>
      <c r="S422" s="457" t="str">
        <f t="shared" si="27"/>
        <v>Produkcja wyrobów piekarskich</v>
      </c>
      <c r="T422" s="674" t="s">
        <v>2330</v>
      </c>
      <c r="U422" s="436">
        <v>2</v>
      </c>
      <c r="V422" s="436">
        <v>0</v>
      </c>
      <c r="W422" s="444" t="s">
        <v>1994</v>
      </c>
      <c r="X422" s="436">
        <v>0</v>
      </c>
      <c r="Y422" s="506">
        <v>0</v>
      </c>
      <c r="Z422" s="515" t="str">
        <f t="shared" si="28"/>
        <v>Centrum Kształcenia Zawodowego w Świdnicy, 58-105 Świdnica, ul. Gen. Władysława Sikorskiego 41</v>
      </c>
      <c r="AA422" s="440" t="s">
        <v>93</v>
      </c>
      <c r="AB422" s="448"/>
      <c r="AC422" s="448"/>
      <c r="AD422" s="120"/>
      <c r="AJ422" s="466"/>
    </row>
    <row r="423" spans="12:16372" customFormat="1" ht="15" customHeight="1">
      <c r="L423" s="66" t="s">
        <v>800</v>
      </c>
      <c r="M423" s="68" t="s">
        <v>2177</v>
      </c>
      <c r="N423" s="196" t="s">
        <v>203</v>
      </c>
      <c r="O423" s="66">
        <v>12321</v>
      </c>
      <c r="P423" s="452" t="s">
        <v>171</v>
      </c>
      <c r="Q423" s="457">
        <f t="shared" si="25"/>
        <v>712618</v>
      </c>
      <c r="R423" s="457" t="str">
        <f t="shared" si="26"/>
        <v>BUD.09.</v>
      </c>
      <c r="S423" s="457" t="str">
        <f t="shared" si="27"/>
        <v>Wykonywanie robót związanych z budową, montażem i eksploatacją sieci oraz instalacji sanitarnych</v>
      </c>
      <c r="T423" s="424" t="s">
        <v>2330</v>
      </c>
      <c r="U423" s="436">
        <v>1</v>
      </c>
      <c r="V423" s="436">
        <v>0</v>
      </c>
      <c r="W423" s="444" t="s">
        <v>1996</v>
      </c>
      <c r="X423" s="436">
        <v>0</v>
      </c>
      <c r="Y423" s="506">
        <v>0</v>
      </c>
      <c r="Z423" s="515" t="str">
        <f t="shared" si="28"/>
        <v>Centrum Kształcenia Zawodowego w Świdnicy, 58-105 Świdnica, ul. Gen. Władysława Sikorskiego 41</v>
      </c>
      <c r="AA423" s="440" t="s">
        <v>93</v>
      </c>
      <c r="AB423" s="272"/>
      <c r="AC423" s="120"/>
      <c r="AD423" s="120"/>
      <c r="AJ423" s="466"/>
    </row>
    <row r="424" spans="12:16372" customFormat="1" ht="15" customHeight="1">
      <c r="L424" s="66" t="s">
        <v>802</v>
      </c>
      <c r="M424" s="68" t="s">
        <v>2177</v>
      </c>
      <c r="N424" s="66" t="s">
        <v>203</v>
      </c>
      <c r="O424" s="66">
        <v>12321</v>
      </c>
      <c r="P424" s="452" t="s">
        <v>79</v>
      </c>
      <c r="Q424" s="457">
        <f t="shared" si="25"/>
        <v>751204</v>
      </c>
      <c r="R424" s="457" t="str">
        <f t="shared" si="26"/>
        <v>SPC.03.</v>
      </c>
      <c r="S424" s="457" t="str">
        <f t="shared" si="27"/>
        <v>Produkcja wyrobów piekarskich</v>
      </c>
      <c r="T424" s="428" t="s">
        <v>2330</v>
      </c>
      <c r="U424" s="436">
        <v>4</v>
      </c>
      <c r="V424" s="436">
        <v>0</v>
      </c>
      <c r="W424" s="444" t="s">
        <v>1996</v>
      </c>
      <c r="X424" s="436">
        <v>0</v>
      </c>
      <c r="Y424" s="506">
        <v>0</v>
      </c>
      <c r="Z424" s="515" t="str">
        <f t="shared" si="28"/>
        <v>Centrum Kształcenia Zawodowego w Świdnicy, 58-105 Świdnica, ul. Gen. Władysława Sikorskiego 41</v>
      </c>
      <c r="AA424" s="440" t="s">
        <v>93</v>
      </c>
      <c r="AB424" s="448"/>
      <c r="AC424" s="120"/>
      <c r="AD424" s="120"/>
      <c r="AJ424" s="466"/>
    </row>
    <row r="425" spans="12:16372" customFormat="1" ht="15" customHeight="1">
      <c r="L425" s="66" t="s">
        <v>794</v>
      </c>
      <c r="M425" s="68" t="s">
        <v>2304</v>
      </c>
      <c r="N425" s="66" t="s">
        <v>203</v>
      </c>
      <c r="O425" s="66">
        <v>21715</v>
      </c>
      <c r="P425" s="452" t="s">
        <v>70</v>
      </c>
      <c r="Q425" s="457">
        <f t="shared" si="25"/>
        <v>522301</v>
      </c>
      <c r="R425" s="457" t="str">
        <f t="shared" si="26"/>
        <v>HAN.01.</v>
      </c>
      <c r="S425" s="457" t="str">
        <f t="shared" si="27"/>
        <v>Prowadzenie sprzedaży</v>
      </c>
      <c r="T425" s="673" t="s">
        <v>2281</v>
      </c>
      <c r="U425" s="436">
        <v>12</v>
      </c>
      <c r="V425" s="436">
        <v>10</v>
      </c>
      <c r="W425" s="444" t="s">
        <v>1994</v>
      </c>
      <c r="X425" s="436">
        <v>0</v>
      </c>
      <c r="Y425" s="506">
        <v>0</v>
      </c>
      <c r="Z425" s="526" t="str">
        <f t="shared" si="28"/>
        <v>Centrum Kształcenia Zawodowego w Świdnicy, 58-105 Świdnica, ul. Gen. Władysława Sikorskiego 41</v>
      </c>
      <c r="AA425" s="588" t="s">
        <v>93</v>
      </c>
      <c r="AB425" s="120"/>
      <c r="AC425" s="448"/>
      <c r="AD425" s="120"/>
      <c r="AJ425" s="466"/>
    </row>
    <row r="426" spans="12:16372" customFormat="1" ht="15" customHeight="1">
      <c r="L426" s="66" t="s">
        <v>803</v>
      </c>
      <c r="M426" s="68" t="s">
        <v>2177</v>
      </c>
      <c r="N426" s="66" t="s">
        <v>203</v>
      </c>
      <c r="O426" s="66">
        <v>12321</v>
      </c>
      <c r="P426" s="452" t="s">
        <v>70</v>
      </c>
      <c r="Q426" s="457">
        <f t="shared" si="25"/>
        <v>522301</v>
      </c>
      <c r="R426" s="457" t="str">
        <f t="shared" si="26"/>
        <v>HAN.01.</v>
      </c>
      <c r="S426" s="457" t="str">
        <f t="shared" si="27"/>
        <v>Prowadzenie sprzedaży</v>
      </c>
      <c r="T426" s="424" t="s">
        <v>2281</v>
      </c>
      <c r="U426" s="441">
        <v>15</v>
      </c>
      <c r="V426" s="441">
        <v>12</v>
      </c>
      <c r="W426" s="444" t="s">
        <v>1996</v>
      </c>
      <c r="X426" s="436">
        <v>0</v>
      </c>
      <c r="Y426" s="506">
        <v>0</v>
      </c>
      <c r="Z426" s="515" t="str">
        <f t="shared" si="28"/>
        <v>Centrum Kształcenia Zawodowego w Świdnicy, 58-105 Świdnica, ul. Gen. Władysława Sikorskiego 41</v>
      </c>
      <c r="AA426" s="440" t="s">
        <v>93</v>
      </c>
      <c r="AB426" s="448"/>
      <c r="AC426" s="120"/>
      <c r="AD426" s="120"/>
      <c r="AJ426" s="466"/>
    </row>
    <row r="427" spans="12:16372" customFormat="1" ht="15" customHeight="1">
      <c r="L427" s="581"/>
      <c r="M427" s="68" t="s">
        <v>2177</v>
      </c>
      <c r="N427" s="66" t="s">
        <v>203</v>
      </c>
      <c r="O427" s="66">
        <v>12321</v>
      </c>
      <c r="P427" s="582" t="s">
        <v>194</v>
      </c>
      <c r="Q427" s="583">
        <f t="shared" si="25"/>
        <v>711204</v>
      </c>
      <c r="R427" s="583" t="str">
        <f t="shared" si="26"/>
        <v>BUD.12.</v>
      </c>
      <c r="S427" s="583" t="str">
        <f t="shared" si="27"/>
        <v> Wykonywanie robót murarskich i tynkarskich</v>
      </c>
      <c r="T427" s="423" t="s">
        <v>2290</v>
      </c>
      <c r="U427" s="436">
        <v>2</v>
      </c>
      <c r="V427" s="436">
        <v>0</v>
      </c>
      <c r="W427" s="444" t="s">
        <v>1996</v>
      </c>
      <c r="X427" s="436">
        <v>0</v>
      </c>
      <c r="Y427" s="506">
        <v>0</v>
      </c>
      <c r="Z427" s="586" t="str">
        <f t="shared" si="28"/>
        <v>Centrum Kształcenia Zawodowego w Świdnicy, 58-105 Świdnica, ul. Gen. Władysława Sikorskiego 41</v>
      </c>
      <c r="AA427" s="587" t="s">
        <v>93</v>
      </c>
      <c r="AB427" s="584"/>
      <c r="AC427" s="585"/>
      <c r="AD427" s="585"/>
      <c r="AJ427" s="466"/>
    </row>
    <row r="428" spans="12:16372" customFormat="1" ht="15" customHeight="1">
      <c r="L428" s="66" t="s">
        <v>804</v>
      </c>
      <c r="M428" s="68" t="s">
        <v>2185</v>
      </c>
      <c r="N428" s="196" t="s">
        <v>952</v>
      </c>
      <c r="O428" s="66">
        <v>14928</v>
      </c>
      <c r="P428" s="452" t="s">
        <v>177</v>
      </c>
      <c r="Q428" s="457">
        <f t="shared" si="25"/>
        <v>722204</v>
      </c>
      <c r="R428" s="457" t="str">
        <f t="shared" si="26"/>
        <v>MEC.08.</v>
      </c>
      <c r="S428" s="457" t="str">
        <f t="shared" si="27"/>
        <v>Wykonywanie i naprawa elementów maszyn, urządzeń i narzędzi</v>
      </c>
      <c r="T428" s="283"/>
      <c r="U428" s="607">
        <v>0</v>
      </c>
      <c r="V428" s="436">
        <v>0</v>
      </c>
      <c r="W428" s="444" t="s">
        <v>1994</v>
      </c>
      <c r="X428" s="436">
        <v>0</v>
      </c>
      <c r="Y428" s="506">
        <v>0</v>
      </c>
      <c r="Z428" s="515" t="str">
        <f t="shared" si="28"/>
        <v>Centrum Kształcenia Zawodowego w Świdnicy, 58-105 Świdnica, ul. Gen. Władysława Sikorskiego 41</v>
      </c>
      <c r="AA428" s="440" t="s">
        <v>93</v>
      </c>
      <c r="AB428" s="448"/>
      <c r="AC428" s="120"/>
      <c r="AD428" s="120"/>
      <c r="AJ428" s="466"/>
    </row>
    <row r="429" spans="12:16372" customFormat="1" ht="15" customHeight="1">
      <c r="L429" s="66" t="s">
        <v>805</v>
      </c>
      <c r="M429" s="68" t="s">
        <v>2185</v>
      </c>
      <c r="N429" s="66" t="s">
        <v>952</v>
      </c>
      <c r="O429" s="66">
        <v>14928</v>
      </c>
      <c r="P429" s="452" t="s">
        <v>33</v>
      </c>
      <c r="Q429" s="457">
        <f t="shared" si="25"/>
        <v>514101</v>
      </c>
      <c r="R429" s="457" t="str">
        <f t="shared" si="26"/>
        <v>FRK.01.</v>
      </c>
      <c r="S429" s="457" t="str">
        <f t="shared" si="27"/>
        <v>Wykonywanie usług fryzjerskich</v>
      </c>
      <c r="T429" s="426" t="s">
        <v>2290</v>
      </c>
      <c r="U429" s="436">
        <v>5</v>
      </c>
      <c r="V429" s="436">
        <v>5</v>
      </c>
      <c r="W429" s="444" t="s">
        <v>1994</v>
      </c>
      <c r="X429" s="436">
        <v>0</v>
      </c>
      <c r="Y429" s="506">
        <v>0</v>
      </c>
      <c r="Z429" s="515" t="str">
        <f t="shared" si="28"/>
        <v>Centrum Kształcenia Zawodowego w Świdnicy, 58-105 Świdnica, ul. Gen. Władysława Sikorskiego 41</v>
      </c>
      <c r="AA429" s="440" t="s">
        <v>93</v>
      </c>
      <c r="AB429" s="448"/>
      <c r="AC429" s="120"/>
      <c r="AD429" s="120"/>
      <c r="AE429" t="s">
        <v>202</v>
      </c>
      <c r="AJ429" s="466"/>
    </row>
    <row r="430" spans="12:16372" customFormat="1">
      <c r="L430" s="66" t="s">
        <v>807</v>
      </c>
      <c r="M430" s="68" t="s">
        <v>2185</v>
      </c>
      <c r="N430" s="196" t="s">
        <v>952</v>
      </c>
      <c r="O430" s="66">
        <v>14928</v>
      </c>
      <c r="P430" s="452" t="s">
        <v>71</v>
      </c>
      <c r="Q430" s="457">
        <f t="shared" si="25"/>
        <v>512001</v>
      </c>
      <c r="R430" s="457" t="str">
        <f t="shared" si="26"/>
        <v>HGT.02.</v>
      </c>
      <c r="S430" s="457" t="str">
        <f t="shared" si="27"/>
        <v> Przygotowanie i wydawanie dań</v>
      </c>
      <c r="T430" s="428" t="s">
        <v>2290</v>
      </c>
      <c r="U430" s="436">
        <v>8</v>
      </c>
      <c r="V430" s="436">
        <v>7</v>
      </c>
      <c r="W430" s="444" t="s">
        <v>1994</v>
      </c>
      <c r="X430" s="436">
        <v>0</v>
      </c>
      <c r="Y430" s="506">
        <v>0</v>
      </c>
      <c r="Z430" s="515" t="str">
        <f t="shared" si="28"/>
        <v>Centrum Kształcenia Zawodowego w Świdnicy, 58-105 Świdnica, ul. Gen. Władysława Sikorskiego 41</v>
      </c>
      <c r="AA430" s="440" t="s">
        <v>93</v>
      </c>
      <c r="AB430" s="448"/>
      <c r="AC430" s="448"/>
      <c r="AD430" s="120"/>
      <c r="AJ430" s="466"/>
    </row>
    <row r="431" spans="12:16372" customFormat="1">
      <c r="L431" s="66" t="s">
        <v>809</v>
      </c>
      <c r="M431" s="68" t="s">
        <v>2185</v>
      </c>
      <c r="N431" s="196" t="s">
        <v>952</v>
      </c>
      <c r="O431" s="66">
        <v>14928</v>
      </c>
      <c r="P431" s="452" t="s">
        <v>70</v>
      </c>
      <c r="Q431" s="457">
        <f t="shared" si="25"/>
        <v>522301</v>
      </c>
      <c r="R431" s="457" t="str">
        <f t="shared" si="26"/>
        <v>HAN.01.</v>
      </c>
      <c r="S431" s="457" t="str">
        <f t="shared" si="27"/>
        <v>Prowadzenie sprzedaży</v>
      </c>
      <c r="T431" s="423" t="s">
        <v>2290</v>
      </c>
      <c r="U431" s="436">
        <v>15</v>
      </c>
      <c r="V431" s="436">
        <v>13</v>
      </c>
      <c r="W431" s="444" t="s">
        <v>1994</v>
      </c>
      <c r="X431" s="436">
        <v>0</v>
      </c>
      <c r="Y431" s="506">
        <v>0</v>
      </c>
      <c r="Z431" s="515" t="str">
        <f t="shared" si="28"/>
        <v>Centrum Kształcenia Zawodowego w Świdnicy, 58-105 Świdnica, ul. Gen. Władysława Sikorskiego 41</v>
      </c>
      <c r="AA431" s="440" t="s">
        <v>93</v>
      </c>
      <c r="AB431" s="120"/>
      <c r="AC431" s="448"/>
      <c r="AD431" s="120"/>
      <c r="AJ431" s="466"/>
    </row>
    <row r="432" spans="12:16372" customFormat="1">
      <c r="L432" s="66" t="s">
        <v>812</v>
      </c>
      <c r="M432" s="68" t="s">
        <v>2185</v>
      </c>
      <c r="N432" s="196" t="s">
        <v>952</v>
      </c>
      <c r="O432" s="66">
        <v>14928</v>
      </c>
      <c r="P432" s="452" t="s">
        <v>73</v>
      </c>
      <c r="Q432" s="457">
        <f t="shared" si="25"/>
        <v>722307</v>
      </c>
      <c r="R432" s="457" t="str">
        <f t="shared" si="26"/>
        <v>MEC.05.</v>
      </c>
      <c r="S432" s="457" t="str">
        <f t="shared" si="27"/>
        <v> Użytkowanie obrabiarek skrawających</v>
      </c>
      <c r="T432" s="425" t="s">
        <v>2290</v>
      </c>
      <c r="U432" s="436">
        <v>9</v>
      </c>
      <c r="V432" s="436">
        <v>2</v>
      </c>
      <c r="W432" s="444" t="s">
        <v>1994</v>
      </c>
      <c r="X432" s="436">
        <v>0</v>
      </c>
      <c r="Y432" s="506">
        <v>0</v>
      </c>
      <c r="Z432" s="515" t="str">
        <f t="shared" si="28"/>
        <v>Centrum Kształcenia Zawodowego w Świdnicy, 58-105 Świdnica, ul. Gen. Władysława Sikorskiego 41</v>
      </c>
      <c r="AA432" s="440" t="s">
        <v>93</v>
      </c>
      <c r="AB432" s="120"/>
      <c r="AC432" s="271"/>
      <c r="AD432" s="120"/>
      <c r="AJ432" s="466"/>
    </row>
    <row r="433" spans="12:36" customFormat="1">
      <c r="L433" s="66" t="s">
        <v>806</v>
      </c>
      <c r="M433" s="68" t="s">
        <v>2185</v>
      </c>
      <c r="N433" s="196" t="s">
        <v>952</v>
      </c>
      <c r="O433" s="66">
        <v>14928</v>
      </c>
      <c r="P433" s="452" t="s">
        <v>66</v>
      </c>
      <c r="Q433" s="457">
        <f t="shared" si="25"/>
        <v>723103</v>
      </c>
      <c r="R433" s="457" t="str">
        <f t="shared" si="26"/>
        <v>MOT.05.</v>
      </c>
      <c r="S433" s="457" t="str">
        <f t="shared" si="27"/>
        <v>Obsługa, diagnozowanie oraz naprawa pojazdów samochodowych</v>
      </c>
      <c r="T433" s="426" t="s">
        <v>2284</v>
      </c>
      <c r="U433" s="436">
        <v>10</v>
      </c>
      <c r="V433" s="436">
        <v>0</v>
      </c>
      <c r="W433" s="444" t="s">
        <v>1994</v>
      </c>
      <c r="X433" s="436">
        <v>0</v>
      </c>
      <c r="Y433" s="506">
        <v>0</v>
      </c>
      <c r="Z433" s="515" t="str">
        <f t="shared" si="28"/>
        <v>Centrum Kształcenia Zawodowego w Świdnicy, 58-105 Świdnica, ul. Gen. Władysława Sikorskiego 41</v>
      </c>
      <c r="AA433" s="440" t="s">
        <v>93</v>
      </c>
      <c r="AB433" s="448"/>
      <c r="AC433" s="120"/>
      <c r="AD433" s="120"/>
      <c r="AJ433" s="466"/>
    </row>
    <row r="434" spans="12:36" customFormat="1">
      <c r="L434" s="66" t="s">
        <v>808</v>
      </c>
      <c r="M434" s="68" t="s">
        <v>2185</v>
      </c>
      <c r="N434" s="196" t="s">
        <v>952</v>
      </c>
      <c r="O434" s="66">
        <v>14928</v>
      </c>
      <c r="P434" s="452" t="s">
        <v>78</v>
      </c>
      <c r="Q434" s="457">
        <f t="shared" si="25"/>
        <v>741103</v>
      </c>
      <c r="R434" s="457" t="str">
        <f t="shared" si="26"/>
        <v>ELE.02.</v>
      </c>
      <c r="S434" s="457" t="str">
        <f t="shared" si="27"/>
        <v>Montaż, uruchamianie i konserwacja instalacji, maszyn i urządzeń elektrycznych</v>
      </c>
      <c r="T434" s="430" t="s">
        <v>2330</v>
      </c>
      <c r="U434" s="436">
        <v>5</v>
      </c>
      <c r="V434" s="436">
        <v>0</v>
      </c>
      <c r="W434" s="444" t="s">
        <v>1994</v>
      </c>
      <c r="X434" s="436">
        <v>0</v>
      </c>
      <c r="Y434" s="506">
        <v>0</v>
      </c>
      <c r="Z434" s="515" t="str">
        <f t="shared" si="28"/>
        <v>Centrum Kształcenia Zawodowego w Świdnicy, 58-105 Świdnica, ul. Gen. Władysława Sikorskiego 41</v>
      </c>
      <c r="AA434" s="440" t="s">
        <v>93</v>
      </c>
      <c r="AB434" s="448"/>
      <c r="AC434" s="272"/>
      <c r="AD434" s="120"/>
      <c r="AJ434" s="466"/>
    </row>
    <row r="435" spans="12:36" customFormat="1">
      <c r="L435" s="66" t="s">
        <v>810</v>
      </c>
      <c r="M435" s="68" t="s">
        <v>2185</v>
      </c>
      <c r="N435" s="196" t="s">
        <v>952</v>
      </c>
      <c r="O435" s="66">
        <v>14928</v>
      </c>
      <c r="P435" s="452" t="s">
        <v>175</v>
      </c>
      <c r="Q435" s="457">
        <f t="shared" si="25"/>
        <v>751201</v>
      </c>
      <c r="R435" s="457" t="str">
        <f t="shared" si="26"/>
        <v>SPC.01.</v>
      </c>
      <c r="S435" s="457" t="str">
        <f t="shared" si="27"/>
        <v>Produkcja wyrobów cukierniczych</v>
      </c>
      <c r="T435" s="424" t="s">
        <v>2330</v>
      </c>
      <c r="U435" s="436">
        <v>1</v>
      </c>
      <c r="V435" s="436">
        <v>1</v>
      </c>
      <c r="W435" s="444" t="s">
        <v>1994</v>
      </c>
      <c r="X435" s="436">
        <v>0</v>
      </c>
      <c r="Y435" s="506">
        <v>0</v>
      </c>
      <c r="Z435" s="515" t="str">
        <f t="shared" si="28"/>
        <v>Centrum Kształcenia Zawodowego w Świdnicy, 58-105 Świdnica, ul. Gen. Władysława Sikorskiego 41</v>
      </c>
      <c r="AA435" s="440" t="s">
        <v>93</v>
      </c>
      <c r="AB435" s="120"/>
      <c r="AC435" s="120"/>
      <c r="AD435" s="120"/>
      <c r="AJ435" s="466"/>
    </row>
    <row r="436" spans="12:36" customFormat="1">
      <c r="L436" s="66" t="s">
        <v>811</v>
      </c>
      <c r="M436" s="68" t="s">
        <v>2185</v>
      </c>
      <c r="N436" s="196" t="s">
        <v>952</v>
      </c>
      <c r="O436" s="66">
        <v>14928</v>
      </c>
      <c r="P436" s="452" t="s">
        <v>80</v>
      </c>
      <c r="Q436" s="457">
        <f t="shared" si="25"/>
        <v>752205</v>
      </c>
      <c r="R436" s="457" t="str">
        <f t="shared" si="26"/>
        <v>DRM.04.</v>
      </c>
      <c r="S436" s="457" t="str">
        <f t="shared" si="27"/>
        <v> Wytwarzanie wyrobów z drewna i materiałów drewnopochodnych</v>
      </c>
      <c r="T436" s="430" t="s">
        <v>2330</v>
      </c>
      <c r="U436" s="436">
        <v>3</v>
      </c>
      <c r="V436" s="436">
        <v>0</v>
      </c>
      <c r="W436" s="444" t="s">
        <v>1994</v>
      </c>
      <c r="X436" s="436">
        <v>0</v>
      </c>
      <c r="Y436" s="506">
        <v>0</v>
      </c>
      <c r="Z436" s="515" t="str">
        <f t="shared" si="28"/>
        <v>Centrum Kształcenia Zawodowego w Świdnicy, 58-105 Świdnica, ul. Gen. Władysława Sikorskiego 41</v>
      </c>
      <c r="AA436" s="440" t="s">
        <v>93</v>
      </c>
      <c r="AB436" s="120"/>
      <c r="AC436" s="120"/>
      <c r="AD436" s="120"/>
      <c r="AJ436" s="466"/>
    </row>
    <row r="437" spans="12:36" customFormat="1">
      <c r="L437" s="66" t="s">
        <v>818</v>
      </c>
      <c r="M437" s="68" t="s">
        <v>2197</v>
      </c>
      <c r="N437" s="66" t="s">
        <v>95</v>
      </c>
      <c r="O437" s="66">
        <v>34791</v>
      </c>
      <c r="P437" s="452" t="s">
        <v>210</v>
      </c>
      <c r="Q437" s="457">
        <f t="shared" si="25"/>
        <v>751108</v>
      </c>
      <c r="R437" s="457" t="str">
        <f t="shared" si="26"/>
        <v>SPC.04.</v>
      </c>
      <c r="S437" s="457" t="str">
        <f t="shared" si="27"/>
        <v> Produkcja przetworów mięsnych i tłuszczowych</v>
      </c>
      <c r="T437" s="73"/>
      <c r="U437" s="616">
        <v>0</v>
      </c>
      <c r="V437" s="441">
        <v>0</v>
      </c>
      <c r="W437" s="442" t="s">
        <v>1994</v>
      </c>
      <c r="X437" s="441">
        <v>0</v>
      </c>
      <c r="Y437" s="505">
        <v>0</v>
      </c>
      <c r="Z437" s="515" t="str">
        <f t="shared" si="28"/>
        <v>Ośrodek Dokształcania i Doskonalenia Zawodowego w Krotoszynie</v>
      </c>
      <c r="AA437" s="440" t="s">
        <v>680</v>
      </c>
      <c r="AB437" s="449"/>
      <c r="AC437" s="120"/>
      <c r="AD437" s="120"/>
      <c r="AJ437" s="466"/>
    </row>
    <row r="438" spans="12:36" customFormat="1">
      <c r="L438" s="66" t="s">
        <v>814</v>
      </c>
      <c r="M438" s="68" t="s">
        <v>2197</v>
      </c>
      <c r="N438" s="66" t="s">
        <v>95</v>
      </c>
      <c r="O438" s="66">
        <v>34791</v>
      </c>
      <c r="P438" s="452" t="s">
        <v>69</v>
      </c>
      <c r="Q438" s="457">
        <f t="shared" si="25"/>
        <v>741203</v>
      </c>
      <c r="R438" s="457" t="str">
        <f t="shared" si="26"/>
        <v>MOT.02.</v>
      </c>
      <c r="S438" s="457" t="str">
        <f t="shared" si="27"/>
        <v>Obsługa, diagnozowanie oraz naprawa mechatronicznych systemów pojazdów samochodowych</v>
      </c>
      <c r="T438" s="424" t="s">
        <v>2373</v>
      </c>
      <c r="U438" s="436">
        <v>2</v>
      </c>
      <c r="V438" s="436">
        <v>0</v>
      </c>
      <c r="W438" s="442" t="s">
        <v>1994</v>
      </c>
      <c r="X438" s="436">
        <v>2</v>
      </c>
      <c r="Y438" s="506">
        <v>0</v>
      </c>
      <c r="Z438" s="515" t="str">
        <f t="shared" si="28"/>
        <v>Centrum Kształcenia Zawodowego i Ustawicznego, 67-400 Wschowa, Plac Kosynierów 1</v>
      </c>
      <c r="AA438" s="440" t="s">
        <v>679</v>
      </c>
      <c r="AB438" s="448"/>
      <c r="AC438" s="120"/>
      <c r="AD438" s="120"/>
      <c r="AJ438" s="466"/>
    </row>
    <row r="439" spans="12:36" customFormat="1">
      <c r="L439" s="66" t="s">
        <v>817</v>
      </c>
      <c r="M439" s="68" t="s">
        <v>2197</v>
      </c>
      <c r="N439" s="66" t="s">
        <v>95</v>
      </c>
      <c r="O439" s="66">
        <v>34791</v>
      </c>
      <c r="P439" s="452" t="s">
        <v>194</v>
      </c>
      <c r="Q439" s="457">
        <f t="shared" si="25"/>
        <v>711204</v>
      </c>
      <c r="R439" s="457" t="str">
        <f t="shared" si="26"/>
        <v>BUD.12.</v>
      </c>
      <c r="S439" s="457" t="str">
        <f t="shared" si="27"/>
        <v> Wykonywanie robót murarskich i tynkarskich</v>
      </c>
      <c r="T439" s="424" t="s">
        <v>2373</v>
      </c>
      <c r="U439" s="436">
        <v>1</v>
      </c>
      <c r="V439" s="436">
        <v>0</v>
      </c>
      <c r="W439" s="442" t="s">
        <v>1996</v>
      </c>
      <c r="X439" s="436">
        <v>1</v>
      </c>
      <c r="Y439" s="506">
        <v>0</v>
      </c>
      <c r="Z439" s="515" t="str">
        <f t="shared" si="28"/>
        <v>Centrum Kształcenia Zawodowego i Ustawicznego, 67-400 Wschowa, Plac Kosynierów 1</v>
      </c>
      <c r="AA439" s="440" t="s">
        <v>679</v>
      </c>
      <c r="AB439" s="449"/>
      <c r="AC439" s="448"/>
      <c r="AD439" s="120"/>
      <c r="AJ439" s="466"/>
    </row>
    <row r="440" spans="12:36" customFormat="1">
      <c r="L440" s="66" t="s">
        <v>819</v>
      </c>
      <c r="M440" s="68" t="s">
        <v>2197</v>
      </c>
      <c r="N440" s="66" t="s">
        <v>95</v>
      </c>
      <c r="O440" s="66">
        <v>34791</v>
      </c>
      <c r="P440" s="452" t="s">
        <v>196</v>
      </c>
      <c r="Q440" s="457">
        <f t="shared" si="25"/>
        <v>613003</v>
      </c>
      <c r="R440" s="457" t="str">
        <f t="shared" si="26"/>
        <v>ROL.04.</v>
      </c>
      <c r="S440" s="457" t="str">
        <f t="shared" si="27"/>
        <v> Prowadzenie produkcji rolniczej</v>
      </c>
      <c r="T440" s="424" t="s">
        <v>2373</v>
      </c>
      <c r="U440" s="441">
        <v>2</v>
      </c>
      <c r="V440" s="441">
        <v>0</v>
      </c>
      <c r="W440" s="442" t="s">
        <v>1994</v>
      </c>
      <c r="X440" s="441">
        <v>2</v>
      </c>
      <c r="Y440" s="505">
        <v>0</v>
      </c>
      <c r="Z440" s="515" t="str">
        <f t="shared" si="28"/>
        <v>Centrum Kształcenia Zawodowego i Ustawicznego, 67-400 Wschowa, Plac Kosynierów 1</v>
      </c>
      <c r="AA440" s="440" t="s">
        <v>679</v>
      </c>
      <c r="AB440" s="449"/>
      <c r="AC440" s="448"/>
      <c r="AD440" s="120"/>
      <c r="AJ440" s="466"/>
    </row>
    <row r="441" spans="12:36" customFormat="1">
      <c r="L441" s="66" t="s">
        <v>824</v>
      </c>
      <c r="M441" s="68" t="s">
        <v>2197</v>
      </c>
      <c r="N441" s="66" t="s">
        <v>95</v>
      </c>
      <c r="O441" s="66">
        <v>34791</v>
      </c>
      <c r="P441" s="452" t="s">
        <v>177</v>
      </c>
      <c r="Q441" s="457">
        <f t="shared" si="25"/>
        <v>722204</v>
      </c>
      <c r="R441" s="457" t="str">
        <f t="shared" si="26"/>
        <v>MEC.08.</v>
      </c>
      <c r="S441" s="457" t="str">
        <f t="shared" si="27"/>
        <v>Wykonywanie i naprawa elementów maszyn, urządzeń i narzędzi</v>
      </c>
      <c r="T441" s="423" t="s">
        <v>2359</v>
      </c>
      <c r="U441" s="441">
        <v>6</v>
      </c>
      <c r="V441" s="441">
        <v>0</v>
      </c>
      <c r="W441" s="444" t="s">
        <v>1996</v>
      </c>
      <c r="X441" s="441">
        <v>6</v>
      </c>
      <c r="Y441" s="505">
        <v>0</v>
      </c>
      <c r="Z441" s="515" t="str">
        <f t="shared" si="28"/>
        <v>Centrum Kształcenia Zawodowego w CKZiU,  ul. Tadeusza Kościuszki 27, 56-100 Wołów</v>
      </c>
      <c r="AA441" s="440" t="s">
        <v>190</v>
      </c>
      <c r="AB441" s="120"/>
      <c r="AC441" s="120"/>
      <c r="AD441" s="120"/>
      <c r="AJ441" s="466"/>
    </row>
    <row r="442" spans="12:36" customFormat="1">
      <c r="L442" s="66" t="s">
        <v>828</v>
      </c>
      <c r="M442" s="68" t="s">
        <v>2197</v>
      </c>
      <c r="N442" s="66" t="s">
        <v>95</v>
      </c>
      <c r="O442" s="66">
        <v>34791</v>
      </c>
      <c r="P442" s="452" t="s">
        <v>70</v>
      </c>
      <c r="Q442" s="457">
        <f t="shared" si="25"/>
        <v>522301</v>
      </c>
      <c r="R442" s="457" t="str">
        <f t="shared" si="26"/>
        <v>HAN.01.</v>
      </c>
      <c r="S442" s="457" t="str">
        <f t="shared" si="27"/>
        <v>Prowadzenie sprzedaży</v>
      </c>
      <c r="T442" s="425" t="s">
        <v>2359</v>
      </c>
      <c r="U442" s="436">
        <v>1</v>
      </c>
      <c r="V442" s="436">
        <v>0</v>
      </c>
      <c r="W442" s="442" t="s">
        <v>1994</v>
      </c>
      <c r="X442" s="436">
        <v>1</v>
      </c>
      <c r="Y442" s="506">
        <v>0</v>
      </c>
      <c r="Z442" s="515" t="str">
        <f t="shared" si="28"/>
        <v>Centrum Kształcenia Zawodowego w CKZiU,  ul. Tadeusza Kościuszki 27, 56-100 Wołów</v>
      </c>
      <c r="AA442" s="440" t="s">
        <v>190</v>
      </c>
      <c r="AB442" s="120"/>
      <c r="AC442" s="120"/>
      <c r="AD442" s="120"/>
      <c r="AJ442" s="466"/>
    </row>
    <row r="443" spans="12:36" customFormat="1">
      <c r="L443" s="66" t="s">
        <v>830</v>
      </c>
      <c r="M443" s="68" t="s">
        <v>1843</v>
      </c>
      <c r="N443" s="196" t="s">
        <v>95</v>
      </c>
      <c r="O443" s="66">
        <v>92542</v>
      </c>
      <c r="P443" s="452" t="s">
        <v>41</v>
      </c>
      <c r="Q443" s="457">
        <f t="shared" si="25"/>
        <v>522301</v>
      </c>
      <c r="R443" s="457" t="str">
        <f t="shared" si="26"/>
        <v>HAN.01.</v>
      </c>
      <c r="S443" s="457" t="str">
        <f t="shared" si="27"/>
        <v>Prowadzenie sprzedaży</v>
      </c>
      <c r="T443" s="673" t="s">
        <v>2359</v>
      </c>
      <c r="U443" s="441">
        <v>1</v>
      </c>
      <c r="V443" s="441">
        <v>1</v>
      </c>
      <c r="W443" s="442" t="s">
        <v>1994</v>
      </c>
      <c r="X443" s="441">
        <v>1</v>
      </c>
      <c r="Y443" s="505">
        <v>1</v>
      </c>
      <c r="Z443" s="515" t="str">
        <f t="shared" si="28"/>
        <v>Centrum Kształcenia Zawodowego w CKZiU,  ul. Tadeusza Kościuszki 27, 56-100 Wołów</v>
      </c>
      <c r="AA443" s="440" t="s">
        <v>190</v>
      </c>
      <c r="AB443" s="120"/>
      <c r="AC443" s="120"/>
      <c r="AD443" s="120"/>
      <c r="AJ443" s="466"/>
    </row>
    <row r="444" spans="12:36" customFormat="1">
      <c r="L444" s="66" t="s">
        <v>815</v>
      </c>
      <c r="M444" s="68" t="s">
        <v>2197</v>
      </c>
      <c r="N444" s="66" t="s">
        <v>95</v>
      </c>
      <c r="O444" s="66">
        <v>34791</v>
      </c>
      <c r="P444" s="452" t="s">
        <v>192</v>
      </c>
      <c r="Q444" s="457">
        <f t="shared" si="25"/>
        <v>713203</v>
      </c>
      <c r="R444" s="457" t="str">
        <f t="shared" si="26"/>
        <v>MOT.03.</v>
      </c>
      <c r="S444" s="457" t="str">
        <f t="shared" si="27"/>
        <v>Diagnozowanie i naprawa powłok lakierniczych</v>
      </c>
      <c r="T444" s="430" t="s">
        <v>2372</v>
      </c>
      <c r="U444" s="436">
        <v>3</v>
      </c>
      <c r="V444" s="436">
        <v>0</v>
      </c>
      <c r="W444" s="442" t="s">
        <v>1994</v>
      </c>
      <c r="X444" s="436">
        <v>3</v>
      </c>
      <c r="Y444" s="506">
        <v>0</v>
      </c>
      <c r="Z444" s="515" t="str">
        <f t="shared" si="28"/>
        <v>Centrum Kształcenia Zawodowego i Ustawicznego, 67-400 Wschowa, Plac Kosynierów 1</v>
      </c>
      <c r="AA444" s="440" t="s">
        <v>679</v>
      </c>
      <c r="AB444" s="448"/>
      <c r="AC444" s="120"/>
      <c r="AD444" s="120"/>
      <c r="AJ444" s="466"/>
    </row>
    <row r="445" spans="12:36" customFormat="1">
      <c r="L445" s="66" t="s">
        <v>813</v>
      </c>
      <c r="M445" s="68" t="s">
        <v>2197</v>
      </c>
      <c r="N445" s="66" t="s">
        <v>95</v>
      </c>
      <c r="O445" s="66">
        <v>34791</v>
      </c>
      <c r="P445" s="452" t="s">
        <v>191</v>
      </c>
      <c r="Q445" s="457">
        <f t="shared" si="25"/>
        <v>741201</v>
      </c>
      <c r="R445" s="457" t="str">
        <f t="shared" si="26"/>
        <v>ELE.01.</v>
      </c>
      <c r="S445" s="457" t="str">
        <f t="shared" si="27"/>
        <v> Montaż i obsługa maszyn i urządzeń elektrycznych</v>
      </c>
      <c r="T445" s="424" t="s">
        <v>2371</v>
      </c>
      <c r="U445" s="436">
        <v>9</v>
      </c>
      <c r="V445" s="436">
        <v>0</v>
      </c>
      <c r="W445" s="442" t="s">
        <v>1994</v>
      </c>
      <c r="X445" s="436">
        <v>9</v>
      </c>
      <c r="Y445" s="506">
        <v>0</v>
      </c>
      <c r="Z445" s="515" t="str">
        <f t="shared" si="28"/>
        <v>Centrum Kształcenia Zawodowego i Ustawicznego, 67-400 Wschowa, Plac Kosynierów 1</v>
      </c>
      <c r="AA445" s="440" t="s">
        <v>679</v>
      </c>
      <c r="AB445" s="448"/>
      <c r="AC445" s="120"/>
      <c r="AD445" s="120"/>
      <c r="AJ445" s="466"/>
    </row>
    <row r="446" spans="12:36" customFormat="1">
      <c r="L446" s="66" t="s">
        <v>816</v>
      </c>
      <c r="M446" s="68" t="s">
        <v>2197</v>
      </c>
      <c r="N446" s="66" t="s">
        <v>95</v>
      </c>
      <c r="O446" s="66">
        <v>34791</v>
      </c>
      <c r="P446" s="452" t="s">
        <v>193</v>
      </c>
      <c r="Q446" s="457">
        <f t="shared" si="25"/>
        <v>834103</v>
      </c>
      <c r="R446" s="457" t="str">
        <f t="shared" si="26"/>
        <v>ROL.02.</v>
      </c>
      <c r="S446" s="457" t="str">
        <f t="shared" si="27"/>
        <v> Eksploatacja pojazdów, maszyn, urządzeń i narzędzi stosowanych w rolnictwie</v>
      </c>
      <c r="T446" s="424" t="s">
        <v>2371</v>
      </c>
      <c r="U446" s="436">
        <v>2</v>
      </c>
      <c r="V446" s="436">
        <v>0</v>
      </c>
      <c r="W446" s="442" t="s">
        <v>1994</v>
      </c>
      <c r="X446" s="436">
        <v>2</v>
      </c>
      <c r="Y446" s="506">
        <v>0</v>
      </c>
      <c r="Z446" s="515" t="str">
        <f t="shared" si="28"/>
        <v>Centrum Kształcenia Zawodowego i Ustawicznego, 67-400 Wschowa, Plac Kosynierów 1</v>
      </c>
      <c r="AA446" s="440" t="s">
        <v>679</v>
      </c>
      <c r="AB446" s="449"/>
      <c r="AC446" s="120"/>
      <c r="AD446" s="120"/>
      <c r="AJ446" s="466"/>
    </row>
    <row r="447" spans="12:36">
      <c r="L447" s="66" t="s">
        <v>820</v>
      </c>
      <c r="M447" s="68" t="s">
        <v>2197</v>
      </c>
      <c r="N447" s="66" t="s">
        <v>95</v>
      </c>
      <c r="O447" s="66">
        <v>34791</v>
      </c>
      <c r="P447" s="452" t="s">
        <v>76</v>
      </c>
      <c r="Q447" s="457">
        <f t="shared" si="25"/>
        <v>721306</v>
      </c>
      <c r="R447" s="457" t="str">
        <f t="shared" si="26"/>
        <v>MOT.01.</v>
      </c>
      <c r="S447" s="457" t="str">
        <f t="shared" si="27"/>
        <v>Diagnozowanie i naprawa nadwozi pojazdów samochodowych</v>
      </c>
      <c r="T447" s="424" t="s">
        <v>2290</v>
      </c>
      <c r="U447" s="436">
        <v>3</v>
      </c>
      <c r="V447" s="436">
        <v>0</v>
      </c>
      <c r="W447" s="442" t="s">
        <v>1994</v>
      </c>
      <c r="X447" s="436">
        <v>3</v>
      </c>
      <c r="Y447" s="506">
        <v>0</v>
      </c>
      <c r="Z447" s="515" t="str">
        <f t="shared" si="28"/>
        <v>Centrum Kształcenia Zawodowego w Świdnicy, 58-105 Świdnica, ul. Gen. Władysława Sikorskiego 41</v>
      </c>
      <c r="AA447" s="440" t="s">
        <v>93</v>
      </c>
      <c r="AB447" s="120"/>
      <c r="AC447" s="120"/>
      <c r="AD447" s="120"/>
    </row>
    <row r="448" spans="12:36">
      <c r="L448" s="66" t="s">
        <v>827</v>
      </c>
      <c r="M448" s="68" t="s">
        <v>2197</v>
      </c>
      <c r="N448" s="66" t="s">
        <v>95</v>
      </c>
      <c r="O448" s="66">
        <v>34791</v>
      </c>
      <c r="P448" s="452" t="s">
        <v>99</v>
      </c>
      <c r="Q448" s="457">
        <f t="shared" si="25"/>
        <v>514101</v>
      </c>
      <c r="R448" s="457" t="str">
        <f t="shared" si="26"/>
        <v>FRK.01.</v>
      </c>
      <c r="S448" s="457" t="str">
        <f t="shared" si="27"/>
        <v>Wykonywanie usług fryzjerskich</v>
      </c>
      <c r="T448" s="423" t="s">
        <v>2290</v>
      </c>
      <c r="U448" s="436">
        <v>10</v>
      </c>
      <c r="V448" s="436">
        <v>8</v>
      </c>
      <c r="W448" s="442" t="s">
        <v>1994</v>
      </c>
      <c r="X448" s="436">
        <v>10</v>
      </c>
      <c r="Y448" s="506">
        <v>8</v>
      </c>
      <c r="Z448" s="515" t="str">
        <f t="shared" si="28"/>
        <v>Centrum Kształcenia Zawodowego w Oleśnicy, ul. Wojska Polskiego 67</v>
      </c>
      <c r="AA448" s="440" t="s">
        <v>692</v>
      </c>
      <c r="AB448" s="120"/>
      <c r="AC448" s="120"/>
      <c r="AD448" s="120"/>
    </row>
    <row r="449" spans="12:30">
      <c r="L449" s="66" t="s">
        <v>826</v>
      </c>
      <c r="M449" s="68" t="s">
        <v>2197</v>
      </c>
      <c r="N449" s="66" t="s">
        <v>95</v>
      </c>
      <c r="O449" s="66">
        <v>34791</v>
      </c>
      <c r="P449" s="452" t="s">
        <v>78</v>
      </c>
      <c r="Q449" s="457">
        <f t="shared" si="25"/>
        <v>741103</v>
      </c>
      <c r="R449" s="457" t="str">
        <f t="shared" si="26"/>
        <v>ELE.02.</v>
      </c>
      <c r="S449" s="457" t="str">
        <f t="shared" si="27"/>
        <v>Montaż, uruchamianie i konserwacja instalacji, maszyn i urządzeń elektrycznych</v>
      </c>
      <c r="T449" s="426" t="s">
        <v>2284</v>
      </c>
      <c r="U449" s="436">
        <v>7</v>
      </c>
      <c r="V449" s="436">
        <v>0</v>
      </c>
      <c r="W449" s="442" t="s">
        <v>1994</v>
      </c>
      <c r="X449" s="436">
        <v>7</v>
      </c>
      <c r="Y449" s="506">
        <v>0</v>
      </c>
      <c r="Z449" s="515" t="str">
        <f t="shared" si="28"/>
        <v>Centrum Kształcenia Zawodowego w Oleśnicy, ul. Wojska Polskiego 67</v>
      </c>
      <c r="AA449" s="440" t="s">
        <v>692</v>
      </c>
      <c r="AB449" s="120"/>
      <c r="AC449" s="120"/>
      <c r="AD449" s="120"/>
    </row>
    <row r="450" spans="12:30">
      <c r="L450" s="66" t="s">
        <v>829</v>
      </c>
      <c r="M450" s="68" t="s">
        <v>2197</v>
      </c>
      <c r="N450" s="66" t="s">
        <v>95</v>
      </c>
      <c r="O450" s="66">
        <v>34791</v>
      </c>
      <c r="P450" s="452" t="s">
        <v>80</v>
      </c>
      <c r="Q450" s="457">
        <f t="shared" si="25"/>
        <v>752205</v>
      </c>
      <c r="R450" s="457" t="str">
        <f t="shared" si="26"/>
        <v>DRM.04.</v>
      </c>
      <c r="S450" s="457" t="str">
        <f t="shared" si="27"/>
        <v> Wytwarzanie wyrobów z drewna i materiałów drewnopochodnych</v>
      </c>
      <c r="T450" s="425" t="s">
        <v>2284</v>
      </c>
      <c r="U450" s="441">
        <v>2</v>
      </c>
      <c r="V450" s="441">
        <v>0</v>
      </c>
      <c r="W450" s="442" t="s">
        <v>2001</v>
      </c>
      <c r="X450" s="441">
        <v>2</v>
      </c>
      <c r="Y450" s="505">
        <v>0</v>
      </c>
      <c r="Z450" s="515" t="str">
        <f t="shared" si="28"/>
        <v>Centrum Kształcenia Zawodowego w Oleśnicy, ul. Wojska Polskiego 67</v>
      </c>
      <c r="AA450" s="440" t="s">
        <v>692</v>
      </c>
      <c r="AB450" s="120"/>
      <c r="AC450" s="120"/>
      <c r="AD450" s="120"/>
    </row>
    <row r="451" spans="12:30">
      <c r="L451" s="66" t="s">
        <v>823</v>
      </c>
      <c r="M451" s="68" t="s">
        <v>2197</v>
      </c>
      <c r="N451" s="66" t="s">
        <v>95</v>
      </c>
      <c r="O451" s="66">
        <v>34791</v>
      </c>
      <c r="P451" s="452" t="s">
        <v>73</v>
      </c>
      <c r="Q451" s="457">
        <f t="shared" si="25"/>
        <v>722307</v>
      </c>
      <c r="R451" s="457" t="str">
        <f t="shared" si="26"/>
        <v>MEC.05.</v>
      </c>
      <c r="S451" s="457" t="str">
        <f t="shared" si="27"/>
        <v> Użytkowanie obrabiarek skrawających</v>
      </c>
      <c r="T451" s="424" t="s">
        <v>2282</v>
      </c>
      <c r="U451" s="441">
        <v>3</v>
      </c>
      <c r="V451" s="441">
        <v>0</v>
      </c>
      <c r="W451" s="442" t="s">
        <v>1996</v>
      </c>
      <c r="X451" s="441">
        <v>3</v>
      </c>
      <c r="Y451" s="505">
        <v>0</v>
      </c>
      <c r="Z451" s="515" t="str">
        <f t="shared" si="28"/>
        <v>Centrum Kształcenia Zawodowego w Oleśnicy, ul. Wojska Polskiego 67</v>
      </c>
      <c r="AA451" s="440" t="s">
        <v>692</v>
      </c>
      <c r="AB451" s="449"/>
      <c r="AC451" s="120"/>
      <c r="AD451" s="120"/>
    </row>
    <row r="452" spans="12:30">
      <c r="L452" s="66" t="s">
        <v>822</v>
      </c>
      <c r="M452" s="68" t="s">
        <v>2197</v>
      </c>
      <c r="N452" s="66" t="s">
        <v>95</v>
      </c>
      <c r="O452" s="66">
        <v>34791</v>
      </c>
      <c r="P452" s="452" t="s">
        <v>66</v>
      </c>
      <c r="Q452" s="457">
        <f t="shared" si="25"/>
        <v>723103</v>
      </c>
      <c r="R452" s="457" t="str">
        <f t="shared" si="26"/>
        <v>MOT.05.</v>
      </c>
      <c r="S452" s="457" t="str">
        <f t="shared" si="27"/>
        <v>Obsługa, diagnozowanie oraz naprawa pojazdów samochodowych</v>
      </c>
      <c r="T452" s="423" t="s">
        <v>2310</v>
      </c>
      <c r="U452" s="436">
        <v>14</v>
      </c>
      <c r="V452" s="436">
        <v>0</v>
      </c>
      <c r="W452" s="442" t="s">
        <v>2001</v>
      </c>
      <c r="X452" s="436">
        <v>14</v>
      </c>
      <c r="Y452" s="506">
        <v>0</v>
      </c>
      <c r="Z452" s="515" t="str">
        <f t="shared" si="28"/>
        <v>Centrum Kształcenia Zawodowego w CKZiU,  ul. Tadeusza Kościuszki 27, 56-100 Wołów</v>
      </c>
      <c r="AA452" s="440" t="s">
        <v>190</v>
      </c>
      <c r="AB452" s="448"/>
      <c r="AC452" s="120"/>
      <c r="AD452" s="120"/>
    </row>
    <row r="453" spans="12:30">
      <c r="L453" s="66" t="s">
        <v>1820</v>
      </c>
      <c r="M453" s="68" t="s">
        <v>2197</v>
      </c>
      <c r="N453" s="66" t="s">
        <v>95</v>
      </c>
      <c r="O453" s="66">
        <v>34791</v>
      </c>
      <c r="P453" s="452" t="s">
        <v>71</v>
      </c>
      <c r="Q453" s="457">
        <f t="shared" si="25"/>
        <v>512001</v>
      </c>
      <c r="R453" s="457" t="str">
        <f t="shared" si="26"/>
        <v>HGT.02.</v>
      </c>
      <c r="S453" s="457" t="str">
        <f t="shared" si="27"/>
        <v> Przygotowanie i wydawanie dań</v>
      </c>
      <c r="T453" s="424" t="s">
        <v>2358</v>
      </c>
      <c r="U453" s="436">
        <v>10</v>
      </c>
      <c r="V453" s="436">
        <v>7</v>
      </c>
      <c r="W453" s="442" t="s">
        <v>1994</v>
      </c>
      <c r="X453" s="436">
        <v>10</v>
      </c>
      <c r="Y453" s="506">
        <v>7</v>
      </c>
      <c r="Z453" s="515" t="str">
        <f t="shared" si="28"/>
        <v>Centrum Kształcenia Zawodowego w CKZiU,  ul. Tadeusza Kościuszki 27, 56-100 Wołów</v>
      </c>
      <c r="AA453" s="440" t="s">
        <v>190</v>
      </c>
      <c r="AB453" s="120"/>
      <c r="AC453" s="448"/>
      <c r="AD453" s="120"/>
    </row>
    <row r="454" spans="12:30">
      <c r="L454" s="66" t="s">
        <v>821</v>
      </c>
      <c r="M454" s="68" t="s">
        <v>2197</v>
      </c>
      <c r="N454" s="66" t="s">
        <v>95</v>
      </c>
      <c r="O454" s="66">
        <v>34791</v>
      </c>
      <c r="P454" s="452" t="s">
        <v>211</v>
      </c>
      <c r="Q454" s="457">
        <f t="shared" si="25"/>
        <v>432106</v>
      </c>
      <c r="R454" s="457" t="str">
        <f t="shared" si="26"/>
        <v>SPL.01.</v>
      </c>
      <c r="S454" s="457" t="str">
        <f t="shared" si="27"/>
        <v>Obsługa magazynów</v>
      </c>
      <c r="T454" s="426" t="s">
        <v>2281</v>
      </c>
      <c r="U454" s="436">
        <v>1</v>
      </c>
      <c r="V454" s="436">
        <v>1</v>
      </c>
      <c r="W454" s="442" t="s">
        <v>1994</v>
      </c>
      <c r="X454" s="436">
        <v>1</v>
      </c>
      <c r="Y454" s="506">
        <v>1</v>
      </c>
      <c r="Z454" s="515" t="str">
        <f t="shared" si="28"/>
        <v>Centrum Kształcenia Zawodowego w Kędzierzynie - Koźlu, ul. Mostowa 7, 47-223 Kędzierzyn Koźle, biuro@ckzkk.pl</v>
      </c>
      <c r="AA454" s="440" t="s">
        <v>2355</v>
      </c>
      <c r="AB454" s="120"/>
      <c r="AC454" s="120"/>
      <c r="AD454" s="120"/>
    </row>
    <row r="455" spans="12:30">
      <c r="L455" s="66" t="s">
        <v>825</v>
      </c>
      <c r="M455" s="68" t="s">
        <v>2197</v>
      </c>
      <c r="N455" s="66" t="s">
        <v>95</v>
      </c>
      <c r="O455" s="66">
        <v>34791</v>
      </c>
      <c r="P455" s="452" t="s">
        <v>175</v>
      </c>
      <c r="Q455" s="457">
        <f t="shared" si="25"/>
        <v>751201</v>
      </c>
      <c r="R455" s="457" t="str">
        <f t="shared" si="26"/>
        <v>SPC.01.</v>
      </c>
      <c r="S455" s="457" t="str">
        <f t="shared" si="27"/>
        <v>Produkcja wyrobów cukierniczych</v>
      </c>
      <c r="T455" s="426" t="s">
        <v>2281</v>
      </c>
      <c r="U455" s="436">
        <v>1</v>
      </c>
      <c r="V455" s="436">
        <v>1</v>
      </c>
      <c r="W455" s="442" t="s">
        <v>1996</v>
      </c>
      <c r="X455" s="436">
        <v>1</v>
      </c>
      <c r="Y455" s="506">
        <v>1</v>
      </c>
      <c r="Z455" s="515" t="str">
        <f t="shared" si="28"/>
        <v>Centrum Kształcenia Zawodowego w Oleśnicy, ul. Wojska Polskiego 67</v>
      </c>
      <c r="AA455" s="440" t="s">
        <v>692</v>
      </c>
      <c r="AB455" s="120"/>
      <c r="AC455" s="120"/>
      <c r="AD455" s="120"/>
    </row>
    <row r="456" spans="12:30">
      <c r="L456" s="66" t="s">
        <v>831</v>
      </c>
      <c r="M456" s="68" t="s">
        <v>2008</v>
      </c>
      <c r="N456" s="66" t="s">
        <v>173</v>
      </c>
      <c r="O456" s="196">
        <v>81656</v>
      </c>
      <c r="P456" s="452" t="s">
        <v>78</v>
      </c>
      <c r="Q456" s="457">
        <f t="shared" ref="Q456:Q519" si="29">IFERROR(VLOOKUP(P456,B$8:E$135,2,0),0)</f>
        <v>741103</v>
      </c>
      <c r="R456" s="457" t="str">
        <f t="shared" ref="R456:R519" si="30">IFERROR(VLOOKUP(Q456,C$8:F$135,2,0),0)</f>
        <v>ELE.02.</v>
      </c>
      <c r="S456" s="457" t="str">
        <f t="shared" ref="S456:S519" si="31">IFERROR(VLOOKUP(R456,D$8:G$135,2,0),0)</f>
        <v>Montaż, uruchamianie i konserwacja instalacji, maszyn i urządzeń elektrycznych</v>
      </c>
      <c r="T456" s="424" t="s">
        <v>2284</v>
      </c>
      <c r="U456" s="436">
        <v>2</v>
      </c>
      <c r="V456" s="436">
        <v>0</v>
      </c>
      <c r="W456" s="444" t="s">
        <v>1994</v>
      </c>
      <c r="X456" s="436">
        <v>0</v>
      </c>
      <c r="Y456" s="506">
        <v>0</v>
      </c>
      <c r="Z456" s="515" t="str">
        <f t="shared" ref="Z456:Z519" si="32">IFERROR(VLOOKUP(AA456,AH$8:AI$46,2,0),0)</f>
        <v>Centrum Kształcenia Zawodowego w Oleśnicy, ul. Wojska Polskiego 67</v>
      </c>
      <c r="AA456" s="440" t="s">
        <v>692</v>
      </c>
      <c r="AB456" s="120"/>
      <c r="AC456" s="120"/>
      <c r="AD456" s="120"/>
    </row>
    <row r="457" spans="12:30">
      <c r="L457" s="66" t="s">
        <v>832</v>
      </c>
      <c r="M457" s="68" t="s">
        <v>2008</v>
      </c>
      <c r="N457" s="66" t="s">
        <v>173</v>
      </c>
      <c r="O457" s="196">
        <v>81656</v>
      </c>
      <c r="P457" s="452" t="s">
        <v>99</v>
      </c>
      <c r="Q457" s="457">
        <f t="shared" si="29"/>
        <v>514101</v>
      </c>
      <c r="R457" s="457" t="str">
        <f t="shared" si="30"/>
        <v>FRK.01.</v>
      </c>
      <c r="S457" s="457" t="str">
        <f t="shared" si="31"/>
        <v>Wykonywanie usług fryzjerskich</v>
      </c>
      <c r="T457" s="426" t="s">
        <v>2330</v>
      </c>
      <c r="U457" s="436">
        <v>1</v>
      </c>
      <c r="V457" s="436">
        <v>1</v>
      </c>
      <c r="W457" s="444" t="s">
        <v>1994</v>
      </c>
      <c r="X457" s="436">
        <v>0</v>
      </c>
      <c r="Y457" s="506">
        <v>0</v>
      </c>
      <c r="Z457" s="515" t="str">
        <f t="shared" si="32"/>
        <v>Centrum Kształcenia Zawodowego w Oleśnicy, ul. Wojska Polskiego 67</v>
      </c>
      <c r="AA457" s="440" t="s">
        <v>692</v>
      </c>
      <c r="AB457" s="120"/>
      <c r="AC457" s="120"/>
      <c r="AD457" s="120"/>
    </row>
    <row r="458" spans="12:30">
      <c r="L458" s="66" t="s">
        <v>833</v>
      </c>
      <c r="M458" s="68" t="s">
        <v>2008</v>
      </c>
      <c r="N458" s="66" t="s">
        <v>173</v>
      </c>
      <c r="O458" s="196">
        <v>81656</v>
      </c>
      <c r="P458" s="452" t="s">
        <v>532</v>
      </c>
      <c r="Q458" s="457">
        <f t="shared" si="29"/>
        <v>753105</v>
      </c>
      <c r="R458" s="457" t="str">
        <f t="shared" si="30"/>
        <v>MOD.03.</v>
      </c>
      <c r="S458" s="457" t="str">
        <f t="shared" si="31"/>
        <v>Projektowanie i wytwarzanie wyrobów odzieżowych</v>
      </c>
      <c r="T458" s="426" t="s">
        <v>2347</v>
      </c>
      <c r="U458" s="441">
        <v>1</v>
      </c>
      <c r="V458" s="441">
        <v>1</v>
      </c>
      <c r="W458" s="442" t="s">
        <v>1994</v>
      </c>
      <c r="X458" s="436">
        <v>1</v>
      </c>
      <c r="Y458" s="506">
        <v>1</v>
      </c>
      <c r="Z458" s="515" t="str">
        <f t="shared" si="32"/>
        <v>Centrum Kształcenia Zawodowego w Zespole Szkół i Placówek Kształcenia Zawodowego, ul.Botaniczna 66, 65-392  Zielona Góra</v>
      </c>
      <c r="AA458" s="517" t="s">
        <v>37</v>
      </c>
      <c r="AB458" s="120"/>
      <c r="AC458" s="120"/>
      <c r="AD458" s="120"/>
    </row>
    <row r="459" spans="12:30">
      <c r="L459" s="66" t="s">
        <v>834</v>
      </c>
      <c r="M459" s="68" t="s">
        <v>2008</v>
      </c>
      <c r="N459" s="66" t="s">
        <v>173</v>
      </c>
      <c r="O459" s="196">
        <v>81656</v>
      </c>
      <c r="P459" s="452" t="s">
        <v>71</v>
      </c>
      <c r="Q459" s="457">
        <f t="shared" si="29"/>
        <v>512001</v>
      </c>
      <c r="R459" s="457" t="str">
        <f t="shared" si="30"/>
        <v>HGT.02.</v>
      </c>
      <c r="S459" s="457" t="str">
        <f t="shared" si="31"/>
        <v> Przygotowanie i wydawanie dań</v>
      </c>
      <c r="T459" s="424" t="s">
        <v>2283</v>
      </c>
      <c r="U459" s="441">
        <v>2</v>
      </c>
      <c r="V459" s="441">
        <v>2</v>
      </c>
      <c r="W459" s="442" t="s">
        <v>1994</v>
      </c>
      <c r="X459" s="436">
        <v>0</v>
      </c>
      <c r="Y459" s="506">
        <v>0</v>
      </c>
      <c r="Z459" s="515" t="str">
        <f t="shared" si="32"/>
        <v>Centrum Kształcenia Zawodowego w Oleśnicy, ul. Wojska Polskiego 67</v>
      </c>
      <c r="AA459" s="440" t="s">
        <v>692</v>
      </c>
      <c r="AB459" s="120"/>
      <c r="AC459" s="120"/>
      <c r="AD459" s="120"/>
    </row>
    <row r="460" spans="12:30">
      <c r="L460" s="66" t="s">
        <v>835</v>
      </c>
      <c r="M460" s="68" t="s">
        <v>2008</v>
      </c>
      <c r="N460" s="66" t="s">
        <v>173</v>
      </c>
      <c r="O460" s="196">
        <v>81656</v>
      </c>
      <c r="P460" s="452" t="s">
        <v>66</v>
      </c>
      <c r="Q460" s="457">
        <f t="shared" si="29"/>
        <v>723103</v>
      </c>
      <c r="R460" s="457" t="str">
        <f t="shared" si="30"/>
        <v>MOT.05.</v>
      </c>
      <c r="S460" s="457" t="str">
        <f t="shared" si="31"/>
        <v>Obsługa, diagnozowanie oraz naprawa pojazdów samochodowych</v>
      </c>
      <c r="T460" s="426" t="s">
        <v>2290</v>
      </c>
      <c r="U460" s="436">
        <v>1</v>
      </c>
      <c r="V460" s="436">
        <v>0</v>
      </c>
      <c r="W460" s="444" t="s">
        <v>1994</v>
      </c>
      <c r="X460" s="436">
        <v>0</v>
      </c>
      <c r="Y460" s="506">
        <v>0</v>
      </c>
      <c r="Z460" s="515" t="str">
        <f t="shared" si="32"/>
        <v>Centrum Kształcenia Zawodowego w Oleśnicy, ul. Wojska Polskiego 67</v>
      </c>
      <c r="AA460" s="440" t="s">
        <v>692</v>
      </c>
      <c r="AB460" s="120"/>
      <c r="AC460" s="120"/>
      <c r="AD460" s="120"/>
    </row>
    <row r="461" spans="12:30">
      <c r="L461" s="66" t="s">
        <v>836</v>
      </c>
      <c r="M461" s="68" t="s">
        <v>2008</v>
      </c>
      <c r="N461" s="66" t="s">
        <v>173</v>
      </c>
      <c r="O461" s="196">
        <v>81656</v>
      </c>
      <c r="P461" s="452" t="s">
        <v>180</v>
      </c>
      <c r="Q461" s="457">
        <f t="shared" si="29"/>
        <v>712905</v>
      </c>
      <c r="R461" s="457" t="str">
        <f t="shared" si="30"/>
        <v>BUD.11.</v>
      </c>
      <c r="S461" s="457" t="str">
        <f t="shared" si="31"/>
        <v> Wykonywanie robót montażowych, okładzinowych i wykończeniowych</v>
      </c>
      <c r="T461" s="424" t="s">
        <v>2347</v>
      </c>
      <c r="U461" s="441">
        <v>2</v>
      </c>
      <c r="V461" s="441">
        <v>0</v>
      </c>
      <c r="W461" s="442" t="s">
        <v>1994</v>
      </c>
      <c r="X461" s="436">
        <v>2</v>
      </c>
      <c r="Y461" s="506">
        <v>0</v>
      </c>
      <c r="Z461" s="515" t="str">
        <f t="shared" si="32"/>
        <v>Centrum Kształcenia Zawodowego w Zespole Szkół i Placówek Kształcenia Zawodowego, ul.Botaniczna 66, 65-392  Zielona Góra</v>
      </c>
      <c r="AA461" s="440" t="s">
        <v>37</v>
      </c>
      <c r="AB461" s="120"/>
      <c r="AC461" s="448"/>
      <c r="AD461" s="120"/>
    </row>
    <row r="462" spans="12:30">
      <c r="L462" s="66" t="s">
        <v>837</v>
      </c>
      <c r="M462" s="68" t="s">
        <v>2008</v>
      </c>
      <c r="N462" s="66" t="s">
        <v>173</v>
      </c>
      <c r="O462" s="196">
        <v>81656</v>
      </c>
      <c r="P462" s="452" t="s">
        <v>73</v>
      </c>
      <c r="Q462" s="457">
        <f t="shared" si="29"/>
        <v>722307</v>
      </c>
      <c r="R462" s="457" t="str">
        <f t="shared" si="30"/>
        <v>MEC.05.</v>
      </c>
      <c r="S462" s="457" t="str">
        <f t="shared" si="31"/>
        <v> Użytkowanie obrabiarek skrawających</v>
      </c>
      <c r="T462" s="424" t="s">
        <v>2282</v>
      </c>
      <c r="U462" s="441">
        <v>3</v>
      </c>
      <c r="V462" s="441">
        <v>1</v>
      </c>
      <c r="W462" s="442" t="s">
        <v>1994</v>
      </c>
      <c r="X462" s="469">
        <v>0</v>
      </c>
      <c r="Y462" s="508">
        <v>0</v>
      </c>
      <c r="Z462" s="515" t="str">
        <f t="shared" si="32"/>
        <v>Centrum Kształcenia Zawodowego w Oleśnicy, ul. Wojska Polskiego 67</v>
      </c>
      <c r="AA462" s="440" t="s">
        <v>692</v>
      </c>
      <c r="AB462" s="448"/>
      <c r="AC462" s="120"/>
      <c r="AD462" s="120"/>
    </row>
    <row r="463" spans="12:30">
      <c r="L463" s="66" t="s">
        <v>838</v>
      </c>
      <c r="M463" s="68" t="s">
        <v>2008</v>
      </c>
      <c r="N463" s="66" t="s">
        <v>173</v>
      </c>
      <c r="O463" s="196">
        <v>81656</v>
      </c>
      <c r="P463" s="452" t="s">
        <v>70</v>
      </c>
      <c r="Q463" s="457">
        <f t="shared" si="29"/>
        <v>522301</v>
      </c>
      <c r="R463" s="457" t="str">
        <f t="shared" si="30"/>
        <v>HAN.01.</v>
      </c>
      <c r="S463" s="457" t="str">
        <f t="shared" si="31"/>
        <v>Prowadzenie sprzedaży</v>
      </c>
      <c r="T463" s="428" t="s">
        <v>2284</v>
      </c>
      <c r="U463" s="436">
        <v>3</v>
      </c>
      <c r="V463" s="436">
        <v>1</v>
      </c>
      <c r="W463" s="444" t="s">
        <v>1994</v>
      </c>
      <c r="X463" s="436">
        <v>0</v>
      </c>
      <c r="Y463" s="506">
        <v>0</v>
      </c>
      <c r="Z463" s="515" t="str">
        <f t="shared" si="32"/>
        <v>Centrum Kształcenia Zawodowego w Oleśnicy, ul. Wojska Polskiego 67</v>
      </c>
      <c r="AA463" s="440" t="s">
        <v>692</v>
      </c>
      <c r="AB463" s="120"/>
      <c r="AC463" s="120"/>
      <c r="AD463" s="120"/>
    </row>
    <row r="464" spans="12:30">
      <c r="L464" s="66" t="s">
        <v>839</v>
      </c>
      <c r="M464" s="68" t="s">
        <v>2008</v>
      </c>
      <c r="N464" s="66" t="s">
        <v>173</v>
      </c>
      <c r="O464" s="196">
        <v>81656</v>
      </c>
      <c r="P464" s="452" t="s">
        <v>80</v>
      </c>
      <c r="Q464" s="457">
        <f t="shared" si="29"/>
        <v>752205</v>
      </c>
      <c r="R464" s="457" t="str">
        <f t="shared" si="30"/>
        <v>DRM.04.</v>
      </c>
      <c r="S464" s="457" t="str">
        <f t="shared" si="31"/>
        <v> Wytwarzanie wyrobów z drewna i materiałów drewnopochodnych</v>
      </c>
      <c r="T464" s="425" t="s">
        <v>2284</v>
      </c>
      <c r="U464" s="441">
        <v>4</v>
      </c>
      <c r="V464" s="441">
        <v>0</v>
      </c>
      <c r="W464" s="442" t="s">
        <v>1994</v>
      </c>
      <c r="X464" s="469">
        <v>0</v>
      </c>
      <c r="Y464" s="508">
        <v>0</v>
      </c>
      <c r="Z464" s="515" t="str">
        <f t="shared" si="32"/>
        <v>Centrum Kształcenia Zawodowego w Oleśnicy, ul. Wojska Polskiego 67</v>
      </c>
      <c r="AA464" s="440" t="s">
        <v>692</v>
      </c>
      <c r="AB464" s="120"/>
      <c r="AC464" s="120"/>
      <c r="AD464" s="120"/>
    </row>
    <row r="465" spans="12:30">
      <c r="L465" s="66" t="s">
        <v>840</v>
      </c>
      <c r="M465" s="68" t="s">
        <v>2008</v>
      </c>
      <c r="N465" s="66" t="s">
        <v>173</v>
      </c>
      <c r="O465" s="196">
        <v>81656</v>
      </c>
      <c r="P465" s="452" t="s">
        <v>178</v>
      </c>
      <c r="Q465" s="457">
        <f t="shared" si="29"/>
        <v>753402</v>
      </c>
      <c r="R465" s="457" t="str">
        <f t="shared" si="30"/>
        <v>DRM.05.</v>
      </c>
      <c r="S465" s="457" t="str">
        <f t="shared" si="31"/>
        <v>Wykonywanie wyrobów tapicerowanych</v>
      </c>
      <c r="T465" s="428" t="s">
        <v>2330</v>
      </c>
      <c r="U465" s="441">
        <v>5</v>
      </c>
      <c r="V465" s="441">
        <v>1</v>
      </c>
      <c r="W465" s="442" t="s">
        <v>1994</v>
      </c>
      <c r="X465" s="436">
        <v>0</v>
      </c>
      <c r="Y465" s="506">
        <v>0</v>
      </c>
      <c r="Z465" s="515" t="str">
        <f t="shared" si="32"/>
        <v>Centrum Kształcenia Zawodowego w Oleśnicy, ul. Wojska Polskiego 67</v>
      </c>
      <c r="AA465" s="440" t="s">
        <v>692</v>
      </c>
      <c r="AB465" s="120"/>
      <c r="AC465" s="120"/>
      <c r="AD465" s="120"/>
    </row>
    <row r="466" spans="12:30">
      <c r="L466" s="66" t="s">
        <v>841</v>
      </c>
      <c r="M466" s="68" t="s">
        <v>2307</v>
      </c>
      <c r="N466" s="66" t="s">
        <v>686</v>
      </c>
      <c r="O466" s="66">
        <v>7215</v>
      </c>
      <c r="P466" s="452" t="s">
        <v>192</v>
      </c>
      <c r="Q466" s="457">
        <f t="shared" si="29"/>
        <v>713203</v>
      </c>
      <c r="R466" s="457" t="str">
        <f t="shared" si="30"/>
        <v>MOT.03.</v>
      </c>
      <c r="S466" s="457" t="str">
        <f t="shared" si="31"/>
        <v>Diagnozowanie i naprawa powłok lakierniczych</v>
      </c>
      <c r="T466" s="195"/>
      <c r="U466" s="607">
        <v>0</v>
      </c>
      <c r="V466" s="436">
        <v>0</v>
      </c>
      <c r="W466" s="480" t="s">
        <v>1996</v>
      </c>
      <c r="X466" s="441">
        <v>1</v>
      </c>
      <c r="Y466" s="505">
        <v>0</v>
      </c>
      <c r="Z466" s="515" t="str">
        <f t="shared" si="32"/>
        <v>Centrum Kształcenia Zawodowego w Świdnicy, 58-105 Świdnica, ul. Gen. Władysława Sikorskiego 41</v>
      </c>
      <c r="AA466" s="440" t="s">
        <v>93</v>
      </c>
      <c r="AB466" s="448"/>
      <c r="AC466" s="120"/>
      <c r="AD466" s="120"/>
    </row>
    <row r="467" spans="12:30">
      <c r="L467" s="66" t="s">
        <v>843</v>
      </c>
      <c r="M467" s="68" t="s">
        <v>2307</v>
      </c>
      <c r="N467" s="66" t="s">
        <v>686</v>
      </c>
      <c r="O467" s="66">
        <v>7215</v>
      </c>
      <c r="P467" s="452" t="s">
        <v>510</v>
      </c>
      <c r="Q467" s="457">
        <f t="shared" si="29"/>
        <v>513101</v>
      </c>
      <c r="R467" s="457" t="str">
        <f t="shared" si="30"/>
        <v>HGT.01.</v>
      </c>
      <c r="S467" s="457" t="str">
        <f t="shared" si="31"/>
        <v>Wykonywanie usług kelnerskich</v>
      </c>
      <c r="T467" s="424" t="s">
        <v>2308</v>
      </c>
      <c r="U467" s="436">
        <v>4</v>
      </c>
      <c r="V467" s="436">
        <v>2</v>
      </c>
      <c r="W467" s="480" t="s">
        <v>1994</v>
      </c>
      <c r="X467" s="441">
        <v>0</v>
      </c>
      <c r="Y467" s="505">
        <v>0</v>
      </c>
      <c r="Z467" s="515" t="str">
        <f t="shared" si="32"/>
        <v>Rzemieślnicza Branżowa Szkoła I st im Stanisława Palucha w Wałbrzychu</v>
      </c>
      <c r="AA467" s="440" t="s">
        <v>688</v>
      </c>
      <c r="AB467" s="449"/>
      <c r="AC467" s="120"/>
      <c r="AD467" s="120"/>
    </row>
    <row r="468" spans="12:30">
      <c r="L468" s="66" t="s">
        <v>844</v>
      </c>
      <c r="M468" s="68" t="s">
        <v>2307</v>
      </c>
      <c r="N468" s="66" t="s">
        <v>686</v>
      </c>
      <c r="O468" s="66">
        <v>7215</v>
      </c>
      <c r="P468" s="452" t="s">
        <v>66</v>
      </c>
      <c r="Q468" s="457">
        <f t="shared" si="29"/>
        <v>723103</v>
      </c>
      <c r="R468" s="457" t="str">
        <f t="shared" si="30"/>
        <v>MOT.05.</v>
      </c>
      <c r="S468" s="457" t="str">
        <f t="shared" si="31"/>
        <v>Obsługa, diagnozowanie oraz naprawa pojazdów samochodowych</v>
      </c>
      <c r="T468" s="426" t="s">
        <v>2308</v>
      </c>
      <c r="U468" s="436">
        <v>17</v>
      </c>
      <c r="V468" s="436">
        <v>0</v>
      </c>
      <c r="W468" s="480" t="s">
        <v>1994</v>
      </c>
      <c r="X468" s="441">
        <v>0</v>
      </c>
      <c r="Y468" s="505">
        <v>0</v>
      </c>
      <c r="Z468" s="515" t="str">
        <f t="shared" si="32"/>
        <v>Rzemieślnicza Branżowa Szkoła I st im Stanisława Palucha w Wałbrzychu</v>
      </c>
      <c r="AA468" s="440" t="s">
        <v>688</v>
      </c>
      <c r="AB468" s="448"/>
      <c r="AC468" s="448"/>
      <c r="AD468" s="120"/>
    </row>
    <row r="469" spans="12:30">
      <c r="L469" s="66" t="s">
        <v>848</v>
      </c>
      <c r="M469" s="68" t="s">
        <v>2307</v>
      </c>
      <c r="N469" s="66" t="s">
        <v>686</v>
      </c>
      <c r="O469" s="66">
        <v>7215</v>
      </c>
      <c r="P469" s="452" t="s">
        <v>70</v>
      </c>
      <c r="Q469" s="457">
        <f t="shared" si="29"/>
        <v>522301</v>
      </c>
      <c r="R469" s="457" t="str">
        <f t="shared" si="30"/>
        <v>HAN.01.</v>
      </c>
      <c r="S469" s="457" t="str">
        <f t="shared" si="31"/>
        <v>Prowadzenie sprzedaży</v>
      </c>
      <c r="T469" s="424" t="s">
        <v>2308</v>
      </c>
      <c r="U469" s="436">
        <v>22</v>
      </c>
      <c r="V469" s="436">
        <v>15</v>
      </c>
      <c r="W469" s="444" t="s">
        <v>1994</v>
      </c>
      <c r="X469" s="436">
        <v>0</v>
      </c>
      <c r="Y469" s="506">
        <v>0</v>
      </c>
      <c r="Z469" s="515" t="str">
        <f t="shared" si="32"/>
        <v>Rzemieślnicza Branżowa Szkoła I st im Stanisława Palucha w Wałbrzychu</v>
      </c>
      <c r="AA469" s="440" t="s">
        <v>688</v>
      </c>
      <c r="AB469" s="448"/>
      <c r="AC469" s="448"/>
      <c r="AD469" s="120"/>
    </row>
    <row r="470" spans="12:30">
      <c r="L470" s="66" t="s">
        <v>842</v>
      </c>
      <c r="M470" s="68" t="s">
        <v>2307</v>
      </c>
      <c r="N470" s="66" t="s">
        <v>686</v>
      </c>
      <c r="O470" s="66">
        <v>7215</v>
      </c>
      <c r="P470" s="452" t="s">
        <v>76</v>
      </c>
      <c r="Q470" s="457">
        <f t="shared" si="29"/>
        <v>721306</v>
      </c>
      <c r="R470" s="457" t="str">
        <f t="shared" si="30"/>
        <v>MOT.01.</v>
      </c>
      <c r="S470" s="457" t="str">
        <f t="shared" si="31"/>
        <v>Diagnozowanie i naprawa nadwozi pojazdów samochodowych</v>
      </c>
      <c r="T470" s="424" t="s">
        <v>2290</v>
      </c>
      <c r="U470" s="436">
        <v>1</v>
      </c>
      <c r="V470" s="436">
        <v>0</v>
      </c>
      <c r="W470" s="480" t="s">
        <v>1996</v>
      </c>
      <c r="X470" s="436">
        <v>0</v>
      </c>
      <c r="Y470" s="506">
        <v>0</v>
      </c>
      <c r="Z470" s="515" t="str">
        <f t="shared" si="32"/>
        <v>Centrum Kształcenia Zawodowego w Świdnicy, 58-105 Świdnica, ul. Gen. Władysława Sikorskiego 41</v>
      </c>
      <c r="AA470" s="440" t="s">
        <v>93</v>
      </c>
      <c r="AB470" s="448"/>
      <c r="AC470" s="120"/>
      <c r="AD470" s="120"/>
    </row>
    <row r="471" spans="12:30">
      <c r="L471" s="66" t="s">
        <v>845</v>
      </c>
      <c r="M471" s="68" t="s">
        <v>2307</v>
      </c>
      <c r="N471" s="66" t="s">
        <v>686</v>
      </c>
      <c r="O471" s="66">
        <v>7215</v>
      </c>
      <c r="P471" s="452" t="s">
        <v>66</v>
      </c>
      <c r="Q471" s="457">
        <f t="shared" si="29"/>
        <v>723103</v>
      </c>
      <c r="R471" s="457" t="str">
        <f t="shared" si="30"/>
        <v>MOT.05.</v>
      </c>
      <c r="S471" s="457" t="str">
        <f t="shared" si="31"/>
        <v>Obsługa, diagnozowanie oraz naprawa pojazdów samochodowych</v>
      </c>
      <c r="T471" s="424" t="s">
        <v>2309</v>
      </c>
      <c r="U471" s="436">
        <v>17</v>
      </c>
      <c r="V471" s="436">
        <v>3</v>
      </c>
      <c r="W471" s="444" t="s">
        <v>1994</v>
      </c>
      <c r="X471" s="441">
        <v>0</v>
      </c>
      <c r="Y471" s="505">
        <v>0</v>
      </c>
      <c r="Z471" s="515" t="str">
        <f t="shared" si="32"/>
        <v>Rzemieślnicza Branżowa Szkoła I st im Stanisława Palucha w Wałbrzychu</v>
      </c>
      <c r="AA471" s="440" t="s">
        <v>688</v>
      </c>
      <c r="AB471" s="448"/>
      <c r="AC471" s="120"/>
      <c r="AD471" s="120"/>
    </row>
    <row r="472" spans="12:30">
      <c r="L472" s="66" t="s">
        <v>846</v>
      </c>
      <c r="M472" s="68" t="s">
        <v>2307</v>
      </c>
      <c r="N472" s="66" t="s">
        <v>686</v>
      </c>
      <c r="O472" s="66">
        <v>7215</v>
      </c>
      <c r="P472" s="452" t="s">
        <v>180</v>
      </c>
      <c r="Q472" s="457">
        <f t="shared" si="29"/>
        <v>712905</v>
      </c>
      <c r="R472" s="457" t="str">
        <f t="shared" si="30"/>
        <v>BUD.11.</v>
      </c>
      <c r="S472" s="457" t="str">
        <f t="shared" si="31"/>
        <v> Wykonywanie robót montażowych, okładzinowych i wykończeniowych</v>
      </c>
      <c r="T472" s="424" t="s">
        <v>2309</v>
      </c>
      <c r="U472" s="436">
        <v>3</v>
      </c>
      <c r="V472" s="436">
        <v>0</v>
      </c>
      <c r="W472" s="480" t="s">
        <v>1994</v>
      </c>
      <c r="X472" s="441">
        <v>3</v>
      </c>
      <c r="Y472" s="505">
        <v>0</v>
      </c>
      <c r="Z472" s="515" t="str">
        <f t="shared" si="32"/>
        <v>Rzemieślnicza Branżowa Szkoła I st im Stanisława Palucha w Wałbrzychu</v>
      </c>
      <c r="AA472" s="440" t="s">
        <v>688</v>
      </c>
      <c r="AB472" s="448"/>
      <c r="AC472" s="120"/>
      <c r="AD472" s="120"/>
    </row>
    <row r="473" spans="12:30">
      <c r="L473" s="66" t="s">
        <v>847</v>
      </c>
      <c r="M473" s="68" t="s">
        <v>2307</v>
      </c>
      <c r="N473" s="66" t="s">
        <v>686</v>
      </c>
      <c r="O473" s="66">
        <v>7215</v>
      </c>
      <c r="P473" s="452" t="s">
        <v>79</v>
      </c>
      <c r="Q473" s="457">
        <f t="shared" si="29"/>
        <v>751204</v>
      </c>
      <c r="R473" s="457" t="str">
        <f t="shared" si="30"/>
        <v>SPC.03.</v>
      </c>
      <c r="S473" s="457" t="str">
        <f t="shared" si="31"/>
        <v>Produkcja wyrobów piekarskich</v>
      </c>
      <c r="T473" s="428" t="s">
        <v>2330</v>
      </c>
      <c r="U473" s="436">
        <v>4</v>
      </c>
      <c r="V473" s="436">
        <v>0</v>
      </c>
      <c r="W473" s="480" t="s">
        <v>1996</v>
      </c>
      <c r="X473" s="441">
        <v>0</v>
      </c>
      <c r="Y473" s="505">
        <v>0</v>
      </c>
      <c r="Z473" s="515" t="str">
        <f t="shared" si="32"/>
        <v>Centrum Kształcenia Zawodowego w Świdnicy, 58-105 Świdnica, ul. Gen. Władysława Sikorskiego 41</v>
      </c>
      <c r="AA473" s="440" t="s">
        <v>93</v>
      </c>
      <c r="AB473" s="120"/>
      <c r="AC473" s="448"/>
      <c r="AD473" s="120"/>
    </row>
    <row r="474" spans="12:30">
      <c r="L474" s="66" t="s">
        <v>849</v>
      </c>
      <c r="M474" s="68" t="s">
        <v>2307</v>
      </c>
      <c r="N474" s="66" t="s">
        <v>686</v>
      </c>
      <c r="O474" s="66">
        <v>7215</v>
      </c>
      <c r="P474" s="452" t="s">
        <v>80</v>
      </c>
      <c r="Q474" s="457">
        <f t="shared" si="29"/>
        <v>752205</v>
      </c>
      <c r="R474" s="457" t="str">
        <f t="shared" si="30"/>
        <v>DRM.04.</v>
      </c>
      <c r="S474" s="457" t="str">
        <f t="shared" si="31"/>
        <v> Wytwarzanie wyrobów z drewna i materiałów drewnopochodnych</v>
      </c>
      <c r="T474" s="423" t="s">
        <v>2330</v>
      </c>
      <c r="U474" s="436">
        <v>4</v>
      </c>
      <c r="V474" s="436">
        <v>0</v>
      </c>
      <c r="W474" s="444" t="s">
        <v>1996</v>
      </c>
      <c r="X474" s="436">
        <v>5</v>
      </c>
      <c r="Y474" s="506">
        <v>0</v>
      </c>
      <c r="Z474" s="515" t="str">
        <f t="shared" si="32"/>
        <v>Centrum Kształcenia Zawodowego w Świdnicy, 58-105 Świdnica, ul. Gen. Władysława Sikorskiego 41</v>
      </c>
      <c r="AA474" s="440" t="s">
        <v>93</v>
      </c>
      <c r="AB474" s="120"/>
      <c r="AC474" s="448"/>
      <c r="AD474" s="120"/>
    </row>
    <row r="475" spans="12:30">
      <c r="L475" s="66" t="s">
        <v>851</v>
      </c>
      <c r="M475" s="68" t="s">
        <v>2192</v>
      </c>
      <c r="N475" s="196" t="s">
        <v>1749</v>
      </c>
      <c r="O475" s="66">
        <v>104111</v>
      </c>
      <c r="P475" s="452" t="s">
        <v>41</v>
      </c>
      <c r="Q475" s="457">
        <f t="shared" si="29"/>
        <v>522301</v>
      </c>
      <c r="R475" s="457" t="str">
        <f t="shared" si="30"/>
        <v>HAN.01.</v>
      </c>
      <c r="S475" s="457" t="str">
        <f t="shared" si="31"/>
        <v>Prowadzenie sprzedaży</v>
      </c>
      <c r="T475" s="671" t="s">
        <v>2359</v>
      </c>
      <c r="U475" s="436">
        <v>1</v>
      </c>
      <c r="V475" s="436">
        <v>1</v>
      </c>
      <c r="W475" s="444" t="s">
        <v>1996</v>
      </c>
      <c r="X475" s="436">
        <v>1</v>
      </c>
      <c r="Y475" s="506">
        <v>1</v>
      </c>
      <c r="Z475" s="515" t="str">
        <f t="shared" si="32"/>
        <v>Centrum Kształcenia Zawodowego w CKZiU,  ul. Tadeusza Kościuszki 27, 56-100 Wołów</v>
      </c>
      <c r="AA475" s="440" t="s">
        <v>190</v>
      </c>
      <c r="AB475" s="120"/>
      <c r="AC475" s="120"/>
      <c r="AD475" s="120"/>
    </row>
    <row r="476" spans="12:30">
      <c r="L476" s="66" t="s">
        <v>850</v>
      </c>
      <c r="M476" s="68" t="s">
        <v>2192</v>
      </c>
      <c r="N476" s="66" t="s">
        <v>1749</v>
      </c>
      <c r="O476" s="66">
        <v>104111</v>
      </c>
      <c r="P476" s="452" t="s">
        <v>40</v>
      </c>
      <c r="Q476" s="457">
        <f t="shared" si="29"/>
        <v>512001</v>
      </c>
      <c r="R476" s="457" t="str">
        <f t="shared" si="30"/>
        <v>HGT.02.</v>
      </c>
      <c r="S476" s="457" t="str">
        <f t="shared" si="31"/>
        <v> Przygotowanie i wydawanie dań</v>
      </c>
      <c r="T476" s="673" t="s">
        <v>2358</v>
      </c>
      <c r="U476" s="436">
        <v>6</v>
      </c>
      <c r="V476" s="436">
        <v>3</v>
      </c>
      <c r="W476" s="444" t="s">
        <v>1996</v>
      </c>
      <c r="X476" s="436">
        <v>6</v>
      </c>
      <c r="Y476" s="506">
        <v>3</v>
      </c>
      <c r="Z476" s="515" t="str">
        <f t="shared" si="32"/>
        <v>Centrum Kształcenia Zawodowego w CKZiU,  ul. Tadeusza Kościuszki 27, 56-100 Wołów</v>
      </c>
      <c r="AA476" s="440" t="s">
        <v>190</v>
      </c>
      <c r="AB476" s="120"/>
      <c r="AC476" s="120"/>
      <c r="AD476" s="120"/>
    </row>
    <row r="477" spans="12:30">
      <c r="L477" s="66" t="s">
        <v>854</v>
      </c>
      <c r="M477" s="68" t="s">
        <v>2189</v>
      </c>
      <c r="N477" s="66" t="s">
        <v>188</v>
      </c>
      <c r="O477" s="66">
        <v>60237</v>
      </c>
      <c r="P477" s="452" t="s">
        <v>80</v>
      </c>
      <c r="Q477" s="457">
        <f t="shared" si="29"/>
        <v>752205</v>
      </c>
      <c r="R477" s="457" t="str">
        <f t="shared" si="30"/>
        <v>DRM.04.</v>
      </c>
      <c r="S477" s="457" t="str">
        <f t="shared" si="31"/>
        <v> Wytwarzanie wyrobów z drewna i materiałów drewnopochodnych</v>
      </c>
      <c r="T477" s="512"/>
      <c r="U477" s="607">
        <v>0</v>
      </c>
      <c r="V477" s="436">
        <v>0</v>
      </c>
      <c r="W477" s="444" t="s">
        <v>1994</v>
      </c>
      <c r="X477" s="436">
        <v>0</v>
      </c>
      <c r="Y477" s="506">
        <v>0</v>
      </c>
      <c r="Z477" s="515" t="str">
        <f t="shared" si="32"/>
        <v>Centrum Kształcenia Zawodowego w Świdnicy, 58-105 Świdnica, ul. Gen. Władysława Sikorskiego 41</v>
      </c>
      <c r="AA477" s="440" t="s">
        <v>93</v>
      </c>
      <c r="AB477" s="120"/>
      <c r="AC477" s="120"/>
      <c r="AD477" s="120"/>
    </row>
    <row r="478" spans="12:30">
      <c r="L478" s="66" t="s">
        <v>853</v>
      </c>
      <c r="M478" s="68" t="s">
        <v>2189</v>
      </c>
      <c r="N478" s="66" t="s">
        <v>188</v>
      </c>
      <c r="O478" s="66">
        <v>60237</v>
      </c>
      <c r="P478" s="452" t="s">
        <v>196</v>
      </c>
      <c r="Q478" s="457">
        <f t="shared" si="29"/>
        <v>613003</v>
      </c>
      <c r="R478" s="457" t="str">
        <f t="shared" si="30"/>
        <v>ROL.04.</v>
      </c>
      <c r="S478" s="457" t="str">
        <f t="shared" si="31"/>
        <v> Prowadzenie produkcji rolniczej</v>
      </c>
      <c r="T478" s="673" t="s">
        <v>2373</v>
      </c>
      <c r="U478" s="436">
        <v>1</v>
      </c>
      <c r="V478" s="436">
        <v>0</v>
      </c>
      <c r="W478" s="471" t="s">
        <v>1994</v>
      </c>
      <c r="X478" s="436">
        <v>1</v>
      </c>
      <c r="Y478" s="506">
        <v>0</v>
      </c>
      <c r="Z478" s="515" t="str">
        <f t="shared" si="32"/>
        <v>Centrum Kształcenia Zawodowego i Ustawicznego, 67-400 Wschowa, Plac Kosynierów 1</v>
      </c>
      <c r="AA478" s="440" t="s">
        <v>679</v>
      </c>
      <c r="AB478" s="448"/>
      <c r="AC478" s="120"/>
      <c r="AD478" s="120"/>
    </row>
    <row r="479" spans="12:30">
      <c r="L479" s="66" t="s">
        <v>855</v>
      </c>
      <c r="M479" s="68" t="s">
        <v>2189</v>
      </c>
      <c r="N479" s="66" t="s">
        <v>188</v>
      </c>
      <c r="O479" s="66">
        <v>60237</v>
      </c>
      <c r="P479" s="452" t="s">
        <v>175</v>
      </c>
      <c r="Q479" s="457">
        <f t="shared" si="29"/>
        <v>751201</v>
      </c>
      <c r="R479" s="457" t="str">
        <f t="shared" si="30"/>
        <v>SPC.01.</v>
      </c>
      <c r="S479" s="457" t="str">
        <f t="shared" si="31"/>
        <v>Produkcja wyrobów cukierniczych</v>
      </c>
      <c r="T479" s="673" t="s">
        <v>2359</v>
      </c>
      <c r="U479" s="436">
        <v>2</v>
      </c>
      <c r="V479" s="436">
        <v>2</v>
      </c>
      <c r="W479" s="471" t="s">
        <v>1994</v>
      </c>
      <c r="X479" s="436">
        <v>2</v>
      </c>
      <c r="Y479" s="506">
        <v>2</v>
      </c>
      <c r="Z479" s="515" t="str">
        <f t="shared" si="32"/>
        <v>Centrum Kształcenia Zawodowego w Kłodzkiej Szkole Przedsiębiorczości w Kłodzku, ul. Szkolna 8, 57-300 Kłodzko</v>
      </c>
      <c r="AA479" s="440" t="s">
        <v>677</v>
      </c>
      <c r="AB479" s="120"/>
      <c r="AC479" s="120"/>
      <c r="AD479" s="120"/>
    </row>
    <row r="480" spans="12:30">
      <c r="L480" s="66" t="s">
        <v>859</v>
      </c>
      <c r="M480" s="68" t="s">
        <v>2189</v>
      </c>
      <c r="N480" s="66" t="s">
        <v>188</v>
      </c>
      <c r="O480" s="66">
        <v>60237</v>
      </c>
      <c r="P480" s="452" t="s">
        <v>70</v>
      </c>
      <c r="Q480" s="457">
        <f t="shared" si="29"/>
        <v>522301</v>
      </c>
      <c r="R480" s="457" t="str">
        <f t="shared" si="30"/>
        <v>HAN.01.</v>
      </c>
      <c r="S480" s="457" t="str">
        <f t="shared" si="31"/>
        <v>Prowadzenie sprzedaży</v>
      </c>
      <c r="T480" s="673" t="s">
        <v>2359</v>
      </c>
      <c r="U480" s="436">
        <v>4</v>
      </c>
      <c r="V480" s="436">
        <v>2</v>
      </c>
      <c r="W480" s="444" t="s">
        <v>1994</v>
      </c>
      <c r="X480" s="436">
        <v>0</v>
      </c>
      <c r="Y480" s="506">
        <v>0</v>
      </c>
      <c r="Z480" s="515" t="str">
        <f t="shared" si="32"/>
        <v>Centrum Kształcenia Zawodowego w CKZiU,  ul. Tadeusza Kościuszki 27, 56-100 Wołów</v>
      </c>
      <c r="AA480" s="440" t="s">
        <v>190</v>
      </c>
      <c r="AB480" s="120"/>
      <c r="AC480" s="448"/>
      <c r="AD480" s="120"/>
    </row>
    <row r="481" spans="12:30">
      <c r="L481" s="66" t="s">
        <v>860</v>
      </c>
      <c r="M481" s="68" t="s">
        <v>2189</v>
      </c>
      <c r="N481" s="66" t="s">
        <v>188</v>
      </c>
      <c r="O481" s="66">
        <v>60237</v>
      </c>
      <c r="P481" s="452" t="s">
        <v>177</v>
      </c>
      <c r="Q481" s="457">
        <f t="shared" si="29"/>
        <v>722204</v>
      </c>
      <c r="R481" s="457" t="str">
        <f t="shared" si="30"/>
        <v>MEC.08.</v>
      </c>
      <c r="S481" s="457" t="str">
        <f t="shared" si="31"/>
        <v>Wykonywanie i naprawa elementów maszyn, urządzeń i narzędzi</v>
      </c>
      <c r="T481" s="497" t="s">
        <v>2359</v>
      </c>
      <c r="U481" s="436">
        <v>4</v>
      </c>
      <c r="V481" s="436">
        <v>0</v>
      </c>
      <c r="W481" s="444" t="s">
        <v>1994</v>
      </c>
      <c r="X481" s="436">
        <v>0</v>
      </c>
      <c r="Y481" s="506">
        <v>0</v>
      </c>
      <c r="Z481" s="515" t="str">
        <f t="shared" si="32"/>
        <v>Centrum Kształcenia Zawodowego w CKZiU,  ul. Tadeusza Kościuszki 27, 56-100 Wołów</v>
      </c>
      <c r="AA481" s="440" t="s">
        <v>190</v>
      </c>
      <c r="AB481" s="448"/>
      <c r="AC481" s="120"/>
      <c r="AD481" s="120"/>
    </row>
    <row r="482" spans="12:30">
      <c r="L482" s="66" t="s">
        <v>856</v>
      </c>
      <c r="M482" s="68" t="s">
        <v>2189</v>
      </c>
      <c r="N482" s="66" t="s">
        <v>188</v>
      </c>
      <c r="O482" s="66">
        <v>60237</v>
      </c>
      <c r="P482" s="452" t="s">
        <v>99</v>
      </c>
      <c r="Q482" s="457">
        <f t="shared" si="29"/>
        <v>514101</v>
      </c>
      <c r="R482" s="457" t="str">
        <f t="shared" si="30"/>
        <v>FRK.01.</v>
      </c>
      <c r="S482" s="457" t="str">
        <f t="shared" si="31"/>
        <v>Wykonywanie usług fryzjerskich</v>
      </c>
      <c r="T482" s="674" t="s">
        <v>2282</v>
      </c>
      <c r="U482" s="436">
        <v>6</v>
      </c>
      <c r="V482" s="436">
        <v>5</v>
      </c>
      <c r="W482" s="444" t="s">
        <v>1994</v>
      </c>
      <c r="X482" s="436">
        <v>6</v>
      </c>
      <c r="Y482" s="506">
        <v>5</v>
      </c>
      <c r="Z482" s="515" t="str">
        <f t="shared" si="32"/>
        <v>Centrum Kształcenia Zawodowego w Świdnicy, 58-105 Świdnica, ul. Gen. Władysława Sikorskiego 41</v>
      </c>
      <c r="AA482" s="440" t="s">
        <v>93</v>
      </c>
      <c r="AB482" s="448"/>
      <c r="AC482" s="448"/>
      <c r="AD482" s="120"/>
    </row>
    <row r="483" spans="12:30">
      <c r="L483" s="66" t="s">
        <v>858</v>
      </c>
      <c r="M483" s="68" t="s">
        <v>2189</v>
      </c>
      <c r="N483" s="66" t="s">
        <v>188</v>
      </c>
      <c r="O483" s="66">
        <v>60237</v>
      </c>
      <c r="P483" s="452" t="s">
        <v>66</v>
      </c>
      <c r="Q483" s="457">
        <f t="shared" si="29"/>
        <v>723103</v>
      </c>
      <c r="R483" s="457" t="str">
        <f t="shared" si="30"/>
        <v>MOT.05.</v>
      </c>
      <c r="S483" s="457" t="str">
        <f t="shared" si="31"/>
        <v>Obsługa, diagnozowanie oraz naprawa pojazdów samochodowych</v>
      </c>
      <c r="T483" s="497" t="s">
        <v>2310</v>
      </c>
      <c r="U483" s="436">
        <v>9</v>
      </c>
      <c r="V483" s="436">
        <v>0</v>
      </c>
      <c r="W483" s="444" t="s">
        <v>1994</v>
      </c>
      <c r="X483" s="436">
        <v>0</v>
      </c>
      <c r="Y483" s="506">
        <v>0</v>
      </c>
      <c r="Z483" s="515" t="str">
        <f t="shared" si="32"/>
        <v>Centrum Kształcenia Zawodowego w CKZiU,  ul. Tadeusza Kościuszki 27, 56-100 Wołów</v>
      </c>
      <c r="AA483" s="440" t="s">
        <v>190</v>
      </c>
      <c r="AB483" s="448"/>
      <c r="AC483" s="120"/>
      <c r="AD483" s="120"/>
    </row>
    <row r="484" spans="12:30">
      <c r="L484" s="66" t="s">
        <v>852</v>
      </c>
      <c r="M484" s="68" t="s">
        <v>2189</v>
      </c>
      <c r="N484" s="66" t="s">
        <v>188</v>
      </c>
      <c r="O484" s="66">
        <v>60237</v>
      </c>
      <c r="P484" s="452" t="s">
        <v>78</v>
      </c>
      <c r="Q484" s="457">
        <f t="shared" si="29"/>
        <v>741103</v>
      </c>
      <c r="R484" s="457" t="str">
        <f t="shared" si="30"/>
        <v>ELE.02.</v>
      </c>
      <c r="S484" s="457" t="str">
        <f t="shared" si="31"/>
        <v>Montaż, uruchamianie i konserwacja instalacji, maszyn i urządzeń elektrycznych</v>
      </c>
      <c r="T484" s="671" t="s">
        <v>2368</v>
      </c>
      <c r="U484" s="436">
        <v>2</v>
      </c>
      <c r="V484" s="436">
        <v>0</v>
      </c>
      <c r="W484" s="444" t="s">
        <v>1994</v>
      </c>
      <c r="X484" s="436">
        <v>2</v>
      </c>
      <c r="Y484" s="506">
        <v>0</v>
      </c>
      <c r="Z484" s="515" t="str">
        <f t="shared" si="32"/>
        <v>Centrum Kształcenia Zawodowego i Ustawicznego, 67-400 Wschowa, Plac Kosynierów 1</v>
      </c>
      <c r="AA484" s="440" t="s">
        <v>679</v>
      </c>
      <c r="AB484" s="448"/>
      <c r="AC484" s="120"/>
      <c r="AD484" s="120"/>
    </row>
    <row r="485" spans="12:30">
      <c r="L485" s="66" t="s">
        <v>857</v>
      </c>
      <c r="M485" s="68" t="s">
        <v>2189</v>
      </c>
      <c r="N485" s="66" t="s">
        <v>188</v>
      </c>
      <c r="O485" s="66">
        <v>60237</v>
      </c>
      <c r="P485" s="452" t="s">
        <v>71</v>
      </c>
      <c r="Q485" s="457">
        <f t="shared" si="29"/>
        <v>512001</v>
      </c>
      <c r="R485" s="457" t="str">
        <f t="shared" si="30"/>
        <v>HGT.02.</v>
      </c>
      <c r="S485" s="457" t="str">
        <f t="shared" si="31"/>
        <v> Przygotowanie i wydawanie dań</v>
      </c>
      <c r="T485" s="673" t="s">
        <v>2358</v>
      </c>
      <c r="U485" s="436">
        <v>5</v>
      </c>
      <c r="V485" s="436">
        <v>3</v>
      </c>
      <c r="W485" s="444" t="s">
        <v>1994</v>
      </c>
      <c r="X485" s="436">
        <v>0</v>
      </c>
      <c r="Y485" s="506">
        <v>0</v>
      </c>
      <c r="Z485" s="515" t="str">
        <f t="shared" si="32"/>
        <v>Centrum Kształcenia Zawodowego w CKZiU,  ul. Tadeusza Kościuszki 27, 56-100 Wołów</v>
      </c>
      <c r="AA485" s="440" t="s">
        <v>190</v>
      </c>
      <c r="AB485" s="448"/>
      <c r="AC485" s="120"/>
      <c r="AD485" s="120"/>
    </row>
    <row r="486" spans="12:30">
      <c r="L486" s="66" t="s">
        <v>862</v>
      </c>
      <c r="M486" s="385" t="s">
        <v>2167</v>
      </c>
      <c r="N486" s="367" t="s">
        <v>46</v>
      </c>
      <c r="O486" s="367">
        <v>90635</v>
      </c>
      <c r="P486" s="520" t="s">
        <v>532</v>
      </c>
      <c r="Q486" s="457">
        <f t="shared" si="29"/>
        <v>753105</v>
      </c>
      <c r="R486" s="457" t="str">
        <f t="shared" si="30"/>
        <v>MOD.03.</v>
      </c>
      <c r="S486" s="457" t="str">
        <f t="shared" si="31"/>
        <v>Projektowanie i wytwarzanie wyrobów odzieżowych</v>
      </c>
      <c r="T486" s="673"/>
      <c r="U486" s="607">
        <v>0</v>
      </c>
      <c r="V486" s="486">
        <v>0</v>
      </c>
      <c r="W486" s="486" t="s">
        <v>1996</v>
      </c>
      <c r="X486" s="486">
        <v>0</v>
      </c>
      <c r="Y486" s="503">
        <v>0</v>
      </c>
      <c r="Z486" s="515">
        <f t="shared" si="32"/>
        <v>0</v>
      </c>
      <c r="AA486" s="446"/>
      <c r="AB486" s="120"/>
      <c r="AC486" s="120"/>
      <c r="AD486" s="120"/>
    </row>
    <row r="487" spans="12:30">
      <c r="L487" s="66" t="s">
        <v>2389</v>
      </c>
      <c r="M487" s="68" t="s">
        <v>2017</v>
      </c>
      <c r="N487" s="66" t="s">
        <v>46</v>
      </c>
      <c r="O487" s="66">
        <v>13385</v>
      </c>
      <c r="P487" s="452" t="s">
        <v>52</v>
      </c>
      <c r="Q487" s="457">
        <f t="shared" si="29"/>
        <v>751204</v>
      </c>
      <c r="R487" s="457" t="str">
        <f t="shared" si="30"/>
        <v>SPC.03.</v>
      </c>
      <c r="S487" s="457" t="str">
        <f t="shared" si="31"/>
        <v>Produkcja wyrobów piekarskich</v>
      </c>
      <c r="T487" s="673" t="s">
        <v>2330</v>
      </c>
      <c r="U487" s="616">
        <v>0</v>
      </c>
      <c r="V487" s="441">
        <v>0</v>
      </c>
      <c r="W487" s="444" t="s">
        <v>1994</v>
      </c>
      <c r="X487" s="441">
        <v>0</v>
      </c>
      <c r="Y487" s="505">
        <v>0</v>
      </c>
      <c r="Z487" s="515" t="str">
        <f t="shared" si="32"/>
        <v>Centrum Kształcenia Zawodowego w Oleśnicy, ul. Wojska Polskiego 67</v>
      </c>
      <c r="AA487" s="440" t="s">
        <v>692</v>
      </c>
      <c r="AB487" s="120"/>
      <c r="AC487" s="120"/>
      <c r="AD487" s="120"/>
    </row>
    <row r="488" spans="12:30">
      <c r="L488" s="66" t="s">
        <v>861</v>
      </c>
      <c r="M488" s="68" t="s">
        <v>2017</v>
      </c>
      <c r="N488" s="66" t="s">
        <v>46</v>
      </c>
      <c r="O488" s="66">
        <v>13385</v>
      </c>
      <c r="P488" s="452" t="s">
        <v>47</v>
      </c>
      <c r="Q488" s="457">
        <f t="shared" si="29"/>
        <v>721306</v>
      </c>
      <c r="R488" s="457" t="str">
        <f t="shared" si="30"/>
        <v>MOT.01.</v>
      </c>
      <c r="S488" s="457" t="str">
        <f t="shared" si="31"/>
        <v>Diagnozowanie i naprawa nadwozi pojazdów samochodowych</v>
      </c>
      <c r="T488" s="673"/>
      <c r="U488" s="607">
        <v>0</v>
      </c>
      <c r="V488" s="436">
        <v>0</v>
      </c>
      <c r="W488" s="444" t="s">
        <v>1994</v>
      </c>
      <c r="X488" s="436">
        <v>0</v>
      </c>
      <c r="Y488" s="506">
        <v>0</v>
      </c>
      <c r="Z488" s="515">
        <f t="shared" si="32"/>
        <v>0</v>
      </c>
      <c r="AA488" s="440"/>
      <c r="AB488" s="120"/>
      <c r="AC488" s="120"/>
      <c r="AD488" s="120"/>
    </row>
    <row r="489" spans="12:30">
      <c r="L489" s="66" t="s">
        <v>864</v>
      </c>
      <c r="M489" s="68" t="s">
        <v>2339</v>
      </c>
      <c r="N489" s="66" t="s">
        <v>46</v>
      </c>
      <c r="O489" s="66">
        <v>479152</v>
      </c>
      <c r="P489" s="452" t="s">
        <v>70</v>
      </c>
      <c r="Q489" s="457">
        <f t="shared" si="29"/>
        <v>522301</v>
      </c>
      <c r="R489" s="433" t="str">
        <f t="shared" si="30"/>
        <v>HAN.01.</v>
      </c>
      <c r="S489" s="433" t="str">
        <f t="shared" si="31"/>
        <v>Prowadzenie sprzedaży</v>
      </c>
      <c r="T489" s="195"/>
      <c r="U489" s="589">
        <v>0</v>
      </c>
      <c r="V489" s="444">
        <v>0</v>
      </c>
      <c r="W489" s="444" t="s">
        <v>1994</v>
      </c>
      <c r="X489" s="444">
        <v>0</v>
      </c>
      <c r="Y489" s="471">
        <v>0</v>
      </c>
      <c r="Z489" s="515" t="str">
        <f t="shared" si="32"/>
        <v>Centrum Kształcenia Zawodowego w Świdnicy, 58-105 Świdnica, ul. Gen. Władysława Sikorskiego 41</v>
      </c>
      <c r="AA489" s="440" t="s">
        <v>93</v>
      </c>
      <c r="AB489" s="120"/>
      <c r="AC489" s="120"/>
      <c r="AD489" s="120"/>
    </row>
    <row r="490" spans="12:30">
      <c r="L490" s="66" t="s">
        <v>865</v>
      </c>
      <c r="M490" s="68" t="s">
        <v>2017</v>
      </c>
      <c r="N490" s="66" t="s">
        <v>46</v>
      </c>
      <c r="O490" s="66">
        <v>13385</v>
      </c>
      <c r="P490" s="452" t="s">
        <v>48</v>
      </c>
      <c r="Q490" s="457">
        <f t="shared" si="29"/>
        <v>741203</v>
      </c>
      <c r="R490" s="457" t="str">
        <f t="shared" si="30"/>
        <v>MOT.02.</v>
      </c>
      <c r="S490" s="457" t="str">
        <f t="shared" si="31"/>
        <v>Obsługa, diagnozowanie oraz naprawa mechatronicznych systemów pojazdów samochodowych</v>
      </c>
      <c r="T490" s="671" t="s">
        <v>2373</v>
      </c>
      <c r="U490" s="441">
        <v>1</v>
      </c>
      <c r="V490" s="441">
        <v>0</v>
      </c>
      <c r="W490" s="444" t="s">
        <v>1994</v>
      </c>
      <c r="X490" s="441">
        <v>1</v>
      </c>
      <c r="Y490" s="505">
        <v>0</v>
      </c>
      <c r="Z490" s="515" t="str">
        <f t="shared" si="32"/>
        <v>Centrum Kształcenia Zawodowego i Ustawicznego, 67-400 Wschowa, Plac Kosynierów 1</v>
      </c>
      <c r="AA490" s="440" t="s">
        <v>679</v>
      </c>
      <c r="AB490" s="448"/>
      <c r="AC490" s="448"/>
      <c r="AD490" s="120"/>
    </row>
    <row r="491" spans="12:30">
      <c r="L491" s="66" t="s">
        <v>2393</v>
      </c>
      <c r="M491" s="68" t="s">
        <v>2017</v>
      </c>
      <c r="N491" s="66" t="s">
        <v>46</v>
      </c>
      <c r="O491" s="66">
        <v>13385</v>
      </c>
      <c r="P491" s="452" t="s">
        <v>40</v>
      </c>
      <c r="Q491" s="457">
        <f t="shared" si="29"/>
        <v>512001</v>
      </c>
      <c r="R491" s="457" t="str">
        <f t="shared" si="30"/>
        <v>HGT.02.</v>
      </c>
      <c r="S491" s="457" t="str">
        <f t="shared" si="31"/>
        <v> Przygotowanie i wydawanie dań</v>
      </c>
      <c r="T491" s="671" t="s">
        <v>2283</v>
      </c>
      <c r="U491" s="436">
        <v>2</v>
      </c>
      <c r="V491" s="436">
        <v>0</v>
      </c>
      <c r="W491" s="444" t="s">
        <v>1994</v>
      </c>
      <c r="X491" s="436">
        <v>0</v>
      </c>
      <c r="Y491" s="506">
        <v>0</v>
      </c>
      <c r="Z491" s="515" t="str">
        <f t="shared" si="32"/>
        <v>Centrum Kształcenia Zawodowego w Oleśnicy, ul. Wojska Polskiego 67</v>
      </c>
      <c r="AA491" s="440" t="s">
        <v>692</v>
      </c>
      <c r="AB491" s="448"/>
      <c r="AC491" s="448"/>
      <c r="AD491" s="120"/>
    </row>
    <row r="492" spans="12:30">
      <c r="L492" s="66" t="s">
        <v>2386</v>
      </c>
      <c r="M492" s="385" t="s">
        <v>2167</v>
      </c>
      <c r="N492" s="367" t="s">
        <v>46</v>
      </c>
      <c r="O492" s="367">
        <v>90635</v>
      </c>
      <c r="P492" s="520" t="s">
        <v>76</v>
      </c>
      <c r="Q492" s="457">
        <f t="shared" si="29"/>
        <v>721306</v>
      </c>
      <c r="R492" s="457" t="str">
        <f t="shared" si="30"/>
        <v>MOT.01.</v>
      </c>
      <c r="S492" s="457" t="str">
        <f t="shared" si="31"/>
        <v>Diagnozowanie i naprawa nadwozi pojazdów samochodowych</v>
      </c>
      <c r="T492" s="673" t="s">
        <v>2290</v>
      </c>
      <c r="U492" s="486">
        <v>10</v>
      </c>
      <c r="V492" s="486">
        <v>0</v>
      </c>
      <c r="W492" s="486" t="s">
        <v>1996</v>
      </c>
      <c r="X492" s="486">
        <v>0</v>
      </c>
      <c r="Y492" s="503">
        <v>0</v>
      </c>
      <c r="Z492" s="515" t="str">
        <f t="shared" si="32"/>
        <v>Centrum Kształcenia Zawodowego w Świdnicy, 58-105 Świdnica, ul. Gen. Władysława Sikorskiego 41</v>
      </c>
      <c r="AA492" s="446" t="s">
        <v>93</v>
      </c>
      <c r="AB492" s="448"/>
      <c r="AC492" s="120"/>
      <c r="AD492" s="120"/>
    </row>
    <row r="493" spans="12:30">
      <c r="L493" s="66" t="s">
        <v>2387</v>
      </c>
      <c r="M493" s="385" t="s">
        <v>2167</v>
      </c>
      <c r="N493" s="367" t="s">
        <v>46</v>
      </c>
      <c r="O493" s="367">
        <v>90635</v>
      </c>
      <c r="P493" s="520" t="s">
        <v>78</v>
      </c>
      <c r="Q493" s="457">
        <f t="shared" si="29"/>
        <v>741103</v>
      </c>
      <c r="R493" s="457" t="str">
        <f t="shared" si="30"/>
        <v>ELE.02.</v>
      </c>
      <c r="S493" s="457" t="str">
        <f t="shared" si="31"/>
        <v>Montaż, uruchamianie i konserwacja instalacji, maszyn i urządzeń elektrycznych</v>
      </c>
      <c r="T493" s="497" t="s">
        <v>2330</v>
      </c>
      <c r="U493" s="486">
        <v>6</v>
      </c>
      <c r="V493" s="486">
        <v>0</v>
      </c>
      <c r="W493" s="486" t="s">
        <v>1996</v>
      </c>
      <c r="X493" s="486">
        <v>0</v>
      </c>
      <c r="Y493" s="503">
        <v>0</v>
      </c>
      <c r="Z493" s="515" t="str">
        <f t="shared" si="32"/>
        <v>Centrum Kształcenia Zawodowego w Świdnicy, 58-105 Świdnica, ul. Gen. Władysława Sikorskiego 41</v>
      </c>
      <c r="AA493" s="446" t="s">
        <v>93</v>
      </c>
      <c r="AB493" s="271"/>
      <c r="AC493" s="120"/>
      <c r="AD493" s="120"/>
    </row>
    <row r="494" spans="12:30">
      <c r="L494" s="66" t="s">
        <v>2385</v>
      </c>
      <c r="M494" s="385" t="s">
        <v>2167</v>
      </c>
      <c r="N494" s="367" t="s">
        <v>46</v>
      </c>
      <c r="O494" s="367">
        <v>90635</v>
      </c>
      <c r="P494" s="520" t="s">
        <v>75</v>
      </c>
      <c r="Q494" s="457">
        <f t="shared" si="29"/>
        <v>343101</v>
      </c>
      <c r="R494" s="457" t="str">
        <f t="shared" si="30"/>
        <v>AUD.02.</v>
      </c>
      <c r="S494" s="457" t="str">
        <f t="shared" si="31"/>
        <v> Rejestracja, obróbka i publikacja obrazu</v>
      </c>
      <c r="T494" s="673" t="s">
        <v>2337</v>
      </c>
      <c r="U494" s="486">
        <v>2</v>
      </c>
      <c r="V494" s="486">
        <v>2</v>
      </c>
      <c r="W494" s="486" t="s">
        <v>1996</v>
      </c>
      <c r="X494" s="486">
        <v>2</v>
      </c>
      <c r="Y494" s="503">
        <v>2</v>
      </c>
      <c r="Z494" s="515" t="str">
        <f t="shared" si="32"/>
        <v>Zespół Placówek Oświatowych Centrum Kształcenia Zawodowego nr 2 w Olkuszu, ul. Legionów Polskich 3</v>
      </c>
      <c r="AA494" s="446" t="s">
        <v>678</v>
      </c>
      <c r="AB494" s="271"/>
      <c r="AC494" s="120"/>
      <c r="AD494" s="120"/>
    </row>
    <row r="495" spans="12:30">
      <c r="L495" s="66" t="s">
        <v>2392</v>
      </c>
      <c r="M495" s="68" t="s">
        <v>2017</v>
      </c>
      <c r="N495" s="66" t="s">
        <v>46</v>
      </c>
      <c r="O495" s="66">
        <v>13385</v>
      </c>
      <c r="P495" s="452" t="s">
        <v>31</v>
      </c>
      <c r="Q495" s="457">
        <f t="shared" si="29"/>
        <v>723103</v>
      </c>
      <c r="R495" s="457" t="str">
        <f t="shared" si="30"/>
        <v>MOT.05.</v>
      </c>
      <c r="S495" s="457" t="str">
        <f t="shared" si="31"/>
        <v>Obsługa, diagnozowanie oraz naprawa pojazdów samochodowych</v>
      </c>
      <c r="T495" s="671" t="s">
        <v>2290</v>
      </c>
      <c r="U495" s="436">
        <v>11</v>
      </c>
      <c r="V495" s="436">
        <v>0</v>
      </c>
      <c r="W495" s="444" t="s">
        <v>1994</v>
      </c>
      <c r="X495" s="436">
        <v>0</v>
      </c>
      <c r="Y495" s="506">
        <v>0</v>
      </c>
      <c r="Z495" s="515" t="str">
        <f t="shared" si="32"/>
        <v>Centrum Kształcenia Zawodowego w Oleśnicy, ul. Wojska Polskiego 67</v>
      </c>
      <c r="AA495" s="440" t="s">
        <v>692</v>
      </c>
      <c r="AB495" s="271"/>
      <c r="AC495" s="120"/>
      <c r="AD495" s="120"/>
    </row>
    <row r="496" spans="12:30">
      <c r="L496" s="66" t="s">
        <v>2400</v>
      </c>
      <c r="M496" s="68" t="s">
        <v>2339</v>
      </c>
      <c r="N496" s="66" t="s">
        <v>46</v>
      </c>
      <c r="O496" s="66">
        <v>479152</v>
      </c>
      <c r="P496" s="452" t="s">
        <v>66</v>
      </c>
      <c r="Q496" s="457">
        <f t="shared" si="29"/>
        <v>723103</v>
      </c>
      <c r="R496" s="457" t="str">
        <f t="shared" si="30"/>
        <v>MOT.05.</v>
      </c>
      <c r="S496" s="457" t="str">
        <f t="shared" si="31"/>
        <v>Obsługa, diagnozowanie oraz naprawa pojazdów samochodowych</v>
      </c>
      <c r="T496" s="426" t="s">
        <v>2290</v>
      </c>
      <c r="U496" s="444">
        <v>17</v>
      </c>
      <c r="V496" s="444">
        <v>3</v>
      </c>
      <c r="W496" s="444" t="s">
        <v>1994</v>
      </c>
      <c r="X496" s="444">
        <v>0</v>
      </c>
      <c r="Y496" s="471">
        <v>0</v>
      </c>
      <c r="Z496" s="515" t="str">
        <f t="shared" si="32"/>
        <v>Centrum Kształcenia Zawodowego w Oleśnicy, ul. Wojska Polskiego 67</v>
      </c>
      <c r="AA496" s="440" t="s">
        <v>692</v>
      </c>
      <c r="AB496" s="271"/>
      <c r="AC496" s="120"/>
      <c r="AD496" s="120"/>
    </row>
    <row r="497" spans="12:30">
      <c r="L497" s="66" t="s">
        <v>2402</v>
      </c>
      <c r="M497" s="68" t="s">
        <v>2339</v>
      </c>
      <c r="N497" s="66" t="s">
        <v>46</v>
      </c>
      <c r="O497" s="66">
        <v>479152</v>
      </c>
      <c r="P497" s="452" t="s">
        <v>99</v>
      </c>
      <c r="Q497" s="457">
        <f t="shared" si="29"/>
        <v>514101</v>
      </c>
      <c r="R497" s="457" t="str">
        <f t="shared" si="30"/>
        <v>FRK.01.</v>
      </c>
      <c r="S497" s="457" t="str">
        <f t="shared" si="31"/>
        <v>Wykonywanie usług fryzjerskich</v>
      </c>
      <c r="T497" s="426" t="s">
        <v>2290</v>
      </c>
      <c r="U497" s="444">
        <v>14</v>
      </c>
      <c r="V497" s="444">
        <v>11</v>
      </c>
      <c r="W497" s="444" t="s">
        <v>1994</v>
      </c>
      <c r="X497" s="444">
        <v>14</v>
      </c>
      <c r="Y497" s="471">
        <v>11</v>
      </c>
      <c r="Z497" s="515" t="str">
        <f t="shared" si="32"/>
        <v>Centrum Kształcenia Zawodowego w Świdnicy, 58-105 Świdnica, ul. Gen. Władysława Sikorskiego 41</v>
      </c>
      <c r="AA497" s="440" t="s">
        <v>93</v>
      </c>
      <c r="AB497" s="642"/>
      <c r="AC497" s="384"/>
      <c r="AD497" s="384"/>
    </row>
    <row r="498" spans="12:30">
      <c r="L498" s="66" t="s">
        <v>2403</v>
      </c>
      <c r="M498" s="68" t="s">
        <v>2339</v>
      </c>
      <c r="N498" s="66" t="s">
        <v>46</v>
      </c>
      <c r="O498" s="66">
        <v>479152</v>
      </c>
      <c r="P498" s="452" t="s">
        <v>76</v>
      </c>
      <c r="Q498" s="457">
        <f t="shared" si="29"/>
        <v>721306</v>
      </c>
      <c r="R498" s="457" t="str">
        <f t="shared" si="30"/>
        <v>MOT.01.</v>
      </c>
      <c r="S498" s="457" t="str">
        <f t="shared" si="31"/>
        <v>Diagnozowanie i naprawa nadwozi pojazdów samochodowych</v>
      </c>
      <c r="T498" s="424" t="s">
        <v>2290</v>
      </c>
      <c r="U498" s="444">
        <v>3</v>
      </c>
      <c r="V498" s="444">
        <v>0</v>
      </c>
      <c r="W498" s="444" t="s">
        <v>1994</v>
      </c>
      <c r="X498" s="444">
        <v>0</v>
      </c>
      <c r="Y498" s="471">
        <v>0</v>
      </c>
      <c r="Z498" s="515" t="str">
        <f t="shared" si="32"/>
        <v>Centrum Kształcenia Zawodowego w Świdnicy, 58-105 Świdnica, ul. Gen. Władysława Sikorskiego 41</v>
      </c>
      <c r="AA498" s="440" t="s">
        <v>93</v>
      </c>
      <c r="AB498" s="384"/>
      <c r="AC498" s="384"/>
      <c r="AD498" s="384"/>
    </row>
    <row r="499" spans="12:30">
      <c r="L499" s="66" t="s">
        <v>2390</v>
      </c>
      <c r="M499" s="68" t="s">
        <v>2017</v>
      </c>
      <c r="N499" s="66" t="s">
        <v>46</v>
      </c>
      <c r="O499" s="66">
        <v>13385</v>
      </c>
      <c r="P499" s="452" t="s">
        <v>30</v>
      </c>
      <c r="Q499" s="457">
        <f t="shared" si="29"/>
        <v>752205</v>
      </c>
      <c r="R499" s="457" t="str">
        <f t="shared" si="30"/>
        <v>DRM.04.</v>
      </c>
      <c r="S499" s="457" t="str">
        <f t="shared" si="31"/>
        <v> Wytwarzanie wyrobów z drewna i materiałów drewnopochodnych</v>
      </c>
      <c r="T499" s="444" t="s">
        <v>2284</v>
      </c>
      <c r="U499" s="441">
        <v>1</v>
      </c>
      <c r="V499" s="441">
        <v>0</v>
      </c>
      <c r="W499" s="444" t="s">
        <v>1994</v>
      </c>
      <c r="X499" s="441">
        <v>0</v>
      </c>
      <c r="Y499" s="505">
        <v>0</v>
      </c>
      <c r="Z499" s="515" t="str">
        <f t="shared" si="32"/>
        <v>Centrum Kształcenia Zawodowego w Oleśnicy, ul. Wojska Polskiego 67</v>
      </c>
      <c r="AA499" s="440" t="s">
        <v>692</v>
      </c>
      <c r="AB499" s="120"/>
      <c r="AC499" s="448"/>
      <c r="AD499" s="120"/>
    </row>
    <row r="500" spans="12:30">
      <c r="L500" s="66" t="s">
        <v>2395</v>
      </c>
      <c r="M500" s="68" t="s">
        <v>2295</v>
      </c>
      <c r="N500" s="66" t="s">
        <v>46</v>
      </c>
      <c r="O500" s="66">
        <v>13385</v>
      </c>
      <c r="P500" s="452" t="s">
        <v>41</v>
      </c>
      <c r="Q500" s="457">
        <f t="shared" si="29"/>
        <v>522301</v>
      </c>
      <c r="R500" s="457" t="str">
        <f t="shared" si="30"/>
        <v>HAN.01.</v>
      </c>
      <c r="S500" s="457" t="str">
        <f t="shared" si="31"/>
        <v>Prowadzenie sprzedaży</v>
      </c>
      <c r="T500" s="428" t="s">
        <v>2284</v>
      </c>
      <c r="U500" s="607">
        <v>0</v>
      </c>
      <c r="V500" s="441">
        <v>0</v>
      </c>
      <c r="W500" s="444" t="s">
        <v>1994</v>
      </c>
      <c r="X500" s="441">
        <v>0</v>
      </c>
      <c r="Y500" s="505">
        <v>0</v>
      </c>
      <c r="Z500" s="515" t="str">
        <f t="shared" si="32"/>
        <v>Centrum Kształcenia Zawodowego w Oleśnicy, ul. Wojska Polskiego 67</v>
      </c>
      <c r="AA500" s="440" t="s">
        <v>692</v>
      </c>
      <c r="AB500" s="448"/>
      <c r="AC500" s="448"/>
      <c r="AD500" s="120"/>
    </row>
    <row r="501" spans="12:30">
      <c r="L501" s="66" t="s">
        <v>867</v>
      </c>
      <c r="M501" s="385" t="s">
        <v>2167</v>
      </c>
      <c r="N501" s="367" t="s">
        <v>46</v>
      </c>
      <c r="O501" s="367">
        <v>90635</v>
      </c>
      <c r="P501" s="520" t="s">
        <v>510</v>
      </c>
      <c r="Q501" s="457">
        <f t="shared" si="29"/>
        <v>513101</v>
      </c>
      <c r="R501" s="457" t="str">
        <f t="shared" si="30"/>
        <v>HGT.01.</v>
      </c>
      <c r="S501" s="457" t="str">
        <f t="shared" si="31"/>
        <v>Wykonywanie usług kelnerskich</v>
      </c>
      <c r="T501" s="673" t="s">
        <v>2363</v>
      </c>
      <c r="U501" s="486">
        <v>7</v>
      </c>
      <c r="V501" s="486">
        <v>5</v>
      </c>
      <c r="W501" s="486" t="s">
        <v>1996</v>
      </c>
      <c r="X501" s="486">
        <v>7</v>
      </c>
      <c r="Y501" s="503">
        <v>5</v>
      </c>
      <c r="Z501" s="515" t="str">
        <f t="shared" si="32"/>
        <v>Zespół Placówek Oświatowych Centrum Kształcenia Zawodowego nr 2 w Olkuszu, ul. Legionów Polskich 3</v>
      </c>
      <c r="AA501" s="446" t="s">
        <v>678</v>
      </c>
      <c r="AB501" s="272"/>
      <c r="AC501" s="120"/>
      <c r="AD501" s="120"/>
    </row>
    <row r="502" spans="12:30">
      <c r="L502" s="66" t="s">
        <v>2388</v>
      </c>
      <c r="M502" s="385" t="s">
        <v>2167</v>
      </c>
      <c r="N502" s="367" t="s">
        <v>46</v>
      </c>
      <c r="O502" s="367">
        <v>90635</v>
      </c>
      <c r="P502" s="520" t="s">
        <v>192</v>
      </c>
      <c r="Q502" s="457">
        <f t="shared" si="29"/>
        <v>713203</v>
      </c>
      <c r="R502" s="457" t="str">
        <f t="shared" si="30"/>
        <v>MOT.03.</v>
      </c>
      <c r="S502" s="457" t="str">
        <f t="shared" si="31"/>
        <v>Diagnozowanie i naprawa powłok lakierniczych</v>
      </c>
      <c r="T502" s="497" t="s">
        <v>2330</v>
      </c>
      <c r="U502" s="486">
        <v>12</v>
      </c>
      <c r="V502" s="486">
        <v>0</v>
      </c>
      <c r="W502" s="503" t="s">
        <v>1996</v>
      </c>
      <c r="X502" s="486">
        <v>0</v>
      </c>
      <c r="Y502" s="503">
        <v>0</v>
      </c>
      <c r="Z502" s="515" t="str">
        <f t="shared" si="32"/>
        <v>Centrum Kształcenia Zawodowego w Świdnicy, 58-105 Świdnica, ul. Gen. Władysława Sikorskiego 41</v>
      </c>
      <c r="AA502" s="446" t="s">
        <v>93</v>
      </c>
      <c r="AB502" s="120"/>
      <c r="AC502" s="120"/>
      <c r="AD502" s="120"/>
    </row>
    <row r="503" spans="12:30">
      <c r="L503" s="66" t="s">
        <v>863</v>
      </c>
      <c r="M503" s="385" t="s">
        <v>2167</v>
      </c>
      <c r="N503" s="367" t="s">
        <v>46</v>
      </c>
      <c r="O503" s="367">
        <v>90635</v>
      </c>
      <c r="P503" s="520" t="s">
        <v>180</v>
      </c>
      <c r="Q503" s="457">
        <f t="shared" si="29"/>
        <v>712905</v>
      </c>
      <c r="R503" s="457" t="str">
        <f t="shared" si="30"/>
        <v>BUD.11.</v>
      </c>
      <c r="S503" s="457" t="str">
        <f t="shared" si="31"/>
        <v> Wykonywanie robót montażowych, okładzinowych i wykończeniowych</v>
      </c>
      <c r="T503" s="673" t="s">
        <v>2372</v>
      </c>
      <c r="U503" s="441">
        <v>4</v>
      </c>
      <c r="V503" s="442">
        <v>0</v>
      </c>
      <c r="W503" s="473" t="s">
        <v>1996</v>
      </c>
      <c r="X503" s="441">
        <v>4</v>
      </c>
      <c r="Y503" s="471">
        <v>0</v>
      </c>
      <c r="Z503" s="515" t="str">
        <f t="shared" si="32"/>
        <v>Centrum Kształcenia Zawodowego i Ustawicznego, 67-400 Wschowa, Plac Kosynierów 1</v>
      </c>
      <c r="AA503" s="446" t="s">
        <v>679</v>
      </c>
      <c r="AB503" s="448"/>
      <c r="AC503" s="120"/>
      <c r="AD503" s="120"/>
    </row>
    <row r="504" spans="12:30">
      <c r="L504" s="66" t="s">
        <v>2391</v>
      </c>
      <c r="M504" s="68" t="s">
        <v>2017</v>
      </c>
      <c r="N504" s="66" t="s">
        <v>46</v>
      </c>
      <c r="O504" s="66">
        <v>13385</v>
      </c>
      <c r="P504" s="452" t="s">
        <v>33</v>
      </c>
      <c r="Q504" s="457">
        <f t="shared" si="29"/>
        <v>514101</v>
      </c>
      <c r="R504" s="457" t="str">
        <f t="shared" si="30"/>
        <v>FRK.01.</v>
      </c>
      <c r="S504" s="457" t="str">
        <f t="shared" si="31"/>
        <v>Wykonywanie usług fryzjerskich</v>
      </c>
      <c r="T504" s="671" t="s">
        <v>2330</v>
      </c>
      <c r="U504" s="441">
        <v>2</v>
      </c>
      <c r="V504" s="441">
        <v>1</v>
      </c>
      <c r="W504" s="471" t="s">
        <v>1994</v>
      </c>
      <c r="X504" s="441">
        <v>0</v>
      </c>
      <c r="Y504" s="505">
        <v>0</v>
      </c>
      <c r="Z504" s="515" t="str">
        <f t="shared" si="32"/>
        <v>Centrum Kształcenia Zawodowego w Oleśnicy, ul. Wojska Polskiego 67</v>
      </c>
      <c r="AA504" s="440" t="s">
        <v>692</v>
      </c>
      <c r="AB504" s="449"/>
      <c r="AC504" s="120"/>
      <c r="AD504" s="120"/>
    </row>
    <row r="505" spans="12:30">
      <c r="L505" s="66" t="s">
        <v>2396</v>
      </c>
      <c r="M505" s="68" t="s">
        <v>2017</v>
      </c>
      <c r="N505" s="66" t="s">
        <v>46</v>
      </c>
      <c r="O505" s="66">
        <v>13385</v>
      </c>
      <c r="P505" s="452" t="s">
        <v>178</v>
      </c>
      <c r="Q505" s="457">
        <f t="shared" si="29"/>
        <v>753402</v>
      </c>
      <c r="R505" s="457" t="str">
        <f t="shared" si="30"/>
        <v>DRM.05.</v>
      </c>
      <c r="S505" s="457" t="str">
        <f t="shared" si="31"/>
        <v>Wykonywanie wyrobów tapicerowanych</v>
      </c>
      <c r="T505" s="674" t="s">
        <v>2330</v>
      </c>
      <c r="U505" s="441">
        <v>1</v>
      </c>
      <c r="V505" s="441">
        <v>0</v>
      </c>
      <c r="W505" s="471" t="s">
        <v>1994</v>
      </c>
      <c r="X505" s="441">
        <v>0</v>
      </c>
      <c r="Y505" s="505">
        <v>0</v>
      </c>
      <c r="Z505" s="515" t="str">
        <f t="shared" si="32"/>
        <v>Centrum Kształcenia Zawodowego w Oleśnicy, ul. Wojska Polskiego 67</v>
      </c>
      <c r="AA505" s="440" t="s">
        <v>692</v>
      </c>
      <c r="AB505" s="449"/>
      <c r="AC505" s="448"/>
      <c r="AD505" s="120"/>
    </row>
    <row r="506" spans="12:30">
      <c r="L506" s="66" t="s">
        <v>2398</v>
      </c>
      <c r="M506" s="68" t="s">
        <v>2339</v>
      </c>
      <c r="N506" s="66" t="s">
        <v>46</v>
      </c>
      <c r="O506" s="66">
        <v>479152</v>
      </c>
      <c r="P506" s="452" t="s">
        <v>79</v>
      </c>
      <c r="Q506" s="457">
        <f t="shared" si="29"/>
        <v>751204</v>
      </c>
      <c r="R506" s="457" t="str">
        <f t="shared" si="30"/>
        <v>SPC.03.</v>
      </c>
      <c r="S506" s="457" t="str">
        <f t="shared" si="31"/>
        <v>Produkcja wyrobów piekarskich</v>
      </c>
      <c r="T506" s="424" t="s">
        <v>2330</v>
      </c>
      <c r="U506" s="444">
        <v>4</v>
      </c>
      <c r="V506" s="444">
        <v>2</v>
      </c>
      <c r="W506" s="471" t="s">
        <v>1994</v>
      </c>
      <c r="X506" s="444">
        <v>0</v>
      </c>
      <c r="Y506" s="471">
        <v>0</v>
      </c>
      <c r="Z506" s="515" t="str">
        <f t="shared" si="32"/>
        <v>Centrum Kształcenia Zawodowego w Oleśnicy, ul. Wojska Polskiego 67</v>
      </c>
      <c r="AA506" s="440" t="s">
        <v>692</v>
      </c>
      <c r="AB506" s="120"/>
      <c r="AC506" s="120"/>
      <c r="AD506" s="120"/>
    </row>
    <row r="507" spans="12:30">
      <c r="L507" s="66" t="s">
        <v>2399</v>
      </c>
      <c r="M507" s="68" t="s">
        <v>2339</v>
      </c>
      <c r="N507" s="66" t="s">
        <v>46</v>
      </c>
      <c r="O507" s="66">
        <v>479152</v>
      </c>
      <c r="P507" s="452" t="s">
        <v>175</v>
      </c>
      <c r="Q507" s="457">
        <f t="shared" si="29"/>
        <v>751201</v>
      </c>
      <c r="R507" s="457" t="str">
        <f t="shared" si="30"/>
        <v>SPC.01.</v>
      </c>
      <c r="S507" s="457" t="str">
        <f t="shared" si="31"/>
        <v>Produkcja wyrobów cukierniczych</v>
      </c>
      <c r="T507" s="424" t="s">
        <v>2330</v>
      </c>
      <c r="U507" s="444">
        <v>3</v>
      </c>
      <c r="V507" s="444">
        <v>2</v>
      </c>
      <c r="W507" s="471" t="s">
        <v>1994</v>
      </c>
      <c r="X507" s="444">
        <v>0</v>
      </c>
      <c r="Y507" s="471">
        <v>0</v>
      </c>
      <c r="Z507" s="515" t="str">
        <f t="shared" si="32"/>
        <v>Centrum Kształcenia Zawodowego w Świdnicy, 58-105 Świdnica, ul. Gen. Władysława Sikorskiego 41</v>
      </c>
      <c r="AA507" s="440" t="s">
        <v>93</v>
      </c>
      <c r="AB507" s="120"/>
      <c r="AC507" s="448"/>
      <c r="AD507" s="120"/>
    </row>
    <row r="508" spans="12:30">
      <c r="L508" s="66" t="s">
        <v>2401</v>
      </c>
      <c r="M508" s="68" t="s">
        <v>2339</v>
      </c>
      <c r="N508" s="66" t="s">
        <v>46</v>
      </c>
      <c r="O508" s="66">
        <v>479152</v>
      </c>
      <c r="P508" s="452" t="s">
        <v>192</v>
      </c>
      <c r="Q508" s="457">
        <f t="shared" si="29"/>
        <v>713203</v>
      </c>
      <c r="R508" s="457" t="str">
        <f t="shared" si="30"/>
        <v>MOT.03.</v>
      </c>
      <c r="S508" s="457" t="str">
        <f t="shared" si="31"/>
        <v>Diagnozowanie i naprawa powłok lakierniczych</v>
      </c>
      <c r="T508" s="423" t="s">
        <v>2330</v>
      </c>
      <c r="U508" s="444">
        <v>2</v>
      </c>
      <c r="V508" s="444">
        <v>0</v>
      </c>
      <c r="W508" s="444" t="s">
        <v>1994</v>
      </c>
      <c r="X508" s="444">
        <v>0</v>
      </c>
      <c r="Y508" s="471">
        <v>0</v>
      </c>
      <c r="Z508" s="515" t="str">
        <f t="shared" si="32"/>
        <v>Centrum Kształcenia Zawodowego w Świdnicy, 58-105 Świdnica, ul. Gen. Władysława Sikorskiego 41</v>
      </c>
      <c r="AA508" s="440" t="s">
        <v>93</v>
      </c>
      <c r="AB508" s="384"/>
      <c r="AC508" s="384"/>
      <c r="AD508" s="384"/>
    </row>
    <row r="509" spans="12:30">
      <c r="L509" s="66" t="s">
        <v>866</v>
      </c>
      <c r="M509" s="68" t="s">
        <v>2316</v>
      </c>
      <c r="N509" s="66" t="s">
        <v>46</v>
      </c>
      <c r="O509" s="66">
        <v>274961</v>
      </c>
      <c r="P509" s="452" t="s">
        <v>460</v>
      </c>
      <c r="Q509" s="457">
        <f t="shared" si="29"/>
        <v>611303</v>
      </c>
      <c r="R509" s="457" t="str">
        <f t="shared" si="30"/>
        <v>OGR.02.</v>
      </c>
      <c r="S509" s="457" t="str">
        <f t="shared" si="31"/>
        <v>Zakładanie i prowadzenie upraw ogrodniczych</v>
      </c>
      <c r="T509" s="428" t="s">
        <v>2347</v>
      </c>
      <c r="U509" s="486">
        <v>1</v>
      </c>
      <c r="V509" s="486">
        <v>1</v>
      </c>
      <c r="W509" s="503" t="s">
        <v>1996</v>
      </c>
      <c r="X509" s="486">
        <v>1</v>
      </c>
      <c r="Y509" s="503">
        <v>1</v>
      </c>
      <c r="Z509" s="515" t="str">
        <f t="shared" si="32"/>
        <v>Centrum Kształcenia Zawodowego w Zespole Szkół i Placówek Kształcenia Zawodowego, ul.Botaniczna 66, 65-392  Zielona Góra</v>
      </c>
      <c r="AA509" s="446" t="s">
        <v>37</v>
      </c>
      <c r="AB509" s="272"/>
      <c r="AC509" s="271"/>
      <c r="AD509" s="120"/>
    </row>
    <row r="510" spans="12:30">
      <c r="L510" s="66" t="s">
        <v>2394</v>
      </c>
      <c r="M510" s="68" t="s">
        <v>2017</v>
      </c>
      <c r="N510" s="66" t="s">
        <v>46</v>
      </c>
      <c r="O510" s="66">
        <v>13385</v>
      </c>
      <c r="P510" s="452" t="s">
        <v>34</v>
      </c>
      <c r="Q510" s="457">
        <f t="shared" si="29"/>
        <v>751201</v>
      </c>
      <c r="R510" s="457" t="str">
        <f t="shared" si="30"/>
        <v>SPC.01.</v>
      </c>
      <c r="S510" s="457" t="str">
        <f t="shared" si="31"/>
        <v>Produkcja wyrobów cukierniczych</v>
      </c>
      <c r="T510" s="673" t="s">
        <v>2281</v>
      </c>
      <c r="U510" s="436">
        <v>3</v>
      </c>
      <c r="V510" s="436">
        <v>2</v>
      </c>
      <c r="W510" s="444" t="s">
        <v>1994</v>
      </c>
      <c r="X510" s="436">
        <v>0</v>
      </c>
      <c r="Y510" s="506">
        <v>0</v>
      </c>
      <c r="Z510" s="515" t="str">
        <f t="shared" si="32"/>
        <v>Centrum Kształcenia Zawodowego w Oleśnicy, ul. Wojska Polskiego 67</v>
      </c>
      <c r="AA510" s="440" t="s">
        <v>692</v>
      </c>
      <c r="AB510" s="448"/>
      <c r="AC510" s="448"/>
      <c r="AD510" s="120"/>
    </row>
    <row r="511" spans="12:30">
      <c r="L511" s="66" t="s">
        <v>2383</v>
      </c>
      <c r="M511" s="385" t="s">
        <v>2167</v>
      </c>
      <c r="N511" s="367" t="s">
        <v>46</v>
      </c>
      <c r="O511" s="367">
        <v>90635</v>
      </c>
      <c r="P511" s="520" t="s">
        <v>194</v>
      </c>
      <c r="Q511" s="457">
        <f t="shared" si="29"/>
        <v>711204</v>
      </c>
      <c r="R511" s="457" t="str">
        <f t="shared" si="30"/>
        <v>BUD.12.</v>
      </c>
      <c r="S511" s="457" t="str">
        <f t="shared" si="31"/>
        <v> Wykonywanie robót murarskich i tynkarskich</v>
      </c>
      <c r="T511" s="497" t="s">
        <v>2290</v>
      </c>
      <c r="U511" s="486">
        <v>1</v>
      </c>
      <c r="V511" s="486">
        <v>0</v>
      </c>
      <c r="W511" s="486" t="s">
        <v>1996</v>
      </c>
      <c r="X511" s="486">
        <v>0</v>
      </c>
      <c r="Y511" s="503">
        <v>0</v>
      </c>
      <c r="Z511" s="515" t="str">
        <f t="shared" si="32"/>
        <v>Centrum Kształcenia Zawodowego w Świdnicy, 58-105 Świdnica, ul. Gen. Władysława Sikorskiego 41</v>
      </c>
      <c r="AA511" s="446" t="s">
        <v>93</v>
      </c>
      <c r="AB511" s="449"/>
      <c r="AC511" s="120"/>
      <c r="AD511" s="120"/>
    </row>
    <row r="512" spans="12:30">
      <c r="L512" s="66" t="s">
        <v>2384</v>
      </c>
      <c r="M512" s="385" t="s">
        <v>2167</v>
      </c>
      <c r="N512" s="367" t="s">
        <v>46</v>
      </c>
      <c r="O512" s="367">
        <v>90635</v>
      </c>
      <c r="P512" s="520" t="s">
        <v>79</v>
      </c>
      <c r="Q512" s="457">
        <f t="shared" si="29"/>
        <v>751204</v>
      </c>
      <c r="R512" s="457" t="str">
        <f t="shared" si="30"/>
        <v>SPC.03.</v>
      </c>
      <c r="S512" s="457" t="str">
        <f t="shared" si="31"/>
        <v>Produkcja wyrobów piekarskich</v>
      </c>
      <c r="T512" s="673" t="s">
        <v>2330</v>
      </c>
      <c r="U512" s="486">
        <v>6</v>
      </c>
      <c r="V512" s="486">
        <v>1</v>
      </c>
      <c r="W512" s="503" t="s">
        <v>1996</v>
      </c>
      <c r="X512" s="486">
        <v>0</v>
      </c>
      <c r="Y512" s="503">
        <v>0</v>
      </c>
      <c r="Z512" s="526" t="str">
        <f t="shared" si="32"/>
        <v>Centrum Kształcenia Zawodowego w Oleśnicy, ul. Wojska Polskiego 67</v>
      </c>
      <c r="AA512" s="641" t="s">
        <v>692</v>
      </c>
      <c r="AB512" s="449"/>
      <c r="AC512" s="448"/>
      <c r="AD512" s="120"/>
    </row>
    <row r="513" spans="12:30">
      <c r="L513" s="66" t="s">
        <v>2397</v>
      </c>
      <c r="M513" s="385" t="s">
        <v>2167</v>
      </c>
      <c r="N513" s="367" t="s">
        <v>46</v>
      </c>
      <c r="O513" s="367">
        <v>90635</v>
      </c>
      <c r="P513" s="520" t="s">
        <v>80</v>
      </c>
      <c r="Q513" s="457">
        <f t="shared" si="29"/>
        <v>752205</v>
      </c>
      <c r="R513" s="457" t="str">
        <f t="shared" si="30"/>
        <v>DRM.04.</v>
      </c>
      <c r="S513" s="457" t="str">
        <f t="shared" si="31"/>
        <v> Wytwarzanie wyrobów z drewna i materiałów drewnopochodnych</v>
      </c>
      <c r="T513" s="444" t="s">
        <v>2284</v>
      </c>
      <c r="U513" s="486">
        <v>3</v>
      </c>
      <c r="V513" s="486">
        <v>0</v>
      </c>
      <c r="W513" s="503" t="s">
        <v>1996</v>
      </c>
      <c r="X513" s="486">
        <v>0</v>
      </c>
      <c r="Y513" s="503">
        <v>0</v>
      </c>
      <c r="Z513" s="515" t="str">
        <f t="shared" si="32"/>
        <v>Centrum Kształcenia Zawodowego w Oleśnicy, ul. Wojska Polskiego 67</v>
      </c>
      <c r="AA513" s="446" t="s">
        <v>692</v>
      </c>
      <c r="AB513" s="449"/>
      <c r="AC513" s="448"/>
      <c r="AD513" s="120"/>
    </row>
    <row r="514" spans="12:30">
      <c r="L514" s="66" t="s">
        <v>2408</v>
      </c>
      <c r="M514" s="68" t="s">
        <v>2155</v>
      </c>
      <c r="N514" s="66" t="s">
        <v>154</v>
      </c>
      <c r="O514" s="66">
        <v>18886</v>
      </c>
      <c r="P514" s="452" t="s">
        <v>33</v>
      </c>
      <c r="Q514" s="457">
        <f t="shared" si="29"/>
        <v>514101</v>
      </c>
      <c r="R514" s="457" t="str">
        <f t="shared" si="30"/>
        <v>FRK.01.</v>
      </c>
      <c r="S514" s="457" t="str">
        <f t="shared" si="31"/>
        <v>Wykonywanie usług fryzjerskich</v>
      </c>
      <c r="T514" s="425" t="s">
        <v>2284</v>
      </c>
      <c r="U514" s="607">
        <v>0</v>
      </c>
      <c r="V514" s="436">
        <v>0</v>
      </c>
      <c r="W514" s="444" t="s">
        <v>1996</v>
      </c>
      <c r="X514" s="436">
        <v>0</v>
      </c>
      <c r="Y514" s="506">
        <v>0</v>
      </c>
      <c r="Z514" s="515" t="str">
        <f t="shared" si="32"/>
        <v>Zespół Szkół Ponadpodstawowych im. Hipolita Cegielskiego w Ziębicach ul. Wojska Polskiego 3, 57-220 Ziębice</v>
      </c>
      <c r="AA514" s="440" t="s">
        <v>1937</v>
      </c>
      <c r="AB514" s="448"/>
      <c r="AC514" s="448"/>
      <c r="AD514" s="120"/>
    </row>
    <row r="515" spans="12:30">
      <c r="L515" s="66" t="s">
        <v>2405</v>
      </c>
      <c r="M515" s="68" t="s">
        <v>2021</v>
      </c>
      <c r="N515" s="66" t="s">
        <v>154</v>
      </c>
      <c r="O515" s="66">
        <v>24697</v>
      </c>
      <c r="P515" s="452" t="s">
        <v>42</v>
      </c>
      <c r="Q515" s="457">
        <f t="shared" si="29"/>
        <v>741201</v>
      </c>
      <c r="R515" s="457" t="str">
        <f t="shared" si="30"/>
        <v>ELE.01.</v>
      </c>
      <c r="S515" s="457" t="str">
        <f t="shared" si="31"/>
        <v> Montaż i obsługa maszyn i urządzeń elektrycznych</v>
      </c>
      <c r="T515" s="283"/>
      <c r="U515" s="607">
        <v>0</v>
      </c>
      <c r="V515" s="436">
        <v>0</v>
      </c>
      <c r="W515" s="444" t="s">
        <v>1996</v>
      </c>
      <c r="X515" s="436">
        <v>0</v>
      </c>
      <c r="Y515" s="506">
        <v>0</v>
      </c>
      <c r="Z515" s="515" t="str">
        <f t="shared" si="32"/>
        <v>Centrum Kształcenia Zawodowego i Ustawicznego, 67-400 Wschowa, Plac Kosynierów 1</v>
      </c>
      <c r="AA515" s="440" t="s">
        <v>679</v>
      </c>
      <c r="AB515" s="120"/>
      <c r="AC515" s="120"/>
      <c r="AD515" s="120"/>
    </row>
    <row r="516" spans="12:30">
      <c r="L516" s="66" t="s">
        <v>2406</v>
      </c>
      <c r="M516" s="68" t="s">
        <v>2021</v>
      </c>
      <c r="N516" s="66" t="s">
        <v>154</v>
      </c>
      <c r="O516" s="66">
        <v>24697</v>
      </c>
      <c r="P516" s="452" t="s">
        <v>213</v>
      </c>
      <c r="Q516" s="457">
        <f t="shared" si="29"/>
        <v>613003</v>
      </c>
      <c r="R516" s="457" t="str">
        <f t="shared" si="30"/>
        <v>ROL.04.</v>
      </c>
      <c r="S516" s="457" t="str">
        <f t="shared" si="31"/>
        <v> Prowadzenie produkcji rolniczej</v>
      </c>
      <c r="T516" s="424" t="s">
        <v>2373</v>
      </c>
      <c r="U516" s="436">
        <v>2</v>
      </c>
      <c r="V516" s="436">
        <v>1</v>
      </c>
      <c r="W516" s="471" t="s">
        <v>1996</v>
      </c>
      <c r="X516" s="436">
        <v>2</v>
      </c>
      <c r="Y516" s="506">
        <v>1</v>
      </c>
      <c r="Z516" s="515" t="str">
        <f t="shared" si="32"/>
        <v>Centrum Kształcenia Zawodowego i Ustawicznego, 67-400 Wschowa, Plac Kosynierów 1</v>
      </c>
      <c r="AA516" s="440" t="s">
        <v>679</v>
      </c>
      <c r="AB516" s="448"/>
      <c r="AC516" s="120"/>
      <c r="AD516" s="120"/>
    </row>
    <row r="517" spans="12:30">
      <c r="L517" s="66" t="s">
        <v>2410</v>
      </c>
      <c r="M517" s="68" t="s">
        <v>2155</v>
      </c>
      <c r="N517" s="66" t="s">
        <v>154</v>
      </c>
      <c r="O517" s="66">
        <v>18886</v>
      </c>
      <c r="P517" s="452" t="s">
        <v>40</v>
      </c>
      <c r="Q517" s="457">
        <f t="shared" si="29"/>
        <v>512001</v>
      </c>
      <c r="R517" s="457" t="str">
        <f t="shared" si="30"/>
        <v>HGT.02.</v>
      </c>
      <c r="S517" s="457" t="str">
        <f t="shared" si="31"/>
        <v> Przygotowanie i wydawanie dań</v>
      </c>
      <c r="T517" s="424" t="s">
        <v>2333</v>
      </c>
      <c r="U517" s="436">
        <v>12</v>
      </c>
      <c r="V517" s="436">
        <v>10</v>
      </c>
      <c r="W517" s="444" t="s">
        <v>1996</v>
      </c>
      <c r="X517" s="436">
        <v>0</v>
      </c>
      <c r="Y517" s="506">
        <v>0</v>
      </c>
      <c r="Z517" s="515" t="str">
        <f t="shared" si="32"/>
        <v>Zespół Szkół Ponadpodstawowych im. Hipolita Cegielskiego w Ziębicach ul. Wojska Polskiego 3, 57-220 Ziębice</v>
      </c>
      <c r="AA517" s="440" t="s">
        <v>1937</v>
      </c>
      <c r="AB517" s="120"/>
      <c r="AC517" s="120"/>
      <c r="AD517" s="120"/>
    </row>
    <row r="518" spans="12:30">
      <c r="L518" s="66" t="s">
        <v>2418</v>
      </c>
      <c r="M518" s="68" t="s">
        <v>2021</v>
      </c>
      <c r="N518" s="66" t="s">
        <v>154</v>
      </c>
      <c r="O518" s="66">
        <v>24697</v>
      </c>
      <c r="P518" s="452" t="s">
        <v>41</v>
      </c>
      <c r="Q518" s="457">
        <f t="shared" si="29"/>
        <v>522301</v>
      </c>
      <c r="R518" s="457" t="str">
        <f t="shared" si="30"/>
        <v>HAN.01.</v>
      </c>
      <c r="S518" s="457" t="str">
        <f t="shared" si="31"/>
        <v>Prowadzenie sprzedaży</v>
      </c>
      <c r="T518" s="424" t="s">
        <v>2333</v>
      </c>
      <c r="U518" s="436">
        <v>13</v>
      </c>
      <c r="V518" s="436">
        <v>9</v>
      </c>
      <c r="W518" s="444" t="s">
        <v>1994</v>
      </c>
      <c r="X518" s="436">
        <v>0</v>
      </c>
      <c r="Y518" s="506">
        <v>0</v>
      </c>
      <c r="Z518" s="515" t="str">
        <f t="shared" si="32"/>
        <v>Zespół Szkół Ponadpodstawowych im. Hipolita Cegielskiego w Ziębicach ul. Wojska Polskiego 3, 57-220 Ziębice</v>
      </c>
      <c r="AA518" s="440" t="s">
        <v>32</v>
      </c>
      <c r="AB518" s="448"/>
      <c r="AC518" s="448"/>
      <c r="AD518" s="120"/>
    </row>
    <row r="519" spans="12:30">
      <c r="L519" s="66" t="s">
        <v>2416</v>
      </c>
      <c r="M519" s="68" t="s">
        <v>2021</v>
      </c>
      <c r="N519" s="66" t="s">
        <v>154</v>
      </c>
      <c r="O519" s="66">
        <v>24697</v>
      </c>
      <c r="P519" s="452" t="s">
        <v>34</v>
      </c>
      <c r="Q519" s="457">
        <f t="shared" si="29"/>
        <v>751201</v>
      </c>
      <c r="R519" s="457" t="str">
        <f t="shared" si="30"/>
        <v>SPC.01.</v>
      </c>
      <c r="S519" s="457" t="str">
        <f t="shared" si="31"/>
        <v>Produkcja wyrobów cukierniczych</v>
      </c>
      <c r="T519" s="424" t="s">
        <v>2359</v>
      </c>
      <c r="U519" s="436">
        <v>5</v>
      </c>
      <c r="V519" s="436">
        <v>2</v>
      </c>
      <c r="W519" s="444" t="s">
        <v>1994</v>
      </c>
      <c r="X519" s="436">
        <v>2</v>
      </c>
      <c r="Y519" s="506">
        <v>0</v>
      </c>
      <c r="Z519" s="515" t="str">
        <f t="shared" si="32"/>
        <v>Centrum Kształcenia Zawodowego w Kłodzkiej Szkole Przedsiębiorczości w Kłodzku, ul. Szkolna 8, 57-300 Kłodzko</v>
      </c>
      <c r="AA519" s="440" t="s">
        <v>677</v>
      </c>
      <c r="AB519" s="448"/>
      <c r="AC519" s="448"/>
      <c r="AD519" s="120"/>
    </row>
    <row r="520" spans="12:30">
      <c r="L520" s="66" t="s">
        <v>2404</v>
      </c>
      <c r="M520" s="68" t="s">
        <v>2155</v>
      </c>
      <c r="N520" s="66" t="s">
        <v>154</v>
      </c>
      <c r="O520" s="66">
        <v>18886</v>
      </c>
      <c r="P520" s="452" t="s">
        <v>51</v>
      </c>
      <c r="Q520" s="457">
        <f t="shared" ref="Q520:Q583" si="33">IFERROR(VLOOKUP(P520,B$8:E$135,2,0),0)</f>
        <v>712905</v>
      </c>
      <c r="R520" s="457" t="str">
        <f t="shared" ref="R520:R583" si="34">IFERROR(VLOOKUP(Q520,C$8:F$135,2,0),0)</f>
        <v>BUD.11.</v>
      </c>
      <c r="S520" s="457" t="str">
        <f t="shared" ref="S520:S583" si="35">IFERROR(VLOOKUP(R520,D$8:G$135,2,0),0)</f>
        <v> Wykonywanie robót montażowych, okładzinowych i wykończeniowych</v>
      </c>
      <c r="T520" s="424" t="s">
        <v>2372</v>
      </c>
      <c r="U520" s="436">
        <v>10</v>
      </c>
      <c r="V520" s="436">
        <v>1</v>
      </c>
      <c r="W520" s="471" t="s">
        <v>1996</v>
      </c>
      <c r="X520" s="436">
        <v>8</v>
      </c>
      <c r="Y520" s="506">
        <v>1</v>
      </c>
      <c r="Z520" s="515" t="str">
        <f t="shared" ref="Z520:Z583" si="36">IFERROR(VLOOKUP(AA520,AH$8:AI$46,2,0),0)</f>
        <v>Centrum Kształcenia Zawodowego i Ustawicznego, 67-400 Wschowa, Plac Kosynierów 1</v>
      </c>
      <c r="AA520" s="440" t="s">
        <v>679</v>
      </c>
      <c r="AB520" s="120"/>
      <c r="AC520" s="120"/>
      <c r="AD520" s="120"/>
    </row>
    <row r="521" spans="12:30">
      <c r="L521" s="66" t="s">
        <v>2411</v>
      </c>
      <c r="M521" s="68" t="s">
        <v>2155</v>
      </c>
      <c r="N521" s="66" t="s">
        <v>154</v>
      </c>
      <c r="O521" s="66">
        <v>18886</v>
      </c>
      <c r="P521" s="452" t="s">
        <v>194</v>
      </c>
      <c r="Q521" s="457">
        <f t="shared" si="33"/>
        <v>711204</v>
      </c>
      <c r="R521" s="457" t="str">
        <f t="shared" si="34"/>
        <v>BUD.12.</v>
      </c>
      <c r="S521" s="457" t="str">
        <f t="shared" si="35"/>
        <v> Wykonywanie robót murarskich i tynkarskich</v>
      </c>
      <c r="T521" s="430" t="s">
        <v>2290</v>
      </c>
      <c r="U521" s="436">
        <v>1</v>
      </c>
      <c r="V521" s="436">
        <v>0</v>
      </c>
      <c r="W521" s="471" t="s">
        <v>1996</v>
      </c>
      <c r="X521" s="436">
        <v>1</v>
      </c>
      <c r="Y521" s="506">
        <v>0</v>
      </c>
      <c r="Z521" s="515" t="str">
        <f t="shared" si="36"/>
        <v>Centrum Kształcenia Zawodowego w Świdnicy, 58-105 Świdnica, ul. Gen. Władysława Sikorskiego 41</v>
      </c>
      <c r="AA521" s="440" t="s">
        <v>93</v>
      </c>
      <c r="AB521" s="120"/>
      <c r="AC521" s="120"/>
      <c r="AD521" s="120"/>
    </row>
    <row r="522" spans="12:30">
      <c r="L522" s="66" t="s">
        <v>2417</v>
      </c>
      <c r="M522" s="68" t="s">
        <v>2021</v>
      </c>
      <c r="N522" s="66" t="s">
        <v>154</v>
      </c>
      <c r="O522" s="66">
        <v>24697</v>
      </c>
      <c r="P522" s="523" t="s">
        <v>36</v>
      </c>
      <c r="Q522" s="457">
        <f t="shared" si="33"/>
        <v>711204</v>
      </c>
      <c r="R522" s="457" t="str">
        <f t="shared" si="34"/>
        <v>BUD.12.</v>
      </c>
      <c r="S522" s="457" t="str">
        <f t="shared" si="35"/>
        <v> Wykonywanie robót murarskich i tynkarskich</v>
      </c>
      <c r="T522" s="430" t="s">
        <v>2290</v>
      </c>
      <c r="U522" s="623">
        <v>6</v>
      </c>
      <c r="V522" s="436">
        <v>0</v>
      </c>
      <c r="W522" s="471" t="s">
        <v>1996</v>
      </c>
      <c r="X522" s="436">
        <v>2</v>
      </c>
      <c r="Y522" s="506">
        <v>0</v>
      </c>
      <c r="Z522" s="515" t="str">
        <f t="shared" si="36"/>
        <v>Centrum Kształcenia Zawodowego w Świdnicy, 58-105 Świdnica, ul. Gen. Władysława Sikorskiego 41</v>
      </c>
      <c r="AA522" s="440" t="s">
        <v>93</v>
      </c>
      <c r="AB522" s="448"/>
      <c r="AC522" s="448"/>
      <c r="AD522" s="120"/>
    </row>
    <row r="523" spans="12:30">
      <c r="L523" s="66" t="s">
        <v>2413</v>
      </c>
      <c r="M523" s="68" t="s">
        <v>2021</v>
      </c>
      <c r="N523" s="66" t="s">
        <v>154</v>
      </c>
      <c r="O523" s="66">
        <v>24697</v>
      </c>
      <c r="P523" s="452" t="s">
        <v>33</v>
      </c>
      <c r="Q523" s="457">
        <f t="shared" si="33"/>
        <v>514101</v>
      </c>
      <c r="R523" s="457" t="str">
        <f t="shared" si="34"/>
        <v>FRK.01.</v>
      </c>
      <c r="S523" s="457" t="str">
        <f t="shared" si="35"/>
        <v>Wykonywanie usług fryzjerskich</v>
      </c>
      <c r="T523" s="432" t="s">
        <v>2282</v>
      </c>
      <c r="U523" s="436">
        <v>3</v>
      </c>
      <c r="V523" s="436">
        <v>3</v>
      </c>
      <c r="W523" s="444" t="s">
        <v>1994</v>
      </c>
      <c r="X523" s="436">
        <v>3</v>
      </c>
      <c r="Y523" s="506">
        <v>3</v>
      </c>
      <c r="Z523" s="515" t="str">
        <f t="shared" si="36"/>
        <v>Centrum Kształcenia Zawodowego w Kłodzkiej Szkole Przedsiębiorczości w Kłodzku, ul. Szkolna 8, 57-300 Kłodzko</v>
      </c>
      <c r="AA523" s="440" t="s">
        <v>677</v>
      </c>
      <c r="AB523" s="448"/>
      <c r="AC523" s="448"/>
      <c r="AD523" s="120"/>
    </row>
    <row r="524" spans="12:30">
      <c r="L524" s="66" t="s">
        <v>2415</v>
      </c>
      <c r="M524" s="339" t="s">
        <v>2021</v>
      </c>
      <c r="N524" s="337" t="s">
        <v>154</v>
      </c>
      <c r="O524" s="337">
        <v>24697</v>
      </c>
      <c r="P524" s="452" t="s">
        <v>40</v>
      </c>
      <c r="Q524" s="457">
        <f t="shared" si="33"/>
        <v>512001</v>
      </c>
      <c r="R524" s="457" t="str">
        <f t="shared" si="34"/>
        <v>HGT.02.</v>
      </c>
      <c r="S524" s="457" t="str">
        <f t="shared" si="35"/>
        <v> Przygotowanie i wydawanie dań</v>
      </c>
      <c r="T524" s="426" t="s">
        <v>2282</v>
      </c>
      <c r="U524" s="499">
        <v>9</v>
      </c>
      <c r="V524" s="499">
        <v>6</v>
      </c>
      <c r="W524" s="637" t="s">
        <v>1994</v>
      </c>
      <c r="X524" s="499">
        <v>4</v>
      </c>
      <c r="Y524" s="640">
        <v>4</v>
      </c>
      <c r="Z524" s="515" t="str">
        <f t="shared" si="36"/>
        <v>Centrum Kształcenia Zawodowego w Kłodzkiej Szkole Przedsiębiorczości w Kłodzku, ul. Szkolna 8, 57-300 Kłodzko</v>
      </c>
      <c r="AA524" s="440" t="s">
        <v>677</v>
      </c>
      <c r="AB524" s="271"/>
      <c r="AC524" s="448"/>
      <c r="AD524" s="120"/>
    </row>
    <row r="525" spans="12:30">
      <c r="L525" s="66" t="s">
        <v>2419</v>
      </c>
      <c r="M525" s="68" t="s">
        <v>2021</v>
      </c>
      <c r="N525" s="66" t="s">
        <v>154</v>
      </c>
      <c r="O525" s="66">
        <v>24697</v>
      </c>
      <c r="P525" s="452" t="s">
        <v>125</v>
      </c>
      <c r="Q525" s="457">
        <f t="shared" si="33"/>
        <v>712618</v>
      </c>
      <c r="R525" s="457" t="str">
        <f t="shared" si="34"/>
        <v>BUD.09.</v>
      </c>
      <c r="S525" s="457" t="str">
        <f t="shared" si="35"/>
        <v>Wykonywanie robót związanych z budową, montażem i eksploatacją sieci oraz instalacji sanitarnych</v>
      </c>
      <c r="T525" s="424" t="s">
        <v>2330</v>
      </c>
      <c r="U525" s="436">
        <v>3</v>
      </c>
      <c r="V525" s="436">
        <v>0</v>
      </c>
      <c r="W525" s="471" t="s">
        <v>1996</v>
      </c>
      <c r="X525" s="436">
        <v>2</v>
      </c>
      <c r="Y525" s="506">
        <v>0</v>
      </c>
      <c r="Z525" s="515" t="str">
        <f t="shared" si="36"/>
        <v>Centrum Kształcenia Zawodowego w Świdnicy, 58-105 Świdnica, ul. Gen. Władysława Sikorskiego 41</v>
      </c>
      <c r="AA525" s="440" t="s">
        <v>93</v>
      </c>
      <c r="AB525" s="271"/>
      <c r="AC525" s="120"/>
      <c r="AD525" s="120"/>
    </row>
    <row r="526" spans="12:30">
      <c r="L526" s="66" t="s">
        <v>2420</v>
      </c>
      <c r="M526" s="68" t="s">
        <v>2021</v>
      </c>
      <c r="N526" s="66" t="s">
        <v>154</v>
      </c>
      <c r="O526" s="66">
        <v>24697</v>
      </c>
      <c r="P526" s="452" t="s">
        <v>30</v>
      </c>
      <c r="Q526" s="457">
        <f t="shared" si="33"/>
        <v>752205</v>
      </c>
      <c r="R526" s="457" t="str">
        <f t="shared" si="34"/>
        <v>DRM.04.</v>
      </c>
      <c r="S526" s="457" t="str">
        <f t="shared" si="35"/>
        <v> Wytwarzanie wyrobów z drewna i materiałów drewnopochodnych</v>
      </c>
      <c r="T526" s="430" t="s">
        <v>2330</v>
      </c>
      <c r="U526" s="436">
        <v>1</v>
      </c>
      <c r="V526" s="436">
        <v>0</v>
      </c>
      <c r="W526" s="471" t="s">
        <v>1996</v>
      </c>
      <c r="X526" s="436">
        <v>1</v>
      </c>
      <c r="Y526" s="506">
        <v>0</v>
      </c>
      <c r="Z526" s="515" t="str">
        <f t="shared" si="36"/>
        <v>Centrum Kształcenia Zawodowego w Świdnicy, 58-105 Świdnica, ul. Gen. Władysława Sikorskiego 41</v>
      </c>
      <c r="AA526" s="440" t="s">
        <v>93</v>
      </c>
      <c r="AB526" s="271"/>
      <c r="AC526" s="272"/>
      <c r="AD526" s="120"/>
    </row>
    <row r="527" spans="12:30">
      <c r="L527" s="66" t="s">
        <v>2409</v>
      </c>
      <c r="M527" s="68" t="s">
        <v>2155</v>
      </c>
      <c r="N527" s="66" t="s">
        <v>154</v>
      </c>
      <c r="O527" s="66">
        <v>18886</v>
      </c>
      <c r="P527" s="452" t="s">
        <v>463</v>
      </c>
      <c r="Q527" s="457">
        <f t="shared" si="33"/>
        <v>753105</v>
      </c>
      <c r="R527" s="457" t="str">
        <f t="shared" si="34"/>
        <v>MOD.03.</v>
      </c>
      <c r="S527" s="457" t="str">
        <f t="shared" si="35"/>
        <v>Projektowanie i wytwarzanie wyrobów odzieżowych</v>
      </c>
      <c r="T527" s="426" t="s">
        <v>2347</v>
      </c>
      <c r="U527" s="436">
        <v>3</v>
      </c>
      <c r="V527" s="436">
        <v>3</v>
      </c>
      <c r="W527" s="471" t="s">
        <v>1996</v>
      </c>
      <c r="X527" s="436">
        <v>3</v>
      </c>
      <c r="Y527" s="506">
        <v>3</v>
      </c>
      <c r="Z527" s="515" t="str">
        <f t="shared" si="36"/>
        <v>Centrum Kształcenia Zawodowego w Zespole Szkół i Placówek Kształcenia Zawodowego, ul.Botaniczna 66, 65-392  Zielona Góra</v>
      </c>
      <c r="AA527" s="440" t="s">
        <v>37</v>
      </c>
      <c r="AB527" s="271"/>
      <c r="AC527" s="448"/>
      <c r="AD527" s="120"/>
    </row>
    <row r="528" spans="12:30">
      <c r="L528" s="66" t="s">
        <v>2421</v>
      </c>
      <c r="M528" s="68" t="s">
        <v>2021</v>
      </c>
      <c r="N528" s="66" t="s">
        <v>154</v>
      </c>
      <c r="O528" s="66">
        <v>24697</v>
      </c>
      <c r="P528" s="452" t="s">
        <v>463</v>
      </c>
      <c r="Q528" s="457">
        <f t="shared" si="33"/>
        <v>753105</v>
      </c>
      <c r="R528" s="457" t="str">
        <f t="shared" si="34"/>
        <v>MOD.03.</v>
      </c>
      <c r="S528" s="457" t="str">
        <f t="shared" si="35"/>
        <v>Projektowanie i wytwarzanie wyrobów odzieżowych</v>
      </c>
      <c r="T528" s="424" t="s">
        <v>2347</v>
      </c>
      <c r="U528" s="436">
        <v>1</v>
      </c>
      <c r="V528" s="436">
        <v>1</v>
      </c>
      <c r="W528" s="442" t="s">
        <v>1994</v>
      </c>
      <c r="X528" s="436">
        <v>1</v>
      </c>
      <c r="Y528" s="506">
        <v>1</v>
      </c>
      <c r="Z528" s="515" t="str">
        <f t="shared" si="36"/>
        <v>Centrum Kształcenia Zawodowego w Zespole Szkół i Placówek Kształcenia Zawodowego, ul.Botaniczna 66, 65-392  Zielona Góra</v>
      </c>
      <c r="AA528" s="440" t="s">
        <v>37</v>
      </c>
      <c r="AB528" s="271"/>
      <c r="AC528" s="120"/>
      <c r="AD528" s="120"/>
    </row>
    <row r="529" spans="12:30">
      <c r="L529" s="66" t="s">
        <v>2407</v>
      </c>
      <c r="M529" s="68" t="s">
        <v>2021</v>
      </c>
      <c r="N529" s="66" t="s">
        <v>154</v>
      </c>
      <c r="O529" s="66">
        <v>24697</v>
      </c>
      <c r="P529" s="452" t="s">
        <v>35</v>
      </c>
      <c r="Q529" s="457">
        <f t="shared" si="33"/>
        <v>741103</v>
      </c>
      <c r="R529" s="457" t="str">
        <f t="shared" si="34"/>
        <v>ELE.02.</v>
      </c>
      <c r="S529" s="457" t="str">
        <f t="shared" si="35"/>
        <v>Montaż, uruchamianie i konserwacja instalacji, maszyn i urządzeń elektrycznych</v>
      </c>
      <c r="T529" s="424" t="s">
        <v>2368</v>
      </c>
      <c r="U529" s="436">
        <v>4</v>
      </c>
      <c r="V529" s="436">
        <v>0</v>
      </c>
      <c r="W529" s="444" t="s">
        <v>1996</v>
      </c>
      <c r="X529" s="436">
        <v>4</v>
      </c>
      <c r="Y529" s="506">
        <v>0</v>
      </c>
      <c r="Z529" s="515" t="str">
        <f t="shared" si="36"/>
        <v>Centrum Kształcenia Zawodowego i Ustawicznego, 67-400 Wschowa, Plac Kosynierów 1</v>
      </c>
      <c r="AA529" s="440" t="s">
        <v>679</v>
      </c>
      <c r="AB529" s="271"/>
      <c r="AC529" s="271"/>
      <c r="AD529" s="120"/>
    </row>
    <row r="530" spans="12:30">
      <c r="L530" s="66" t="s">
        <v>2414</v>
      </c>
      <c r="M530" s="68" t="s">
        <v>2021</v>
      </c>
      <c r="N530" s="66" t="s">
        <v>154</v>
      </c>
      <c r="O530" s="66">
        <v>24697</v>
      </c>
      <c r="P530" s="452" t="s">
        <v>31</v>
      </c>
      <c r="Q530" s="457">
        <f t="shared" si="33"/>
        <v>723103</v>
      </c>
      <c r="R530" s="457" t="str">
        <f t="shared" si="34"/>
        <v>MOT.05.</v>
      </c>
      <c r="S530" s="457" t="str">
        <f t="shared" si="35"/>
        <v>Obsługa, diagnozowanie oraz naprawa pojazdów samochodowych</v>
      </c>
      <c r="T530" s="424" t="s">
        <v>2332</v>
      </c>
      <c r="U530" s="436">
        <v>3</v>
      </c>
      <c r="V530" s="436">
        <v>0</v>
      </c>
      <c r="W530" s="444" t="s">
        <v>1994</v>
      </c>
      <c r="X530" s="436">
        <v>0</v>
      </c>
      <c r="Y530" s="506">
        <v>0</v>
      </c>
      <c r="Z530" s="515" t="str">
        <f t="shared" si="36"/>
        <v>Zespół Szkół Ponadpodstawowych im. Hipolita Cegielskiego w Ziębicach ul. Wojska Polskiego 3, 57-220 Ziębice</v>
      </c>
      <c r="AA530" s="440" t="s">
        <v>32</v>
      </c>
      <c r="AB530" s="448"/>
      <c r="AC530" s="120"/>
      <c r="AD530" s="120"/>
    </row>
    <row r="531" spans="12:30">
      <c r="L531" s="66" t="s">
        <v>2412</v>
      </c>
      <c r="M531" s="68" t="s">
        <v>2155</v>
      </c>
      <c r="N531" s="66" t="s">
        <v>154</v>
      </c>
      <c r="O531" s="66">
        <v>18886</v>
      </c>
      <c r="P531" s="452" t="s">
        <v>41</v>
      </c>
      <c r="Q531" s="457">
        <f t="shared" si="33"/>
        <v>522301</v>
      </c>
      <c r="R531" s="457" t="str">
        <f t="shared" si="34"/>
        <v>HAN.01.</v>
      </c>
      <c r="S531" s="457" t="str">
        <f t="shared" si="35"/>
        <v>Prowadzenie sprzedaży</v>
      </c>
      <c r="T531" s="425" t="s">
        <v>2350</v>
      </c>
      <c r="U531" s="436">
        <v>2</v>
      </c>
      <c r="V531" s="436">
        <v>2</v>
      </c>
      <c r="W531" s="444" t="s">
        <v>1996</v>
      </c>
      <c r="X531" s="436">
        <v>0</v>
      </c>
      <c r="Y531" s="506">
        <v>0</v>
      </c>
      <c r="Z531" s="515" t="str">
        <f t="shared" si="36"/>
        <v>Zespół Szkół Ponadpodstawowych im. Hipolita Cegielskiego w Ziębicach ul. Wojska Polskiego 3, 57-220 Ziębice</v>
      </c>
      <c r="AA531" s="440" t="s">
        <v>1937</v>
      </c>
      <c r="AB531" s="448"/>
      <c r="AC531" s="270"/>
      <c r="AD531" s="120"/>
    </row>
    <row r="532" spans="12:30">
      <c r="L532" s="66" t="s">
        <v>2422</v>
      </c>
      <c r="M532" s="297" t="s">
        <v>2200</v>
      </c>
      <c r="N532" s="196" t="s">
        <v>216</v>
      </c>
      <c r="O532" s="196">
        <v>44480</v>
      </c>
      <c r="P532" s="452" t="s">
        <v>69</v>
      </c>
      <c r="Q532" s="457">
        <f t="shared" si="33"/>
        <v>741203</v>
      </c>
      <c r="R532" s="457" t="str">
        <f t="shared" si="34"/>
        <v>MOT.02.</v>
      </c>
      <c r="S532" s="457" t="str">
        <f t="shared" si="35"/>
        <v>Obsługa, diagnozowanie oraz naprawa mechatronicznych systemów pojazdów samochodowych</v>
      </c>
      <c r="T532" s="73"/>
      <c r="U532" s="607">
        <v>0</v>
      </c>
      <c r="V532" s="441">
        <v>0</v>
      </c>
      <c r="W532" s="444" t="s">
        <v>1996</v>
      </c>
      <c r="X532" s="441">
        <v>0</v>
      </c>
      <c r="Y532" s="505">
        <v>0</v>
      </c>
      <c r="Z532" s="515">
        <f t="shared" si="36"/>
        <v>0</v>
      </c>
      <c r="AA532" s="440"/>
      <c r="AB532" s="120"/>
      <c r="AC532" s="120"/>
      <c r="AD532" s="120"/>
    </row>
    <row r="533" spans="12:30">
      <c r="L533" s="66" t="s">
        <v>2425</v>
      </c>
      <c r="M533" s="297" t="s">
        <v>2200</v>
      </c>
      <c r="N533" s="196" t="s">
        <v>216</v>
      </c>
      <c r="O533" s="196">
        <v>44480</v>
      </c>
      <c r="P533" s="452" t="s">
        <v>70</v>
      </c>
      <c r="Q533" s="457">
        <f t="shared" si="33"/>
        <v>522301</v>
      </c>
      <c r="R533" s="457" t="str">
        <f t="shared" si="34"/>
        <v>HAN.01.</v>
      </c>
      <c r="S533" s="457" t="str">
        <f t="shared" si="35"/>
        <v>Prowadzenie sprzedaży</v>
      </c>
      <c r="T533" s="424" t="s">
        <v>2333</v>
      </c>
      <c r="U533" s="436">
        <v>11</v>
      </c>
      <c r="V533" s="436">
        <v>10</v>
      </c>
      <c r="W533" s="444" t="s">
        <v>1996</v>
      </c>
      <c r="X533" s="436">
        <v>11</v>
      </c>
      <c r="Y533" s="506">
        <v>10</v>
      </c>
      <c r="Z533" s="515" t="str">
        <f t="shared" si="36"/>
        <v>Zespół Szkół Ponadpodstawowych im. Hipolita Cegielskiego w Ziębicach ul. Wojska Polskiego 3, 57-220 Ziębice</v>
      </c>
      <c r="AA533" s="440" t="s">
        <v>32</v>
      </c>
      <c r="AB533" s="120"/>
      <c r="AC533" s="120"/>
      <c r="AD533" s="120"/>
    </row>
    <row r="534" spans="12:30">
      <c r="L534" s="66" t="s">
        <v>2429</v>
      </c>
      <c r="M534" s="297" t="s">
        <v>2200</v>
      </c>
      <c r="N534" s="196" t="s">
        <v>216</v>
      </c>
      <c r="O534" s="196">
        <v>44480</v>
      </c>
      <c r="P534" s="452" t="s">
        <v>510</v>
      </c>
      <c r="Q534" s="457">
        <f t="shared" si="33"/>
        <v>513101</v>
      </c>
      <c r="R534" s="457" t="str">
        <f t="shared" si="34"/>
        <v>HGT.01.</v>
      </c>
      <c r="S534" s="457" t="str">
        <f t="shared" si="35"/>
        <v>Wykonywanie usług kelnerskich</v>
      </c>
      <c r="T534" s="425" t="s">
        <v>2300</v>
      </c>
      <c r="U534" s="441">
        <v>2</v>
      </c>
      <c r="V534" s="441">
        <v>2</v>
      </c>
      <c r="W534" s="444" t="s">
        <v>1996</v>
      </c>
      <c r="X534" s="441">
        <v>2</v>
      </c>
      <c r="Y534" s="505">
        <v>2</v>
      </c>
      <c r="Z534" s="515" t="str">
        <f t="shared" si="36"/>
        <v>Zespół Placówek Oświatowych Centrum Kształcenia Zawodowego nr 2 w Olkuszu, ul. Legionów Polskich 3</v>
      </c>
      <c r="AA534" s="440" t="s">
        <v>678</v>
      </c>
      <c r="AB534" s="448"/>
      <c r="AC534" s="448"/>
      <c r="AD534" s="120"/>
    </row>
    <row r="535" spans="12:30">
      <c r="L535" s="66" t="s">
        <v>2427</v>
      </c>
      <c r="M535" s="297" t="s">
        <v>2200</v>
      </c>
      <c r="N535" s="196" t="s">
        <v>216</v>
      </c>
      <c r="O535" s="196">
        <v>44480</v>
      </c>
      <c r="P535" s="452" t="s">
        <v>175</v>
      </c>
      <c r="Q535" s="457">
        <f t="shared" si="33"/>
        <v>751201</v>
      </c>
      <c r="R535" s="457" t="str">
        <f t="shared" si="34"/>
        <v>SPC.01.</v>
      </c>
      <c r="S535" s="457" t="str">
        <f t="shared" si="35"/>
        <v>Produkcja wyrobów cukierniczych</v>
      </c>
      <c r="T535" s="424" t="s">
        <v>2359</v>
      </c>
      <c r="U535" s="436">
        <v>3</v>
      </c>
      <c r="V535" s="436">
        <v>3</v>
      </c>
      <c r="W535" s="444" t="s">
        <v>1996</v>
      </c>
      <c r="X535" s="436">
        <v>3</v>
      </c>
      <c r="Y535" s="506">
        <v>3</v>
      </c>
      <c r="Z535" s="515" t="str">
        <f t="shared" si="36"/>
        <v>Centrum Kształcenia Zawodowego w Kłodzkiej Szkole Przedsiębiorczości w Kłodzku, ul. Szkolna 8, 57-300 Kłodzko</v>
      </c>
      <c r="AA535" s="440" t="s">
        <v>677</v>
      </c>
      <c r="AB535" s="448"/>
      <c r="AC535" s="448"/>
      <c r="AD535" s="120"/>
    </row>
    <row r="536" spans="12:30">
      <c r="L536" s="66" t="s">
        <v>2431</v>
      </c>
      <c r="M536" s="297" t="s">
        <v>2200</v>
      </c>
      <c r="N536" s="196" t="s">
        <v>216</v>
      </c>
      <c r="O536" s="196">
        <v>44480</v>
      </c>
      <c r="P536" s="452" t="s">
        <v>194</v>
      </c>
      <c r="Q536" s="457">
        <f t="shared" si="33"/>
        <v>711204</v>
      </c>
      <c r="R536" s="457" t="str">
        <f t="shared" si="34"/>
        <v>BUD.12.</v>
      </c>
      <c r="S536" s="457" t="str">
        <f t="shared" si="35"/>
        <v> Wykonywanie robót murarskich i tynkarskich</v>
      </c>
      <c r="T536" s="423" t="s">
        <v>2290</v>
      </c>
      <c r="U536" s="436">
        <v>1</v>
      </c>
      <c r="V536" s="441">
        <v>0</v>
      </c>
      <c r="W536" s="444" t="s">
        <v>1996</v>
      </c>
      <c r="X536" s="441">
        <v>1</v>
      </c>
      <c r="Y536" s="505">
        <v>0</v>
      </c>
      <c r="Z536" s="515" t="str">
        <f t="shared" si="36"/>
        <v>Centrum Kształcenia Zawodowego w Świdnicy, 58-105 Świdnica, ul. Gen. Władysława Sikorskiego 41</v>
      </c>
      <c r="AA536" s="440" t="s">
        <v>93</v>
      </c>
      <c r="AB536" s="384"/>
      <c r="AC536" s="384"/>
      <c r="AD536" s="384"/>
    </row>
    <row r="537" spans="12:30">
      <c r="L537" s="66" t="s">
        <v>2423</v>
      </c>
      <c r="M537" s="297" t="s">
        <v>2200</v>
      </c>
      <c r="N537" s="196" t="s">
        <v>216</v>
      </c>
      <c r="O537" s="196">
        <v>44480</v>
      </c>
      <c r="P537" s="452" t="s">
        <v>99</v>
      </c>
      <c r="Q537" s="457">
        <f t="shared" si="33"/>
        <v>514101</v>
      </c>
      <c r="R537" s="457" t="str">
        <f t="shared" si="34"/>
        <v>FRK.01.</v>
      </c>
      <c r="S537" s="457" t="str">
        <f t="shared" si="35"/>
        <v>Wykonywanie usług fryzjerskich</v>
      </c>
      <c r="T537" s="425" t="s">
        <v>2284</v>
      </c>
      <c r="U537" s="436">
        <v>12</v>
      </c>
      <c r="V537" s="436">
        <v>11</v>
      </c>
      <c r="W537" s="444" t="s">
        <v>1996</v>
      </c>
      <c r="X537" s="436">
        <v>12</v>
      </c>
      <c r="Y537" s="506">
        <v>11</v>
      </c>
      <c r="Z537" s="515" t="str">
        <f t="shared" si="36"/>
        <v>Zespół Szkół Ponadpodstawowych im. Hipolita Cegielskiego w Ziębicach ul. Wojska Polskiego 3, 57-220 Ziębice</v>
      </c>
      <c r="AA537" s="440" t="s">
        <v>32</v>
      </c>
      <c r="AB537" s="271"/>
      <c r="AC537" s="271"/>
      <c r="AD537" s="120"/>
    </row>
    <row r="538" spans="12:30">
      <c r="L538" s="66" t="s">
        <v>2430</v>
      </c>
      <c r="M538" s="297" t="s">
        <v>2200</v>
      </c>
      <c r="N538" s="196" t="s">
        <v>216</v>
      </c>
      <c r="O538" s="196">
        <v>44480</v>
      </c>
      <c r="P538" s="452" t="s">
        <v>78</v>
      </c>
      <c r="Q538" s="457">
        <f t="shared" si="33"/>
        <v>741103</v>
      </c>
      <c r="R538" s="457" t="str">
        <f t="shared" si="34"/>
        <v>ELE.02.</v>
      </c>
      <c r="S538" s="457" t="str">
        <f t="shared" si="35"/>
        <v>Montaż, uruchamianie i konserwacja instalacji, maszyn i urządzeń elektrycznych</v>
      </c>
      <c r="T538" s="424" t="s">
        <v>2284</v>
      </c>
      <c r="U538" s="441">
        <v>3</v>
      </c>
      <c r="V538" s="441">
        <v>0</v>
      </c>
      <c r="W538" s="444" t="s">
        <v>1996</v>
      </c>
      <c r="X538" s="441">
        <v>3</v>
      </c>
      <c r="Y538" s="505">
        <v>0</v>
      </c>
      <c r="Z538" s="515" t="str">
        <f t="shared" si="36"/>
        <v>Centrum Kształcenia Zawodowego w Oleśnicy, ul. Wojska Polskiego 67</v>
      </c>
      <c r="AA538" s="440" t="s">
        <v>692</v>
      </c>
      <c r="AB538" s="448"/>
      <c r="AC538" s="448"/>
      <c r="AD538" s="120"/>
    </row>
    <row r="539" spans="12:30">
      <c r="L539" s="66" t="s">
        <v>2432</v>
      </c>
      <c r="M539" s="297" t="s">
        <v>2200</v>
      </c>
      <c r="N539" s="196" t="s">
        <v>216</v>
      </c>
      <c r="O539" s="196">
        <v>44480</v>
      </c>
      <c r="P539" s="452" t="s">
        <v>178</v>
      </c>
      <c r="Q539" s="457">
        <f t="shared" si="33"/>
        <v>753402</v>
      </c>
      <c r="R539" s="457" t="str">
        <f t="shared" si="34"/>
        <v>DRM.05.</v>
      </c>
      <c r="S539" s="457" t="str">
        <f t="shared" si="35"/>
        <v>Wykonywanie wyrobów tapicerowanych</v>
      </c>
      <c r="T539" s="423" t="s">
        <v>2282</v>
      </c>
      <c r="U539" s="491">
        <v>1</v>
      </c>
      <c r="V539" s="491">
        <v>1</v>
      </c>
      <c r="W539" s="444" t="s">
        <v>1996</v>
      </c>
      <c r="X539" s="491">
        <v>1</v>
      </c>
      <c r="Y539" s="509">
        <v>1</v>
      </c>
      <c r="Z539" s="515" t="str">
        <f t="shared" si="36"/>
        <v>Centrum Kształcenia Zawodowego w Oleśnicy, ul. Wojska Polskiego 67</v>
      </c>
      <c r="AA539" s="440" t="s">
        <v>692</v>
      </c>
      <c r="AB539" s="120"/>
      <c r="AC539" s="448"/>
      <c r="AD539" s="120"/>
    </row>
    <row r="540" spans="12:30">
      <c r="L540" s="66" t="s">
        <v>2424</v>
      </c>
      <c r="M540" s="297" t="s">
        <v>2200</v>
      </c>
      <c r="N540" s="196" t="s">
        <v>216</v>
      </c>
      <c r="O540" s="196">
        <v>44480</v>
      </c>
      <c r="P540" s="452" t="s">
        <v>66</v>
      </c>
      <c r="Q540" s="457">
        <f t="shared" si="33"/>
        <v>723103</v>
      </c>
      <c r="R540" s="457" t="str">
        <f t="shared" si="34"/>
        <v>MOT.05.</v>
      </c>
      <c r="S540" s="457" t="str">
        <f t="shared" si="35"/>
        <v>Obsługa, diagnozowanie oraz naprawa pojazdów samochodowych</v>
      </c>
      <c r="T540" s="423" t="s">
        <v>2330</v>
      </c>
      <c r="U540" s="436">
        <v>23</v>
      </c>
      <c r="V540" s="436">
        <v>0</v>
      </c>
      <c r="W540" s="444" t="s">
        <v>1996</v>
      </c>
      <c r="X540" s="436">
        <v>23</v>
      </c>
      <c r="Y540" s="506">
        <v>0</v>
      </c>
      <c r="Z540" s="515" t="str">
        <f t="shared" si="36"/>
        <v>Zespół Szkół Ponadpodstawowych im. Hipolita Cegielskiego w Ziębicach ul. Wojska Polskiego 3, 57-220 Ziębice</v>
      </c>
      <c r="AA540" s="440" t="s">
        <v>32</v>
      </c>
      <c r="AB540" s="120"/>
      <c r="AC540" s="120"/>
      <c r="AD540" s="120"/>
    </row>
    <row r="541" spans="12:30">
      <c r="L541" s="66" t="s">
        <v>2428</v>
      </c>
      <c r="M541" s="297" t="s">
        <v>2200</v>
      </c>
      <c r="N541" s="196" t="s">
        <v>216</v>
      </c>
      <c r="O541" s="196">
        <v>44480</v>
      </c>
      <c r="P541" s="452" t="s">
        <v>180</v>
      </c>
      <c r="Q541" s="457">
        <f t="shared" si="33"/>
        <v>712905</v>
      </c>
      <c r="R541" s="457" t="str">
        <f t="shared" si="34"/>
        <v>BUD.11.</v>
      </c>
      <c r="S541" s="457" t="str">
        <f t="shared" si="35"/>
        <v> Wykonywanie robót montażowych, okładzinowych i wykończeniowych</v>
      </c>
      <c r="T541" s="424" t="s">
        <v>2347</v>
      </c>
      <c r="U541" s="441">
        <v>2</v>
      </c>
      <c r="V541" s="441">
        <v>0</v>
      </c>
      <c r="W541" s="444" t="s">
        <v>1996</v>
      </c>
      <c r="X541" s="441">
        <v>2</v>
      </c>
      <c r="Y541" s="505">
        <v>0</v>
      </c>
      <c r="Z541" s="515" t="str">
        <f t="shared" si="36"/>
        <v>Centrum Kształcenia Zawodowego w Zespole Szkół i Placówek Kształcenia Zawodowego, ul.Botaniczna 66, 65-392  Zielona Góra</v>
      </c>
      <c r="AA541" s="440" t="s">
        <v>37</v>
      </c>
      <c r="AB541" s="120"/>
      <c r="AC541" s="120"/>
      <c r="AD541" s="120"/>
    </row>
    <row r="542" spans="12:30">
      <c r="L542" s="66" t="s">
        <v>2426</v>
      </c>
      <c r="M542" s="297" t="s">
        <v>2200</v>
      </c>
      <c r="N542" s="196" t="s">
        <v>216</v>
      </c>
      <c r="O542" s="196">
        <v>44480</v>
      </c>
      <c r="P542" s="452" t="s">
        <v>71</v>
      </c>
      <c r="Q542" s="457">
        <f t="shared" si="33"/>
        <v>512001</v>
      </c>
      <c r="R542" s="457" t="str">
        <f t="shared" si="34"/>
        <v>HGT.02.</v>
      </c>
      <c r="S542" s="457" t="str">
        <f t="shared" si="35"/>
        <v> Przygotowanie i wydawanie dań</v>
      </c>
      <c r="T542" s="424" t="s">
        <v>2351</v>
      </c>
      <c r="U542" s="436">
        <v>7</v>
      </c>
      <c r="V542" s="436">
        <v>4</v>
      </c>
      <c r="W542" s="444" t="s">
        <v>1996</v>
      </c>
      <c r="X542" s="436">
        <v>7</v>
      </c>
      <c r="Y542" s="506">
        <v>4</v>
      </c>
      <c r="Z542" s="515" t="str">
        <f t="shared" si="36"/>
        <v>Zespół Szkół Ponadpodstawowych im. Hipolita Cegielskiego w Ziębicach ul. Wojska Polskiego 3, 57-220 Ziębice</v>
      </c>
      <c r="AA542" s="440" t="s">
        <v>32</v>
      </c>
      <c r="AB542" s="448"/>
      <c r="AC542" s="448"/>
      <c r="AD542" s="120"/>
    </row>
    <row r="543" spans="12:30">
      <c r="L543" s="66" t="s">
        <v>2434</v>
      </c>
      <c r="M543" s="297" t="s">
        <v>2014</v>
      </c>
      <c r="N543" s="196" t="s">
        <v>44</v>
      </c>
      <c r="O543" s="196">
        <v>73721</v>
      </c>
      <c r="P543" s="452" t="s">
        <v>33</v>
      </c>
      <c r="Q543" s="457">
        <f t="shared" si="33"/>
        <v>514101</v>
      </c>
      <c r="R543" s="457" t="str">
        <f t="shared" si="34"/>
        <v>FRK.01.</v>
      </c>
      <c r="S543" s="457" t="str">
        <f t="shared" si="35"/>
        <v>Wykonywanie usług fryzjerskich</v>
      </c>
      <c r="T543" s="65"/>
      <c r="U543" s="607">
        <v>0</v>
      </c>
      <c r="V543" s="436">
        <v>0</v>
      </c>
      <c r="W543" s="444" t="s">
        <v>1996</v>
      </c>
      <c r="X543" s="436">
        <v>0</v>
      </c>
      <c r="Y543" s="506">
        <v>0</v>
      </c>
      <c r="Z543" s="515" t="str">
        <f t="shared" si="36"/>
        <v>Zespół Szkół Ponadpodstawowych im. Hipolita Cegielskiego w Ziębicach ul. Wojska Polskiego 3, 57-220 Ziębice</v>
      </c>
      <c r="AA543" s="440" t="s">
        <v>32</v>
      </c>
      <c r="AB543" s="449"/>
      <c r="AC543" s="120"/>
      <c r="AD543" s="120"/>
    </row>
    <row r="544" spans="12:30">
      <c r="L544" s="66" t="s">
        <v>2435</v>
      </c>
      <c r="M544" s="297" t="s">
        <v>2014</v>
      </c>
      <c r="N544" s="196" t="s">
        <v>44</v>
      </c>
      <c r="O544" s="196">
        <v>73721</v>
      </c>
      <c r="P544" s="452" t="s">
        <v>34</v>
      </c>
      <c r="Q544" s="457">
        <f t="shared" si="33"/>
        <v>751201</v>
      </c>
      <c r="R544" s="457" t="str">
        <f t="shared" si="34"/>
        <v>SPC.01.</v>
      </c>
      <c r="S544" s="457" t="str">
        <f t="shared" si="35"/>
        <v>Produkcja wyrobów cukierniczych</v>
      </c>
      <c r="T544" s="65"/>
      <c r="U544" s="607">
        <v>0</v>
      </c>
      <c r="V544" s="441">
        <v>0</v>
      </c>
      <c r="W544" s="444" t="s">
        <v>1996</v>
      </c>
      <c r="X544" s="436">
        <v>0</v>
      </c>
      <c r="Y544" s="506">
        <v>0</v>
      </c>
      <c r="Z544" s="515" t="str">
        <f t="shared" si="36"/>
        <v>Centrum Kształcenia Zawodowego w Kłodzkiej Szkole Przedsiębiorczości w Kłodzku, ul. Szkolna 8, 57-300 Kłodzko</v>
      </c>
      <c r="AA544" s="440" t="s">
        <v>677</v>
      </c>
      <c r="AB544" s="449"/>
      <c r="AC544" s="120"/>
      <c r="AD544" s="120"/>
    </row>
    <row r="545" spans="12:30">
      <c r="L545" s="66" t="s">
        <v>2433</v>
      </c>
      <c r="M545" s="297" t="s">
        <v>2014</v>
      </c>
      <c r="N545" s="196" t="s">
        <v>44</v>
      </c>
      <c r="O545" s="196">
        <v>73721</v>
      </c>
      <c r="P545" s="452" t="s">
        <v>69</v>
      </c>
      <c r="Q545" s="457">
        <f t="shared" si="33"/>
        <v>741203</v>
      </c>
      <c r="R545" s="457" t="str">
        <f t="shared" si="34"/>
        <v>MOT.02.</v>
      </c>
      <c r="S545" s="457" t="str">
        <f t="shared" si="35"/>
        <v>Obsługa, diagnozowanie oraz naprawa mechatronicznych systemów pojazdów samochodowych</v>
      </c>
      <c r="T545" s="424" t="s">
        <v>2373</v>
      </c>
      <c r="U545" s="441">
        <v>3</v>
      </c>
      <c r="V545" s="441">
        <v>0</v>
      </c>
      <c r="W545" s="444" t="s">
        <v>1994</v>
      </c>
      <c r="X545" s="436">
        <v>3</v>
      </c>
      <c r="Y545" s="506">
        <v>0</v>
      </c>
      <c r="Z545" s="515" t="str">
        <f t="shared" si="36"/>
        <v>Centrum Kształcenia Zawodowego i Ustawicznego, 67-400 Wschowa, Plac Kosynierów 1</v>
      </c>
      <c r="AA545" s="440" t="s">
        <v>679</v>
      </c>
      <c r="AB545" s="448"/>
      <c r="AC545" s="120"/>
      <c r="AD545" s="120"/>
    </row>
    <row r="546" spans="12:30">
      <c r="L546" s="66" t="s">
        <v>2438</v>
      </c>
      <c r="M546" s="297" t="s">
        <v>2014</v>
      </c>
      <c r="N546" s="196" t="s">
        <v>44</v>
      </c>
      <c r="O546" s="196">
        <v>73721</v>
      </c>
      <c r="P546" s="452" t="s">
        <v>31</v>
      </c>
      <c r="Q546" s="457">
        <f t="shared" si="33"/>
        <v>723103</v>
      </c>
      <c r="R546" s="457" t="str">
        <f t="shared" si="34"/>
        <v>MOT.05.</v>
      </c>
      <c r="S546" s="457" t="str">
        <f t="shared" si="35"/>
        <v>Obsługa, diagnozowanie oraz naprawa pojazdów samochodowych</v>
      </c>
      <c r="T546" s="424" t="s">
        <v>2283</v>
      </c>
      <c r="U546" s="441">
        <v>4</v>
      </c>
      <c r="V546" s="441">
        <v>0</v>
      </c>
      <c r="W546" s="444" t="s">
        <v>1994</v>
      </c>
      <c r="X546" s="436">
        <v>0</v>
      </c>
      <c r="Y546" s="506">
        <v>0</v>
      </c>
      <c r="Z546" s="515" t="str">
        <f t="shared" si="36"/>
        <v>Zespół Szkół Ponadpodstawowych im. Hipolita Cegielskiego w Ziębicach ul. Wojska Polskiego 3, 57-220 Ziębice</v>
      </c>
      <c r="AA546" s="440" t="s">
        <v>32</v>
      </c>
      <c r="AB546" s="272"/>
      <c r="AC546" s="120"/>
      <c r="AD546" s="120"/>
    </row>
    <row r="547" spans="12:30">
      <c r="L547" s="66" t="s">
        <v>2436</v>
      </c>
      <c r="M547" s="297" t="s">
        <v>2014</v>
      </c>
      <c r="N547" s="196" t="s">
        <v>44</v>
      </c>
      <c r="O547" s="196">
        <v>73721</v>
      </c>
      <c r="P547" s="452" t="s">
        <v>42</v>
      </c>
      <c r="Q547" s="457">
        <f t="shared" si="33"/>
        <v>741201</v>
      </c>
      <c r="R547" s="457" t="str">
        <f t="shared" si="34"/>
        <v>ELE.01.</v>
      </c>
      <c r="S547" s="457" t="str">
        <f t="shared" si="35"/>
        <v> Montaż i obsługa maszyn i urządzeń elektrycznych</v>
      </c>
      <c r="T547" s="424" t="s">
        <v>2371</v>
      </c>
      <c r="U547" s="441">
        <v>1</v>
      </c>
      <c r="V547" s="441">
        <v>0</v>
      </c>
      <c r="W547" s="444" t="s">
        <v>1994</v>
      </c>
      <c r="X547" s="436">
        <v>1</v>
      </c>
      <c r="Y547" s="506">
        <v>0</v>
      </c>
      <c r="Z547" s="515" t="str">
        <f t="shared" si="36"/>
        <v>Centrum Kształcenia Zawodowego i Ustawicznego, 67-400 Wschowa, Plac Kosynierów 1</v>
      </c>
      <c r="AA547" s="440" t="s">
        <v>679</v>
      </c>
      <c r="AB547" s="120"/>
      <c r="AC547" s="120"/>
      <c r="AD547" s="120"/>
    </row>
    <row r="548" spans="12:30">
      <c r="L548" s="66" t="s">
        <v>2441</v>
      </c>
      <c r="M548" s="297" t="s">
        <v>2014</v>
      </c>
      <c r="N548" s="196" t="s">
        <v>44</v>
      </c>
      <c r="O548" s="196">
        <v>73721</v>
      </c>
      <c r="P548" s="452" t="s">
        <v>36</v>
      </c>
      <c r="Q548" s="457">
        <f t="shared" si="33"/>
        <v>711204</v>
      </c>
      <c r="R548" s="457" t="str">
        <f t="shared" si="34"/>
        <v>BUD.12.</v>
      </c>
      <c r="S548" s="457" t="str">
        <f t="shared" si="35"/>
        <v> Wykonywanie robót murarskich i tynkarskich</v>
      </c>
      <c r="T548" s="423" t="s">
        <v>2290</v>
      </c>
      <c r="U548" s="441">
        <v>2</v>
      </c>
      <c r="V548" s="441">
        <v>0</v>
      </c>
      <c r="W548" s="444" t="s">
        <v>1994</v>
      </c>
      <c r="X548" s="436">
        <v>2</v>
      </c>
      <c r="Y548" s="506">
        <v>0</v>
      </c>
      <c r="Z548" s="515" t="str">
        <f t="shared" si="36"/>
        <v>Centrum Kształcenia Zawodowego w Świdnicy, 58-105 Świdnica, ul. Gen. Władysława Sikorskiego 41</v>
      </c>
      <c r="AA548" s="440" t="s">
        <v>93</v>
      </c>
      <c r="AB548" s="449"/>
      <c r="AC548" s="120"/>
      <c r="AD548" s="120"/>
    </row>
    <row r="549" spans="12:30">
      <c r="L549" s="66" t="s">
        <v>2437</v>
      </c>
      <c r="M549" s="297" t="s">
        <v>2014</v>
      </c>
      <c r="N549" s="196" t="s">
        <v>44</v>
      </c>
      <c r="O549" s="196">
        <v>73721</v>
      </c>
      <c r="P549" s="515" t="s">
        <v>35</v>
      </c>
      <c r="Q549" s="457">
        <f t="shared" si="33"/>
        <v>741103</v>
      </c>
      <c r="R549" s="457" t="str">
        <f t="shared" si="34"/>
        <v>ELE.02.</v>
      </c>
      <c r="S549" s="457" t="str">
        <f t="shared" si="35"/>
        <v>Montaż, uruchamianie i konserwacja instalacji, maszyn i urządzeń elektrycznych</v>
      </c>
      <c r="T549" s="424" t="s">
        <v>2284</v>
      </c>
      <c r="U549" s="441">
        <v>2</v>
      </c>
      <c r="V549" s="441">
        <v>0</v>
      </c>
      <c r="W549" s="444" t="s">
        <v>1994</v>
      </c>
      <c r="X549" s="436">
        <v>2</v>
      </c>
      <c r="Y549" s="506">
        <v>0</v>
      </c>
      <c r="Z549" s="515" t="str">
        <f t="shared" si="36"/>
        <v>Centrum Kształcenia Zawodowego w Oleśnicy, ul. Wojska Polskiego 67</v>
      </c>
      <c r="AA549" s="440" t="s">
        <v>692</v>
      </c>
      <c r="AB549" s="448"/>
      <c r="AC549" s="120"/>
      <c r="AD549" s="120"/>
    </row>
    <row r="550" spans="12:30">
      <c r="L550" s="66" t="s">
        <v>2440</v>
      </c>
      <c r="M550" s="297" t="s">
        <v>2014</v>
      </c>
      <c r="N550" s="196" t="s">
        <v>44</v>
      </c>
      <c r="O550" s="196">
        <v>73721</v>
      </c>
      <c r="P550" s="452" t="s">
        <v>30</v>
      </c>
      <c r="Q550" s="457">
        <f t="shared" si="33"/>
        <v>752205</v>
      </c>
      <c r="R550" s="457" t="str">
        <f t="shared" si="34"/>
        <v>DRM.04.</v>
      </c>
      <c r="S550" s="457" t="str">
        <f t="shared" si="35"/>
        <v> Wytwarzanie wyrobów z drewna i materiałów drewnopochodnych</v>
      </c>
      <c r="T550" s="423" t="s">
        <v>2330</v>
      </c>
      <c r="U550" s="441">
        <v>4</v>
      </c>
      <c r="V550" s="441">
        <v>0</v>
      </c>
      <c r="W550" s="444" t="s">
        <v>1994</v>
      </c>
      <c r="X550" s="436">
        <v>4</v>
      </c>
      <c r="Y550" s="506">
        <v>0</v>
      </c>
      <c r="Z550" s="515" t="str">
        <f t="shared" si="36"/>
        <v>Centrum Kształcenia Zawodowego w Świdnicy, 58-105 Świdnica, ul. Gen. Władysława Sikorskiego 41</v>
      </c>
      <c r="AA550" s="440" t="s">
        <v>93</v>
      </c>
      <c r="AB550" s="448"/>
      <c r="AC550" s="120"/>
      <c r="AD550" s="120"/>
    </row>
    <row r="551" spans="12:30">
      <c r="L551" s="66" t="s">
        <v>2439</v>
      </c>
      <c r="M551" s="297" t="s">
        <v>2014</v>
      </c>
      <c r="N551" s="196" t="s">
        <v>44</v>
      </c>
      <c r="O551" s="196">
        <v>73721</v>
      </c>
      <c r="P551" s="452" t="s">
        <v>41</v>
      </c>
      <c r="Q551" s="457">
        <f t="shared" si="33"/>
        <v>522301</v>
      </c>
      <c r="R551" s="457" t="str">
        <f t="shared" si="34"/>
        <v>HAN.01.</v>
      </c>
      <c r="S551" s="457" t="str">
        <f t="shared" si="35"/>
        <v>Prowadzenie sprzedaży</v>
      </c>
      <c r="T551" s="425" t="s">
        <v>2350</v>
      </c>
      <c r="U551" s="441">
        <v>2</v>
      </c>
      <c r="V551" s="441">
        <v>2</v>
      </c>
      <c r="W551" s="444" t="s">
        <v>1994</v>
      </c>
      <c r="X551" s="469">
        <v>0</v>
      </c>
      <c r="Y551" s="508">
        <v>0</v>
      </c>
      <c r="Z551" s="515" t="str">
        <f t="shared" si="36"/>
        <v>Zespół Szkół Ponadpodstawowych im. Hipolita Cegielskiego w Ziębicach ul. Wojska Polskiego 3, 57-220 Ziębice</v>
      </c>
      <c r="AA551" s="440" t="s">
        <v>32</v>
      </c>
      <c r="AB551" s="449"/>
      <c r="AC551" s="448"/>
      <c r="AD551" s="120"/>
    </row>
    <row r="552" spans="12:30">
      <c r="L552" s="66" t="s">
        <v>2444</v>
      </c>
      <c r="M552" s="68" t="s">
        <v>2023</v>
      </c>
      <c r="N552" s="66" t="s">
        <v>871</v>
      </c>
      <c r="O552" s="66">
        <v>84241</v>
      </c>
      <c r="P552" s="452" t="s">
        <v>172</v>
      </c>
      <c r="Q552" s="457">
        <f t="shared" si="33"/>
        <v>722204</v>
      </c>
      <c r="R552" s="457" t="str">
        <f t="shared" si="34"/>
        <v>MEC.08.</v>
      </c>
      <c r="S552" s="457" t="str">
        <f t="shared" si="35"/>
        <v>Wykonywanie i naprawa elementów maszyn, urządzeń i narzędzi</v>
      </c>
      <c r="T552" s="65"/>
      <c r="U552" s="616">
        <v>0</v>
      </c>
      <c r="V552" s="441">
        <v>0</v>
      </c>
      <c r="W552" s="442" t="s">
        <v>1996</v>
      </c>
      <c r="X552" s="441">
        <v>0</v>
      </c>
      <c r="Y552" s="505">
        <v>0</v>
      </c>
      <c r="Z552" s="515" t="str">
        <f t="shared" si="36"/>
        <v>Centrum Kształcenia Zawodowego w Świdnicy, 58-105 Świdnica, ul. Gen. Władysława Sikorskiego 41</v>
      </c>
      <c r="AA552" s="440" t="s">
        <v>93</v>
      </c>
      <c r="AB552" s="271"/>
      <c r="AC552" s="120"/>
      <c r="AD552" s="120"/>
    </row>
    <row r="553" spans="12:30">
      <c r="L553" s="66" t="s">
        <v>2445</v>
      </c>
      <c r="M553" s="64" t="s">
        <v>2313</v>
      </c>
      <c r="N553" s="66" t="s">
        <v>871</v>
      </c>
      <c r="O553" s="66">
        <v>34858</v>
      </c>
      <c r="P553" s="452" t="s">
        <v>172</v>
      </c>
      <c r="Q553" s="457">
        <f t="shared" si="33"/>
        <v>722204</v>
      </c>
      <c r="R553" s="457" t="str">
        <f t="shared" si="34"/>
        <v>MEC.08.</v>
      </c>
      <c r="S553" s="457" t="str">
        <f t="shared" si="35"/>
        <v>Wykonywanie i naprawa elementów maszyn, urządzeń i narzędzi</v>
      </c>
      <c r="T553" s="73"/>
      <c r="U553" s="607">
        <v>0</v>
      </c>
      <c r="V553" s="436">
        <v>0</v>
      </c>
      <c r="W553" s="442" t="s">
        <v>1996</v>
      </c>
      <c r="X553" s="436">
        <v>0</v>
      </c>
      <c r="Y553" s="506">
        <v>0</v>
      </c>
      <c r="Z553" s="515" t="str">
        <f t="shared" si="36"/>
        <v>Centrum Kształcenia Zawodowego i Ustawicznego, 67-400 Wschowa, Plac Kosynierów 1</v>
      </c>
      <c r="AA553" s="440" t="s">
        <v>679</v>
      </c>
      <c r="AB553" s="120"/>
      <c r="AC553" s="120"/>
      <c r="AD553" s="120"/>
    </row>
    <row r="554" spans="12:30">
      <c r="L554" s="66" t="s">
        <v>2443</v>
      </c>
      <c r="M554" s="68" t="s">
        <v>2023</v>
      </c>
      <c r="N554" s="66" t="s">
        <v>871</v>
      </c>
      <c r="O554" s="66">
        <v>84241</v>
      </c>
      <c r="P554" s="452" t="s">
        <v>69</v>
      </c>
      <c r="Q554" s="457">
        <f t="shared" si="33"/>
        <v>741203</v>
      </c>
      <c r="R554" s="457" t="str">
        <f t="shared" si="34"/>
        <v>MOT.02.</v>
      </c>
      <c r="S554" s="457" t="str">
        <f t="shared" si="35"/>
        <v>Obsługa, diagnozowanie oraz naprawa mechatronicznych systemów pojazdów samochodowych</v>
      </c>
      <c r="T554" s="424" t="s">
        <v>2373</v>
      </c>
      <c r="U554" s="607">
        <v>0</v>
      </c>
      <c r="V554" s="441">
        <v>0</v>
      </c>
      <c r="W554" s="442" t="s">
        <v>1994</v>
      </c>
      <c r="X554" s="441">
        <v>1</v>
      </c>
      <c r="Y554" s="505">
        <v>0</v>
      </c>
      <c r="Z554" s="515" t="str">
        <f t="shared" si="36"/>
        <v>Centrum Kształcenia Zawodowego i Ustawicznego, 67-400 Wschowa, Plac Kosynierów 1</v>
      </c>
      <c r="AA554" s="440" t="s">
        <v>679</v>
      </c>
      <c r="AB554" s="448"/>
      <c r="AC554" s="120"/>
      <c r="AD554" s="120"/>
    </row>
    <row r="555" spans="12:30">
      <c r="L555" s="66" t="s">
        <v>2456</v>
      </c>
      <c r="M555" s="68" t="s">
        <v>2023</v>
      </c>
      <c r="N555" s="66" t="s">
        <v>871</v>
      </c>
      <c r="O555" s="66">
        <v>84241</v>
      </c>
      <c r="P555" s="452" t="s">
        <v>66</v>
      </c>
      <c r="Q555" s="457">
        <f t="shared" si="33"/>
        <v>723103</v>
      </c>
      <c r="R555" s="457" t="str">
        <f t="shared" si="34"/>
        <v>MOT.05.</v>
      </c>
      <c r="S555" s="457" t="str">
        <f t="shared" si="35"/>
        <v>Obsługa, diagnozowanie oraz naprawa pojazdów samochodowych</v>
      </c>
      <c r="T555" s="424" t="s">
        <v>2276</v>
      </c>
      <c r="U555" s="436">
        <v>10</v>
      </c>
      <c r="V555" s="436">
        <v>0</v>
      </c>
      <c r="W555" s="444" t="s">
        <v>1996</v>
      </c>
      <c r="X555" s="436">
        <v>0</v>
      </c>
      <c r="Y555" s="506">
        <v>0</v>
      </c>
      <c r="Z555" s="515" t="str">
        <f t="shared" si="36"/>
        <v>Centrum Kształcenia Zawodowego i Ustawicznego w Legnicy, ul. Lotnicza 26, 59-220 Legnica</v>
      </c>
      <c r="AA555" s="440" t="s">
        <v>691</v>
      </c>
      <c r="AB555" s="450"/>
      <c r="AC555" s="384"/>
      <c r="AD555" s="384"/>
    </row>
    <row r="556" spans="12:30">
      <c r="L556" s="66" t="s">
        <v>2442</v>
      </c>
      <c r="M556" s="68" t="s">
        <v>2023</v>
      </c>
      <c r="N556" s="66" t="s">
        <v>871</v>
      </c>
      <c r="O556" s="66">
        <v>84241</v>
      </c>
      <c r="P556" s="452" t="s">
        <v>42</v>
      </c>
      <c r="Q556" s="457">
        <f t="shared" si="33"/>
        <v>741201</v>
      </c>
      <c r="R556" s="457" t="str">
        <f t="shared" si="34"/>
        <v>ELE.01.</v>
      </c>
      <c r="S556" s="457" t="str">
        <f t="shared" si="35"/>
        <v> Montaż i obsługa maszyn i urządzeń elektrycznych</v>
      </c>
      <c r="T556" s="426" t="s">
        <v>2371</v>
      </c>
      <c r="U556" s="436">
        <v>1</v>
      </c>
      <c r="V556" s="436">
        <v>0</v>
      </c>
      <c r="W556" s="442" t="s">
        <v>1994</v>
      </c>
      <c r="X556" s="436">
        <v>1</v>
      </c>
      <c r="Y556" s="506">
        <v>0</v>
      </c>
      <c r="Z556" s="515" t="str">
        <f t="shared" si="36"/>
        <v>Centrum Kształcenia Zawodowego i Ustawicznego, 67-400 Wschowa, Plac Kosynierów 1</v>
      </c>
      <c r="AA556" s="440" t="s">
        <v>679</v>
      </c>
      <c r="AB556" s="120"/>
      <c r="AC556" s="448"/>
      <c r="AD556" s="120"/>
    </row>
    <row r="557" spans="12:30">
      <c r="L557" s="66" t="s">
        <v>2449</v>
      </c>
      <c r="M557" s="68" t="s">
        <v>2023</v>
      </c>
      <c r="N557" s="66" t="s">
        <v>871</v>
      </c>
      <c r="O557" s="66">
        <v>84241</v>
      </c>
      <c r="P557" s="452" t="s">
        <v>76</v>
      </c>
      <c r="Q557" s="457">
        <f t="shared" si="33"/>
        <v>721306</v>
      </c>
      <c r="R557" s="457" t="str">
        <f t="shared" si="34"/>
        <v>MOT.01.</v>
      </c>
      <c r="S557" s="457" t="str">
        <f t="shared" si="35"/>
        <v>Diagnozowanie i naprawa nadwozi pojazdów samochodowych</v>
      </c>
      <c r="T557" s="424" t="s">
        <v>2290</v>
      </c>
      <c r="U557" s="441">
        <v>3</v>
      </c>
      <c r="V557" s="441">
        <v>0</v>
      </c>
      <c r="W557" s="442" t="s">
        <v>1996</v>
      </c>
      <c r="X557" s="441">
        <v>3</v>
      </c>
      <c r="Y557" s="505">
        <v>0</v>
      </c>
      <c r="Z557" s="515" t="str">
        <f t="shared" si="36"/>
        <v>Centrum Kształcenia Zawodowego w Świdnicy, 58-105 Świdnica, ul. Gen. Władysława Sikorskiego 41</v>
      </c>
      <c r="AA557" s="440" t="s">
        <v>93</v>
      </c>
      <c r="AB557" s="448"/>
      <c r="AC557" s="448"/>
      <c r="AD557" s="120"/>
    </row>
    <row r="558" spans="12:30">
      <c r="L558" s="66" t="s">
        <v>2452</v>
      </c>
      <c r="M558" s="68" t="s">
        <v>2023</v>
      </c>
      <c r="N558" s="66" t="s">
        <v>871</v>
      </c>
      <c r="O558" s="66">
        <v>84241</v>
      </c>
      <c r="P558" s="452" t="s">
        <v>194</v>
      </c>
      <c r="Q558" s="457">
        <f t="shared" si="33"/>
        <v>711204</v>
      </c>
      <c r="R558" s="457" t="str">
        <f t="shared" si="34"/>
        <v>BUD.12.</v>
      </c>
      <c r="S558" s="457" t="str">
        <f t="shared" si="35"/>
        <v> Wykonywanie robót murarskich i tynkarskich</v>
      </c>
      <c r="T558" s="423" t="s">
        <v>2290</v>
      </c>
      <c r="U558" s="436">
        <v>4</v>
      </c>
      <c r="V558" s="436">
        <v>0</v>
      </c>
      <c r="W558" s="442" t="s">
        <v>1996</v>
      </c>
      <c r="X558" s="436">
        <v>4</v>
      </c>
      <c r="Y558" s="506">
        <v>0</v>
      </c>
      <c r="Z558" s="515" t="str">
        <f t="shared" si="36"/>
        <v>Centrum Kształcenia Zawodowego w Świdnicy, 58-105 Świdnica, ul. Gen. Władysława Sikorskiego 41</v>
      </c>
      <c r="AA558" s="440" t="s">
        <v>93</v>
      </c>
      <c r="AB558" s="120"/>
      <c r="AC558" s="449"/>
      <c r="AD558" s="120"/>
    </row>
    <row r="559" spans="12:30">
      <c r="L559" s="66" t="s">
        <v>2454</v>
      </c>
      <c r="M559" s="68" t="s">
        <v>2023</v>
      </c>
      <c r="N559" s="66" t="s">
        <v>871</v>
      </c>
      <c r="O559" s="66">
        <v>84241</v>
      </c>
      <c r="P559" s="452" t="s">
        <v>73</v>
      </c>
      <c r="Q559" s="457">
        <f t="shared" si="33"/>
        <v>722307</v>
      </c>
      <c r="R559" s="457" t="str">
        <f t="shared" si="34"/>
        <v>MEC.05.</v>
      </c>
      <c r="S559" s="457" t="str">
        <f t="shared" si="35"/>
        <v> Użytkowanie obrabiarek skrawających</v>
      </c>
      <c r="T559" s="425" t="s">
        <v>2290</v>
      </c>
      <c r="U559" s="436">
        <v>5</v>
      </c>
      <c r="V559" s="436">
        <v>0</v>
      </c>
      <c r="W559" s="444" t="s">
        <v>1996</v>
      </c>
      <c r="X559" s="436">
        <v>5</v>
      </c>
      <c r="Y559" s="506">
        <v>0</v>
      </c>
      <c r="Z559" s="515" t="str">
        <f t="shared" si="36"/>
        <v>Centrum Kształcenia Zawodowego w Świdnicy, 58-105 Świdnica, ul. Gen. Władysława Sikorskiego 41</v>
      </c>
      <c r="AA559" s="440" t="s">
        <v>93</v>
      </c>
      <c r="AB559" s="152"/>
      <c r="AC559" s="120"/>
      <c r="AD559" s="120"/>
    </row>
    <row r="560" spans="12:30">
      <c r="L560" s="66" t="s">
        <v>2450</v>
      </c>
      <c r="M560" s="68" t="s">
        <v>2023</v>
      </c>
      <c r="N560" s="66" t="s">
        <v>871</v>
      </c>
      <c r="O560" s="66">
        <v>84241</v>
      </c>
      <c r="P560" s="452" t="s">
        <v>35</v>
      </c>
      <c r="Q560" s="457">
        <f t="shared" si="33"/>
        <v>741103</v>
      </c>
      <c r="R560" s="457" t="str">
        <f t="shared" si="34"/>
        <v>ELE.02.</v>
      </c>
      <c r="S560" s="457" t="str">
        <f t="shared" si="35"/>
        <v>Montaż, uruchamianie i konserwacja instalacji, maszyn i urządzeń elektrycznych</v>
      </c>
      <c r="T560" s="424" t="s">
        <v>2284</v>
      </c>
      <c r="U560" s="441">
        <v>2</v>
      </c>
      <c r="V560" s="441">
        <v>0</v>
      </c>
      <c r="W560" s="442" t="s">
        <v>1996</v>
      </c>
      <c r="X560" s="441">
        <v>2</v>
      </c>
      <c r="Y560" s="505">
        <v>0</v>
      </c>
      <c r="Z560" s="515" t="str">
        <f t="shared" si="36"/>
        <v>Centrum Kształcenia Zawodowego w Oleśnicy, ul. Wojska Polskiego 67</v>
      </c>
      <c r="AA560" s="440" t="s">
        <v>692</v>
      </c>
      <c r="AB560" s="120"/>
      <c r="AC560" s="448"/>
      <c r="AD560" s="120"/>
    </row>
    <row r="561" spans="12:30">
      <c r="L561" s="66" t="s">
        <v>2451</v>
      </c>
      <c r="M561" s="68" t="s">
        <v>2023</v>
      </c>
      <c r="N561" s="66" t="s">
        <v>871</v>
      </c>
      <c r="O561" s="66">
        <v>84241</v>
      </c>
      <c r="P561" s="452" t="s">
        <v>172</v>
      </c>
      <c r="Q561" s="457">
        <f t="shared" si="33"/>
        <v>722204</v>
      </c>
      <c r="R561" s="457" t="str">
        <f t="shared" si="34"/>
        <v>MEC.08.</v>
      </c>
      <c r="S561" s="457" t="str">
        <f t="shared" si="35"/>
        <v>Wykonywanie i naprawa elementów maszyn, urządzeń i narzędzi</v>
      </c>
      <c r="T561" s="423" t="s">
        <v>2330</v>
      </c>
      <c r="U561" s="441">
        <v>9</v>
      </c>
      <c r="V561" s="441">
        <v>0</v>
      </c>
      <c r="W561" s="442" t="s">
        <v>1996</v>
      </c>
      <c r="X561" s="441">
        <v>9</v>
      </c>
      <c r="Y561" s="505">
        <v>0</v>
      </c>
      <c r="Z561" s="515" t="str">
        <f t="shared" si="36"/>
        <v>Centrum Kształcenia Zawodowego w Świdnicy, 58-105 Świdnica, ul. Gen. Władysława Sikorskiego 41</v>
      </c>
      <c r="AA561" s="440" t="s">
        <v>93</v>
      </c>
      <c r="AB561" s="448"/>
      <c r="AC561" s="448"/>
      <c r="AD561" s="120"/>
    </row>
    <row r="562" spans="12:30">
      <c r="L562" s="66" t="s">
        <v>2453</v>
      </c>
      <c r="M562" s="68" t="s">
        <v>2023</v>
      </c>
      <c r="N562" s="66" t="s">
        <v>871</v>
      </c>
      <c r="O562" s="66">
        <v>84241</v>
      </c>
      <c r="P562" s="452" t="s">
        <v>30</v>
      </c>
      <c r="Q562" s="457">
        <f t="shared" si="33"/>
        <v>752205</v>
      </c>
      <c r="R562" s="457" t="str">
        <f t="shared" si="34"/>
        <v>DRM.04.</v>
      </c>
      <c r="S562" s="457" t="str">
        <f t="shared" si="35"/>
        <v> Wytwarzanie wyrobów z drewna i materiałów drewnopochodnych</v>
      </c>
      <c r="T562" s="423" t="s">
        <v>2330</v>
      </c>
      <c r="U562" s="607">
        <v>0</v>
      </c>
      <c r="V562" s="441">
        <v>0</v>
      </c>
      <c r="W562" s="442" t="s">
        <v>1996</v>
      </c>
      <c r="X562" s="441">
        <v>1</v>
      </c>
      <c r="Y562" s="505">
        <v>0</v>
      </c>
      <c r="Z562" s="515" t="str">
        <f t="shared" si="36"/>
        <v>Centrum Kształcenia Zawodowego w Świdnicy, 58-105 Świdnica, ul. Gen. Władysława Sikorskiego 41</v>
      </c>
      <c r="AA562" s="440" t="s">
        <v>93</v>
      </c>
      <c r="AB562" s="120"/>
      <c r="AC562" s="448"/>
      <c r="AD562" s="120"/>
    </row>
    <row r="563" spans="12:30">
      <c r="L563" s="66" t="s">
        <v>2457</v>
      </c>
      <c r="M563" s="68" t="s">
        <v>2023</v>
      </c>
      <c r="N563" s="66" t="s">
        <v>871</v>
      </c>
      <c r="O563" s="66">
        <v>84241</v>
      </c>
      <c r="P563" s="452" t="s">
        <v>171</v>
      </c>
      <c r="Q563" s="457">
        <f t="shared" si="33"/>
        <v>712618</v>
      </c>
      <c r="R563" s="457" t="str">
        <f t="shared" si="34"/>
        <v>BUD.09.</v>
      </c>
      <c r="S563" s="457" t="str">
        <f t="shared" si="35"/>
        <v>Wykonywanie robót związanych z budową, montażem i eksploatacją sieci oraz instalacji sanitarnych</v>
      </c>
      <c r="T563" s="426" t="s">
        <v>2330</v>
      </c>
      <c r="U563" s="441">
        <v>5</v>
      </c>
      <c r="V563" s="441">
        <v>0</v>
      </c>
      <c r="W563" s="442" t="s">
        <v>1996</v>
      </c>
      <c r="X563" s="441">
        <v>5</v>
      </c>
      <c r="Y563" s="505">
        <v>0</v>
      </c>
      <c r="Z563" s="515" t="str">
        <f t="shared" si="36"/>
        <v>Centrum Kształcenia Zawodowego w Świdnicy, 58-105 Świdnica, ul. Gen. Władysława Sikorskiego 41</v>
      </c>
      <c r="AA563" s="440" t="s">
        <v>93</v>
      </c>
      <c r="AB563" s="272"/>
      <c r="AC563" s="120"/>
      <c r="AD563" s="120"/>
    </row>
    <row r="564" spans="12:30">
      <c r="L564" s="66" t="s">
        <v>2447</v>
      </c>
      <c r="M564" s="68" t="s">
        <v>2023</v>
      </c>
      <c r="N564" s="66" t="s">
        <v>871</v>
      </c>
      <c r="O564" s="66">
        <v>84241</v>
      </c>
      <c r="P564" s="452" t="s">
        <v>71</v>
      </c>
      <c r="Q564" s="457">
        <f t="shared" si="33"/>
        <v>512001</v>
      </c>
      <c r="R564" s="457" t="str">
        <f t="shared" si="34"/>
        <v>HGT.02.</v>
      </c>
      <c r="S564" s="457" t="str">
        <f t="shared" si="35"/>
        <v> Przygotowanie i wydawanie dań</v>
      </c>
      <c r="T564" s="424" t="s">
        <v>2281</v>
      </c>
      <c r="U564" s="441">
        <v>2</v>
      </c>
      <c r="V564" s="441">
        <v>0</v>
      </c>
      <c r="W564" s="442" t="s">
        <v>1994</v>
      </c>
      <c r="X564" s="441">
        <v>0</v>
      </c>
      <c r="Y564" s="505">
        <v>0</v>
      </c>
      <c r="Z564" s="515" t="str">
        <f t="shared" si="36"/>
        <v>Centrum Kształcenia Zawodowego i Ustawicznego w Legnicy, ul. Lotnicza 26, 59-220 Legnica</v>
      </c>
      <c r="AA564" s="440" t="s">
        <v>691</v>
      </c>
      <c r="AB564" s="448"/>
      <c r="AC564" s="448"/>
      <c r="AD564" s="120"/>
    </row>
    <row r="565" spans="12:30">
      <c r="L565" s="66" t="s">
        <v>2455</v>
      </c>
      <c r="M565" s="68" t="s">
        <v>2023</v>
      </c>
      <c r="N565" s="66" t="s">
        <v>871</v>
      </c>
      <c r="O565" s="66">
        <v>84241</v>
      </c>
      <c r="P565" s="452" t="s">
        <v>99</v>
      </c>
      <c r="Q565" s="457">
        <f t="shared" si="33"/>
        <v>514101</v>
      </c>
      <c r="R565" s="457" t="str">
        <f t="shared" si="34"/>
        <v>FRK.01.</v>
      </c>
      <c r="S565" s="457" t="str">
        <f t="shared" si="35"/>
        <v>Wykonywanie usług fryzjerskich</v>
      </c>
      <c r="T565" s="424" t="s">
        <v>2285</v>
      </c>
      <c r="U565" s="436">
        <v>8</v>
      </c>
      <c r="V565" s="436">
        <v>7</v>
      </c>
      <c r="W565" s="444" t="s">
        <v>1994</v>
      </c>
      <c r="X565" s="436">
        <v>4</v>
      </c>
      <c r="Y565" s="506">
        <v>3</v>
      </c>
      <c r="Z565" s="515" t="str">
        <f t="shared" si="36"/>
        <v>Centrum Kształcenia Zawodowego i Ustawicznego w Legnicy, ul. Lotnicza 26, 59-220 Legnica</v>
      </c>
      <c r="AA565" s="440" t="s">
        <v>691</v>
      </c>
      <c r="AB565" s="120"/>
      <c r="AC565" s="120"/>
      <c r="AD565" s="120"/>
    </row>
    <row r="566" spans="12:30">
      <c r="L566" s="66" t="s">
        <v>2446</v>
      </c>
      <c r="M566" s="68" t="s">
        <v>2023</v>
      </c>
      <c r="N566" s="66" t="s">
        <v>871</v>
      </c>
      <c r="O566" s="66">
        <v>84241</v>
      </c>
      <c r="P566" s="452" t="s">
        <v>71</v>
      </c>
      <c r="Q566" s="457">
        <f t="shared" si="33"/>
        <v>512001</v>
      </c>
      <c r="R566" s="457" t="str">
        <f t="shared" si="34"/>
        <v>HGT.02.</v>
      </c>
      <c r="S566" s="457" t="str">
        <f t="shared" si="35"/>
        <v> Przygotowanie i wydawanie dań</v>
      </c>
      <c r="T566" s="424" t="s">
        <v>2280</v>
      </c>
      <c r="U566" s="441">
        <v>6</v>
      </c>
      <c r="V566" s="441">
        <v>4</v>
      </c>
      <c r="W566" s="442" t="s">
        <v>1994</v>
      </c>
      <c r="X566" s="441">
        <v>4</v>
      </c>
      <c r="Y566" s="505">
        <v>4</v>
      </c>
      <c r="Z566" s="515" t="str">
        <f t="shared" si="36"/>
        <v>Centrum Kształcenia Zawodowego i Ustawicznego w Legnicy, ul. Lotnicza 26, 59-220 Legnica</v>
      </c>
      <c r="AA566" s="440" t="s">
        <v>691</v>
      </c>
      <c r="AB566" s="449"/>
      <c r="AC566" s="120"/>
      <c r="AD566" s="120"/>
    </row>
    <row r="567" spans="12:30">
      <c r="L567" s="457"/>
      <c r="M567" s="68" t="s">
        <v>2023</v>
      </c>
      <c r="N567" s="66" t="s">
        <v>871</v>
      </c>
      <c r="O567" s="66">
        <v>84241</v>
      </c>
      <c r="P567" s="452" t="s">
        <v>175</v>
      </c>
      <c r="Q567" s="524">
        <f t="shared" si="33"/>
        <v>751201</v>
      </c>
      <c r="R567" s="524" t="str">
        <f t="shared" si="34"/>
        <v>SPC.01.</v>
      </c>
      <c r="S567" s="524" t="str">
        <f t="shared" si="35"/>
        <v>Produkcja wyrobów cukierniczych</v>
      </c>
      <c r="T567" s="424" t="s">
        <v>2359</v>
      </c>
      <c r="U567" s="441">
        <v>1</v>
      </c>
      <c r="V567" s="441">
        <v>1</v>
      </c>
      <c r="W567" s="442" t="s">
        <v>1994</v>
      </c>
      <c r="X567" s="441">
        <v>1</v>
      </c>
      <c r="Y567" s="505">
        <v>1</v>
      </c>
      <c r="Z567" s="516" t="str">
        <f t="shared" si="36"/>
        <v>Centrum Kształcenia Zawodowego w Kłodzkiej Szkole Przedsiębiorczości w Kłodzku, ul. Szkolna 8, 57-300 Kłodzko</v>
      </c>
      <c r="AA567" s="440" t="s">
        <v>677</v>
      </c>
      <c r="AB567" s="605"/>
      <c r="AC567" s="606"/>
      <c r="AD567" s="606"/>
    </row>
    <row r="568" spans="12:30">
      <c r="L568" s="66" t="s">
        <v>2448</v>
      </c>
      <c r="M568" s="68" t="s">
        <v>2023</v>
      </c>
      <c r="N568" s="66" t="s">
        <v>871</v>
      </c>
      <c r="O568" s="66">
        <v>84241</v>
      </c>
      <c r="P568" s="452" t="s">
        <v>175</v>
      </c>
      <c r="Q568" s="457">
        <f t="shared" si="33"/>
        <v>751201</v>
      </c>
      <c r="R568" s="457" t="str">
        <f t="shared" si="34"/>
        <v>SPC.01.</v>
      </c>
      <c r="S568" s="457" t="str">
        <f t="shared" si="35"/>
        <v>Produkcja wyrobów cukierniczych</v>
      </c>
      <c r="T568" s="423" t="s">
        <v>2280</v>
      </c>
      <c r="U568" s="441">
        <v>1</v>
      </c>
      <c r="V568" s="441">
        <v>1</v>
      </c>
      <c r="W568" s="442" t="s">
        <v>1994</v>
      </c>
      <c r="X568" s="441">
        <v>0</v>
      </c>
      <c r="Y568" s="505">
        <v>0</v>
      </c>
      <c r="Z568" s="515" t="str">
        <f t="shared" si="36"/>
        <v>Centrum Kształcenia Zawodowego i Ustawicznego w Legnicy, ul. Lotnicza 26, 59-220 Legnica</v>
      </c>
      <c r="AA568" s="440" t="s">
        <v>691</v>
      </c>
      <c r="AB568" s="449"/>
      <c r="AC568" s="120"/>
      <c r="AD568" s="120"/>
    </row>
    <row r="569" spans="12:30">
      <c r="L569" s="66" t="s">
        <v>2459</v>
      </c>
      <c r="M569" s="68" t="s">
        <v>2020</v>
      </c>
      <c r="N569" s="66" t="s">
        <v>219</v>
      </c>
      <c r="O569" s="66">
        <v>14530</v>
      </c>
      <c r="P569" s="452" t="s">
        <v>78</v>
      </c>
      <c r="Q569" s="457">
        <f t="shared" si="33"/>
        <v>741103</v>
      </c>
      <c r="R569" s="457" t="str">
        <f t="shared" si="34"/>
        <v>ELE.02.</v>
      </c>
      <c r="S569" s="457" t="str">
        <f t="shared" si="35"/>
        <v>Montaż, uruchamianie i konserwacja instalacji, maszyn i urządzeń elektrycznych</v>
      </c>
      <c r="T569" s="195"/>
      <c r="U569" s="607">
        <v>0</v>
      </c>
      <c r="V569" s="441">
        <v>0</v>
      </c>
      <c r="W569" s="442" t="s">
        <v>1996</v>
      </c>
      <c r="X569" s="469">
        <v>0</v>
      </c>
      <c r="Y569" s="508">
        <v>0</v>
      </c>
      <c r="Z569" s="515" t="str">
        <f t="shared" si="36"/>
        <v>Centrum Kształcenia Zawodowego w Świdnicy, 58-105 Świdnica, ul. Gen. Władysława Sikorskiego 41</v>
      </c>
      <c r="AA569" s="440" t="s">
        <v>93</v>
      </c>
      <c r="AB569" s="448"/>
      <c r="AC569" s="448"/>
      <c r="AD569" s="120"/>
    </row>
    <row r="570" spans="12:30">
      <c r="L570" s="66" t="s">
        <v>2460</v>
      </c>
      <c r="M570" s="68" t="s">
        <v>2020</v>
      </c>
      <c r="N570" s="66" t="s">
        <v>219</v>
      </c>
      <c r="O570" s="66">
        <v>14530</v>
      </c>
      <c r="P570" s="452" t="s">
        <v>73</v>
      </c>
      <c r="Q570" s="457">
        <f t="shared" si="33"/>
        <v>722307</v>
      </c>
      <c r="R570" s="457" t="str">
        <f t="shared" si="34"/>
        <v>MEC.05.</v>
      </c>
      <c r="S570" s="457" t="str">
        <f t="shared" si="35"/>
        <v> Użytkowanie obrabiarek skrawających</v>
      </c>
      <c r="T570" s="65"/>
      <c r="U570" s="607">
        <v>0</v>
      </c>
      <c r="V570" s="441">
        <v>0</v>
      </c>
      <c r="W570" s="442" t="s">
        <v>1996</v>
      </c>
      <c r="X570" s="469">
        <v>0</v>
      </c>
      <c r="Y570" s="508">
        <v>0</v>
      </c>
      <c r="Z570" s="515" t="str">
        <f t="shared" si="36"/>
        <v>Centrum Kształcenia Zawodowego w Świdnicy, 58-105 Świdnica, ul. Gen. Władysława Sikorskiego 41</v>
      </c>
      <c r="AA570" s="440" t="s">
        <v>93</v>
      </c>
      <c r="AB570" s="120"/>
      <c r="AC570" s="120"/>
      <c r="AD570" s="120"/>
    </row>
    <row r="571" spans="12:30">
      <c r="L571" s="66" t="s">
        <v>2461</v>
      </c>
      <c r="M571" s="68" t="s">
        <v>2020</v>
      </c>
      <c r="N571" s="66" t="s">
        <v>219</v>
      </c>
      <c r="O571" s="66">
        <v>14530</v>
      </c>
      <c r="P571" s="452" t="s">
        <v>172</v>
      </c>
      <c r="Q571" s="457">
        <f t="shared" si="33"/>
        <v>722204</v>
      </c>
      <c r="R571" s="457" t="str">
        <f t="shared" si="34"/>
        <v>MEC.08.</v>
      </c>
      <c r="S571" s="457" t="str">
        <f t="shared" si="35"/>
        <v>Wykonywanie i naprawa elementów maszyn, urządzeń i narzędzi</v>
      </c>
      <c r="T571" s="73"/>
      <c r="U571" s="607">
        <v>0</v>
      </c>
      <c r="V571" s="441">
        <v>0</v>
      </c>
      <c r="W571" s="442" t="s">
        <v>1996</v>
      </c>
      <c r="X571" s="436">
        <v>0</v>
      </c>
      <c r="Y571" s="506">
        <v>0</v>
      </c>
      <c r="Z571" s="515" t="str">
        <f t="shared" si="36"/>
        <v>Centrum Kształcenia Zawodowego w Świdnicy, 58-105 Świdnica, ul. Gen. Władysława Sikorskiego 41</v>
      </c>
      <c r="AA571" s="440" t="s">
        <v>93</v>
      </c>
      <c r="AB571" s="120"/>
      <c r="AC571" s="120"/>
      <c r="AD571" s="120"/>
    </row>
    <row r="572" spans="12:30">
      <c r="L572" s="66" t="s">
        <v>2468</v>
      </c>
      <c r="M572" s="68" t="s">
        <v>2020</v>
      </c>
      <c r="N572" s="66" t="s">
        <v>219</v>
      </c>
      <c r="O572" s="66">
        <v>14530</v>
      </c>
      <c r="P572" s="452" t="s">
        <v>34</v>
      </c>
      <c r="Q572" s="457">
        <f t="shared" si="33"/>
        <v>751201</v>
      </c>
      <c r="R572" s="457" t="str">
        <f t="shared" si="34"/>
        <v>SPC.01.</v>
      </c>
      <c r="S572" s="457" t="str">
        <f t="shared" si="35"/>
        <v>Produkcja wyrobów cukierniczych</v>
      </c>
      <c r="T572" s="424" t="s">
        <v>2330</v>
      </c>
      <c r="U572" s="441">
        <v>2</v>
      </c>
      <c r="V572" s="441">
        <v>1</v>
      </c>
      <c r="W572" s="442" t="s">
        <v>1996</v>
      </c>
      <c r="X572" s="436">
        <v>0</v>
      </c>
      <c r="Y572" s="506">
        <v>0</v>
      </c>
      <c r="Z572" s="515" t="str">
        <f t="shared" si="36"/>
        <v>Centrum Kształcenia Zawodowego w Świdnicy, 58-105 Świdnica, ul. Gen. Władysława Sikorskiego 41</v>
      </c>
      <c r="AA572" s="440" t="s">
        <v>93</v>
      </c>
      <c r="AB572" s="448"/>
      <c r="AC572" s="448"/>
      <c r="AD572" s="120"/>
    </row>
    <row r="573" spans="12:30">
      <c r="L573" s="66" t="s">
        <v>2462</v>
      </c>
      <c r="M573" s="68" t="s">
        <v>2020</v>
      </c>
      <c r="N573" s="66" t="s">
        <v>219</v>
      </c>
      <c r="O573" s="66">
        <v>14530</v>
      </c>
      <c r="P573" s="452" t="s">
        <v>69</v>
      </c>
      <c r="Q573" s="457">
        <f t="shared" si="33"/>
        <v>741203</v>
      </c>
      <c r="R573" s="457" t="str">
        <f t="shared" si="34"/>
        <v>MOT.02.</v>
      </c>
      <c r="S573" s="457" t="str">
        <f t="shared" si="35"/>
        <v>Obsługa, diagnozowanie oraz naprawa mechatronicznych systemów pojazdów samochodowych</v>
      </c>
      <c r="T573" s="424" t="s">
        <v>2373</v>
      </c>
      <c r="U573" s="441">
        <v>1</v>
      </c>
      <c r="V573" s="441">
        <v>0</v>
      </c>
      <c r="W573" s="442" t="s">
        <v>1996</v>
      </c>
      <c r="X573" s="436">
        <v>1</v>
      </c>
      <c r="Y573" s="506">
        <v>0</v>
      </c>
      <c r="Z573" s="515" t="str">
        <f t="shared" si="36"/>
        <v>Centrum Kształcenia Zawodowego i Ustawicznego, 67-400 Wschowa, Plac Kosynierów 1</v>
      </c>
      <c r="AA573" s="440" t="s">
        <v>679</v>
      </c>
      <c r="AB573" s="448"/>
      <c r="AC573" s="448"/>
      <c r="AD573" s="120"/>
    </row>
    <row r="574" spans="12:30">
      <c r="L574" s="66" t="s">
        <v>2464</v>
      </c>
      <c r="M574" s="68" t="s">
        <v>2020</v>
      </c>
      <c r="N574" s="66" t="s">
        <v>219</v>
      </c>
      <c r="O574" s="66">
        <v>14530</v>
      </c>
      <c r="P574" s="452" t="s">
        <v>99</v>
      </c>
      <c r="Q574" s="457">
        <f t="shared" si="33"/>
        <v>514101</v>
      </c>
      <c r="R574" s="457" t="str">
        <f t="shared" si="34"/>
        <v>FRK.01.</v>
      </c>
      <c r="S574" s="457" t="str">
        <f t="shared" si="35"/>
        <v>Wykonywanie usług fryzjerskich</v>
      </c>
      <c r="T574" s="424" t="s">
        <v>2282</v>
      </c>
      <c r="U574" s="441">
        <v>3</v>
      </c>
      <c r="V574" s="441">
        <v>3</v>
      </c>
      <c r="W574" s="442" t="s">
        <v>1996</v>
      </c>
      <c r="X574" s="469">
        <v>0</v>
      </c>
      <c r="Y574" s="508">
        <v>0</v>
      </c>
      <c r="Z574" s="515" t="str">
        <f t="shared" si="36"/>
        <v>Centrum Kształcenia Zawodowego w Świdnicy, 58-105 Świdnica, ul. Gen. Władysława Sikorskiego 41</v>
      </c>
      <c r="AA574" s="440" t="s">
        <v>93</v>
      </c>
      <c r="AB574" s="448"/>
      <c r="AC574" s="448"/>
      <c r="AD574" s="120"/>
    </row>
    <row r="575" spans="12:30">
      <c r="L575" s="66" t="s">
        <v>2466</v>
      </c>
      <c r="M575" s="68" t="s">
        <v>2020</v>
      </c>
      <c r="N575" s="66" t="s">
        <v>219</v>
      </c>
      <c r="O575" s="191">
        <v>14530</v>
      </c>
      <c r="P575" s="452" t="s">
        <v>71</v>
      </c>
      <c r="Q575" s="457">
        <f t="shared" si="33"/>
        <v>512001</v>
      </c>
      <c r="R575" s="457" t="str">
        <f t="shared" si="34"/>
        <v>HGT.02.</v>
      </c>
      <c r="S575" s="457" t="str">
        <f t="shared" si="35"/>
        <v> Przygotowanie i wydawanie dań</v>
      </c>
      <c r="T575" s="428" t="s">
        <v>2290</v>
      </c>
      <c r="U575" s="441">
        <v>5</v>
      </c>
      <c r="V575" s="441">
        <v>3</v>
      </c>
      <c r="W575" s="442" t="s">
        <v>1996</v>
      </c>
      <c r="X575" s="469">
        <v>0</v>
      </c>
      <c r="Y575" s="508">
        <v>0</v>
      </c>
      <c r="Z575" s="515" t="str">
        <f t="shared" si="36"/>
        <v>Centrum Kształcenia Zawodowego w Świdnicy, 58-105 Świdnica, ul. Gen. Władysława Sikorskiego 41</v>
      </c>
      <c r="AA575" s="440" t="s">
        <v>93</v>
      </c>
      <c r="AB575" s="120"/>
      <c r="AC575" s="120"/>
      <c r="AD575" s="120"/>
    </row>
    <row r="576" spans="12:30">
      <c r="L576" s="66" t="s">
        <v>2458</v>
      </c>
      <c r="M576" s="68" t="s">
        <v>2020</v>
      </c>
      <c r="N576" s="66" t="s">
        <v>219</v>
      </c>
      <c r="O576" s="191">
        <v>14530</v>
      </c>
      <c r="P576" s="452" t="s">
        <v>545</v>
      </c>
      <c r="Q576" s="457">
        <f t="shared" si="33"/>
        <v>723318</v>
      </c>
      <c r="R576" s="457" t="str">
        <f t="shared" si="34"/>
        <v>TKO.09.</v>
      </c>
      <c r="S576" s="457" t="str">
        <f t="shared" si="35"/>
        <v xml:space="preserve"> Wykonywanie robót związanych z utrzymaniem i naprawą pojazdów kolejowych</v>
      </c>
      <c r="T576" s="424" t="s">
        <v>2483</v>
      </c>
      <c r="U576" s="441">
        <v>3</v>
      </c>
      <c r="V576" s="441">
        <v>0</v>
      </c>
      <c r="W576" s="442" t="s">
        <v>1994</v>
      </c>
      <c r="X576" s="469">
        <v>3</v>
      </c>
      <c r="Y576" s="508">
        <v>0</v>
      </c>
      <c r="Z576" s="515" t="str">
        <f t="shared" si="36"/>
        <v>Centrum Kształcenia Zawodowego w Dębicy, ul. Rzeszowska 78, 39-200 Dębica, biuro@ckzdebica.pl</v>
      </c>
      <c r="AA576" s="440" t="s">
        <v>2190</v>
      </c>
      <c r="AB576" s="448"/>
      <c r="AC576" s="448"/>
      <c r="AD576" s="120"/>
    </row>
    <row r="577" spans="12:30">
      <c r="L577" s="66" t="s">
        <v>2467</v>
      </c>
      <c r="M577" s="68" t="s">
        <v>2020</v>
      </c>
      <c r="N577" s="66" t="s">
        <v>219</v>
      </c>
      <c r="O577" s="191">
        <v>14530</v>
      </c>
      <c r="P577" s="452" t="s">
        <v>66</v>
      </c>
      <c r="Q577" s="457">
        <f t="shared" si="33"/>
        <v>723103</v>
      </c>
      <c r="R577" s="457" t="str">
        <f t="shared" si="34"/>
        <v>MOT.05.</v>
      </c>
      <c r="S577" s="457" t="str">
        <f t="shared" si="35"/>
        <v>Obsługa, diagnozowanie oraz naprawa pojazdów samochodowych</v>
      </c>
      <c r="T577" s="424" t="s">
        <v>2284</v>
      </c>
      <c r="U577" s="441">
        <v>3</v>
      </c>
      <c r="V577" s="441">
        <v>0</v>
      </c>
      <c r="W577" s="442" t="s">
        <v>1996</v>
      </c>
      <c r="X577" s="469">
        <v>0</v>
      </c>
      <c r="Y577" s="508">
        <v>0</v>
      </c>
      <c r="Z577" s="515" t="str">
        <f t="shared" si="36"/>
        <v>Centrum Kształcenia Zawodowego w Świdnicy, 58-105 Świdnica, ul. Gen. Władysława Sikorskiego 41</v>
      </c>
      <c r="AA577" s="440" t="s">
        <v>93</v>
      </c>
      <c r="AB577" s="120"/>
      <c r="AC577" s="120"/>
      <c r="AD577" s="120"/>
    </row>
    <row r="578" spans="12:30">
      <c r="L578" s="66" t="s">
        <v>2463</v>
      </c>
      <c r="M578" s="68" t="s">
        <v>2020</v>
      </c>
      <c r="N578" s="66" t="s">
        <v>219</v>
      </c>
      <c r="O578" s="191">
        <v>14530</v>
      </c>
      <c r="P578" s="452" t="s">
        <v>194</v>
      </c>
      <c r="Q578" s="457">
        <f t="shared" si="33"/>
        <v>711204</v>
      </c>
      <c r="R578" s="457" t="str">
        <f t="shared" si="34"/>
        <v>BUD.12.</v>
      </c>
      <c r="S578" s="457" t="str">
        <f t="shared" si="35"/>
        <v> Wykonywanie robót murarskich i tynkarskich</v>
      </c>
      <c r="T578" s="423" t="s">
        <v>2290</v>
      </c>
      <c r="U578" s="441">
        <v>2</v>
      </c>
      <c r="V578" s="441">
        <v>0</v>
      </c>
      <c r="W578" s="442" t="s">
        <v>1996</v>
      </c>
      <c r="X578" s="469">
        <v>0</v>
      </c>
      <c r="Y578" s="508">
        <v>0</v>
      </c>
      <c r="Z578" s="515" t="str">
        <f t="shared" si="36"/>
        <v>Centrum Kształcenia Zawodowego w Świdnicy, 58-105 Świdnica, ul. Gen. Władysława Sikorskiego 41</v>
      </c>
      <c r="AA578" s="440" t="s">
        <v>93</v>
      </c>
      <c r="AB578" s="120"/>
      <c r="AC578" s="120"/>
      <c r="AD578" s="120"/>
    </row>
    <row r="579" spans="12:30">
      <c r="L579" s="66" t="s">
        <v>2465</v>
      </c>
      <c r="M579" s="68" t="s">
        <v>2020</v>
      </c>
      <c r="N579" s="66" t="s">
        <v>219</v>
      </c>
      <c r="O579" s="191">
        <v>14530</v>
      </c>
      <c r="P579" s="452" t="s">
        <v>70</v>
      </c>
      <c r="Q579" s="457">
        <f t="shared" si="33"/>
        <v>522301</v>
      </c>
      <c r="R579" s="457" t="str">
        <f t="shared" si="34"/>
        <v>HAN.01.</v>
      </c>
      <c r="S579" s="457" t="str">
        <f t="shared" si="35"/>
        <v>Prowadzenie sprzedaży</v>
      </c>
      <c r="T579" s="423" t="s">
        <v>2290</v>
      </c>
      <c r="U579" s="441">
        <v>6</v>
      </c>
      <c r="V579" s="441">
        <v>1</v>
      </c>
      <c r="W579" s="442" t="s">
        <v>1996</v>
      </c>
      <c r="X579" s="469">
        <v>0</v>
      </c>
      <c r="Y579" s="508">
        <v>0</v>
      </c>
      <c r="Z579" s="515" t="str">
        <f t="shared" si="36"/>
        <v>Centrum Kształcenia Zawodowego w Świdnicy, 58-105 Świdnica, ul. Gen. Władysława Sikorskiego 41</v>
      </c>
      <c r="AA579" s="440" t="s">
        <v>93</v>
      </c>
      <c r="AB579" s="120"/>
      <c r="AC579" s="120"/>
      <c r="AD579" s="120"/>
    </row>
    <row r="580" spans="12:30">
      <c r="L580" s="66" t="s">
        <v>2469</v>
      </c>
      <c r="M580" s="68" t="s">
        <v>2020</v>
      </c>
      <c r="N580" s="66" t="s">
        <v>219</v>
      </c>
      <c r="O580" s="191">
        <v>14530</v>
      </c>
      <c r="P580" s="452" t="s">
        <v>30</v>
      </c>
      <c r="Q580" s="457">
        <f t="shared" si="33"/>
        <v>752205</v>
      </c>
      <c r="R580" s="457" t="str">
        <f t="shared" si="34"/>
        <v>DRM.04.</v>
      </c>
      <c r="S580" s="457" t="str">
        <f t="shared" si="35"/>
        <v> Wytwarzanie wyrobów z drewna i materiałów drewnopochodnych</v>
      </c>
      <c r="T580" s="423" t="s">
        <v>2330</v>
      </c>
      <c r="U580" s="441">
        <v>2</v>
      </c>
      <c r="V580" s="441">
        <v>0</v>
      </c>
      <c r="W580" s="442" t="s">
        <v>1996</v>
      </c>
      <c r="X580" s="436">
        <v>0</v>
      </c>
      <c r="Y580" s="506">
        <v>0</v>
      </c>
      <c r="Z580" s="515" t="str">
        <f t="shared" si="36"/>
        <v>Centrum Kształcenia Zawodowego w Świdnicy, 58-105 Świdnica, ul. Gen. Władysława Sikorskiego 41</v>
      </c>
      <c r="AA580" s="440" t="s">
        <v>93</v>
      </c>
      <c r="AB580" s="120"/>
      <c r="AC580" s="120"/>
      <c r="AD580" s="120"/>
    </row>
    <row r="581" spans="12:30">
      <c r="L581" s="66" t="s">
        <v>2476</v>
      </c>
      <c r="M581" s="68" t="s">
        <v>1874</v>
      </c>
      <c r="N581" s="196" t="s">
        <v>208</v>
      </c>
      <c r="O581" s="435">
        <v>34795</v>
      </c>
      <c r="P581" s="452" t="s">
        <v>99</v>
      </c>
      <c r="Q581" s="524">
        <f t="shared" si="33"/>
        <v>514101</v>
      </c>
      <c r="R581" s="524" t="str">
        <f t="shared" si="34"/>
        <v>FRK.01.</v>
      </c>
      <c r="S581" s="524" t="str">
        <f t="shared" si="35"/>
        <v>Wykonywanie usług fryzjerskich</v>
      </c>
      <c r="T581" s="424" t="s">
        <v>2373</v>
      </c>
      <c r="U581" s="441">
        <v>2</v>
      </c>
      <c r="V581" s="441">
        <v>2</v>
      </c>
      <c r="W581" s="442" t="s">
        <v>1994</v>
      </c>
      <c r="X581" s="441">
        <v>2</v>
      </c>
      <c r="Y581" s="505">
        <v>2</v>
      </c>
      <c r="Z581" s="516" t="str">
        <f t="shared" si="36"/>
        <v>Centrum Kształcenia Zawodowego i Ustawicznego, 67-400 Wschowa, Plac Kosynierów 1</v>
      </c>
      <c r="AA581" s="440" t="s">
        <v>679</v>
      </c>
      <c r="AB581" s="443"/>
      <c r="AC581" s="443"/>
      <c r="AD581" s="438"/>
    </row>
    <row r="582" spans="12:30">
      <c r="L582" s="66" t="s">
        <v>2470</v>
      </c>
      <c r="M582" s="68" t="s">
        <v>1874</v>
      </c>
      <c r="N582" s="196" t="s">
        <v>208</v>
      </c>
      <c r="O582" s="435">
        <v>34795</v>
      </c>
      <c r="P582" s="452" t="s">
        <v>502</v>
      </c>
      <c r="Q582" s="524">
        <f t="shared" si="33"/>
        <v>742118</v>
      </c>
      <c r="R582" s="524" t="str">
        <f t="shared" si="34"/>
        <v>ELM.03.</v>
      </c>
      <c r="S582" s="524" t="str">
        <f t="shared" si="35"/>
        <v>Montaż, uruchamianie i konserwacja urządzeń i systemów mechatronicznych</v>
      </c>
      <c r="T582" s="425" t="s">
        <v>2283</v>
      </c>
      <c r="U582" s="441">
        <v>1</v>
      </c>
      <c r="V582" s="441">
        <v>0</v>
      </c>
      <c r="W582" s="442" t="s">
        <v>1994</v>
      </c>
      <c r="X582" s="441">
        <v>1</v>
      </c>
      <c r="Y582" s="505">
        <v>0</v>
      </c>
      <c r="Z582" s="516" t="str">
        <f t="shared" si="36"/>
        <v>Centrum Kształcenia Zawodowego w Sieradzu, ul. Leszka Czarnego 2, 98-200 Sieradz, tel. 43 822 40 24 cezsieradz@op.pl</v>
      </c>
      <c r="AA582" s="440" t="s">
        <v>2375</v>
      </c>
      <c r="AB582" s="443"/>
      <c r="AC582" s="443"/>
      <c r="AD582" s="438"/>
    </row>
    <row r="583" spans="12:30">
      <c r="L583" s="66" t="s">
        <v>2477</v>
      </c>
      <c r="M583" s="68" t="s">
        <v>1874</v>
      </c>
      <c r="N583" s="196" t="s">
        <v>208</v>
      </c>
      <c r="O583" s="435">
        <v>34795</v>
      </c>
      <c r="P583" s="452" t="s">
        <v>80</v>
      </c>
      <c r="Q583" s="524">
        <f t="shared" si="33"/>
        <v>752205</v>
      </c>
      <c r="R583" s="524" t="str">
        <f t="shared" si="34"/>
        <v>DRM.04.</v>
      </c>
      <c r="S583" s="524" t="str">
        <f t="shared" si="35"/>
        <v> Wytwarzanie wyrobów z drewna i materiałów drewnopochodnych</v>
      </c>
      <c r="T583" s="424" t="s">
        <v>2370</v>
      </c>
      <c r="U583" s="441">
        <v>1</v>
      </c>
      <c r="V583" s="441">
        <v>0</v>
      </c>
      <c r="W583" s="442" t="s">
        <v>1994</v>
      </c>
      <c r="X583" s="441">
        <v>1</v>
      </c>
      <c r="Y583" s="505">
        <v>0</v>
      </c>
      <c r="Z583" s="516" t="str">
        <f t="shared" si="36"/>
        <v>Centrum Kształcenia Zawodowego i Ustawicznego, 67-400 Wschowa, Plac Kosynierów 1</v>
      </c>
      <c r="AA583" s="440" t="s">
        <v>679</v>
      </c>
      <c r="AB583" s="443"/>
      <c r="AC583" s="443"/>
      <c r="AD583" s="438"/>
    </row>
    <row r="584" spans="12:30">
      <c r="L584" s="66" t="s">
        <v>2474</v>
      </c>
      <c r="M584" s="68" t="s">
        <v>1874</v>
      </c>
      <c r="N584" s="196" t="s">
        <v>208</v>
      </c>
      <c r="O584" s="435">
        <v>34795</v>
      </c>
      <c r="P584" s="452" t="s">
        <v>41</v>
      </c>
      <c r="Q584" s="524">
        <f t="shared" ref="Q584:Q591" si="37">IFERROR(VLOOKUP(P584,B$8:E$135,2,0),0)</f>
        <v>522301</v>
      </c>
      <c r="R584" s="524" t="str">
        <f t="shared" ref="R584:R591" si="38">IFERROR(VLOOKUP(Q584,C$8:F$135,2,0),0)</f>
        <v>HAN.01.</v>
      </c>
      <c r="S584" s="524" t="str">
        <f t="shared" ref="S584:S591" si="39">IFERROR(VLOOKUP(R584,D$8:G$135,2,0),0)</f>
        <v>Prowadzenie sprzedaży</v>
      </c>
      <c r="T584" s="424" t="s">
        <v>2359</v>
      </c>
      <c r="U584" s="441">
        <v>10</v>
      </c>
      <c r="V584" s="441">
        <v>8</v>
      </c>
      <c r="W584" s="442" t="s">
        <v>1994</v>
      </c>
      <c r="X584" s="441">
        <v>0</v>
      </c>
      <c r="Y584" s="505">
        <v>0</v>
      </c>
      <c r="Z584" s="516" t="str">
        <f t="shared" ref="Z584:Z591" si="40">IFERROR(VLOOKUP(AA584,AH$8:AI$46,2,0),0)</f>
        <v>Centrum Kształcenia Zawodowego w CKZiU,  ul. Tadeusza Kościuszki 27, 56-100 Wołów</v>
      </c>
      <c r="AA584" s="440" t="s">
        <v>190</v>
      </c>
      <c r="AB584" s="443"/>
      <c r="AC584" s="443"/>
      <c r="AD584" s="438"/>
    </row>
    <row r="585" spans="12:30">
      <c r="L585" s="66" t="s">
        <v>2479</v>
      </c>
      <c r="M585" s="68" t="s">
        <v>1874</v>
      </c>
      <c r="N585" s="196" t="s">
        <v>208</v>
      </c>
      <c r="O585" s="196">
        <v>34795</v>
      </c>
      <c r="P585" s="452" t="s">
        <v>191</v>
      </c>
      <c r="Q585" s="524">
        <f t="shared" si="37"/>
        <v>741201</v>
      </c>
      <c r="R585" s="524" t="str">
        <f t="shared" si="38"/>
        <v>ELE.01.</v>
      </c>
      <c r="S585" s="524" t="str">
        <f t="shared" si="39"/>
        <v> Montaż i obsługa maszyn i urządzeń elektrycznych</v>
      </c>
      <c r="T585" s="424" t="s">
        <v>2371</v>
      </c>
      <c r="U585" s="441">
        <v>3</v>
      </c>
      <c r="V585" s="441">
        <v>0</v>
      </c>
      <c r="W585" s="442" t="s">
        <v>1994</v>
      </c>
      <c r="X585" s="441">
        <v>3</v>
      </c>
      <c r="Y585" s="505">
        <v>0</v>
      </c>
      <c r="Z585" s="516" t="str">
        <f t="shared" si="40"/>
        <v>Centrum Kształcenia Zawodowego i Ustawicznego, 67-400 Wschowa, Plac Kosynierów 1</v>
      </c>
      <c r="AA585" s="440" t="s">
        <v>679</v>
      </c>
      <c r="AB585" s="438"/>
      <c r="AC585" s="443"/>
      <c r="AD585" s="438"/>
    </row>
    <row r="586" spans="12:30">
      <c r="L586" s="66" t="s">
        <v>2478</v>
      </c>
      <c r="M586" s="68" t="s">
        <v>1874</v>
      </c>
      <c r="N586" s="196" t="s">
        <v>208</v>
      </c>
      <c r="O586" s="196">
        <v>34795</v>
      </c>
      <c r="P586" s="452" t="s">
        <v>78</v>
      </c>
      <c r="Q586" s="524">
        <f t="shared" si="37"/>
        <v>741103</v>
      </c>
      <c r="R586" s="524" t="str">
        <f t="shared" si="38"/>
        <v>ELE.02.</v>
      </c>
      <c r="S586" s="524" t="str">
        <f t="shared" si="39"/>
        <v>Montaż, uruchamianie i konserwacja instalacji, maszyn i urządzeń elektrycznych</v>
      </c>
      <c r="T586" s="424" t="s">
        <v>2368</v>
      </c>
      <c r="U586" s="441">
        <v>5</v>
      </c>
      <c r="V586" s="441">
        <v>0</v>
      </c>
      <c r="W586" s="442" t="s">
        <v>1994</v>
      </c>
      <c r="X586" s="441">
        <v>5</v>
      </c>
      <c r="Y586" s="505">
        <v>0</v>
      </c>
      <c r="Z586" s="516" t="str">
        <f t="shared" si="40"/>
        <v>Centrum Kształcenia Zawodowego i Ustawicznego, 67-400 Wschowa, Plac Kosynierów 1</v>
      </c>
      <c r="AA586" s="440" t="s">
        <v>679</v>
      </c>
      <c r="AB586" s="443"/>
      <c r="AC586" s="443"/>
      <c r="AD586" s="438"/>
    </row>
    <row r="587" spans="12:30">
      <c r="L587" s="66" t="s">
        <v>2471</v>
      </c>
      <c r="M587" s="68" t="s">
        <v>2364</v>
      </c>
      <c r="N587" s="66" t="s">
        <v>208</v>
      </c>
      <c r="O587" s="66">
        <v>129114</v>
      </c>
      <c r="P587" s="452" t="s">
        <v>40</v>
      </c>
      <c r="Q587" s="457">
        <f t="shared" si="37"/>
        <v>512001</v>
      </c>
      <c r="R587" s="457" t="str">
        <f t="shared" si="38"/>
        <v>HGT.02.</v>
      </c>
      <c r="S587" s="457" t="str">
        <f t="shared" si="39"/>
        <v> Przygotowanie i wydawanie dań</v>
      </c>
      <c r="T587" s="424" t="s">
        <v>2358</v>
      </c>
      <c r="U587" s="436">
        <v>2</v>
      </c>
      <c r="V587" s="436">
        <v>2</v>
      </c>
      <c r="W587" s="444" t="s">
        <v>1996</v>
      </c>
      <c r="X587" s="436">
        <v>0</v>
      </c>
      <c r="Y587" s="506">
        <v>0</v>
      </c>
      <c r="Z587" s="515" t="str">
        <f t="shared" si="40"/>
        <v>Centrum Kształcenia Zawodowego w CKZiU,  ul. Tadeusza Kościuszki 27, 56-100 Wołów</v>
      </c>
      <c r="AA587" s="440" t="s">
        <v>190</v>
      </c>
      <c r="AB587" s="448"/>
      <c r="AC587" s="120"/>
      <c r="AD587" s="120"/>
    </row>
    <row r="588" spans="12:30">
      <c r="L588" s="66" t="s">
        <v>2472</v>
      </c>
      <c r="M588" s="68" t="s">
        <v>2364</v>
      </c>
      <c r="N588" s="66" t="s">
        <v>208</v>
      </c>
      <c r="O588" s="66">
        <v>129114</v>
      </c>
      <c r="P588" s="452" t="s">
        <v>31</v>
      </c>
      <c r="Q588" s="457">
        <f t="shared" si="37"/>
        <v>723103</v>
      </c>
      <c r="R588" s="457" t="str">
        <f t="shared" si="38"/>
        <v>MOT.05.</v>
      </c>
      <c r="S588" s="457" t="str">
        <f t="shared" si="39"/>
        <v>Obsługa, diagnozowanie oraz naprawa pojazdów samochodowych</v>
      </c>
      <c r="T588" s="424" t="s">
        <v>2358</v>
      </c>
      <c r="U588" s="441">
        <v>2</v>
      </c>
      <c r="V588" s="441">
        <v>0</v>
      </c>
      <c r="W588" s="442" t="s">
        <v>1996</v>
      </c>
      <c r="X588" s="441">
        <v>0</v>
      </c>
      <c r="Y588" s="505">
        <v>0</v>
      </c>
      <c r="Z588" s="515" t="str">
        <f t="shared" si="40"/>
        <v>Centrum Kształcenia Zawodowego w CKZiU,  ul. Tadeusza Kościuszki 27, 56-100 Wołów</v>
      </c>
      <c r="AA588" s="440" t="s">
        <v>190</v>
      </c>
      <c r="AB588" s="120"/>
      <c r="AC588" s="448"/>
      <c r="AD588" s="120"/>
    </row>
    <row r="589" spans="12:30">
      <c r="L589" s="66" t="s">
        <v>2473</v>
      </c>
      <c r="M589" s="68" t="s">
        <v>1874</v>
      </c>
      <c r="N589" s="196" t="s">
        <v>208</v>
      </c>
      <c r="O589" s="196">
        <v>34795</v>
      </c>
      <c r="P589" s="452" t="s">
        <v>31</v>
      </c>
      <c r="Q589" s="524">
        <f t="shared" si="37"/>
        <v>723103</v>
      </c>
      <c r="R589" s="524" t="str">
        <f t="shared" si="38"/>
        <v>MOT.05.</v>
      </c>
      <c r="S589" s="524" t="str">
        <f t="shared" si="39"/>
        <v>Obsługa, diagnozowanie oraz naprawa pojazdów samochodowych</v>
      </c>
      <c r="T589" s="424" t="s">
        <v>2358</v>
      </c>
      <c r="U589" s="441">
        <v>7</v>
      </c>
      <c r="V589" s="441">
        <v>0</v>
      </c>
      <c r="W589" s="442" t="s">
        <v>1994</v>
      </c>
      <c r="X589" s="441">
        <v>0</v>
      </c>
      <c r="Y589" s="505">
        <v>0</v>
      </c>
      <c r="Z589" s="516" t="str">
        <f t="shared" si="40"/>
        <v>Centrum Kształcenia Zawodowego w CKZiU,  ul. Tadeusza Kościuszki 27, 56-100 Wołów</v>
      </c>
      <c r="AA589" s="440" t="s">
        <v>190</v>
      </c>
      <c r="AB589" s="438"/>
      <c r="AC589" s="443"/>
      <c r="AD589" s="438"/>
    </row>
    <row r="590" spans="12:30">
      <c r="L590" s="66" t="s">
        <v>2475</v>
      </c>
      <c r="M590" s="68" t="s">
        <v>1874</v>
      </c>
      <c r="N590" s="196" t="s">
        <v>208</v>
      </c>
      <c r="O590" s="196">
        <v>34795</v>
      </c>
      <c r="P590" s="452" t="s">
        <v>71</v>
      </c>
      <c r="Q590" s="524">
        <f t="shared" si="37"/>
        <v>512001</v>
      </c>
      <c r="R590" s="524" t="str">
        <f t="shared" si="38"/>
        <v>HGT.02.</v>
      </c>
      <c r="S590" s="524" t="str">
        <f t="shared" si="39"/>
        <v> Przygotowanie i wydawanie dań</v>
      </c>
      <c r="T590" s="424" t="s">
        <v>2358</v>
      </c>
      <c r="U590" s="441">
        <v>6</v>
      </c>
      <c r="V590" s="441">
        <v>3</v>
      </c>
      <c r="W590" s="442" t="s">
        <v>1994</v>
      </c>
      <c r="X590" s="441">
        <v>0</v>
      </c>
      <c r="Y590" s="505">
        <v>3</v>
      </c>
      <c r="Z590" s="516" t="str">
        <f t="shared" si="40"/>
        <v>Centrum Kształcenia Zawodowego w CKZiU,  ul. Tadeusza Kościuszki 27, 56-100 Wołów</v>
      </c>
      <c r="AA590" s="440" t="s">
        <v>190</v>
      </c>
      <c r="AB590" s="438"/>
      <c r="AC590" s="443"/>
      <c r="AD590" s="438"/>
    </row>
    <row r="591" spans="12:30">
      <c r="L591" s="66" t="s">
        <v>2480</v>
      </c>
      <c r="M591" s="297"/>
      <c r="N591" s="196" t="s">
        <v>2242</v>
      </c>
      <c r="O591" s="196"/>
      <c r="P591" s="452" t="s">
        <v>511</v>
      </c>
      <c r="Q591" s="457">
        <f t="shared" si="37"/>
        <v>962907</v>
      </c>
      <c r="R591" s="457" t="str">
        <f t="shared" si="38"/>
        <v>HGT.03.</v>
      </c>
      <c r="S591" s="457" t="str">
        <f t="shared" si="39"/>
        <v>Obsługa gości w obiekcie świadczącym usługi hotelarskie</v>
      </c>
      <c r="T591" s="73" t="s">
        <v>2359</v>
      </c>
      <c r="U591" s="436">
        <v>1</v>
      </c>
      <c r="V591" s="436">
        <v>0</v>
      </c>
      <c r="W591" s="444" t="s">
        <v>1994</v>
      </c>
      <c r="X591" s="436">
        <v>1</v>
      </c>
      <c r="Y591" s="506">
        <v>0</v>
      </c>
      <c r="Z591" s="515" t="str">
        <f t="shared" si="40"/>
        <v>Centrum Kształcenia Zawodowego w Kłodzkiej Szkole Przedsiębiorczości w Kłodzku, ul. Szkolna 8, 57-300 Kłodzko</v>
      </c>
      <c r="AA591" s="440" t="s">
        <v>677</v>
      </c>
      <c r="AB591" s="448"/>
      <c r="AC591" s="120"/>
      <c r="AD591" s="120"/>
    </row>
    <row r="592" spans="12:30">
      <c r="L592" s="576"/>
      <c r="M592" s="679"/>
      <c r="N592" s="577"/>
      <c r="O592" s="680"/>
      <c r="P592" s="578"/>
      <c r="Q592" s="577"/>
      <c r="R592" s="577"/>
      <c r="S592" s="577"/>
      <c r="U592" s="579">
        <f>SUBTOTAL(109,Tabela3332[[Liczba uczniów ]])</f>
        <v>2328</v>
      </c>
      <c r="V592" s="579"/>
      <c r="W592" s="579"/>
      <c r="X592" s="579"/>
      <c r="Y592" s="579"/>
      <c r="Z592" s="612"/>
      <c r="AA592" s="681"/>
      <c r="AB592" s="579"/>
      <c r="AC592" s="579"/>
      <c r="AD592" s="579"/>
    </row>
    <row r="593" spans="13:18">
      <c r="R593" s="289"/>
    </row>
    <row r="594" spans="13:18">
      <c r="R594" s="86"/>
    </row>
    <row r="595" spans="13:18">
      <c r="R595" s="257"/>
    </row>
    <row r="596" spans="13:18">
      <c r="R596" s="257"/>
    </row>
    <row r="597" spans="13:18">
      <c r="R597" s="318"/>
    </row>
    <row r="598" spans="13:18">
      <c r="M598" s="355"/>
      <c r="R598" s="257"/>
    </row>
    <row r="599" spans="13:18">
      <c r="R599" s="257"/>
    </row>
    <row r="600" spans="13:18">
      <c r="R600" s="257"/>
    </row>
    <row r="601" spans="13:18">
      <c r="R601" s="319"/>
    </row>
    <row r="602" spans="13:18">
      <c r="P602" s="355"/>
      <c r="R602" s="340"/>
    </row>
  </sheetData>
  <mergeCells count="4">
    <mergeCell ref="X6:Y6"/>
    <mergeCell ref="M3:Z3"/>
    <mergeCell ref="M4:Z4"/>
    <mergeCell ref="M5:Z5"/>
  </mergeCells>
  <dataValidations count="12">
    <dataValidation type="list" allowBlank="1" showInputMessage="1" showErrorMessage="1" sqref="P59:P96 P8:P18 P307:P324 P178:P201 P204:P295 P141:P165 P98:P136 P21:P57 P332:P574">
      <formula1>$B$8:$B$135</formula1>
    </dataValidation>
    <dataValidation type="list" allowBlank="1" showInputMessage="1" showErrorMessage="1" sqref="AA179:AA193 AA79:AA80 AA13">
      <formula1>$AH$8:$AH$46</formula1>
    </dataValidation>
    <dataValidation type="list" allowBlank="1" showInputMessage="1" showErrorMessage="1" sqref="P166:P177">
      <formula1>$A$8:$A$111</formula1>
    </dataValidation>
    <dataValidation type="list" allowBlank="1" showInputMessage="1" showErrorMessage="1" sqref="AA284:AA292 AA195:AA218 AA138:AA140 AA238 AA146:AA178 AA248:AA252 AA262:AA264 AA225:AA236">
      <formula1>$AH$8:$AH$38</formula1>
    </dataValidation>
    <dataValidation type="list" allowBlank="1" showInputMessage="1" showErrorMessage="1" sqref="AA109:AA121 AA356">
      <formula1>$AH$8:$AH$36</formula1>
    </dataValidation>
    <dataValidation type="list" allowBlank="1" showInputMessage="1" showErrorMessage="1" sqref="AA194 AA293:AA294 AA142:AA145 AA122:AA135 AA137 AA283 AA81:AA108 AA307:AA324 AA237 AA357:AA536 AA332:AA355 AA8:AA12 AA547:AA574 AA14:AA78">
      <formula1>$AH$8:$AH$39</formula1>
    </dataValidation>
    <dataValidation type="list" allowBlank="1" showInputMessage="1" showErrorMessage="1" sqref="AA219:AA224 AA265:AA270 AA278:AA282">
      <formula1>$AH$8:$AH$51</formula1>
    </dataValidation>
    <dataValidation type="list" allowBlank="1" showInputMessage="1" showErrorMessage="1" sqref="AA239:AA245 AA247">
      <formula1>$AH$8:$AH$52</formula1>
    </dataValidation>
    <dataValidation type="list" allowBlank="1" showInputMessage="1" showErrorMessage="1" sqref="AA253:AA261 AA271:AA277">
      <formula1>$AH$8:$AH$50</formula1>
    </dataValidation>
    <dataValidation type="list" allowBlank="1" showInputMessage="1" showErrorMessage="1" sqref="AA141">
      <formula1>$AH$8:$AH$45</formula1>
    </dataValidation>
    <dataValidation type="list" allowBlank="1" showInputMessage="1" showErrorMessage="1" sqref="AA537:AA546"/>
    <dataValidation type="list" allowBlank="1" showInputMessage="1" showErrorMessage="1" sqref="P97 P58">
      <formula1>$B$8:$B$145</formula1>
    </dataValidation>
  </dataValidations>
  <pageMargins left="1.0416666666666667E-3" right="0.7" top="1.0416666666666667E-3" bottom="0.75" header="0.3" footer="0.3"/>
  <pageSetup paperSize="8" scale="41" orientation="landscape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63"/>
  <sheetViews>
    <sheetView workbookViewId="0">
      <selection activeCell="C7" sqref="C7"/>
    </sheetView>
  </sheetViews>
  <sheetFormatPr defaultRowHeight="15"/>
  <cols>
    <col min="2" max="2" width="143.42578125" bestFit="1" customWidth="1"/>
    <col min="3" max="3" width="17.28515625" bestFit="1" customWidth="1"/>
  </cols>
  <sheetData>
    <row r="2" spans="1:3">
      <c r="A2">
        <v>1</v>
      </c>
      <c r="B2" s="158" t="s">
        <v>1072</v>
      </c>
      <c r="C2" s="159" t="s">
        <v>168</v>
      </c>
    </row>
    <row r="3" spans="1:3">
      <c r="A3">
        <v>2</v>
      </c>
      <c r="B3" s="185" t="s">
        <v>1088</v>
      </c>
      <c r="C3" s="186" t="s">
        <v>168</v>
      </c>
    </row>
    <row r="4" spans="1:3">
      <c r="A4">
        <v>3</v>
      </c>
      <c r="B4" s="185" t="s">
        <v>458</v>
      </c>
      <c r="C4" s="186" t="s">
        <v>459</v>
      </c>
    </row>
    <row r="5" spans="1:3">
      <c r="A5">
        <v>4</v>
      </c>
      <c r="B5" s="158" t="s">
        <v>1822</v>
      </c>
      <c r="C5" s="159" t="s">
        <v>469</v>
      </c>
    </row>
    <row r="6" spans="1:3">
      <c r="A6">
        <v>5</v>
      </c>
      <c r="B6" s="158" t="s">
        <v>1970</v>
      </c>
      <c r="C6" s="159" t="s">
        <v>469</v>
      </c>
    </row>
    <row r="7" spans="1:3">
      <c r="A7">
        <v>6</v>
      </c>
      <c r="B7" s="160" t="s">
        <v>1071</v>
      </c>
      <c r="C7" s="161" t="s">
        <v>462</v>
      </c>
    </row>
    <row r="8" spans="1:3">
      <c r="A8">
        <v>7</v>
      </c>
      <c r="B8" s="158" t="s">
        <v>1052</v>
      </c>
      <c r="C8" s="159" t="s">
        <v>467</v>
      </c>
    </row>
    <row r="9" spans="1:3">
      <c r="A9">
        <v>8</v>
      </c>
      <c r="B9" s="160" t="s">
        <v>1919</v>
      </c>
      <c r="C9" s="161" t="s">
        <v>199</v>
      </c>
    </row>
    <row r="10" spans="1:3">
      <c r="A10">
        <v>9</v>
      </c>
      <c r="B10" s="165" t="s">
        <v>1051</v>
      </c>
      <c r="C10" s="159" t="s">
        <v>215</v>
      </c>
    </row>
    <row r="11" spans="1:3">
      <c r="A11">
        <v>10</v>
      </c>
      <c r="B11" s="158" t="s">
        <v>1861</v>
      </c>
      <c r="C11" s="159" t="s">
        <v>1809</v>
      </c>
    </row>
    <row r="12" spans="1:3">
      <c r="A12">
        <v>11</v>
      </c>
      <c r="B12" s="185" t="s">
        <v>1048</v>
      </c>
      <c r="C12" s="186" t="s">
        <v>428</v>
      </c>
    </row>
    <row r="13" spans="1:3">
      <c r="A13">
        <v>12</v>
      </c>
      <c r="B13" s="160" t="s">
        <v>1825</v>
      </c>
      <c r="C13" s="159" t="s">
        <v>449</v>
      </c>
    </row>
    <row r="14" spans="1:3">
      <c r="A14">
        <v>13</v>
      </c>
      <c r="B14" s="160" t="s">
        <v>1807</v>
      </c>
      <c r="C14" s="161" t="s">
        <v>121</v>
      </c>
    </row>
    <row r="15" spans="1:3">
      <c r="A15">
        <v>14</v>
      </c>
      <c r="B15" s="165" t="s">
        <v>1047</v>
      </c>
      <c r="C15" s="159" t="s">
        <v>183</v>
      </c>
    </row>
    <row r="16" spans="1:3">
      <c r="A16">
        <v>15</v>
      </c>
      <c r="B16" s="160" t="s">
        <v>209</v>
      </c>
      <c r="C16" s="161" t="s">
        <v>201</v>
      </c>
    </row>
    <row r="17" spans="1:3">
      <c r="A17">
        <v>16</v>
      </c>
      <c r="B17" s="185" t="s">
        <v>1805</v>
      </c>
      <c r="C17" s="186" t="s">
        <v>1202</v>
      </c>
    </row>
    <row r="18" spans="1:3">
      <c r="A18">
        <v>17</v>
      </c>
      <c r="B18" s="185" t="s">
        <v>1823</v>
      </c>
      <c r="C18" s="186" t="s">
        <v>205</v>
      </c>
    </row>
    <row r="19" spans="1:3">
      <c r="A19">
        <v>18</v>
      </c>
      <c r="B19" s="180" t="s">
        <v>64</v>
      </c>
      <c r="C19" s="181" t="s">
        <v>65</v>
      </c>
    </row>
    <row r="20" spans="1:3">
      <c r="A20">
        <v>19</v>
      </c>
      <c r="B20" s="158" t="s">
        <v>1826</v>
      </c>
      <c r="C20" s="159" t="s">
        <v>450</v>
      </c>
    </row>
    <row r="21" spans="1:3">
      <c r="A21">
        <v>20</v>
      </c>
      <c r="B21" s="180" t="s">
        <v>1862</v>
      </c>
      <c r="C21" s="181" t="s">
        <v>474</v>
      </c>
    </row>
    <row r="22" spans="1:3">
      <c r="A22">
        <v>21</v>
      </c>
      <c r="B22" s="158" t="s">
        <v>1839</v>
      </c>
      <c r="C22" s="159" t="s">
        <v>1263</v>
      </c>
    </row>
    <row r="23" spans="1:3">
      <c r="A23">
        <v>22</v>
      </c>
      <c r="B23" s="158" t="s">
        <v>1812</v>
      </c>
      <c r="C23" s="159" t="s">
        <v>200</v>
      </c>
    </row>
    <row r="24" spans="1:3">
      <c r="A24">
        <v>23</v>
      </c>
      <c r="B24" s="158" t="s">
        <v>1857</v>
      </c>
      <c r="C24" s="159" t="s">
        <v>447</v>
      </c>
    </row>
    <row r="25" spans="1:3">
      <c r="A25">
        <v>24</v>
      </c>
      <c r="B25" s="64" t="s">
        <v>1863</v>
      </c>
      <c r="C25" s="71" t="s">
        <v>212</v>
      </c>
    </row>
    <row r="26" spans="1:3">
      <c r="A26">
        <v>25</v>
      </c>
      <c r="B26" s="158" t="s">
        <v>1854</v>
      </c>
      <c r="C26" s="159" t="s">
        <v>90</v>
      </c>
    </row>
    <row r="27" spans="1:3">
      <c r="A27">
        <v>26</v>
      </c>
      <c r="B27" s="158" t="s">
        <v>1961</v>
      </c>
      <c r="C27" s="161" t="s">
        <v>473</v>
      </c>
    </row>
    <row r="28" spans="1:3">
      <c r="A28">
        <v>27</v>
      </c>
      <c r="B28" s="158" t="s">
        <v>1816</v>
      </c>
      <c r="C28" s="159" t="s">
        <v>1656</v>
      </c>
    </row>
    <row r="29" spans="1:3">
      <c r="A29">
        <v>28</v>
      </c>
      <c r="B29" s="126" t="s">
        <v>1971</v>
      </c>
      <c r="C29" s="166" t="s">
        <v>1944</v>
      </c>
    </row>
    <row r="30" spans="1:3">
      <c r="A30">
        <v>29</v>
      </c>
      <c r="B30" s="165" t="s">
        <v>166</v>
      </c>
      <c r="C30" s="159" t="s">
        <v>167</v>
      </c>
    </row>
    <row r="31" spans="1:3">
      <c r="A31">
        <v>30</v>
      </c>
      <c r="B31" s="160" t="s">
        <v>1853</v>
      </c>
      <c r="C31" s="161" t="s">
        <v>1637</v>
      </c>
    </row>
    <row r="32" spans="1:3">
      <c r="A32">
        <v>31</v>
      </c>
      <c r="B32" s="158" t="s">
        <v>1865</v>
      </c>
      <c r="C32" s="159" t="s">
        <v>452</v>
      </c>
    </row>
    <row r="33" spans="1:3">
      <c r="A33">
        <v>32</v>
      </c>
      <c r="B33" s="160" t="s">
        <v>1867</v>
      </c>
      <c r="C33" s="159" t="s">
        <v>122</v>
      </c>
    </row>
    <row r="34" spans="1:3">
      <c r="A34">
        <v>33</v>
      </c>
      <c r="B34" s="165" t="s">
        <v>1866</v>
      </c>
      <c r="C34" s="159" t="s">
        <v>122</v>
      </c>
    </row>
    <row r="35" spans="1:3">
      <c r="A35">
        <v>34</v>
      </c>
      <c r="B35" s="158" t="s">
        <v>1808</v>
      </c>
      <c r="C35" s="159" t="s">
        <v>122</v>
      </c>
    </row>
    <row r="36" spans="1:3">
      <c r="A36">
        <v>35</v>
      </c>
      <c r="B36" s="171" t="s">
        <v>1867</v>
      </c>
      <c r="C36" s="170" t="s">
        <v>122</v>
      </c>
    </row>
    <row r="37" spans="1:3">
      <c r="A37">
        <v>36</v>
      </c>
      <c r="B37" s="158" t="s">
        <v>1864</v>
      </c>
      <c r="C37" s="159" t="s">
        <v>186</v>
      </c>
    </row>
    <row r="38" spans="1:3">
      <c r="A38">
        <v>37</v>
      </c>
      <c r="B38" s="160" t="s">
        <v>1824</v>
      </c>
      <c r="C38" s="159" t="s">
        <v>471</v>
      </c>
    </row>
    <row r="39" spans="1:3">
      <c r="A39">
        <v>38</v>
      </c>
      <c r="B39" s="185" t="s">
        <v>1059</v>
      </c>
      <c r="C39" s="186" t="s">
        <v>204</v>
      </c>
    </row>
    <row r="40" spans="1:3">
      <c r="A40">
        <v>39</v>
      </c>
      <c r="B40" s="158" t="s">
        <v>1868</v>
      </c>
      <c r="C40" s="159" t="s">
        <v>454</v>
      </c>
    </row>
    <row r="41" spans="1:3">
      <c r="A41">
        <v>40</v>
      </c>
      <c r="B41" s="185" t="s">
        <v>97</v>
      </c>
      <c r="C41" s="186" t="s">
        <v>98</v>
      </c>
    </row>
    <row r="42" spans="1:3">
      <c r="A42">
        <v>41</v>
      </c>
      <c r="B42" s="158" t="s">
        <v>1931</v>
      </c>
      <c r="C42" s="159" t="s">
        <v>174</v>
      </c>
    </row>
    <row r="43" spans="1:3">
      <c r="A43">
        <v>42</v>
      </c>
      <c r="B43" s="160" t="s">
        <v>1869</v>
      </c>
      <c r="C43" s="159" t="s">
        <v>124</v>
      </c>
    </row>
    <row r="44" spans="1:3">
      <c r="A44">
        <v>43</v>
      </c>
      <c r="B44" s="185" t="s">
        <v>1050</v>
      </c>
      <c r="C44" s="186" t="s">
        <v>203</v>
      </c>
    </row>
    <row r="45" spans="1:3">
      <c r="A45">
        <v>44</v>
      </c>
      <c r="B45" s="185" t="s">
        <v>1856</v>
      </c>
      <c r="C45" s="186" t="s">
        <v>203</v>
      </c>
    </row>
    <row r="46" spans="1:3">
      <c r="A46">
        <v>45</v>
      </c>
      <c r="B46" s="185" t="s">
        <v>1870</v>
      </c>
      <c r="C46" s="186" t="s">
        <v>952</v>
      </c>
    </row>
    <row r="47" spans="1:3">
      <c r="A47">
        <v>46</v>
      </c>
      <c r="B47" s="160" t="s">
        <v>1843</v>
      </c>
      <c r="C47" s="161" t="s">
        <v>95</v>
      </c>
    </row>
    <row r="48" spans="1:3">
      <c r="A48">
        <v>47</v>
      </c>
      <c r="B48" s="163" t="s">
        <v>1871</v>
      </c>
      <c r="C48" s="164" t="s">
        <v>95</v>
      </c>
    </row>
    <row r="49" spans="1:3">
      <c r="A49">
        <v>48</v>
      </c>
      <c r="B49" s="188" t="s">
        <v>1393</v>
      </c>
      <c r="C49" s="161" t="s">
        <v>173</v>
      </c>
    </row>
    <row r="50" spans="1:3">
      <c r="A50">
        <v>49</v>
      </c>
      <c r="B50" s="64" t="s">
        <v>1932</v>
      </c>
      <c r="C50" s="71" t="s">
        <v>686</v>
      </c>
    </row>
    <row r="51" spans="1:3">
      <c r="A51">
        <v>50</v>
      </c>
      <c r="B51" s="160" t="s">
        <v>1960</v>
      </c>
      <c r="C51" s="161" t="s">
        <v>1749</v>
      </c>
    </row>
    <row r="52" spans="1:3">
      <c r="A52">
        <v>51</v>
      </c>
      <c r="B52" s="160" t="s">
        <v>187</v>
      </c>
      <c r="C52" s="161" t="s">
        <v>188</v>
      </c>
    </row>
    <row r="53" spans="1:3">
      <c r="A53">
        <v>52</v>
      </c>
      <c r="B53" s="185" t="s">
        <v>1947</v>
      </c>
      <c r="C53" s="186" t="s">
        <v>46</v>
      </c>
    </row>
    <row r="54" spans="1:3">
      <c r="A54">
        <v>53</v>
      </c>
      <c r="B54" s="158" t="s">
        <v>1804</v>
      </c>
      <c r="C54" s="159" t="s">
        <v>46</v>
      </c>
    </row>
    <row r="55" spans="1:3">
      <c r="A55">
        <v>54</v>
      </c>
      <c r="B55" s="169" t="s">
        <v>1947</v>
      </c>
      <c r="C55" s="170" t="s">
        <v>46</v>
      </c>
    </row>
    <row r="56" spans="1:3">
      <c r="A56">
        <v>55</v>
      </c>
      <c r="B56" s="171" t="s">
        <v>1962</v>
      </c>
      <c r="C56" s="168" t="s">
        <v>46</v>
      </c>
    </row>
    <row r="57" spans="1:3">
      <c r="A57">
        <v>56</v>
      </c>
      <c r="B57" s="158" t="s">
        <v>1060</v>
      </c>
      <c r="C57" s="159" t="s">
        <v>154</v>
      </c>
    </row>
    <row r="58" spans="1:3">
      <c r="A58">
        <v>57</v>
      </c>
      <c r="B58" s="185" t="s">
        <v>1950</v>
      </c>
      <c r="C58" s="187" t="s">
        <v>154</v>
      </c>
    </row>
    <row r="59" spans="1:3">
      <c r="A59">
        <v>58</v>
      </c>
      <c r="B59" s="158" t="s">
        <v>1880</v>
      </c>
      <c r="C59" s="159" t="s">
        <v>216</v>
      </c>
    </row>
    <row r="60" spans="1:3">
      <c r="A60">
        <v>59</v>
      </c>
      <c r="B60" s="162" t="s">
        <v>29</v>
      </c>
      <c r="C60" s="159" t="s">
        <v>44</v>
      </c>
    </row>
    <row r="61" spans="1:3">
      <c r="A61">
        <v>60</v>
      </c>
      <c r="B61" s="158" t="s">
        <v>1873</v>
      </c>
      <c r="C61" s="159" t="s">
        <v>871</v>
      </c>
    </row>
    <row r="62" spans="1:3">
      <c r="A62">
        <v>61</v>
      </c>
      <c r="B62" s="160" t="s">
        <v>1874</v>
      </c>
      <c r="C62" s="161" t="s">
        <v>208</v>
      </c>
    </row>
    <row r="63" spans="1:3">
      <c r="A63">
        <v>62</v>
      </c>
      <c r="B63" s="160" t="s">
        <v>1875</v>
      </c>
      <c r="C63" s="161" t="s">
        <v>208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9"/>
  <sheetViews>
    <sheetView zoomScale="90" zoomScaleNormal="90" workbookViewId="0">
      <selection activeCell="H48" sqref="H48"/>
    </sheetView>
  </sheetViews>
  <sheetFormatPr defaultRowHeight="15"/>
  <cols>
    <col min="3" max="3" width="101.85546875" bestFit="1" customWidth="1"/>
    <col min="4" max="4" width="17.28515625" bestFit="1" customWidth="1"/>
    <col min="5" max="5" width="40.42578125" bestFit="1" customWidth="1"/>
    <col min="6" max="6" width="35.85546875" bestFit="1" customWidth="1"/>
    <col min="7" max="7" width="23.28515625" bestFit="1" customWidth="1"/>
    <col min="8" max="8" width="21.5703125" bestFit="1" customWidth="1"/>
    <col min="9" max="9" width="17.42578125" bestFit="1" customWidth="1"/>
    <col min="10" max="10" width="19.140625" bestFit="1" customWidth="1"/>
    <col min="11" max="11" width="10" bestFit="1" customWidth="1"/>
  </cols>
  <sheetData>
    <row r="1" spans="2:9">
      <c r="B1" s="29" t="s">
        <v>878</v>
      </c>
      <c r="C1" s="29" t="s">
        <v>874</v>
      </c>
      <c r="D1" s="29" t="s">
        <v>875</v>
      </c>
      <c r="E1" s="29" t="s">
        <v>876</v>
      </c>
      <c r="F1" s="29"/>
      <c r="G1" s="29" t="s">
        <v>877</v>
      </c>
      <c r="H1" s="29" t="s">
        <v>981</v>
      </c>
      <c r="I1" s="29" t="s">
        <v>981</v>
      </c>
    </row>
    <row r="2" spans="2:9">
      <c r="B2" s="4" t="s">
        <v>5</v>
      </c>
      <c r="C2" t="e">
        <f>'1_stopień'!#REF!</f>
        <v>#REF!</v>
      </c>
      <c r="D2" t="e">
        <f>'1_stopień'!#REF!</f>
        <v>#REF!</v>
      </c>
      <c r="E2" s="31" t="s">
        <v>984</v>
      </c>
      <c r="G2" t="s">
        <v>880</v>
      </c>
      <c r="H2">
        <v>748332116</v>
      </c>
    </row>
    <row r="3" spans="2:9">
      <c r="B3" s="4" t="s">
        <v>6</v>
      </c>
      <c r="C3">
        <f>'1_stopień'!C307</f>
        <v>0</v>
      </c>
      <c r="D3">
        <f>'1_stopień'!D307</f>
        <v>0</v>
      </c>
      <c r="E3" s="31" t="s">
        <v>982</v>
      </c>
      <c r="F3" t="s">
        <v>983</v>
      </c>
      <c r="G3" t="s">
        <v>879</v>
      </c>
      <c r="H3">
        <v>748331377</v>
      </c>
    </row>
    <row r="4" spans="2:9">
      <c r="B4" s="4" t="s">
        <v>7</v>
      </c>
      <c r="C4">
        <f>'1_stopień'!C252</f>
        <v>0</v>
      </c>
      <c r="D4">
        <f>'1_stopień'!D252</f>
        <v>0</v>
      </c>
      <c r="E4" s="31" t="s">
        <v>985</v>
      </c>
      <c r="G4" t="s">
        <v>881</v>
      </c>
      <c r="H4">
        <v>757733374</v>
      </c>
    </row>
    <row r="5" spans="2:9">
      <c r="B5" s="4" t="s">
        <v>8</v>
      </c>
      <c r="C5" t="e">
        <f>#REF!</f>
        <v>#REF!</v>
      </c>
      <c r="D5" t="e">
        <f>#REF!</f>
        <v>#REF!</v>
      </c>
      <c r="E5" t="s">
        <v>885</v>
      </c>
      <c r="G5" t="s">
        <v>884</v>
      </c>
      <c r="H5">
        <v>757322825</v>
      </c>
    </row>
    <row r="6" spans="2:9">
      <c r="B6" s="4" t="s">
        <v>9</v>
      </c>
      <c r="C6">
        <f>'1_stopień'!C399</f>
        <v>0</v>
      </c>
      <c r="D6">
        <f>'1_stopień'!D399</f>
        <v>0</v>
      </c>
      <c r="E6" t="s">
        <v>883</v>
      </c>
      <c r="G6" t="s">
        <v>882</v>
      </c>
      <c r="H6">
        <v>757328378</v>
      </c>
    </row>
    <row r="7" spans="2:9">
      <c r="B7" s="4" t="s">
        <v>10</v>
      </c>
      <c r="C7">
        <f>'1_stopień'!C257</f>
        <v>0</v>
      </c>
      <c r="D7">
        <f>'1_stopień'!D257</f>
        <v>0</v>
      </c>
      <c r="E7" t="s">
        <v>887</v>
      </c>
      <c r="G7" t="s">
        <v>886</v>
      </c>
      <c r="H7">
        <v>713195894</v>
      </c>
    </row>
    <row r="8" spans="2:9">
      <c r="B8" s="4" t="s">
        <v>11</v>
      </c>
      <c r="C8">
        <f>'1_stopień'!C274</f>
        <v>0</v>
      </c>
      <c r="D8">
        <f>'1_stopień'!D274</f>
        <v>0</v>
      </c>
      <c r="E8" t="s">
        <v>889</v>
      </c>
      <c r="G8" t="s">
        <v>888</v>
      </c>
      <c r="H8">
        <v>748111814</v>
      </c>
    </row>
    <row r="9" spans="2:9">
      <c r="B9" s="4" t="s">
        <v>12</v>
      </c>
      <c r="C9" t="e">
        <f>'1_stopień'!#REF!</f>
        <v>#REF!</v>
      </c>
      <c r="D9" t="e">
        <f>'1_stopień'!#REF!</f>
        <v>#REF!</v>
      </c>
      <c r="E9" t="s">
        <v>891</v>
      </c>
      <c r="G9" t="s">
        <v>890</v>
      </c>
      <c r="H9">
        <v>768185166</v>
      </c>
    </row>
    <row r="10" spans="2:9">
      <c r="B10" s="4" t="s">
        <v>13</v>
      </c>
      <c r="C10" t="e">
        <f>'1_stopień'!#REF!</f>
        <v>#REF!</v>
      </c>
      <c r="D10" t="e">
        <f>'1_stopień'!#REF!</f>
        <v>#REF!</v>
      </c>
      <c r="E10" t="s">
        <v>893</v>
      </c>
      <c r="G10" t="s">
        <v>892</v>
      </c>
      <c r="H10">
        <v>768196510</v>
      </c>
    </row>
    <row r="11" spans="2:9">
      <c r="B11" s="4" t="s">
        <v>14</v>
      </c>
      <c r="C11">
        <f>'1_stopień'!C154</f>
        <v>0</v>
      </c>
      <c r="D11">
        <f>'1_stopień'!D154</f>
        <v>0</v>
      </c>
      <c r="E11" t="s">
        <v>895</v>
      </c>
      <c r="G11" t="s">
        <v>894</v>
      </c>
      <c r="H11">
        <v>748315260</v>
      </c>
    </row>
    <row r="12" spans="2:9">
      <c r="B12" s="4" t="s">
        <v>15</v>
      </c>
      <c r="C12">
        <f>'1_stopień'!C189</f>
        <v>0</v>
      </c>
      <c r="D12">
        <f>'1_stopień'!D189</f>
        <v>0</v>
      </c>
      <c r="E12" t="s">
        <v>897</v>
      </c>
      <c r="G12" t="s">
        <v>896</v>
      </c>
      <c r="H12">
        <v>768339634</v>
      </c>
    </row>
    <row r="13" spans="2:9">
      <c r="B13" s="4" t="s">
        <v>16</v>
      </c>
      <c r="C13">
        <f>'1_stopień'!C71</f>
        <v>0</v>
      </c>
      <c r="D13">
        <f>'1_stopień'!D71</f>
        <v>0</v>
      </c>
      <c r="E13" s="31" t="s">
        <v>986</v>
      </c>
      <c r="F13" t="s">
        <v>987</v>
      </c>
      <c r="G13" t="s">
        <v>898</v>
      </c>
      <c r="H13">
        <v>655432660</v>
      </c>
    </row>
    <row r="14" spans="2:9">
      <c r="B14" s="4" t="s">
        <v>17</v>
      </c>
      <c r="C14" t="e">
        <f>'1_stopień'!#REF!</f>
        <v>#REF!</v>
      </c>
      <c r="D14" t="e">
        <f>'1_stopień'!#REF!</f>
        <v>#REF!</v>
      </c>
      <c r="E14" t="s">
        <v>900</v>
      </c>
      <c r="G14" t="s">
        <v>899</v>
      </c>
      <c r="H14" s="30">
        <v>7578134547</v>
      </c>
      <c r="I14">
        <v>57813000</v>
      </c>
    </row>
    <row r="15" spans="2:9">
      <c r="B15" s="4" t="s">
        <v>18</v>
      </c>
      <c r="C15" t="e">
        <f>'1_stopień'!#REF!</f>
        <v>#REF!</v>
      </c>
      <c r="D15" t="e">
        <f>'1_stopień'!#REF!</f>
        <v>#REF!</v>
      </c>
      <c r="E15" t="s">
        <v>902</v>
      </c>
      <c r="G15" t="s">
        <v>901</v>
      </c>
      <c r="H15">
        <v>768703088</v>
      </c>
    </row>
    <row r="16" spans="2:9">
      <c r="B16" s="4" t="s">
        <v>19</v>
      </c>
      <c r="C16" t="e">
        <f>'1_stopień'!#REF!</f>
        <v>#REF!</v>
      </c>
      <c r="D16" t="e">
        <f>'1_stopień'!#REF!</f>
        <v>#REF!</v>
      </c>
      <c r="E16" t="s">
        <v>904</v>
      </c>
      <c r="G16" t="s">
        <v>903</v>
      </c>
      <c r="H16">
        <v>713188220</v>
      </c>
    </row>
    <row r="17" spans="2:9">
      <c r="B17" s="4" t="s">
        <v>20</v>
      </c>
      <c r="C17">
        <f>'1_stopień'!C166</f>
        <v>0</v>
      </c>
      <c r="D17">
        <f>'1_stopień'!D166</f>
        <v>0</v>
      </c>
      <c r="E17" t="s">
        <v>908</v>
      </c>
      <c r="G17" t="s">
        <v>907</v>
      </c>
      <c r="H17">
        <v>757525031</v>
      </c>
    </row>
    <row r="18" spans="2:9">
      <c r="B18" s="4" t="s">
        <v>21</v>
      </c>
      <c r="C18" t="e">
        <f>#REF!</f>
        <v>#REF!</v>
      </c>
      <c r="D18" t="e">
        <f>#REF!</f>
        <v>#REF!</v>
      </c>
      <c r="E18" t="s">
        <v>906</v>
      </c>
      <c r="G18" t="s">
        <v>905</v>
      </c>
      <c r="H18">
        <v>756423900</v>
      </c>
    </row>
    <row r="19" spans="2:9">
      <c r="B19" s="4" t="s">
        <v>22</v>
      </c>
      <c r="C19">
        <f>'1_stopień'!C29</f>
        <v>514101</v>
      </c>
      <c r="D19" t="str">
        <f>'1_stopień'!D29</f>
        <v>FRK.01.</v>
      </c>
      <c r="E19" t="s">
        <v>910</v>
      </c>
      <c r="G19" t="s">
        <v>909</v>
      </c>
      <c r="H19">
        <v>756450200</v>
      </c>
    </row>
    <row r="20" spans="2:9">
      <c r="B20" s="4" t="s">
        <v>23</v>
      </c>
      <c r="C20">
        <f>'1_stopień'!C200</f>
        <v>0</v>
      </c>
      <c r="D20">
        <f>'1_stopień'!D200</f>
        <v>0</v>
      </c>
      <c r="E20" t="s">
        <v>912</v>
      </c>
      <c r="G20" t="s">
        <v>911</v>
      </c>
      <c r="H20">
        <v>748672174</v>
      </c>
    </row>
    <row r="21" spans="2:9">
      <c r="B21" s="4" t="s">
        <v>24</v>
      </c>
      <c r="C21">
        <f>'1_stopień'!C362</f>
        <v>0</v>
      </c>
      <c r="D21">
        <f>'1_stopień'!D362</f>
        <v>0</v>
      </c>
      <c r="E21" t="s">
        <v>914</v>
      </c>
      <c r="G21" t="s">
        <v>913</v>
      </c>
      <c r="H21">
        <v>757182111</v>
      </c>
    </row>
    <row r="22" spans="2:9">
      <c r="B22" s="4" t="s">
        <v>81</v>
      </c>
      <c r="C22">
        <f>'1_stopień'!C10</f>
        <v>0</v>
      </c>
      <c r="D22">
        <f>'1_stopień'!D10</f>
        <v>0</v>
      </c>
      <c r="E22" s="31" t="s">
        <v>988</v>
      </c>
      <c r="F22" t="s">
        <v>989</v>
      </c>
      <c r="G22" t="s">
        <v>915</v>
      </c>
      <c r="H22">
        <v>713118479</v>
      </c>
    </row>
    <row r="23" spans="2:9">
      <c r="B23" s="4" t="s">
        <v>82</v>
      </c>
      <c r="C23">
        <f>'1_stopień'!C147</f>
        <v>0</v>
      </c>
      <c r="D23">
        <f>'1_stopień'!D147</f>
        <v>0</v>
      </c>
      <c r="E23" s="31" t="s">
        <v>998</v>
      </c>
      <c r="G23" t="s">
        <v>999</v>
      </c>
      <c r="H23">
        <v>748661700</v>
      </c>
    </row>
    <row r="24" spans="2:9">
      <c r="B24" s="4" t="s">
        <v>83</v>
      </c>
      <c r="C24">
        <f>'1_stopień'!C386</f>
        <v>0</v>
      </c>
      <c r="D24">
        <f>'1_stopień'!D386</f>
        <v>0</v>
      </c>
      <c r="E24" t="s">
        <v>917</v>
      </c>
      <c r="G24" t="s">
        <v>916</v>
      </c>
      <c r="H24">
        <v>767233746</v>
      </c>
    </row>
    <row r="25" spans="2:9">
      <c r="B25" s="4" t="s">
        <v>84</v>
      </c>
      <c r="C25">
        <f>'1_stopień'!C173</f>
        <v>0</v>
      </c>
      <c r="D25">
        <f>'1_stopień'!D173</f>
        <v>0</v>
      </c>
      <c r="E25" t="s">
        <v>919</v>
      </c>
      <c r="G25" t="s">
        <v>918</v>
      </c>
      <c r="H25">
        <v>757222530</v>
      </c>
    </row>
    <row r="26" spans="2:9">
      <c r="B26" s="4" t="s">
        <v>85</v>
      </c>
      <c r="C26" t="e">
        <f>'1_stopień'!#REF!</f>
        <v>#REF!</v>
      </c>
      <c r="D26" t="e">
        <f>'1_stopień'!#REF!</f>
        <v>#REF!</v>
      </c>
      <c r="E26" s="31" t="s">
        <v>996</v>
      </c>
      <c r="F26" s="31" t="s">
        <v>1002</v>
      </c>
      <c r="G26" t="s">
        <v>997</v>
      </c>
      <c r="H26">
        <v>767463050</v>
      </c>
    </row>
    <row r="27" spans="2:9">
      <c r="B27" s="4" t="s">
        <v>86</v>
      </c>
      <c r="C27">
        <f>'1_stopień'!C45</f>
        <v>731702</v>
      </c>
      <c r="D27" t="str">
        <f>'1_stopień'!D45</f>
        <v>DRM.01.</v>
      </c>
      <c r="E27" t="s">
        <v>921</v>
      </c>
      <c r="G27" t="s">
        <v>920</v>
      </c>
      <c r="H27">
        <v>757833634</v>
      </c>
    </row>
    <row r="28" spans="2:9">
      <c r="B28" s="4" t="s">
        <v>87</v>
      </c>
      <c r="C28">
        <f>'1_stopień'!C344</f>
        <v>0</v>
      </c>
      <c r="D28">
        <f>'1_stopień'!D344</f>
        <v>0</v>
      </c>
      <c r="E28" t="s">
        <v>923</v>
      </c>
      <c r="G28" t="s">
        <v>922</v>
      </c>
      <c r="H28" s="30">
        <v>627856375</v>
      </c>
      <c r="I28">
        <v>500231000</v>
      </c>
    </row>
    <row r="29" spans="2:9">
      <c r="B29" s="4" t="s">
        <v>88</v>
      </c>
      <c r="C29">
        <f>'1_stopień'!C119</f>
        <v>932922</v>
      </c>
      <c r="D29" t="str">
        <f>'1_stopień'!D119</f>
        <v>CHM.08.</v>
      </c>
      <c r="E29" t="s">
        <v>925</v>
      </c>
      <c r="G29" t="s">
        <v>924</v>
      </c>
      <c r="H29">
        <v>748722242</v>
      </c>
    </row>
    <row r="30" spans="2:9">
      <c r="B30" s="4" t="s">
        <v>89</v>
      </c>
      <c r="C30" t="e">
        <f>#REF!</f>
        <v>#REF!</v>
      </c>
      <c r="D30" t="e">
        <f>#REF!</f>
        <v>#REF!</v>
      </c>
      <c r="E30" t="s">
        <v>927</v>
      </c>
      <c r="G30" t="s">
        <v>926</v>
      </c>
      <c r="H30">
        <v>713143041</v>
      </c>
    </row>
    <row r="31" spans="2:9">
      <c r="B31" s="4" t="s">
        <v>102</v>
      </c>
      <c r="C31">
        <f>'1_stopień'!C91</f>
        <v>711204</v>
      </c>
      <c r="D31" t="str">
        <f>'1_stopień'!D91</f>
        <v>BUD.12.</v>
      </c>
      <c r="E31" t="s">
        <v>931</v>
      </c>
      <c r="G31" t="s">
        <v>930</v>
      </c>
      <c r="H31">
        <v>713132636</v>
      </c>
    </row>
    <row r="32" spans="2:9">
      <c r="B32" s="4" t="s">
        <v>103</v>
      </c>
      <c r="C32" t="e">
        <f>'1_stopień'!#REF!</f>
        <v>#REF!</v>
      </c>
      <c r="D32" t="e">
        <f>'1_stopień'!#REF!</f>
        <v>#REF!</v>
      </c>
      <c r="E32" t="s">
        <v>929</v>
      </c>
      <c r="G32" t="s">
        <v>928</v>
      </c>
      <c r="H32">
        <v>713132711</v>
      </c>
    </row>
    <row r="33" spans="2:8">
      <c r="B33" s="4" t="s">
        <v>104</v>
      </c>
      <c r="C33">
        <f>'1_stopień'!C377</f>
        <v>0</v>
      </c>
      <c r="D33">
        <f>'1_stopień'!D377</f>
        <v>0</v>
      </c>
      <c r="E33" t="s">
        <v>933</v>
      </c>
      <c r="G33" t="s">
        <v>932</v>
      </c>
      <c r="H33">
        <v>717345910</v>
      </c>
    </row>
    <row r="34" spans="2:8">
      <c r="B34" s="4" t="s">
        <v>105</v>
      </c>
      <c r="C34" t="e">
        <f>#REF!</f>
        <v>#REF!</v>
      </c>
      <c r="D34" t="e">
        <f>#REF!</f>
        <v>#REF!</v>
      </c>
      <c r="E34" s="31" t="s">
        <v>1001</v>
      </c>
    </row>
    <row r="35" spans="2:8">
      <c r="B35" s="4" t="s">
        <v>106</v>
      </c>
      <c r="C35">
        <f>'1_stopień'!C112</f>
        <v>932920</v>
      </c>
      <c r="D35" t="str">
        <f>'1_stopień'!D112</f>
        <v>FRK.02.</v>
      </c>
      <c r="E35" s="31" t="s">
        <v>1000</v>
      </c>
    </row>
    <row r="36" spans="2:8">
      <c r="B36" s="4" t="s">
        <v>107</v>
      </c>
      <c r="C36" t="e">
        <f>'1_stopień'!#REF!</f>
        <v>#REF!</v>
      </c>
      <c r="D36" t="e">
        <f>'1_stopień'!#REF!</f>
        <v>#REF!</v>
      </c>
      <c r="E36" t="s">
        <v>935</v>
      </c>
      <c r="G36" t="s">
        <v>934</v>
      </c>
      <c r="H36">
        <v>767465111</v>
      </c>
    </row>
    <row r="37" spans="2:8">
      <c r="B37" s="4" t="s">
        <v>108</v>
      </c>
      <c r="C37">
        <f>'1_stopień'!C320</f>
        <v>0</v>
      </c>
      <c r="D37">
        <f>'1_stopień'!D320</f>
        <v>0</v>
      </c>
      <c r="E37" t="s">
        <v>937</v>
      </c>
      <c r="G37" t="s">
        <v>936</v>
      </c>
      <c r="H37">
        <v>768320666</v>
      </c>
    </row>
    <row r="38" spans="2:8">
      <c r="B38" s="4" t="s">
        <v>109</v>
      </c>
      <c r="C38" t="e">
        <f>'1_stopień'!#REF!</f>
        <v>#REF!</v>
      </c>
      <c r="D38" t="e">
        <f>'1_stopień'!#REF!</f>
        <v>#REF!</v>
      </c>
      <c r="E38" t="s">
        <v>939</v>
      </c>
      <c r="G38" t="s">
        <v>938</v>
      </c>
      <c r="H38">
        <v>757824495</v>
      </c>
    </row>
    <row r="39" spans="2:8">
      <c r="B39" s="4" t="s">
        <v>110</v>
      </c>
      <c r="C39" t="e">
        <f>'1_stopień'!#REF!</f>
        <v>#REF!</v>
      </c>
      <c r="D39" t="e">
        <f>'1_stopień'!#REF!</f>
        <v>#REF!</v>
      </c>
      <c r="E39" t="s">
        <v>941</v>
      </c>
      <c r="G39" t="s">
        <v>940</v>
      </c>
      <c r="H39">
        <v>746494870</v>
      </c>
    </row>
    <row r="40" spans="2:8">
      <c r="B40" s="4" t="s">
        <v>111</v>
      </c>
      <c r="C40">
        <f>'1_stopień'!C62</f>
        <v>723310</v>
      </c>
      <c r="D40" t="str">
        <f>'1_stopień'!D62</f>
        <v>MEC.03.</v>
      </c>
      <c r="E40" t="s">
        <v>943</v>
      </c>
      <c r="G40" t="s">
        <v>942</v>
      </c>
      <c r="H40">
        <v>713920008</v>
      </c>
    </row>
    <row r="41" spans="2:8">
      <c r="B41" s="4" t="s">
        <v>112</v>
      </c>
      <c r="C41" t="e">
        <f>#REF!</f>
        <v>#REF!</v>
      </c>
      <c r="D41" t="e">
        <f>#REF!</f>
        <v>#REF!</v>
      </c>
      <c r="E41" t="s">
        <v>945</v>
      </c>
      <c r="G41" t="s">
        <v>944</v>
      </c>
      <c r="H41">
        <v>627869340</v>
      </c>
    </row>
    <row r="42" spans="2:8">
      <c r="B42" s="4" t="s">
        <v>113</v>
      </c>
      <c r="C42" t="e">
        <f>#REF!</f>
        <v>#REF!</v>
      </c>
      <c r="D42" t="e">
        <f>#REF!</f>
        <v>#REF!</v>
      </c>
      <c r="E42" s="31" t="s">
        <v>994</v>
      </c>
      <c r="F42" t="s">
        <v>995</v>
      </c>
      <c r="G42" t="s">
        <v>946</v>
      </c>
      <c r="H42">
        <v>713173239</v>
      </c>
    </row>
    <row r="43" spans="2:8">
      <c r="B43" s="4" t="s">
        <v>114</v>
      </c>
      <c r="C43" t="e">
        <f>'1_stopień'!#REF!</f>
        <v>#REF!</v>
      </c>
      <c r="D43" t="e">
        <f>'1_stopień'!#REF!</f>
        <v>#REF!</v>
      </c>
      <c r="E43" t="s">
        <v>948</v>
      </c>
      <c r="G43" t="s">
        <v>947</v>
      </c>
      <c r="H43">
        <v>748520700</v>
      </c>
    </row>
    <row r="44" spans="2:8">
      <c r="B44" s="4" t="s">
        <v>115</v>
      </c>
      <c r="C44" t="e">
        <f>'1_stopień'!#REF!</f>
        <v>#REF!</v>
      </c>
      <c r="D44" t="e">
        <f>'1_stopień'!#REF!</f>
        <v>#REF!</v>
      </c>
      <c r="E44" t="s">
        <v>950</v>
      </c>
      <c r="G44" t="s">
        <v>949</v>
      </c>
      <c r="H44">
        <v>748530312</v>
      </c>
    </row>
    <row r="45" spans="2:8">
      <c r="B45" s="4" t="s">
        <v>116</v>
      </c>
      <c r="C45" t="s">
        <v>951</v>
      </c>
      <c r="D45" t="s">
        <v>952</v>
      </c>
      <c r="E45" t="s">
        <v>954</v>
      </c>
      <c r="G45" t="s">
        <v>953</v>
      </c>
      <c r="H45">
        <v>746669905</v>
      </c>
    </row>
    <row r="46" spans="2:8">
      <c r="B46" s="4" t="s">
        <v>117</v>
      </c>
      <c r="C46" t="e">
        <f>'1_stopień'!#REF!</f>
        <v>#REF!</v>
      </c>
      <c r="D46" t="e">
        <f>'1_stopień'!#REF!</f>
        <v>#REF!</v>
      </c>
      <c r="E46" s="31" t="s">
        <v>958</v>
      </c>
      <c r="G46" t="s">
        <v>957</v>
      </c>
      <c r="H46">
        <v>713120740</v>
      </c>
    </row>
    <row r="47" spans="2:8">
      <c r="B47" s="4" t="s">
        <v>118</v>
      </c>
      <c r="C47" t="e">
        <f>'1_stopień'!#REF!</f>
        <v>#REF!</v>
      </c>
      <c r="D47" t="e">
        <f>'1_stopień'!#REF!</f>
        <v>#REF!</v>
      </c>
      <c r="E47" t="s">
        <v>956</v>
      </c>
      <c r="G47" t="s">
        <v>955</v>
      </c>
      <c r="H47">
        <v>713120488</v>
      </c>
    </row>
    <row r="48" spans="2:8">
      <c r="B48" s="4" t="s">
        <v>119</v>
      </c>
      <c r="C48" t="e">
        <f>'1_stopień'!#REF!</f>
        <v>#REF!</v>
      </c>
      <c r="D48" t="e">
        <f>'1_stopień'!#REF!</f>
        <v>#REF!</v>
      </c>
      <c r="E48" t="s">
        <v>960</v>
      </c>
      <c r="G48" t="s">
        <v>959</v>
      </c>
      <c r="H48">
        <v>713158014</v>
      </c>
    </row>
    <row r="49" spans="2:8">
      <c r="B49" s="4" t="s">
        <v>120</v>
      </c>
      <c r="C49" t="e">
        <f>#REF!</f>
        <v>#REF!</v>
      </c>
      <c r="D49" t="e">
        <f>#REF!</f>
        <v>#REF!</v>
      </c>
      <c r="E49" t="s">
        <v>962</v>
      </c>
      <c r="G49" t="s">
        <v>961</v>
      </c>
      <c r="H49">
        <v>748473886</v>
      </c>
    </row>
    <row r="50" spans="2:8">
      <c r="B50" s="4" t="s">
        <v>126</v>
      </c>
      <c r="C50" t="e">
        <f>#REF!</f>
        <v>#REF!</v>
      </c>
      <c r="D50" t="e">
        <f>#REF!</f>
        <v>#REF!</v>
      </c>
      <c r="E50" s="31" t="s">
        <v>992</v>
      </c>
      <c r="F50" t="s">
        <v>993</v>
      </c>
      <c r="G50" t="s">
        <v>963</v>
      </c>
      <c r="H50">
        <v>713892824</v>
      </c>
    </row>
    <row r="51" spans="2:8">
      <c r="B51" s="4" t="s">
        <v>127</v>
      </c>
      <c r="C51">
        <f>'1_stopień'!C13</f>
        <v>711501</v>
      </c>
      <c r="D51" t="str">
        <f>'1_stopień'!D13</f>
        <v>BUD.02.</v>
      </c>
      <c r="E51" t="s">
        <v>965</v>
      </c>
      <c r="G51" t="s">
        <v>964</v>
      </c>
      <c r="H51">
        <v>717986934</v>
      </c>
    </row>
    <row r="52" spans="2:8">
      <c r="B52" s="4" t="s">
        <v>128</v>
      </c>
      <c r="C52">
        <f>'1_stopień'!C113</f>
        <v>941203</v>
      </c>
      <c r="D52" t="str">
        <f>'1_stopień'!D113</f>
        <v>HGT.04.</v>
      </c>
      <c r="E52" s="31" t="s">
        <v>990</v>
      </c>
      <c r="F52" t="s">
        <v>991</v>
      </c>
      <c r="G52" t="s">
        <v>966</v>
      </c>
      <c r="H52">
        <v>748152329</v>
      </c>
    </row>
    <row r="53" spans="2:8">
      <c r="B53" s="4" t="s">
        <v>129</v>
      </c>
      <c r="C53">
        <f>'1_stopień'!C244</f>
        <v>0</v>
      </c>
      <c r="D53">
        <f>'1_stopień'!D244</f>
        <v>0</v>
      </c>
      <c r="E53" t="s">
        <v>968</v>
      </c>
      <c r="G53" t="s">
        <v>967</v>
      </c>
      <c r="H53">
        <v>748100862</v>
      </c>
    </row>
    <row r="54" spans="2:8">
      <c r="B54" s="4" t="s">
        <v>130</v>
      </c>
      <c r="C54" t="e">
        <f>'1_stopień'!#REF!</f>
        <v>#REF!</v>
      </c>
      <c r="D54" t="e">
        <f>'1_stopień'!#REF!</f>
        <v>#REF!</v>
      </c>
      <c r="E54" t="s">
        <v>970</v>
      </c>
      <c r="G54" t="s">
        <v>969</v>
      </c>
      <c r="H54">
        <v>757752393</v>
      </c>
    </row>
    <row r="55" spans="2:8">
      <c r="B55" s="4" t="s">
        <v>131</v>
      </c>
      <c r="C55" t="e">
        <f>#REF!</f>
        <v>#REF!</v>
      </c>
      <c r="D55" t="e">
        <f>#REF!</f>
        <v>#REF!</v>
      </c>
      <c r="E55" t="s">
        <v>972</v>
      </c>
      <c r="G55" t="s">
        <v>971</v>
      </c>
      <c r="H55">
        <v>748191522</v>
      </c>
    </row>
    <row r="56" spans="2:8">
      <c r="B56" s="4" t="s">
        <v>132</v>
      </c>
      <c r="C56">
        <f>'1_stopień'!C413</f>
        <v>0</v>
      </c>
      <c r="D56">
        <f>'1_stopień'!D413</f>
        <v>0</v>
      </c>
      <c r="E56" t="s">
        <v>976</v>
      </c>
      <c r="G56" t="s">
        <v>975</v>
      </c>
      <c r="H56">
        <v>768783647</v>
      </c>
    </row>
    <row r="57" spans="2:8">
      <c r="B57" s="4" t="s">
        <v>133</v>
      </c>
      <c r="C57">
        <f>'1_stopień'!C430</f>
        <v>0</v>
      </c>
      <c r="D57">
        <f>'1_stopień'!D430</f>
        <v>0</v>
      </c>
      <c r="E57" t="s">
        <v>974</v>
      </c>
      <c r="G57" t="s">
        <v>973</v>
      </c>
      <c r="H57">
        <v>768783372</v>
      </c>
    </row>
    <row r="58" spans="2:8">
      <c r="B58" s="4" t="s">
        <v>134</v>
      </c>
      <c r="C58" t="e">
        <f>#REF!</f>
        <v>#REF!</v>
      </c>
      <c r="D58" t="e">
        <f>#REF!</f>
        <v>#REF!</v>
      </c>
      <c r="E58" t="s">
        <v>978</v>
      </c>
      <c r="G58" t="s">
        <v>977</v>
      </c>
      <c r="H58">
        <v>748580403</v>
      </c>
    </row>
    <row r="59" spans="2:8">
      <c r="B59" s="4" t="s">
        <v>135</v>
      </c>
      <c r="C59" t="e">
        <f>#REF!</f>
        <v>#REF!</v>
      </c>
      <c r="D59" t="e">
        <f>#REF!</f>
        <v>#REF!</v>
      </c>
      <c r="E59" t="s">
        <v>980</v>
      </c>
      <c r="G59" t="s">
        <v>979</v>
      </c>
      <c r="H59">
        <v>713853666</v>
      </c>
    </row>
  </sheetData>
  <autoFilter ref="B1:I59"/>
  <sortState ref="C2:F113">
    <sortCondition ref="D3"/>
  </sortState>
  <hyperlinks>
    <hyperlink ref="E3" r:id="rId1"/>
    <hyperlink ref="E2" r:id="rId2"/>
    <hyperlink ref="E4" r:id="rId3"/>
    <hyperlink ref="E13" r:id="rId4"/>
    <hyperlink ref="E22" r:id="rId5"/>
    <hyperlink ref="E46" r:id="rId6"/>
    <hyperlink ref="E52" r:id="rId7"/>
    <hyperlink ref="E50" r:id="rId8"/>
    <hyperlink ref="E42" r:id="rId9"/>
    <hyperlink ref="E26" r:id="rId10"/>
    <hyperlink ref="E23" r:id="rId11" display="mailto:zsp-kudowa@tlen.pl"/>
    <hyperlink ref="E35" r:id="rId12"/>
    <hyperlink ref="E34" r:id="rId13"/>
    <hyperlink ref="F26" r:id="rId14"/>
  </hyperlinks>
  <pageMargins left="0.7" right="0.7" top="0.75" bottom="0.75" header="0.3" footer="0.3"/>
  <pageSetup paperSize="9" orientation="portrait" r:id="rId1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J63"/>
  <sheetViews>
    <sheetView zoomScale="50" zoomScaleNormal="50" workbookViewId="0">
      <selection activeCell="I48" sqref="I48"/>
    </sheetView>
  </sheetViews>
  <sheetFormatPr defaultRowHeight="15"/>
  <cols>
    <col min="1" max="1" width="117.42578125" bestFit="1" customWidth="1"/>
    <col min="2" max="2" width="15.42578125" customWidth="1"/>
    <col min="3" max="3" width="18.85546875" bestFit="1" customWidth="1"/>
    <col min="4" max="4" width="30.85546875" customWidth="1"/>
    <col min="5" max="7" width="9.140625" customWidth="1"/>
    <col min="8" max="8" width="17.28515625" customWidth="1"/>
    <col min="9" max="9" width="11" bestFit="1" customWidth="1"/>
    <col min="10" max="10" width="34.42578125" bestFit="1" customWidth="1"/>
  </cols>
  <sheetData>
    <row r="1" spans="1:10">
      <c r="A1" s="46"/>
      <c r="B1" s="48"/>
      <c r="C1" s="46"/>
      <c r="D1" s="46"/>
      <c r="E1" s="46"/>
      <c r="F1" s="46"/>
      <c r="G1" s="46"/>
      <c r="H1" s="46"/>
      <c r="I1" s="46"/>
      <c r="J1" s="46"/>
    </row>
    <row r="2" spans="1:10">
      <c r="A2" s="46"/>
      <c r="B2" s="48"/>
      <c r="C2" s="46"/>
      <c r="D2" s="46"/>
      <c r="E2" s="46"/>
      <c r="F2" s="46"/>
      <c r="G2" s="46"/>
      <c r="H2" s="46"/>
      <c r="I2" s="46"/>
      <c r="J2" s="46"/>
    </row>
    <row r="3" spans="1:10" ht="45">
      <c r="A3" s="47" t="s">
        <v>1498</v>
      </c>
      <c r="B3" s="49" t="s">
        <v>1499</v>
      </c>
      <c r="C3" s="47" t="s">
        <v>43</v>
      </c>
      <c r="D3" s="47" t="s">
        <v>1500</v>
      </c>
      <c r="E3" s="47" t="s">
        <v>1501</v>
      </c>
      <c r="F3" s="47" t="s">
        <v>1502</v>
      </c>
      <c r="G3" s="47" t="s">
        <v>1503</v>
      </c>
      <c r="H3" s="47" t="s">
        <v>1504</v>
      </c>
      <c r="I3" s="47" t="s">
        <v>1505</v>
      </c>
      <c r="J3" s="47" t="s">
        <v>1506</v>
      </c>
    </row>
    <row r="4" spans="1:10">
      <c r="A4" s="50" t="s">
        <v>1507</v>
      </c>
      <c r="B4" s="51">
        <v>173</v>
      </c>
      <c r="C4" s="50" t="s">
        <v>449</v>
      </c>
      <c r="D4" s="52" t="s">
        <v>1508</v>
      </c>
      <c r="E4" s="52" t="s">
        <v>1509</v>
      </c>
      <c r="F4" s="52" t="s">
        <v>1510</v>
      </c>
      <c r="G4" s="52" t="s">
        <v>1511</v>
      </c>
      <c r="H4" s="52" t="s">
        <v>449</v>
      </c>
      <c r="I4" s="52" t="s">
        <v>1512</v>
      </c>
      <c r="J4" s="50" t="s">
        <v>897</v>
      </c>
    </row>
    <row r="5" spans="1:10" hidden="1">
      <c r="A5" s="50" t="s">
        <v>1513</v>
      </c>
      <c r="B5" s="51">
        <v>49</v>
      </c>
      <c r="C5" s="50" t="s">
        <v>168</v>
      </c>
      <c r="D5" s="52" t="s">
        <v>1514</v>
      </c>
      <c r="E5" s="52" t="s">
        <v>1515</v>
      </c>
      <c r="F5" s="52" t="s">
        <v>1510</v>
      </c>
      <c r="G5" s="52" t="s">
        <v>1516</v>
      </c>
      <c r="H5" s="52" t="s">
        <v>168</v>
      </c>
      <c r="I5" s="52" t="s">
        <v>1517</v>
      </c>
      <c r="J5" s="50" t="s">
        <v>983</v>
      </c>
    </row>
    <row r="6" spans="1:10" hidden="1">
      <c r="A6" s="50" t="s">
        <v>1518</v>
      </c>
      <c r="B6" s="51">
        <v>208</v>
      </c>
      <c r="C6" s="50" t="s">
        <v>686</v>
      </c>
      <c r="D6" s="52" t="s">
        <v>1519</v>
      </c>
      <c r="E6" s="52" t="s">
        <v>1520</v>
      </c>
      <c r="F6" s="52" t="s">
        <v>1510</v>
      </c>
      <c r="G6" s="52" t="s">
        <v>1521</v>
      </c>
      <c r="H6" s="52" t="s">
        <v>686</v>
      </c>
      <c r="I6" s="52" t="s">
        <v>1522</v>
      </c>
      <c r="J6" s="50" t="s">
        <v>962</v>
      </c>
    </row>
    <row r="7" spans="1:10" hidden="1">
      <c r="A7" s="50" t="s">
        <v>1523</v>
      </c>
      <c r="B7" s="51">
        <v>90</v>
      </c>
      <c r="C7" s="50" t="s">
        <v>462</v>
      </c>
      <c r="D7" s="52" t="s">
        <v>1524</v>
      </c>
      <c r="E7" s="52" t="s">
        <v>1525</v>
      </c>
      <c r="F7" s="52" t="s">
        <v>1510</v>
      </c>
      <c r="G7" s="52" t="s">
        <v>1526</v>
      </c>
      <c r="H7" s="52" t="s">
        <v>462</v>
      </c>
      <c r="I7" s="52" t="s">
        <v>1527</v>
      </c>
      <c r="J7" s="50" t="s">
        <v>887</v>
      </c>
    </row>
    <row r="8" spans="1:10" hidden="1">
      <c r="A8" s="50" t="s">
        <v>1528</v>
      </c>
      <c r="B8" s="51">
        <v>210</v>
      </c>
      <c r="C8" s="50" t="s">
        <v>203</v>
      </c>
      <c r="D8" s="52" t="s">
        <v>1529</v>
      </c>
      <c r="E8" s="52" t="s">
        <v>1530</v>
      </c>
      <c r="F8" s="52" t="s">
        <v>1510</v>
      </c>
      <c r="G8" s="52" t="s">
        <v>1531</v>
      </c>
      <c r="H8" s="52" t="s">
        <v>203</v>
      </c>
      <c r="I8" s="52" t="s">
        <v>1532</v>
      </c>
      <c r="J8" s="50" t="s">
        <v>948</v>
      </c>
    </row>
    <row r="9" spans="1:10" hidden="1">
      <c r="A9" s="53" t="s">
        <v>1533</v>
      </c>
      <c r="B9" s="51">
        <v>24</v>
      </c>
      <c r="C9" s="50" t="s">
        <v>203</v>
      </c>
      <c r="D9" s="52" t="s">
        <v>1534</v>
      </c>
      <c r="E9" s="52" t="s">
        <v>1535</v>
      </c>
      <c r="F9" s="52" t="s">
        <v>1510</v>
      </c>
      <c r="G9" s="52" t="s">
        <v>1531</v>
      </c>
      <c r="H9" s="52" t="s">
        <v>203</v>
      </c>
      <c r="I9" s="52" t="s">
        <v>1536</v>
      </c>
      <c r="J9" s="50" t="s">
        <v>1510</v>
      </c>
    </row>
    <row r="10" spans="1:10" hidden="1">
      <c r="A10" s="50" t="s">
        <v>1537</v>
      </c>
      <c r="B10" s="51">
        <v>134</v>
      </c>
      <c r="C10" s="50" t="s">
        <v>454</v>
      </c>
      <c r="D10" s="52" t="s">
        <v>1538</v>
      </c>
      <c r="E10" s="52" t="s">
        <v>1539</v>
      </c>
      <c r="F10" s="52" t="s">
        <v>1510</v>
      </c>
      <c r="G10" s="52" t="s">
        <v>1540</v>
      </c>
      <c r="H10" s="52" t="s">
        <v>454</v>
      </c>
      <c r="I10" s="52" t="s">
        <v>1541</v>
      </c>
      <c r="J10" s="50" t="s">
        <v>1510</v>
      </c>
    </row>
    <row r="11" spans="1:10" hidden="1">
      <c r="A11" s="50" t="s">
        <v>1542</v>
      </c>
      <c r="B11" s="51">
        <v>27</v>
      </c>
      <c r="C11" s="50" t="s">
        <v>1543</v>
      </c>
      <c r="D11" s="52" t="s">
        <v>1544</v>
      </c>
      <c r="E11" s="52" t="s">
        <v>1545</v>
      </c>
      <c r="F11" s="52" t="s">
        <v>1510</v>
      </c>
      <c r="G11" s="52" t="s">
        <v>1546</v>
      </c>
      <c r="H11" s="52" t="s">
        <v>46</v>
      </c>
      <c r="I11" s="52" t="s">
        <v>1547</v>
      </c>
      <c r="J11" s="50" t="s">
        <v>1548</v>
      </c>
    </row>
    <row r="12" spans="1:10" hidden="1">
      <c r="A12" s="50" t="s">
        <v>1549</v>
      </c>
      <c r="B12" s="51">
        <v>163</v>
      </c>
      <c r="C12" s="50" t="s">
        <v>200</v>
      </c>
      <c r="D12" s="52" t="s">
        <v>1551</v>
      </c>
      <c r="E12" s="52" t="s">
        <v>1552</v>
      </c>
      <c r="F12" s="52" t="s">
        <v>1510</v>
      </c>
      <c r="G12" s="52" t="s">
        <v>1553</v>
      </c>
      <c r="H12" s="52" t="s">
        <v>200</v>
      </c>
      <c r="I12" s="52" t="s">
        <v>1554</v>
      </c>
      <c r="J12" s="50" t="s">
        <v>1555</v>
      </c>
    </row>
    <row r="13" spans="1:10" hidden="1">
      <c r="A13" s="50" t="s">
        <v>1550</v>
      </c>
      <c r="B13" s="51">
        <v>51</v>
      </c>
      <c r="C13" s="50" t="s">
        <v>219</v>
      </c>
      <c r="D13" s="52" t="s">
        <v>1556</v>
      </c>
      <c r="E13" s="52" t="s">
        <v>1557</v>
      </c>
      <c r="F13" s="52" t="s">
        <v>1510</v>
      </c>
      <c r="G13" s="52" t="s">
        <v>1558</v>
      </c>
      <c r="H13" s="52" t="s">
        <v>219</v>
      </c>
      <c r="I13" s="52" t="s">
        <v>1559</v>
      </c>
      <c r="J13" s="50" t="s">
        <v>978</v>
      </c>
    </row>
    <row r="14" spans="1:10" hidden="1">
      <c r="A14" s="50" t="s">
        <v>1560</v>
      </c>
      <c r="B14" s="51">
        <v>81</v>
      </c>
      <c r="C14" s="50" t="s">
        <v>952</v>
      </c>
      <c r="D14" s="52" t="s">
        <v>1561</v>
      </c>
      <c r="E14" s="52" t="s">
        <v>1562</v>
      </c>
      <c r="F14" s="52" t="s">
        <v>1510</v>
      </c>
      <c r="G14" s="52" t="s">
        <v>1563</v>
      </c>
      <c r="H14" s="52" t="s">
        <v>952</v>
      </c>
      <c r="I14" s="52" t="s">
        <v>1564</v>
      </c>
      <c r="J14" s="50" t="s">
        <v>1510</v>
      </c>
    </row>
    <row r="15" spans="1:10" hidden="1">
      <c r="A15" s="50" t="s">
        <v>1565</v>
      </c>
      <c r="B15" s="51">
        <v>27</v>
      </c>
      <c r="C15" s="50" t="s">
        <v>154</v>
      </c>
      <c r="D15" s="52" t="s">
        <v>1566</v>
      </c>
      <c r="E15" s="52" t="s">
        <v>1567</v>
      </c>
      <c r="F15" s="52" t="s">
        <v>1510</v>
      </c>
      <c r="G15" s="52" t="s">
        <v>1568</v>
      </c>
      <c r="H15" s="52" t="s">
        <v>154</v>
      </c>
      <c r="I15" s="52" t="s">
        <v>1569</v>
      </c>
      <c r="J15" s="50" t="s">
        <v>991</v>
      </c>
    </row>
    <row r="16" spans="1:10" hidden="1">
      <c r="A16" s="53" t="s">
        <v>1570</v>
      </c>
      <c r="B16" s="51">
        <v>31</v>
      </c>
      <c r="C16" s="50" t="s">
        <v>469</v>
      </c>
      <c r="D16" s="52" t="s">
        <v>1571</v>
      </c>
      <c r="E16" s="52" t="s">
        <v>1572</v>
      </c>
      <c r="F16" s="52" t="s">
        <v>1510</v>
      </c>
      <c r="G16" s="52" t="s">
        <v>1573</v>
      </c>
      <c r="H16" s="52" t="s">
        <v>469</v>
      </c>
      <c r="I16" s="52" t="s">
        <v>1574</v>
      </c>
      <c r="J16" s="50" t="s">
        <v>1575</v>
      </c>
    </row>
    <row r="17" spans="1:10" hidden="1">
      <c r="A17" s="50" t="s">
        <v>1576</v>
      </c>
      <c r="B17" s="51">
        <v>368</v>
      </c>
      <c r="C17" s="50" t="s">
        <v>65</v>
      </c>
      <c r="D17" s="52" t="s">
        <v>1577</v>
      </c>
      <c r="E17" s="52" t="s">
        <v>1578</v>
      </c>
      <c r="F17" s="52" t="s">
        <v>1510</v>
      </c>
      <c r="G17" s="52" t="s">
        <v>1579</v>
      </c>
      <c r="H17" s="52" t="s">
        <v>65</v>
      </c>
      <c r="I17" s="52" t="s">
        <v>1580</v>
      </c>
      <c r="J17" s="50" t="s">
        <v>1581</v>
      </c>
    </row>
    <row r="18" spans="1:10" hidden="1">
      <c r="A18" s="50" t="s">
        <v>1582</v>
      </c>
      <c r="B18" s="51">
        <v>5</v>
      </c>
      <c r="C18" s="50" t="s">
        <v>201</v>
      </c>
      <c r="D18" s="52" t="s">
        <v>1583</v>
      </c>
      <c r="E18" s="52" t="s">
        <v>1539</v>
      </c>
      <c r="F18" s="52" t="s">
        <v>1510</v>
      </c>
      <c r="G18" s="52" t="s">
        <v>1584</v>
      </c>
      <c r="H18" s="52" t="s">
        <v>201</v>
      </c>
      <c r="I18" s="52" t="s">
        <v>1585</v>
      </c>
      <c r="J18" s="50" t="s">
        <v>1586</v>
      </c>
    </row>
    <row r="19" spans="1:10" hidden="1">
      <c r="A19" s="50" t="s">
        <v>1587</v>
      </c>
      <c r="B19" s="51">
        <v>70</v>
      </c>
      <c r="C19" s="50" t="s">
        <v>203</v>
      </c>
      <c r="D19" s="52" t="s">
        <v>1588</v>
      </c>
      <c r="E19" s="52" t="s">
        <v>1589</v>
      </c>
      <c r="F19" s="52" t="s">
        <v>1510</v>
      </c>
      <c r="G19" s="52" t="s">
        <v>1531</v>
      </c>
      <c r="H19" s="52" t="s">
        <v>203</v>
      </c>
      <c r="I19" s="52" t="s">
        <v>1590</v>
      </c>
      <c r="J19" s="50" t="s">
        <v>950</v>
      </c>
    </row>
    <row r="20" spans="1:10" hidden="1">
      <c r="A20" s="50" t="s">
        <v>1591</v>
      </c>
      <c r="B20" s="51">
        <v>198</v>
      </c>
      <c r="C20" s="50" t="s">
        <v>201</v>
      </c>
      <c r="D20" s="52" t="s">
        <v>1566</v>
      </c>
      <c r="E20" s="52" t="s">
        <v>1592</v>
      </c>
      <c r="F20" s="52" t="s">
        <v>1510</v>
      </c>
      <c r="G20" s="52" t="s">
        <v>1584</v>
      </c>
      <c r="H20" s="52" t="s">
        <v>201</v>
      </c>
      <c r="I20" s="52" t="s">
        <v>1593</v>
      </c>
      <c r="J20" s="50" t="s">
        <v>902</v>
      </c>
    </row>
    <row r="21" spans="1:10" hidden="1">
      <c r="A21" s="50" t="s">
        <v>1594</v>
      </c>
      <c r="B21" s="51">
        <v>33</v>
      </c>
      <c r="C21" s="50" t="s">
        <v>124</v>
      </c>
      <c r="D21" s="52" t="s">
        <v>1566</v>
      </c>
      <c r="E21" s="52" t="s">
        <v>1595</v>
      </c>
      <c r="F21" s="52" t="s">
        <v>1510</v>
      </c>
      <c r="G21" s="52" t="s">
        <v>1596</v>
      </c>
      <c r="H21" s="52" t="s">
        <v>124</v>
      </c>
      <c r="I21" s="52" t="s">
        <v>1597</v>
      </c>
      <c r="J21" s="50" t="s">
        <v>995</v>
      </c>
    </row>
    <row r="22" spans="1:10" hidden="1">
      <c r="A22" s="50" t="s">
        <v>1598</v>
      </c>
      <c r="B22" s="51">
        <v>64</v>
      </c>
      <c r="C22" s="50" t="s">
        <v>154</v>
      </c>
      <c r="D22" s="52" t="s">
        <v>1599</v>
      </c>
      <c r="E22" s="52" t="s">
        <v>1578</v>
      </c>
      <c r="F22" s="52" t="s">
        <v>1510</v>
      </c>
      <c r="G22" s="52" t="s">
        <v>1568</v>
      </c>
      <c r="H22" s="52" t="s">
        <v>154</v>
      </c>
      <c r="I22" s="52" t="s">
        <v>1600</v>
      </c>
      <c r="J22" s="50" t="s">
        <v>968</v>
      </c>
    </row>
    <row r="23" spans="1:10" hidden="1">
      <c r="A23" s="50" t="s">
        <v>1601</v>
      </c>
      <c r="B23" s="51">
        <v>129</v>
      </c>
      <c r="C23" s="50" t="s">
        <v>122</v>
      </c>
      <c r="D23" s="52" t="s">
        <v>1603</v>
      </c>
      <c r="E23" s="52" t="s">
        <v>1604</v>
      </c>
      <c r="F23" s="52" t="s">
        <v>1510</v>
      </c>
      <c r="G23" s="52" t="s">
        <v>1605</v>
      </c>
      <c r="H23" s="52" t="s">
        <v>122</v>
      </c>
      <c r="I23" s="52" t="s">
        <v>1606</v>
      </c>
      <c r="J23" s="50" t="s">
        <v>931</v>
      </c>
    </row>
    <row r="24" spans="1:10" hidden="1">
      <c r="A24" s="50" t="s">
        <v>1602</v>
      </c>
      <c r="B24" s="51">
        <v>110</v>
      </c>
      <c r="C24" s="50" t="s">
        <v>122</v>
      </c>
      <c r="D24" s="52" t="s">
        <v>1607</v>
      </c>
      <c r="E24" s="52" t="s">
        <v>1562</v>
      </c>
      <c r="F24" s="52" t="s">
        <v>1510</v>
      </c>
      <c r="G24" s="52" t="s">
        <v>1605</v>
      </c>
      <c r="H24" s="52" t="s">
        <v>122</v>
      </c>
      <c r="I24" s="52" t="s">
        <v>1608</v>
      </c>
      <c r="J24" s="50" t="s">
        <v>929</v>
      </c>
    </row>
    <row r="25" spans="1:10" hidden="1">
      <c r="A25" s="50" t="s">
        <v>1609</v>
      </c>
      <c r="B25" s="51">
        <v>151</v>
      </c>
      <c r="C25" s="50" t="s">
        <v>1202</v>
      </c>
      <c r="D25" s="52" t="s">
        <v>1610</v>
      </c>
      <c r="E25" s="52" t="s">
        <v>1552</v>
      </c>
      <c r="F25" s="52" t="s">
        <v>1510</v>
      </c>
      <c r="G25" s="52" t="s">
        <v>1611</v>
      </c>
      <c r="H25" s="52" t="s">
        <v>1202</v>
      </c>
      <c r="I25" s="52" t="s">
        <v>1612</v>
      </c>
      <c r="J25" s="50" t="s">
        <v>904</v>
      </c>
    </row>
    <row r="26" spans="1:10" hidden="1">
      <c r="A26" s="50" t="s">
        <v>1576</v>
      </c>
      <c r="B26" s="51">
        <v>15</v>
      </c>
      <c r="C26" s="50" t="s">
        <v>45</v>
      </c>
      <c r="D26" s="52" t="s">
        <v>1613</v>
      </c>
      <c r="E26" s="52" t="s">
        <v>1578</v>
      </c>
      <c r="F26" s="52" t="s">
        <v>1510</v>
      </c>
      <c r="G26" s="52" t="s">
        <v>1614</v>
      </c>
      <c r="H26" s="52" t="s">
        <v>1615</v>
      </c>
      <c r="I26" s="52" t="s">
        <v>1616</v>
      </c>
      <c r="J26" s="50" t="s">
        <v>1510</v>
      </c>
    </row>
    <row r="27" spans="1:10" hidden="1">
      <c r="A27" s="50" t="s">
        <v>1617</v>
      </c>
      <c r="B27" s="51">
        <v>258</v>
      </c>
      <c r="C27" s="50" t="s">
        <v>95</v>
      </c>
      <c r="D27" s="52" t="s">
        <v>1618</v>
      </c>
      <c r="E27" s="52" t="s">
        <v>1619</v>
      </c>
      <c r="F27" s="52" t="s">
        <v>1510</v>
      </c>
      <c r="G27" s="52" t="s">
        <v>1620</v>
      </c>
      <c r="H27" s="52" t="s">
        <v>95</v>
      </c>
      <c r="I27" s="52" t="s">
        <v>1621</v>
      </c>
      <c r="J27" s="50" t="s">
        <v>1622</v>
      </c>
    </row>
    <row r="28" spans="1:10" hidden="1">
      <c r="A28" s="50" t="s">
        <v>1623</v>
      </c>
      <c r="B28" s="51">
        <v>123</v>
      </c>
      <c r="C28" s="50" t="s">
        <v>208</v>
      </c>
      <c r="D28" s="52" t="s">
        <v>1624</v>
      </c>
      <c r="E28" s="52" t="s">
        <v>1509</v>
      </c>
      <c r="F28" s="52" t="s">
        <v>1510</v>
      </c>
      <c r="G28" s="52" t="s">
        <v>1625</v>
      </c>
      <c r="H28" s="52" t="s">
        <v>208</v>
      </c>
      <c r="I28" s="52" t="s">
        <v>1626</v>
      </c>
      <c r="J28" s="75" t="s">
        <v>1627</v>
      </c>
    </row>
    <row r="29" spans="1:10" hidden="1">
      <c r="A29" s="50" t="s">
        <v>1591</v>
      </c>
      <c r="B29" s="51">
        <v>18</v>
      </c>
      <c r="C29" s="50" t="s">
        <v>871</v>
      </c>
      <c r="D29" s="52" t="s">
        <v>1628</v>
      </c>
      <c r="E29" s="52" t="s">
        <v>1578</v>
      </c>
      <c r="F29" s="52" t="s">
        <v>1510</v>
      </c>
      <c r="G29" s="52" t="s">
        <v>1629</v>
      </c>
      <c r="H29" s="52" t="s">
        <v>871</v>
      </c>
      <c r="I29" s="52" t="s">
        <v>1630</v>
      </c>
      <c r="J29" s="50" t="s">
        <v>1631</v>
      </c>
    </row>
    <row r="30" spans="1:10" hidden="1">
      <c r="A30" s="50" t="s">
        <v>1591</v>
      </c>
      <c r="B30" s="51">
        <v>80</v>
      </c>
      <c r="C30" s="50" t="s">
        <v>199</v>
      </c>
      <c r="D30" s="52" t="s">
        <v>1632</v>
      </c>
      <c r="E30" s="52" t="s">
        <v>1633</v>
      </c>
      <c r="F30" s="52" t="s">
        <v>1510</v>
      </c>
      <c r="G30" s="52" t="s">
        <v>1634</v>
      </c>
      <c r="H30" s="52" t="s">
        <v>199</v>
      </c>
      <c r="I30" s="52" t="s">
        <v>1635</v>
      </c>
      <c r="J30" s="50" t="s">
        <v>891</v>
      </c>
    </row>
    <row r="31" spans="1:10" hidden="1">
      <c r="A31" s="53" t="s">
        <v>1636</v>
      </c>
      <c r="B31" s="51">
        <v>73</v>
      </c>
      <c r="C31" s="50" t="s">
        <v>1637</v>
      </c>
      <c r="D31" s="52" t="s">
        <v>1638</v>
      </c>
      <c r="E31" s="52" t="s">
        <v>1639</v>
      </c>
      <c r="F31" s="52" t="s">
        <v>1510</v>
      </c>
      <c r="G31" s="52" t="s">
        <v>1640</v>
      </c>
      <c r="H31" s="52" t="s">
        <v>1637</v>
      </c>
      <c r="I31" s="52" t="s">
        <v>1641</v>
      </c>
      <c r="J31" s="50" t="s">
        <v>1642</v>
      </c>
    </row>
    <row r="32" spans="1:10" hidden="1">
      <c r="A32" s="50" t="s">
        <v>1591</v>
      </c>
      <c r="B32" s="51">
        <v>114</v>
      </c>
      <c r="C32" s="50" t="s">
        <v>186</v>
      </c>
      <c r="D32" s="52" t="s">
        <v>1643</v>
      </c>
      <c r="E32" s="52" t="s">
        <v>1539</v>
      </c>
      <c r="F32" s="52" t="s">
        <v>1510</v>
      </c>
      <c r="G32" s="52" t="s">
        <v>1644</v>
      </c>
      <c r="H32" s="52" t="s">
        <v>186</v>
      </c>
      <c r="I32" s="52" t="s">
        <v>1645</v>
      </c>
      <c r="J32" s="50" t="s">
        <v>935</v>
      </c>
    </row>
    <row r="33" spans="1:10" hidden="1">
      <c r="A33" s="50" t="s">
        <v>1646</v>
      </c>
      <c r="B33" s="51">
        <v>123</v>
      </c>
      <c r="C33" s="50" t="s">
        <v>216</v>
      </c>
      <c r="D33" s="52" t="s">
        <v>1647</v>
      </c>
      <c r="E33" s="52" t="s">
        <v>1539</v>
      </c>
      <c r="F33" s="52" t="s">
        <v>1510</v>
      </c>
      <c r="G33" s="52" t="s">
        <v>1648</v>
      </c>
      <c r="H33" s="52" t="s">
        <v>216</v>
      </c>
      <c r="I33" s="52" t="s">
        <v>1649</v>
      </c>
      <c r="J33" s="50" t="s">
        <v>970</v>
      </c>
    </row>
    <row r="34" spans="1:10" hidden="1">
      <c r="A34" s="50" t="s">
        <v>1650</v>
      </c>
      <c r="B34" s="51">
        <v>81</v>
      </c>
      <c r="C34" s="50" t="s">
        <v>459</v>
      </c>
      <c r="D34" s="52" t="s">
        <v>1651</v>
      </c>
      <c r="E34" s="52" t="s">
        <v>1652</v>
      </c>
      <c r="F34" s="52" t="s">
        <v>1510</v>
      </c>
      <c r="G34" s="52" t="s">
        <v>1653</v>
      </c>
      <c r="H34" s="52" t="s">
        <v>459</v>
      </c>
      <c r="I34" s="52" t="s">
        <v>1654</v>
      </c>
      <c r="J34" s="50" t="s">
        <v>1096</v>
      </c>
    </row>
    <row r="35" spans="1:10" hidden="1">
      <c r="A35" s="53" t="s">
        <v>1655</v>
      </c>
      <c r="B35" s="51">
        <v>320</v>
      </c>
      <c r="C35" s="50" t="s">
        <v>1656</v>
      </c>
      <c r="D35" s="52" t="s">
        <v>1657</v>
      </c>
      <c r="E35" s="52" t="s">
        <v>1658</v>
      </c>
      <c r="F35" s="52" t="s">
        <v>1510</v>
      </c>
      <c r="G35" s="52" t="s">
        <v>1659</v>
      </c>
      <c r="H35" s="52" t="s">
        <v>1656</v>
      </c>
      <c r="I35" s="52" t="s">
        <v>1660</v>
      </c>
      <c r="J35" s="50" t="s">
        <v>1661</v>
      </c>
    </row>
    <row r="36" spans="1:10" hidden="1">
      <c r="A36" s="50" t="s">
        <v>1662</v>
      </c>
      <c r="B36" s="51">
        <v>170</v>
      </c>
      <c r="C36" s="50" t="s">
        <v>188</v>
      </c>
      <c r="D36" s="52" t="s">
        <v>1664</v>
      </c>
      <c r="E36" s="52" t="s">
        <v>1572</v>
      </c>
      <c r="F36" s="52" t="s">
        <v>1510</v>
      </c>
      <c r="G36" s="52" t="s">
        <v>1665</v>
      </c>
      <c r="H36" s="52" t="s">
        <v>188</v>
      </c>
      <c r="I36" s="52" t="s">
        <v>1666</v>
      </c>
      <c r="J36" s="50" t="s">
        <v>1667</v>
      </c>
    </row>
    <row r="37" spans="1:10" hidden="1">
      <c r="A37" s="50" t="s">
        <v>1663</v>
      </c>
      <c r="B37" s="51">
        <v>27</v>
      </c>
      <c r="C37" s="50" t="s">
        <v>122</v>
      </c>
      <c r="D37" s="52" t="s">
        <v>1668</v>
      </c>
      <c r="E37" s="52" t="s">
        <v>1669</v>
      </c>
      <c r="F37" s="52" t="s">
        <v>1510</v>
      </c>
      <c r="G37" s="52" t="s">
        <v>1605</v>
      </c>
      <c r="H37" s="52" t="s">
        <v>122</v>
      </c>
      <c r="I37" s="52" t="s">
        <v>1670</v>
      </c>
      <c r="J37" s="50" t="s">
        <v>933</v>
      </c>
    </row>
    <row r="38" spans="1:10" hidden="1">
      <c r="A38" s="50" t="s">
        <v>1671</v>
      </c>
      <c r="B38" s="51">
        <v>36</v>
      </c>
      <c r="C38" s="50" t="s">
        <v>686</v>
      </c>
      <c r="D38" s="52" t="s">
        <v>1672</v>
      </c>
      <c r="E38" s="52" t="s">
        <v>1673</v>
      </c>
      <c r="F38" s="52" t="s">
        <v>1510</v>
      </c>
      <c r="G38" s="52" t="s">
        <v>1674</v>
      </c>
      <c r="H38" s="52" t="s">
        <v>686</v>
      </c>
      <c r="I38" s="52" t="s">
        <v>1675</v>
      </c>
      <c r="J38" s="50" t="s">
        <v>1676</v>
      </c>
    </row>
    <row r="39" spans="1:10" hidden="1">
      <c r="A39" s="50" t="s">
        <v>1677</v>
      </c>
      <c r="B39" s="51">
        <v>100</v>
      </c>
      <c r="C39" s="50" t="s">
        <v>473</v>
      </c>
      <c r="D39" s="52" t="s">
        <v>1566</v>
      </c>
      <c r="E39" s="52" t="s">
        <v>1578</v>
      </c>
      <c r="F39" s="52" t="s">
        <v>1510</v>
      </c>
      <c r="G39" s="52" t="s">
        <v>1678</v>
      </c>
      <c r="H39" s="52" t="s">
        <v>473</v>
      </c>
      <c r="I39" s="52" t="s">
        <v>1679</v>
      </c>
      <c r="J39" s="50" t="s">
        <v>923</v>
      </c>
    </row>
    <row r="40" spans="1:10" hidden="1">
      <c r="A40" s="50" t="s">
        <v>1680</v>
      </c>
      <c r="B40" s="51">
        <v>26</v>
      </c>
      <c r="C40" s="50" t="s">
        <v>44</v>
      </c>
      <c r="D40" s="52" t="s">
        <v>1681</v>
      </c>
      <c r="E40" s="52" t="s">
        <v>1535</v>
      </c>
      <c r="F40" s="52" t="s">
        <v>1510</v>
      </c>
      <c r="G40" s="52" t="s">
        <v>1682</v>
      </c>
      <c r="H40" s="52" t="s">
        <v>44</v>
      </c>
      <c r="I40" s="52" t="s">
        <v>1683</v>
      </c>
      <c r="J40" s="50" t="s">
        <v>972</v>
      </c>
    </row>
    <row r="41" spans="1:10" hidden="1">
      <c r="A41" s="50" t="s">
        <v>1684</v>
      </c>
      <c r="B41" s="51">
        <v>145</v>
      </c>
      <c r="C41" s="50" t="s">
        <v>450</v>
      </c>
      <c r="D41" s="52" t="s">
        <v>1686</v>
      </c>
      <c r="E41" s="52" t="s">
        <v>1639</v>
      </c>
      <c r="F41" s="52" t="s">
        <v>1510</v>
      </c>
      <c r="G41" s="52" t="s">
        <v>1687</v>
      </c>
      <c r="H41" s="52" t="s">
        <v>450</v>
      </c>
      <c r="I41" s="52" t="s">
        <v>1688</v>
      </c>
      <c r="J41" s="50" t="s">
        <v>1689</v>
      </c>
    </row>
    <row r="42" spans="1:10" hidden="1">
      <c r="A42" s="50" t="s">
        <v>1685</v>
      </c>
      <c r="B42" s="51">
        <v>67</v>
      </c>
      <c r="C42" s="50" t="s">
        <v>98</v>
      </c>
      <c r="D42" s="52" t="s">
        <v>1628</v>
      </c>
      <c r="E42" s="52" t="s">
        <v>1509</v>
      </c>
      <c r="F42" s="52" t="s">
        <v>1510</v>
      </c>
      <c r="G42" s="52" t="s">
        <v>1690</v>
      </c>
      <c r="H42" s="52" t="s">
        <v>98</v>
      </c>
      <c r="I42" s="52" t="s">
        <v>1691</v>
      </c>
      <c r="J42" s="50" t="s">
        <v>943</v>
      </c>
    </row>
    <row r="43" spans="1:10" hidden="1">
      <c r="A43" s="50" t="s">
        <v>1692</v>
      </c>
      <c r="B43" s="51">
        <v>106</v>
      </c>
      <c r="C43" s="50" t="s">
        <v>173</v>
      </c>
      <c r="D43" s="52" t="s">
        <v>1628</v>
      </c>
      <c r="E43" s="52" t="s">
        <v>1535</v>
      </c>
      <c r="F43" s="52" t="s">
        <v>1510</v>
      </c>
      <c r="G43" s="52" t="s">
        <v>1693</v>
      </c>
      <c r="H43" s="52" t="s">
        <v>173</v>
      </c>
      <c r="I43" s="52" t="s">
        <v>1694</v>
      </c>
      <c r="J43" s="50" t="s">
        <v>960</v>
      </c>
    </row>
    <row r="44" spans="1:10" hidden="1">
      <c r="A44" s="50" t="s">
        <v>1695</v>
      </c>
      <c r="B44" s="51">
        <v>246</v>
      </c>
      <c r="C44" s="50" t="s">
        <v>174</v>
      </c>
      <c r="D44" s="52" t="s">
        <v>1696</v>
      </c>
      <c r="E44" s="52" t="s">
        <v>1697</v>
      </c>
      <c r="F44" s="52" t="s">
        <v>1510</v>
      </c>
      <c r="G44" s="52" t="s">
        <v>1698</v>
      </c>
      <c r="H44" s="52" t="s">
        <v>174</v>
      </c>
      <c r="I44" s="52" t="s">
        <v>1699</v>
      </c>
      <c r="J44" s="50" t="s">
        <v>1700</v>
      </c>
    </row>
    <row r="45" spans="1:10" hidden="1">
      <c r="A45" s="50" t="s">
        <v>1701</v>
      </c>
      <c r="B45" s="51">
        <v>209</v>
      </c>
      <c r="C45" s="50" t="s">
        <v>121</v>
      </c>
      <c r="D45" s="52" t="s">
        <v>1702</v>
      </c>
      <c r="E45" s="52" t="s">
        <v>1703</v>
      </c>
      <c r="F45" s="52" t="s">
        <v>1510</v>
      </c>
      <c r="G45" s="52" t="s">
        <v>1704</v>
      </c>
      <c r="H45" s="52" t="s">
        <v>121</v>
      </c>
      <c r="I45" s="52" t="s">
        <v>1705</v>
      </c>
      <c r="J45" s="50" t="s">
        <v>1706</v>
      </c>
    </row>
    <row r="46" spans="1:10" hidden="1">
      <c r="A46" s="50" t="s">
        <v>1707</v>
      </c>
      <c r="B46" s="51">
        <v>21</v>
      </c>
      <c r="C46" s="50" t="s">
        <v>450</v>
      </c>
      <c r="D46" s="52" t="s">
        <v>1708</v>
      </c>
      <c r="E46" s="52" t="s">
        <v>1709</v>
      </c>
      <c r="F46" s="52" t="s">
        <v>1510</v>
      </c>
      <c r="G46" s="52" t="s">
        <v>1687</v>
      </c>
      <c r="H46" s="52" t="s">
        <v>450</v>
      </c>
      <c r="I46" s="52" t="s">
        <v>1710</v>
      </c>
      <c r="J46" s="50" t="s">
        <v>1252</v>
      </c>
    </row>
    <row r="47" spans="1:10" hidden="1">
      <c r="A47" s="50" t="s">
        <v>1591</v>
      </c>
      <c r="B47" s="51">
        <v>54</v>
      </c>
      <c r="C47" s="50" t="s">
        <v>204</v>
      </c>
      <c r="D47" s="52" t="s">
        <v>1510</v>
      </c>
      <c r="E47" s="52" t="s">
        <v>1711</v>
      </c>
      <c r="F47" s="52" t="s">
        <v>1510</v>
      </c>
      <c r="G47" s="52" t="s">
        <v>1712</v>
      </c>
      <c r="H47" s="52" t="s">
        <v>1324</v>
      </c>
      <c r="I47" s="52" t="s">
        <v>1713</v>
      </c>
      <c r="J47" s="50" t="s">
        <v>1510</v>
      </c>
    </row>
    <row r="48" spans="1:10" hidden="1">
      <c r="A48" s="50" t="s">
        <v>1591</v>
      </c>
      <c r="B48" s="51">
        <v>32</v>
      </c>
      <c r="C48" s="50" t="s">
        <v>871</v>
      </c>
      <c r="D48" s="52" t="s">
        <v>1681</v>
      </c>
      <c r="E48" s="52" t="s">
        <v>1714</v>
      </c>
      <c r="F48" s="52" t="s">
        <v>1510</v>
      </c>
      <c r="G48" s="52" t="s">
        <v>1629</v>
      </c>
      <c r="H48" s="52" t="s">
        <v>871</v>
      </c>
      <c r="I48" s="52" t="s">
        <v>1715</v>
      </c>
      <c r="J48" s="50" t="s">
        <v>976</v>
      </c>
    </row>
    <row r="49" spans="1:10" hidden="1">
      <c r="A49" s="50" t="s">
        <v>1716</v>
      </c>
      <c r="B49" s="51">
        <v>451</v>
      </c>
      <c r="C49" s="50" t="s">
        <v>452</v>
      </c>
      <c r="D49" s="52" t="s">
        <v>1681</v>
      </c>
      <c r="E49" s="52" t="s">
        <v>1717</v>
      </c>
      <c r="F49" s="52" t="s">
        <v>1510</v>
      </c>
      <c r="G49" s="52" t="s">
        <v>1718</v>
      </c>
      <c r="H49" s="52" t="s">
        <v>452</v>
      </c>
      <c r="I49" s="52" t="s">
        <v>1719</v>
      </c>
      <c r="J49" s="50" t="s">
        <v>1720</v>
      </c>
    </row>
    <row r="50" spans="1:10" hidden="1">
      <c r="A50" s="50" t="s">
        <v>1591</v>
      </c>
      <c r="B50" s="51">
        <v>99</v>
      </c>
      <c r="C50" s="50" t="s">
        <v>183</v>
      </c>
      <c r="D50" s="52" t="s">
        <v>1721</v>
      </c>
      <c r="E50" s="52" t="s">
        <v>1722</v>
      </c>
      <c r="F50" s="52" t="s">
        <v>1510</v>
      </c>
      <c r="G50" s="52" t="s">
        <v>1723</v>
      </c>
      <c r="H50" s="52" t="s">
        <v>183</v>
      </c>
      <c r="I50" s="52" t="s">
        <v>1724</v>
      </c>
      <c r="J50" s="50" t="s">
        <v>1510</v>
      </c>
    </row>
    <row r="51" spans="1:10" hidden="1">
      <c r="A51" s="50" t="s">
        <v>1725</v>
      </c>
      <c r="B51" s="51">
        <v>726</v>
      </c>
      <c r="C51" s="50" t="s">
        <v>1726</v>
      </c>
      <c r="D51" s="52" t="s">
        <v>1727</v>
      </c>
      <c r="E51" s="52" t="s">
        <v>1509</v>
      </c>
      <c r="F51" s="52" t="s">
        <v>1510</v>
      </c>
      <c r="G51" s="52" t="s">
        <v>1728</v>
      </c>
      <c r="H51" s="52" t="s">
        <v>46</v>
      </c>
      <c r="I51" s="52" t="s">
        <v>1729</v>
      </c>
      <c r="J51" s="75" t="s">
        <v>1730</v>
      </c>
    </row>
    <row r="52" spans="1:10" hidden="1">
      <c r="A52" s="50" t="s">
        <v>1731</v>
      </c>
      <c r="B52" s="51">
        <v>73</v>
      </c>
      <c r="C52" s="50" t="s">
        <v>1263</v>
      </c>
      <c r="D52" s="52" t="s">
        <v>1732</v>
      </c>
      <c r="E52" s="52" t="s">
        <v>1733</v>
      </c>
      <c r="F52" s="52" t="s">
        <v>1510</v>
      </c>
      <c r="G52" s="52" t="s">
        <v>1734</v>
      </c>
      <c r="H52" s="52" t="s">
        <v>1263</v>
      </c>
      <c r="I52" s="52" t="s">
        <v>1735</v>
      </c>
      <c r="J52" s="50" t="s">
        <v>998</v>
      </c>
    </row>
    <row r="53" spans="1:10" hidden="1">
      <c r="A53" s="50" t="s">
        <v>1736</v>
      </c>
      <c r="B53" s="51">
        <v>19</v>
      </c>
      <c r="C53" s="50" t="s">
        <v>467</v>
      </c>
      <c r="D53" s="52" t="s">
        <v>1737</v>
      </c>
      <c r="E53" s="52" t="s">
        <v>1658</v>
      </c>
      <c r="F53" s="52" t="s">
        <v>1510</v>
      </c>
      <c r="G53" s="52" t="s">
        <v>1738</v>
      </c>
      <c r="H53" s="52" t="s">
        <v>467</v>
      </c>
      <c r="I53" s="52" t="s">
        <v>1739</v>
      </c>
      <c r="J53" s="50" t="s">
        <v>1740</v>
      </c>
    </row>
    <row r="54" spans="1:10" hidden="1">
      <c r="A54" s="50" t="s">
        <v>1741</v>
      </c>
      <c r="B54" s="51">
        <v>75</v>
      </c>
      <c r="C54" s="50" t="s">
        <v>167</v>
      </c>
      <c r="D54" s="52" t="s">
        <v>1742</v>
      </c>
      <c r="E54" s="52" t="s">
        <v>1658</v>
      </c>
      <c r="F54" s="52" t="s">
        <v>1510</v>
      </c>
      <c r="G54" s="52" t="s">
        <v>1743</v>
      </c>
      <c r="H54" s="52" t="s">
        <v>167</v>
      </c>
      <c r="I54" s="52" t="s">
        <v>1744</v>
      </c>
      <c r="J54" s="50" t="s">
        <v>925</v>
      </c>
    </row>
    <row r="55" spans="1:10" hidden="1">
      <c r="A55" s="50" t="s">
        <v>1745</v>
      </c>
      <c r="B55" s="51">
        <v>15</v>
      </c>
      <c r="C55" s="50" t="s">
        <v>95</v>
      </c>
      <c r="D55" s="52" t="s">
        <v>1746</v>
      </c>
      <c r="E55" s="52" t="s">
        <v>1572</v>
      </c>
      <c r="F55" s="52" t="s">
        <v>1510</v>
      </c>
      <c r="G55" s="52" t="s">
        <v>1620</v>
      </c>
      <c r="H55" s="52" t="s">
        <v>95</v>
      </c>
      <c r="I55" s="52" t="s">
        <v>1747</v>
      </c>
      <c r="J55" s="50" t="s">
        <v>958</v>
      </c>
    </row>
    <row r="56" spans="1:10" hidden="1">
      <c r="A56" s="53" t="s">
        <v>1748</v>
      </c>
      <c r="B56" s="51">
        <v>20</v>
      </c>
      <c r="C56" s="50" t="s">
        <v>1749</v>
      </c>
      <c r="D56" s="52" t="s">
        <v>1750</v>
      </c>
      <c r="E56" s="52" t="s">
        <v>1539</v>
      </c>
      <c r="F56" s="52" t="s">
        <v>1510</v>
      </c>
      <c r="G56" s="52" t="s">
        <v>1751</v>
      </c>
      <c r="H56" s="52" t="s">
        <v>1749</v>
      </c>
      <c r="I56" s="52" t="s">
        <v>1752</v>
      </c>
      <c r="J56" s="50" t="s">
        <v>1753</v>
      </c>
    </row>
    <row r="57" spans="1:10" hidden="1">
      <c r="A57" s="50" t="s">
        <v>1591</v>
      </c>
      <c r="B57" s="51">
        <v>58</v>
      </c>
      <c r="C57" s="50" t="s">
        <v>471</v>
      </c>
      <c r="D57" s="52" t="s">
        <v>1754</v>
      </c>
      <c r="E57" s="52" t="s">
        <v>1535</v>
      </c>
      <c r="F57" s="52" t="s">
        <v>1510</v>
      </c>
      <c r="G57" s="52" t="s">
        <v>1755</v>
      </c>
      <c r="H57" s="52" t="s">
        <v>471</v>
      </c>
      <c r="I57" s="52" t="s">
        <v>1756</v>
      </c>
      <c r="J57" s="50" t="s">
        <v>937</v>
      </c>
    </row>
    <row r="58" spans="1:10" hidden="1">
      <c r="A58" s="50" t="s">
        <v>1757</v>
      </c>
      <c r="B58" s="51">
        <v>113</v>
      </c>
      <c r="C58" s="50" t="s">
        <v>212</v>
      </c>
      <c r="D58" s="52" t="s">
        <v>1651</v>
      </c>
      <c r="E58" s="52" t="s">
        <v>1758</v>
      </c>
      <c r="F58" s="52" t="s">
        <v>1510</v>
      </c>
      <c r="G58" s="52" t="s">
        <v>1759</v>
      </c>
      <c r="H58" s="52" t="s">
        <v>212</v>
      </c>
      <c r="I58" s="52" t="s">
        <v>1760</v>
      </c>
      <c r="J58" s="50" t="s">
        <v>996</v>
      </c>
    </row>
    <row r="59" spans="1:10" hidden="1">
      <c r="A59" s="50" t="s">
        <v>1761</v>
      </c>
      <c r="B59" s="51">
        <v>25</v>
      </c>
      <c r="C59" s="50" t="s">
        <v>90</v>
      </c>
      <c r="D59" s="52" t="s">
        <v>1762</v>
      </c>
      <c r="E59" s="52" t="s">
        <v>1758</v>
      </c>
      <c r="F59" s="52" t="s">
        <v>1510</v>
      </c>
      <c r="G59" s="52" t="s">
        <v>1763</v>
      </c>
      <c r="H59" s="52" t="s">
        <v>90</v>
      </c>
      <c r="I59" s="52" t="s">
        <v>1764</v>
      </c>
      <c r="J59" s="50" t="s">
        <v>921</v>
      </c>
    </row>
    <row r="60" spans="1:10" hidden="1">
      <c r="A60" s="50" t="s">
        <v>1765</v>
      </c>
      <c r="B60" s="51">
        <v>124</v>
      </c>
      <c r="C60" s="50" t="s">
        <v>205</v>
      </c>
      <c r="D60" s="52" t="s">
        <v>1524</v>
      </c>
      <c r="E60" s="52" t="s">
        <v>1766</v>
      </c>
      <c r="F60" s="52" t="s">
        <v>1510</v>
      </c>
      <c r="G60" s="52" t="s">
        <v>1767</v>
      </c>
      <c r="H60" s="52" t="s">
        <v>205</v>
      </c>
      <c r="I60" s="52" t="s">
        <v>1768</v>
      </c>
      <c r="J60" s="50" t="s">
        <v>1510</v>
      </c>
    </row>
    <row r="61" spans="1:10" hidden="1">
      <c r="A61" s="50" t="s">
        <v>1769</v>
      </c>
      <c r="B61" s="51">
        <v>161</v>
      </c>
      <c r="C61" s="50" t="s">
        <v>205</v>
      </c>
      <c r="D61" s="52" t="s">
        <v>1770</v>
      </c>
      <c r="E61" s="52" t="s">
        <v>1557</v>
      </c>
      <c r="F61" s="52" t="s">
        <v>1510</v>
      </c>
      <c r="G61" s="52" t="s">
        <v>1767</v>
      </c>
      <c r="H61" s="52" t="s">
        <v>205</v>
      </c>
      <c r="I61" s="52" t="s">
        <v>1771</v>
      </c>
      <c r="J61" s="50" t="s">
        <v>1510</v>
      </c>
    </row>
    <row r="62" spans="1:10" hidden="1">
      <c r="A62" s="50" t="s">
        <v>1772</v>
      </c>
      <c r="B62" s="51">
        <v>76</v>
      </c>
      <c r="C62" s="50" t="s">
        <v>474</v>
      </c>
      <c r="D62" s="52" t="s">
        <v>1686</v>
      </c>
      <c r="E62" s="52" t="s">
        <v>1572</v>
      </c>
      <c r="F62" s="52" t="s">
        <v>1510</v>
      </c>
      <c r="G62" s="52" t="s">
        <v>1773</v>
      </c>
      <c r="H62" s="52" t="s">
        <v>474</v>
      </c>
      <c r="I62" s="52" t="s">
        <v>1774</v>
      </c>
      <c r="J62" s="50" t="s">
        <v>1510</v>
      </c>
    </row>
    <row r="63" spans="1:10" hidden="1">
      <c r="A63" s="50" t="s">
        <v>1775</v>
      </c>
      <c r="B63" s="51">
        <v>4</v>
      </c>
      <c r="C63" s="50" t="s">
        <v>1776</v>
      </c>
      <c r="D63" s="52" t="s">
        <v>1777</v>
      </c>
      <c r="E63" s="52" t="s">
        <v>1778</v>
      </c>
      <c r="F63" s="52" t="s">
        <v>1510</v>
      </c>
      <c r="G63" s="52" t="s">
        <v>1546</v>
      </c>
      <c r="H63" s="52" t="s">
        <v>46</v>
      </c>
      <c r="I63" s="52" t="s">
        <v>1547</v>
      </c>
      <c r="J63" s="50" t="s">
        <v>1465</v>
      </c>
    </row>
  </sheetData>
  <autoFilter ref="A3:J63">
    <filterColumn colId="2">
      <filters>
        <filter val="Głogów"/>
      </filters>
    </filterColumn>
  </autoFilter>
  <hyperlinks>
    <hyperlink ref="J28" r:id="rId1"/>
    <hyperlink ref="J51" r:id="rId2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G113"/>
  <sheetViews>
    <sheetView topLeftCell="C1" workbookViewId="0">
      <selection activeCell="F25" sqref="F25"/>
    </sheetView>
  </sheetViews>
  <sheetFormatPr defaultRowHeight="15"/>
  <cols>
    <col min="1" max="1" width="77.85546875" customWidth="1"/>
    <col min="2" max="2" width="102.42578125" bestFit="1" customWidth="1"/>
    <col min="3" max="3" width="34.5703125" bestFit="1" customWidth="1"/>
    <col min="4" max="4" width="15.42578125" bestFit="1" customWidth="1"/>
    <col min="5" max="5" width="27.140625" bestFit="1" customWidth="1"/>
    <col min="6" max="6" width="71.85546875" customWidth="1"/>
    <col min="7" max="7" width="35.85546875" bestFit="1" customWidth="1"/>
  </cols>
  <sheetData>
    <row r="1" spans="1:7">
      <c r="A1" s="37" t="s">
        <v>1077</v>
      </c>
      <c r="B1" s="37" t="s">
        <v>1078</v>
      </c>
      <c r="C1" s="37" t="s">
        <v>1079</v>
      </c>
      <c r="D1" s="37" t="s">
        <v>1080</v>
      </c>
      <c r="E1" s="37" t="s">
        <v>1081</v>
      </c>
      <c r="F1" s="37" t="s">
        <v>1082</v>
      </c>
      <c r="G1" s="52"/>
    </row>
    <row r="2" spans="1:7" hidden="1">
      <c r="A2" s="38" t="s">
        <v>1083</v>
      </c>
      <c r="B2" s="39" t="s">
        <v>1084</v>
      </c>
      <c r="C2" s="39" t="s">
        <v>1085</v>
      </c>
      <c r="D2" s="39" t="s">
        <v>168</v>
      </c>
      <c r="E2" s="39" t="s">
        <v>1086</v>
      </c>
      <c r="F2" s="39" t="s">
        <v>1087</v>
      </c>
      <c r="G2" s="52"/>
    </row>
    <row r="3" spans="1:7" hidden="1">
      <c r="A3" s="38"/>
      <c r="B3" s="40" t="s">
        <v>1088</v>
      </c>
      <c r="C3" s="39" t="s">
        <v>1089</v>
      </c>
      <c r="D3" s="54" t="s">
        <v>168</v>
      </c>
      <c r="E3" s="39" t="s">
        <v>879</v>
      </c>
      <c r="F3" s="55" t="s">
        <v>982</v>
      </c>
      <c r="G3" s="52" t="s">
        <v>983</v>
      </c>
    </row>
    <row r="4" spans="1:7" hidden="1">
      <c r="A4" s="38" t="s">
        <v>1090</v>
      </c>
      <c r="B4" s="41" t="s">
        <v>1003</v>
      </c>
      <c r="C4" s="39" t="s">
        <v>1091</v>
      </c>
      <c r="D4" s="54" t="s">
        <v>168</v>
      </c>
      <c r="E4" s="39" t="s">
        <v>880</v>
      </c>
      <c r="F4" s="39" t="s">
        <v>1092</v>
      </c>
      <c r="G4" s="52"/>
    </row>
    <row r="5" spans="1:7" hidden="1">
      <c r="A5" s="38" t="s">
        <v>1093</v>
      </c>
      <c r="B5" s="42" t="s">
        <v>1094</v>
      </c>
      <c r="C5" s="39" t="s">
        <v>1095</v>
      </c>
      <c r="D5" s="54" t="s">
        <v>459</v>
      </c>
      <c r="E5" s="39" t="s">
        <v>881</v>
      </c>
      <c r="F5" s="39" t="s">
        <v>1096</v>
      </c>
      <c r="G5" s="52"/>
    </row>
    <row r="6" spans="1:7" hidden="1">
      <c r="A6" s="38" t="s">
        <v>1097</v>
      </c>
      <c r="B6" s="39" t="s">
        <v>1098</v>
      </c>
      <c r="C6" s="39" t="s">
        <v>1099</v>
      </c>
      <c r="D6" s="54" t="s">
        <v>469</v>
      </c>
      <c r="E6" s="39" t="s">
        <v>882</v>
      </c>
      <c r="F6" s="39" t="s">
        <v>883</v>
      </c>
      <c r="G6" s="52"/>
    </row>
    <row r="7" spans="1:7" hidden="1">
      <c r="A7" s="43" t="s">
        <v>1100</v>
      </c>
      <c r="B7" s="39" t="s">
        <v>1101</v>
      </c>
      <c r="C7" s="39" t="s">
        <v>1102</v>
      </c>
      <c r="D7" s="39" t="s">
        <v>469</v>
      </c>
      <c r="E7" s="39" t="s">
        <v>1103</v>
      </c>
      <c r="F7" s="39" t="s">
        <v>1104</v>
      </c>
      <c r="G7" s="52"/>
    </row>
    <row r="8" spans="1:7" hidden="1">
      <c r="A8" s="38" t="s">
        <v>1105</v>
      </c>
      <c r="B8" s="39" t="s">
        <v>1106</v>
      </c>
      <c r="C8" s="39" t="s">
        <v>1107</v>
      </c>
      <c r="D8" s="54" t="s">
        <v>469</v>
      </c>
      <c r="E8" s="39" t="s">
        <v>884</v>
      </c>
      <c r="F8" s="39" t="s">
        <v>885</v>
      </c>
      <c r="G8" s="52"/>
    </row>
    <row r="9" spans="1:7" hidden="1">
      <c r="A9" s="38" t="s">
        <v>1108</v>
      </c>
      <c r="B9" s="39" t="s">
        <v>1109</v>
      </c>
      <c r="C9" s="39" t="s">
        <v>1110</v>
      </c>
      <c r="D9" s="39" t="s">
        <v>469</v>
      </c>
      <c r="E9" s="39" t="s">
        <v>1111</v>
      </c>
      <c r="F9" s="39" t="s">
        <v>1112</v>
      </c>
      <c r="G9" s="52"/>
    </row>
    <row r="10" spans="1:7" hidden="1">
      <c r="A10" s="38" t="s">
        <v>1113</v>
      </c>
      <c r="B10" s="39" t="s">
        <v>1114</v>
      </c>
      <c r="C10" s="39" t="s">
        <v>1115</v>
      </c>
      <c r="D10" s="39" t="s">
        <v>1116</v>
      </c>
      <c r="E10" s="39" t="s">
        <v>1117</v>
      </c>
      <c r="F10" s="39" t="s">
        <v>1118</v>
      </c>
      <c r="G10" s="52"/>
    </row>
    <row r="11" spans="1:7" hidden="1">
      <c r="A11" s="38" t="s">
        <v>1119</v>
      </c>
      <c r="B11" s="42" t="s">
        <v>1120</v>
      </c>
      <c r="C11" s="39" t="s">
        <v>1121</v>
      </c>
      <c r="D11" s="54" t="s">
        <v>462</v>
      </c>
      <c r="E11" s="39" t="s">
        <v>886</v>
      </c>
      <c r="F11" s="39" t="s">
        <v>887</v>
      </c>
      <c r="G11" s="52"/>
    </row>
    <row r="12" spans="1:7" hidden="1">
      <c r="A12" s="38" t="s">
        <v>1122</v>
      </c>
      <c r="B12" s="42" t="s">
        <v>1123</v>
      </c>
      <c r="C12" s="39" t="s">
        <v>1124</v>
      </c>
      <c r="D12" s="54" t="s">
        <v>467</v>
      </c>
      <c r="E12" s="39" t="s">
        <v>888</v>
      </c>
      <c r="F12" s="39" t="s">
        <v>889</v>
      </c>
      <c r="G12" s="52"/>
    </row>
    <row r="13" spans="1:7" hidden="1">
      <c r="A13" s="38" t="s">
        <v>1062</v>
      </c>
      <c r="B13" s="42" t="s">
        <v>1125</v>
      </c>
      <c r="C13" s="39" t="s">
        <v>1126</v>
      </c>
      <c r="D13" s="54" t="s">
        <v>199</v>
      </c>
      <c r="E13" s="39" t="s">
        <v>890</v>
      </c>
      <c r="F13" s="39" t="s">
        <v>891</v>
      </c>
      <c r="G13" s="52"/>
    </row>
    <row r="14" spans="1:7" hidden="1">
      <c r="A14" s="38" t="s">
        <v>214</v>
      </c>
      <c r="B14" s="42" t="s">
        <v>1127</v>
      </c>
      <c r="C14" s="39" t="s">
        <v>1128</v>
      </c>
      <c r="D14" s="54" t="s">
        <v>215</v>
      </c>
      <c r="E14" s="39" t="s">
        <v>892</v>
      </c>
      <c r="F14" s="39" t="s">
        <v>893</v>
      </c>
      <c r="G14" s="52"/>
    </row>
    <row r="15" spans="1:7" hidden="1">
      <c r="A15" s="43" t="s">
        <v>1129</v>
      </c>
      <c r="B15" s="39" t="s">
        <v>1130</v>
      </c>
      <c r="C15" s="39" t="s">
        <v>1131</v>
      </c>
      <c r="D15" s="39" t="s">
        <v>428</v>
      </c>
      <c r="E15" s="39" t="s">
        <v>1132</v>
      </c>
      <c r="F15" s="39" t="s">
        <v>1133</v>
      </c>
      <c r="G15" s="52"/>
    </row>
    <row r="16" spans="1:7" hidden="1">
      <c r="A16" s="38" t="s">
        <v>1134</v>
      </c>
      <c r="B16" s="39" t="s">
        <v>1135</v>
      </c>
      <c r="C16" s="39" t="s">
        <v>1136</v>
      </c>
      <c r="D16" s="39" t="s">
        <v>428</v>
      </c>
      <c r="E16" s="39" t="s">
        <v>1137</v>
      </c>
      <c r="F16" s="39" t="s">
        <v>1138</v>
      </c>
      <c r="G16" s="52"/>
    </row>
    <row r="17" spans="1:7" hidden="1">
      <c r="A17" s="38" t="s">
        <v>1139</v>
      </c>
      <c r="B17" s="39" t="s">
        <v>1140</v>
      </c>
      <c r="C17" s="39" t="s">
        <v>1141</v>
      </c>
      <c r="D17" s="54" t="s">
        <v>428</v>
      </c>
      <c r="E17" s="39" t="s">
        <v>894</v>
      </c>
      <c r="F17" s="39" t="s">
        <v>895</v>
      </c>
      <c r="G17" s="52"/>
    </row>
    <row r="18" spans="1:7">
      <c r="A18" s="38" t="s">
        <v>1142</v>
      </c>
      <c r="B18" s="39" t="s">
        <v>1143</v>
      </c>
      <c r="C18" s="39" t="s">
        <v>1144</v>
      </c>
      <c r="D18" s="39" t="s">
        <v>449</v>
      </c>
      <c r="E18" s="39" t="s">
        <v>1145</v>
      </c>
      <c r="F18" s="39" t="s">
        <v>1146</v>
      </c>
      <c r="G18" s="52"/>
    </row>
    <row r="19" spans="1:7">
      <c r="A19" s="38" t="s">
        <v>1147</v>
      </c>
      <c r="B19" s="39" t="s">
        <v>1148</v>
      </c>
      <c r="C19" s="39" t="s">
        <v>1149</v>
      </c>
      <c r="D19" s="39" t="s">
        <v>449</v>
      </c>
      <c r="E19" s="39" t="s">
        <v>1150</v>
      </c>
      <c r="F19" s="39" t="s">
        <v>1151</v>
      </c>
      <c r="G19" s="52"/>
    </row>
    <row r="20" spans="1:7">
      <c r="A20" s="38" t="s">
        <v>1152</v>
      </c>
      <c r="B20" s="42" t="s">
        <v>1153</v>
      </c>
      <c r="C20" s="39" t="s">
        <v>1154</v>
      </c>
      <c r="D20" s="54" t="s">
        <v>449</v>
      </c>
      <c r="E20" s="39" t="s">
        <v>896</v>
      </c>
      <c r="F20" s="39" t="s">
        <v>897</v>
      </c>
      <c r="G20" s="63" t="s">
        <v>1794</v>
      </c>
    </row>
    <row r="21" spans="1:7">
      <c r="A21" s="38" t="s">
        <v>1155</v>
      </c>
      <c r="B21" s="39" t="s">
        <v>1156</v>
      </c>
      <c r="C21" s="39" t="s">
        <v>1157</v>
      </c>
      <c r="D21" s="39" t="s">
        <v>449</v>
      </c>
      <c r="E21" s="39" t="s">
        <v>1158</v>
      </c>
      <c r="F21" s="39" t="s">
        <v>1159</v>
      </c>
      <c r="G21" s="52"/>
    </row>
    <row r="22" spans="1:7">
      <c r="A22" s="38" t="s">
        <v>1160</v>
      </c>
      <c r="B22" s="39" t="s">
        <v>1161</v>
      </c>
      <c r="C22" s="39" t="s">
        <v>1162</v>
      </c>
      <c r="D22" s="39" t="s">
        <v>449</v>
      </c>
      <c r="E22" s="39" t="s">
        <v>1163</v>
      </c>
      <c r="F22" s="39" t="s">
        <v>1164</v>
      </c>
      <c r="G22" s="52"/>
    </row>
    <row r="23" spans="1:7">
      <c r="A23" s="38" t="s">
        <v>1165</v>
      </c>
      <c r="B23" s="39" t="s">
        <v>1166</v>
      </c>
      <c r="C23" s="39" t="s">
        <v>1167</v>
      </c>
      <c r="D23" s="39" t="s">
        <v>449</v>
      </c>
      <c r="E23" s="39" t="s">
        <v>1168</v>
      </c>
      <c r="F23" s="39" t="s">
        <v>1169</v>
      </c>
      <c r="G23" s="52"/>
    </row>
    <row r="24" spans="1:7">
      <c r="A24" s="38" t="s">
        <v>1170</v>
      </c>
      <c r="B24" s="39" t="s">
        <v>1171</v>
      </c>
      <c r="C24" s="39" t="s">
        <v>1172</v>
      </c>
      <c r="D24" s="39" t="s">
        <v>449</v>
      </c>
      <c r="E24" s="39" t="s">
        <v>1173</v>
      </c>
      <c r="F24" s="39" t="s">
        <v>1174</v>
      </c>
      <c r="G24" s="52"/>
    </row>
    <row r="25" spans="1:7">
      <c r="A25" s="38" t="s">
        <v>1175</v>
      </c>
      <c r="B25" s="39" t="s">
        <v>1176</v>
      </c>
      <c r="C25" s="39" t="s">
        <v>1177</v>
      </c>
      <c r="D25" s="39" t="s">
        <v>449</v>
      </c>
      <c r="E25" s="39" t="s">
        <v>1178</v>
      </c>
      <c r="F25" s="39" t="s">
        <v>1179</v>
      </c>
      <c r="G25" s="52"/>
    </row>
    <row r="26" spans="1:7" hidden="1">
      <c r="A26" s="38" t="s">
        <v>1180</v>
      </c>
      <c r="B26" s="42" t="s">
        <v>1181</v>
      </c>
      <c r="C26" s="39" t="s">
        <v>1182</v>
      </c>
      <c r="D26" s="54" t="s">
        <v>121</v>
      </c>
      <c r="E26" s="39" t="s">
        <v>898</v>
      </c>
      <c r="F26" s="55" t="s">
        <v>986</v>
      </c>
      <c r="G26" s="52" t="s">
        <v>987</v>
      </c>
    </row>
    <row r="27" spans="1:7" hidden="1">
      <c r="A27" s="38" t="s">
        <v>1183</v>
      </c>
      <c r="B27" s="42" t="s">
        <v>1184</v>
      </c>
      <c r="C27" s="39" t="s">
        <v>1185</v>
      </c>
      <c r="D27" s="54" t="s">
        <v>183</v>
      </c>
      <c r="E27" s="39" t="s">
        <v>899</v>
      </c>
      <c r="F27" s="39" t="s">
        <v>900</v>
      </c>
      <c r="G27" s="52"/>
    </row>
    <row r="28" spans="1:7" hidden="1">
      <c r="A28" s="43" t="s">
        <v>1186</v>
      </c>
      <c r="B28" s="42" t="s">
        <v>1187</v>
      </c>
      <c r="C28" s="39" t="s">
        <v>1188</v>
      </c>
      <c r="D28" s="39" t="s">
        <v>201</v>
      </c>
      <c r="E28" s="39" t="s">
        <v>1189</v>
      </c>
      <c r="F28" s="39" t="s">
        <v>1190</v>
      </c>
      <c r="G28" s="52"/>
    </row>
    <row r="29" spans="1:7" hidden="1">
      <c r="A29" s="38" t="s">
        <v>1191</v>
      </c>
      <c r="B29" s="42" t="s">
        <v>1192</v>
      </c>
      <c r="C29" s="39" t="s">
        <v>1193</v>
      </c>
      <c r="D29" s="54" t="s">
        <v>201</v>
      </c>
      <c r="E29" s="39" t="s">
        <v>901</v>
      </c>
      <c r="F29" s="39" t="s">
        <v>902</v>
      </c>
      <c r="G29" s="52"/>
    </row>
    <row r="30" spans="1:7" hidden="1">
      <c r="A30" s="38" t="s">
        <v>1194</v>
      </c>
      <c r="B30" s="39" t="s">
        <v>1195</v>
      </c>
      <c r="C30" s="39" t="s">
        <v>1196</v>
      </c>
      <c r="D30" s="39" t="s">
        <v>201</v>
      </c>
      <c r="E30" s="39" t="s">
        <v>1197</v>
      </c>
      <c r="F30" s="39" t="s">
        <v>1198</v>
      </c>
      <c r="G30" s="52"/>
    </row>
    <row r="31" spans="1:7" hidden="1">
      <c r="A31" s="38" t="s">
        <v>1199</v>
      </c>
      <c r="B31" s="42" t="s">
        <v>1200</v>
      </c>
      <c r="C31" s="39" t="s">
        <v>1201</v>
      </c>
      <c r="D31" s="54" t="s">
        <v>1202</v>
      </c>
      <c r="E31" s="39" t="s">
        <v>903</v>
      </c>
      <c r="F31" s="39" t="s">
        <v>904</v>
      </c>
      <c r="G31" s="52"/>
    </row>
    <row r="32" spans="1:7" hidden="1">
      <c r="A32" s="38" t="s">
        <v>1203</v>
      </c>
      <c r="B32" s="39" t="s">
        <v>1204</v>
      </c>
      <c r="C32" s="39" t="s">
        <v>1205</v>
      </c>
      <c r="D32" s="39" t="s">
        <v>205</v>
      </c>
      <c r="E32" s="39" t="s">
        <v>1206</v>
      </c>
      <c r="F32" s="39" t="s">
        <v>1207</v>
      </c>
      <c r="G32" s="52"/>
    </row>
    <row r="33" spans="1:7" hidden="1">
      <c r="A33" s="38" t="s">
        <v>1208</v>
      </c>
      <c r="B33" s="39" t="s">
        <v>1209</v>
      </c>
      <c r="C33" s="39" t="s">
        <v>1210</v>
      </c>
      <c r="D33" s="39" t="s">
        <v>205</v>
      </c>
      <c r="E33" s="39" t="s">
        <v>1211</v>
      </c>
      <c r="F33" s="39" t="s">
        <v>1212</v>
      </c>
      <c r="G33" s="52"/>
    </row>
    <row r="34" spans="1:7" hidden="1">
      <c r="A34" s="38" t="s">
        <v>1213</v>
      </c>
      <c r="B34" s="39" t="s">
        <v>1214</v>
      </c>
      <c r="C34" s="39" t="s">
        <v>1215</v>
      </c>
      <c r="D34" s="39" t="s">
        <v>205</v>
      </c>
      <c r="E34" s="39" t="s">
        <v>1216</v>
      </c>
      <c r="F34" s="39" t="s">
        <v>1217</v>
      </c>
      <c r="G34" s="52"/>
    </row>
    <row r="35" spans="1:7" hidden="1">
      <c r="A35" s="38" t="s">
        <v>1218</v>
      </c>
      <c r="B35" s="42" t="s">
        <v>1219</v>
      </c>
      <c r="C35" s="39" t="s">
        <v>1220</v>
      </c>
      <c r="D35" s="54" t="s">
        <v>205</v>
      </c>
      <c r="E35" s="39" t="s">
        <v>905</v>
      </c>
      <c r="F35" s="39" t="s">
        <v>906</v>
      </c>
      <c r="G35" s="52"/>
    </row>
    <row r="36" spans="1:7" hidden="1">
      <c r="A36" s="38" t="s">
        <v>1221</v>
      </c>
      <c r="B36" s="42" t="s">
        <v>1222</v>
      </c>
      <c r="C36" s="39" t="s">
        <v>1223</v>
      </c>
      <c r="D36" s="54" t="s">
        <v>205</v>
      </c>
      <c r="E36" s="39" t="s">
        <v>907</v>
      </c>
      <c r="F36" s="39" t="s">
        <v>908</v>
      </c>
      <c r="G36" s="52"/>
    </row>
    <row r="37" spans="1:7" hidden="1">
      <c r="A37" s="38" t="s">
        <v>1224</v>
      </c>
      <c r="B37" s="39" t="s">
        <v>1225</v>
      </c>
      <c r="C37" s="39" t="s">
        <v>1226</v>
      </c>
      <c r="D37" s="39" t="s">
        <v>205</v>
      </c>
      <c r="E37" s="39" t="s">
        <v>1227</v>
      </c>
      <c r="F37" s="39" t="s">
        <v>1228</v>
      </c>
      <c r="G37" s="52"/>
    </row>
    <row r="38" spans="1:7" hidden="1">
      <c r="A38" s="38" t="s">
        <v>1229</v>
      </c>
      <c r="B38" s="39" t="s">
        <v>1230</v>
      </c>
      <c r="C38" s="39" t="s">
        <v>1231</v>
      </c>
      <c r="D38" s="39" t="s">
        <v>205</v>
      </c>
      <c r="E38" s="39" t="s">
        <v>1232</v>
      </c>
      <c r="F38" s="39" t="s">
        <v>1233</v>
      </c>
      <c r="G38" s="52"/>
    </row>
    <row r="39" spans="1:7" hidden="1">
      <c r="A39" s="38" t="s">
        <v>1234</v>
      </c>
      <c r="B39" s="39" t="s">
        <v>1235</v>
      </c>
      <c r="C39" s="39" t="s">
        <v>1236</v>
      </c>
      <c r="D39" s="39" t="s">
        <v>1237</v>
      </c>
      <c r="E39" s="39" t="s">
        <v>1238</v>
      </c>
      <c r="F39" s="39" t="s">
        <v>1239</v>
      </c>
      <c r="G39" s="52"/>
    </row>
    <row r="40" spans="1:7" hidden="1">
      <c r="A40" s="38" t="s">
        <v>1240</v>
      </c>
      <c r="B40" s="42" t="s">
        <v>1241</v>
      </c>
      <c r="C40" s="39" t="s">
        <v>1242</v>
      </c>
      <c r="D40" s="54" t="s">
        <v>65</v>
      </c>
      <c r="E40" s="39" t="s">
        <v>909</v>
      </c>
      <c r="F40" s="55" t="s">
        <v>1791</v>
      </c>
      <c r="G40" s="52" t="s">
        <v>1792</v>
      </c>
    </row>
    <row r="41" spans="1:7" hidden="1">
      <c r="A41" s="38" t="s">
        <v>1243</v>
      </c>
      <c r="B41" s="39" t="s">
        <v>1244</v>
      </c>
      <c r="C41" s="39" t="s">
        <v>1245</v>
      </c>
      <c r="D41" s="39" t="s">
        <v>1246</v>
      </c>
      <c r="E41" s="39" t="s">
        <v>1247</v>
      </c>
      <c r="F41" s="39" t="s">
        <v>1248</v>
      </c>
      <c r="G41" s="52"/>
    </row>
    <row r="42" spans="1:7" hidden="1">
      <c r="A42" s="38"/>
      <c r="B42" s="42" t="s">
        <v>1249</v>
      </c>
      <c r="C42" s="39" t="s">
        <v>1250</v>
      </c>
      <c r="D42" s="39" t="s">
        <v>450</v>
      </c>
      <c r="E42" s="39" t="s">
        <v>1251</v>
      </c>
      <c r="F42" s="39" t="s">
        <v>1252</v>
      </c>
      <c r="G42" s="52"/>
    </row>
    <row r="43" spans="1:7" hidden="1">
      <c r="A43" s="38" t="s">
        <v>1253</v>
      </c>
      <c r="B43" s="44" t="s">
        <v>1254</v>
      </c>
      <c r="C43" s="39" t="s">
        <v>1255</v>
      </c>
      <c r="D43" s="54" t="s">
        <v>450</v>
      </c>
      <c r="E43" s="39" t="s">
        <v>911</v>
      </c>
      <c r="F43" s="55" t="s">
        <v>1788</v>
      </c>
      <c r="G43" s="52" t="s">
        <v>1789</v>
      </c>
    </row>
    <row r="44" spans="1:7" hidden="1">
      <c r="A44" s="38" t="s">
        <v>1256</v>
      </c>
      <c r="B44" s="42" t="s">
        <v>1257</v>
      </c>
      <c r="C44" s="39" t="s">
        <v>1258</v>
      </c>
      <c r="D44" s="54" t="s">
        <v>474</v>
      </c>
      <c r="E44" s="39" t="s">
        <v>913</v>
      </c>
      <c r="F44" s="39" t="s">
        <v>914</v>
      </c>
      <c r="G44" s="63" t="s">
        <v>1795</v>
      </c>
    </row>
    <row r="45" spans="1:7" hidden="1">
      <c r="A45" s="38" t="s">
        <v>1057</v>
      </c>
      <c r="B45" s="42" t="s">
        <v>1259</v>
      </c>
      <c r="C45" s="39" t="s">
        <v>1260</v>
      </c>
      <c r="D45" s="54" t="s">
        <v>45</v>
      </c>
      <c r="E45" s="39" t="s">
        <v>915</v>
      </c>
      <c r="F45" s="55" t="s">
        <v>988</v>
      </c>
      <c r="G45" s="52" t="s">
        <v>989</v>
      </c>
    </row>
    <row r="46" spans="1:7" hidden="1">
      <c r="A46" s="38" t="s">
        <v>1261</v>
      </c>
      <c r="B46" s="42" t="s">
        <v>1262</v>
      </c>
      <c r="C46" s="39" t="s">
        <v>1255</v>
      </c>
      <c r="D46" s="54" t="s">
        <v>1263</v>
      </c>
      <c r="E46" s="39" t="s">
        <v>1264</v>
      </c>
      <c r="F46" s="39" t="s">
        <v>998</v>
      </c>
      <c r="G46" s="63" t="s">
        <v>1793</v>
      </c>
    </row>
    <row r="47" spans="1:7" hidden="1">
      <c r="A47" s="43" t="s">
        <v>1265</v>
      </c>
      <c r="B47" s="39" t="s">
        <v>1266</v>
      </c>
      <c r="C47" s="39" t="s">
        <v>1267</v>
      </c>
      <c r="D47" s="39" t="s">
        <v>200</v>
      </c>
      <c r="E47" s="39" t="s">
        <v>1268</v>
      </c>
      <c r="F47" s="39" t="s">
        <v>1269</v>
      </c>
      <c r="G47" s="52"/>
    </row>
    <row r="48" spans="1:7" hidden="1">
      <c r="A48" s="38" t="s">
        <v>1270</v>
      </c>
      <c r="B48" s="39" t="s">
        <v>1271</v>
      </c>
      <c r="C48" s="39" t="s">
        <v>1272</v>
      </c>
      <c r="D48" s="39" t="s">
        <v>200</v>
      </c>
      <c r="E48" s="39" t="s">
        <v>1273</v>
      </c>
      <c r="F48" s="39" t="s">
        <v>1274</v>
      </c>
      <c r="G48" s="52"/>
    </row>
    <row r="49" spans="1:7" hidden="1">
      <c r="A49" s="38" t="s">
        <v>1275</v>
      </c>
      <c r="B49" s="39" t="s">
        <v>1276</v>
      </c>
      <c r="C49" s="39" t="s">
        <v>1277</v>
      </c>
      <c r="D49" s="39" t="s">
        <v>200</v>
      </c>
      <c r="E49" s="39" t="s">
        <v>1278</v>
      </c>
      <c r="F49" s="39" t="s">
        <v>1279</v>
      </c>
      <c r="G49" s="52"/>
    </row>
    <row r="50" spans="1:7" hidden="1">
      <c r="A50" s="38" t="s">
        <v>1280</v>
      </c>
      <c r="B50" s="39" t="s">
        <v>1281</v>
      </c>
      <c r="C50" s="39" t="s">
        <v>1282</v>
      </c>
      <c r="D50" s="39" t="s">
        <v>200</v>
      </c>
      <c r="E50" s="39" t="s">
        <v>1283</v>
      </c>
      <c r="F50" s="39" t="s">
        <v>1284</v>
      </c>
      <c r="G50" s="52"/>
    </row>
    <row r="51" spans="1:7" hidden="1">
      <c r="A51" s="38" t="s">
        <v>1285</v>
      </c>
      <c r="B51" s="39" t="s">
        <v>1286</v>
      </c>
      <c r="C51" s="39" t="s">
        <v>1287</v>
      </c>
      <c r="D51" s="39" t="s">
        <v>200</v>
      </c>
      <c r="E51" s="39" t="s">
        <v>1288</v>
      </c>
      <c r="F51" s="39" t="s">
        <v>1289</v>
      </c>
      <c r="G51" s="52"/>
    </row>
    <row r="52" spans="1:7" hidden="1">
      <c r="A52" s="38" t="s">
        <v>1290</v>
      </c>
      <c r="B52" s="42" t="s">
        <v>1049</v>
      </c>
      <c r="C52" s="39" t="s">
        <v>1291</v>
      </c>
      <c r="D52" s="54" t="s">
        <v>200</v>
      </c>
      <c r="E52" s="39" t="s">
        <v>916</v>
      </c>
      <c r="F52" s="39" t="s">
        <v>917</v>
      </c>
      <c r="G52" s="52"/>
    </row>
    <row r="53" spans="1:7" hidden="1">
      <c r="A53" s="38" t="s">
        <v>1292</v>
      </c>
      <c r="B53" s="39" t="s">
        <v>1293</v>
      </c>
      <c r="C53" s="39" t="s">
        <v>1294</v>
      </c>
      <c r="D53" s="39" t="s">
        <v>447</v>
      </c>
      <c r="E53" s="39" t="s">
        <v>1295</v>
      </c>
      <c r="F53" s="39" t="s">
        <v>1296</v>
      </c>
      <c r="G53" s="52"/>
    </row>
    <row r="54" spans="1:7" hidden="1">
      <c r="A54" s="38" t="s">
        <v>1297</v>
      </c>
      <c r="B54" s="39" t="s">
        <v>1298</v>
      </c>
      <c r="C54" s="39" t="s">
        <v>1299</v>
      </c>
      <c r="D54" s="54" t="s">
        <v>447</v>
      </c>
      <c r="E54" s="39" t="s">
        <v>918</v>
      </c>
      <c r="F54" s="39" t="s">
        <v>919</v>
      </c>
      <c r="G54" s="52"/>
    </row>
    <row r="55" spans="1:7" hidden="1">
      <c r="A55" s="38" t="s">
        <v>1300</v>
      </c>
      <c r="B55" s="39" t="s">
        <v>1301</v>
      </c>
      <c r="C55" s="39" t="s">
        <v>1302</v>
      </c>
      <c r="D55" s="39" t="s">
        <v>212</v>
      </c>
      <c r="E55" s="39" t="s">
        <v>1303</v>
      </c>
      <c r="F55" s="39" t="s">
        <v>1304</v>
      </c>
      <c r="G55" s="52"/>
    </row>
    <row r="56" spans="1:7" hidden="1">
      <c r="A56" s="38" t="s">
        <v>1305</v>
      </c>
      <c r="B56" s="42" t="s">
        <v>1306</v>
      </c>
      <c r="C56" s="39" t="s">
        <v>1307</v>
      </c>
      <c r="D56" s="54" t="s">
        <v>212</v>
      </c>
      <c r="E56" s="39" t="s">
        <v>997</v>
      </c>
      <c r="F56" s="39" t="s">
        <v>996</v>
      </c>
      <c r="G56" s="52"/>
    </row>
    <row r="57" spans="1:7" hidden="1">
      <c r="A57" s="38" t="s">
        <v>1308</v>
      </c>
      <c r="B57" s="39" t="s">
        <v>1309</v>
      </c>
      <c r="C57" s="39" t="s">
        <v>1310</v>
      </c>
      <c r="D57" s="39" t="s">
        <v>212</v>
      </c>
      <c r="E57" s="39" t="s">
        <v>1311</v>
      </c>
      <c r="F57" s="39" t="s">
        <v>1312</v>
      </c>
      <c r="G57" s="52"/>
    </row>
    <row r="58" spans="1:7" hidden="1">
      <c r="A58" s="38" t="s">
        <v>1313</v>
      </c>
      <c r="B58" s="39" t="s">
        <v>1314</v>
      </c>
      <c r="C58" s="39" t="s">
        <v>1315</v>
      </c>
      <c r="D58" s="39" t="s">
        <v>212</v>
      </c>
      <c r="E58" s="39" t="s">
        <v>1316</v>
      </c>
      <c r="F58" s="39" t="s">
        <v>1317</v>
      </c>
      <c r="G58" s="52"/>
    </row>
    <row r="59" spans="1:7" hidden="1">
      <c r="A59" s="38" t="s">
        <v>1318</v>
      </c>
      <c r="B59" s="42" t="s">
        <v>1319</v>
      </c>
      <c r="C59" s="39" t="s">
        <v>1320</v>
      </c>
      <c r="D59" s="54" t="s">
        <v>90</v>
      </c>
      <c r="E59" s="39" t="s">
        <v>920</v>
      </c>
      <c r="F59" s="39" t="s">
        <v>921</v>
      </c>
      <c r="G59" s="52"/>
    </row>
    <row r="60" spans="1:7" hidden="1">
      <c r="A60" s="43" t="s">
        <v>1321</v>
      </c>
      <c r="B60" s="39" t="s">
        <v>1322</v>
      </c>
      <c r="C60" s="39" t="s">
        <v>1323</v>
      </c>
      <c r="D60" s="39" t="s">
        <v>1324</v>
      </c>
      <c r="E60" s="39" t="s">
        <v>1325</v>
      </c>
      <c r="F60" s="39" t="s">
        <v>1326</v>
      </c>
      <c r="G60" s="52"/>
    </row>
    <row r="61" spans="1:7" hidden="1">
      <c r="A61" s="43" t="s">
        <v>1321</v>
      </c>
      <c r="B61" s="39" t="s">
        <v>1327</v>
      </c>
      <c r="C61" s="39" t="s">
        <v>1323</v>
      </c>
      <c r="D61" s="39" t="s">
        <v>1324</v>
      </c>
      <c r="E61" s="39" t="s">
        <v>1325</v>
      </c>
      <c r="F61" s="39" t="s">
        <v>1326</v>
      </c>
      <c r="G61" s="52"/>
    </row>
    <row r="62" spans="1:7" hidden="1">
      <c r="A62" s="43" t="s">
        <v>1321</v>
      </c>
      <c r="B62" s="39" t="s">
        <v>1328</v>
      </c>
      <c r="C62" s="39" t="s">
        <v>1329</v>
      </c>
      <c r="D62" s="39" t="s">
        <v>1324</v>
      </c>
      <c r="E62" s="39" t="s">
        <v>1325</v>
      </c>
      <c r="F62" s="39" t="s">
        <v>1326</v>
      </c>
      <c r="G62" s="52"/>
    </row>
    <row r="63" spans="1:7" hidden="1">
      <c r="A63" s="38" t="s">
        <v>1330</v>
      </c>
      <c r="B63" s="39" t="s">
        <v>1331</v>
      </c>
      <c r="C63" s="39" t="s">
        <v>1332</v>
      </c>
      <c r="D63" s="39" t="s">
        <v>1324</v>
      </c>
      <c r="E63" s="39" t="s">
        <v>1333</v>
      </c>
      <c r="F63" s="39" t="s">
        <v>1334</v>
      </c>
      <c r="G63" s="52"/>
    </row>
    <row r="64" spans="1:7" hidden="1">
      <c r="A64" s="38" t="s">
        <v>1335</v>
      </c>
      <c r="B64" s="42" t="s">
        <v>1336</v>
      </c>
      <c r="C64" s="39" t="s">
        <v>1337</v>
      </c>
      <c r="D64" s="54" t="s">
        <v>473</v>
      </c>
      <c r="E64" s="39" t="s">
        <v>922</v>
      </c>
      <c r="F64" s="39" t="s">
        <v>923</v>
      </c>
      <c r="G64" s="52"/>
    </row>
    <row r="65" spans="1:7" hidden="1">
      <c r="A65" s="38" t="s">
        <v>1338</v>
      </c>
      <c r="B65" s="42" t="s">
        <v>1339</v>
      </c>
      <c r="C65" s="39" t="s">
        <v>1340</v>
      </c>
      <c r="D65" s="54" t="s">
        <v>167</v>
      </c>
      <c r="E65" s="39" t="s">
        <v>924</v>
      </c>
      <c r="F65" s="39" t="s">
        <v>925</v>
      </c>
      <c r="G65" s="52"/>
    </row>
    <row r="66" spans="1:7" hidden="1">
      <c r="A66" s="38" t="s">
        <v>1341</v>
      </c>
      <c r="B66" s="42" t="s">
        <v>451</v>
      </c>
      <c r="C66" s="39" t="s">
        <v>1342</v>
      </c>
      <c r="D66" s="54" t="s">
        <v>452</v>
      </c>
      <c r="E66" s="39" t="s">
        <v>926</v>
      </c>
      <c r="F66" s="39" t="s">
        <v>927</v>
      </c>
      <c r="G66" s="52"/>
    </row>
    <row r="67" spans="1:7" hidden="1">
      <c r="A67" s="38" t="s">
        <v>1343</v>
      </c>
      <c r="B67" s="39" t="s">
        <v>1344</v>
      </c>
      <c r="C67" s="39" t="s">
        <v>1345</v>
      </c>
      <c r="D67" s="39" t="s">
        <v>452</v>
      </c>
      <c r="E67" s="39" t="s">
        <v>1346</v>
      </c>
      <c r="F67" s="39" t="s">
        <v>1347</v>
      </c>
      <c r="G67" s="52"/>
    </row>
    <row r="68" spans="1:7" hidden="1">
      <c r="A68" s="38" t="s">
        <v>1039</v>
      </c>
      <c r="B68" s="42" t="s">
        <v>1348</v>
      </c>
      <c r="C68" s="39" t="s">
        <v>1349</v>
      </c>
      <c r="D68" s="54" t="s">
        <v>122</v>
      </c>
      <c r="E68" s="39" t="s">
        <v>928</v>
      </c>
      <c r="F68" s="39" t="s">
        <v>929</v>
      </c>
      <c r="G68" s="52"/>
    </row>
    <row r="69" spans="1:7" hidden="1">
      <c r="A69" s="38" t="s">
        <v>1350</v>
      </c>
      <c r="B69" s="42" t="s">
        <v>1351</v>
      </c>
      <c r="C69" s="39" t="s">
        <v>1352</v>
      </c>
      <c r="D69" s="54" t="s">
        <v>122</v>
      </c>
      <c r="E69" s="39" t="s">
        <v>930</v>
      </c>
      <c r="F69" s="39" t="s">
        <v>931</v>
      </c>
      <c r="G69" s="52"/>
    </row>
    <row r="70" spans="1:7" hidden="1">
      <c r="A70" s="43" t="s">
        <v>1353</v>
      </c>
      <c r="B70" s="42" t="s">
        <v>1354</v>
      </c>
      <c r="C70" s="39" t="s">
        <v>1355</v>
      </c>
      <c r="D70" s="54" t="s">
        <v>122</v>
      </c>
      <c r="E70" s="39" t="s">
        <v>932</v>
      </c>
      <c r="F70" s="39" t="s">
        <v>933</v>
      </c>
      <c r="G70" s="52"/>
    </row>
    <row r="71" spans="1:7" hidden="1">
      <c r="A71" s="38" t="s">
        <v>1043</v>
      </c>
      <c r="B71" s="42" t="s">
        <v>1356</v>
      </c>
      <c r="C71" s="39" t="s">
        <v>1357</v>
      </c>
      <c r="D71" s="54" t="s">
        <v>186</v>
      </c>
      <c r="E71" s="39" t="s">
        <v>934</v>
      </c>
      <c r="F71" s="39" t="s">
        <v>935</v>
      </c>
      <c r="G71" s="52"/>
    </row>
    <row r="72" spans="1:7" hidden="1">
      <c r="A72" s="38" t="s">
        <v>1358</v>
      </c>
      <c r="B72" s="42" t="s">
        <v>1359</v>
      </c>
      <c r="C72" s="39" t="s">
        <v>1360</v>
      </c>
      <c r="D72" s="54" t="s">
        <v>471</v>
      </c>
      <c r="E72" s="39" t="s">
        <v>936</v>
      </c>
      <c r="F72" s="39" t="s">
        <v>937</v>
      </c>
      <c r="G72" s="52"/>
    </row>
    <row r="73" spans="1:7" hidden="1">
      <c r="A73" s="38" t="s">
        <v>1361</v>
      </c>
      <c r="B73" s="42" t="s">
        <v>1362</v>
      </c>
      <c r="C73" s="39" t="s">
        <v>1363</v>
      </c>
      <c r="D73" s="54" t="s">
        <v>204</v>
      </c>
      <c r="E73" s="39" t="s">
        <v>938</v>
      </c>
      <c r="F73" s="39" t="s">
        <v>939</v>
      </c>
      <c r="G73" s="52"/>
    </row>
    <row r="74" spans="1:7" hidden="1">
      <c r="A74" s="38" t="s">
        <v>453</v>
      </c>
      <c r="B74" s="42" t="s">
        <v>1364</v>
      </c>
      <c r="C74" s="39" t="s">
        <v>1365</v>
      </c>
      <c r="D74" s="54" t="s">
        <v>454</v>
      </c>
      <c r="E74" s="39" t="s">
        <v>940</v>
      </c>
      <c r="F74" s="39" t="s">
        <v>941</v>
      </c>
      <c r="G74" s="52"/>
    </row>
    <row r="75" spans="1:7" hidden="1">
      <c r="A75" s="38" t="s">
        <v>1366</v>
      </c>
      <c r="B75" s="42" t="s">
        <v>1367</v>
      </c>
      <c r="C75" s="39" t="s">
        <v>1368</v>
      </c>
      <c r="D75" s="54" t="s">
        <v>98</v>
      </c>
      <c r="E75" s="39" t="s">
        <v>942</v>
      </c>
      <c r="F75" s="39" t="s">
        <v>943</v>
      </c>
      <c r="G75" s="52"/>
    </row>
    <row r="76" spans="1:7" hidden="1">
      <c r="A76" s="38" t="s">
        <v>1369</v>
      </c>
      <c r="B76" s="42" t="s">
        <v>1370</v>
      </c>
      <c r="C76" s="39" t="s">
        <v>1371</v>
      </c>
      <c r="D76" s="54" t="s">
        <v>174</v>
      </c>
      <c r="E76" s="39" t="s">
        <v>944</v>
      </c>
      <c r="F76" s="39" t="s">
        <v>945</v>
      </c>
      <c r="G76" s="52"/>
    </row>
    <row r="77" spans="1:7" hidden="1">
      <c r="A77" s="38" t="s">
        <v>1372</v>
      </c>
      <c r="B77" s="42" t="s">
        <v>1373</v>
      </c>
      <c r="C77" s="39" t="s">
        <v>1374</v>
      </c>
      <c r="D77" s="54" t="s">
        <v>124</v>
      </c>
      <c r="E77" s="39" t="s">
        <v>946</v>
      </c>
      <c r="F77" s="55" t="s">
        <v>994</v>
      </c>
      <c r="G77" s="52" t="s">
        <v>995</v>
      </c>
    </row>
    <row r="78" spans="1:7" hidden="1">
      <c r="A78" s="38" t="s">
        <v>1375</v>
      </c>
      <c r="B78" s="39" t="s">
        <v>1376</v>
      </c>
      <c r="C78" s="39" t="s">
        <v>1377</v>
      </c>
      <c r="D78" s="39" t="s">
        <v>124</v>
      </c>
      <c r="E78" s="39" t="s">
        <v>1378</v>
      </c>
      <c r="F78" s="39" t="s">
        <v>1379</v>
      </c>
      <c r="G78" s="52"/>
    </row>
    <row r="79" spans="1:7" hidden="1">
      <c r="A79" s="38" t="s">
        <v>1380</v>
      </c>
      <c r="B79" s="42" t="s">
        <v>1381</v>
      </c>
      <c r="C79" s="39" t="s">
        <v>1382</v>
      </c>
      <c r="D79" s="54" t="s">
        <v>203</v>
      </c>
      <c r="E79" s="39" t="s">
        <v>947</v>
      </c>
      <c r="F79" s="39" t="s">
        <v>948</v>
      </c>
      <c r="G79" s="52"/>
    </row>
    <row r="80" spans="1:7" hidden="1">
      <c r="A80" s="38"/>
      <c r="B80" s="40" t="s">
        <v>1050</v>
      </c>
      <c r="C80" s="39" t="s">
        <v>1383</v>
      </c>
      <c r="D80" s="54" t="s">
        <v>203</v>
      </c>
      <c r="E80" s="39" t="s">
        <v>949</v>
      </c>
      <c r="F80" s="39" t="s">
        <v>950</v>
      </c>
      <c r="G80" s="52"/>
    </row>
    <row r="81" spans="1:7" hidden="1">
      <c r="A81" s="38" t="s">
        <v>1384</v>
      </c>
      <c r="B81" s="42" t="s">
        <v>951</v>
      </c>
      <c r="C81" s="39" t="s">
        <v>1385</v>
      </c>
      <c r="D81" s="54" t="s">
        <v>952</v>
      </c>
      <c r="E81" s="39" t="s">
        <v>1386</v>
      </c>
      <c r="F81" s="55" t="s">
        <v>1790</v>
      </c>
      <c r="G81" s="52"/>
    </row>
    <row r="82" spans="1:7" hidden="1">
      <c r="A82" s="38" t="s">
        <v>1387</v>
      </c>
      <c r="B82" s="45" t="s">
        <v>1388</v>
      </c>
      <c r="C82" s="39" t="s">
        <v>1389</v>
      </c>
      <c r="D82" s="54" t="s">
        <v>95</v>
      </c>
      <c r="E82" s="39" t="s">
        <v>955</v>
      </c>
      <c r="F82" s="39" t="s">
        <v>956</v>
      </c>
      <c r="G82" s="52"/>
    </row>
    <row r="83" spans="1:7" hidden="1">
      <c r="A83" s="43" t="s">
        <v>1390</v>
      </c>
      <c r="B83" s="45" t="s">
        <v>1391</v>
      </c>
      <c r="C83" s="39" t="s">
        <v>1392</v>
      </c>
      <c r="D83" s="54" t="s">
        <v>95</v>
      </c>
      <c r="E83" s="39" t="s">
        <v>957</v>
      </c>
      <c r="F83" s="39" t="s">
        <v>958</v>
      </c>
      <c r="G83" s="52"/>
    </row>
    <row r="84" spans="1:7" hidden="1">
      <c r="A84" s="38" t="s">
        <v>1393</v>
      </c>
      <c r="B84" s="45" t="s">
        <v>1394</v>
      </c>
      <c r="C84" s="39" t="s">
        <v>1395</v>
      </c>
      <c r="D84" s="54" t="s">
        <v>173</v>
      </c>
      <c r="E84" s="39" t="s">
        <v>959</v>
      </c>
      <c r="F84" s="39" t="s">
        <v>960</v>
      </c>
      <c r="G84" s="52"/>
    </row>
    <row r="85" spans="1:7" hidden="1">
      <c r="A85" s="38"/>
      <c r="B85" s="40" t="s">
        <v>1396</v>
      </c>
      <c r="C85" s="39" t="s">
        <v>1397</v>
      </c>
      <c r="D85" s="54" t="s">
        <v>686</v>
      </c>
      <c r="E85" s="39" t="s">
        <v>961</v>
      </c>
      <c r="F85" s="39" t="s">
        <v>962</v>
      </c>
      <c r="G85" s="52"/>
    </row>
    <row r="86" spans="1:7" hidden="1">
      <c r="A86" s="38" t="s">
        <v>1398</v>
      </c>
      <c r="B86" s="45" t="s">
        <v>1399</v>
      </c>
      <c r="C86" s="39" t="s">
        <v>1400</v>
      </c>
      <c r="D86" s="54" t="s">
        <v>188</v>
      </c>
      <c r="E86" s="39" t="s">
        <v>963</v>
      </c>
      <c r="F86" s="55" t="s">
        <v>992</v>
      </c>
      <c r="G86" s="52" t="s">
        <v>993</v>
      </c>
    </row>
    <row r="87" spans="1:7" hidden="1">
      <c r="A87" s="38" t="s">
        <v>1401</v>
      </c>
      <c r="B87" s="39" t="s">
        <v>1402</v>
      </c>
      <c r="C87" s="39" t="s">
        <v>1403</v>
      </c>
      <c r="D87" s="39" t="s">
        <v>188</v>
      </c>
      <c r="E87" s="39" t="s">
        <v>1404</v>
      </c>
      <c r="F87" s="39" t="s">
        <v>1405</v>
      </c>
      <c r="G87" s="52"/>
    </row>
    <row r="88" spans="1:7" hidden="1">
      <c r="A88" s="38" t="s">
        <v>1406</v>
      </c>
      <c r="B88" s="39" t="s">
        <v>1407</v>
      </c>
      <c r="C88" s="39" t="s">
        <v>1408</v>
      </c>
      <c r="D88" s="39" t="s">
        <v>46</v>
      </c>
      <c r="E88" s="39" t="s">
        <v>1409</v>
      </c>
      <c r="F88" s="55" t="s">
        <v>1796</v>
      </c>
      <c r="G88" s="52" t="s">
        <v>1797</v>
      </c>
    </row>
    <row r="89" spans="1:7" hidden="1">
      <c r="A89" s="38" t="s">
        <v>1410</v>
      </c>
      <c r="B89" s="39" t="s">
        <v>1411</v>
      </c>
      <c r="C89" s="39" t="s">
        <v>1412</v>
      </c>
      <c r="D89" s="39" t="s">
        <v>46</v>
      </c>
      <c r="E89" s="39" t="s">
        <v>1413</v>
      </c>
      <c r="F89" s="39" t="s">
        <v>1414</v>
      </c>
      <c r="G89" s="52"/>
    </row>
    <row r="90" spans="1:7" hidden="1">
      <c r="A90" s="38" t="s">
        <v>1415</v>
      </c>
      <c r="B90" s="39" t="s">
        <v>1416</v>
      </c>
      <c r="C90" s="39" t="s">
        <v>1417</v>
      </c>
      <c r="D90" s="39" t="s">
        <v>46</v>
      </c>
      <c r="E90" s="39" t="s">
        <v>1418</v>
      </c>
      <c r="F90" s="39" t="s">
        <v>1419</v>
      </c>
      <c r="G90" s="52"/>
    </row>
    <row r="91" spans="1:7" hidden="1">
      <c r="A91" s="38" t="s">
        <v>1420</v>
      </c>
      <c r="B91" s="39" t="s">
        <v>1421</v>
      </c>
      <c r="C91" s="39" t="s">
        <v>1422</v>
      </c>
      <c r="D91" s="39" t="s">
        <v>46</v>
      </c>
      <c r="E91" s="39" t="s">
        <v>1423</v>
      </c>
      <c r="F91" s="55" t="s">
        <v>1798</v>
      </c>
      <c r="G91" s="52" t="s">
        <v>1799</v>
      </c>
    </row>
    <row r="92" spans="1:7" hidden="1">
      <c r="A92" s="38" t="s">
        <v>1424</v>
      </c>
      <c r="B92" s="39" t="s">
        <v>1425</v>
      </c>
      <c r="C92" s="39" t="s">
        <v>1426</v>
      </c>
      <c r="D92" s="39" t="s">
        <v>46</v>
      </c>
      <c r="E92" s="39" t="s">
        <v>1427</v>
      </c>
      <c r="F92" s="39" t="s">
        <v>1428</v>
      </c>
      <c r="G92" s="52"/>
    </row>
    <row r="93" spans="1:7" hidden="1">
      <c r="A93" s="38" t="s">
        <v>1429</v>
      </c>
      <c r="B93" s="39" t="s">
        <v>1430</v>
      </c>
      <c r="C93" s="39" t="s">
        <v>1431</v>
      </c>
      <c r="D93" s="39" t="s">
        <v>46</v>
      </c>
      <c r="E93" s="39" t="s">
        <v>1432</v>
      </c>
      <c r="F93" s="39" t="s">
        <v>1433</v>
      </c>
      <c r="G93" s="52"/>
    </row>
    <row r="94" spans="1:7" hidden="1">
      <c r="A94" s="38" t="s">
        <v>1434</v>
      </c>
      <c r="B94" s="42" t="s">
        <v>1067</v>
      </c>
      <c r="C94" s="39" t="s">
        <v>1435</v>
      </c>
      <c r="D94" s="54" t="s">
        <v>46</v>
      </c>
      <c r="E94" s="39" t="s">
        <v>964</v>
      </c>
      <c r="F94" s="39" t="s">
        <v>965</v>
      </c>
      <c r="G94" s="52"/>
    </row>
    <row r="95" spans="1:7" hidden="1">
      <c r="A95" s="43" t="s">
        <v>1436</v>
      </c>
      <c r="B95" s="39" t="s">
        <v>1437</v>
      </c>
      <c r="C95" s="39" t="s">
        <v>1438</v>
      </c>
      <c r="D95" s="39" t="s">
        <v>46</v>
      </c>
      <c r="E95" s="39" t="s">
        <v>1439</v>
      </c>
      <c r="F95" s="39" t="s">
        <v>1440</v>
      </c>
      <c r="G95" s="52"/>
    </row>
    <row r="96" spans="1:7" hidden="1">
      <c r="A96" s="38"/>
      <c r="B96" s="39" t="s">
        <v>1441</v>
      </c>
      <c r="C96" s="39" t="s">
        <v>1442</v>
      </c>
      <c r="D96" s="39" t="s">
        <v>46</v>
      </c>
      <c r="E96" s="39" t="s">
        <v>1443</v>
      </c>
      <c r="F96" s="39" t="s">
        <v>1444</v>
      </c>
      <c r="G96" s="52"/>
    </row>
    <row r="97" spans="1:7" hidden="1">
      <c r="A97" s="38" t="s">
        <v>1445</v>
      </c>
      <c r="B97" s="40" t="s">
        <v>1446</v>
      </c>
      <c r="C97" s="39" t="s">
        <v>1447</v>
      </c>
      <c r="D97" s="54" t="s">
        <v>46</v>
      </c>
      <c r="E97" s="39" t="s">
        <v>1448</v>
      </c>
      <c r="F97" s="55" t="s">
        <v>1800</v>
      </c>
      <c r="G97" s="52" t="s">
        <v>1548</v>
      </c>
    </row>
    <row r="98" spans="1:7" hidden="1">
      <c r="A98" s="38"/>
      <c r="B98" s="41" t="s">
        <v>1449</v>
      </c>
      <c r="C98" s="39" t="s">
        <v>1450</v>
      </c>
      <c r="D98" s="39" t="s">
        <v>46</v>
      </c>
      <c r="E98" s="39"/>
      <c r="F98" s="39" t="s">
        <v>1451</v>
      </c>
      <c r="G98" s="52"/>
    </row>
    <row r="99" spans="1:7" hidden="1">
      <c r="A99" s="38" t="s">
        <v>1452</v>
      </c>
      <c r="B99" s="39" t="s">
        <v>1453</v>
      </c>
      <c r="C99" s="39" t="s">
        <v>1454</v>
      </c>
      <c r="D99" s="39" t="s">
        <v>46</v>
      </c>
      <c r="E99" s="39" t="s">
        <v>1455</v>
      </c>
      <c r="F99" s="39" t="s">
        <v>1456</v>
      </c>
      <c r="G99" s="52"/>
    </row>
    <row r="100" spans="1:7" hidden="1">
      <c r="A100" s="38" t="s">
        <v>1457</v>
      </c>
      <c r="B100" s="39" t="s">
        <v>1458</v>
      </c>
      <c r="C100" s="39" t="s">
        <v>1459</v>
      </c>
      <c r="D100" s="39" t="s">
        <v>46</v>
      </c>
      <c r="E100" s="39" t="s">
        <v>1460</v>
      </c>
      <c r="F100" s="39" t="s">
        <v>1461</v>
      </c>
      <c r="G100" s="52"/>
    </row>
    <row r="101" spans="1:7" hidden="1">
      <c r="A101" s="38"/>
      <c r="B101" s="40" t="s">
        <v>1462</v>
      </c>
      <c r="C101" s="39" t="s">
        <v>1463</v>
      </c>
      <c r="D101" s="39" t="s">
        <v>46</v>
      </c>
      <c r="E101" s="39" t="s">
        <v>1464</v>
      </c>
      <c r="F101" s="39" t="s">
        <v>1465</v>
      </c>
      <c r="G101" s="52"/>
    </row>
    <row r="102" spans="1:7" hidden="1">
      <c r="A102" s="38" t="s">
        <v>1466</v>
      </c>
      <c r="B102" s="42" t="s">
        <v>1467</v>
      </c>
      <c r="C102" s="39" t="s">
        <v>1468</v>
      </c>
      <c r="D102" s="54" t="s">
        <v>154</v>
      </c>
      <c r="E102" s="39" t="s">
        <v>966</v>
      </c>
      <c r="F102" s="55" t="s">
        <v>990</v>
      </c>
      <c r="G102" s="52" t="s">
        <v>991</v>
      </c>
    </row>
    <row r="103" spans="1:7" hidden="1">
      <c r="A103" s="38"/>
      <c r="B103" s="40" t="s">
        <v>1469</v>
      </c>
      <c r="C103" s="39" t="s">
        <v>1470</v>
      </c>
      <c r="D103" s="54" t="s">
        <v>154</v>
      </c>
      <c r="E103" s="39" t="s">
        <v>967</v>
      </c>
      <c r="F103" s="39" t="s">
        <v>968</v>
      </c>
      <c r="G103" s="52"/>
    </row>
    <row r="104" spans="1:7" hidden="1">
      <c r="A104" s="38" t="s">
        <v>1471</v>
      </c>
      <c r="B104" s="39" t="s">
        <v>1472</v>
      </c>
      <c r="C104" s="39" t="s">
        <v>1473</v>
      </c>
      <c r="D104" s="39" t="s">
        <v>216</v>
      </c>
      <c r="E104" s="39" t="s">
        <v>1474</v>
      </c>
      <c r="F104" s="39" t="s">
        <v>1475</v>
      </c>
      <c r="G104" s="52"/>
    </row>
    <row r="105" spans="1:7" hidden="1">
      <c r="A105" s="38" t="s">
        <v>1476</v>
      </c>
      <c r="B105" s="42" t="s">
        <v>1477</v>
      </c>
      <c r="C105" s="39" t="s">
        <v>1478</v>
      </c>
      <c r="D105" s="54" t="s">
        <v>216</v>
      </c>
      <c r="E105" s="39" t="s">
        <v>969</v>
      </c>
      <c r="F105" s="39" t="s">
        <v>970</v>
      </c>
      <c r="G105" s="63" t="s">
        <v>1782</v>
      </c>
    </row>
    <row r="106" spans="1:7" hidden="1">
      <c r="A106" s="38" t="s">
        <v>1479</v>
      </c>
      <c r="B106" s="42" t="s">
        <v>1480</v>
      </c>
      <c r="C106" s="39" t="s">
        <v>1481</v>
      </c>
      <c r="D106" s="54" t="s">
        <v>44</v>
      </c>
      <c r="E106" s="39" t="s">
        <v>971</v>
      </c>
      <c r="F106" s="39" t="s">
        <v>972</v>
      </c>
      <c r="G106" s="52"/>
    </row>
    <row r="107" spans="1:7" hidden="1">
      <c r="A107" s="38" t="s">
        <v>1482</v>
      </c>
      <c r="B107" s="42" t="s">
        <v>1483</v>
      </c>
      <c r="C107" s="39" t="s">
        <v>1484</v>
      </c>
      <c r="D107" s="54" t="s">
        <v>871</v>
      </c>
      <c r="E107" s="39" t="s">
        <v>973</v>
      </c>
      <c r="F107" s="39" t="s">
        <v>974</v>
      </c>
      <c r="G107" s="63" t="s">
        <v>1631</v>
      </c>
    </row>
    <row r="108" spans="1:7" hidden="1">
      <c r="A108" s="38" t="s">
        <v>1485</v>
      </c>
      <c r="B108" s="42" t="s">
        <v>1486</v>
      </c>
      <c r="C108" s="39" t="s">
        <v>1487</v>
      </c>
      <c r="D108" s="54" t="s">
        <v>871</v>
      </c>
      <c r="E108" s="39" t="s">
        <v>975</v>
      </c>
      <c r="F108" s="39" t="s">
        <v>976</v>
      </c>
      <c r="G108" s="52"/>
    </row>
    <row r="109" spans="1:7" hidden="1">
      <c r="A109" s="38" t="s">
        <v>1488</v>
      </c>
      <c r="B109" s="42" t="s">
        <v>1489</v>
      </c>
      <c r="C109" s="39" t="s">
        <v>1490</v>
      </c>
      <c r="D109" s="54" t="s">
        <v>219</v>
      </c>
      <c r="E109" s="39" t="s">
        <v>977</v>
      </c>
      <c r="F109" s="39" t="s">
        <v>978</v>
      </c>
      <c r="G109" s="52"/>
    </row>
    <row r="110" spans="1:7" hidden="1">
      <c r="A110" s="38" t="s">
        <v>1491</v>
      </c>
      <c r="B110" s="42" t="s">
        <v>1492</v>
      </c>
      <c r="C110" s="39" t="s">
        <v>1493</v>
      </c>
      <c r="D110" s="54" t="s">
        <v>208</v>
      </c>
      <c r="E110" s="39" t="s">
        <v>979</v>
      </c>
      <c r="F110" s="39" t="s">
        <v>980</v>
      </c>
      <c r="G110" s="52"/>
    </row>
    <row r="111" spans="1:7" hidden="1">
      <c r="A111" s="56" t="s">
        <v>207</v>
      </c>
      <c r="B111" s="81" t="s">
        <v>1494</v>
      </c>
      <c r="C111" s="57" t="s">
        <v>1495</v>
      </c>
      <c r="D111" s="58" t="s">
        <v>208</v>
      </c>
      <c r="E111" s="57" t="s">
        <v>1496</v>
      </c>
      <c r="F111" s="80" t="s">
        <v>1497</v>
      </c>
      <c r="G111" s="52"/>
    </row>
    <row r="112" spans="1:7" hidden="1">
      <c r="A112" s="59" t="s">
        <v>1779</v>
      </c>
      <c r="B112" s="60" t="s">
        <v>1783</v>
      </c>
      <c r="C112" s="61" t="s">
        <v>1780</v>
      </c>
      <c r="D112" s="62" t="s">
        <v>1637</v>
      </c>
      <c r="E112" s="61" t="s">
        <v>1781</v>
      </c>
      <c r="F112" s="63" t="s">
        <v>1642</v>
      </c>
      <c r="G112" s="52"/>
    </row>
    <row r="113" spans="1:7" hidden="1">
      <c r="A113" s="59" t="s">
        <v>1784</v>
      </c>
      <c r="B113" s="60" t="s">
        <v>1785</v>
      </c>
      <c r="C113" s="61" t="s">
        <v>1786</v>
      </c>
      <c r="D113" s="62" t="s">
        <v>1656</v>
      </c>
      <c r="E113" s="61" t="s">
        <v>1787</v>
      </c>
      <c r="F113" s="63" t="s">
        <v>1661</v>
      </c>
      <c r="G113" s="52"/>
    </row>
  </sheetData>
  <autoFilter ref="A1:F113">
    <filterColumn colId="3">
      <filters>
        <filter val="Głogów"/>
      </filters>
    </filterColumn>
  </autoFilter>
  <hyperlinks>
    <hyperlink ref="F81" r:id="rId1"/>
    <hyperlink ref="F112" r:id="rId2"/>
    <hyperlink ref="G105" r:id="rId3"/>
    <hyperlink ref="F113" r:id="rId4"/>
    <hyperlink ref="F43" r:id="rId5"/>
    <hyperlink ref="F45" r:id="rId6"/>
    <hyperlink ref="G107" r:id="rId7"/>
    <hyperlink ref="F40" r:id="rId8"/>
    <hyperlink ref="F86" r:id="rId9"/>
    <hyperlink ref="F77" r:id="rId10"/>
    <hyperlink ref="G46" r:id="rId11"/>
    <hyperlink ref="G20" r:id="rId12"/>
    <hyperlink ref="G44" r:id="rId13"/>
    <hyperlink ref="F102" r:id="rId14"/>
    <hyperlink ref="F3" r:id="rId15"/>
    <hyperlink ref="F26" r:id="rId16"/>
    <hyperlink ref="F88" r:id="rId17"/>
    <hyperlink ref="F91" r:id="rId18"/>
    <hyperlink ref="F97" r:id="rId19"/>
    <hyperlink ref="F111" r:id="rId20"/>
  </hyperlinks>
  <pageMargins left="0.7" right="0.7" top="0.75" bottom="0.75" header="0.3" footer="0.3"/>
  <pageSetup paperSize="9" orientation="portrait" horizontalDpi="4294967293" verticalDpi="4294967293" r:id="rId2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63"/>
  <sheetViews>
    <sheetView topLeftCell="A37" workbookViewId="0">
      <selection activeCell="E1" sqref="E1"/>
    </sheetView>
  </sheetViews>
  <sheetFormatPr defaultRowHeight="15"/>
  <cols>
    <col min="2" max="2" width="3.5703125" bestFit="1" customWidth="1"/>
    <col min="3" max="3" width="143.42578125" bestFit="1" customWidth="1"/>
    <col min="4" max="4" width="17.28515625" bestFit="1" customWidth="1"/>
    <col min="6" max="8" width="10.140625" bestFit="1" customWidth="1"/>
    <col min="12" max="12" width="20" bestFit="1" customWidth="1"/>
  </cols>
  <sheetData>
    <row r="1" spans="2:16">
      <c r="B1" s="91" t="s">
        <v>878</v>
      </c>
      <c r="C1" s="91" t="s">
        <v>874</v>
      </c>
      <c r="D1" s="91" t="s">
        <v>1876</v>
      </c>
      <c r="E1" s="91" t="s">
        <v>1877</v>
      </c>
      <c r="F1" s="90">
        <v>1</v>
      </c>
      <c r="G1" s="90">
        <v>2</v>
      </c>
      <c r="H1" s="90">
        <v>3</v>
      </c>
      <c r="L1" s="101" t="s">
        <v>1925</v>
      </c>
      <c r="M1" s="29">
        <v>1</v>
      </c>
      <c r="N1" s="29">
        <v>2</v>
      </c>
      <c r="O1" s="29">
        <v>3</v>
      </c>
    </row>
    <row r="2" spans="2:16">
      <c r="B2" s="72" t="s">
        <v>5</v>
      </c>
      <c r="C2" s="64" t="s">
        <v>470</v>
      </c>
      <c r="D2" s="71" t="s">
        <v>168</v>
      </c>
      <c r="E2" s="52">
        <v>7133</v>
      </c>
      <c r="F2" s="102"/>
      <c r="G2" s="102"/>
      <c r="H2" s="102"/>
      <c r="L2" t="s">
        <v>1070</v>
      </c>
      <c r="M2" s="1" t="s">
        <v>1927</v>
      </c>
      <c r="N2" s="4" t="s">
        <v>1926</v>
      </c>
      <c r="O2" s="4" t="s">
        <v>1926</v>
      </c>
    </row>
    <row r="3" spans="2:16">
      <c r="B3" s="72" t="s">
        <v>6</v>
      </c>
      <c r="C3" s="64" t="s">
        <v>1072</v>
      </c>
      <c r="D3" s="71" t="s">
        <v>168</v>
      </c>
      <c r="E3" s="52">
        <v>6212</v>
      </c>
      <c r="F3" s="72"/>
      <c r="G3" s="72"/>
      <c r="H3" s="72"/>
      <c r="L3" t="s">
        <v>869</v>
      </c>
      <c r="M3" s="1"/>
      <c r="N3" s="4"/>
      <c r="O3" s="4" t="s">
        <v>1926</v>
      </c>
    </row>
    <row r="4" spans="2:16">
      <c r="B4" s="72" t="s">
        <v>7</v>
      </c>
      <c r="C4" s="64" t="s">
        <v>458</v>
      </c>
      <c r="D4" s="71" t="s">
        <v>459</v>
      </c>
      <c r="E4" s="52">
        <v>49783</v>
      </c>
      <c r="F4" s="72"/>
      <c r="G4" s="72"/>
      <c r="H4" s="72"/>
      <c r="L4" t="s">
        <v>678</v>
      </c>
      <c r="M4" s="1"/>
      <c r="N4" s="4"/>
      <c r="O4" s="4" t="s">
        <v>1926</v>
      </c>
    </row>
    <row r="5" spans="2:16">
      <c r="B5" s="72" t="s">
        <v>8</v>
      </c>
      <c r="C5" s="64" t="s">
        <v>1878</v>
      </c>
      <c r="D5" s="71" t="s">
        <v>469</v>
      </c>
      <c r="E5" s="52">
        <v>22765</v>
      </c>
      <c r="F5" s="72"/>
      <c r="G5" s="72"/>
      <c r="H5" s="72"/>
      <c r="L5" t="s">
        <v>1928</v>
      </c>
      <c r="N5" s="2" t="s">
        <v>1918</v>
      </c>
      <c r="O5" s="4" t="s">
        <v>1918</v>
      </c>
    </row>
    <row r="6" spans="2:16">
      <c r="B6" s="72" t="s">
        <v>9</v>
      </c>
      <c r="C6" s="64" t="s">
        <v>1822</v>
      </c>
      <c r="D6" s="66" t="s">
        <v>469</v>
      </c>
      <c r="E6" s="52">
        <v>19605</v>
      </c>
      <c r="F6" s="72"/>
      <c r="G6" s="72"/>
      <c r="H6" s="72"/>
      <c r="L6" t="s">
        <v>677</v>
      </c>
      <c r="N6" s="2" t="s">
        <v>1918</v>
      </c>
      <c r="O6" s="4" t="s">
        <v>1918</v>
      </c>
    </row>
    <row r="7" spans="2:16">
      <c r="B7" s="72" t="s">
        <v>10</v>
      </c>
      <c r="C7" s="64" t="s">
        <v>1071</v>
      </c>
      <c r="D7" s="71" t="s">
        <v>462</v>
      </c>
      <c r="E7" s="52">
        <v>11296</v>
      </c>
      <c r="F7" s="102"/>
      <c r="G7" s="72"/>
      <c r="H7" s="72"/>
      <c r="L7" t="s">
        <v>190</v>
      </c>
      <c r="N7" s="4" t="s">
        <v>1918</v>
      </c>
      <c r="O7" s="4" t="s">
        <v>1918</v>
      </c>
    </row>
    <row r="8" spans="2:16">
      <c r="B8" s="72" t="s">
        <v>11</v>
      </c>
      <c r="C8" s="64" t="s">
        <v>1052</v>
      </c>
      <c r="D8" s="71" t="s">
        <v>467</v>
      </c>
      <c r="E8" s="52">
        <v>92045</v>
      </c>
      <c r="F8" s="72"/>
      <c r="G8" s="72"/>
      <c r="H8" s="72"/>
      <c r="L8" t="s">
        <v>93</v>
      </c>
      <c r="N8" s="4" t="s">
        <v>1918</v>
      </c>
      <c r="O8" s="4" t="s">
        <v>1918</v>
      </c>
    </row>
    <row r="9" spans="2:16">
      <c r="B9" s="72" t="s">
        <v>12</v>
      </c>
      <c r="C9" s="64" t="s">
        <v>1814</v>
      </c>
      <c r="D9" s="71" t="s">
        <v>199</v>
      </c>
      <c r="E9" s="52">
        <v>34920</v>
      </c>
      <c r="F9" s="72"/>
      <c r="G9" s="72"/>
      <c r="H9" s="72"/>
      <c r="L9" t="s">
        <v>92</v>
      </c>
      <c r="N9" s="4" t="s">
        <v>1918</v>
      </c>
      <c r="O9" s="4" t="s">
        <v>1918</v>
      </c>
    </row>
    <row r="10" spans="2:16">
      <c r="B10" s="72" t="s">
        <v>13</v>
      </c>
      <c r="C10" s="68" t="s">
        <v>1051</v>
      </c>
      <c r="D10" s="66" t="s">
        <v>215</v>
      </c>
      <c r="E10" s="52">
        <v>89004</v>
      </c>
      <c r="F10" s="72"/>
      <c r="G10" s="72"/>
      <c r="H10" s="72"/>
      <c r="L10" t="s">
        <v>691</v>
      </c>
      <c r="N10" s="4" t="s">
        <v>1918</v>
      </c>
      <c r="O10" s="4" t="s">
        <v>1918</v>
      </c>
    </row>
    <row r="11" spans="2:16">
      <c r="B11" s="72" t="s">
        <v>14</v>
      </c>
      <c r="C11" s="64" t="s">
        <v>1861</v>
      </c>
      <c r="D11" s="71" t="s">
        <v>1809</v>
      </c>
      <c r="E11" s="52">
        <v>90891</v>
      </c>
      <c r="F11" s="72"/>
      <c r="G11" s="72"/>
      <c r="H11" s="72"/>
      <c r="L11" t="s">
        <v>1935</v>
      </c>
      <c r="N11" s="4" t="s">
        <v>1918</v>
      </c>
      <c r="P11" t="s">
        <v>1936</v>
      </c>
    </row>
    <row r="12" spans="2:16">
      <c r="B12" s="72" t="s">
        <v>15</v>
      </c>
      <c r="C12" s="64" t="s">
        <v>1048</v>
      </c>
      <c r="D12" s="71" t="s">
        <v>428</v>
      </c>
      <c r="E12" s="52">
        <v>49570</v>
      </c>
      <c r="F12" s="72"/>
      <c r="G12" s="72"/>
      <c r="H12" s="72"/>
      <c r="L12" t="s">
        <v>32</v>
      </c>
      <c r="N12" s="4"/>
      <c r="O12" s="4"/>
    </row>
    <row r="13" spans="2:16">
      <c r="B13" s="72" t="s">
        <v>16</v>
      </c>
      <c r="C13" s="68" t="s">
        <v>1825</v>
      </c>
      <c r="D13" s="66" t="s">
        <v>449</v>
      </c>
      <c r="E13" s="52">
        <v>6426</v>
      </c>
      <c r="F13" s="72"/>
      <c r="G13" s="72"/>
      <c r="H13" s="72"/>
    </row>
    <row r="14" spans="2:16">
      <c r="B14" s="72" t="s">
        <v>17</v>
      </c>
      <c r="C14" s="64" t="s">
        <v>1807</v>
      </c>
      <c r="D14" s="71" t="s">
        <v>121</v>
      </c>
      <c r="E14" s="52">
        <v>82814</v>
      </c>
      <c r="F14" s="72"/>
      <c r="G14" s="72"/>
      <c r="H14" s="72"/>
    </row>
    <row r="15" spans="2:16">
      <c r="B15" s="72" t="s">
        <v>18</v>
      </c>
      <c r="C15" s="64" t="s">
        <v>1047</v>
      </c>
      <c r="D15" s="71" t="s">
        <v>183</v>
      </c>
      <c r="E15" s="52">
        <v>84850</v>
      </c>
      <c r="F15" s="72"/>
      <c r="G15" s="72"/>
      <c r="H15" s="72"/>
    </row>
    <row r="16" spans="2:16">
      <c r="B16" s="72" t="s">
        <v>19</v>
      </c>
      <c r="C16" s="68" t="s">
        <v>209</v>
      </c>
      <c r="D16" s="66" t="s">
        <v>201</v>
      </c>
      <c r="E16" s="52">
        <v>22313</v>
      </c>
      <c r="F16" s="72"/>
      <c r="G16" s="72"/>
      <c r="H16" s="72"/>
    </row>
    <row r="17" spans="2:8">
      <c r="B17" s="72" t="s">
        <v>20</v>
      </c>
      <c r="C17" s="89" t="s">
        <v>1805</v>
      </c>
      <c r="D17" s="71" t="s">
        <v>1004</v>
      </c>
      <c r="E17" s="52">
        <v>31152</v>
      </c>
      <c r="F17" s="102"/>
      <c r="G17" s="102"/>
      <c r="H17" s="102"/>
    </row>
    <row r="18" spans="2:8">
      <c r="B18" s="72" t="s">
        <v>21</v>
      </c>
      <c r="C18" s="64" t="s">
        <v>1823</v>
      </c>
      <c r="D18" s="71" t="s">
        <v>205</v>
      </c>
      <c r="E18" s="52">
        <v>114708</v>
      </c>
      <c r="F18" s="72"/>
      <c r="G18" s="72"/>
      <c r="H18" s="72"/>
    </row>
    <row r="19" spans="2:8">
      <c r="B19" s="72" t="s">
        <v>22</v>
      </c>
      <c r="C19" s="64" t="s">
        <v>64</v>
      </c>
      <c r="D19" s="66" t="s">
        <v>65</v>
      </c>
      <c r="E19" s="52">
        <v>19678</v>
      </c>
      <c r="F19" s="72"/>
      <c r="G19" s="72"/>
      <c r="H19" s="72"/>
    </row>
    <row r="20" spans="2:8">
      <c r="B20" s="72" t="s">
        <v>23</v>
      </c>
      <c r="C20" s="64" t="s">
        <v>1826</v>
      </c>
      <c r="D20" s="71" t="s">
        <v>450</v>
      </c>
      <c r="E20" s="52">
        <v>79315</v>
      </c>
      <c r="F20" s="72"/>
      <c r="G20" s="72"/>
      <c r="H20" s="72"/>
    </row>
    <row r="21" spans="2:8">
      <c r="B21" s="72" t="s">
        <v>24</v>
      </c>
      <c r="C21" s="64" t="s">
        <v>1862</v>
      </c>
      <c r="D21" s="71" t="s">
        <v>474</v>
      </c>
      <c r="E21" s="52">
        <v>263259</v>
      </c>
      <c r="F21" s="72"/>
      <c r="G21" s="72"/>
      <c r="H21" s="72"/>
    </row>
    <row r="22" spans="2:8">
      <c r="B22" s="72" t="s">
        <v>81</v>
      </c>
      <c r="C22" s="87" t="s">
        <v>38</v>
      </c>
      <c r="D22" s="71" t="s">
        <v>45</v>
      </c>
      <c r="E22" s="52">
        <v>31186</v>
      </c>
      <c r="F22" s="72"/>
      <c r="G22" s="72"/>
      <c r="H22" s="72"/>
    </row>
    <row r="23" spans="2:8">
      <c r="B23" s="72" t="s">
        <v>82</v>
      </c>
      <c r="C23" s="64" t="s">
        <v>1840</v>
      </c>
      <c r="D23" s="71" t="s">
        <v>1063</v>
      </c>
      <c r="E23" s="52">
        <v>91928</v>
      </c>
      <c r="F23" s="72"/>
      <c r="G23" s="72"/>
      <c r="H23" s="72"/>
    </row>
    <row r="24" spans="2:8">
      <c r="B24" s="72" t="s">
        <v>83</v>
      </c>
      <c r="C24" s="68" t="s">
        <v>1812</v>
      </c>
      <c r="D24" s="66" t="s">
        <v>200</v>
      </c>
      <c r="E24" s="52">
        <v>14281</v>
      </c>
      <c r="F24" s="72"/>
      <c r="G24" s="72"/>
      <c r="H24" s="72"/>
    </row>
    <row r="25" spans="2:8">
      <c r="B25" s="72" t="s">
        <v>84</v>
      </c>
      <c r="C25" s="68" t="s">
        <v>1044</v>
      </c>
      <c r="D25" s="66" t="s">
        <v>447</v>
      </c>
      <c r="E25" s="52">
        <v>19485</v>
      </c>
      <c r="F25" s="72"/>
      <c r="G25" s="72"/>
      <c r="H25" s="72"/>
    </row>
    <row r="26" spans="2:8">
      <c r="B26" s="72" t="s">
        <v>85</v>
      </c>
      <c r="C26" s="68" t="s">
        <v>1863</v>
      </c>
      <c r="D26" s="66" t="s">
        <v>212</v>
      </c>
      <c r="E26" s="52">
        <v>107344</v>
      </c>
      <c r="F26" s="72"/>
      <c r="G26" s="72"/>
      <c r="H26" s="72"/>
    </row>
    <row r="27" spans="2:8">
      <c r="B27" s="72" t="s">
        <v>86</v>
      </c>
      <c r="C27" s="64" t="s">
        <v>1854</v>
      </c>
      <c r="D27" s="71" t="s">
        <v>90</v>
      </c>
      <c r="E27" s="52">
        <v>109021</v>
      </c>
      <c r="F27" s="72"/>
      <c r="G27" s="72"/>
      <c r="H27" s="72"/>
    </row>
    <row r="28" spans="2:8">
      <c r="B28" s="72" t="s">
        <v>87</v>
      </c>
      <c r="C28" s="64" t="s">
        <v>1879</v>
      </c>
      <c r="D28" s="66" t="s">
        <v>473</v>
      </c>
      <c r="E28" s="52">
        <v>73476</v>
      </c>
      <c r="F28" s="72"/>
      <c r="G28" s="72"/>
      <c r="H28" s="72"/>
    </row>
    <row r="29" spans="2:8">
      <c r="B29" s="72" t="s">
        <v>88</v>
      </c>
      <c r="C29" s="64" t="s">
        <v>1816</v>
      </c>
      <c r="D29" s="71" t="s">
        <v>1656</v>
      </c>
      <c r="E29" s="52">
        <v>60195</v>
      </c>
      <c r="F29" s="72"/>
      <c r="G29" s="72"/>
      <c r="H29" s="72"/>
    </row>
    <row r="30" spans="2:8">
      <c r="B30" s="72" t="s">
        <v>89</v>
      </c>
      <c r="C30" s="68" t="s">
        <v>166</v>
      </c>
      <c r="D30" s="71" t="s">
        <v>167</v>
      </c>
      <c r="E30" s="52">
        <v>92214</v>
      </c>
      <c r="F30" s="72"/>
      <c r="G30" s="72"/>
      <c r="H30" s="72"/>
    </row>
    <row r="31" spans="2:8">
      <c r="B31" s="72" t="s">
        <v>102</v>
      </c>
      <c r="C31" s="64" t="s">
        <v>1811</v>
      </c>
      <c r="D31" s="71" t="s">
        <v>1637</v>
      </c>
      <c r="E31" s="52">
        <v>38756</v>
      </c>
      <c r="F31" s="72"/>
      <c r="G31" s="72"/>
      <c r="H31" s="72"/>
    </row>
    <row r="32" spans="2:8">
      <c r="B32" s="72" t="s">
        <v>103</v>
      </c>
      <c r="C32" s="64" t="s">
        <v>1865</v>
      </c>
      <c r="D32" s="71" t="s">
        <v>452</v>
      </c>
      <c r="E32" s="52">
        <v>84531</v>
      </c>
      <c r="F32" s="72"/>
      <c r="G32" s="72"/>
      <c r="H32" s="72"/>
    </row>
    <row r="33" spans="2:8">
      <c r="B33" s="72" t="s">
        <v>104</v>
      </c>
      <c r="C33" s="89" t="s">
        <v>1866</v>
      </c>
      <c r="D33" s="71" t="s">
        <v>122</v>
      </c>
      <c r="E33" s="52">
        <v>29742</v>
      </c>
      <c r="F33" s="72"/>
      <c r="G33" s="72"/>
      <c r="H33" s="72"/>
    </row>
    <row r="34" spans="2:8">
      <c r="B34" s="72" t="s">
        <v>105</v>
      </c>
      <c r="C34" s="64" t="s">
        <v>1808</v>
      </c>
      <c r="D34" s="71" t="s">
        <v>122</v>
      </c>
      <c r="E34" s="52">
        <v>30693</v>
      </c>
      <c r="F34" s="72"/>
      <c r="G34" s="72"/>
      <c r="H34" s="72"/>
    </row>
    <row r="35" spans="2:8">
      <c r="B35" s="72" t="s">
        <v>106</v>
      </c>
      <c r="C35" s="64" t="s">
        <v>1867</v>
      </c>
      <c r="D35" s="71" t="s">
        <v>122</v>
      </c>
      <c r="E35" s="52">
        <v>60251</v>
      </c>
      <c r="F35" s="72"/>
      <c r="G35" s="72"/>
      <c r="H35" s="72"/>
    </row>
    <row r="36" spans="2:8">
      <c r="B36" s="72" t="s">
        <v>107</v>
      </c>
      <c r="C36" s="68" t="s">
        <v>1864</v>
      </c>
      <c r="D36" s="71" t="s">
        <v>186</v>
      </c>
      <c r="E36" s="52">
        <v>40806</v>
      </c>
      <c r="F36" s="72"/>
      <c r="G36" s="72"/>
      <c r="H36" s="72"/>
    </row>
    <row r="37" spans="2:8">
      <c r="B37" s="72" t="s">
        <v>108</v>
      </c>
      <c r="C37" s="68" t="s">
        <v>1824</v>
      </c>
      <c r="D37" s="66" t="s">
        <v>471</v>
      </c>
      <c r="E37" s="52">
        <v>106261</v>
      </c>
      <c r="F37" s="72"/>
      <c r="G37" s="72"/>
      <c r="H37" s="72"/>
    </row>
    <row r="38" spans="2:8">
      <c r="B38" s="72" t="s">
        <v>109</v>
      </c>
      <c r="C38" s="64" t="s">
        <v>1059</v>
      </c>
      <c r="D38" s="71" t="s">
        <v>204</v>
      </c>
      <c r="E38" s="52">
        <v>84234</v>
      </c>
      <c r="F38" s="72"/>
      <c r="G38" s="72"/>
      <c r="H38" s="72"/>
    </row>
    <row r="39" spans="2:8">
      <c r="B39" s="72" t="s">
        <v>110</v>
      </c>
      <c r="C39" s="64" t="s">
        <v>1868</v>
      </c>
      <c r="D39" s="71" t="s">
        <v>454</v>
      </c>
      <c r="E39" s="52">
        <v>13181</v>
      </c>
      <c r="F39" s="102"/>
      <c r="G39" s="72"/>
      <c r="H39" s="72"/>
    </row>
    <row r="40" spans="2:8">
      <c r="B40" s="72" t="s">
        <v>111</v>
      </c>
      <c r="C40" s="87" t="s">
        <v>1042</v>
      </c>
      <c r="D40" s="66" t="s">
        <v>98</v>
      </c>
      <c r="E40" s="52">
        <v>79824</v>
      </c>
      <c r="F40" s="72"/>
      <c r="G40" s="72"/>
      <c r="H40" s="72"/>
    </row>
    <row r="41" spans="2:8">
      <c r="B41" s="72" t="s">
        <v>112</v>
      </c>
      <c r="C41" s="64" t="s">
        <v>1066</v>
      </c>
      <c r="D41" s="71" t="s">
        <v>174</v>
      </c>
      <c r="E41" s="52">
        <v>82519</v>
      </c>
      <c r="F41" s="102"/>
      <c r="G41" s="72"/>
      <c r="H41" s="72"/>
    </row>
    <row r="42" spans="2:8">
      <c r="B42" s="72" t="s">
        <v>113</v>
      </c>
      <c r="C42" s="68" t="s">
        <v>1869</v>
      </c>
      <c r="D42" s="66" t="s">
        <v>124</v>
      </c>
      <c r="E42" s="52">
        <v>22648</v>
      </c>
      <c r="F42" s="72"/>
      <c r="G42" s="72"/>
      <c r="H42" s="72"/>
    </row>
    <row r="43" spans="2:8">
      <c r="B43" s="72" t="s">
        <v>114</v>
      </c>
      <c r="C43" s="64" t="s">
        <v>1050</v>
      </c>
      <c r="D43" s="71" t="s">
        <v>203</v>
      </c>
      <c r="E43" s="52">
        <v>21715</v>
      </c>
      <c r="F43" s="72"/>
      <c r="G43" s="72"/>
      <c r="H43" s="72"/>
    </row>
    <row r="44" spans="2:8">
      <c r="B44" s="72" t="s">
        <v>115</v>
      </c>
      <c r="C44" s="64" t="s">
        <v>1856</v>
      </c>
      <c r="D44" s="71" t="s">
        <v>203</v>
      </c>
      <c r="E44" s="52">
        <v>12321</v>
      </c>
      <c r="F44" s="72"/>
      <c r="G44" s="72"/>
      <c r="H44" s="72"/>
    </row>
    <row r="45" spans="2:8">
      <c r="B45" s="72" t="s">
        <v>116</v>
      </c>
      <c r="C45" s="64" t="s">
        <v>1870</v>
      </c>
      <c r="D45" s="71" t="s">
        <v>952</v>
      </c>
      <c r="E45" s="52">
        <v>14928</v>
      </c>
      <c r="F45" s="72"/>
      <c r="G45" s="72"/>
      <c r="H45" s="72"/>
    </row>
    <row r="46" spans="2:8">
      <c r="B46" s="72" t="s">
        <v>117</v>
      </c>
      <c r="C46" s="64" t="s">
        <v>1871</v>
      </c>
      <c r="D46" s="71" t="s">
        <v>95</v>
      </c>
      <c r="E46" s="52">
        <v>34791</v>
      </c>
      <c r="F46" s="72"/>
      <c r="G46" s="72"/>
      <c r="H46" s="72"/>
    </row>
    <row r="47" spans="2:8">
      <c r="B47" s="72" t="s">
        <v>118</v>
      </c>
      <c r="C47" s="68" t="s">
        <v>1843</v>
      </c>
      <c r="D47" s="66" t="s">
        <v>95</v>
      </c>
      <c r="E47" s="52">
        <v>92542</v>
      </c>
      <c r="F47" s="72"/>
      <c r="G47" s="72"/>
      <c r="H47" s="72"/>
    </row>
    <row r="48" spans="2:8">
      <c r="B48" s="72" t="s">
        <v>119</v>
      </c>
      <c r="C48" s="64" t="s">
        <v>1815</v>
      </c>
      <c r="D48" s="71" t="s">
        <v>173</v>
      </c>
      <c r="E48" s="52">
        <v>81656</v>
      </c>
      <c r="F48" s="72"/>
      <c r="G48" s="72"/>
      <c r="H48" s="72"/>
    </row>
    <row r="49" spans="2:8">
      <c r="B49" s="72" t="s">
        <v>120</v>
      </c>
      <c r="C49" s="64" t="s">
        <v>1872</v>
      </c>
      <c r="D49" s="71" t="s">
        <v>686</v>
      </c>
      <c r="E49" s="52">
        <v>7215</v>
      </c>
      <c r="F49" s="102"/>
      <c r="G49" s="72"/>
      <c r="H49" s="72"/>
    </row>
    <row r="50" spans="2:8">
      <c r="B50" s="72" t="s">
        <v>126</v>
      </c>
      <c r="C50" s="64" t="s">
        <v>1810</v>
      </c>
      <c r="D50" s="71" t="s">
        <v>1749</v>
      </c>
      <c r="E50" s="52">
        <v>104111</v>
      </c>
      <c r="F50" s="72"/>
      <c r="G50" s="72"/>
      <c r="H50" s="72"/>
    </row>
    <row r="51" spans="2:8">
      <c r="B51" s="72" t="s">
        <v>127</v>
      </c>
      <c r="C51" s="68" t="s">
        <v>187</v>
      </c>
      <c r="D51" s="66" t="s">
        <v>188</v>
      </c>
      <c r="E51" s="52">
        <v>60237</v>
      </c>
      <c r="F51" s="102"/>
      <c r="G51" s="72"/>
      <c r="H51" s="72"/>
    </row>
    <row r="52" spans="2:8">
      <c r="B52" s="72" t="s">
        <v>128</v>
      </c>
      <c r="C52" s="64" t="s">
        <v>1067</v>
      </c>
      <c r="D52" s="66" t="s">
        <v>46</v>
      </c>
      <c r="E52" s="52">
        <v>90635</v>
      </c>
      <c r="F52" s="72"/>
      <c r="G52" s="72"/>
      <c r="H52" s="72"/>
    </row>
    <row r="53" spans="2:8">
      <c r="B53" s="72" t="s">
        <v>129</v>
      </c>
      <c r="C53" s="64" t="s">
        <v>1803</v>
      </c>
      <c r="D53" s="71" t="s">
        <v>46</v>
      </c>
      <c r="E53" s="52">
        <v>274961</v>
      </c>
      <c r="F53" s="72"/>
      <c r="G53" s="72"/>
      <c r="H53" s="72"/>
    </row>
    <row r="54" spans="2:8">
      <c r="B54" s="72" t="s">
        <v>130</v>
      </c>
      <c r="C54" s="64" t="s">
        <v>1804</v>
      </c>
      <c r="D54" s="71" t="s">
        <v>46</v>
      </c>
      <c r="E54" s="52">
        <v>13385</v>
      </c>
      <c r="F54" s="72"/>
      <c r="G54" s="72"/>
      <c r="H54" s="72"/>
    </row>
    <row r="55" spans="2:8">
      <c r="B55" s="72" t="s">
        <v>131</v>
      </c>
      <c r="C55" s="64" t="s">
        <v>1060</v>
      </c>
      <c r="D55" s="71" t="s">
        <v>154</v>
      </c>
      <c r="E55" s="52">
        <v>18886</v>
      </c>
      <c r="F55" s="102"/>
      <c r="G55" s="72"/>
      <c r="H55" s="72"/>
    </row>
    <row r="56" spans="2:8">
      <c r="B56" s="72" t="s">
        <v>132</v>
      </c>
      <c r="C56" s="64" t="s">
        <v>1802</v>
      </c>
      <c r="D56" s="71" t="s">
        <v>154</v>
      </c>
      <c r="E56" s="52">
        <v>24697</v>
      </c>
      <c r="F56" s="72"/>
      <c r="G56" s="72"/>
      <c r="H56" s="72"/>
    </row>
    <row r="57" spans="2:8">
      <c r="B57" s="72" t="s">
        <v>133</v>
      </c>
      <c r="C57" s="64" t="s">
        <v>1880</v>
      </c>
      <c r="D57" s="71" t="s">
        <v>216</v>
      </c>
      <c r="E57" s="52">
        <v>44480</v>
      </c>
      <c r="F57" s="102"/>
      <c r="G57" s="72"/>
      <c r="H57" s="72"/>
    </row>
    <row r="58" spans="2:8">
      <c r="B58" s="72" t="s">
        <v>134</v>
      </c>
      <c r="C58" s="87" t="s">
        <v>29</v>
      </c>
      <c r="D58" s="71" t="s">
        <v>44</v>
      </c>
      <c r="E58" s="52">
        <v>73721</v>
      </c>
      <c r="F58" s="102"/>
      <c r="G58" s="72"/>
      <c r="H58" s="72"/>
    </row>
    <row r="59" spans="2:8">
      <c r="B59" s="72" t="s">
        <v>135</v>
      </c>
      <c r="C59" s="89" t="s">
        <v>1813</v>
      </c>
      <c r="D59" s="71" t="s">
        <v>871</v>
      </c>
      <c r="E59" s="52">
        <v>34858</v>
      </c>
      <c r="F59" s="72"/>
      <c r="G59" s="72"/>
      <c r="H59" s="72"/>
    </row>
    <row r="60" spans="2:8">
      <c r="B60" s="72" t="s">
        <v>136</v>
      </c>
      <c r="C60" s="68" t="s">
        <v>1844</v>
      </c>
      <c r="D60" s="66" t="s">
        <v>871</v>
      </c>
      <c r="E60" s="52">
        <v>84241</v>
      </c>
      <c r="F60" s="72"/>
      <c r="G60" s="72"/>
      <c r="H60" s="72"/>
    </row>
    <row r="61" spans="2:8">
      <c r="B61" s="72" t="s">
        <v>137</v>
      </c>
      <c r="C61" s="64" t="s">
        <v>1056</v>
      </c>
      <c r="D61" s="71" t="s">
        <v>219</v>
      </c>
      <c r="E61" s="52">
        <v>14530</v>
      </c>
      <c r="F61" s="72"/>
      <c r="G61" s="72"/>
      <c r="H61" s="72"/>
    </row>
    <row r="62" spans="2:8">
      <c r="B62" s="72" t="s">
        <v>138</v>
      </c>
      <c r="C62" s="64" t="s">
        <v>1874</v>
      </c>
      <c r="D62" s="71" t="s">
        <v>208</v>
      </c>
      <c r="E62" s="52">
        <v>34795</v>
      </c>
      <c r="F62" s="72"/>
      <c r="G62" s="72"/>
      <c r="H62" s="72"/>
    </row>
    <row r="63" spans="2:8">
      <c r="B63" s="72" t="s">
        <v>139</v>
      </c>
      <c r="C63" s="68" t="s">
        <v>1875</v>
      </c>
      <c r="D63" s="71" t="s">
        <v>208</v>
      </c>
      <c r="E63" s="52">
        <v>129114</v>
      </c>
      <c r="F63" s="72"/>
      <c r="G63" s="102"/>
      <c r="H63" s="102"/>
    </row>
  </sheetData>
  <pageMargins left="0.7" right="0.7" top="0.75" bottom="0.75" header="0.3" footer="0.3"/>
  <pageSetup paperSize="8" scale="91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L64"/>
  <sheetViews>
    <sheetView topLeftCell="D1" zoomScale="80" zoomScaleNormal="80" workbookViewId="0">
      <selection activeCell="O17" sqref="O17"/>
    </sheetView>
  </sheetViews>
  <sheetFormatPr defaultRowHeight="15"/>
  <cols>
    <col min="1" max="1" width="12.28515625" customWidth="1"/>
    <col min="2" max="2" width="3.5703125" bestFit="1" customWidth="1"/>
    <col min="3" max="3" width="116.28515625" bestFit="1" customWidth="1"/>
    <col min="4" max="4" width="19.28515625" bestFit="1" customWidth="1"/>
    <col min="6" max="6" width="3.5703125" bestFit="1" customWidth="1"/>
    <col min="7" max="7" width="158.42578125" bestFit="1" customWidth="1"/>
    <col min="8" max="8" width="17.28515625" bestFit="1" customWidth="1"/>
    <col min="9" max="9" width="11.7109375" bestFit="1" customWidth="1"/>
    <col min="10" max="12" width="10.85546875" bestFit="1" customWidth="1"/>
  </cols>
  <sheetData>
    <row r="2" spans="2:12">
      <c r="C2" t="s">
        <v>1957</v>
      </c>
      <c r="D2" t="s">
        <v>1958</v>
      </c>
      <c r="F2" s="91" t="s">
        <v>878</v>
      </c>
      <c r="G2" s="91" t="s">
        <v>874</v>
      </c>
      <c r="H2" s="91" t="s">
        <v>1876</v>
      </c>
      <c r="I2" s="91" t="s">
        <v>1877</v>
      </c>
      <c r="J2" s="90">
        <v>1</v>
      </c>
      <c r="K2" s="90">
        <v>2</v>
      </c>
      <c r="L2" s="90">
        <v>3</v>
      </c>
    </row>
    <row r="3" spans="2:12">
      <c r="B3" s="74" t="s">
        <v>5</v>
      </c>
      <c r="C3" s="33" t="s">
        <v>1072</v>
      </c>
      <c r="D3" s="28" t="s">
        <v>168</v>
      </c>
      <c r="F3" s="72" t="s">
        <v>5</v>
      </c>
      <c r="G3" s="64" t="s">
        <v>470</v>
      </c>
      <c r="H3" s="71" t="s">
        <v>168</v>
      </c>
      <c r="I3" s="52">
        <v>7133</v>
      </c>
      <c r="J3" s="104">
        <v>44441</v>
      </c>
      <c r="K3" s="103">
        <v>44441</v>
      </c>
      <c r="L3" s="103">
        <v>44441</v>
      </c>
    </row>
    <row r="4" spans="2:12">
      <c r="B4" s="74" t="s">
        <v>6</v>
      </c>
      <c r="C4" s="64" t="s">
        <v>1088</v>
      </c>
      <c r="D4" s="28" t="s">
        <v>168</v>
      </c>
      <c r="F4" s="72" t="s">
        <v>6</v>
      </c>
      <c r="G4" s="64" t="s">
        <v>1072</v>
      </c>
      <c r="H4" s="71" t="s">
        <v>168</v>
      </c>
      <c r="I4" s="52">
        <v>6212</v>
      </c>
      <c r="J4" s="96" t="s">
        <v>1918</v>
      </c>
      <c r="K4" s="97" t="s">
        <v>1918</v>
      </c>
      <c r="L4" s="97" t="s">
        <v>1918</v>
      </c>
    </row>
    <row r="5" spans="2:12">
      <c r="B5" s="74" t="s">
        <v>7</v>
      </c>
      <c r="C5" s="64" t="s">
        <v>458</v>
      </c>
      <c r="D5" s="28" t="s">
        <v>459</v>
      </c>
      <c r="F5" s="72" t="s">
        <v>7</v>
      </c>
      <c r="G5" s="64" t="s">
        <v>458</v>
      </c>
      <c r="H5" s="71" t="s">
        <v>459</v>
      </c>
      <c r="I5" s="52">
        <v>49783</v>
      </c>
      <c r="J5" s="72"/>
      <c r="K5" s="97" t="s">
        <v>1918</v>
      </c>
      <c r="L5" s="97" t="s">
        <v>1918</v>
      </c>
    </row>
    <row r="6" spans="2:12">
      <c r="B6" s="74" t="s">
        <v>8</v>
      </c>
      <c r="C6" s="33" t="s">
        <v>1822</v>
      </c>
      <c r="D6" s="28" t="s">
        <v>469</v>
      </c>
      <c r="F6" s="72" t="s">
        <v>8</v>
      </c>
      <c r="G6" s="64" t="s">
        <v>1878</v>
      </c>
      <c r="H6" s="71" t="s">
        <v>469</v>
      </c>
      <c r="I6" s="52">
        <v>22765</v>
      </c>
      <c r="J6" s="72"/>
      <c r="K6" s="97" t="s">
        <v>1918</v>
      </c>
      <c r="L6" s="97" t="s">
        <v>1918</v>
      </c>
    </row>
    <row r="7" spans="2:12">
      <c r="B7" s="74" t="s">
        <v>9</v>
      </c>
      <c r="C7" s="64" t="s">
        <v>1954</v>
      </c>
      <c r="D7" s="89" t="s">
        <v>469</v>
      </c>
      <c r="F7" s="72" t="s">
        <v>9</v>
      </c>
      <c r="G7" s="64" t="s">
        <v>1822</v>
      </c>
      <c r="H7" s="66" t="s">
        <v>469</v>
      </c>
      <c r="I7" s="52">
        <v>19605</v>
      </c>
      <c r="J7" s="72"/>
      <c r="K7" s="72"/>
      <c r="L7" s="72"/>
    </row>
    <row r="8" spans="2:12">
      <c r="B8" s="74" t="s">
        <v>10</v>
      </c>
      <c r="C8" s="64" t="s">
        <v>1071</v>
      </c>
      <c r="D8" s="89" t="s">
        <v>462</v>
      </c>
      <c r="F8" s="72" t="s">
        <v>10</v>
      </c>
      <c r="G8" s="64" t="s">
        <v>1071</v>
      </c>
      <c r="H8" s="71" t="s">
        <v>462</v>
      </c>
      <c r="I8" s="52">
        <v>11296</v>
      </c>
      <c r="J8" s="102">
        <v>44432</v>
      </c>
      <c r="K8" s="97" t="s">
        <v>1918</v>
      </c>
      <c r="L8" s="97" t="s">
        <v>1918</v>
      </c>
    </row>
    <row r="9" spans="2:12">
      <c r="B9" s="74" t="s">
        <v>11</v>
      </c>
      <c r="C9" s="33" t="s">
        <v>1052</v>
      </c>
      <c r="D9" s="28" t="s">
        <v>467</v>
      </c>
      <c r="F9" s="72" t="s">
        <v>11</v>
      </c>
      <c r="G9" s="64" t="s">
        <v>1052</v>
      </c>
      <c r="H9" s="71" t="s">
        <v>467</v>
      </c>
      <c r="I9" s="52">
        <v>92045</v>
      </c>
      <c r="J9" s="72"/>
      <c r="K9" s="97" t="s">
        <v>1918</v>
      </c>
      <c r="L9" s="97" t="s">
        <v>1918</v>
      </c>
    </row>
    <row r="10" spans="2:12">
      <c r="B10" s="74" t="s">
        <v>12</v>
      </c>
      <c r="C10" s="32" t="s">
        <v>1919</v>
      </c>
      <c r="D10" s="27" t="s">
        <v>199</v>
      </c>
      <c r="F10" s="72" t="s">
        <v>12</v>
      </c>
      <c r="G10" s="64" t="s">
        <v>1814</v>
      </c>
      <c r="H10" s="71" t="s">
        <v>199</v>
      </c>
      <c r="I10" s="52">
        <v>34920</v>
      </c>
      <c r="J10" s="98" t="s">
        <v>1920</v>
      </c>
      <c r="K10" s="72"/>
      <c r="L10" s="72"/>
    </row>
    <row r="11" spans="2:12">
      <c r="B11" s="74" t="s">
        <v>13</v>
      </c>
      <c r="C11" s="28" t="s">
        <v>1051</v>
      </c>
      <c r="D11" s="28" t="s">
        <v>215</v>
      </c>
      <c r="F11" s="72" t="s">
        <v>13</v>
      </c>
      <c r="G11" s="68" t="s">
        <v>1051</v>
      </c>
      <c r="H11" s="66" t="s">
        <v>215</v>
      </c>
      <c r="I11" s="52">
        <v>89004</v>
      </c>
      <c r="J11" s="96" t="s">
        <v>1924</v>
      </c>
      <c r="K11" s="97" t="s">
        <v>1918</v>
      </c>
      <c r="L11" s="97" t="s">
        <v>1918</v>
      </c>
    </row>
    <row r="12" spans="2:12">
      <c r="B12" s="74" t="s">
        <v>14</v>
      </c>
      <c r="C12" s="33" t="s">
        <v>1048</v>
      </c>
      <c r="D12" s="28" t="s">
        <v>428</v>
      </c>
      <c r="F12" s="72" t="s">
        <v>14</v>
      </c>
      <c r="G12" s="64" t="s">
        <v>1861</v>
      </c>
      <c r="H12" s="113" t="s">
        <v>1809</v>
      </c>
      <c r="I12" s="52">
        <v>90891</v>
      </c>
      <c r="J12" s="72"/>
      <c r="K12" s="72"/>
      <c r="L12" s="72"/>
    </row>
    <row r="13" spans="2:12">
      <c r="B13" s="74" t="s">
        <v>15</v>
      </c>
      <c r="C13" s="32" t="s">
        <v>1825</v>
      </c>
      <c r="D13" s="28" t="s">
        <v>449</v>
      </c>
      <c r="F13" s="72" t="s">
        <v>15</v>
      </c>
      <c r="G13" s="64" t="s">
        <v>1048</v>
      </c>
      <c r="H13" s="71" t="s">
        <v>428</v>
      </c>
      <c r="I13" s="52">
        <v>49570</v>
      </c>
      <c r="J13" s="96" t="s">
        <v>1918</v>
      </c>
      <c r="K13" s="97" t="s">
        <v>1918</v>
      </c>
      <c r="L13" s="97" t="s">
        <v>1918</v>
      </c>
    </row>
    <row r="14" spans="2:12">
      <c r="B14" s="74" t="s">
        <v>16</v>
      </c>
      <c r="C14" s="32" t="s">
        <v>1180</v>
      </c>
      <c r="D14" s="27" t="s">
        <v>121</v>
      </c>
      <c r="F14" s="72" t="s">
        <v>16</v>
      </c>
      <c r="G14" s="68" t="s">
        <v>1825</v>
      </c>
      <c r="H14" s="66" t="s">
        <v>449</v>
      </c>
      <c r="I14" s="52">
        <v>6426</v>
      </c>
      <c r="J14" s="72"/>
      <c r="K14" s="72"/>
      <c r="L14" s="72"/>
    </row>
    <row r="15" spans="2:12">
      <c r="B15" s="74" t="s">
        <v>17</v>
      </c>
      <c r="C15" s="28" t="s">
        <v>1047</v>
      </c>
      <c r="D15" s="110" t="s">
        <v>183</v>
      </c>
      <c r="F15" s="72" t="s">
        <v>17</v>
      </c>
      <c r="G15" s="64" t="s">
        <v>1807</v>
      </c>
      <c r="H15" s="71" t="s">
        <v>121</v>
      </c>
      <c r="I15" s="52">
        <v>82814</v>
      </c>
      <c r="J15" s="96" t="s">
        <v>1918</v>
      </c>
      <c r="K15" s="97" t="s">
        <v>1918</v>
      </c>
      <c r="L15" s="97" t="s">
        <v>1918</v>
      </c>
    </row>
    <row r="16" spans="2:12">
      <c r="B16" s="74" t="s">
        <v>18</v>
      </c>
      <c r="C16" s="32" t="s">
        <v>209</v>
      </c>
      <c r="D16" s="27" t="s">
        <v>201</v>
      </c>
      <c r="F16" s="72" t="s">
        <v>18</v>
      </c>
      <c r="G16" s="64" t="s">
        <v>1047</v>
      </c>
      <c r="H16" s="71" t="s">
        <v>183</v>
      </c>
      <c r="I16" s="52">
        <v>84850</v>
      </c>
      <c r="J16" s="96" t="s">
        <v>1918</v>
      </c>
      <c r="K16" s="97" t="s">
        <v>1918</v>
      </c>
      <c r="L16" s="97" t="s">
        <v>1918</v>
      </c>
    </row>
    <row r="17" spans="2:12">
      <c r="B17" s="74" t="s">
        <v>19</v>
      </c>
      <c r="C17" s="33" t="s">
        <v>1805</v>
      </c>
      <c r="D17" s="28" t="s">
        <v>1202</v>
      </c>
      <c r="F17" s="72" t="s">
        <v>19</v>
      </c>
      <c r="G17" s="68" t="s">
        <v>209</v>
      </c>
      <c r="H17" s="66" t="s">
        <v>201</v>
      </c>
      <c r="I17" s="52">
        <v>22313</v>
      </c>
      <c r="J17" s="96" t="s">
        <v>1918</v>
      </c>
      <c r="K17" s="97" t="s">
        <v>1918</v>
      </c>
      <c r="L17" s="97" t="s">
        <v>1918</v>
      </c>
    </row>
    <row r="18" spans="2:12">
      <c r="B18" s="74" t="s">
        <v>20</v>
      </c>
      <c r="C18" s="105" t="s">
        <v>64</v>
      </c>
      <c r="D18" s="111" t="s">
        <v>65</v>
      </c>
      <c r="F18" s="72" t="s">
        <v>20</v>
      </c>
      <c r="G18" s="89" t="s">
        <v>1805</v>
      </c>
      <c r="H18" s="71" t="s">
        <v>1004</v>
      </c>
      <c r="I18" s="52">
        <v>31152</v>
      </c>
      <c r="J18" s="104">
        <v>44432</v>
      </c>
      <c r="K18" s="103">
        <v>44432</v>
      </c>
      <c r="L18" s="103">
        <v>44432</v>
      </c>
    </row>
    <row r="19" spans="2:12">
      <c r="B19" s="74" t="s">
        <v>21</v>
      </c>
      <c r="C19" s="109" t="s">
        <v>1862</v>
      </c>
      <c r="D19" s="112" t="s">
        <v>474</v>
      </c>
      <c r="F19" s="72" t="s">
        <v>21</v>
      </c>
      <c r="G19" s="64" t="s">
        <v>1823</v>
      </c>
      <c r="H19" s="71" t="s">
        <v>205</v>
      </c>
      <c r="I19" s="52">
        <v>114708</v>
      </c>
      <c r="J19" s="72"/>
      <c r="K19" s="97" t="s">
        <v>1918</v>
      </c>
      <c r="L19" s="97" t="s">
        <v>1918</v>
      </c>
    </row>
    <row r="20" spans="2:12">
      <c r="B20" s="74" t="s">
        <v>22</v>
      </c>
      <c r="C20" s="33" t="s">
        <v>1839</v>
      </c>
      <c r="D20" s="28" t="s">
        <v>1263</v>
      </c>
      <c r="F20" s="72" t="s">
        <v>22</v>
      </c>
      <c r="G20" s="64" t="s">
        <v>64</v>
      </c>
      <c r="H20" s="66" t="s">
        <v>65</v>
      </c>
      <c r="I20" s="52">
        <v>19678</v>
      </c>
      <c r="J20" s="72"/>
      <c r="K20" s="97" t="s">
        <v>1918</v>
      </c>
      <c r="L20" s="97" t="s">
        <v>1918</v>
      </c>
    </row>
    <row r="21" spans="2:12">
      <c r="B21" s="74" t="s">
        <v>23</v>
      </c>
      <c r="C21" s="33" t="s">
        <v>1812</v>
      </c>
      <c r="D21" s="28" t="s">
        <v>200</v>
      </c>
      <c r="F21" s="72" t="s">
        <v>23</v>
      </c>
      <c r="G21" s="64" t="s">
        <v>1826</v>
      </c>
      <c r="H21" s="71" t="s">
        <v>450</v>
      </c>
      <c r="I21" s="52">
        <v>79315</v>
      </c>
      <c r="J21" s="72"/>
      <c r="K21" s="72"/>
      <c r="L21" s="72"/>
    </row>
    <row r="22" spans="2:12">
      <c r="B22" s="74" t="s">
        <v>24</v>
      </c>
      <c r="C22" s="33" t="s">
        <v>1857</v>
      </c>
      <c r="D22" s="28" t="s">
        <v>447</v>
      </c>
      <c r="F22" s="72" t="s">
        <v>24</v>
      </c>
      <c r="G22" s="64" t="s">
        <v>1862</v>
      </c>
      <c r="H22" s="71" t="s">
        <v>474</v>
      </c>
      <c r="I22" s="52">
        <v>263259</v>
      </c>
      <c r="J22" s="72"/>
      <c r="K22" s="72"/>
      <c r="L22" s="72"/>
    </row>
    <row r="23" spans="2:12">
      <c r="B23" s="74" t="s">
        <v>81</v>
      </c>
      <c r="C23" s="64" t="s">
        <v>1863</v>
      </c>
      <c r="D23" s="89" t="s">
        <v>212</v>
      </c>
      <c r="F23" s="72" t="s">
        <v>81</v>
      </c>
      <c r="G23" s="87" t="s">
        <v>38</v>
      </c>
      <c r="H23" s="71" t="s">
        <v>45</v>
      </c>
      <c r="I23" s="52">
        <v>31186</v>
      </c>
      <c r="J23" s="72"/>
      <c r="K23" s="72"/>
      <c r="L23" s="72"/>
    </row>
    <row r="24" spans="2:12">
      <c r="B24" s="74" t="s">
        <v>82</v>
      </c>
      <c r="C24" s="33" t="s">
        <v>1854</v>
      </c>
      <c r="D24" s="110" t="s">
        <v>90</v>
      </c>
      <c r="F24" s="72" t="s">
        <v>82</v>
      </c>
      <c r="G24" s="64" t="s">
        <v>1840</v>
      </c>
      <c r="H24" s="71" t="s">
        <v>1063</v>
      </c>
      <c r="I24" s="52">
        <v>91928</v>
      </c>
      <c r="J24" s="96" t="s">
        <v>1918</v>
      </c>
      <c r="K24" s="97" t="s">
        <v>1918</v>
      </c>
      <c r="L24" s="97" t="s">
        <v>1918</v>
      </c>
    </row>
    <row r="25" spans="2:12">
      <c r="B25" s="74" t="s">
        <v>83</v>
      </c>
      <c r="C25" s="33" t="s">
        <v>1816</v>
      </c>
      <c r="D25" s="28" t="s">
        <v>1656</v>
      </c>
      <c r="F25" s="72" t="s">
        <v>83</v>
      </c>
      <c r="G25" s="68" t="s">
        <v>1812</v>
      </c>
      <c r="H25" s="66" t="s">
        <v>200</v>
      </c>
      <c r="I25" s="52">
        <v>14281</v>
      </c>
      <c r="J25" s="98" t="s">
        <v>1920</v>
      </c>
      <c r="K25" s="97" t="s">
        <v>1918</v>
      </c>
      <c r="L25" s="97" t="s">
        <v>1918</v>
      </c>
    </row>
    <row r="26" spans="2:12">
      <c r="B26" s="74" t="s">
        <v>84</v>
      </c>
      <c r="C26" s="28" t="s">
        <v>166</v>
      </c>
      <c r="D26" s="28" t="s">
        <v>167</v>
      </c>
      <c r="F26" s="72" t="s">
        <v>84</v>
      </c>
      <c r="G26" s="68" t="s">
        <v>1044</v>
      </c>
      <c r="H26" s="66" t="s">
        <v>447</v>
      </c>
      <c r="I26" s="52">
        <v>19485</v>
      </c>
      <c r="J26" s="96" t="s">
        <v>1918</v>
      </c>
      <c r="K26" s="97" t="s">
        <v>1918</v>
      </c>
      <c r="L26" s="97" t="s">
        <v>1918</v>
      </c>
    </row>
    <row r="27" spans="2:12">
      <c r="B27" s="74" t="s">
        <v>85</v>
      </c>
      <c r="C27" s="68" t="s">
        <v>1853</v>
      </c>
      <c r="D27" s="87" t="s">
        <v>1637</v>
      </c>
      <c r="F27" s="72" t="s">
        <v>85</v>
      </c>
      <c r="G27" s="68" t="s">
        <v>1863</v>
      </c>
      <c r="H27" s="66" t="s">
        <v>212</v>
      </c>
      <c r="I27" s="52">
        <v>107344</v>
      </c>
      <c r="J27" s="97" t="s">
        <v>1929</v>
      </c>
      <c r="K27" s="97" t="s">
        <v>1918</v>
      </c>
      <c r="L27" s="97" t="s">
        <v>1918</v>
      </c>
    </row>
    <row r="28" spans="2:12">
      <c r="B28" s="74" t="s">
        <v>86</v>
      </c>
      <c r="C28" s="33" t="s">
        <v>1865</v>
      </c>
      <c r="D28" s="110" t="s">
        <v>452</v>
      </c>
      <c r="F28" s="72" t="s">
        <v>86</v>
      </c>
      <c r="G28" s="64" t="s">
        <v>1854</v>
      </c>
      <c r="H28" s="71" t="s">
        <v>90</v>
      </c>
      <c r="I28" s="52">
        <v>109021</v>
      </c>
      <c r="J28" s="96" t="s">
        <v>1918</v>
      </c>
      <c r="K28" s="97" t="s">
        <v>1918</v>
      </c>
      <c r="L28" s="97" t="s">
        <v>1918</v>
      </c>
    </row>
    <row r="29" spans="2:12">
      <c r="B29" s="74" t="s">
        <v>87</v>
      </c>
      <c r="C29" s="68" t="s">
        <v>1867</v>
      </c>
      <c r="D29" s="89" t="s">
        <v>122</v>
      </c>
      <c r="F29" s="72" t="s">
        <v>87</v>
      </c>
      <c r="G29" s="64" t="s">
        <v>1879</v>
      </c>
      <c r="H29" s="66" t="s">
        <v>473</v>
      </c>
      <c r="I29" s="52">
        <v>73476</v>
      </c>
      <c r="J29" s="72"/>
      <c r="K29" s="72"/>
      <c r="L29" s="72"/>
    </row>
    <row r="30" spans="2:12">
      <c r="B30" s="74" t="s">
        <v>88</v>
      </c>
      <c r="C30" s="107" t="s">
        <v>1866</v>
      </c>
      <c r="D30" s="28" t="s">
        <v>122</v>
      </c>
      <c r="F30" s="72" t="s">
        <v>88</v>
      </c>
      <c r="G30" s="64" t="s">
        <v>1816</v>
      </c>
      <c r="H30" s="71" t="s">
        <v>1656</v>
      </c>
      <c r="I30" s="52">
        <v>60195</v>
      </c>
      <c r="J30" s="96" t="s">
        <v>1918</v>
      </c>
      <c r="K30" s="97" t="s">
        <v>1918</v>
      </c>
      <c r="L30" s="97" t="s">
        <v>1918</v>
      </c>
    </row>
    <row r="31" spans="2:12">
      <c r="B31" s="74" t="s">
        <v>89</v>
      </c>
      <c r="C31" s="26" t="s">
        <v>1864</v>
      </c>
      <c r="D31" s="28" t="s">
        <v>186</v>
      </c>
      <c r="F31" s="72" t="s">
        <v>89</v>
      </c>
      <c r="G31" s="68" t="s">
        <v>166</v>
      </c>
      <c r="H31" s="71" t="s">
        <v>167</v>
      </c>
      <c r="I31" s="52">
        <v>92214</v>
      </c>
      <c r="J31" s="96" t="s">
        <v>1918</v>
      </c>
      <c r="K31" s="97" t="s">
        <v>1918</v>
      </c>
      <c r="L31" s="97" t="s">
        <v>1918</v>
      </c>
    </row>
    <row r="32" spans="2:12">
      <c r="B32" s="74" t="s">
        <v>102</v>
      </c>
      <c r="C32" s="68" t="s">
        <v>1824</v>
      </c>
      <c r="D32" s="89" t="s">
        <v>471</v>
      </c>
      <c r="F32" s="72" t="s">
        <v>102</v>
      </c>
      <c r="G32" s="64" t="s">
        <v>1811</v>
      </c>
      <c r="H32" s="71" t="s">
        <v>1637</v>
      </c>
      <c r="I32" s="52">
        <v>38756</v>
      </c>
      <c r="J32" s="96" t="s">
        <v>1918</v>
      </c>
      <c r="K32" s="97" t="s">
        <v>1918</v>
      </c>
      <c r="L32" s="97" t="s">
        <v>1918</v>
      </c>
    </row>
    <row r="33" spans="2:12">
      <c r="B33" s="74" t="s">
        <v>103</v>
      </c>
      <c r="C33" s="64" t="s">
        <v>1059</v>
      </c>
      <c r="D33" s="89" t="s">
        <v>204</v>
      </c>
      <c r="F33" s="72" t="s">
        <v>103</v>
      </c>
      <c r="G33" s="64" t="s">
        <v>1865</v>
      </c>
      <c r="H33" s="71" t="s">
        <v>452</v>
      </c>
      <c r="I33" s="52">
        <v>84531</v>
      </c>
      <c r="J33" s="72"/>
      <c r="K33" s="72"/>
      <c r="L33" s="72"/>
    </row>
    <row r="34" spans="2:12">
      <c r="B34" s="74" t="s">
        <v>104</v>
      </c>
      <c r="C34" s="64" t="s">
        <v>1868</v>
      </c>
      <c r="D34" s="89" t="s">
        <v>454</v>
      </c>
      <c r="F34" s="72" t="s">
        <v>104</v>
      </c>
      <c r="G34" s="89" t="s">
        <v>1866</v>
      </c>
      <c r="H34" s="71" t="s">
        <v>122</v>
      </c>
      <c r="I34" s="52">
        <v>29742</v>
      </c>
      <c r="J34" s="96" t="s">
        <v>1929</v>
      </c>
      <c r="K34" s="97" t="s">
        <v>1918</v>
      </c>
      <c r="L34" s="97" t="s">
        <v>1918</v>
      </c>
    </row>
    <row r="35" spans="2:12">
      <c r="B35" s="74" t="s">
        <v>105</v>
      </c>
      <c r="C35" s="64" t="s">
        <v>97</v>
      </c>
      <c r="D35" s="89" t="s">
        <v>98</v>
      </c>
      <c r="F35" s="72" t="s">
        <v>105</v>
      </c>
      <c r="G35" s="64" t="s">
        <v>1808</v>
      </c>
      <c r="H35" s="71" t="s">
        <v>122</v>
      </c>
      <c r="I35" s="52">
        <v>30693</v>
      </c>
      <c r="J35" s="72"/>
      <c r="K35" s="72"/>
      <c r="L35" s="72"/>
    </row>
    <row r="36" spans="2:12">
      <c r="B36" s="74" t="s">
        <v>106</v>
      </c>
      <c r="C36" s="64" t="s">
        <v>1931</v>
      </c>
      <c r="D36" s="89" t="s">
        <v>174</v>
      </c>
      <c r="F36" s="72" t="s">
        <v>106</v>
      </c>
      <c r="G36" s="64" t="s">
        <v>1867</v>
      </c>
      <c r="H36" s="71" t="s">
        <v>122</v>
      </c>
      <c r="I36" s="52">
        <v>60251</v>
      </c>
      <c r="J36" s="72"/>
      <c r="K36" s="97" t="s">
        <v>1918</v>
      </c>
      <c r="L36" s="97" t="s">
        <v>1918</v>
      </c>
    </row>
    <row r="37" spans="2:12">
      <c r="B37" s="74" t="s">
        <v>107</v>
      </c>
      <c r="C37" s="33" t="s">
        <v>1050</v>
      </c>
      <c r="D37" s="28" t="s">
        <v>203</v>
      </c>
      <c r="F37" s="72" t="s">
        <v>107</v>
      </c>
      <c r="G37" s="68" t="s">
        <v>1864</v>
      </c>
      <c r="H37" s="71" t="s">
        <v>186</v>
      </c>
      <c r="I37" s="52">
        <v>40806</v>
      </c>
      <c r="J37" s="96" t="s">
        <v>1929</v>
      </c>
      <c r="K37" s="97" t="s">
        <v>1918</v>
      </c>
      <c r="L37" s="97" t="s">
        <v>1918</v>
      </c>
    </row>
    <row r="38" spans="2:12">
      <c r="B38" s="74" t="s">
        <v>108</v>
      </c>
      <c r="C38" s="64" t="s">
        <v>1856</v>
      </c>
      <c r="D38" s="89" t="s">
        <v>203</v>
      </c>
      <c r="F38" s="72" t="s">
        <v>108</v>
      </c>
      <c r="G38" s="68" t="s">
        <v>1824</v>
      </c>
      <c r="H38" s="66" t="s">
        <v>471</v>
      </c>
      <c r="I38" s="52">
        <v>106261</v>
      </c>
      <c r="J38" s="72"/>
      <c r="K38" s="72"/>
      <c r="L38" s="72"/>
    </row>
    <row r="39" spans="2:12">
      <c r="B39" s="74" t="s">
        <v>109</v>
      </c>
      <c r="C39" s="64" t="s">
        <v>1870</v>
      </c>
      <c r="D39" s="89" t="s">
        <v>952</v>
      </c>
      <c r="F39" s="72" t="s">
        <v>109</v>
      </c>
      <c r="G39" s="64" t="s">
        <v>1059</v>
      </c>
      <c r="H39" s="71" t="s">
        <v>204</v>
      </c>
      <c r="I39" s="52">
        <v>84234</v>
      </c>
      <c r="J39" s="72"/>
      <c r="K39" s="72"/>
      <c r="L39" s="72"/>
    </row>
    <row r="40" spans="2:12">
      <c r="B40" s="74" t="s">
        <v>110</v>
      </c>
      <c r="C40" s="68" t="s">
        <v>1843</v>
      </c>
      <c r="D40" s="87" t="s">
        <v>95</v>
      </c>
      <c r="F40" s="72" t="s">
        <v>110</v>
      </c>
      <c r="G40" s="64" t="s">
        <v>1868</v>
      </c>
      <c r="H40" s="71" t="s">
        <v>454</v>
      </c>
      <c r="I40" s="52">
        <v>13181</v>
      </c>
      <c r="J40" s="104">
        <v>44432</v>
      </c>
      <c r="K40" s="97" t="s">
        <v>1918</v>
      </c>
      <c r="L40" s="97" t="s">
        <v>1918</v>
      </c>
    </row>
    <row r="41" spans="2:12">
      <c r="B41" s="74" t="s">
        <v>111</v>
      </c>
      <c r="C41" s="68" t="s">
        <v>1393</v>
      </c>
      <c r="D41" s="87" t="s">
        <v>173</v>
      </c>
      <c r="F41" s="72" t="s">
        <v>111</v>
      </c>
      <c r="G41" s="87" t="s">
        <v>1042</v>
      </c>
      <c r="H41" s="66" t="s">
        <v>98</v>
      </c>
      <c r="I41" s="52">
        <v>79824</v>
      </c>
      <c r="J41" s="96" t="s">
        <v>1918</v>
      </c>
      <c r="K41" s="97" t="s">
        <v>1918</v>
      </c>
      <c r="L41" s="97" t="s">
        <v>1918</v>
      </c>
    </row>
    <row r="42" spans="2:12">
      <c r="B42" s="74" t="s">
        <v>112</v>
      </c>
      <c r="C42" s="64" t="s">
        <v>1932</v>
      </c>
      <c r="D42" s="89" t="s">
        <v>686</v>
      </c>
      <c r="F42" s="72" t="s">
        <v>112</v>
      </c>
      <c r="G42" s="64" t="s">
        <v>1066</v>
      </c>
      <c r="H42" s="71" t="s">
        <v>174</v>
      </c>
      <c r="I42" s="52">
        <v>82519</v>
      </c>
      <c r="J42" s="104">
        <v>44432</v>
      </c>
      <c r="K42" s="97" t="s">
        <v>1918</v>
      </c>
      <c r="L42" s="97" t="s">
        <v>1918</v>
      </c>
    </row>
    <row r="43" spans="2:12">
      <c r="B43" s="74" t="s">
        <v>113</v>
      </c>
      <c r="C43" s="68" t="s">
        <v>187</v>
      </c>
      <c r="D43" s="89" t="s">
        <v>188</v>
      </c>
      <c r="F43" s="72" t="s">
        <v>113</v>
      </c>
      <c r="G43" s="68" t="s">
        <v>1869</v>
      </c>
      <c r="H43" s="66" t="s">
        <v>124</v>
      </c>
      <c r="I43" s="52">
        <v>22648</v>
      </c>
      <c r="J43" s="72"/>
      <c r="K43" s="72"/>
      <c r="L43" s="72"/>
    </row>
    <row r="44" spans="2:12">
      <c r="B44" s="74" t="s">
        <v>114</v>
      </c>
      <c r="C44" s="33" t="s">
        <v>1947</v>
      </c>
      <c r="D44" s="28" t="s">
        <v>46</v>
      </c>
      <c r="F44" s="72" t="s">
        <v>114</v>
      </c>
      <c r="G44" s="64" t="s">
        <v>1050</v>
      </c>
      <c r="H44" s="71" t="s">
        <v>203</v>
      </c>
      <c r="I44" s="52">
        <v>21715</v>
      </c>
      <c r="J44" s="96" t="s">
        <v>1918</v>
      </c>
      <c r="K44" s="97" t="s">
        <v>1918</v>
      </c>
      <c r="L44" s="97" t="s">
        <v>1918</v>
      </c>
    </row>
    <row r="45" spans="2:12">
      <c r="B45" s="74" t="s">
        <v>115</v>
      </c>
      <c r="C45" s="64" t="s">
        <v>1060</v>
      </c>
      <c r="D45" s="28" t="s">
        <v>154</v>
      </c>
      <c r="F45" s="72" t="s">
        <v>115</v>
      </c>
      <c r="G45" s="64" t="s">
        <v>1856</v>
      </c>
      <c r="H45" s="71" t="s">
        <v>203</v>
      </c>
      <c r="I45" s="52">
        <v>12321</v>
      </c>
      <c r="J45" s="96" t="s">
        <v>1918</v>
      </c>
      <c r="K45" s="97" t="s">
        <v>1918</v>
      </c>
      <c r="L45" s="97" t="s">
        <v>1918</v>
      </c>
    </row>
    <row r="46" spans="2:12">
      <c r="B46" s="74" t="s">
        <v>116</v>
      </c>
      <c r="C46" s="33" t="s">
        <v>1942</v>
      </c>
      <c r="D46" s="27" t="s">
        <v>154</v>
      </c>
      <c r="F46" s="72" t="s">
        <v>116</v>
      </c>
      <c r="G46" s="64" t="s">
        <v>1870</v>
      </c>
      <c r="H46" s="71" t="s">
        <v>952</v>
      </c>
      <c r="I46" s="52">
        <v>14928</v>
      </c>
      <c r="J46" s="72"/>
      <c r="K46" s="97" t="s">
        <v>1918</v>
      </c>
      <c r="L46" s="97" t="s">
        <v>1918</v>
      </c>
    </row>
    <row r="47" spans="2:12">
      <c r="B47" s="74" t="s">
        <v>117</v>
      </c>
      <c r="C47" s="64" t="s">
        <v>1880</v>
      </c>
      <c r="D47" s="28" t="s">
        <v>216</v>
      </c>
      <c r="F47" s="72" t="s">
        <v>117</v>
      </c>
      <c r="G47" s="64" t="s">
        <v>1871</v>
      </c>
      <c r="H47" s="113" t="s">
        <v>95</v>
      </c>
      <c r="I47" s="52">
        <v>34791</v>
      </c>
      <c r="J47" s="72"/>
      <c r="K47" s="72"/>
      <c r="L47" s="72"/>
    </row>
    <row r="48" spans="2:12">
      <c r="B48" s="74" t="s">
        <v>118</v>
      </c>
      <c r="C48" s="108" t="s">
        <v>29</v>
      </c>
      <c r="D48" s="28" t="s">
        <v>44</v>
      </c>
      <c r="F48" s="72" t="s">
        <v>118</v>
      </c>
      <c r="G48" s="68" t="s">
        <v>1843</v>
      </c>
      <c r="H48" s="66" t="s">
        <v>95</v>
      </c>
      <c r="I48" s="52">
        <v>92542</v>
      </c>
      <c r="J48" s="96" t="s">
        <v>1918</v>
      </c>
      <c r="K48" s="97" t="s">
        <v>1918</v>
      </c>
      <c r="L48" s="97" t="s">
        <v>1918</v>
      </c>
    </row>
    <row r="49" spans="2:12">
      <c r="B49" s="74" t="s">
        <v>119</v>
      </c>
      <c r="C49" s="64" t="s">
        <v>1873</v>
      </c>
      <c r="D49" s="28" t="s">
        <v>871</v>
      </c>
      <c r="F49" s="72" t="s">
        <v>119</v>
      </c>
      <c r="G49" s="64" t="s">
        <v>1815</v>
      </c>
      <c r="H49" s="71" t="s">
        <v>173</v>
      </c>
      <c r="I49" s="52">
        <v>81656</v>
      </c>
      <c r="J49" s="96" t="s">
        <v>1918</v>
      </c>
      <c r="K49" s="97" t="s">
        <v>1918</v>
      </c>
      <c r="L49" s="97" t="s">
        <v>1918</v>
      </c>
    </row>
    <row r="50" spans="2:12">
      <c r="F50" s="72" t="s">
        <v>120</v>
      </c>
      <c r="G50" s="64" t="s">
        <v>1872</v>
      </c>
      <c r="H50" s="71" t="s">
        <v>686</v>
      </c>
      <c r="I50" s="52">
        <v>7215</v>
      </c>
      <c r="J50" s="104">
        <v>44432</v>
      </c>
      <c r="K50" s="97" t="s">
        <v>1918</v>
      </c>
      <c r="L50" s="97" t="s">
        <v>1918</v>
      </c>
    </row>
    <row r="51" spans="2:12">
      <c r="F51" s="72" t="s">
        <v>126</v>
      </c>
      <c r="G51" s="64" t="s">
        <v>1810</v>
      </c>
      <c r="H51" s="71" t="s">
        <v>1749</v>
      </c>
      <c r="I51" s="52">
        <v>104111</v>
      </c>
      <c r="J51" s="72"/>
      <c r="K51" s="72"/>
      <c r="L51" s="72"/>
    </row>
    <row r="52" spans="2:12">
      <c r="F52" s="72" t="s">
        <v>127</v>
      </c>
      <c r="G52" s="68" t="s">
        <v>187</v>
      </c>
      <c r="H52" s="66" t="s">
        <v>188</v>
      </c>
      <c r="I52" s="52">
        <v>60237</v>
      </c>
      <c r="J52" s="104">
        <v>44432</v>
      </c>
      <c r="K52" s="97" t="s">
        <v>1918</v>
      </c>
      <c r="L52" s="97" t="s">
        <v>1918</v>
      </c>
    </row>
    <row r="53" spans="2:12">
      <c r="F53" s="72" t="s">
        <v>128</v>
      </c>
      <c r="G53" s="64" t="s">
        <v>1067</v>
      </c>
      <c r="H53" s="66" t="s">
        <v>46</v>
      </c>
      <c r="I53" s="52">
        <v>90635</v>
      </c>
      <c r="J53" s="98" t="s">
        <v>1948</v>
      </c>
      <c r="K53" s="97" t="s">
        <v>1918</v>
      </c>
      <c r="L53" s="97" t="s">
        <v>1918</v>
      </c>
    </row>
    <row r="54" spans="2:12">
      <c r="F54" s="72" t="s">
        <v>129</v>
      </c>
      <c r="G54" s="64" t="s">
        <v>1803</v>
      </c>
      <c r="H54" s="71" t="s">
        <v>46</v>
      </c>
      <c r="I54" s="52">
        <v>274961</v>
      </c>
      <c r="J54" s="72"/>
      <c r="K54" s="72"/>
      <c r="L54" s="72"/>
    </row>
    <row r="55" spans="2:12">
      <c r="F55" s="72" t="s">
        <v>130</v>
      </c>
      <c r="G55" s="64" t="s">
        <v>1804</v>
      </c>
      <c r="H55" s="71" t="s">
        <v>46</v>
      </c>
      <c r="I55" s="52">
        <v>13385</v>
      </c>
      <c r="J55" s="72"/>
      <c r="K55" s="72"/>
      <c r="L55" s="72"/>
    </row>
    <row r="56" spans="2:12">
      <c r="F56" s="72" t="s">
        <v>131</v>
      </c>
      <c r="G56" s="64" t="s">
        <v>1060</v>
      </c>
      <c r="H56" s="71" t="s">
        <v>154</v>
      </c>
      <c r="I56" s="52">
        <v>18886</v>
      </c>
      <c r="J56" s="104">
        <v>44432</v>
      </c>
      <c r="K56" s="97" t="s">
        <v>1918</v>
      </c>
      <c r="L56" s="97" t="s">
        <v>1918</v>
      </c>
    </row>
    <row r="57" spans="2:12">
      <c r="F57" s="72" t="s">
        <v>132</v>
      </c>
      <c r="G57" s="64" t="s">
        <v>1802</v>
      </c>
      <c r="H57" s="71" t="s">
        <v>154</v>
      </c>
      <c r="I57" s="52">
        <v>24697</v>
      </c>
      <c r="J57" s="72"/>
      <c r="K57" s="97" t="s">
        <v>1918</v>
      </c>
      <c r="L57" s="97" t="s">
        <v>1918</v>
      </c>
    </row>
    <row r="58" spans="2:12">
      <c r="F58" s="72" t="s">
        <v>133</v>
      </c>
      <c r="G58" s="64" t="s">
        <v>1880</v>
      </c>
      <c r="H58" s="71" t="s">
        <v>216</v>
      </c>
      <c r="I58" s="52">
        <v>44480</v>
      </c>
      <c r="J58" s="100">
        <v>44432</v>
      </c>
      <c r="K58" s="97" t="s">
        <v>1918</v>
      </c>
      <c r="L58" s="97" t="s">
        <v>1918</v>
      </c>
    </row>
    <row r="59" spans="2:12">
      <c r="F59" s="72" t="s">
        <v>134</v>
      </c>
      <c r="G59" s="87" t="s">
        <v>29</v>
      </c>
      <c r="H59" s="71" t="s">
        <v>44</v>
      </c>
      <c r="I59" s="52">
        <v>73721</v>
      </c>
      <c r="J59" s="104">
        <v>44432</v>
      </c>
      <c r="K59" s="97" t="s">
        <v>1918</v>
      </c>
      <c r="L59" s="97" t="s">
        <v>1918</v>
      </c>
    </row>
    <row r="60" spans="2:12">
      <c r="F60" s="72" t="s">
        <v>135</v>
      </c>
      <c r="G60" s="89" t="s">
        <v>1813</v>
      </c>
      <c r="H60" s="113" t="s">
        <v>871</v>
      </c>
      <c r="I60" s="52">
        <v>34858</v>
      </c>
      <c r="J60" s="72"/>
      <c r="K60" s="72"/>
      <c r="L60" s="72"/>
    </row>
    <row r="61" spans="2:12">
      <c r="F61" s="72" t="s">
        <v>136</v>
      </c>
      <c r="G61" s="68" t="s">
        <v>1844</v>
      </c>
      <c r="H61" s="66" t="s">
        <v>871</v>
      </c>
      <c r="I61" s="52">
        <v>84241</v>
      </c>
      <c r="J61" s="96" t="s">
        <v>1918</v>
      </c>
      <c r="K61" s="97" t="s">
        <v>1918</v>
      </c>
      <c r="L61" s="97" t="s">
        <v>1918</v>
      </c>
    </row>
    <row r="62" spans="2:12">
      <c r="F62" s="72" t="s">
        <v>137</v>
      </c>
      <c r="G62" s="64" t="s">
        <v>1056</v>
      </c>
      <c r="H62" s="71" t="s">
        <v>219</v>
      </c>
      <c r="I62" s="52">
        <v>14530</v>
      </c>
      <c r="J62" s="72"/>
      <c r="K62" s="97" t="s">
        <v>1918</v>
      </c>
      <c r="L62" s="97" t="s">
        <v>1918</v>
      </c>
    </row>
    <row r="63" spans="2:12">
      <c r="F63" s="72" t="s">
        <v>138</v>
      </c>
      <c r="G63" s="64" t="s">
        <v>1874</v>
      </c>
      <c r="H63" s="71" t="s">
        <v>208</v>
      </c>
      <c r="I63" s="52">
        <v>34795</v>
      </c>
      <c r="J63" s="72"/>
      <c r="K63" s="72"/>
      <c r="L63" s="72"/>
    </row>
    <row r="64" spans="2:12">
      <c r="F64" s="72" t="s">
        <v>139</v>
      </c>
      <c r="G64" s="68" t="s">
        <v>1875</v>
      </c>
      <c r="H64" s="113" t="s">
        <v>208</v>
      </c>
      <c r="I64" s="52">
        <v>129114</v>
      </c>
      <c r="J64" s="72"/>
      <c r="K64" s="102"/>
      <c r="L64" s="102"/>
    </row>
  </sheetData>
  <autoFilter ref="F2:L64"/>
  <sortState ref="F3:L64">
    <sortCondition ref="H3"/>
  </sortState>
  <pageMargins left="0.7" right="0.7" top="0.75" bottom="0.75" header="0.3" footer="0.3"/>
  <pageSetup paperSize="9" scale="34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64"/>
  <sheetViews>
    <sheetView topLeftCell="A7" zoomScale="90" zoomScaleNormal="90" workbookViewId="0">
      <selection activeCell="AF15" sqref="AF15"/>
    </sheetView>
  </sheetViews>
  <sheetFormatPr defaultColWidth="9.140625" defaultRowHeight="11.25"/>
  <cols>
    <col min="1" max="1" width="10" style="93" customWidth="1"/>
    <col min="2" max="2" width="5.5703125" style="93" hidden="1" customWidth="1"/>
    <col min="3" max="3" width="40" style="93" customWidth="1"/>
    <col min="4" max="4" width="13.28515625" style="93" bestFit="1" customWidth="1"/>
    <col min="5" max="5" width="23.42578125" style="93" hidden="1" customWidth="1"/>
    <col min="6" max="6" width="11.5703125" style="93" hidden="1" customWidth="1"/>
    <col min="7" max="7" width="10" style="93" hidden="1" customWidth="1"/>
    <col min="8" max="8" width="10.140625" style="93" hidden="1" customWidth="1"/>
    <col min="9" max="9" width="12.85546875" style="93" hidden="1" customWidth="1"/>
    <col min="10" max="10" width="9.5703125" style="93" hidden="1" customWidth="1"/>
    <col min="11" max="11" width="29.7109375" style="93" hidden="1" customWidth="1"/>
    <col min="12" max="12" width="13.5703125" style="93" hidden="1" customWidth="1"/>
    <col min="13" max="13" width="9.140625" style="93"/>
    <col min="14" max="14" width="13.42578125" style="93" bestFit="1" customWidth="1"/>
    <col min="15" max="16384" width="9.140625" style="93"/>
  </cols>
  <sheetData>
    <row r="1" spans="1:15">
      <c r="A1" s="94" t="s">
        <v>1881</v>
      </c>
      <c r="B1" s="94" t="s">
        <v>1882</v>
      </c>
      <c r="C1" s="94" t="s">
        <v>1498</v>
      </c>
      <c r="D1" s="94" t="s">
        <v>43</v>
      </c>
      <c r="E1" s="94" t="s">
        <v>1500</v>
      </c>
      <c r="F1" s="94" t="s">
        <v>1883</v>
      </c>
      <c r="G1" s="94" t="s">
        <v>1884</v>
      </c>
      <c r="H1" s="94" t="s">
        <v>1503</v>
      </c>
      <c r="I1" s="94" t="s">
        <v>1504</v>
      </c>
      <c r="J1" s="94" t="s">
        <v>1505</v>
      </c>
      <c r="K1" s="94" t="s">
        <v>1885</v>
      </c>
      <c r="L1" s="94" t="s">
        <v>1886</v>
      </c>
    </row>
    <row r="2" spans="1:15">
      <c r="A2" s="95">
        <v>7133</v>
      </c>
      <c r="B2" s="59" t="s">
        <v>1990</v>
      </c>
      <c r="C2" s="279" t="s">
        <v>1513</v>
      </c>
      <c r="D2" s="280" t="s">
        <v>168</v>
      </c>
      <c r="E2" s="59" t="s">
        <v>1514</v>
      </c>
      <c r="F2" s="95" t="s">
        <v>1515</v>
      </c>
      <c r="G2" s="95" t="s">
        <v>1510</v>
      </c>
      <c r="H2" s="95" t="s">
        <v>1516</v>
      </c>
      <c r="I2" s="59" t="s">
        <v>168</v>
      </c>
      <c r="J2" s="59" t="s">
        <v>1517</v>
      </c>
      <c r="K2" s="59" t="s">
        <v>983</v>
      </c>
      <c r="L2" s="59" t="s">
        <v>1887</v>
      </c>
      <c r="N2" s="281" t="s">
        <v>2032</v>
      </c>
      <c r="O2" s="281" t="s">
        <v>1877</v>
      </c>
    </row>
    <row r="3" spans="1:15">
      <c r="A3" s="95">
        <v>6212</v>
      </c>
      <c r="B3" s="59" t="s">
        <v>1990</v>
      </c>
      <c r="C3" s="279" t="s">
        <v>2131</v>
      </c>
      <c r="D3" s="280" t="s">
        <v>168</v>
      </c>
      <c r="E3" s="59" t="s">
        <v>1888</v>
      </c>
      <c r="F3" s="95" t="s">
        <v>1578</v>
      </c>
      <c r="G3" s="95" t="s">
        <v>1510</v>
      </c>
      <c r="H3" s="95" t="s">
        <v>1516</v>
      </c>
      <c r="I3" s="59" t="s">
        <v>168</v>
      </c>
      <c r="J3" s="59" t="s">
        <v>1889</v>
      </c>
      <c r="K3" s="59" t="s">
        <v>1092</v>
      </c>
      <c r="L3" s="59" t="s">
        <v>1887</v>
      </c>
      <c r="N3" s="59" t="s">
        <v>2141</v>
      </c>
      <c r="O3" s="59">
        <v>41786</v>
      </c>
    </row>
    <row r="4" spans="1:15">
      <c r="A4" s="95">
        <v>49783</v>
      </c>
      <c r="B4" s="59" t="s">
        <v>1990</v>
      </c>
      <c r="C4" s="279" t="s">
        <v>2130</v>
      </c>
      <c r="D4" s="280" t="s">
        <v>459</v>
      </c>
      <c r="E4" s="59" t="s">
        <v>1651</v>
      </c>
      <c r="F4" s="95" t="s">
        <v>1652</v>
      </c>
      <c r="G4" s="95" t="s">
        <v>1510</v>
      </c>
      <c r="H4" s="95" t="s">
        <v>1653</v>
      </c>
      <c r="I4" s="59" t="s">
        <v>459</v>
      </c>
      <c r="J4" s="59" t="s">
        <v>1654</v>
      </c>
      <c r="K4" s="59" t="s">
        <v>1096</v>
      </c>
      <c r="L4" s="59" t="s">
        <v>1890</v>
      </c>
      <c r="N4" s="59" t="s">
        <v>2142</v>
      </c>
      <c r="O4" s="59">
        <v>275275</v>
      </c>
    </row>
    <row r="5" spans="1:15">
      <c r="A5" s="95">
        <v>19605</v>
      </c>
      <c r="B5" s="59" t="s">
        <v>1990</v>
      </c>
      <c r="C5" s="279" t="s">
        <v>2129</v>
      </c>
      <c r="D5" s="280" t="s">
        <v>469</v>
      </c>
      <c r="E5" s="59" t="s">
        <v>1891</v>
      </c>
      <c r="F5" s="95" t="s">
        <v>1892</v>
      </c>
      <c r="G5" s="95" t="s">
        <v>1510</v>
      </c>
      <c r="H5" s="95" t="s">
        <v>1573</v>
      </c>
      <c r="I5" s="59" t="s">
        <v>469</v>
      </c>
      <c r="J5" s="59" t="s">
        <v>1893</v>
      </c>
      <c r="K5" s="59" t="s">
        <v>883</v>
      </c>
      <c r="L5" s="59" t="s">
        <v>1890</v>
      </c>
      <c r="N5" s="59" t="s">
        <v>37</v>
      </c>
      <c r="O5" s="59">
        <v>88984</v>
      </c>
    </row>
    <row r="6" spans="1:15">
      <c r="A6" s="95">
        <v>22765</v>
      </c>
      <c r="B6" s="59" t="s">
        <v>1990</v>
      </c>
      <c r="C6" s="279" t="s">
        <v>2128</v>
      </c>
      <c r="D6" s="280" t="s">
        <v>469</v>
      </c>
      <c r="E6" s="59" t="s">
        <v>1894</v>
      </c>
      <c r="F6" s="95" t="s">
        <v>1895</v>
      </c>
      <c r="G6" s="95" t="s">
        <v>1510</v>
      </c>
      <c r="H6" s="95" t="s">
        <v>1573</v>
      </c>
      <c r="I6" s="59" t="s">
        <v>469</v>
      </c>
      <c r="J6" s="59" t="s">
        <v>1896</v>
      </c>
      <c r="K6" s="59" t="s">
        <v>885</v>
      </c>
      <c r="L6" s="59" t="s">
        <v>1890</v>
      </c>
      <c r="N6" s="59" t="s">
        <v>93</v>
      </c>
      <c r="O6" s="59">
        <v>7968</v>
      </c>
    </row>
    <row r="7" spans="1:15">
      <c r="A7" s="95">
        <v>11296</v>
      </c>
      <c r="B7" s="59" t="s">
        <v>1990</v>
      </c>
      <c r="C7" s="279" t="s">
        <v>2127</v>
      </c>
      <c r="D7" s="280" t="s">
        <v>462</v>
      </c>
      <c r="E7" s="59" t="s">
        <v>1524</v>
      </c>
      <c r="F7" s="95" t="s">
        <v>1525</v>
      </c>
      <c r="G7" s="95" t="s">
        <v>1510</v>
      </c>
      <c r="H7" s="95" t="s">
        <v>1526</v>
      </c>
      <c r="I7" s="59" t="s">
        <v>462</v>
      </c>
      <c r="J7" s="59" t="s">
        <v>1527</v>
      </c>
      <c r="K7" s="59" t="s">
        <v>887</v>
      </c>
      <c r="L7" s="59" t="s">
        <v>1890</v>
      </c>
      <c r="N7" s="59" t="s">
        <v>693</v>
      </c>
      <c r="O7" s="59">
        <v>273911</v>
      </c>
    </row>
    <row r="8" spans="1:15">
      <c r="A8" s="95">
        <v>92045</v>
      </c>
      <c r="B8" s="59" t="s">
        <v>1990</v>
      </c>
      <c r="C8" s="279" t="s">
        <v>2126</v>
      </c>
      <c r="D8" s="280" t="s">
        <v>467</v>
      </c>
      <c r="E8" s="59" t="s">
        <v>1737</v>
      </c>
      <c r="F8" s="95" t="s">
        <v>1658</v>
      </c>
      <c r="G8" s="95" t="s">
        <v>1510</v>
      </c>
      <c r="H8" s="95" t="s">
        <v>1738</v>
      </c>
      <c r="I8" s="59" t="s">
        <v>467</v>
      </c>
      <c r="J8" s="59" t="s">
        <v>1739</v>
      </c>
      <c r="K8" s="59" t="s">
        <v>889</v>
      </c>
      <c r="L8" s="59" t="s">
        <v>1890</v>
      </c>
      <c r="N8" s="59" t="s">
        <v>691</v>
      </c>
      <c r="O8" s="59">
        <v>122999</v>
      </c>
    </row>
    <row r="9" spans="1:15">
      <c r="A9" s="95">
        <v>34920</v>
      </c>
      <c r="B9" s="59" t="s">
        <v>1990</v>
      </c>
      <c r="C9" s="279" t="s">
        <v>1990</v>
      </c>
      <c r="D9" s="280" t="s">
        <v>199</v>
      </c>
      <c r="E9" s="59" t="s">
        <v>1632</v>
      </c>
      <c r="F9" s="95" t="s">
        <v>1633</v>
      </c>
      <c r="G9" s="95" t="s">
        <v>1510</v>
      </c>
      <c r="H9" s="95" t="s">
        <v>1634</v>
      </c>
      <c r="I9" s="59" t="s">
        <v>199</v>
      </c>
      <c r="J9" s="59" t="s">
        <v>1635</v>
      </c>
      <c r="K9" s="59" t="s">
        <v>891</v>
      </c>
      <c r="L9" s="59" t="s">
        <v>1890</v>
      </c>
      <c r="N9" s="59" t="s">
        <v>677</v>
      </c>
      <c r="O9" s="59">
        <v>89882</v>
      </c>
    </row>
    <row r="10" spans="1:15">
      <c r="A10" s="95">
        <v>89004</v>
      </c>
      <c r="B10" s="59" t="s">
        <v>1990</v>
      </c>
      <c r="C10" s="279" t="s">
        <v>2125</v>
      </c>
      <c r="D10" s="280" t="s">
        <v>215</v>
      </c>
      <c r="E10" s="59" t="s">
        <v>1681</v>
      </c>
      <c r="F10" s="95" t="s">
        <v>1722</v>
      </c>
      <c r="G10" s="95" t="s">
        <v>1510</v>
      </c>
      <c r="H10" s="95" t="s">
        <v>1897</v>
      </c>
      <c r="I10" s="59" t="s">
        <v>215</v>
      </c>
      <c r="J10" s="59" t="s">
        <v>1898</v>
      </c>
      <c r="K10" s="59" t="s">
        <v>893</v>
      </c>
      <c r="L10" s="59" t="s">
        <v>1890</v>
      </c>
      <c r="N10" s="59" t="s">
        <v>32</v>
      </c>
      <c r="O10" s="59">
        <v>73778</v>
      </c>
    </row>
    <row r="11" spans="1:15">
      <c r="A11" s="95">
        <v>90891</v>
      </c>
      <c r="B11" s="59" t="s">
        <v>1990</v>
      </c>
      <c r="C11" s="279" t="s">
        <v>2138</v>
      </c>
      <c r="D11" s="280" t="s">
        <v>1809</v>
      </c>
      <c r="E11" s="59" t="s">
        <v>1899</v>
      </c>
      <c r="F11" s="95" t="s">
        <v>1900</v>
      </c>
      <c r="G11" s="95" t="s">
        <v>1510</v>
      </c>
      <c r="H11" s="95" t="s">
        <v>1901</v>
      </c>
      <c r="I11" s="59" t="s">
        <v>1809</v>
      </c>
      <c r="J11" s="59" t="s">
        <v>1902</v>
      </c>
      <c r="K11" s="117" t="s">
        <v>1903</v>
      </c>
      <c r="L11" s="59" t="s">
        <v>1887</v>
      </c>
      <c r="N11" s="59" t="s">
        <v>190</v>
      </c>
      <c r="O11" s="59">
        <v>11187</v>
      </c>
    </row>
    <row r="12" spans="1:15">
      <c r="A12" s="95">
        <v>49570</v>
      </c>
      <c r="B12" s="59" t="s">
        <v>1990</v>
      </c>
      <c r="C12" s="279" t="s">
        <v>2143</v>
      </c>
      <c r="D12" s="280" t="s">
        <v>428</v>
      </c>
      <c r="E12" s="59" t="s">
        <v>1904</v>
      </c>
      <c r="F12" s="95" t="s">
        <v>1905</v>
      </c>
      <c r="G12" s="95" t="s">
        <v>1510</v>
      </c>
      <c r="H12" s="95" t="s">
        <v>1906</v>
      </c>
      <c r="I12" s="59" t="s">
        <v>428</v>
      </c>
      <c r="J12" s="59" t="s">
        <v>1907</v>
      </c>
      <c r="K12" s="59" t="s">
        <v>895</v>
      </c>
      <c r="L12" s="59" t="s">
        <v>1890</v>
      </c>
      <c r="N12" s="59" t="s">
        <v>692</v>
      </c>
      <c r="O12" s="59">
        <v>41400</v>
      </c>
    </row>
    <row r="13" spans="1:15">
      <c r="A13" s="95">
        <v>6426</v>
      </c>
      <c r="B13" s="59" t="s">
        <v>1990</v>
      </c>
      <c r="C13" s="279" t="s">
        <v>2124</v>
      </c>
      <c r="D13" s="280" t="s">
        <v>449</v>
      </c>
      <c r="E13" s="59" t="s">
        <v>1508</v>
      </c>
      <c r="F13" s="95" t="s">
        <v>1509</v>
      </c>
      <c r="G13" s="95" t="s">
        <v>1510</v>
      </c>
      <c r="H13" s="95" t="s">
        <v>1511</v>
      </c>
      <c r="I13" s="59" t="s">
        <v>449</v>
      </c>
      <c r="J13" s="59" t="s">
        <v>1512</v>
      </c>
      <c r="K13" s="59" t="s">
        <v>897</v>
      </c>
      <c r="L13" s="59" t="s">
        <v>1890</v>
      </c>
      <c r="N13" s="59" t="s">
        <v>1928</v>
      </c>
      <c r="O13" s="59">
        <v>13417</v>
      </c>
    </row>
    <row r="14" spans="1:15">
      <c r="A14" s="95">
        <v>82814</v>
      </c>
      <c r="B14" s="59" t="s">
        <v>1990</v>
      </c>
      <c r="C14" s="279" t="s">
        <v>2123</v>
      </c>
      <c r="D14" s="280" t="s">
        <v>121</v>
      </c>
      <c r="E14" s="59" t="s">
        <v>1702</v>
      </c>
      <c r="F14" s="95" t="s">
        <v>1703</v>
      </c>
      <c r="G14" s="95" t="s">
        <v>1510</v>
      </c>
      <c r="H14" s="95" t="s">
        <v>1704</v>
      </c>
      <c r="I14" s="59" t="s">
        <v>121</v>
      </c>
      <c r="J14" s="59" t="s">
        <v>1705</v>
      </c>
      <c r="K14" s="59" t="s">
        <v>1706</v>
      </c>
      <c r="L14" s="59" t="s">
        <v>1890</v>
      </c>
      <c r="N14" s="59" t="s">
        <v>689</v>
      </c>
      <c r="O14" s="59">
        <v>27313</v>
      </c>
    </row>
    <row r="15" spans="1:15">
      <c r="A15" s="95">
        <v>84850</v>
      </c>
      <c r="B15" s="59" t="s">
        <v>1990</v>
      </c>
      <c r="C15" s="279" t="s">
        <v>1990</v>
      </c>
      <c r="D15" s="280" t="s">
        <v>183</v>
      </c>
      <c r="E15" s="59" t="s">
        <v>1721</v>
      </c>
      <c r="F15" s="95" t="s">
        <v>1722</v>
      </c>
      <c r="G15" s="95" t="s">
        <v>1510</v>
      </c>
      <c r="H15" s="95" t="s">
        <v>1723</v>
      </c>
      <c r="I15" s="59" t="s">
        <v>183</v>
      </c>
      <c r="J15" s="59" t="s">
        <v>1908</v>
      </c>
      <c r="K15" s="59" t="s">
        <v>900</v>
      </c>
      <c r="L15" s="59" t="s">
        <v>1890</v>
      </c>
      <c r="N15" s="59" t="s">
        <v>1983</v>
      </c>
      <c r="O15" s="59">
        <v>123109</v>
      </c>
    </row>
    <row r="16" spans="1:15">
      <c r="A16" s="95">
        <v>22313</v>
      </c>
      <c r="B16" s="59" t="s">
        <v>1990</v>
      </c>
      <c r="C16" s="279" t="s">
        <v>2122</v>
      </c>
      <c r="D16" s="280" t="s">
        <v>201</v>
      </c>
      <c r="E16" s="59" t="s">
        <v>1566</v>
      </c>
      <c r="F16" s="95" t="s">
        <v>1592</v>
      </c>
      <c r="G16" s="95" t="s">
        <v>1510</v>
      </c>
      <c r="H16" s="95" t="s">
        <v>1584</v>
      </c>
      <c r="I16" s="59" t="s">
        <v>201</v>
      </c>
      <c r="J16" s="59" t="s">
        <v>1593</v>
      </c>
      <c r="K16" s="59" t="s">
        <v>902</v>
      </c>
      <c r="L16" s="59" t="s">
        <v>1890</v>
      </c>
      <c r="N16" s="59" t="s">
        <v>678</v>
      </c>
      <c r="O16" s="59">
        <v>31364</v>
      </c>
    </row>
    <row r="17" spans="1:15">
      <c r="A17" s="95">
        <v>31152</v>
      </c>
      <c r="B17" s="59" t="s">
        <v>1990</v>
      </c>
      <c r="C17" s="279" t="s">
        <v>2121</v>
      </c>
      <c r="D17" s="280" t="s">
        <v>1202</v>
      </c>
      <c r="E17" s="59" t="s">
        <v>1610</v>
      </c>
      <c r="F17" s="95" t="s">
        <v>1552</v>
      </c>
      <c r="G17" s="95" t="s">
        <v>1510</v>
      </c>
      <c r="H17" s="95" t="s">
        <v>1611</v>
      </c>
      <c r="I17" s="59" t="s">
        <v>1202</v>
      </c>
      <c r="J17" s="59" t="s">
        <v>1612</v>
      </c>
      <c r="K17" s="59" t="s">
        <v>904</v>
      </c>
      <c r="L17" s="59" t="s">
        <v>1890</v>
      </c>
      <c r="N17" s="59" t="s">
        <v>680</v>
      </c>
      <c r="O17" s="59">
        <v>106420</v>
      </c>
    </row>
    <row r="18" spans="1:15">
      <c r="A18" s="95">
        <v>114708</v>
      </c>
      <c r="B18" s="59" t="s">
        <v>1990</v>
      </c>
      <c r="C18" s="279" t="s">
        <v>2120</v>
      </c>
      <c r="D18" s="280" t="s">
        <v>205</v>
      </c>
      <c r="E18" s="59" t="s">
        <v>1770</v>
      </c>
      <c r="F18" s="95" t="s">
        <v>1557</v>
      </c>
      <c r="G18" s="95" t="s">
        <v>1510</v>
      </c>
      <c r="H18" s="95" t="s">
        <v>1767</v>
      </c>
      <c r="I18" s="59" t="s">
        <v>205</v>
      </c>
      <c r="J18" s="59" t="s">
        <v>1771</v>
      </c>
      <c r="K18" s="59"/>
      <c r="L18" s="59" t="s">
        <v>1890</v>
      </c>
      <c r="N18" s="59" t="s">
        <v>678</v>
      </c>
      <c r="O18" s="59">
        <v>31364</v>
      </c>
    </row>
    <row r="19" spans="1:15">
      <c r="A19" s="95">
        <v>19678</v>
      </c>
      <c r="B19" s="59" t="s">
        <v>1990</v>
      </c>
      <c r="C19" s="279" t="s">
        <v>2119</v>
      </c>
      <c r="D19" s="280" t="s">
        <v>65</v>
      </c>
      <c r="E19" s="59" t="s">
        <v>1577</v>
      </c>
      <c r="F19" s="95" t="s">
        <v>1578</v>
      </c>
      <c r="G19" s="95" t="s">
        <v>1510</v>
      </c>
      <c r="H19" s="95" t="s">
        <v>1579</v>
      </c>
      <c r="I19" s="59" t="s">
        <v>65</v>
      </c>
      <c r="J19" s="59" t="s">
        <v>1580</v>
      </c>
      <c r="K19" s="59" t="s">
        <v>1581</v>
      </c>
      <c r="L19" s="59" t="s">
        <v>1890</v>
      </c>
      <c r="N19" s="59" t="s">
        <v>2144</v>
      </c>
      <c r="O19" s="59">
        <v>69771</v>
      </c>
    </row>
    <row r="20" spans="1:15">
      <c r="A20" s="95">
        <v>79315</v>
      </c>
      <c r="B20" s="59" t="s">
        <v>1990</v>
      </c>
      <c r="C20" s="279" t="s">
        <v>2118</v>
      </c>
      <c r="D20" s="280" t="s">
        <v>450</v>
      </c>
      <c r="E20" s="59" t="s">
        <v>1686</v>
      </c>
      <c r="F20" s="95" t="s">
        <v>1639</v>
      </c>
      <c r="G20" s="95" t="s">
        <v>1510</v>
      </c>
      <c r="H20" s="95" t="s">
        <v>1687</v>
      </c>
      <c r="I20" s="59" t="s">
        <v>450</v>
      </c>
      <c r="J20" s="59" t="s">
        <v>1688</v>
      </c>
      <c r="K20" s="59" t="s">
        <v>1689</v>
      </c>
      <c r="L20" s="59" t="s">
        <v>1890</v>
      </c>
      <c r="N20" s="59" t="s">
        <v>2033</v>
      </c>
      <c r="O20" s="59">
        <v>35323</v>
      </c>
    </row>
    <row r="21" spans="1:15">
      <c r="A21" s="95">
        <v>263259</v>
      </c>
      <c r="B21" s="59" t="s">
        <v>1990</v>
      </c>
      <c r="C21" s="279" t="s">
        <v>2117</v>
      </c>
      <c r="D21" s="280" t="s">
        <v>474</v>
      </c>
      <c r="E21" s="59" t="s">
        <v>1686</v>
      </c>
      <c r="F21" s="95" t="s">
        <v>1572</v>
      </c>
      <c r="G21" s="95" t="s">
        <v>1510</v>
      </c>
      <c r="H21" s="95" t="s">
        <v>1773</v>
      </c>
      <c r="I21" s="59" t="s">
        <v>474</v>
      </c>
      <c r="J21" s="59" t="s">
        <v>1774</v>
      </c>
      <c r="K21" s="59" t="s">
        <v>914</v>
      </c>
      <c r="L21" s="59" t="s">
        <v>1890</v>
      </c>
    </row>
    <row r="22" spans="1:15">
      <c r="A22" s="95">
        <v>31186</v>
      </c>
      <c r="B22" s="59" t="s">
        <v>1990</v>
      </c>
      <c r="C22" s="279" t="s">
        <v>1990</v>
      </c>
      <c r="D22" s="280" t="s">
        <v>45</v>
      </c>
      <c r="E22" s="59" t="s">
        <v>1613</v>
      </c>
      <c r="F22" s="95" t="s">
        <v>1578</v>
      </c>
      <c r="G22" s="95" t="s">
        <v>1510</v>
      </c>
      <c r="H22" s="95" t="s">
        <v>1614</v>
      </c>
      <c r="I22" s="59" t="s">
        <v>1615</v>
      </c>
      <c r="J22" s="59" t="s">
        <v>1616</v>
      </c>
      <c r="K22" s="59" t="s">
        <v>1909</v>
      </c>
      <c r="L22" s="59" t="s">
        <v>1890</v>
      </c>
    </row>
    <row r="23" spans="1:15">
      <c r="A23" s="95">
        <v>91928</v>
      </c>
      <c r="B23" s="59" t="s">
        <v>1990</v>
      </c>
      <c r="C23" s="279" t="s">
        <v>2116</v>
      </c>
      <c r="D23" s="280" t="s">
        <v>1263</v>
      </c>
      <c r="E23" s="59" t="s">
        <v>1732</v>
      </c>
      <c r="F23" s="95" t="s">
        <v>1733</v>
      </c>
      <c r="G23" s="95" t="s">
        <v>1510</v>
      </c>
      <c r="H23" s="95" t="s">
        <v>1734</v>
      </c>
      <c r="I23" s="59" t="s">
        <v>1263</v>
      </c>
      <c r="J23" s="59" t="s">
        <v>1735</v>
      </c>
      <c r="K23" s="59" t="s">
        <v>1793</v>
      </c>
      <c r="L23" s="59" t="s">
        <v>1890</v>
      </c>
    </row>
    <row r="24" spans="1:15">
      <c r="A24" s="95">
        <v>14281</v>
      </c>
      <c r="B24" s="59" t="s">
        <v>1990</v>
      </c>
      <c r="C24" s="279" t="s">
        <v>2115</v>
      </c>
      <c r="D24" s="280" t="s">
        <v>200</v>
      </c>
      <c r="E24" s="59" t="s">
        <v>1551</v>
      </c>
      <c r="F24" s="95" t="s">
        <v>1552</v>
      </c>
      <c r="G24" s="95" t="s">
        <v>1510</v>
      </c>
      <c r="H24" s="95" t="s">
        <v>1553</v>
      </c>
      <c r="I24" s="59" t="s">
        <v>200</v>
      </c>
      <c r="J24" s="59"/>
      <c r="K24" s="59" t="s">
        <v>1555</v>
      </c>
      <c r="L24" s="59" t="s">
        <v>1890</v>
      </c>
    </row>
    <row r="25" spans="1:15">
      <c r="A25" s="95">
        <v>19485</v>
      </c>
      <c r="B25" s="59" t="s">
        <v>1990</v>
      </c>
      <c r="C25" s="279" t="s">
        <v>2089</v>
      </c>
      <c r="D25" s="280" t="s">
        <v>447</v>
      </c>
      <c r="E25" s="59" t="s">
        <v>1910</v>
      </c>
      <c r="F25" s="95" t="s">
        <v>1562</v>
      </c>
      <c r="G25" s="95" t="s">
        <v>1510</v>
      </c>
      <c r="H25" s="95" t="s">
        <v>1911</v>
      </c>
      <c r="I25" s="59" t="s">
        <v>447</v>
      </c>
      <c r="J25" s="59" t="s">
        <v>1912</v>
      </c>
      <c r="K25" s="59" t="s">
        <v>919</v>
      </c>
      <c r="L25" s="59" t="s">
        <v>1890</v>
      </c>
    </row>
    <row r="26" spans="1:15">
      <c r="A26" s="95">
        <v>107344</v>
      </c>
      <c r="B26" s="59" t="s">
        <v>1990</v>
      </c>
      <c r="C26" s="279" t="s">
        <v>2114</v>
      </c>
      <c r="D26" s="280" t="s">
        <v>212</v>
      </c>
      <c r="E26" s="59" t="s">
        <v>1651</v>
      </c>
      <c r="F26" s="95" t="s">
        <v>1758</v>
      </c>
      <c r="G26" s="95" t="s">
        <v>1510</v>
      </c>
      <c r="H26" s="95" t="s">
        <v>1759</v>
      </c>
      <c r="I26" s="59" t="s">
        <v>212</v>
      </c>
      <c r="J26" s="59" t="s">
        <v>1760</v>
      </c>
      <c r="K26" s="59" t="s">
        <v>996</v>
      </c>
      <c r="L26" s="59" t="s">
        <v>1890</v>
      </c>
    </row>
    <row r="27" spans="1:15">
      <c r="A27" s="95">
        <v>109021</v>
      </c>
      <c r="B27" s="59" t="s">
        <v>1990</v>
      </c>
      <c r="C27" s="279" t="s">
        <v>2113</v>
      </c>
      <c r="D27" s="280" t="s">
        <v>90</v>
      </c>
      <c r="E27" s="59" t="s">
        <v>1762</v>
      </c>
      <c r="F27" s="95" t="s">
        <v>1758</v>
      </c>
      <c r="G27" s="95" t="s">
        <v>1510</v>
      </c>
      <c r="H27" s="95" t="s">
        <v>1763</v>
      </c>
      <c r="I27" s="59" t="s">
        <v>90</v>
      </c>
      <c r="J27" s="59" t="s">
        <v>1764</v>
      </c>
      <c r="K27" s="59" t="s">
        <v>921</v>
      </c>
      <c r="L27" s="59" t="s">
        <v>1890</v>
      </c>
    </row>
    <row r="28" spans="1:15">
      <c r="A28" s="95">
        <v>73476</v>
      </c>
      <c r="B28" s="59" t="s">
        <v>1990</v>
      </c>
      <c r="C28" s="279" t="s">
        <v>2133</v>
      </c>
      <c r="D28" s="280" t="s">
        <v>473</v>
      </c>
      <c r="E28" s="59" t="s">
        <v>1566</v>
      </c>
      <c r="F28" s="95" t="s">
        <v>1578</v>
      </c>
      <c r="G28" s="95" t="s">
        <v>1510</v>
      </c>
      <c r="H28" s="95" t="s">
        <v>1678</v>
      </c>
      <c r="I28" s="59" t="s">
        <v>473</v>
      </c>
      <c r="J28" s="59" t="s">
        <v>1679</v>
      </c>
      <c r="K28" s="59" t="s">
        <v>923</v>
      </c>
      <c r="L28" s="59" t="s">
        <v>1890</v>
      </c>
    </row>
    <row r="29" spans="1:15">
      <c r="A29" s="95">
        <v>60195</v>
      </c>
      <c r="B29" s="59" t="s">
        <v>1990</v>
      </c>
      <c r="C29" s="279" t="s">
        <v>2093</v>
      </c>
      <c r="D29" s="280" t="s">
        <v>1656</v>
      </c>
      <c r="E29" s="59" t="s">
        <v>1657</v>
      </c>
      <c r="F29" s="95" t="s">
        <v>1658</v>
      </c>
      <c r="G29" s="95" t="s">
        <v>1510</v>
      </c>
      <c r="H29" s="95" t="s">
        <v>1659</v>
      </c>
      <c r="I29" s="59" t="s">
        <v>1656</v>
      </c>
      <c r="J29" s="59" t="s">
        <v>1660</v>
      </c>
      <c r="K29" s="59" t="s">
        <v>1661</v>
      </c>
      <c r="L29" s="59" t="s">
        <v>1890</v>
      </c>
    </row>
    <row r="30" spans="1:15">
      <c r="A30" s="95">
        <v>92214</v>
      </c>
      <c r="B30" s="59" t="s">
        <v>1990</v>
      </c>
      <c r="C30" s="279" t="s">
        <v>2094</v>
      </c>
      <c r="D30" s="280" t="s">
        <v>167</v>
      </c>
      <c r="E30" s="59" t="s">
        <v>1742</v>
      </c>
      <c r="F30" s="95" t="s">
        <v>1658</v>
      </c>
      <c r="G30" s="95" t="s">
        <v>1510</v>
      </c>
      <c r="H30" s="95" t="s">
        <v>1743</v>
      </c>
      <c r="I30" s="59" t="s">
        <v>167</v>
      </c>
      <c r="J30" s="59" t="s">
        <v>1744</v>
      </c>
      <c r="K30" s="59" t="s">
        <v>925</v>
      </c>
      <c r="L30" s="59" t="s">
        <v>1890</v>
      </c>
    </row>
    <row r="31" spans="1:15">
      <c r="A31" s="95">
        <v>38756</v>
      </c>
      <c r="B31" s="59" t="s">
        <v>1990</v>
      </c>
      <c r="C31" s="279" t="s">
        <v>2092</v>
      </c>
      <c r="D31" s="280" t="s">
        <v>1637</v>
      </c>
      <c r="E31" s="59" t="s">
        <v>1638</v>
      </c>
      <c r="F31" s="95" t="s">
        <v>1639</v>
      </c>
      <c r="G31" s="95" t="s">
        <v>1510</v>
      </c>
      <c r="H31" s="95" t="s">
        <v>1640</v>
      </c>
      <c r="I31" s="59" t="s">
        <v>1637</v>
      </c>
      <c r="J31" s="59" t="s">
        <v>1641</v>
      </c>
      <c r="K31" s="59" t="s">
        <v>1642</v>
      </c>
      <c r="L31" s="59" t="s">
        <v>1890</v>
      </c>
    </row>
    <row r="32" spans="1:15">
      <c r="A32" s="95">
        <v>84531</v>
      </c>
      <c r="B32" s="59" t="s">
        <v>1990</v>
      </c>
      <c r="C32" s="279" t="s">
        <v>2132</v>
      </c>
      <c r="D32" s="280" t="s">
        <v>452</v>
      </c>
      <c r="E32" s="59" t="s">
        <v>1681</v>
      </c>
      <c r="F32" s="95" t="s">
        <v>1717</v>
      </c>
      <c r="G32" s="95" t="s">
        <v>1510</v>
      </c>
      <c r="H32" s="95" t="s">
        <v>1718</v>
      </c>
      <c r="I32" s="59" t="s">
        <v>452</v>
      </c>
      <c r="J32" s="59" t="s">
        <v>1719</v>
      </c>
      <c r="K32" s="59" t="s">
        <v>1720</v>
      </c>
      <c r="L32" s="59" t="s">
        <v>1890</v>
      </c>
    </row>
    <row r="33" spans="1:12">
      <c r="A33" s="95">
        <v>60251</v>
      </c>
      <c r="B33" s="59" t="s">
        <v>1990</v>
      </c>
      <c r="C33" s="279" t="s">
        <v>2090</v>
      </c>
      <c r="D33" s="280" t="s">
        <v>122</v>
      </c>
      <c r="E33" s="59" t="s">
        <v>1668</v>
      </c>
      <c r="F33" s="95" t="s">
        <v>1669</v>
      </c>
      <c r="G33" s="95" t="s">
        <v>1510</v>
      </c>
      <c r="H33" s="95" t="s">
        <v>1605</v>
      </c>
      <c r="I33" s="59" t="s">
        <v>122</v>
      </c>
      <c r="J33" s="59" t="s">
        <v>1670</v>
      </c>
      <c r="K33" s="59" t="s">
        <v>933</v>
      </c>
      <c r="L33" s="59" t="s">
        <v>1890</v>
      </c>
    </row>
    <row r="34" spans="1:12">
      <c r="A34" s="95">
        <v>29742</v>
      </c>
      <c r="B34" s="59" t="s">
        <v>1990</v>
      </c>
      <c r="C34" s="279" t="s">
        <v>2091</v>
      </c>
      <c r="D34" s="280" t="s">
        <v>122</v>
      </c>
      <c r="E34" s="59" t="s">
        <v>1603</v>
      </c>
      <c r="F34" s="95" t="s">
        <v>1604</v>
      </c>
      <c r="G34" s="95" t="s">
        <v>1510</v>
      </c>
      <c r="H34" s="95" t="s">
        <v>1605</v>
      </c>
      <c r="I34" s="59" t="s">
        <v>122</v>
      </c>
      <c r="J34" s="59" t="s">
        <v>1606</v>
      </c>
      <c r="K34" s="59" t="s">
        <v>931</v>
      </c>
      <c r="L34" s="59" t="s">
        <v>1890</v>
      </c>
    </row>
    <row r="35" spans="1:12">
      <c r="A35" s="95">
        <v>30693</v>
      </c>
      <c r="B35" s="59" t="s">
        <v>1990</v>
      </c>
      <c r="C35" s="279" t="s">
        <v>2095</v>
      </c>
      <c r="D35" s="280" t="s">
        <v>122</v>
      </c>
      <c r="E35" s="59" t="s">
        <v>1607</v>
      </c>
      <c r="F35" s="95" t="s">
        <v>1562</v>
      </c>
      <c r="G35" s="95" t="s">
        <v>1510</v>
      </c>
      <c r="H35" s="95" t="s">
        <v>1605</v>
      </c>
      <c r="I35" s="59" t="s">
        <v>122</v>
      </c>
      <c r="J35" s="59" t="s">
        <v>1608</v>
      </c>
      <c r="K35" s="59" t="s">
        <v>929</v>
      </c>
      <c r="L35" s="59" t="s">
        <v>1890</v>
      </c>
    </row>
    <row r="36" spans="1:12">
      <c r="A36" s="95">
        <v>40806</v>
      </c>
      <c r="B36" s="59" t="s">
        <v>1990</v>
      </c>
      <c r="C36" s="279" t="s">
        <v>2096</v>
      </c>
      <c r="D36" s="280" t="s">
        <v>186</v>
      </c>
      <c r="E36" s="59" t="s">
        <v>1643</v>
      </c>
      <c r="F36" s="95" t="s">
        <v>1539</v>
      </c>
      <c r="G36" s="95" t="s">
        <v>1510</v>
      </c>
      <c r="H36" s="95" t="s">
        <v>1644</v>
      </c>
      <c r="I36" s="59" t="s">
        <v>186</v>
      </c>
      <c r="J36" s="59" t="s">
        <v>1913</v>
      </c>
      <c r="K36" s="59" t="s">
        <v>935</v>
      </c>
      <c r="L36" s="59" t="s">
        <v>1890</v>
      </c>
    </row>
    <row r="37" spans="1:12">
      <c r="A37" s="95">
        <v>106261</v>
      </c>
      <c r="B37" s="59" t="s">
        <v>1990</v>
      </c>
      <c r="C37" s="279" t="s">
        <v>1990</v>
      </c>
      <c r="D37" s="280" t="s">
        <v>471</v>
      </c>
      <c r="E37" s="59" t="s">
        <v>1754</v>
      </c>
      <c r="F37" s="95" t="s">
        <v>1535</v>
      </c>
      <c r="G37" s="95" t="s">
        <v>1510</v>
      </c>
      <c r="H37" s="95" t="s">
        <v>1755</v>
      </c>
      <c r="I37" s="59" t="s">
        <v>471</v>
      </c>
      <c r="J37" s="59" t="s">
        <v>1756</v>
      </c>
      <c r="K37" s="59" t="s">
        <v>937</v>
      </c>
      <c r="L37" s="59" t="s">
        <v>1890</v>
      </c>
    </row>
    <row r="38" spans="1:12">
      <c r="A38" s="95">
        <v>84234</v>
      </c>
      <c r="B38" s="59" t="s">
        <v>1990</v>
      </c>
      <c r="C38" s="279" t="s">
        <v>1990</v>
      </c>
      <c r="D38" s="280" t="s">
        <v>204</v>
      </c>
      <c r="E38" s="59"/>
      <c r="F38" s="95" t="s">
        <v>1711</v>
      </c>
      <c r="G38" s="95" t="s">
        <v>1510</v>
      </c>
      <c r="H38" s="95" t="s">
        <v>1712</v>
      </c>
      <c r="I38" s="59" t="s">
        <v>1324</v>
      </c>
      <c r="J38" s="59" t="s">
        <v>1713</v>
      </c>
      <c r="K38" s="59"/>
      <c r="L38" s="59" t="s">
        <v>1890</v>
      </c>
    </row>
    <row r="39" spans="1:12">
      <c r="A39" s="95">
        <v>13181</v>
      </c>
      <c r="B39" s="59" t="s">
        <v>1990</v>
      </c>
      <c r="C39" s="279" t="s">
        <v>1990</v>
      </c>
      <c r="D39" s="280" t="s">
        <v>454</v>
      </c>
      <c r="E39" s="59" t="s">
        <v>1538</v>
      </c>
      <c r="F39" s="95" t="s">
        <v>1539</v>
      </c>
      <c r="G39" s="95" t="s">
        <v>1510</v>
      </c>
      <c r="H39" s="95" t="s">
        <v>1540</v>
      </c>
      <c r="I39" s="59" t="s">
        <v>454</v>
      </c>
      <c r="J39" s="59" t="s">
        <v>1541</v>
      </c>
      <c r="K39" s="59"/>
      <c r="L39" s="59" t="s">
        <v>1890</v>
      </c>
    </row>
    <row r="40" spans="1:12">
      <c r="A40" s="95">
        <v>79824</v>
      </c>
      <c r="B40" s="59" t="s">
        <v>1990</v>
      </c>
      <c r="C40" s="279" t="s">
        <v>2097</v>
      </c>
      <c r="D40" s="280" t="s">
        <v>98</v>
      </c>
      <c r="E40" s="59" t="s">
        <v>1628</v>
      </c>
      <c r="F40" s="95" t="s">
        <v>1509</v>
      </c>
      <c r="G40" s="95" t="s">
        <v>1510</v>
      </c>
      <c r="H40" s="95" t="s">
        <v>1690</v>
      </c>
      <c r="I40" s="59" t="s">
        <v>98</v>
      </c>
      <c r="J40" s="59" t="s">
        <v>1691</v>
      </c>
      <c r="K40" s="59" t="s">
        <v>943</v>
      </c>
      <c r="L40" s="59" t="s">
        <v>1890</v>
      </c>
    </row>
    <row r="41" spans="1:12">
      <c r="A41" s="95">
        <v>82519</v>
      </c>
      <c r="B41" s="59" t="s">
        <v>1990</v>
      </c>
      <c r="C41" s="279" t="s">
        <v>2098</v>
      </c>
      <c r="D41" s="280" t="s">
        <v>174</v>
      </c>
      <c r="E41" s="59" t="s">
        <v>1696</v>
      </c>
      <c r="F41" s="95" t="s">
        <v>1697</v>
      </c>
      <c r="G41" s="95" t="s">
        <v>1510</v>
      </c>
      <c r="H41" s="95" t="s">
        <v>1698</v>
      </c>
      <c r="I41" s="59" t="s">
        <v>174</v>
      </c>
      <c r="J41" s="59" t="s">
        <v>1699</v>
      </c>
      <c r="K41" s="59" t="s">
        <v>945</v>
      </c>
      <c r="L41" s="59" t="s">
        <v>1890</v>
      </c>
    </row>
    <row r="42" spans="1:12">
      <c r="A42" s="95">
        <v>22648</v>
      </c>
      <c r="B42" s="59" t="s">
        <v>1990</v>
      </c>
      <c r="C42" s="279" t="s">
        <v>2099</v>
      </c>
      <c r="D42" s="280" t="s">
        <v>124</v>
      </c>
      <c r="E42" s="59" t="s">
        <v>1566</v>
      </c>
      <c r="F42" s="95" t="s">
        <v>1595</v>
      </c>
      <c r="G42" s="95" t="s">
        <v>1510</v>
      </c>
      <c r="H42" s="95" t="s">
        <v>1596</v>
      </c>
      <c r="I42" s="59" t="s">
        <v>124</v>
      </c>
      <c r="J42" s="59" t="s">
        <v>1597</v>
      </c>
      <c r="K42" s="59" t="s">
        <v>995</v>
      </c>
      <c r="L42" s="59" t="s">
        <v>1890</v>
      </c>
    </row>
    <row r="43" spans="1:12">
      <c r="A43" s="95">
        <v>12321</v>
      </c>
      <c r="B43" s="59" t="s">
        <v>1990</v>
      </c>
      <c r="C43" s="279" t="s">
        <v>2100</v>
      </c>
      <c r="D43" s="280" t="s">
        <v>203</v>
      </c>
      <c r="E43" s="59" t="s">
        <v>1529</v>
      </c>
      <c r="F43" s="95" t="s">
        <v>1530</v>
      </c>
      <c r="G43" s="95" t="s">
        <v>1510</v>
      </c>
      <c r="H43" s="95" t="s">
        <v>1531</v>
      </c>
      <c r="I43" s="59" t="s">
        <v>203</v>
      </c>
      <c r="J43" s="59" t="s">
        <v>1532</v>
      </c>
      <c r="K43" s="59" t="s">
        <v>948</v>
      </c>
      <c r="L43" s="59" t="s">
        <v>1890</v>
      </c>
    </row>
    <row r="44" spans="1:12">
      <c r="A44" s="95">
        <v>21715</v>
      </c>
      <c r="B44" s="59" t="s">
        <v>1990</v>
      </c>
      <c r="C44" s="279" t="s">
        <v>2101</v>
      </c>
      <c r="D44" s="280" t="s">
        <v>203</v>
      </c>
      <c r="E44" s="59" t="s">
        <v>1588</v>
      </c>
      <c r="F44" s="95" t="s">
        <v>1589</v>
      </c>
      <c r="G44" s="95" t="s">
        <v>1510</v>
      </c>
      <c r="H44" s="95" t="s">
        <v>1531</v>
      </c>
      <c r="I44" s="59" t="s">
        <v>203</v>
      </c>
      <c r="J44" s="59" t="s">
        <v>1590</v>
      </c>
      <c r="K44" s="59" t="s">
        <v>950</v>
      </c>
      <c r="L44" s="59" t="s">
        <v>1887</v>
      </c>
    </row>
    <row r="45" spans="1:12">
      <c r="A45" s="95">
        <v>14928</v>
      </c>
      <c r="B45" s="59" t="s">
        <v>1990</v>
      </c>
      <c r="C45" s="279" t="s">
        <v>2102</v>
      </c>
      <c r="D45" s="280" t="s">
        <v>952</v>
      </c>
      <c r="E45" s="59" t="s">
        <v>1561</v>
      </c>
      <c r="F45" s="95" t="s">
        <v>1562</v>
      </c>
      <c r="G45" s="95" t="s">
        <v>1510</v>
      </c>
      <c r="H45" s="95" t="s">
        <v>1563</v>
      </c>
      <c r="I45" s="59" t="s">
        <v>952</v>
      </c>
      <c r="J45" s="59" t="s">
        <v>1914</v>
      </c>
      <c r="K45" s="59" t="s">
        <v>1790</v>
      </c>
      <c r="L45" s="59" t="s">
        <v>1890</v>
      </c>
    </row>
    <row r="46" spans="1:12">
      <c r="A46" s="95">
        <v>92542</v>
      </c>
      <c r="B46" s="59" t="s">
        <v>1990</v>
      </c>
      <c r="C46" s="279" t="s">
        <v>2137</v>
      </c>
      <c r="D46" s="280" t="s">
        <v>95</v>
      </c>
      <c r="E46" s="59" t="s">
        <v>1746</v>
      </c>
      <c r="F46" s="95" t="s">
        <v>1572</v>
      </c>
      <c r="G46" s="95" t="s">
        <v>1510</v>
      </c>
      <c r="H46" s="95" t="s">
        <v>1620</v>
      </c>
      <c r="I46" s="59" t="s">
        <v>95</v>
      </c>
      <c r="J46" s="59" t="s">
        <v>1747</v>
      </c>
      <c r="K46" s="59" t="s">
        <v>958</v>
      </c>
      <c r="L46" s="59" t="s">
        <v>1890</v>
      </c>
    </row>
    <row r="47" spans="1:12">
      <c r="A47" s="95">
        <v>34791</v>
      </c>
      <c r="B47" s="59" t="s">
        <v>1990</v>
      </c>
      <c r="C47" s="279" t="s">
        <v>2103</v>
      </c>
      <c r="D47" s="280" t="s">
        <v>95</v>
      </c>
      <c r="E47" s="59" t="s">
        <v>1618</v>
      </c>
      <c r="F47" s="95" t="s">
        <v>1619</v>
      </c>
      <c r="G47" s="95" t="s">
        <v>1510</v>
      </c>
      <c r="H47" s="95" t="s">
        <v>1620</v>
      </c>
      <c r="I47" s="59" t="s">
        <v>95</v>
      </c>
      <c r="J47" s="59" t="s">
        <v>1621</v>
      </c>
      <c r="K47" s="117" t="s">
        <v>1622</v>
      </c>
      <c r="L47" s="59" t="s">
        <v>1890</v>
      </c>
    </row>
    <row r="48" spans="1:12" ht="15">
      <c r="A48" s="95">
        <v>81656</v>
      </c>
      <c r="B48" s="59" t="s">
        <v>1990</v>
      </c>
      <c r="C48" s="279" t="s">
        <v>2136</v>
      </c>
      <c r="D48" s="280" t="s">
        <v>173</v>
      </c>
      <c r="E48" s="59" t="s">
        <v>1628</v>
      </c>
      <c r="F48" s="95" t="s">
        <v>1535</v>
      </c>
      <c r="G48" s="95" t="s">
        <v>1510</v>
      </c>
      <c r="H48" s="95" t="s">
        <v>1693</v>
      </c>
      <c r="I48" s="59" t="s">
        <v>173</v>
      </c>
      <c r="J48" s="59" t="s">
        <v>1694</v>
      </c>
      <c r="K48" s="63" t="s">
        <v>960</v>
      </c>
      <c r="L48" s="59" t="s">
        <v>1890</v>
      </c>
    </row>
    <row r="49" spans="1:12">
      <c r="A49" s="95">
        <v>7215</v>
      </c>
      <c r="B49" s="59" t="s">
        <v>1990</v>
      </c>
      <c r="C49" s="279" t="s">
        <v>2139</v>
      </c>
      <c r="D49" s="280" t="s">
        <v>686</v>
      </c>
      <c r="E49" s="59" t="s">
        <v>1519</v>
      </c>
      <c r="F49" s="95" t="s">
        <v>1520</v>
      </c>
      <c r="G49" s="95" t="s">
        <v>1510</v>
      </c>
      <c r="H49" s="95" t="s">
        <v>1521</v>
      </c>
      <c r="I49" s="59" t="s">
        <v>686</v>
      </c>
      <c r="J49" s="59" t="s">
        <v>1522</v>
      </c>
      <c r="K49" s="59" t="s">
        <v>962</v>
      </c>
      <c r="L49" s="59" t="s">
        <v>1887</v>
      </c>
    </row>
    <row r="50" spans="1:12">
      <c r="A50" s="95">
        <v>6896</v>
      </c>
      <c r="B50" s="59"/>
      <c r="C50" s="279" t="s">
        <v>2140</v>
      </c>
      <c r="D50" s="280" t="s">
        <v>686</v>
      </c>
      <c r="E50" s="59"/>
      <c r="F50" s="95"/>
      <c r="G50" s="95"/>
      <c r="H50" s="95"/>
      <c r="I50" s="59"/>
      <c r="J50" s="59"/>
      <c r="K50" s="59"/>
      <c r="L50" s="59"/>
    </row>
    <row r="51" spans="1:12">
      <c r="A51" s="95">
        <v>104111</v>
      </c>
      <c r="B51" s="59" t="s">
        <v>1990</v>
      </c>
      <c r="C51" s="279" t="s">
        <v>2134</v>
      </c>
      <c r="D51" s="280" t="s">
        <v>1749</v>
      </c>
      <c r="E51" s="59" t="s">
        <v>1750</v>
      </c>
      <c r="F51" s="95" t="s">
        <v>1539</v>
      </c>
      <c r="G51" s="95" t="s">
        <v>1510</v>
      </c>
      <c r="H51" s="95" t="s">
        <v>1751</v>
      </c>
      <c r="I51" s="59" t="s">
        <v>1749</v>
      </c>
      <c r="J51" s="59" t="s">
        <v>1752</v>
      </c>
      <c r="K51" s="59" t="s">
        <v>1753</v>
      </c>
      <c r="L51" s="59" t="s">
        <v>1890</v>
      </c>
    </row>
    <row r="52" spans="1:12">
      <c r="A52" s="95">
        <v>60237</v>
      </c>
      <c r="B52" s="59" t="s">
        <v>1990</v>
      </c>
      <c r="C52" s="279" t="s">
        <v>1662</v>
      </c>
      <c r="D52" s="280" t="s">
        <v>188</v>
      </c>
      <c r="E52" s="59" t="s">
        <v>1664</v>
      </c>
      <c r="F52" s="95" t="s">
        <v>1572</v>
      </c>
      <c r="G52" s="95" t="s">
        <v>1510</v>
      </c>
      <c r="H52" s="95" t="s">
        <v>1665</v>
      </c>
      <c r="I52" s="59" t="s">
        <v>188</v>
      </c>
      <c r="J52" s="59" t="s">
        <v>1666</v>
      </c>
      <c r="K52" s="59" t="s">
        <v>1667</v>
      </c>
      <c r="L52" s="59" t="s">
        <v>1890</v>
      </c>
    </row>
    <row r="53" spans="1:12">
      <c r="A53" s="95">
        <v>90635</v>
      </c>
      <c r="B53" s="59" t="s">
        <v>1990</v>
      </c>
      <c r="C53" s="279" t="s">
        <v>1725</v>
      </c>
      <c r="D53" s="280" t="s">
        <v>1726</v>
      </c>
      <c r="E53" s="59" t="s">
        <v>1727</v>
      </c>
      <c r="F53" s="95" t="s">
        <v>1509</v>
      </c>
      <c r="G53" s="95" t="s">
        <v>1510</v>
      </c>
      <c r="H53" s="95" t="s">
        <v>1728</v>
      </c>
      <c r="I53" s="59" t="s">
        <v>46</v>
      </c>
      <c r="J53" s="59" t="s">
        <v>1729</v>
      </c>
      <c r="K53" s="59" t="s">
        <v>1730</v>
      </c>
      <c r="L53" s="59" t="s">
        <v>1890</v>
      </c>
    </row>
    <row r="54" spans="1:12">
      <c r="A54" s="95">
        <v>13385</v>
      </c>
      <c r="B54" s="59" t="s">
        <v>1990</v>
      </c>
      <c r="C54" s="279" t="s">
        <v>2110</v>
      </c>
      <c r="D54" s="280" t="s">
        <v>1543</v>
      </c>
      <c r="E54" s="59" t="s">
        <v>1544</v>
      </c>
      <c r="F54" s="95" t="s">
        <v>1545</v>
      </c>
      <c r="G54" s="95" t="s">
        <v>1510</v>
      </c>
      <c r="H54" s="95" t="s">
        <v>1546</v>
      </c>
      <c r="I54" s="59" t="s">
        <v>46</v>
      </c>
      <c r="J54" s="59" t="s">
        <v>1547</v>
      </c>
      <c r="K54" s="59" t="s">
        <v>1548</v>
      </c>
      <c r="L54" s="59" t="s">
        <v>1887</v>
      </c>
    </row>
    <row r="55" spans="1:12">
      <c r="A55" s="95">
        <v>274961</v>
      </c>
      <c r="B55" s="59" t="s">
        <v>1990</v>
      </c>
      <c r="C55" s="279" t="s">
        <v>2109</v>
      </c>
      <c r="D55" s="280" t="s">
        <v>1776</v>
      </c>
      <c r="E55" s="59" t="s">
        <v>1777</v>
      </c>
      <c r="F55" s="95" t="s">
        <v>1778</v>
      </c>
      <c r="G55" s="95" t="s">
        <v>1510</v>
      </c>
      <c r="H55" s="95" t="s">
        <v>1546</v>
      </c>
      <c r="I55" s="59" t="s">
        <v>46</v>
      </c>
      <c r="J55" s="59" t="s">
        <v>1547</v>
      </c>
      <c r="K55" s="59" t="s">
        <v>1465</v>
      </c>
      <c r="L55" s="59" t="s">
        <v>1887</v>
      </c>
    </row>
    <row r="56" spans="1:12">
      <c r="A56" s="95">
        <v>18886</v>
      </c>
      <c r="B56" s="59" t="s">
        <v>1990</v>
      </c>
      <c r="C56" s="279" t="s">
        <v>2112</v>
      </c>
      <c r="D56" s="280" t="s">
        <v>154</v>
      </c>
      <c r="E56" s="59" t="s">
        <v>1566</v>
      </c>
      <c r="F56" s="95" t="s">
        <v>1567</v>
      </c>
      <c r="G56" s="95" t="s">
        <v>1510</v>
      </c>
      <c r="H56" s="95" t="s">
        <v>1568</v>
      </c>
      <c r="I56" s="59" t="s">
        <v>154</v>
      </c>
      <c r="J56" s="59" t="s">
        <v>1569</v>
      </c>
      <c r="K56" s="59" t="s">
        <v>1915</v>
      </c>
      <c r="L56" s="59" t="s">
        <v>1890</v>
      </c>
    </row>
    <row r="57" spans="1:12">
      <c r="A57" s="95">
        <v>24697</v>
      </c>
      <c r="B57" s="59" t="s">
        <v>1990</v>
      </c>
      <c r="C57" s="279" t="s">
        <v>2108</v>
      </c>
      <c r="D57" s="280" t="s">
        <v>154</v>
      </c>
      <c r="E57" s="59" t="s">
        <v>1599</v>
      </c>
      <c r="F57" s="95" t="s">
        <v>1578</v>
      </c>
      <c r="G57" s="95" t="s">
        <v>1510</v>
      </c>
      <c r="H57" s="95" t="s">
        <v>1568</v>
      </c>
      <c r="I57" s="59" t="s">
        <v>154</v>
      </c>
      <c r="J57" s="59" t="s">
        <v>1600</v>
      </c>
      <c r="K57" s="59" t="s">
        <v>968</v>
      </c>
      <c r="L57" s="59" t="s">
        <v>1887</v>
      </c>
    </row>
    <row r="58" spans="1:12">
      <c r="A58" s="95">
        <v>44480</v>
      </c>
      <c r="B58" s="59" t="s">
        <v>1990</v>
      </c>
      <c r="C58" s="279" t="s">
        <v>2135</v>
      </c>
      <c r="D58" s="280" t="s">
        <v>216</v>
      </c>
      <c r="E58" s="59" t="s">
        <v>1647</v>
      </c>
      <c r="F58" s="95" t="s">
        <v>1539</v>
      </c>
      <c r="G58" s="95" t="s">
        <v>1510</v>
      </c>
      <c r="H58" s="95" t="s">
        <v>1648</v>
      </c>
      <c r="I58" s="59" t="s">
        <v>216</v>
      </c>
      <c r="J58" s="59" t="s">
        <v>1649</v>
      </c>
      <c r="K58" s="59" t="s">
        <v>970</v>
      </c>
      <c r="L58" s="59" t="s">
        <v>1890</v>
      </c>
    </row>
    <row r="59" spans="1:12">
      <c r="A59" s="95">
        <v>73721</v>
      </c>
      <c r="B59" s="59" t="s">
        <v>1990</v>
      </c>
      <c r="C59" s="279" t="s">
        <v>2111</v>
      </c>
      <c r="D59" s="280" t="s">
        <v>44</v>
      </c>
      <c r="E59" s="59" t="s">
        <v>1681</v>
      </c>
      <c r="F59" s="95" t="s">
        <v>1535</v>
      </c>
      <c r="G59" s="95" t="s">
        <v>1510</v>
      </c>
      <c r="H59" s="95" t="s">
        <v>1682</v>
      </c>
      <c r="I59" s="59" t="s">
        <v>44</v>
      </c>
      <c r="J59" s="59" t="s">
        <v>1683</v>
      </c>
      <c r="K59" s="59" t="s">
        <v>972</v>
      </c>
      <c r="L59" s="59" t="s">
        <v>1890</v>
      </c>
    </row>
    <row r="60" spans="1:12">
      <c r="A60" s="95">
        <v>84241</v>
      </c>
      <c r="B60" s="59" t="s">
        <v>1990</v>
      </c>
      <c r="C60" s="279" t="s">
        <v>1990</v>
      </c>
      <c r="D60" s="280" t="s">
        <v>871</v>
      </c>
      <c r="E60" s="59" t="s">
        <v>1681</v>
      </c>
      <c r="F60" s="95" t="s">
        <v>1714</v>
      </c>
      <c r="G60" s="95" t="s">
        <v>1510</v>
      </c>
      <c r="H60" s="95" t="s">
        <v>1629</v>
      </c>
      <c r="I60" s="59" t="s">
        <v>871</v>
      </c>
      <c r="J60" s="59" t="s">
        <v>1715</v>
      </c>
      <c r="K60" s="59" t="s">
        <v>976</v>
      </c>
      <c r="L60" s="59" t="s">
        <v>1890</v>
      </c>
    </row>
    <row r="61" spans="1:12">
      <c r="A61" s="95">
        <v>34858</v>
      </c>
      <c r="B61" s="59" t="s">
        <v>1990</v>
      </c>
      <c r="C61" s="279" t="s">
        <v>2104</v>
      </c>
      <c r="D61" s="280" t="s">
        <v>871</v>
      </c>
      <c r="E61" s="59" t="s">
        <v>1628</v>
      </c>
      <c r="F61" s="95" t="s">
        <v>1578</v>
      </c>
      <c r="G61" s="95" t="s">
        <v>1510</v>
      </c>
      <c r="H61" s="95" t="s">
        <v>1629</v>
      </c>
      <c r="I61" s="59" t="s">
        <v>871</v>
      </c>
      <c r="J61" s="59" t="s">
        <v>1630</v>
      </c>
      <c r="K61" s="59" t="s">
        <v>1631</v>
      </c>
      <c r="L61" s="59" t="s">
        <v>1890</v>
      </c>
    </row>
    <row r="62" spans="1:12">
      <c r="A62" s="95">
        <v>14530</v>
      </c>
      <c r="B62" s="59" t="s">
        <v>1990</v>
      </c>
      <c r="C62" s="279" t="s">
        <v>2105</v>
      </c>
      <c r="D62" s="280" t="s">
        <v>219</v>
      </c>
      <c r="E62" s="59" t="s">
        <v>1556</v>
      </c>
      <c r="F62" s="95" t="s">
        <v>1557</v>
      </c>
      <c r="G62" s="95" t="s">
        <v>1510</v>
      </c>
      <c r="H62" s="95" t="s">
        <v>1558</v>
      </c>
      <c r="I62" s="59" t="s">
        <v>219</v>
      </c>
      <c r="J62" s="59" t="s">
        <v>1559</v>
      </c>
      <c r="K62" s="59" t="s">
        <v>978</v>
      </c>
      <c r="L62" s="59" t="s">
        <v>1890</v>
      </c>
    </row>
    <row r="63" spans="1:12">
      <c r="A63" s="95">
        <v>129114</v>
      </c>
      <c r="B63" s="59" t="s">
        <v>1990</v>
      </c>
      <c r="C63" s="279" t="s">
        <v>2106</v>
      </c>
      <c r="D63" s="280" t="s">
        <v>208</v>
      </c>
      <c r="E63" s="59" t="s">
        <v>1916</v>
      </c>
      <c r="F63" s="95" t="s">
        <v>1567</v>
      </c>
      <c r="G63" s="95" t="s">
        <v>1510</v>
      </c>
      <c r="H63" s="95" t="s">
        <v>1625</v>
      </c>
      <c r="I63" s="59" t="s">
        <v>208</v>
      </c>
      <c r="J63" s="59" t="s">
        <v>1917</v>
      </c>
      <c r="K63" s="59" t="s">
        <v>1497</v>
      </c>
      <c r="L63" s="59" t="s">
        <v>1890</v>
      </c>
    </row>
    <row r="64" spans="1:12">
      <c r="A64" s="95">
        <v>34795</v>
      </c>
      <c r="B64" s="59" t="s">
        <v>1990</v>
      </c>
      <c r="C64" s="279" t="s">
        <v>2107</v>
      </c>
      <c r="D64" s="280" t="s">
        <v>208</v>
      </c>
      <c r="E64" s="59" t="s">
        <v>1624</v>
      </c>
      <c r="F64" s="95" t="s">
        <v>1509</v>
      </c>
      <c r="G64" s="95" t="s">
        <v>1510</v>
      </c>
      <c r="H64" s="95" t="s">
        <v>1625</v>
      </c>
      <c r="I64" s="59" t="s">
        <v>208</v>
      </c>
      <c r="J64" s="59" t="s">
        <v>1626</v>
      </c>
      <c r="K64" s="59" t="s">
        <v>980</v>
      </c>
      <c r="L64" s="59" t="s">
        <v>1890</v>
      </c>
    </row>
  </sheetData>
  <autoFilter ref="A1:L64"/>
  <hyperlinks>
    <hyperlink ref="K48" r:id="rId1"/>
  </hyperlinks>
  <pageMargins left="0.7" right="0.7" top="0.75" bottom="0.75" header="0.3" footer="0.3"/>
  <pageSetup paperSize="9" scale="92" fitToHeight="0" orientation="portrait" horizontalDpi="4294967293" verticalDpi="4294967293"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84"/>
  <sheetViews>
    <sheetView workbookViewId="0">
      <selection sqref="A1:R605"/>
    </sheetView>
  </sheetViews>
  <sheetFormatPr defaultRowHeight="15"/>
  <cols>
    <col min="1" max="1" width="6.42578125" bestFit="1" customWidth="1"/>
    <col min="2" max="2" width="143.42578125" bestFit="1" customWidth="1"/>
    <col min="3" max="3" width="17.28515625" bestFit="1" customWidth="1"/>
    <col min="4" max="4" width="56.5703125" bestFit="1" customWidth="1"/>
    <col min="5" max="5" width="25" bestFit="1" customWidth="1"/>
    <col min="6" max="6" width="20.5703125" bestFit="1" customWidth="1"/>
    <col min="7" max="7" width="21.42578125" bestFit="1" customWidth="1"/>
    <col min="8" max="8" width="12.28515625" bestFit="1" customWidth="1"/>
    <col min="9" max="9" width="18" bestFit="1" customWidth="1"/>
    <col min="10" max="10" width="114.5703125" bestFit="1" customWidth="1"/>
    <col min="11" max="11" width="23.42578125" bestFit="1" customWidth="1"/>
    <col min="12" max="12" width="28.42578125" bestFit="1" customWidth="1"/>
    <col min="13" max="13" width="5.42578125" bestFit="1" customWidth="1"/>
    <col min="14" max="14" width="4.42578125" bestFit="1" customWidth="1"/>
    <col min="15" max="15" width="4.28515625" bestFit="1" customWidth="1"/>
    <col min="16" max="16" width="4.7109375" bestFit="1" customWidth="1"/>
    <col min="17" max="17" width="4.140625" bestFit="1" customWidth="1"/>
    <col min="18" max="18" width="15.5703125" bestFit="1" customWidth="1"/>
  </cols>
  <sheetData>
    <row r="1" spans="1:18" ht="45">
      <c r="A1" t="s">
        <v>0</v>
      </c>
      <c r="B1" t="s">
        <v>28</v>
      </c>
      <c r="C1" t="s">
        <v>43</v>
      </c>
      <c r="D1" t="s">
        <v>1</v>
      </c>
      <c r="E1" t="s">
        <v>2</v>
      </c>
      <c r="F1" t="s">
        <v>4</v>
      </c>
      <c r="G1" t="s">
        <v>3</v>
      </c>
      <c r="H1" s="123" t="s">
        <v>27</v>
      </c>
      <c r="I1" t="s">
        <v>1836</v>
      </c>
      <c r="J1" t="s">
        <v>26</v>
      </c>
      <c r="K1" t="s">
        <v>1806</v>
      </c>
      <c r="L1" t="s">
        <v>476</v>
      </c>
      <c r="M1" t="s">
        <v>477</v>
      </c>
      <c r="N1" t="s">
        <v>478</v>
      </c>
      <c r="O1" t="s">
        <v>479</v>
      </c>
      <c r="P1" t="s">
        <v>480</v>
      </c>
      <c r="Q1" t="s">
        <v>872</v>
      </c>
      <c r="R1" t="s">
        <v>1967</v>
      </c>
    </row>
    <row r="2" spans="1:18">
      <c r="A2" t="s">
        <v>5</v>
      </c>
      <c r="B2" t="s">
        <v>1047</v>
      </c>
      <c r="C2" t="s">
        <v>183</v>
      </c>
      <c r="D2" t="s">
        <v>33</v>
      </c>
      <c r="E2">
        <v>514101</v>
      </c>
      <c r="F2" t="s">
        <v>68</v>
      </c>
      <c r="G2" t="s">
        <v>1923</v>
      </c>
      <c r="H2">
        <v>4</v>
      </c>
      <c r="I2">
        <v>4</v>
      </c>
      <c r="J2" t="s">
        <v>1838</v>
      </c>
      <c r="K2" t="s">
        <v>92</v>
      </c>
    </row>
    <row r="3" spans="1:18">
      <c r="A3" t="s">
        <v>6</v>
      </c>
      <c r="B3" t="s">
        <v>1047</v>
      </c>
      <c r="C3" t="s">
        <v>183</v>
      </c>
      <c r="D3" t="s">
        <v>41</v>
      </c>
      <c r="E3">
        <v>522301</v>
      </c>
      <c r="F3" t="s">
        <v>39</v>
      </c>
      <c r="G3" t="s">
        <v>1849</v>
      </c>
      <c r="H3">
        <v>3</v>
      </c>
      <c r="I3">
        <v>2</v>
      </c>
      <c r="J3" t="s">
        <v>1838</v>
      </c>
      <c r="K3" t="s">
        <v>92</v>
      </c>
    </row>
    <row r="4" spans="1:18">
      <c r="A4" t="s">
        <v>7</v>
      </c>
      <c r="B4" t="s">
        <v>1047</v>
      </c>
      <c r="C4" t="s">
        <v>183</v>
      </c>
      <c r="D4" t="s">
        <v>36</v>
      </c>
      <c r="E4">
        <v>711204</v>
      </c>
      <c r="F4" t="s">
        <v>94</v>
      </c>
      <c r="G4" t="s">
        <v>1966</v>
      </c>
      <c r="H4">
        <v>7</v>
      </c>
      <c r="I4">
        <v>0</v>
      </c>
      <c r="J4" t="s">
        <v>54</v>
      </c>
      <c r="K4" t="s">
        <v>93</v>
      </c>
    </row>
    <row r="5" spans="1:18">
      <c r="A5" t="s">
        <v>8</v>
      </c>
      <c r="B5" t="s">
        <v>1047</v>
      </c>
      <c r="C5" t="s">
        <v>183</v>
      </c>
      <c r="D5" t="s">
        <v>31</v>
      </c>
      <c r="E5">
        <v>723103</v>
      </c>
      <c r="F5" t="s">
        <v>67</v>
      </c>
      <c r="G5" t="s">
        <v>1943</v>
      </c>
      <c r="H5">
        <v>9</v>
      </c>
      <c r="I5">
        <v>1</v>
      </c>
      <c r="J5" t="s">
        <v>1838</v>
      </c>
      <c r="K5" t="s">
        <v>92</v>
      </c>
    </row>
    <row r="6" spans="1:18">
      <c r="A6" t="s">
        <v>9</v>
      </c>
      <c r="B6" t="s">
        <v>1047</v>
      </c>
      <c r="C6" t="s">
        <v>183</v>
      </c>
      <c r="D6" t="s">
        <v>91</v>
      </c>
      <c r="E6">
        <v>722307</v>
      </c>
      <c r="F6" t="s">
        <v>74</v>
      </c>
      <c r="G6" t="s">
        <v>1966</v>
      </c>
      <c r="H6">
        <v>1</v>
      </c>
      <c r="I6">
        <v>0</v>
      </c>
      <c r="J6" t="s">
        <v>54</v>
      </c>
      <c r="K6" t="s">
        <v>93</v>
      </c>
    </row>
    <row r="7" spans="1:18">
      <c r="A7" t="s">
        <v>10</v>
      </c>
      <c r="B7" t="s">
        <v>1047</v>
      </c>
      <c r="C7" t="s">
        <v>183</v>
      </c>
      <c r="D7" t="s">
        <v>169</v>
      </c>
      <c r="E7">
        <v>962907</v>
      </c>
      <c r="F7" t="s">
        <v>170</v>
      </c>
      <c r="G7" t="s">
        <v>1966</v>
      </c>
      <c r="H7">
        <v>1</v>
      </c>
      <c r="I7">
        <v>1</v>
      </c>
      <c r="J7" t="s">
        <v>873</v>
      </c>
      <c r="K7" t="s">
        <v>677</v>
      </c>
    </row>
    <row r="8" spans="1:18">
      <c r="A8" t="s">
        <v>11</v>
      </c>
      <c r="B8" t="s">
        <v>1839</v>
      </c>
      <c r="C8" t="s">
        <v>1263</v>
      </c>
      <c r="D8" t="s">
        <v>40</v>
      </c>
      <c r="E8">
        <v>512001</v>
      </c>
      <c r="F8" t="s">
        <v>72</v>
      </c>
      <c r="G8" t="s">
        <v>1966</v>
      </c>
      <c r="H8">
        <v>6</v>
      </c>
      <c r="I8">
        <v>3</v>
      </c>
      <c r="J8" t="s">
        <v>873</v>
      </c>
      <c r="K8" t="s">
        <v>677</v>
      </c>
    </row>
    <row r="9" spans="1:18">
      <c r="A9" t="s">
        <v>12</v>
      </c>
      <c r="B9" t="s">
        <v>1839</v>
      </c>
      <c r="C9" t="s">
        <v>1263</v>
      </c>
      <c r="D9" t="s">
        <v>41</v>
      </c>
      <c r="E9">
        <v>522301</v>
      </c>
      <c r="F9" t="s">
        <v>39</v>
      </c>
      <c r="G9" t="s">
        <v>1966</v>
      </c>
      <c r="H9">
        <v>2</v>
      </c>
      <c r="I9">
        <v>1</v>
      </c>
      <c r="J9" t="s">
        <v>873</v>
      </c>
      <c r="K9" t="s">
        <v>677</v>
      </c>
    </row>
    <row r="10" spans="1:18">
      <c r="A10" t="s">
        <v>13</v>
      </c>
      <c r="B10" t="s">
        <v>1839</v>
      </c>
      <c r="C10" t="s">
        <v>1263</v>
      </c>
      <c r="D10" t="s">
        <v>33</v>
      </c>
      <c r="E10">
        <v>514101</v>
      </c>
      <c r="F10" t="s">
        <v>68</v>
      </c>
      <c r="G10" t="s">
        <v>1966</v>
      </c>
      <c r="H10">
        <v>3</v>
      </c>
      <c r="I10">
        <v>3</v>
      </c>
      <c r="J10" t="s">
        <v>873</v>
      </c>
      <c r="K10" t="s">
        <v>677</v>
      </c>
    </row>
    <row r="11" spans="1:18">
      <c r="A11" t="s">
        <v>14</v>
      </c>
      <c r="B11" t="s">
        <v>1839</v>
      </c>
      <c r="C11" t="s">
        <v>1263</v>
      </c>
      <c r="D11" t="s">
        <v>34</v>
      </c>
      <c r="E11">
        <v>751201</v>
      </c>
      <c r="F11" t="s">
        <v>162</v>
      </c>
      <c r="G11" t="s">
        <v>1966</v>
      </c>
      <c r="H11">
        <v>1</v>
      </c>
      <c r="I11">
        <v>0</v>
      </c>
      <c r="J11" t="s">
        <v>873</v>
      </c>
      <c r="K11" t="s">
        <v>677</v>
      </c>
    </row>
    <row r="12" spans="1:18">
      <c r="A12" t="s">
        <v>15</v>
      </c>
      <c r="B12" t="s">
        <v>1839</v>
      </c>
      <c r="C12" t="s">
        <v>1263</v>
      </c>
      <c r="D12" t="s">
        <v>31</v>
      </c>
      <c r="E12">
        <v>723103</v>
      </c>
      <c r="F12" t="s">
        <v>67</v>
      </c>
      <c r="G12" t="s">
        <v>1966</v>
      </c>
      <c r="H12">
        <v>1</v>
      </c>
      <c r="I12">
        <v>0</v>
      </c>
      <c r="J12" t="s">
        <v>873</v>
      </c>
      <c r="K12" t="s">
        <v>677</v>
      </c>
    </row>
    <row r="13" spans="1:18">
      <c r="A13" t="s">
        <v>16</v>
      </c>
      <c r="B13" t="s">
        <v>1839</v>
      </c>
      <c r="C13" t="s">
        <v>1263</v>
      </c>
      <c r="D13" t="s">
        <v>172</v>
      </c>
      <c r="E13">
        <v>722204</v>
      </c>
      <c r="F13" t="s">
        <v>164</v>
      </c>
      <c r="G13" t="s">
        <v>1966</v>
      </c>
      <c r="H13">
        <v>10</v>
      </c>
      <c r="I13">
        <v>0</v>
      </c>
      <c r="J13" t="s">
        <v>54</v>
      </c>
      <c r="K13" t="s">
        <v>93</v>
      </c>
    </row>
    <row r="14" spans="1:18">
      <c r="A14" t="s">
        <v>17</v>
      </c>
      <c r="B14" t="s">
        <v>1839</v>
      </c>
      <c r="C14" t="s">
        <v>1263</v>
      </c>
      <c r="D14" t="s">
        <v>35</v>
      </c>
      <c r="E14">
        <v>741103</v>
      </c>
      <c r="F14" t="s">
        <v>49</v>
      </c>
      <c r="G14" t="s">
        <v>1966</v>
      </c>
      <c r="H14">
        <v>1</v>
      </c>
      <c r="I14">
        <v>0</v>
      </c>
      <c r="J14" t="s">
        <v>54</v>
      </c>
      <c r="K14" t="s">
        <v>93</v>
      </c>
    </row>
    <row r="15" spans="1:18">
      <c r="A15" t="s">
        <v>18</v>
      </c>
      <c r="B15" t="s">
        <v>1839</v>
      </c>
      <c r="C15" t="s">
        <v>1263</v>
      </c>
      <c r="D15" t="s">
        <v>52</v>
      </c>
      <c r="E15">
        <v>751204</v>
      </c>
      <c r="F15" t="s">
        <v>61</v>
      </c>
      <c r="G15" t="s">
        <v>1966</v>
      </c>
      <c r="H15">
        <v>1</v>
      </c>
      <c r="I15">
        <v>1</v>
      </c>
      <c r="J15" t="s">
        <v>54</v>
      </c>
      <c r="K15" t="s">
        <v>93</v>
      </c>
    </row>
    <row r="16" spans="1:18">
      <c r="A16" t="s">
        <v>19</v>
      </c>
      <c r="B16" t="s">
        <v>1839</v>
      </c>
      <c r="C16" t="s">
        <v>1263</v>
      </c>
      <c r="D16" t="s">
        <v>36</v>
      </c>
      <c r="E16">
        <v>711204</v>
      </c>
      <c r="F16" t="s">
        <v>94</v>
      </c>
      <c r="G16" t="s">
        <v>1966</v>
      </c>
      <c r="H16">
        <v>1</v>
      </c>
      <c r="I16">
        <v>0</v>
      </c>
      <c r="J16" t="s">
        <v>54</v>
      </c>
      <c r="K16" t="s">
        <v>93</v>
      </c>
    </row>
    <row r="17" spans="1:11">
      <c r="A17" t="s">
        <v>20</v>
      </c>
      <c r="B17" t="s">
        <v>1048</v>
      </c>
      <c r="C17" t="s">
        <v>428</v>
      </c>
      <c r="D17" t="s">
        <v>35</v>
      </c>
      <c r="E17">
        <v>741103</v>
      </c>
      <c r="F17" t="s">
        <v>49</v>
      </c>
      <c r="G17" t="s">
        <v>1966</v>
      </c>
      <c r="H17">
        <v>4</v>
      </c>
      <c r="I17">
        <v>0</v>
      </c>
      <c r="J17" t="s">
        <v>54</v>
      </c>
      <c r="K17" t="s">
        <v>93</v>
      </c>
    </row>
    <row r="18" spans="1:11">
      <c r="A18" t="s">
        <v>21</v>
      </c>
      <c r="B18" t="s">
        <v>1048</v>
      </c>
      <c r="C18" t="s">
        <v>428</v>
      </c>
      <c r="D18" t="s">
        <v>33</v>
      </c>
      <c r="E18">
        <v>514101</v>
      </c>
      <c r="F18" t="s">
        <v>68</v>
      </c>
      <c r="G18" t="s">
        <v>1852</v>
      </c>
      <c r="H18">
        <v>13</v>
      </c>
      <c r="I18">
        <v>11</v>
      </c>
      <c r="J18" t="s">
        <v>1073</v>
      </c>
      <c r="K18" t="s">
        <v>693</v>
      </c>
    </row>
    <row r="19" spans="1:11">
      <c r="A19" t="s">
        <v>22</v>
      </c>
      <c r="B19" t="s">
        <v>1048</v>
      </c>
      <c r="C19" t="s">
        <v>428</v>
      </c>
      <c r="D19" t="s">
        <v>31</v>
      </c>
      <c r="E19">
        <v>723103</v>
      </c>
      <c r="F19" t="s">
        <v>67</v>
      </c>
      <c r="G19" t="s">
        <v>1852</v>
      </c>
      <c r="H19">
        <v>25</v>
      </c>
      <c r="I19">
        <v>1</v>
      </c>
      <c r="J19" t="s">
        <v>1073</v>
      </c>
      <c r="K19" t="s">
        <v>693</v>
      </c>
    </row>
    <row r="20" spans="1:11">
      <c r="A20" t="s">
        <v>23</v>
      </c>
      <c r="B20" t="s">
        <v>1048</v>
      </c>
      <c r="C20" t="s">
        <v>428</v>
      </c>
      <c r="D20" t="s">
        <v>171</v>
      </c>
      <c r="E20">
        <v>712618</v>
      </c>
      <c r="F20" t="s">
        <v>77</v>
      </c>
      <c r="G20" t="s">
        <v>1966</v>
      </c>
      <c r="H20">
        <v>2</v>
      </c>
      <c r="I20">
        <v>0</v>
      </c>
      <c r="J20" t="s">
        <v>54</v>
      </c>
      <c r="K20" t="s">
        <v>93</v>
      </c>
    </row>
    <row r="21" spans="1:11">
      <c r="A21" t="s">
        <v>24</v>
      </c>
      <c r="B21" t="s">
        <v>1048</v>
      </c>
      <c r="C21" t="s">
        <v>428</v>
      </c>
      <c r="D21" t="s">
        <v>36</v>
      </c>
      <c r="E21">
        <v>711204</v>
      </c>
      <c r="F21" t="s">
        <v>94</v>
      </c>
      <c r="G21" t="s">
        <v>1966</v>
      </c>
      <c r="H21">
        <v>3</v>
      </c>
      <c r="I21">
        <v>0</v>
      </c>
      <c r="J21" t="s">
        <v>54</v>
      </c>
      <c r="K21" t="s">
        <v>93</v>
      </c>
    </row>
    <row r="22" spans="1:11">
      <c r="A22" t="s">
        <v>81</v>
      </c>
      <c r="B22" t="s">
        <v>1048</v>
      </c>
      <c r="C22" t="s">
        <v>428</v>
      </c>
      <c r="D22" t="s">
        <v>41</v>
      </c>
      <c r="E22">
        <v>522301</v>
      </c>
      <c r="F22" t="s">
        <v>39</v>
      </c>
      <c r="G22" t="s">
        <v>1966</v>
      </c>
      <c r="H22">
        <v>13</v>
      </c>
      <c r="I22">
        <v>9</v>
      </c>
      <c r="J22" t="s">
        <v>54</v>
      </c>
      <c r="K22" t="s">
        <v>93</v>
      </c>
    </row>
    <row r="23" spans="1:11">
      <c r="A23" t="s">
        <v>82</v>
      </c>
      <c r="B23" t="s">
        <v>1048</v>
      </c>
      <c r="C23" t="s">
        <v>428</v>
      </c>
      <c r="D23" t="s">
        <v>172</v>
      </c>
      <c r="E23">
        <v>722204</v>
      </c>
      <c r="F23" t="s">
        <v>164</v>
      </c>
      <c r="G23" t="s">
        <v>1966</v>
      </c>
      <c r="H23">
        <v>1</v>
      </c>
      <c r="I23">
        <v>1</v>
      </c>
      <c r="J23" t="s">
        <v>54</v>
      </c>
      <c r="K23" t="s">
        <v>93</v>
      </c>
    </row>
    <row r="24" spans="1:11">
      <c r="A24" t="s">
        <v>83</v>
      </c>
      <c r="B24" t="s">
        <v>1048</v>
      </c>
      <c r="C24" t="s">
        <v>428</v>
      </c>
      <c r="D24" t="s">
        <v>47</v>
      </c>
      <c r="E24">
        <v>721306</v>
      </c>
      <c r="F24" t="s">
        <v>56</v>
      </c>
      <c r="G24" t="s">
        <v>1966</v>
      </c>
      <c r="H24">
        <v>1</v>
      </c>
      <c r="I24">
        <v>0</v>
      </c>
      <c r="J24" t="s">
        <v>54</v>
      </c>
      <c r="K24" t="s">
        <v>93</v>
      </c>
    </row>
    <row r="25" spans="1:11">
      <c r="A25" t="s">
        <v>84</v>
      </c>
      <c r="B25" t="s">
        <v>1048</v>
      </c>
      <c r="C25" t="s">
        <v>428</v>
      </c>
      <c r="D25" t="s">
        <v>48</v>
      </c>
      <c r="E25">
        <v>741202</v>
      </c>
      <c r="F25" t="s">
        <v>57</v>
      </c>
      <c r="G25" t="s">
        <v>1966</v>
      </c>
      <c r="H25">
        <v>2</v>
      </c>
      <c r="I25">
        <v>0</v>
      </c>
      <c r="J25" t="s">
        <v>54</v>
      </c>
      <c r="K25" t="s">
        <v>93</v>
      </c>
    </row>
    <row r="26" spans="1:11">
      <c r="A26" t="s">
        <v>85</v>
      </c>
      <c r="B26" t="s">
        <v>1048</v>
      </c>
      <c r="C26" t="s">
        <v>428</v>
      </c>
      <c r="D26" t="s">
        <v>169</v>
      </c>
      <c r="E26">
        <v>962907</v>
      </c>
      <c r="F26" t="s">
        <v>170</v>
      </c>
      <c r="G26" t="s">
        <v>1966</v>
      </c>
      <c r="H26">
        <v>4</v>
      </c>
      <c r="I26">
        <v>4</v>
      </c>
      <c r="J26" t="s">
        <v>873</v>
      </c>
      <c r="K26" t="s">
        <v>677</v>
      </c>
    </row>
    <row r="27" spans="1:11">
      <c r="A27" t="s">
        <v>86</v>
      </c>
      <c r="B27" t="s">
        <v>1048</v>
      </c>
      <c r="C27" t="s">
        <v>428</v>
      </c>
      <c r="D27" t="s">
        <v>52</v>
      </c>
      <c r="E27">
        <v>7512024</v>
      </c>
      <c r="F27" t="s">
        <v>61</v>
      </c>
      <c r="G27" t="s">
        <v>1966</v>
      </c>
      <c r="H27">
        <v>1</v>
      </c>
      <c r="I27">
        <v>0</v>
      </c>
      <c r="J27" t="s">
        <v>54</v>
      </c>
      <c r="K27" t="s">
        <v>93</v>
      </c>
    </row>
    <row r="28" spans="1:11">
      <c r="A28" t="s">
        <v>87</v>
      </c>
      <c r="B28" t="s">
        <v>1051</v>
      </c>
      <c r="C28" t="s">
        <v>215</v>
      </c>
      <c r="D28" t="s">
        <v>41</v>
      </c>
      <c r="E28">
        <v>522301</v>
      </c>
      <c r="F28" t="s">
        <v>39</v>
      </c>
      <c r="G28" t="s">
        <v>1966</v>
      </c>
      <c r="H28">
        <v>5</v>
      </c>
      <c r="I28">
        <v>4</v>
      </c>
      <c r="J28" t="s">
        <v>1841</v>
      </c>
      <c r="K28" t="s">
        <v>691</v>
      </c>
    </row>
    <row r="29" spans="1:11">
      <c r="A29" t="s">
        <v>88</v>
      </c>
      <c r="B29" t="s">
        <v>1051</v>
      </c>
      <c r="C29" t="s">
        <v>215</v>
      </c>
      <c r="D29" t="s">
        <v>33</v>
      </c>
      <c r="E29">
        <v>514101</v>
      </c>
      <c r="F29" t="s">
        <v>68</v>
      </c>
      <c r="G29" t="s">
        <v>1966</v>
      </c>
      <c r="H29">
        <v>4</v>
      </c>
      <c r="I29">
        <v>4</v>
      </c>
      <c r="J29" t="s">
        <v>1841</v>
      </c>
      <c r="K29" t="s">
        <v>691</v>
      </c>
    </row>
    <row r="30" spans="1:11">
      <c r="A30" t="s">
        <v>89</v>
      </c>
      <c r="B30" t="s">
        <v>1051</v>
      </c>
      <c r="C30" t="s">
        <v>215</v>
      </c>
      <c r="D30" t="s">
        <v>52</v>
      </c>
      <c r="E30">
        <v>751204</v>
      </c>
      <c r="F30" t="s">
        <v>61</v>
      </c>
      <c r="G30" t="s">
        <v>1966</v>
      </c>
      <c r="H30">
        <v>1</v>
      </c>
      <c r="I30">
        <v>0</v>
      </c>
      <c r="J30" t="s">
        <v>1841</v>
      </c>
      <c r="K30" t="s">
        <v>691</v>
      </c>
    </row>
    <row r="31" spans="1:11">
      <c r="A31" t="s">
        <v>102</v>
      </c>
      <c r="B31" t="s">
        <v>1051</v>
      </c>
      <c r="C31" t="s">
        <v>215</v>
      </c>
      <c r="D31" t="s">
        <v>40</v>
      </c>
      <c r="E31">
        <v>512001</v>
      </c>
      <c r="F31" t="s">
        <v>72</v>
      </c>
      <c r="G31" t="s">
        <v>1966</v>
      </c>
      <c r="H31">
        <v>1</v>
      </c>
      <c r="I31">
        <v>0</v>
      </c>
      <c r="J31" t="s">
        <v>1841</v>
      </c>
      <c r="K31" t="s">
        <v>691</v>
      </c>
    </row>
    <row r="32" spans="1:11">
      <c r="A32" t="s">
        <v>103</v>
      </c>
      <c r="B32" t="s">
        <v>1051</v>
      </c>
      <c r="C32" t="s">
        <v>215</v>
      </c>
      <c r="D32" t="s">
        <v>47</v>
      </c>
      <c r="E32">
        <v>721306</v>
      </c>
      <c r="F32" t="s">
        <v>56</v>
      </c>
      <c r="G32" t="s">
        <v>1966</v>
      </c>
      <c r="H32">
        <v>1</v>
      </c>
      <c r="I32">
        <v>0</v>
      </c>
      <c r="J32" t="s">
        <v>1842</v>
      </c>
      <c r="K32" t="s">
        <v>93</v>
      </c>
    </row>
    <row r="33" spans="1:11">
      <c r="A33" t="s">
        <v>104</v>
      </c>
      <c r="B33" t="s">
        <v>1051</v>
      </c>
      <c r="C33" t="s">
        <v>215</v>
      </c>
      <c r="D33" t="s">
        <v>34</v>
      </c>
      <c r="E33">
        <v>751201</v>
      </c>
      <c r="F33" t="s">
        <v>162</v>
      </c>
      <c r="G33" t="s">
        <v>1966</v>
      </c>
      <c r="H33">
        <v>1</v>
      </c>
      <c r="I33">
        <v>1</v>
      </c>
      <c r="J33" t="s">
        <v>1841</v>
      </c>
      <c r="K33" t="s">
        <v>691</v>
      </c>
    </row>
    <row r="34" spans="1:11">
      <c r="A34" t="s">
        <v>105</v>
      </c>
      <c r="B34" t="s">
        <v>1843</v>
      </c>
      <c r="C34" t="s">
        <v>95</v>
      </c>
      <c r="D34" t="s">
        <v>41</v>
      </c>
      <c r="E34">
        <v>522301</v>
      </c>
      <c r="F34" t="s">
        <v>39</v>
      </c>
      <c r="G34" t="s">
        <v>1966</v>
      </c>
      <c r="H34">
        <v>3</v>
      </c>
      <c r="I34">
        <v>3</v>
      </c>
      <c r="J34" t="s">
        <v>96</v>
      </c>
      <c r="K34" t="s">
        <v>190</v>
      </c>
    </row>
    <row r="35" spans="1:11">
      <c r="A35" t="s">
        <v>106</v>
      </c>
      <c r="B35" t="s">
        <v>1843</v>
      </c>
      <c r="C35" t="s">
        <v>95</v>
      </c>
      <c r="D35" t="s">
        <v>40</v>
      </c>
      <c r="E35">
        <v>512001</v>
      </c>
      <c r="F35" t="s">
        <v>72</v>
      </c>
      <c r="G35" t="s">
        <v>1966</v>
      </c>
      <c r="H35">
        <v>1</v>
      </c>
      <c r="I35">
        <v>0</v>
      </c>
      <c r="J35" t="s">
        <v>96</v>
      </c>
      <c r="K35" t="s">
        <v>190</v>
      </c>
    </row>
    <row r="36" spans="1:11">
      <c r="A36" t="s">
        <v>107</v>
      </c>
      <c r="B36" t="s">
        <v>1843</v>
      </c>
      <c r="C36" t="s">
        <v>95</v>
      </c>
      <c r="D36" t="s">
        <v>31</v>
      </c>
      <c r="E36">
        <v>723103</v>
      </c>
      <c r="F36" t="s">
        <v>67</v>
      </c>
      <c r="G36" t="s">
        <v>1966</v>
      </c>
      <c r="H36">
        <v>1</v>
      </c>
      <c r="I36">
        <v>0</v>
      </c>
      <c r="J36" t="s">
        <v>96</v>
      </c>
      <c r="K36" t="s">
        <v>190</v>
      </c>
    </row>
    <row r="37" spans="1:11">
      <c r="A37" t="s">
        <v>108</v>
      </c>
      <c r="B37" t="s">
        <v>1843</v>
      </c>
      <c r="C37" t="s">
        <v>95</v>
      </c>
      <c r="D37" t="s">
        <v>1041</v>
      </c>
      <c r="E37">
        <v>713201</v>
      </c>
      <c r="F37" t="s">
        <v>59</v>
      </c>
      <c r="G37" t="s">
        <v>1966</v>
      </c>
      <c r="H37">
        <v>1</v>
      </c>
      <c r="I37">
        <v>0</v>
      </c>
      <c r="J37" t="s">
        <v>1846</v>
      </c>
      <c r="K37" t="s">
        <v>692</v>
      </c>
    </row>
    <row r="38" spans="1:11">
      <c r="A38" t="s">
        <v>109</v>
      </c>
      <c r="B38" t="s">
        <v>1050</v>
      </c>
      <c r="C38" t="s">
        <v>203</v>
      </c>
      <c r="D38" t="s">
        <v>1041</v>
      </c>
      <c r="E38">
        <v>713203</v>
      </c>
      <c r="F38" t="s">
        <v>59</v>
      </c>
      <c r="G38" t="s">
        <v>1966</v>
      </c>
      <c r="H38">
        <v>2</v>
      </c>
      <c r="I38">
        <v>0</v>
      </c>
      <c r="J38" t="s">
        <v>54</v>
      </c>
      <c r="K38" t="s">
        <v>93</v>
      </c>
    </row>
    <row r="39" spans="1:11">
      <c r="A39" t="s">
        <v>110</v>
      </c>
      <c r="B39" t="s">
        <v>1050</v>
      </c>
      <c r="C39" t="s">
        <v>203</v>
      </c>
      <c r="D39" t="s">
        <v>47</v>
      </c>
      <c r="E39">
        <v>721306</v>
      </c>
      <c r="F39" t="s">
        <v>56</v>
      </c>
      <c r="G39" t="s">
        <v>1966</v>
      </c>
      <c r="H39">
        <v>4</v>
      </c>
      <c r="I39">
        <v>0</v>
      </c>
      <c r="J39" t="s">
        <v>54</v>
      </c>
      <c r="K39" t="s">
        <v>93</v>
      </c>
    </row>
    <row r="40" spans="1:11">
      <c r="A40" t="s">
        <v>111</v>
      </c>
      <c r="B40" t="s">
        <v>1050</v>
      </c>
      <c r="C40" t="s">
        <v>203</v>
      </c>
      <c r="D40" t="s">
        <v>31</v>
      </c>
      <c r="E40">
        <v>723103</v>
      </c>
      <c r="F40" t="s">
        <v>67</v>
      </c>
      <c r="G40" t="s">
        <v>1966</v>
      </c>
      <c r="H40">
        <v>4</v>
      </c>
      <c r="I40">
        <v>0</v>
      </c>
      <c r="J40" t="s">
        <v>54</v>
      </c>
      <c r="K40" t="s">
        <v>93</v>
      </c>
    </row>
    <row r="41" spans="1:11">
      <c r="A41" t="s">
        <v>112</v>
      </c>
      <c r="B41" t="s">
        <v>1050</v>
      </c>
      <c r="C41" t="s">
        <v>203</v>
      </c>
      <c r="D41" t="s">
        <v>33</v>
      </c>
      <c r="E41">
        <v>514101</v>
      </c>
      <c r="F41" t="s">
        <v>68</v>
      </c>
      <c r="G41" t="s">
        <v>1966</v>
      </c>
      <c r="H41">
        <v>2</v>
      </c>
      <c r="I41">
        <v>2</v>
      </c>
      <c r="J41" t="s">
        <v>54</v>
      </c>
      <c r="K41" t="s">
        <v>93</v>
      </c>
    </row>
    <row r="42" spans="1:11">
      <c r="A42" t="s">
        <v>113</v>
      </c>
      <c r="B42" t="s">
        <v>1050</v>
      </c>
      <c r="C42" t="s">
        <v>203</v>
      </c>
      <c r="D42" t="s">
        <v>41</v>
      </c>
      <c r="E42">
        <v>522301</v>
      </c>
      <c r="F42" t="s">
        <v>39</v>
      </c>
      <c r="G42" t="s">
        <v>1966</v>
      </c>
      <c r="H42">
        <v>5</v>
      </c>
      <c r="I42">
        <v>2</v>
      </c>
      <c r="J42" t="s">
        <v>54</v>
      </c>
      <c r="K42" t="s">
        <v>93</v>
      </c>
    </row>
    <row r="43" spans="1:11">
      <c r="A43" t="s">
        <v>114</v>
      </c>
      <c r="B43" t="s">
        <v>1050</v>
      </c>
      <c r="C43" t="s">
        <v>203</v>
      </c>
      <c r="D43" t="s">
        <v>36</v>
      </c>
      <c r="E43">
        <v>711204</v>
      </c>
      <c r="F43" t="s">
        <v>94</v>
      </c>
      <c r="G43" t="s">
        <v>1966</v>
      </c>
      <c r="H43">
        <v>3</v>
      </c>
      <c r="I43">
        <v>0</v>
      </c>
      <c r="J43" t="s">
        <v>54</v>
      </c>
      <c r="K43" t="s">
        <v>93</v>
      </c>
    </row>
    <row r="44" spans="1:11">
      <c r="A44" t="s">
        <v>115</v>
      </c>
      <c r="B44" t="s">
        <v>1050</v>
      </c>
      <c r="C44" t="s">
        <v>203</v>
      </c>
      <c r="D44" t="s">
        <v>172</v>
      </c>
      <c r="E44">
        <v>722204</v>
      </c>
      <c r="F44" t="s">
        <v>164</v>
      </c>
      <c r="G44" t="s">
        <v>1966</v>
      </c>
      <c r="H44">
        <v>1</v>
      </c>
      <c r="I44">
        <v>0</v>
      </c>
      <c r="J44" t="s">
        <v>54</v>
      </c>
      <c r="K44" t="s">
        <v>93</v>
      </c>
    </row>
    <row r="45" spans="1:11">
      <c r="A45" t="s">
        <v>116</v>
      </c>
      <c r="B45" t="s">
        <v>1050</v>
      </c>
      <c r="C45" t="s">
        <v>203</v>
      </c>
      <c r="D45" t="s">
        <v>171</v>
      </c>
      <c r="E45">
        <v>712618</v>
      </c>
      <c r="F45" t="s">
        <v>77</v>
      </c>
      <c r="G45" t="s">
        <v>1966</v>
      </c>
      <c r="H45">
        <v>1</v>
      </c>
      <c r="I45">
        <v>0</v>
      </c>
      <c r="J45" t="s">
        <v>54</v>
      </c>
      <c r="K45" t="s">
        <v>93</v>
      </c>
    </row>
    <row r="46" spans="1:11">
      <c r="A46" t="s">
        <v>117</v>
      </c>
      <c r="B46" t="s">
        <v>166</v>
      </c>
      <c r="C46" t="s">
        <v>167</v>
      </c>
      <c r="D46" t="s">
        <v>33</v>
      </c>
      <c r="E46">
        <v>514101</v>
      </c>
      <c r="F46" t="s">
        <v>68</v>
      </c>
      <c r="G46" t="s">
        <v>1966</v>
      </c>
      <c r="H46">
        <v>1</v>
      </c>
      <c r="I46">
        <v>0</v>
      </c>
      <c r="J46" t="s">
        <v>873</v>
      </c>
      <c r="K46" t="s">
        <v>677</v>
      </c>
    </row>
    <row r="47" spans="1:11">
      <c r="A47" t="s">
        <v>118</v>
      </c>
      <c r="B47" t="s">
        <v>166</v>
      </c>
      <c r="C47" t="s">
        <v>167</v>
      </c>
      <c r="D47" t="s">
        <v>41</v>
      </c>
      <c r="E47">
        <v>522101</v>
      </c>
      <c r="F47" t="s">
        <v>39</v>
      </c>
      <c r="G47" t="s">
        <v>1966</v>
      </c>
      <c r="H47">
        <v>7</v>
      </c>
      <c r="I47">
        <v>6</v>
      </c>
      <c r="J47" t="s">
        <v>873</v>
      </c>
      <c r="K47" t="s">
        <v>677</v>
      </c>
    </row>
    <row r="48" spans="1:11">
      <c r="A48" t="s">
        <v>119</v>
      </c>
      <c r="B48" t="s">
        <v>166</v>
      </c>
      <c r="C48" t="s">
        <v>167</v>
      </c>
      <c r="D48" t="s">
        <v>31</v>
      </c>
      <c r="E48">
        <v>723103</v>
      </c>
      <c r="F48" t="s">
        <v>67</v>
      </c>
      <c r="G48" t="s">
        <v>1966</v>
      </c>
      <c r="H48">
        <v>9</v>
      </c>
      <c r="I48">
        <v>0</v>
      </c>
      <c r="J48" t="s">
        <v>873</v>
      </c>
      <c r="K48" t="s">
        <v>677</v>
      </c>
    </row>
    <row r="49" spans="1:11">
      <c r="A49" t="s">
        <v>120</v>
      </c>
      <c r="B49" t="s">
        <v>166</v>
      </c>
      <c r="C49" t="s">
        <v>167</v>
      </c>
      <c r="D49" t="s">
        <v>40</v>
      </c>
      <c r="E49">
        <v>512001</v>
      </c>
      <c r="F49" t="s">
        <v>72</v>
      </c>
      <c r="G49" t="s">
        <v>1966</v>
      </c>
      <c r="H49">
        <v>5</v>
      </c>
      <c r="I49">
        <v>4</v>
      </c>
      <c r="J49" t="s">
        <v>873</v>
      </c>
      <c r="K49" t="s">
        <v>677</v>
      </c>
    </row>
    <row r="50" spans="1:11">
      <c r="A50" t="s">
        <v>126</v>
      </c>
      <c r="B50" t="s">
        <v>166</v>
      </c>
      <c r="C50" t="s">
        <v>167</v>
      </c>
      <c r="D50" t="s">
        <v>34</v>
      </c>
      <c r="E50">
        <v>751201</v>
      </c>
      <c r="F50" t="s">
        <v>162</v>
      </c>
      <c r="G50" t="s">
        <v>1966</v>
      </c>
      <c r="H50">
        <v>4</v>
      </c>
      <c r="I50">
        <v>2</v>
      </c>
      <c r="J50" t="s">
        <v>873</v>
      </c>
      <c r="K50" t="s">
        <v>677</v>
      </c>
    </row>
    <row r="51" spans="1:11">
      <c r="A51" t="s">
        <v>127</v>
      </c>
      <c r="B51" t="s">
        <v>166</v>
      </c>
      <c r="C51" t="s">
        <v>167</v>
      </c>
      <c r="D51" t="s">
        <v>36</v>
      </c>
      <c r="E51">
        <v>711204</v>
      </c>
      <c r="F51" t="s">
        <v>94</v>
      </c>
      <c r="G51" t="s">
        <v>1966</v>
      </c>
      <c r="H51">
        <v>3</v>
      </c>
      <c r="I51">
        <v>0</v>
      </c>
      <c r="J51" t="s">
        <v>1054</v>
      </c>
      <c r="K51" t="s">
        <v>93</v>
      </c>
    </row>
    <row r="52" spans="1:11">
      <c r="A52" t="s">
        <v>128</v>
      </c>
      <c r="B52" t="s">
        <v>166</v>
      </c>
      <c r="C52" t="s">
        <v>167</v>
      </c>
      <c r="D52" t="s">
        <v>35</v>
      </c>
      <c r="E52">
        <v>741103</v>
      </c>
      <c r="F52" t="s">
        <v>49</v>
      </c>
      <c r="G52" t="s">
        <v>1966</v>
      </c>
      <c r="H52">
        <v>1</v>
      </c>
      <c r="I52">
        <v>0</v>
      </c>
      <c r="J52" t="s">
        <v>1054</v>
      </c>
      <c r="K52" t="s">
        <v>93</v>
      </c>
    </row>
    <row r="53" spans="1:11">
      <c r="A53" t="s">
        <v>129</v>
      </c>
      <c r="B53" t="s">
        <v>166</v>
      </c>
      <c r="C53" t="s">
        <v>167</v>
      </c>
      <c r="D53" t="s">
        <v>1046</v>
      </c>
      <c r="E53">
        <v>712906</v>
      </c>
      <c r="F53" t="s">
        <v>682</v>
      </c>
      <c r="G53" t="s">
        <v>1966</v>
      </c>
      <c r="H53">
        <v>2</v>
      </c>
      <c r="I53">
        <v>0</v>
      </c>
      <c r="J53" t="s">
        <v>55</v>
      </c>
      <c r="K53" t="s">
        <v>679</v>
      </c>
    </row>
    <row r="54" spans="1:11">
      <c r="A54" t="s">
        <v>130</v>
      </c>
      <c r="B54" t="s">
        <v>166</v>
      </c>
      <c r="C54" t="s">
        <v>167</v>
      </c>
      <c r="D54" t="s">
        <v>47</v>
      </c>
      <c r="E54">
        <v>721306</v>
      </c>
      <c r="F54" t="s">
        <v>56</v>
      </c>
      <c r="G54" t="s">
        <v>1966</v>
      </c>
      <c r="H54">
        <v>1</v>
      </c>
      <c r="I54">
        <v>0</v>
      </c>
      <c r="J54" t="s">
        <v>1054</v>
      </c>
      <c r="K54" t="s">
        <v>93</v>
      </c>
    </row>
    <row r="55" spans="1:11">
      <c r="A55" t="s">
        <v>131</v>
      </c>
      <c r="B55" t="s">
        <v>1393</v>
      </c>
      <c r="C55" t="s">
        <v>173</v>
      </c>
      <c r="D55" t="s">
        <v>53</v>
      </c>
      <c r="E55">
        <v>753402</v>
      </c>
      <c r="F55" t="s">
        <v>63</v>
      </c>
      <c r="G55" t="s">
        <v>1966</v>
      </c>
      <c r="H55">
        <v>9</v>
      </c>
      <c r="I55">
        <v>4</v>
      </c>
      <c r="J55" t="s">
        <v>101</v>
      </c>
      <c r="K55" t="s">
        <v>692</v>
      </c>
    </row>
    <row r="56" spans="1:11">
      <c r="A56" t="s">
        <v>132</v>
      </c>
      <c r="B56" t="s">
        <v>1393</v>
      </c>
      <c r="C56" t="s">
        <v>173</v>
      </c>
      <c r="D56" t="s">
        <v>30</v>
      </c>
      <c r="E56">
        <v>752205</v>
      </c>
      <c r="F56" t="s">
        <v>62</v>
      </c>
      <c r="G56" t="s">
        <v>1966</v>
      </c>
      <c r="H56">
        <v>7</v>
      </c>
      <c r="I56">
        <v>0</v>
      </c>
      <c r="J56" t="s">
        <v>101</v>
      </c>
      <c r="K56" t="s">
        <v>692</v>
      </c>
    </row>
    <row r="57" spans="1:11">
      <c r="A57" t="s">
        <v>133</v>
      </c>
      <c r="B57" t="s">
        <v>1393</v>
      </c>
      <c r="C57" t="s">
        <v>173</v>
      </c>
      <c r="D57" t="s">
        <v>33</v>
      </c>
      <c r="E57">
        <v>514101</v>
      </c>
      <c r="F57" t="s">
        <v>68</v>
      </c>
      <c r="G57" t="s">
        <v>1966</v>
      </c>
      <c r="H57">
        <v>3</v>
      </c>
      <c r="I57">
        <v>2</v>
      </c>
      <c r="J57" t="s">
        <v>101</v>
      </c>
      <c r="K57" t="s">
        <v>692</v>
      </c>
    </row>
    <row r="58" spans="1:11">
      <c r="A58" t="s">
        <v>134</v>
      </c>
      <c r="B58" t="s">
        <v>1393</v>
      </c>
      <c r="C58" t="s">
        <v>173</v>
      </c>
      <c r="D58" t="s">
        <v>31</v>
      </c>
      <c r="E58">
        <v>723103</v>
      </c>
      <c r="F58" t="s">
        <v>67</v>
      </c>
      <c r="G58" t="s">
        <v>1966</v>
      </c>
      <c r="H58">
        <v>1</v>
      </c>
      <c r="I58">
        <v>0</v>
      </c>
      <c r="J58" t="s">
        <v>101</v>
      </c>
      <c r="K58" t="s">
        <v>692</v>
      </c>
    </row>
    <row r="59" spans="1:11">
      <c r="A59" t="s">
        <v>135</v>
      </c>
      <c r="B59" t="s">
        <v>1393</v>
      </c>
      <c r="C59" t="s">
        <v>173</v>
      </c>
      <c r="D59" t="s">
        <v>171</v>
      </c>
      <c r="E59">
        <v>712618</v>
      </c>
      <c r="F59" t="s">
        <v>77</v>
      </c>
      <c r="G59" t="s">
        <v>1966</v>
      </c>
      <c r="H59">
        <v>1</v>
      </c>
      <c r="I59">
        <v>0</v>
      </c>
      <c r="J59" t="s">
        <v>101</v>
      </c>
      <c r="K59" t="s">
        <v>692</v>
      </c>
    </row>
    <row r="60" spans="1:11">
      <c r="A60" t="s">
        <v>136</v>
      </c>
      <c r="B60" t="s">
        <v>1393</v>
      </c>
      <c r="C60" t="s">
        <v>173</v>
      </c>
      <c r="D60" t="s">
        <v>41</v>
      </c>
      <c r="E60">
        <v>522301</v>
      </c>
      <c r="F60" t="s">
        <v>39</v>
      </c>
      <c r="G60" t="s">
        <v>1966</v>
      </c>
      <c r="H60">
        <v>3</v>
      </c>
      <c r="I60">
        <v>3</v>
      </c>
      <c r="J60" t="s">
        <v>101</v>
      </c>
      <c r="K60" t="s">
        <v>692</v>
      </c>
    </row>
    <row r="61" spans="1:11">
      <c r="A61" t="s">
        <v>137</v>
      </c>
      <c r="B61" t="s">
        <v>1393</v>
      </c>
      <c r="C61" t="s">
        <v>173</v>
      </c>
      <c r="D61" t="s">
        <v>35</v>
      </c>
      <c r="E61">
        <v>741103</v>
      </c>
      <c r="F61" t="s">
        <v>49</v>
      </c>
      <c r="G61" t="s">
        <v>1966</v>
      </c>
      <c r="H61">
        <v>1</v>
      </c>
      <c r="I61">
        <v>0</v>
      </c>
      <c r="J61" t="s">
        <v>101</v>
      </c>
      <c r="K61" t="s">
        <v>692</v>
      </c>
    </row>
    <row r="62" spans="1:11">
      <c r="A62" t="s">
        <v>138</v>
      </c>
      <c r="B62" t="s">
        <v>1393</v>
      </c>
      <c r="C62" t="s">
        <v>173</v>
      </c>
      <c r="D62" t="s">
        <v>172</v>
      </c>
      <c r="E62">
        <v>722204</v>
      </c>
      <c r="F62" t="s">
        <v>164</v>
      </c>
      <c r="G62" t="s">
        <v>1966</v>
      </c>
      <c r="H62">
        <v>1</v>
      </c>
      <c r="I62">
        <v>0</v>
      </c>
      <c r="J62" t="s">
        <v>179</v>
      </c>
      <c r="K62" t="s">
        <v>680</v>
      </c>
    </row>
    <row r="63" spans="1:11">
      <c r="A63" t="s">
        <v>139</v>
      </c>
      <c r="B63" t="s">
        <v>1393</v>
      </c>
      <c r="C63" t="s">
        <v>173</v>
      </c>
      <c r="D63" t="s">
        <v>1817</v>
      </c>
      <c r="E63">
        <v>751108</v>
      </c>
      <c r="F63" t="s">
        <v>641</v>
      </c>
      <c r="G63" t="s">
        <v>1966</v>
      </c>
      <c r="H63">
        <v>1</v>
      </c>
      <c r="I63">
        <v>0</v>
      </c>
      <c r="J63" t="s">
        <v>461</v>
      </c>
      <c r="K63" t="s">
        <v>37</v>
      </c>
    </row>
    <row r="64" spans="1:11">
      <c r="A64" t="s">
        <v>140</v>
      </c>
      <c r="B64" t="s">
        <v>1853</v>
      </c>
      <c r="C64" t="s">
        <v>1637</v>
      </c>
      <c r="D64" t="s">
        <v>33</v>
      </c>
      <c r="E64">
        <v>514101</v>
      </c>
      <c r="F64" t="s">
        <v>68</v>
      </c>
      <c r="G64" t="s">
        <v>1966</v>
      </c>
      <c r="H64">
        <v>6</v>
      </c>
      <c r="I64">
        <v>6</v>
      </c>
      <c r="J64" t="s">
        <v>55</v>
      </c>
      <c r="K64" t="s">
        <v>679</v>
      </c>
    </row>
    <row r="65" spans="1:11">
      <c r="A65" t="s">
        <v>141</v>
      </c>
      <c r="B65" t="s">
        <v>1853</v>
      </c>
      <c r="C65" t="s">
        <v>1637</v>
      </c>
      <c r="D65" t="s">
        <v>465</v>
      </c>
      <c r="E65">
        <v>432106</v>
      </c>
      <c r="F65" t="s">
        <v>217</v>
      </c>
      <c r="G65" t="s">
        <v>1966</v>
      </c>
      <c r="H65">
        <v>2</v>
      </c>
      <c r="I65">
        <v>0</v>
      </c>
      <c r="J65" t="s">
        <v>1847</v>
      </c>
      <c r="K65" t="s">
        <v>37</v>
      </c>
    </row>
    <row r="66" spans="1:11">
      <c r="A66" t="s">
        <v>142</v>
      </c>
      <c r="B66" t="s">
        <v>1853</v>
      </c>
      <c r="C66" t="s">
        <v>1637</v>
      </c>
      <c r="D66" t="s">
        <v>41</v>
      </c>
      <c r="E66">
        <v>522101</v>
      </c>
      <c r="F66" t="s">
        <v>39</v>
      </c>
      <c r="G66" t="s">
        <v>1966</v>
      </c>
      <c r="H66">
        <v>1</v>
      </c>
      <c r="I66">
        <v>0</v>
      </c>
      <c r="J66" t="s">
        <v>55</v>
      </c>
      <c r="K66" t="s">
        <v>679</v>
      </c>
    </row>
    <row r="67" spans="1:11">
      <c r="A67" t="s">
        <v>143</v>
      </c>
      <c r="B67" t="s">
        <v>1853</v>
      </c>
      <c r="C67" t="s">
        <v>1637</v>
      </c>
      <c r="D67" t="s">
        <v>31</v>
      </c>
      <c r="E67">
        <v>723103</v>
      </c>
      <c r="F67" t="s">
        <v>67</v>
      </c>
      <c r="G67" t="s">
        <v>1966</v>
      </c>
      <c r="H67">
        <v>5</v>
      </c>
      <c r="I67">
        <v>0</v>
      </c>
      <c r="J67" t="s">
        <v>55</v>
      </c>
      <c r="K67" t="s">
        <v>679</v>
      </c>
    </row>
    <row r="68" spans="1:11">
      <c r="A68" t="s">
        <v>144</v>
      </c>
      <c r="B68" t="s">
        <v>1853</v>
      </c>
      <c r="C68" t="s">
        <v>1637</v>
      </c>
      <c r="D68" t="s">
        <v>35</v>
      </c>
      <c r="E68">
        <v>741103</v>
      </c>
      <c r="F68" t="s">
        <v>49</v>
      </c>
      <c r="G68" t="s">
        <v>1966</v>
      </c>
      <c r="H68">
        <v>1</v>
      </c>
      <c r="I68">
        <v>0</v>
      </c>
      <c r="J68" t="s">
        <v>55</v>
      </c>
      <c r="K68" t="s">
        <v>679</v>
      </c>
    </row>
    <row r="69" spans="1:11">
      <c r="A69" t="s">
        <v>145</v>
      </c>
      <c r="B69" t="s">
        <v>1853</v>
      </c>
      <c r="C69" t="s">
        <v>1637</v>
      </c>
      <c r="D69" t="s">
        <v>1040</v>
      </c>
      <c r="E69">
        <v>742118</v>
      </c>
      <c r="F69" t="s">
        <v>1005</v>
      </c>
      <c r="G69" t="s">
        <v>1966</v>
      </c>
      <c r="H69">
        <v>1</v>
      </c>
      <c r="I69">
        <v>0</v>
      </c>
      <c r="J69" t="s">
        <v>1847</v>
      </c>
      <c r="K69" t="s">
        <v>37</v>
      </c>
    </row>
    <row r="70" spans="1:11">
      <c r="A70" t="s">
        <v>146</v>
      </c>
      <c r="B70" t="s">
        <v>1853</v>
      </c>
      <c r="C70" t="s">
        <v>1637</v>
      </c>
      <c r="D70" t="s">
        <v>30</v>
      </c>
      <c r="E70">
        <v>752205</v>
      </c>
      <c r="F70" t="s">
        <v>62</v>
      </c>
      <c r="G70" t="s">
        <v>1966</v>
      </c>
      <c r="H70">
        <v>1</v>
      </c>
      <c r="I70">
        <v>0</v>
      </c>
      <c r="J70" t="s">
        <v>55</v>
      </c>
      <c r="K70" t="s">
        <v>679</v>
      </c>
    </row>
    <row r="71" spans="1:11">
      <c r="A71" t="s">
        <v>147</v>
      </c>
      <c r="B71" t="s">
        <v>1853</v>
      </c>
      <c r="C71" t="s">
        <v>1637</v>
      </c>
      <c r="D71" t="s">
        <v>171</v>
      </c>
      <c r="E71">
        <v>712618</v>
      </c>
      <c r="F71" t="s">
        <v>77</v>
      </c>
      <c r="G71" t="s">
        <v>1966</v>
      </c>
      <c r="H71">
        <v>1</v>
      </c>
      <c r="I71">
        <v>0</v>
      </c>
      <c r="J71" t="s">
        <v>55</v>
      </c>
      <c r="K71" t="s">
        <v>679</v>
      </c>
    </row>
    <row r="72" spans="1:11">
      <c r="A72" t="s">
        <v>148</v>
      </c>
      <c r="B72" t="s">
        <v>1807</v>
      </c>
      <c r="C72" t="s">
        <v>121</v>
      </c>
      <c r="D72" t="s">
        <v>40</v>
      </c>
      <c r="E72">
        <v>512001</v>
      </c>
      <c r="F72" t="s">
        <v>72</v>
      </c>
      <c r="G72" t="s">
        <v>1966</v>
      </c>
      <c r="H72">
        <v>3</v>
      </c>
      <c r="I72">
        <v>1</v>
      </c>
      <c r="J72" t="s">
        <v>55</v>
      </c>
      <c r="K72" t="s">
        <v>679</v>
      </c>
    </row>
    <row r="73" spans="1:11">
      <c r="A73" t="s">
        <v>149</v>
      </c>
      <c r="B73" t="s">
        <v>1807</v>
      </c>
      <c r="C73" t="s">
        <v>121</v>
      </c>
      <c r="D73" t="s">
        <v>33</v>
      </c>
      <c r="E73">
        <v>514101</v>
      </c>
      <c r="F73" t="s">
        <v>68</v>
      </c>
      <c r="G73" t="s">
        <v>1966</v>
      </c>
      <c r="H73">
        <v>5</v>
      </c>
      <c r="I73">
        <v>5</v>
      </c>
      <c r="J73" t="s">
        <v>55</v>
      </c>
      <c r="K73" t="s">
        <v>679</v>
      </c>
    </row>
    <row r="74" spans="1:11">
      <c r="A74" t="s">
        <v>150</v>
      </c>
      <c r="B74" t="s">
        <v>1807</v>
      </c>
      <c r="C74" t="s">
        <v>121</v>
      </c>
      <c r="D74" t="s">
        <v>30</v>
      </c>
      <c r="E74">
        <v>752205</v>
      </c>
      <c r="F74" t="s">
        <v>62</v>
      </c>
      <c r="G74" t="s">
        <v>1966</v>
      </c>
      <c r="H74">
        <v>4</v>
      </c>
      <c r="I74">
        <v>0</v>
      </c>
      <c r="J74" t="s">
        <v>55</v>
      </c>
      <c r="K74" t="s">
        <v>679</v>
      </c>
    </row>
    <row r="75" spans="1:11">
      <c r="A75" t="s">
        <v>151</v>
      </c>
      <c r="B75" t="s">
        <v>1807</v>
      </c>
      <c r="C75" t="s">
        <v>121</v>
      </c>
      <c r="D75" t="s">
        <v>172</v>
      </c>
      <c r="E75">
        <v>722204</v>
      </c>
      <c r="F75" t="s">
        <v>164</v>
      </c>
      <c r="G75" t="s">
        <v>1966</v>
      </c>
      <c r="H75">
        <v>1</v>
      </c>
      <c r="I75">
        <v>0</v>
      </c>
      <c r="J75" t="s">
        <v>55</v>
      </c>
      <c r="K75" t="s">
        <v>679</v>
      </c>
    </row>
    <row r="76" spans="1:11">
      <c r="A76" t="s">
        <v>152</v>
      </c>
      <c r="B76" t="s">
        <v>1807</v>
      </c>
      <c r="C76" t="s">
        <v>121</v>
      </c>
      <c r="D76" t="s">
        <v>465</v>
      </c>
      <c r="E76">
        <v>432106</v>
      </c>
      <c r="F76" t="s">
        <v>217</v>
      </c>
      <c r="G76" t="s">
        <v>1966</v>
      </c>
      <c r="H76">
        <v>2</v>
      </c>
      <c r="I76">
        <v>0</v>
      </c>
      <c r="J76" t="s">
        <v>461</v>
      </c>
      <c r="K76" t="s">
        <v>37</v>
      </c>
    </row>
    <row r="77" spans="1:11">
      <c r="A77" t="s">
        <v>153</v>
      </c>
      <c r="B77" t="s">
        <v>1807</v>
      </c>
      <c r="C77" t="s">
        <v>121</v>
      </c>
      <c r="D77" t="s">
        <v>35</v>
      </c>
      <c r="E77">
        <v>741103</v>
      </c>
      <c r="F77" t="s">
        <v>49</v>
      </c>
      <c r="G77" t="s">
        <v>1966</v>
      </c>
      <c r="H77">
        <v>3</v>
      </c>
      <c r="I77">
        <v>0</v>
      </c>
      <c r="J77" t="s">
        <v>55</v>
      </c>
      <c r="K77" t="s">
        <v>679</v>
      </c>
    </row>
    <row r="78" spans="1:11">
      <c r="A78" t="s">
        <v>155</v>
      </c>
      <c r="B78" t="s">
        <v>1807</v>
      </c>
      <c r="C78" t="s">
        <v>121</v>
      </c>
      <c r="D78" t="s">
        <v>171</v>
      </c>
      <c r="E78">
        <v>712618</v>
      </c>
      <c r="F78" t="s">
        <v>77</v>
      </c>
      <c r="G78" t="s">
        <v>1966</v>
      </c>
      <c r="H78">
        <v>3</v>
      </c>
      <c r="I78">
        <v>0</v>
      </c>
      <c r="J78" t="s">
        <v>55</v>
      </c>
      <c r="K78" t="s">
        <v>679</v>
      </c>
    </row>
    <row r="79" spans="1:11">
      <c r="A79" t="s">
        <v>156</v>
      </c>
      <c r="B79" t="s">
        <v>1807</v>
      </c>
      <c r="C79" t="s">
        <v>121</v>
      </c>
      <c r="D79" t="s">
        <v>36</v>
      </c>
      <c r="E79">
        <v>711204</v>
      </c>
      <c r="F79" t="s">
        <v>94</v>
      </c>
      <c r="G79" t="s">
        <v>1966</v>
      </c>
      <c r="H79">
        <v>1</v>
      </c>
      <c r="I79">
        <v>0</v>
      </c>
      <c r="J79" t="s">
        <v>55</v>
      </c>
      <c r="K79" t="s">
        <v>679</v>
      </c>
    </row>
    <row r="80" spans="1:11">
      <c r="A80" t="s">
        <v>157</v>
      </c>
      <c r="B80" t="s">
        <v>1854</v>
      </c>
      <c r="C80" t="s">
        <v>90</v>
      </c>
      <c r="D80" t="s">
        <v>40</v>
      </c>
      <c r="E80">
        <v>512001</v>
      </c>
      <c r="F80" t="s">
        <v>72</v>
      </c>
      <c r="G80" t="s">
        <v>1945</v>
      </c>
      <c r="H80">
        <v>6</v>
      </c>
      <c r="I80">
        <v>3</v>
      </c>
      <c r="J80" t="s">
        <v>1838</v>
      </c>
      <c r="K80" t="s">
        <v>92</v>
      </c>
    </row>
    <row r="81" spans="1:11">
      <c r="A81" t="s">
        <v>158</v>
      </c>
      <c r="B81" t="s">
        <v>1854</v>
      </c>
      <c r="C81" t="s">
        <v>90</v>
      </c>
      <c r="D81" t="s">
        <v>41</v>
      </c>
      <c r="E81">
        <v>522101</v>
      </c>
      <c r="F81" t="s">
        <v>39</v>
      </c>
      <c r="G81" t="s">
        <v>1849</v>
      </c>
      <c r="H81">
        <v>1</v>
      </c>
      <c r="I81">
        <v>1</v>
      </c>
      <c r="J81" t="s">
        <v>1838</v>
      </c>
      <c r="K81" t="s">
        <v>92</v>
      </c>
    </row>
    <row r="82" spans="1:11">
      <c r="A82" t="s">
        <v>159</v>
      </c>
      <c r="B82" t="s">
        <v>1854</v>
      </c>
      <c r="C82" t="s">
        <v>90</v>
      </c>
      <c r="D82" t="s">
        <v>36</v>
      </c>
      <c r="E82">
        <v>711204</v>
      </c>
      <c r="F82" t="s">
        <v>94</v>
      </c>
      <c r="G82" t="s">
        <v>1966</v>
      </c>
      <c r="H82">
        <v>1</v>
      </c>
      <c r="I82">
        <v>0</v>
      </c>
      <c r="J82" t="s">
        <v>54</v>
      </c>
      <c r="K82" t="s">
        <v>93</v>
      </c>
    </row>
    <row r="83" spans="1:11">
      <c r="A83" t="s">
        <v>160</v>
      </c>
      <c r="B83" t="s">
        <v>1854</v>
      </c>
      <c r="C83" t="s">
        <v>90</v>
      </c>
      <c r="D83" t="s">
        <v>31</v>
      </c>
      <c r="E83">
        <v>723103</v>
      </c>
      <c r="F83" t="s">
        <v>67</v>
      </c>
      <c r="G83" t="s">
        <v>1943</v>
      </c>
      <c r="H83">
        <v>1</v>
      </c>
      <c r="I83">
        <v>0</v>
      </c>
      <c r="J83" t="s">
        <v>1838</v>
      </c>
      <c r="K83" t="s">
        <v>92</v>
      </c>
    </row>
    <row r="84" spans="1:11">
      <c r="A84" t="s">
        <v>220</v>
      </c>
      <c r="B84" t="s">
        <v>458</v>
      </c>
      <c r="C84" t="s">
        <v>459</v>
      </c>
      <c r="D84" t="s">
        <v>31</v>
      </c>
      <c r="E84">
        <v>723103</v>
      </c>
      <c r="F84" t="s">
        <v>67</v>
      </c>
      <c r="G84" t="s">
        <v>1966</v>
      </c>
      <c r="H84">
        <v>3</v>
      </c>
      <c r="I84">
        <v>0</v>
      </c>
      <c r="J84" t="s">
        <v>1054</v>
      </c>
      <c r="K84" t="s">
        <v>93</v>
      </c>
    </row>
    <row r="85" spans="1:11">
      <c r="A85" t="s">
        <v>221</v>
      </c>
      <c r="B85" t="s">
        <v>458</v>
      </c>
      <c r="C85" t="s">
        <v>459</v>
      </c>
      <c r="D85" t="s">
        <v>33</v>
      </c>
      <c r="E85">
        <v>514101</v>
      </c>
      <c r="F85" t="s">
        <v>68</v>
      </c>
      <c r="G85" t="s">
        <v>1966</v>
      </c>
      <c r="H85">
        <v>5</v>
      </c>
      <c r="I85">
        <v>4</v>
      </c>
      <c r="J85" t="s">
        <v>1054</v>
      </c>
      <c r="K85" t="s">
        <v>93</v>
      </c>
    </row>
    <row r="86" spans="1:11">
      <c r="A86" t="s">
        <v>222</v>
      </c>
      <c r="B86" t="s">
        <v>458</v>
      </c>
      <c r="C86" t="s">
        <v>459</v>
      </c>
      <c r="D86" t="s">
        <v>40</v>
      </c>
      <c r="E86">
        <v>512001</v>
      </c>
      <c r="F86" t="s">
        <v>72</v>
      </c>
      <c r="G86" t="s">
        <v>1966</v>
      </c>
      <c r="H86">
        <v>10</v>
      </c>
      <c r="I86">
        <v>9</v>
      </c>
      <c r="J86" t="s">
        <v>1054</v>
      </c>
      <c r="K86" t="s">
        <v>93</v>
      </c>
    </row>
    <row r="87" spans="1:11">
      <c r="A87" t="s">
        <v>223</v>
      </c>
      <c r="B87" t="s">
        <v>458</v>
      </c>
      <c r="C87" t="s">
        <v>459</v>
      </c>
      <c r="D87" t="s">
        <v>41</v>
      </c>
      <c r="E87">
        <v>522101</v>
      </c>
      <c r="F87" t="s">
        <v>39</v>
      </c>
      <c r="G87" t="s">
        <v>1966</v>
      </c>
      <c r="H87">
        <v>8</v>
      </c>
      <c r="I87">
        <v>7</v>
      </c>
      <c r="J87" t="s">
        <v>1054</v>
      </c>
      <c r="K87" t="s">
        <v>93</v>
      </c>
    </row>
    <row r="88" spans="1:11">
      <c r="A88" t="s">
        <v>224</v>
      </c>
      <c r="B88" t="s">
        <v>458</v>
      </c>
      <c r="C88" t="s">
        <v>459</v>
      </c>
      <c r="D88" t="s">
        <v>34</v>
      </c>
      <c r="E88">
        <v>751201</v>
      </c>
      <c r="F88" t="s">
        <v>162</v>
      </c>
      <c r="G88" t="s">
        <v>1966</v>
      </c>
      <c r="H88">
        <v>1</v>
      </c>
      <c r="I88">
        <v>1</v>
      </c>
      <c r="J88" t="s">
        <v>1054</v>
      </c>
      <c r="K88" t="s">
        <v>93</v>
      </c>
    </row>
    <row r="89" spans="1:11">
      <c r="A89" t="s">
        <v>225</v>
      </c>
      <c r="B89" t="s">
        <v>458</v>
      </c>
      <c r="C89" t="s">
        <v>459</v>
      </c>
      <c r="D89" t="s">
        <v>91</v>
      </c>
      <c r="E89">
        <v>722307</v>
      </c>
      <c r="F89" t="s">
        <v>74</v>
      </c>
      <c r="G89" t="s">
        <v>1966</v>
      </c>
      <c r="H89">
        <v>2</v>
      </c>
      <c r="I89">
        <v>0</v>
      </c>
      <c r="J89" t="s">
        <v>1054</v>
      </c>
      <c r="K89" t="s">
        <v>93</v>
      </c>
    </row>
    <row r="90" spans="1:11">
      <c r="A90" t="s">
        <v>226</v>
      </c>
      <c r="B90" t="s">
        <v>458</v>
      </c>
      <c r="C90" t="s">
        <v>459</v>
      </c>
      <c r="D90" t="s">
        <v>35</v>
      </c>
      <c r="E90">
        <v>741103</v>
      </c>
      <c r="F90" t="s">
        <v>49</v>
      </c>
      <c r="G90" t="s">
        <v>1966</v>
      </c>
      <c r="H90">
        <v>1</v>
      </c>
      <c r="I90">
        <v>0</v>
      </c>
      <c r="J90" t="s">
        <v>1054</v>
      </c>
      <c r="K90" t="s">
        <v>93</v>
      </c>
    </row>
    <row r="91" spans="1:11">
      <c r="A91" t="s">
        <v>227</v>
      </c>
      <c r="B91" t="s">
        <v>1856</v>
      </c>
      <c r="C91" t="s">
        <v>203</v>
      </c>
      <c r="D91" t="s">
        <v>47</v>
      </c>
      <c r="E91">
        <v>721303</v>
      </c>
      <c r="F91" t="s">
        <v>56</v>
      </c>
      <c r="G91" t="s">
        <v>1966</v>
      </c>
      <c r="H91">
        <v>3</v>
      </c>
      <c r="I91">
        <v>0</v>
      </c>
      <c r="J91" t="s">
        <v>1855</v>
      </c>
      <c r="K91" t="s">
        <v>93</v>
      </c>
    </row>
    <row r="92" spans="1:11">
      <c r="A92" t="s">
        <v>228</v>
      </c>
      <c r="B92" t="s">
        <v>1856</v>
      </c>
      <c r="C92" t="s">
        <v>203</v>
      </c>
      <c r="D92" t="s">
        <v>34</v>
      </c>
      <c r="E92">
        <v>751201</v>
      </c>
      <c r="F92" t="s">
        <v>162</v>
      </c>
      <c r="G92" t="s">
        <v>1966</v>
      </c>
      <c r="H92">
        <v>9</v>
      </c>
      <c r="I92">
        <v>6</v>
      </c>
      <c r="J92" t="s">
        <v>1855</v>
      </c>
      <c r="K92" t="s">
        <v>93</v>
      </c>
    </row>
    <row r="93" spans="1:11">
      <c r="A93" t="s">
        <v>229</v>
      </c>
      <c r="B93" t="s">
        <v>1856</v>
      </c>
      <c r="C93" t="s">
        <v>203</v>
      </c>
      <c r="D93" t="s">
        <v>48</v>
      </c>
      <c r="E93">
        <v>741202</v>
      </c>
      <c r="F93" t="s">
        <v>57</v>
      </c>
      <c r="G93" t="s">
        <v>1966</v>
      </c>
      <c r="H93">
        <v>1</v>
      </c>
      <c r="I93">
        <v>0</v>
      </c>
      <c r="J93" t="s">
        <v>1855</v>
      </c>
      <c r="K93" t="s">
        <v>93</v>
      </c>
    </row>
    <row r="94" spans="1:11">
      <c r="A94" t="s">
        <v>230</v>
      </c>
      <c r="B94" t="s">
        <v>1856</v>
      </c>
      <c r="C94" t="s">
        <v>203</v>
      </c>
      <c r="D94" t="s">
        <v>35</v>
      </c>
      <c r="E94">
        <v>741103</v>
      </c>
      <c r="F94" t="s">
        <v>49</v>
      </c>
      <c r="G94" t="s">
        <v>1966</v>
      </c>
      <c r="H94">
        <v>1</v>
      </c>
      <c r="I94">
        <v>0</v>
      </c>
      <c r="J94" t="s">
        <v>1855</v>
      </c>
      <c r="K94" t="s">
        <v>93</v>
      </c>
    </row>
    <row r="95" spans="1:11">
      <c r="A95" t="s">
        <v>231</v>
      </c>
      <c r="B95" t="s">
        <v>1856</v>
      </c>
      <c r="C95" t="s">
        <v>203</v>
      </c>
      <c r="D95" t="s">
        <v>33</v>
      </c>
      <c r="E95">
        <v>514101</v>
      </c>
      <c r="F95" t="s">
        <v>68</v>
      </c>
      <c r="G95" t="s">
        <v>1966</v>
      </c>
      <c r="H95">
        <v>37</v>
      </c>
      <c r="I95">
        <v>32</v>
      </c>
      <c r="J95" t="s">
        <v>1855</v>
      </c>
      <c r="K95" t="s">
        <v>93</v>
      </c>
    </row>
    <row r="96" spans="1:11">
      <c r="A96" t="s">
        <v>232</v>
      </c>
      <c r="B96" t="s">
        <v>1856</v>
      </c>
      <c r="C96" t="s">
        <v>203</v>
      </c>
      <c r="D96" t="s">
        <v>40</v>
      </c>
      <c r="E96">
        <v>512001</v>
      </c>
      <c r="F96" t="s">
        <v>72</v>
      </c>
      <c r="G96" t="s">
        <v>1966</v>
      </c>
      <c r="H96">
        <v>7</v>
      </c>
      <c r="I96">
        <v>5</v>
      </c>
      <c r="J96" t="s">
        <v>1855</v>
      </c>
      <c r="K96" t="s">
        <v>93</v>
      </c>
    </row>
    <row r="97" spans="1:11">
      <c r="A97" t="s">
        <v>233</v>
      </c>
      <c r="B97" t="s">
        <v>1856</v>
      </c>
      <c r="C97" t="s">
        <v>203</v>
      </c>
      <c r="D97" t="s">
        <v>31</v>
      </c>
      <c r="E97">
        <v>723103</v>
      </c>
      <c r="F97" t="s">
        <v>67</v>
      </c>
      <c r="G97" t="s">
        <v>1966</v>
      </c>
      <c r="H97">
        <v>3</v>
      </c>
      <c r="I97">
        <v>0</v>
      </c>
      <c r="J97" t="s">
        <v>1855</v>
      </c>
      <c r="K97" t="s">
        <v>93</v>
      </c>
    </row>
    <row r="98" spans="1:11">
      <c r="A98" t="s">
        <v>234</v>
      </c>
      <c r="B98" t="s">
        <v>1856</v>
      </c>
      <c r="C98" t="s">
        <v>203</v>
      </c>
      <c r="D98" t="s">
        <v>51</v>
      </c>
      <c r="E98">
        <v>712905</v>
      </c>
      <c r="F98" t="s">
        <v>60</v>
      </c>
      <c r="G98" t="s">
        <v>1966</v>
      </c>
      <c r="H98">
        <v>1</v>
      </c>
      <c r="I98">
        <v>0</v>
      </c>
      <c r="J98" t="s">
        <v>1855</v>
      </c>
      <c r="K98" t="s">
        <v>93</v>
      </c>
    </row>
    <row r="99" spans="1:11">
      <c r="A99" t="s">
        <v>235</v>
      </c>
      <c r="B99" t="s">
        <v>1856</v>
      </c>
      <c r="C99" t="s">
        <v>203</v>
      </c>
      <c r="D99" t="s">
        <v>91</v>
      </c>
      <c r="E99">
        <v>722307</v>
      </c>
      <c r="F99" t="s">
        <v>74</v>
      </c>
      <c r="G99" t="s">
        <v>1966</v>
      </c>
      <c r="H99">
        <v>1</v>
      </c>
      <c r="I99">
        <v>0</v>
      </c>
      <c r="J99" t="s">
        <v>1855</v>
      </c>
      <c r="K99" t="s">
        <v>93</v>
      </c>
    </row>
    <row r="100" spans="1:11">
      <c r="A100" t="s">
        <v>236</v>
      </c>
      <c r="B100" t="s">
        <v>1856</v>
      </c>
      <c r="C100" t="s">
        <v>203</v>
      </c>
      <c r="D100" t="s">
        <v>52</v>
      </c>
      <c r="E100">
        <v>751204</v>
      </c>
      <c r="F100" t="s">
        <v>61</v>
      </c>
      <c r="G100" t="s">
        <v>1966</v>
      </c>
      <c r="H100">
        <v>4</v>
      </c>
      <c r="I100">
        <v>0</v>
      </c>
      <c r="J100" t="s">
        <v>1855</v>
      </c>
      <c r="K100" t="s">
        <v>93</v>
      </c>
    </row>
    <row r="101" spans="1:11">
      <c r="A101" t="s">
        <v>237</v>
      </c>
      <c r="B101" t="s">
        <v>1856</v>
      </c>
      <c r="C101" t="s">
        <v>203</v>
      </c>
      <c r="D101" t="s">
        <v>41</v>
      </c>
      <c r="E101">
        <v>522301</v>
      </c>
      <c r="F101" t="s">
        <v>39</v>
      </c>
      <c r="G101" t="s">
        <v>1966</v>
      </c>
      <c r="H101">
        <v>4</v>
      </c>
      <c r="I101">
        <v>3</v>
      </c>
      <c r="J101" t="s">
        <v>1855</v>
      </c>
      <c r="K101" t="s">
        <v>93</v>
      </c>
    </row>
    <row r="102" spans="1:11">
      <c r="A102" t="s">
        <v>238</v>
      </c>
      <c r="B102" t="s">
        <v>1856</v>
      </c>
      <c r="C102" t="s">
        <v>203</v>
      </c>
      <c r="D102" t="s">
        <v>1045</v>
      </c>
      <c r="E102">
        <v>712101</v>
      </c>
      <c r="F102" t="s">
        <v>163</v>
      </c>
      <c r="G102" t="s">
        <v>1966</v>
      </c>
      <c r="H102">
        <v>1</v>
      </c>
      <c r="I102">
        <v>0</v>
      </c>
      <c r="J102" t="s">
        <v>461</v>
      </c>
      <c r="K102" t="s">
        <v>37</v>
      </c>
    </row>
    <row r="103" spans="1:11">
      <c r="A103" t="s">
        <v>239</v>
      </c>
      <c r="B103" t="s">
        <v>209</v>
      </c>
      <c r="C103" t="s">
        <v>201</v>
      </c>
      <c r="D103" t="s">
        <v>42</v>
      </c>
      <c r="E103">
        <v>741201</v>
      </c>
      <c r="F103" t="s">
        <v>161</v>
      </c>
      <c r="G103" t="s">
        <v>1966</v>
      </c>
      <c r="H103">
        <v>3</v>
      </c>
      <c r="I103">
        <v>0</v>
      </c>
      <c r="J103" t="s">
        <v>55</v>
      </c>
      <c r="K103" t="s">
        <v>679</v>
      </c>
    </row>
    <row r="104" spans="1:11">
      <c r="A104" t="s">
        <v>240</v>
      </c>
      <c r="B104" t="s">
        <v>209</v>
      </c>
      <c r="C104" t="s">
        <v>201</v>
      </c>
      <c r="D104" t="s">
        <v>33</v>
      </c>
      <c r="E104">
        <v>514101</v>
      </c>
      <c r="F104" t="s">
        <v>68</v>
      </c>
      <c r="G104" t="s">
        <v>1966</v>
      </c>
      <c r="H104">
        <v>12</v>
      </c>
      <c r="I104">
        <v>12</v>
      </c>
      <c r="J104" t="s">
        <v>100</v>
      </c>
      <c r="K104" t="s">
        <v>691</v>
      </c>
    </row>
    <row r="105" spans="1:11">
      <c r="A105" t="s">
        <v>241</v>
      </c>
      <c r="B105" t="s">
        <v>209</v>
      </c>
      <c r="C105" t="s">
        <v>201</v>
      </c>
      <c r="D105" t="s">
        <v>34</v>
      </c>
      <c r="E105">
        <v>751201</v>
      </c>
      <c r="F105" t="s">
        <v>162</v>
      </c>
      <c r="G105" t="s">
        <v>1966</v>
      </c>
      <c r="H105">
        <v>3</v>
      </c>
      <c r="I105">
        <v>3</v>
      </c>
      <c r="J105" t="s">
        <v>100</v>
      </c>
      <c r="K105" t="s">
        <v>691</v>
      </c>
    </row>
    <row r="106" spans="1:11">
      <c r="A106" t="s">
        <v>242</v>
      </c>
      <c r="B106" t="s">
        <v>209</v>
      </c>
      <c r="C106" t="s">
        <v>201</v>
      </c>
      <c r="D106" t="s">
        <v>52</v>
      </c>
      <c r="E106">
        <v>751204</v>
      </c>
      <c r="F106" t="s">
        <v>61</v>
      </c>
      <c r="G106" t="s">
        <v>1966</v>
      </c>
      <c r="H106">
        <v>1</v>
      </c>
      <c r="I106">
        <v>0</v>
      </c>
      <c r="J106" t="s">
        <v>100</v>
      </c>
      <c r="K106" t="s">
        <v>691</v>
      </c>
    </row>
    <row r="107" spans="1:11">
      <c r="A107" t="s">
        <v>243</v>
      </c>
      <c r="B107" t="s">
        <v>209</v>
      </c>
      <c r="C107" t="s">
        <v>201</v>
      </c>
      <c r="D107" t="s">
        <v>171</v>
      </c>
      <c r="E107">
        <v>712618</v>
      </c>
      <c r="F107" t="s">
        <v>77</v>
      </c>
      <c r="G107" t="s">
        <v>1966</v>
      </c>
      <c r="H107">
        <v>1</v>
      </c>
      <c r="I107">
        <v>0</v>
      </c>
      <c r="J107" t="s">
        <v>1054</v>
      </c>
      <c r="K107" t="s">
        <v>93</v>
      </c>
    </row>
    <row r="108" spans="1:11">
      <c r="A108" t="s">
        <v>244</v>
      </c>
      <c r="B108" t="s">
        <v>209</v>
      </c>
      <c r="C108" t="s">
        <v>201</v>
      </c>
      <c r="D108" t="s">
        <v>30</v>
      </c>
      <c r="E108">
        <v>752205</v>
      </c>
      <c r="F108" t="s">
        <v>62</v>
      </c>
      <c r="G108" t="s">
        <v>1966</v>
      </c>
      <c r="H108">
        <v>3</v>
      </c>
      <c r="I108">
        <v>0</v>
      </c>
      <c r="J108" t="s">
        <v>1054</v>
      </c>
      <c r="K108" t="s">
        <v>93</v>
      </c>
    </row>
    <row r="109" spans="1:11">
      <c r="A109" t="s">
        <v>245</v>
      </c>
      <c r="B109" t="s">
        <v>209</v>
      </c>
      <c r="C109" t="s">
        <v>201</v>
      </c>
      <c r="D109" t="s">
        <v>51</v>
      </c>
      <c r="E109">
        <v>712905</v>
      </c>
      <c r="F109" t="s">
        <v>60</v>
      </c>
      <c r="G109" t="s">
        <v>1966</v>
      </c>
      <c r="H109">
        <v>2</v>
      </c>
      <c r="I109">
        <v>0</v>
      </c>
      <c r="J109" t="s">
        <v>461</v>
      </c>
      <c r="K109" t="s">
        <v>37</v>
      </c>
    </row>
    <row r="110" spans="1:11">
      <c r="A110" t="s">
        <v>246</v>
      </c>
      <c r="B110" t="s">
        <v>209</v>
      </c>
      <c r="C110" t="s">
        <v>201</v>
      </c>
      <c r="D110" t="s">
        <v>41</v>
      </c>
      <c r="E110">
        <v>522301</v>
      </c>
      <c r="F110" t="s">
        <v>39</v>
      </c>
      <c r="G110" t="s">
        <v>1966</v>
      </c>
      <c r="H110">
        <v>0</v>
      </c>
      <c r="I110">
        <v>0</v>
      </c>
      <c r="J110" t="s">
        <v>100</v>
      </c>
      <c r="K110" t="s">
        <v>691</v>
      </c>
    </row>
    <row r="111" spans="1:11">
      <c r="A111" t="s">
        <v>247</v>
      </c>
      <c r="B111" t="s">
        <v>209</v>
      </c>
      <c r="C111" t="s">
        <v>201</v>
      </c>
      <c r="D111" t="s">
        <v>40</v>
      </c>
      <c r="E111">
        <v>512001</v>
      </c>
      <c r="F111" t="s">
        <v>72</v>
      </c>
      <c r="G111" t="s">
        <v>1966</v>
      </c>
      <c r="H111">
        <v>4</v>
      </c>
      <c r="I111">
        <v>1</v>
      </c>
      <c r="J111" t="s">
        <v>100</v>
      </c>
      <c r="K111" t="s">
        <v>691</v>
      </c>
    </row>
    <row r="112" spans="1:11">
      <c r="A112" t="s">
        <v>248</v>
      </c>
      <c r="B112" t="s">
        <v>209</v>
      </c>
      <c r="C112" t="s">
        <v>201</v>
      </c>
      <c r="D112" t="s">
        <v>36</v>
      </c>
      <c r="E112">
        <v>711204</v>
      </c>
      <c r="F112" t="s">
        <v>94</v>
      </c>
      <c r="G112" t="s">
        <v>1966</v>
      </c>
      <c r="H112">
        <v>1</v>
      </c>
      <c r="I112">
        <v>0</v>
      </c>
      <c r="J112" t="s">
        <v>461</v>
      </c>
      <c r="K112" t="s">
        <v>37</v>
      </c>
    </row>
    <row r="113" spans="1:11">
      <c r="A113" t="s">
        <v>1818</v>
      </c>
      <c r="B113" t="s">
        <v>209</v>
      </c>
      <c r="C113" t="s">
        <v>201</v>
      </c>
      <c r="D113" t="s">
        <v>465</v>
      </c>
      <c r="E113">
        <v>432106</v>
      </c>
      <c r="F113" t="s">
        <v>217</v>
      </c>
      <c r="G113" t="s">
        <v>1966</v>
      </c>
      <c r="H113">
        <v>1</v>
      </c>
      <c r="I113">
        <v>1</v>
      </c>
      <c r="J113" t="s">
        <v>100</v>
      </c>
      <c r="K113" t="s">
        <v>691</v>
      </c>
    </row>
    <row r="114" spans="1:11">
      <c r="A114" t="s">
        <v>249</v>
      </c>
      <c r="B114" t="s">
        <v>1816</v>
      </c>
      <c r="C114" t="s">
        <v>1656</v>
      </c>
      <c r="D114" t="s">
        <v>34</v>
      </c>
      <c r="E114">
        <v>751201</v>
      </c>
      <c r="F114" t="s">
        <v>162</v>
      </c>
      <c r="G114" t="s">
        <v>1966</v>
      </c>
      <c r="H114">
        <v>7</v>
      </c>
      <c r="I114">
        <v>5</v>
      </c>
      <c r="J114" t="s">
        <v>179</v>
      </c>
      <c r="K114" t="s">
        <v>680</v>
      </c>
    </row>
    <row r="115" spans="1:11">
      <c r="A115" t="s">
        <v>250</v>
      </c>
      <c r="B115" t="s">
        <v>1816</v>
      </c>
      <c r="C115" t="s">
        <v>1656</v>
      </c>
      <c r="D115" t="s">
        <v>35</v>
      </c>
      <c r="E115">
        <v>741103</v>
      </c>
      <c r="F115" t="s">
        <v>49</v>
      </c>
      <c r="G115" t="s">
        <v>1966</v>
      </c>
      <c r="H115">
        <v>6</v>
      </c>
      <c r="I115">
        <v>0</v>
      </c>
      <c r="J115" t="s">
        <v>179</v>
      </c>
      <c r="K115" t="s">
        <v>680</v>
      </c>
    </row>
    <row r="116" spans="1:11">
      <c r="A116" t="s">
        <v>251</v>
      </c>
      <c r="B116" t="s">
        <v>1816</v>
      </c>
      <c r="C116" t="s">
        <v>1656</v>
      </c>
      <c r="D116" t="s">
        <v>33</v>
      </c>
      <c r="E116">
        <v>514101</v>
      </c>
      <c r="F116" t="s">
        <v>68</v>
      </c>
      <c r="G116" t="s">
        <v>1966</v>
      </c>
      <c r="H116">
        <v>6</v>
      </c>
      <c r="I116">
        <v>6</v>
      </c>
      <c r="J116" t="s">
        <v>179</v>
      </c>
      <c r="K116" t="s">
        <v>680</v>
      </c>
    </row>
    <row r="117" spans="1:11">
      <c r="A117" t="s">
        <v>252</v>
      </c>
      <c r="B117" t="s">
        <v>1816</v>
      </c>
      <c r="C117" t="s">
        <v>1656</v>
      </c>
      <c r="D117" t="s">
        <v>31</v>
      </c>
      <c r="E117">
        <v>723103</v>
      </c>
      <c r="F117" t="s">
        <v>67</v>
      </c>
      <c r="G117" t="s">
        <v>1966</v>
      </c>
      <c r="H117">
        <v>13</v>
      </c>
      <c r="I117">
        <v>0</v>
      </c>
      <c r="J117" t="s">
        <v>179</v>
      </c>
      <c r="K117" t="s">
        <v>680</v>
      </c>
    </row>
    <row r="118" spans="1:11">
      <c r="A118" t="s">
        <v>253</v>
      </c>
      <c r="B118" t="s">
        <v>1816</v>
      </c>
      <c r="C118" t="s">
        <v>1656</v>
      </c>
      <c r="D118" t="s">
        <v>206</v>
      </c>
      <c r="E118">
        <v>742117</v>
      </c>
      <c r="F118" t="s">
        <v>181</v>
      </c>
      <c r="G118" t="s">
        <v>1966</v>
      </c>
      <c r="H118">
        <v>1</v>
      </c>
      <c r="I118">
        <v>0</v>
      </c>
      <c r="J118" t="s">
        <v>179</v>
      </c>
      <c r="K118" t="s">
        <v>680</v>
      </c>
    </row>
    <row r="119" spans="1:11">
      <c r="A119" t="s">
        <v>254</v>
      </c>
      <c r="B119" t="s">
        <v>1816</v>
      </c>
      <c r="C119" t="s">
        <v>1656</v>
      </c>
      <c r="D119" t="s">
        <v>53</v>
      </c>
      <c r="E119">
        <v>753402</v>
      </c>
      <c r="F119" t="s">
        <v>63</v>
      </c>
      <c r="G119" t="s">
        <v>1966</v>
      </c>
      <c r="H119">
        <v>7</v>
      </c>
      <c r="I119">
        <v>0</v>
      </c>
      <c r="J119" t="s">
        <v>179</v>
      </c>
      <c r="K119" t="s">
        <v>680</v>
      </c>
    </row>
    <row r="120" spans="1:11">
      <c r="A120" t="s">
        <v>255</v>
      </c>
      <c r="B120" t="s">
        <v>1816</v>
      </c>
      <c r="C120" t="s">
        <v>1656</v>
      </c>
      <c r="D120" t="s">
        <v>41</v>
      </c>
      <c r="E120">
        <v>522301</v>
      </c>
      <c r="F120" t="s">
        <v>39</v>
      </c>
      <c r="G120" t="s">
        <v>1966</v>
      </c>
      <c r="H120">
        <v>18</v>
      </c>
      <c r="I120">
        <v>15</v>
      </c>
      <c r="J120" t="s">
        <v>179</v>
      </c>
      <c r="K120" t="s">
        <v>680</v>
      </c>
    </row>
    <row r="121" spans="1:11">
      <c r="A121" t="s">
        <v>256</v>
      </c>
      <c r="B121" t="s">
        <v>1816</v>
      </c>
      <c r="C121" t="s">
        <v>1656</v>
      </c>
      <c r="D121" t="s">
        <v>30</v>
      </c>
      <c r="E121">
        <v>752208</v>
      </c>
      <c r="F121" t="s">
        <v>62</v>
      </c>
      <c r="G121" t="s">
        <v>1966</v>
      </c>
      <c r="H121">
        <v>7</v>
      </c>
      <c r="I121">
        <v>0</v>
      </c>
      <c r="J121" t="s">
        <v>179</v>
      </c>
      <c r="K121" t="s">
        <v>680</v>
      </c>
    </row>
    <row r="122" spans="1:11">
      <c r="A122" t="s">
        <v>257</v>
      </c>
      <c r="B122" t="s">
        <v>1816</v>
      </c>
      <c r="C122" t="s">
        <v>1656</v>
      </c>
      <c r="D122" t="s">
        <v>172</v>
      </c>
      <c r="E122">
        <v>722204</v>
      </c>
      <c r="F122" t="s">
        <v>164</v>
      </c>
      <c r="G122" t="s">
        <v>1966</v>
      </c>
      <c r="H122">
        <v>10</v>
      </c>
      <c r="I122">
        <v>0</v>
      </c>
      <c r="J122" t="s">
        <v>179</v>
      </c>
      <c r="K122" t="s">
        <v>680</v>
      </c>
    </row>
    <row r="123" spans="1:11">
      <c r="A123" t="s">
        <v>258</v>
      </c>
      <c r="B123" t="s">
        <v>1816</v>
      </c>
      <c r="C123" t="s">
        <v>1656</v>
      </c>
      <c r="D123" t="s">
        <v>40</v>
      </c>
      <c r="E123">
        <v>512001</v>
      </c>
      <c r="F123" t="s">
        <v>72</v>
      </c>
      <c r="G123" t="s">
        <v>1966</v>
      </c>
      <c r="H123">
        <v>2</v>
      </c>
      <c r="I123">
        <v>1</v>
      </c>
      <c r="J123" t="s">
        <v>179</v>
      </c>
      <c r="K123" t="s">
        <v>680</v>
      </c>
    </row>
    <row r="124" spans="1:11">
      <c r="A124" t="s">
        <v>259</v>
      </c>
      <c r="B124" t="s">
        <v>1816</v>
      </c>
      <c r="C124" t="s">
        <v>1656</v>
      </c>
      <c r="D124" t="s">
        <v>36</v>
      </c>
      <c r="E124">
        <v>711204</v>
      </c>
      <c r="F124" t="s">
        <v>94</v>
      </c>
      <c r="G124" t="s">
        <v>1966</v>
      </c>
      <c r="H124">
        <v>1</v>
      </c>
      <c r="I124">
        <v>0</v>
      </c>
      <c r="J124" t="s">
        <v>179</v>
      </c>
      <c r="K124" t="s">
        <v>680</v>
      </c>
    </row>
    <row r="125" spans="1:11">
      <c r="A125" t="s">
        <v>260</v>
      </c>
      <c r="B125" t="s">
        <v>1816</v>
      </c>
      <c r="C125" t="s">
        <v>1656</v>
      </c>
      <c r="D125" t="s">
        <v>42</v>
      </c>
      <c r="E125">
        <v>741201</v>
      </c>
      <c r="F125" t="s">
        <v>161</v>
      </c>
      <c r="G125" t="s">
        <v>1955</v>
      </c>
      <c r="H125">
        <v>4</v>
      </c>
      <c r="I125">
        <v>0</v>
      </c>
      <c r="J125" t="s">
        <v>179</v>
      </c>
      <c r="K125" t="s">
        <v>680</v>
      </c>
    </row>
    <row r="126" spans="1:11">
      <c r="A126" t="s">
        <v>261</v>
      </c>
      <c r="B126" t="s">
        <v>1816</v>
      </c>
      <c r="C126" t="s">
        <v>1656</v>
      </c>
      <c r="D126" t="s">
        <v>51</v>
      </c>
      <c r="E126">
        <v>712905</v>
      </c>
      <c r="F126" t="s">
        <v>60</v>
      </c>
      <c r="G126" t="s">
        <v>1966</v>
      </c>
      <c r="H126">
        <v>1</v>
      </c>
      <c r="I126">
        <v>0</v>
      </c>
      <c r="J126" t="s">
        <v>179</v>
      </c>
      <c r="K126" t="s">
        <v>680</v>
      </c>
    </row>
    <row r="127" spans="1:11">
      <c r="A127" t="s">
        <v>262</v>
      </c>
      <c r="B127" t="s">
        <v>1816</v>
      </c>
      <c r="C127" t="s">
        <v>1656</v>
      </c>
      <c r="D127" t="s">
        <v>213</v>
      </c>
      <c r="E127">
        <v>613003</v>
      </c>
      <c r="F127" t="s">
        <v>456</v>
      </c>
      <c r="G127" t="s">
        <v>1966</v>
      </c>
      <c r="H127">
        <v>2</v>
      </c>
      <c r="I127">
        <v>0</v>
      </c>
      <c r="J127" t="s">
        <v>179</v>
      </c>
      <c r="K127" t="s">
        <v>680</v>
      </c>
    </row>
    <row r="128" spans="1:11">
      <c r="A128" t="s">
        <v>263</v>
      </c>
      <c r="B128" t="s">
        <v>1816</v>
      </c>
      <c r="C128" t="s">
        <v>1656</v>
      </c>
      <c r="D128" t="s">
        <v>52</v>
      </c>
      <c r="E128">
        <v>751204</v>
      </c>
      <c r="F128" t="s">
        <v>61</v>
      </c>
      <c r="G128" t="s">
        <v>1966</v>
      </c>
      <c r="H128">
        <v>4</v>
      </c>
      <c r="I128">
        <v>0</v>
      </c>
      <c r="J128" t="s">
        <v>179</v>
      </c>
      <c r="K128" t="s">
        <v>680</v>
      </c>
    </row>
    <row r="129" spans="1:11">
      <c r="A129" t="s">
        <v>264</v>
      </c>
      <c r="B129" t="s">
        <v>1816</v>
      </c>
      <c r="C129" t="s">
        <v>1656</v>
      </c>
      <c r="D129" t="s">
        <v>1045</v>
      </c>
      <c r="E129">
        <v>712101</v>
      </c>
      <c r="F129" t="s">
        <v>163</v>
      </c>
      <c r="G129" t="s">
        <v>1966</v>
      </c>
      <c r="H129">
        <v>0</v>
      </c>
      <c r="I129">
        <v>0</v>
      </c>
      <c r="J129" t="s">
        <v>179</v>
      </c>
      <c r="K129" t="s">
        <v>680</v>
      </c>
    </row>
    <row r="130" spans="1:11">
      <c r="A130" t="s">
        <v>265</v>
      </c>
      <c r="B130" t="s">
        <v>1873</v>
      </c>
      <c r="C130" t="s">
        <v>871</v>
      </c>
      <c r="D130" t="s">
        <v>41</v>
      </c>
      <c r="E130">
        <v>522301</v>
      </c>
      <c r="F130" t="s">
        <v>39</v>
      </c>
      <c r="G130" t="s">
        <v>1966</v>
      </c>
      <c r="H130">
        <v>14</v>
      </c>
      <c r="I130">
        <v>11</v>
      </c>
      <c r="J130" t="s">
        <v>100</v>
      </c>
      <c r="K130" t="s">
        <v>691</v>
      </c>
    </row>
    <row r="131" spans="1:11">
      <c r="A131" t="s">
        <v>266</v>
      </c>
      <c r="B131" t="s">
        <v>1873</v>
      </c>
      <c r="C131" t="s">
        <v>871</v>
      </c>
      <c r="D131" t="s">
        <v>33</v>
      </c>
      <c r="E131">
        <v>514101</v>
      </c>
      <c r="F131" t="s">
        <v>68</v>
      </c>
      <c r="G131" t="s">
        <v>1966</v>
      </c>
      <c r="H131">
        <v>11</v>
      </c>
      <c r="I131">
        <v>10</v>
      </c>
      <c r="J131" t="s">
        <v>100</v>
      </c>
      <c r="K131" t="s">
        <v>691</v>
      </c>
    </row>
    <row r="132" spans="1:11">
      <c r="A132" t="s">
        <v>267</v>
      </c>
      <c r="B132" t="s">
        <v>1873</v>
      </c>
      <c r="C132" t="s">
        <v>871</v>
      </c>
      <c r="D132" t="s">
        <v>36</v>
      </c>
      <c r="E132">
        <v>711204</v>
      </c>
      <c r="F132" t="s">
        <v>94</v>
      </c>
      <c r="G132" t="s">
        <v>1966</v>
      </c>
      <c r="H132">
        <v>4</v>
      </c>
      <c r="I132">
        <v>0</v>
      </c>
      <c r="J132" t="s">
        <v>55</v>
      </c>
      <c r="K132" t="s">
        <v>679</v>
      </c>
    </row>
    <row r="133" spans="1:11">
      <c r="A133" t="s">
        <v>268</v>
      </c>
      <c r="B133" t="s">
        <v>1873</v>
      </c>
      <c r="C133" t="s">
        <v>871</v>
      </c>
      <c r="D133" t="s">
        <v>34</v>
      </c>
      <c r="E133">
        <v>751201</v>
      </c>
      <c r="F133" t="s">
        <v>162</v>
      </c>
      <c r="G133" t="s">
        <v>1966</v>
      </c>
      <c r="H133">
        <v>4</v>
      </c>
      <c r="I133">
        <v>3</v>
      </c>
      <c r="J133" t="s">
        <v>100</v>
      </c>
      <c r="K133" t="s">
        <v>691</v>
      </c>
    </row>
    <row r="134" spans="1:11">
      <c r="A134" t="s">
        <v>269</v>
      </c>
      <c r="B134" t="s">
        <v>1873</v>
      </c>
      <c r="C134" t="s">
        <v>871</v>
      </c>
      <c r="D134" t="s">
        <v>35</v>
      </c>
      <c r="E134">
        <v>741103</v>
      </c>
      <c r="F134" t="s">
        <v>49</v>
      </c>
      <c r="G134" t="s">
        <v>1966</v>
      </c>
      <c r="H134">
        <v>1</v>
      </c>
      <c r="I134">
        <v>0</v>
      </c>
      <c r="J134" t="s">
        <v>55</v>
      </c>
      <c r="K134" t="s">
        <v>679</v>
      </c>
    </row>
    <row r="135" spans="1:11">
      <c r="A135" t="s">
        <v>270</v>
      </c>
      <c r="B135" t="s">
        <v>1873</v>
      </c>
      <c r="C135" t="s">
        <v>871</v>
      </c>
      <c r="D135" t="s">
        <v>171</v>
      </c>
      <c r="E135">
        <v>712618</v>
      </c>
      <c r="F135" t="s">
        <v>77</v>
      </c>
      <c r="G135" t="s">
        <v>1966</v>
      </c>
      <c r="H135">
        <v>1</v>
      </c>
      <c r="I135">
        <v>0</v>
      </c>
      <c r="J135" t="s">
        <v>55</v>
      </c>
      <c r="K135" t="s">
        <v>679</v>
      </c>
    </row>
    <row r="136" spans="1:11">
      <c r="A136" t="s">
        <v>271</v>
      </c>
      <c r="B136" t="s">
        <v>1873</v>
      </c>
      <c r="C136" t="s">
        <v>871</v>
      </c>
      <c r="D136" t="s">
        <v>465</v>
      </c>
      <c r="E136">
        <v>432106</v>
      </c>
      <c r="F136" t="s">
        <v>217</v>
      </c>
      <c r="G136" t="s">
        <v>1966</v>
      </c>
      <c r="H136">
        <v>2</v>
      </c>
      <c r="I136">
        <v>0</v>
      </c>
      <c r="J136" t="s">
        <v>461</v>
      </c>
      <c r="K136" t="s">
        <v>37</v>
      </c>
    </row>
    <row r="137" spans="1:11">
      <c r="A137" t="s">
        <v>272</v>
      </c>
      <c r="B137" t="s">
        <v>1873</v>
      </c>
      <c r="C137" t="s">
        <v>871</v>
      </c>
      <c r="D137" t="s">
        <v>30</v>
      </c>
      <c r="E137">
        <v>752205</v>
      </c>
      <c r="F137" t="s">
        <v>62</v>
      </c>
      <c r="G137" t="s">
        <v>1966</v>
      </c>
      <c r="H137">
        <v>1</v>
      </c>
      <c r="I137">
        <v>0</v>
      </c>
      <c r="J137" t="s">
        <v>55</v>
      </c>
      <c r="K137" t="s">
        <v>679</v>
      </c>
    </row>
    <row r="138" spans="1:11">
      <c r="A138" t="s">
        <v>273</v>
      </c>
      <c r="B138" t="s">
        <v>1873</v>
      </c>
      <c r="C138" t="s">
        <v>871</v>
      </c>
      <c r="D138" t="s">
        <v>172</v>
      </c>
      <c r="E138">
        <v>722204</v>
      </c>
      <c r="F138" t="s">
        <v>164</v>
      </c>
      <c r="G138" t="s">
        <v>1966</v>
      </c>
      <c r="H138">
        <v>2</v>
      </c>
      <c r="I138">
        <v>0</v>
      </c>
      <c r="J138" t="s">
        <v>55</v>
      </c>
      <c r="K138" t="s">
        <v>679</v>
      </c>
    </row>
    <row r="139" spans="1:11">
      <c r="A139" t="s">
        <v>274</v>
      </c>
      <c r="B139" t="s">
        <v>1873</v>
      </c>
      <c r="C139" t="s">
        <v>871</v>
      </c>
      <c r="D139" t="s">
        <v>40</v>
      </c>
      <c r="E139">
        <v>512001</v>
      </c>
      <c r="F139" t="s">
        <v>72</v>
      </c>
      <c r="G139" t="s">
        <v>1966</v>
      </c>
      <c r="H139">
        <v>4</v>
      </c>
      <c r="I139">
        <v>3</v>
      </c>
      <c r="J139" t="s">
        <v>100</v>
      </c>
      <c r="K139" t="s">
        <v>691</v>
      </c>
    </row>
    <row r="140" spans="1:11">
      <c r="A140" t="s">
        <v>275</v>
      </c>
      <c r="B140" t="s">
        <v>1857</v>
      </c>
      <c r="C140" t="s">
        <v>447</v>
      </c>
      <c r="D140" t="s">
        <v>41</v>
      </c>
      <c r="E140">
        <v>522301</v>
      </c>
      <c r="F140" t="s">
        <v>39</v>
      </c>
      <c r="G140" t="s">
        <v>1966</v>
      </c>
      <c r="H140">
        <v>8</v>
      </c>
      <c r="I140">
        <v>5</v>
      </c>
      <c r="J140" t="s">
        <v>1858</v>
      </c>
      <c r="K140" t="s">
        <v>691</v>
      </c>
    </row>
    <row r="141" spans="1:11">
      <c r="A141" t="s">
        <v>276</v>
      </c>
      <c r="B141" t="s">
        <v>1857</v>
      </c>
      <c r="C141" t="s">
        <v>447</v>
      </c>
      <c r="D141" t="s">
        <v>33</v>
      </c>
      <c r="E141">
        <v>514101</v>
      </c>
      <c r="F141" t="s">
        <v>68</v>
      </c>
      <c r="G141" t="s">
        <v>1966</v>
      </c>
      <c r="H141">
        <v>6</v>
      </c>
      <c r="I141">
        <v>3</v>
      </c>
      <c r="J141" t="s">
        <v>1858</v>
      </c>
      <c r="K141" t="s">
        <v>691</v>
      </c>
    </row>
    <row r="142" spans="1:11">
      <c r="A142" t="s">
        <v>277</v>
      </c>
      <c r="B142" t="s">
        <v>1857</v>
      </c>
      <c r="C142" t="s">
        <v>447</v>
      </c>
      <c r="D142" t="s">
        <v>40</v>
      </c>
      <c r="E142">
        <v>512001</v>
      </c>
      <c r="F142" t="s">
        <v>72</v>
      </c>
      <c r="G142" t="s">
        <v>1966</v>
      </c>
      <c r="H142">
        <v>13</v>
      </c>
      <c r="I142">
        <v>9</v>
      </c>
      <c r="J142" t="s">
        <v>1858</v>
      </c>
      <c r="K142" t="s">
        <v>691</v>
      </c>
    </row>
    <row r="143" spans="1:11">
      <c r="A143" t="s">
        <v>278</v>
      </c>
      <c r="B143" t="s">
        <v>1857</v>
      </c>
      <c r="C143" t="s">
        <v>447</v>
      </c>
      <c r="D143" t="s">
        <v>34</v>
      </c>
      <c r="E143">
        <v>751201</v>
      </c>
      <c r="F143" t="s">
        <v>162</v>
      </c>
      <c r="G143" t="s">
        <v>1966</v>
      </c>
      <c r="H143">
        <v>2</v>
      </c>
      <c r="I143">
        <v>2</v>
      </c>
      <c r="J143" t="s">
        <v>1858</v>
      </c>
      <c r="K143" t="s">
        <v>691</v>
      </c>
    </row>
    <row r="144" spans="1:11">
      <c r="A144" t="s">
        <v>279</v>
      </c>
      <c r="B144" t="s">
        <v>1857</v>
      </c>
      <c r="C144" t="s">
        <v>447</v>
      </c>
      <c r="D144" t="s">
        <v>31</v>
      </c>
      <c r="E144">
        <v>723103</v>
      </c>
      <c r="F144" t="s">
        <v>67</v>
      </c>
      <c r="G144" t="s">
        <v>1966</v>
      </c>
      <c r="H144">
        <v>8</v>
      </c>
      <c r="I144">
        <v>0</v>
      </c>
      <c r="J144" t="s">
        <v>1859</v>
      </c>
      <c r="K144" t="s">
        <v>93</v>
      </c>
    </row>
    <row r="145" spans="1:11">
      <c r="A145" t="s">
        <v>280</v>
      </c>
      <c r="B145" t="s">
        <v>1857</v>
      </c>
      <c r="C145" t="s">
        <v>447</v>
      </c>
      <c r="D145" t="s">
        <v>91</v>
      </c>
      <c r="E145">
        <v>722307</v>
      </c>
      <c r="F145" t="s">
        <v>74</v>
      </c>
      <c r="G145" t="s">
        <v>1966</v>
      </c>
      <c r="H145">
        <v>3</v>
      </c>
      <c r="I145">
        <v>0</v>
      </c>
      <c r="J145" t="s">
        <v>1859</v>
      </c>
      <c r="K145" t="s">
        <v>93</v>
      </c>
    </row>
    <row r="146" spans="1:11">
      <c r="A146" t="s">
        <v>281</v>
      </c>
      <c r="B146" t="s">
        <v>1857</v>
      </c>
      <c r="C146" t="s">
        <v>447</v>
      </c>
      <c r="D146" t="s">
        <v>36</v>
      </c>
      <c r="E146">
        <v>711204</v>
      </c>
      <c r="F146" t="s">
        <v>94</v>
      </c>
      <c r="G146" t="s">
        <v>1966</v>
      </c>
      <c r="H146">
        <v>4</v>
      </c>
      <c r="I146">
        <v>0</v>
      </c>
      <c r="J146" t="s">
        <v>1859</v>
      </c>
      <c r="K146" t="s">
        <v>93</v>
      </c>
    </row>
    <row r="147" spans="1:11">
      <c r="A147" t="s">
        <v>282</v>
      </c>
      <c r="B147" t="s">
        <v>1857</v>
      </c>
      <c r="C147" t="s">
        <v>447</v>
      </c>
      <c r="D147" t="s">
        <v>30</v>
      </c>
      <c r="E147">
        <v>752205</v>
      </c>
      <c r="F147" t="s">
        <v>62</v>
      </c>
      <c r="G147" t="s">
        <v>1966</v>
      </c>
      <c r="H147">
        <v>1</v>
      </c>
      <c r="I147">
        <v>0</v>
      </c>
      <c r="J147" t="s">
        <v>1859</v>
      </c>
      <c r="K147" t="s">
        <v>93</v>
      </c>
    </row>
    <row r="148" spans="1:11">
      <c r="A148" t="s">
        <v>283</v>
      </c>
      <c r="B148" t="s">
        <v>1857</v>
      </c>
      <c r="C148" t="s">
        <v>447</v>
      </c>
      <c r="D148" t="s">
        <v>35</v>
      </c>
      <c r="E148">
        <v>741103</v>
      </c>
      <c r="F148" t="s">
        <v>49</v>
      </c>
      <c r="G148" t="s">
        <v>1966</v>
      </c>
      <c r="H148">
        <v>1</v>
      </c>
      <c r="I148">
        <v>0</v>
      </c>
      <c r="J148" t="s">
        <v>1859</v>
      </c>
      <c r="K148" t="s">
        <v>93</v>
      </c>
    </row>
    <row r="149" spans="1:11">
      <c r="A149" t="s">
        <v>284</v>
      </c>
      <c r="B149" t="s">
        <v>1857</v>
      </c>
      <c r="C149" t="s">
        <v>447</v>
      </c>
      <c r="D149" t="s">
        <v>213</v>
      </c>
      <c r="E149">
        <v>613003</v>
      </c>
      <c r="F149" t="s">
        <v>456</v>
      </c>
      <c r="G149" t="s">
        <v>1966</v>
      </c>
      <c r="H149">
        <v>1</v>
      </c>
      <c r="I149">
        <v>1</v>
      </c>
      <c r="J149" t="s">
        <v>1860</v>
      </c>
      <c r="K149" t="s">
        <v>37</v>
      </c>
    </row>
    <row r="150" spans="1:11">
      <c r="A150" t="s">
        <v>285</v>
      </c>
      <c r="B150" t="s">
        <v>97</v>
      </c>
      <c r="C150" t="s">
        <v>98</v>
      </c>
      <c r="D150" t="s">
        <v>34</v>
      </c>
      <c r="E150">
        <v>751201</v>
      </c>
      <c r="F150" t="s">
        <v>162</v>
      </c>
      <c r="G150" t="s">
        <v>1966</v>
      </c>
      <c r="H150">
        <v>1</v>
      </c>
      <c r="I150">
        <v>1</v>
      </c>
      <c r="J150" t="s">
        <v>100</v>
      </c>
      <c r="K150" t="s">
        <v>691</v>
      </c>
    </row>
    <row r="151" spans="1:11">
      <c r="A151" t="s">
        <v>286</v>
      </c>
      <c r="B151" t="s">
        <v>97</v>
      </c>
      <c r="C151" t="s">
        <v>98</v>
      </c>
      <c r="D151" t="s">
        <v>36</v>
      </c>
      <c r="E151">
        <v>711204</v>
      </c>
      <c r="F151" t="s">
        <v>94</v>
      </c>
      <c r="G151" t="s">
        <v>1966</v>
      </c>
      <c r="H151">
        <v>2</v>
      </c>
      <c r="I151">
        <v>0</v>
      </c>
      <c r="J151" t="s">
        <v>1054</v>
      </c>
      <c r="K151" t="s">
        <v>93</v>
      </c>
    </row>
    <row r="152" spans="1:11">
      <c r="A152" t="s">
        <v>287</v>
      </c>
      <c r="B152" t="s">
        <v>97</v>
      </c>
      <c r="C152" t="s">
        <v>98</v>
      </c>
      <c r="D152" t="s">
        <v>35</v>
      </c>
      <c r="E152">
        <v>741103</v>
      </c>
      <c r="F152" t="s">
        <v>49</v>
      </c>
      <c r="G152" t="s">
        <v>1966</v>
      </c>
      <c r="H152">
        <v>3</v>
      </c>
      <c r="I152">
        <v>0</v>
      </c>
      <c r="J152" t="s">
        <v>101</v>
      </c>
      <c r="K152" t="s">
        <v>692</v>
      </c>
    </row>
    <row r="153" spans="1:11">
      <c r="A153" t="s">
        <v>288</v>
      </c>
      <c r="B153" t="s">
        <v>97</v>
      </c>
      <c r="C153" t="s">
        <v>98</v>
      </c>
      <c r="D153" t="s">
        <v>33</v>
      </c>
      <c r="E153">
        <v>514101</v>
      </c>
      <c r="F153" t="s">
        <v>68</v>
      </c>
      <c r="G153" t="s">
        <v>1966</v>
      </c>
      <c r="H153">
        <v>4</v>
      </c>
      <c r="I153">
        <v>4</v>
      </c>
      <c r="J153" t="s">
        <v>1061</v>
      </c>
      <c r="K153" t="s">
        <v>32</v>
      </c>
    </row>
    <row r="154" spans="1:11">
      <c r="A154" t="s">
        <v>289</v>
      </c>
      <c r="B154" t="s">
        <v>97</v>
      </c>
      <c r="C154" t="s">
        <v>98</v>
      </c>
      <c r="D154" t="s">
        <v>171</v>
      </c>
      <c r="E154">
        <v>712618</v>
      </c>
      <c r="F154" t="s">
        <v>77</v>
      </c>
      <c r="G154" t="s">
        <v>1966</v>
      </c>
      <c r="H154">
        <v>1</v>
      </c>
      <c r="I154">
        <v>0</v>
      </c>
      <c r="J154" t="s">
        <v>1054</v>
      </c>
      <c r="K154" t="s">
        <v>93</v>
      </c>
    </row>
    <row r="155" spans="1:11">
      <c r="A155" t="s">
        <v>290</v>
      </c>
      <c r="B155" t="s">
        <v>97</v>
      </c>
      <c r="C155" t="s">
        <v>98</v>
      </c>
      <c r="D155" t="s">
        <v>41</v>
      </c>
      <c r="E155">
        <v>522301</v>
      </c>
      <c r="F155" t="s">
        <v>39</v>
      </c>
      <c r="G155" t="s">
        <v>1851</v>
      </c>
      <c r="H155">
        <v>11</v>
      </c>
      <c r="I155">
        <v>9</v>
      </c>
      <c r="J155" t="s">
        <v>1061</v>
      </c>
      <c r="K155" t="s">
        <v>32</v>
      </c>
    </row>
    <row r="156" spans="1:11">
      <c r="A156" t="s">
        <v>291</v>
      </c>
      <c r="B156" t="s">
        <v>97</v>
      </c>
      <c r="C156" t="s">
        <v>98</v>
      </c>
      <c r="D156" t="s">
        <v>53</v>
      </c>
      <c r="E156">
        <v>753402</v>
      </c>
      <c r="F156" t="s">
        <v>63</v>
      </c>
      <c r="G156" t="s">
        <v>1966</v>
      </c>
      <c r="H156">
        <v>2</v>
      </c>
      <c r="I156">
        <v>0</v>
      </c>
      <c r="J156" t="s">
        <v>101</v>
      </c>
      <c r="K156" t="s">
        <v>692</v>
      </c>
    </row>
    <row r="157" spans="1:11">
      <c r="A157" t="s">
        <v>292</v>
      </c>
      <c r="B157" t="s">
        <v>97</v>
      </c>
      <c r="C157" t="s">
        <v>98</v>
      </c>
      <c r="D157" t="s">
        <v>1045</v>
      </c>
      <c r="E157">
        <v>712101</v>
      </c>
      <c r="F157" t="s">
        <v>163</v>
      </c>
      <c r="G157" t="s">
        <v>1966</v>
      </c>
      <c r="H157">
        <v>1</v>
      </c>
      <c r="I157">
        <v>0</v>
      </c>
      <c r="J157" t="s">
        <v>1860</v>
      </c>
      <c r="K157" t="s">
        <v>37</v>
      </c>
    </row>
    <row r="158" spans="1:11">
      <c r="A158" t="s">
        <v>293</v>
      </c>
      <c r="B158" t="s">
        <v>1919</v>
      </c>
      <c r="C158" t="s">
        <v>199</v>
      </c>
      <c r="D158" t="s">
        <v>41</v>
      </c>
      <c r="E158">
        <v>522301</v>
      </c>
      <c r="F158" t="s">
        <v>39</v>
      </c>
      <c r="G158" t="s">
        <v>1966</v>
      </c>
      <c r="H158">
        <v>2</v>
      </c>
      <c r="I158">
        <v>2</v>
      </c>
      <c r="J158" t="s">
        <v>1858</v>
      </c>
      <c r="K158" t="s">
        <v>691</v>
      </c>
    </row>
    <row r="159" spans="1:11">
      <c r="A159" t="s">
        <v>294</v>
      </c>
      <c r="B159" t="s">
        <v>1919</v>
      </c>
      <c r="C159" t="s">
        <v>199</v>
      </c>
      <c r="D159" t="s">
        <v>40</v>
      </c>
      <c r="E159">
        <v>512001</v>
      </c>
      <c r="F159" t="s">
        <v>72</v>
      </c>
      <c r="G159" t="s">
        <v>1966</v>
      </c>
      <c r="H159">
        <v>2</v>
      </c>
      <c r="I159">
        <v>2</v>
      </c>
      <c r="J159" t="s">
        <v>1858</v>
      </c>
      <c r="K159" t="s">
        <v>691</v>
      </c>
    </row>
    <row r="160" spans="1:11">
      <c r="A160" t="s">
        <v>295</v>
      </c>
      <c r="B160" t="s">
        <v>1919</v>
      </c>
      <c r="C160" t="s">
        <v>199</v>
      </c>
      <c r="D160" t="s">
        <v>91</v>
      </c>
      <c r="E160">
        <v>722307</v>
      </c>
      <c r="F160" t="s">
        <v>74</v>
      </c>
      <c r="G160" t="s">
        <v>1966</v>
      </c>
      <c r="H160">
        <v>4</v>
      </c>
      <c r="I160">
        <v>0</v>
      </c>
      <c r="J160" t="s">
        <v>1858</v>
      </c>
      <c r="K160" t="s">
        <v>691</v>
      </c>
    </row>
    <row r="161" spans="1:11">
      <c r="A161" t="s">
        <v>296</v>
      </c>
      <c r="B161" t="s">
        <v>1919</v>
      </c>
      <c r="C161" t="s">
        <v>199</v>
      </c>
      <c r="D161" t="s">
        <v>31</v>
      </c>
      <c r="E161">
        <v>723103</v>
      </c>
      <c r="F161" t="s">
        <v>67</v>
      </c>
      <c r="G161" t="s">
        <v>1966</v>
      </c>
      <c r="H161">
        <v>1</v>
      </c>
      <c r="I161">
        <v>0</v>
      </c>
      <c r="J161" t="s">
        <v>1801</v>
      </c>
      <c r="K161" t="s">
        <v>475</v>
      </c>
    </row>
    <row r="162" spans="1:11">
      <c r="A162" t="s">
        <v>297</v>
      </c>
      <c r="B162" t="s">
        <v>1919</v>
      </c>
      <c r="C162" t="s">
        <v>199</v>
      </c>
      <c r="D162" t="s">
        <v>33</v>
      </c>
      <c r="E162">
        <v>514101</v>
      </c>
      <c r="F162" t="s">
        <v>68</v>
      </c>
      <c r="G162" t="s">
        <v>1966</v>
      </c>
      <c r="H162">
        <v>5</v>
      </c>
      <c r="I162">
        <v>4</v>
      </c>
      <c r="J162" t="s">
        <v>1801</v>
      </c>
      <c r="K162" t="s">
        <v>475</v>
      </c>
    </row>
    <row r="163" spans="1:11">
      <c r="A163" t="s">
        <v>298</v>
      </c>
      <c r="B163" t="s">
        <v>1919</v>
      </c>
      <c r="C163" t="s">
        <v>199</v>
      </c>
      <c r="D163" t="s">
        <v>172</v>
      </c>
      <c r="E163">
        <v>722204</v>
      </c>
      <c r="F163" t="s">
        <v>164</v>
      </c>
      <c r="G163" t="s">
        <v>1966</v>
      </c>
      <c r="H163">
        <v>1</v>
      </c>
      <c r="I163">
        <v>0</v>
      </c>
      <c r="J163" t="s">
        <v>1858</v>
      </c>
      <c r="K163" t="s">
        <v>691</v>
      </c>
    </row>
    <row r="164" spans="1:11">
      <c r="A164" t="s">
        <v>299</v>
      </c>
      <c r="B164" t="s">
        <v>1919</v>
      </c>
      <c r="C164" t="s">
        <v>199</v>
      </c>
      <c r="D164" t="s">
        <v>465</v>
      </c>
      <c r="E164">
        <v>432106</v>
      </c>
      <c r="F164" t="s">
        <v>217</v>
      </c>
      <c r="G164" t="s">
        <v>1966</v>
      </c>
      <c r="H164">
        <v>1</v>
      </c>
      <c r="I164">
        <v>0</v>
      </c>
      <c r="J164" t="s">
        <v>1858</v>
      </c>
      <c r="K164" t="s">
        <v>691</v>
      </c>
    </row>
    <row r="165" spans="1:11">
      <c r="A165" t="s">
        <v>300</v>
      </c>
      <c r="B165" t="s">
        <v>1812</v>
      </c>
      <c r="C165" t="s">
        <v>200</v>
      </c>
      <c r="D165" t="s">
        <v>47</v>
      </c>
      <c r="E165">
        <v>721306</v>
      </c>
      <c r="F165" t="s">
        <v>56</v>
      </c>
      <c r="G165" t="s">
        <v>1966</v>
      </c>
      <c r="H165">
        <v>1</v>
      </c>
      <c r="I165">
        <v>0</v>
      </c>
      <c r="J165" t="s">
        <v>55</v>
      </c>
      <c r="K165" t="s">
        <v>679</v>
      </c>
    </row>
    <row r="166" spans="1:11">
      <c r="A166" t="s">
        <v>301</v>
      </c>
      <c r="B166" t="s">
        <v>1812</v>
      </c>
      <c r="C166" t="s">
        <v>200</v>
      </c>
      <c r="D166" t="s">
        <v>34</v>
      </c>
      <c r="E166">
        <v>751201</v>
      </c>
      <c r="F166" t="s">
        <v>162</v>
      </c>
      <c r="G166" t="s">
        <v>1966</v>
      </c>
      <c r="H166">
        <v>13</v>
      </c>
      <c r="I166">
        <v>7</v>
      </c>
      <c r="J166" t="s">
        <v>100</v>
      </c>
      <c r="K166" t="s">
        <v>691</v>
      </c>
    </row>
    <row r="167" spans="1:11">
      <c r="A167" t="s">
        <v>302</v>
      </c>
      <c r="B167" t="s">
        <v>1812</v>
      </c>
      <c r="C167" t="s">
        <v>200</v>
      </c>
      <c r="D167" t="s">
        <v>48</v>
      </c>
      <c r="E167">
        <v>741203</v>
      </c>
      <c r="F167" t="s">
        <v>57</v>
      </c>
      <c r="G167" t="s">
        <v>1966</v>
      </c>
      <c r="H167">
        <v>2</v>
      </c>
      <c r="I167">
        <v>0</v>
      </c>
      <c r="J167" t="s">
        <v>55</v>
      </c>
      <c r="K167" t="s">
        <v>679</v>
      </c>
    </row>
    <row r="168" spans="1:11">
      <c r="A168" t="s">
        <v>303</v>
      </c>
      <c r="B168" t="s">
        <v>1812</v>
      </c>
      <c r="C168" t="s">
        <v>200</v>
      </c>
      <c r="D168" t="s">
        <v>1921</v>
      </c>
      <c r="E168">
        <v>343101</v>
      </c>
      <c r="F168" t="s">
        <v>58</v>
      </c>
      <c r="G168" t="s">
        <v>1966</v>
      </c>
      <c r="H168">
        <v>2</v>
      </c>
      <c r="I168">
        <v>2</v>
      </c>
      <c r="J168" t="s">
        <v>1860</v>
      </c>
      <c r="K168" t="s">
        <v>37</v>
      </c>
    </row>
    <row r="169" spans="1:11">
      <c r="A169" t="s">
        <v>304</v>
      </c>
      <c r="B169" t="s">
        <v>1812</v>
      </c>
      <c r="C169" t="s">
        <v>200</v>
      </c>
      <c r="D169" t="s">
        <v>41</v>
      </c>
      <c r="E169">
        <v>522301</v>
      </c>
      <c r="F169" t="s">
        <v>39</v>
      </c>
      <c r="G169" t="s">
        <v>1966</v>
      </c>
      <c r="H169">
        <v>25</v>
      </c>
      <c r="I169">
        <v>22</v>
      </c>
      <c r="J169" t="s">
        <v>100</v>
      </c>
      <c r="K169" t="s">
        <v>691</v>
      </c>
    </row>
    <row r="170" spans="1:11">
      <c r="A170" t="s">
        <v>305</v>
      </c>
      <c r="B170" t="s">
        <v>1812</v>
      </c>
      <c r="C170" t="s">
        <v>200</v>
      </c>
      <c r="D170" t="s">
        <v>1922</v>
      </c>
      <c r="E170">
        <v>513101</v>
      </c>
      <c r="F170" t="s">
        <v>185</v>
      </c>
      <c r="G170" t="s">
        <v>1966</v>
      </c>
      <c r="H170">
        <v>3</v>
      </c>
      <c r="I170">
        <v>2</v>
      </c>
      <c r="J170" t="s">
        <v>1860</v>
      </c>
      <c r="K170" t="s">
        <v>37</v>
      </c>
    </row>
    <row r="171" spans="1:11">
      <c r="A171" t="s">
        <v>306</v>
      </c>
      <c r="B171" t="s">
        <v>1812</v>
      </c>
      <c r="C171" t="s">
        <v>200</v>
      </c>
      <c r="D171" t="s">
        <v>40</v>
      </c>
      <c r="E171">
        <v>512001</v>
      </c>
      <c r="F171" t="s">
        <v>72</v>
      </c>
      <c r="G171" t="s">
        <v>1966</v>
      </c>
      <c r="H171">
        <v>5</v>
      </c>
      <c r="I171">
        <v>4</v>
      </c>
      <c r="J171" t="s">
        <v>100</v>
      </c>
      <c r="K171" t="s">
        <v>691</v>
      </c>
    </row>
    <row r="172" spans="1:11">
      <c r="A172" t="s">
        <v>307</v>
      </c>
      <c r="B172" t="s">
        <v>1812</v>
      </c>
      <c r="C172" t="s">
        <v>200</v>
      </c>
      <c r="D172" t="s">
        <v>31</v>
      </c>
      <c r="E172">
        <v>723103</v>
      </c>
      <c r="F172" t="s">
        <v>67</v>
      </c>
      <c r="G172" t="s">
        <v>1966</v>
      </c>
      <c r="H172">
        <v>2</v>
      </c>
      <c r="I172">
        <v>0</v>
      </c>
      <c r="J172" t="s">
        <v>1801</v>
      </c>
      <c r="K172" t="s">
        <v>475</v>
      </c>
    </row>
    <row r="173" spans="1:11">
      <c r="A173" t="s">
        <v>308</v>
      </c>
      <c r="B173" t="s">
        <v>1812</v>
      </c>
      <c r="C173" t="s">
        <v>200</v>
      </c>
      <c r="D173" t="s">
        <v>52</v>
      </c>
      <c r="E173">
        <v>751204</v>
      </c>
      <c r="F173" t="s">
        <v>61</v>
      </c>
      <c r="G173" t="s">
        <v>1966</v>
      </c>
      <c r="H173">
        <v>3</v>
      </c>
      <c r="I173">
        <v>0</v>
      </c>
      <c r="J173" t="s">
        <v>100</v>
      </c>
      <c r="K173" t="s">
        <v>691</v>
      </c>
    </row>
    <row r="174" spans="1:11">
      <c r="A174" t="s">
        <v>309</v>
      </c>
      <c r="B174" t="s">
        <v>1812</v>
      </c>
      <c r="C174" t="s">
        <v>200</v>
      </c>
      <c r="D174" t="s">
        <v>213</v>
      </c>
      <c r="E174">
        <v>613003</v>
      </c>
      <c r="F174" t="s">
        <v>456</v>
      </c>
      <c r="G174" t="s">
        <v>1966</v>
      </c>
      <c r="H174">
        <v>1</v>
      </c>
      <c r="I174">
        <v>0</v>
      </c>
      <c r="J174" t="s">
        <v>55</v>
      </c>
      <c r="K174" t="s">
        <v>679</v>
      </c>
    </row>
    <row r="175" spans="1:11">
      <c r="A175" t="s">
        <v>310</v>
      </c>
      <c r="B175" t="s">
        <v>1812</v>
      </c>
      <c r="C175" t="s">
        <v>200</v>
      </c>
      <c r="D175" t="s">
        <v>41</v>
      </c>
      <c r="E175">
        <v>522301</v>
      </c>
      <c r="F175" t="s">
        <v>39</v>
      </c>
      <c r="G175" t="s">
        <v>1966</v>
      </c>
      <c r="H175">
        <v>10</v>
      </c>
      <c r="I175">
        <v>9</v>
      </c>
      <c r="J175" t="s">
        <v>100</v>
      </c>
      <c r="K175" t="s">
        <v>691</v>
      </c>
    </row>
    <row r="176" spans="1:11">
      <c r="A176" t="s">
        <v>311</v>
      </c>
      <c r="B176" t="s">
        <v>1880</v>
      </c>
      <c r="C176" t="s">
        <v>216</v>
      </c>
      <c r="D176" t="s">
        <v>40</v>
      </c>
      <c r="E176">
        <v>512001</v>
      </c>
      <c r="F176" t="s">
        <v>72</v>
      </c>
      <c r="G176" t="s">
        <v>1848</v>
      </c>
      <c r="H176">
        <v>2</v>
      </c>
      <c r="I176">
        <v>1</v>
      </c>
      <c r="J176" t="s">
        <v>1061</v>
      </c>
      <c r="K176" t="s">
        <v>32</v>
      </c>
    </row>
    <row r="177" spans="1:11">
      <c r="A177" t="s">
        <v>312</v>
      </c>
      <c r="B177" t="s">
        <v>1880</v>
      </c>
      <c r="C177" t="s">
        <v>216</v>
      </c>
      <c r="D177" t="s">
        <v>33</v>
      </c>
      <c r="E177">
        <v>522301</v>
      </c>
      <c r="F177" t="s">
        <v>68</v>
      </c>
      <c r="G177" t="s">
        <v>1949</v>
      </c>
      <c r="H177">
        <v>0</v>
      </c>
      <c r="I177">
        <v>0</v>
      </c>
      <c r="J177" t="s">
        <v>1061</v>
      </c>
      <c r="K177" t="s">
        <v>32</v>
      </c>
    </row>
    <row r="178" spans="1:11">
      <c r="A178" t="s">
        <v>313</v>
      </c>
      <c r="B178" t="s">
        <v>1880</v>
      </c>
      <c r="C178" t="s">
        <v>216</v>
      </c>
      <c r="D178" t="s">
        <v>41</v>
      </c>
      <c r="E178">
        <v>522301</v>
      </c>
      <c r="F178" t="s">
        <v>39</v>
      </c>
      <c r="G178" t="s">
        <v>1850</v>
      </c>
      <c r="H178">
        <v>32</v>
      </c>
      <c r="I178">
        <v>25</v>
      </c>
      <c r="J178" t="s">
        <v>1061</v>
      </c>
      <c r="K178" t="s">
        <v>32</v>
      </c>
    </row>
    <row r="179" spans="1:11">
      <c r="A179" t="s">
        <v>314</v>
      </c>
      <c r="B179" t="s">
        <v>1880</v>
      </c>
      <c r="C179" t="s">
        <v>216</v>
      </c>
      <c r="D179" t="s">
        <v>31</v>
      </c>
      <c r="E179">
        <v>723103</v>
      </c>
      <c r="F179" t="s">
        <v>67</v>
      </c>
      <c r="G179" t="s">
        <v>1851</v>
      </c>
      <c r="H179">
        <v>30</v>
      </c>
      <c r="I179">
        <v>0</v>
      </c>
      <c r="J179" t="s">
        <v>1061</v>
      </c>
      <c r="K179" t="s">
        <v>32</v>
      </c>
    </row>
    <row r="180" spans="1:11">
      <c r="A180" t="s">
        <v>315</v>
      </c>
      <c r="B180" t="s">
        <v>1863</v>
      </c>
      <c r="C180" t="s">
        <v>212</v>
      </c>
      <c r="D180" t="s">
        <v>31</v>
      </c>
      <c r="E180">
        <v>723103</v>
      </c>
      <c r="F180" t="s">
        <v>67</v>
      </c>
      <c r="G180" t="s">
        <v>1966</v>
      </c>
      <c r="H180">
        <v>19</v>
      </c>
      <c r="I180">
        <v>1</v>
      </c>
      <c r="J180" t="s">
        <v>472</v>
      </c>
      <c r="K180" t="s">
        <v>475</v>
      </c>
    </row>
    <row r="181" spans="1:11">
      <c r="A181" t="s">
        <v>316</v>
      </c>
      <c r="B181" t="s">
        <v>1863</v>
      </c>
      <c r="C181" t="s">
        <v>212</v>
      </c>
      <c r="D181" t="s">
        <v>1041</v>
      </c>
      <c r="E181">
        <v>713203</v>
      </c>
      <c r="F181" t="s">
        <v>59</v>
      </c>
      <c r="G181" t="s">
        <v>1966</v>
      </c>
      <c r="H181">
        <v>1</v>
      </c>
      <c r="I181">
        <v>0</v>
      </c>
      <c r="J181" t="s">
        <v>1846</v>
      </c>
      <c r="K181" t="s">
        <v>692</v>
      </c>
    </row>
    <row r="182" spans="1:11">
      <c r="A182" t="s">
        <v>317</v>
      </c>
      <c r="B182" t="s">
        <v>1863</v>
      </c>
      <c r="C182" t="s">
        <v>212</v>
      </c>
      <c r="D182" t="s">
        <v>47</v>
      </c>
      <c r="E182">
        <v>721306</v>
      </c>
      <c r="F182" t="s">
        <v>56</v>
      </c>
      <c r="G182" t="s">
        <v>1966</v>
      </c>
      <c r="H182">
        <v>4</v>
      </c>
      <c r="I182">
        <v>0</v>
      </c>
      <c r="J182" t="s">
        <v>55</v>
      </c>
      <c r="K182" t="s">
        <v>679</v>
      </c>
    </row>
    <row r="183" spans="1:11">
      <c r="A183" t="s">
        <v>318</v>
      </c>
      <c r="B183" t="s">
        <v>1863</v>
      </c>
      <c r="C183" t="s">
        <v>212</v>
      </c>
      <c r="D183" t="s">
        <v>48</v>
      </c>
      <c r="E183">
        <v>741203</v>
      </c>
      <c r="F183" t="s">
        <v>57</v>
      </c>
      <c r="G183" t="s">
        <v>1966</v>
      </c>
      <c r="H183">
        <v>5</v>
      </c>
      <c r="I183">
        <v>0</v>
      </c>
      <c r="J183" t="s">
        <v>1054</v>
      </c>
      <c r="K183" t="s">
        <v>93</v>
      </c>
    </row>
    <row r="184" spans="1:11">
      <c r="A184" t="s">
        <v>319</v>
      </c>
      <c r="B184" t="s">
        <v>1863</v>
      </c>
      <c r="C184" t="s">
        <v>212</v>
      </c>
      <c r="D184" t="s">
        <v>1930</v>
      </c>
      <c r="E184">
        <v>723318</v>
      </c>
      <c r="F184" t="s">
        <v>633</v>
      </c>
      <c r="G184" t="s">
        <v>1966</v>
      </c>
      <c r="H184">
        <v>2</v>
      </c>
      <c r="I184">
        <v>0</v>
      </c>
    </row>
    <row r="185" spans="1:11">
      <c r="A185" t="s">
        <v>320</v>
      </c>
      <c r="B185" t="s">
        <v>1863</v>
      </c>
      <c r="C185" t="s">
        <v>212</v>
      </c>
      <c r="D185" t="s">
        <v>42</v>
      </c>
      <c r="E185">
        <v>741201</v>
      </c>
      <c r="F185" t="s">
        <v>161</v>
      </c>
      <c r="G185" t="s">
        <v>1966</v>
      </c>
      <c r="H185">
        <v>3</v>
      </c>
      <c r="I185">
        <v>0</v>
      </c>
      <c r="J185" t="s">
        <v>55</v>
      </c>
      <c r="K185" t="s">
        <v>679</v>
      </c>
    </row>
    <row r="186" spans="1:11">
      <c r="A186" t="s">
        <v>321</v>
      </c>
      <c r="B186" t="s">
        <v>1863</v>
      </c>
      <c r="C186" t="s">
        <v>212</v>
      </c>
      <c r="D186" t="s">
        <v>33</v>
      </c>
      <c r="E186">
        <v>514101</v>
      </c>
      <c r="F186" t="s">
        <v>68</v>
      </c>
      <c r="G186" t="s">
        <v>1966</v>
      </c>
      <c r="H186">
        <v>5</v>
      </c>
      <c r="I186">
        <v>5</v>
      </c>
      <c r="J186" t="s">
        <v>1858</v>
      </c>
      <c r="K186" t="s">
        <v>691</v>
      </c>
    </row>
    <row r="187" spans="1:11">
      <c r="A187" t="s">
        <v>322</v>
      </c>
      <c r="B187" t="s">
        <v>1931</v>
      </c>
      <c r="C187" t="s">
        <v>174</v>
      </c>
      <c r="D187" t="s">
        <v>34</v>
      </c>
      <c r="E187">
        <v>751201</v>
      </c>
      <c r="F187" t="s">
        <v>162</v>
      </c>
      <c r="G187" t="s">
        <v>1966</v>
      </c>
      <c r="H187">
        <v>1</v>
      </c>
      <c r="I187">
        <v>1</v>
      </c>
      <c r="J187" t="s">
        <v>101</v>
      </c>
      <c r="K187" t="s">
        <v>692</v>
      </c>
    </row>
    <row r="188" spans="1:11">
      <c r="A188" t="s">
        <v>323</v>
      </c>
      <c r="B188" t="s">
        <v>1931</v>
      </c>
      <c r="C188" t="s">
        <v>174</v>
      </c>
      <c r="D188" t="s">
        <v>206</v>
      </c>
      <c r="E188">
        <v>742117</v>
      </c>
      <c r="F188" t="s">
        <v>181</v>
      </c>
      <c r="G188" t="s">
        <v>1966</v>
      </c>
      <c r="H188">
        <v>3</v>
      </c>
      <c r="I188">
        <v>0</v>
      </c>
      <c r="J188" t="s">
        <v>1860</v>
      </c>
      <c r="K188" t="s">
        <v>37</v>
      </c>
    </row>
    <row r="189" spans="1:11">
      <c r="A189" t="s">
        <v>324</v>
      </c>
      <c r="B189" t="s">
        <v>1931</v>
      </c>
      <c r="C189" t="s">
        <v>174</v>
      </c>
      <c r="D189" t="s">
        <v>35</v>
      </c>
      <c r="E189">
        <v>741103</v>
      </c>
      <c r="F189" t="s">
        <v>49</v>
      </c>
      <c r="G189" t="s">
        <v>1966</v>
      </c>
      <c r="H189">
        <v>5</v>
      </c>
      <c r="I189">
        <v>0</v>
      </c>
      <c r="J189" t="s">
        <v>101</v>
      </c>
      <c r="K189" t="s">
        <v>692</v>
      </c>
    </row>
    <row r="190" spans="1:11">
      <c r="A190" t="s">
        <v>325</v>
      </c>
      <c r="B190" t="s">
        <v>1931</v>
      </c>
      <c r="C190" t="s">
        <v>174</v>
      </c>
      <c r="D190" t="s">
        <v>33</v>
      </c>
      <c r="E190">
        <v>514101</v>
      </c>
      <c r="F190" t="s">
        <v>68</v>
      </c>
      <c r="G190" t="s">
        <v>1966</v>
      </c>
      <c r="H190">
        <v>10</v>
      </c>
      <c r="I190">
        <v>10</v>
      </c>
      <c r="J190" t="s">
        <v>101</v>
      </c>
      <c r="K190" t="s">
        <v>692</v>
      </c>
    </row>
    <row r="191" spans="1:11">
      <c r="A191" t="s">
        <v>326</v>
      </c>
      <c r="B191" t="s">
        <v>1931</v>
      </c>
      <c r="C191" t="s">
        <v>174</v>
      </c>
      <c r="D191" t="s">
        <v>463</v>
      </c>
      <c r="E191">
        <v>753195</v>
      </c>
      <c r="F191" t="s">
        <v>457</v>
      </c>
      <c r="G191" t="s">
        <v>1966</v>
      </c>
      <c r="H191">
        <v>1</v>
      </c>
      <c r="I191">
        <v>1</v>
      </c>
      <c r="J191" t="s">
        <v>179</v>
      </c>
      <c r="K191" t="s">
        <v>680</v>
      </c>
    </row>
    <row r="192" spans="1:11">
      <c r="A192" t="s">
        <v>327</v>
      </c>
      <c r="B192" t="s">
        <v>1931</v>
      </c>
      <c r="C192" t="s">
        <v>174</v>
      </c>
      <c r="D192" t="s">
        <v>40</v>
      </c>
      <c r="E192">
        <v>512001</v>
      </c>
      <c r="F192" t="s">
        <v>72</v>
      </c>
      <c r="G192" t="s">
        <v>1966</v>
      </c>
      <c r="H192">
        <v>1</v>
      </c>
      <c r="I192">
        <v>1</v>
      </c>
      <c r="J192" t="s">
        <v>101</v>
      </c>
      <c r="K192" t="s">
        <v>692</v>
      </c>
    </row>
    <row r="193" spans="1:11">
      <c r="A193" t="s">
        <v>328</v>
      </c>
      <c r="B193" t="s">
        <v>1931</v>
      </c>
      <c r="C193" t="s">
        <v>174</v>
      </c>
      <c r="D193" t="s">
        <v>31</v>
      </c>
      <c r="E193">
        <v>723103</v>
      </c>
      <c r="F193" t="s">
        <v>67</v>
      </c>
      <c r="G193" t="s">
        <v>1966</v>
      </c>
      <c r="H193">
        <v>6</v>
      </c>
      <c r="I193">
        <v>0</v>
      </c>
      <c r="J193" t="s">
        <v>101</v>
      </c>
      <c r="K193" t="s">
        <v>692</v>
      </c>
    </row>
    <row r="194" spans="1:11">
      <c r="A194" t="s">
        <v>329</v>
      </c>
      <c r="B194" t="s">
        <v>1931</v>
      </c>
      <c r="C194" t="s">
        <v>174</v>
      </c>
      <c r="D194" t="s">
        <v>171</v>
      </c>
      <c r="E194">
        <v>712618</v>
      </c>
      <c r="F194" t="s">
        <v>77</v>
      </c>
      <c r="G194" t="s">
        <v>1966</v>
      </c>
      <c r="H194">
        <v>1</v>
      </c>
      <c r="I194">
        <v>0</v>
      </c>
      <c r="J194" t="s">
        <v>101</v>
      </c>
      <c r="K194" t="s">
        <v>692</v>
      </c>
    </row>
    <row r="195" spans="1:11">
      <c r="A195" t="s">
        <v>330</v>
      </c>
      <c r="B195" t="s">
        <v>1931</v>
      </c>
      <c r="C195" t="s">
        <v>174</v>
      </c>
      <c r="D195" t="s">
        <v>51</v>
      </c>
      <c r="E195">
        <v>712905</v>
      </c>
      <c r="F195" t="s">
        <v>60</v>
      </c>
      <c r="G195" t="s">
        <v>1966</v>
      </c>
      <c r="H195">
        <v>2</v>
      </c>
      <c r="I195">
        <v>0</v>
      </c>
      <c r="J195" t="s">
        <v>179</v>
      </c>
      <c r="K195" t="s">
        <v>680</v>
      </c>
    </row>
    <row r="196" spans="1:11">
      <c r="A196" t="s">
        <v>331</v>
      </c>
      <c r="B196" t="s">
        <v>1931</v>
      </c>
      <c r="C196" t="s">
        <v>174</v>
      </c>
      <c r="D196" t="s">
        <v>36</v>
      </c>
      <c r="E196">
        <v>711204</v>
      </c>
      <c r="F196" t="s">
        <v>94</v>
      </c>
      <c r="G196" t="s">
        <v>1966</v>
      </c>
      <c r="H196">
        <v>1</v>
      </c>
      <c r="I196">
        <v>0</v>
      </c>
      <c r="J196" t="s">
        <v>179</v>
      </c>
      <c r="K196" t="s">
        <v>680</v>
      </c>
    </row>
    <row r="197" spans="1:11">
      <c r="A197" t="s">
        <v>332</v>
      </c>
      <c r="B197" t="s">
        <v>1931</v>
      </c>
      <c r="C197" t="s">
        <v>174</v>
      </c>
      <c r="D197" t="s">
        <v>52</v>
      </c>
      <c r="E197">
        <v>751204</v>
      </c>
      <c r="F197" t="s">
        <v>61</v>
      </c>
      <c r="G197" t="s">
        <v>1966</v>
      </c>
      <c r="H197">
        <v>2</v>
      </c>
      <c r="I197">
        <v>0</v>
      </c>
      <c r="J197" t="s">
        <v>179</v>
      </c>
      <c r="K197" t="s">
        <v>680</v>
      </c>
    </row>
    <row r="198" spans="1:11">
      <c r="A198" t="s">
        <v>333</v>
      </c>
      <c r="B198" t="s">
        <v>1931</v>
      </c>
      <c r="C198" t="s">
        <v>174</v>
      </c>
      <c r="D198" t="s">
        <v>41</v>
      </c>
      <c r="E198">
        <v>522301</v>
      </c>
      <c r="F198" t="s">
        <v>39</v>
      </c>
      <c r="G198" t="s">
        <v>1966</v>
      </c>
      <c r="H198">
        <v>18</v>
      </c>
      <c r="I198">
        <v>15</v>
      </c>
      <c r="J198" t="s">
        <v>101</v>
      </c>
      <c r="K198" t="s">
        <v>692</v>
      </c>
    </row>
    <row r="199" spans="1:11">
      <c r="A199" t="s">
        <v>334</v>
      </c>
      <c r="B199" t="s">
        <v>1931</v>
      </c>
      <c r="C199" t="s">
        <v>174</v>
      </c>
      <c r="D199" t="s">
        <v>30</v>
      </c>
      <c r="E199">
        <v>752205</v>
      </c>
      <c r="F199" t="s">
        <v>62</v>
      </c>
      <c r="G199" t="s">
        <v>1966</v>
      </c>
      <c r="H199">
        <v>6</v>
      </c>
      <c r="I199">
        <v>0</v>
      </c>
      <c r="J199" t="s">
        <v>101</v>
      </c>
      <c r="K199" t="s">
        <v>692</v>
      </c>
    </row>
    <row r="200" spans="1:11">
      <c r="A200" t="s">
        <v>335</v>
      </c>
      <c r="B200" t="s">
        <v>1931</v>
      </c>
      <c r="C200" t="s">
        <v>174</v>
      </c>
      <c r="D200" t="s">
        <v>172</v>
      </c>
      <c r="E200">
        <v>722204</v>
      </c>
      <c r="F200" t="s">
        <v>164</v>
      </c>
      <c r="G200" t="s">
        <v>1966</v>
      </c>
      <c r="H200">
        <v>2</v>
      </c>
      <c r="I200">
        <v>0</v>
      </c>
      <c r="J200" t="s">
        <v>179</v>
      </c>
      <c r="K200" t="s">
        <v>680</v>
      </c>
    </row>
    <row r="201" spans="1:11">
      <c r="A201" t="s">
        <v>336</v>
      </c>
      <c r="B201" t="s">
        <v>1931</v>
      </c>
      <c r="C201" t="s">
        <v>174</v>
      </c>
      <c r="D201" t="s">
        <v>53</v>
      </c>
      <c r="E201">
        <v>753402</v>
      </c>
      <c r="F201" t="s">
        <v>63</v>
      </c>
      <c r="G201" t="s">
        <v>1966</v>
      </c>
      <c r="H201">
        <v>23</v>
      </c>
      <c r="I201">
        <v>0</v>
      </c>
      <c r="J201" t="s">
        <v>101</v>
      </c>
      <c r="K201" t="s">
        <v>692</v>
      </c>
    </row>
    <row r="202" spans="1:11">
      <c r="A202" t="s">
        <v>337</v>
      </c>
      <c r="B202" t="s">
        <v>1864</v>
      </c>
      <c r="C202" t="s">
        <v>186</v>
      </c>
      <c r="D202" t="s">
        <v>34</v>
      </c>
      <c r="E202">
        <v>751201</v>
      </c>
      <c r="F202" t="s">
        <v>162</v>
      </c>
      <c r="G202" t="s">
        <v>1966</v>
      </c>
      <c r="H202">
        <v>3</v>
      </c>
      <c r="I202">
        <v>3</v>
      </c>
      <c r="J202" t="s">
        <v>100</v>
      </c>
      <c r="K202" t="s">
        <v>691</v>
      </c>
    </row>
    <row r="203" spans="1:11">
      <c r="A203" t="s">
        <v>338</v>
      </c>
      <c r="B203" t="s">
        <v>1864</v>
      </c>
      <c r="C203" t="s">
        <v>186</v>
      </c>
      <c r="D203" t="s">
        <v>42</v>
      </c>
      <c r="E203">
        <v>741201</v>
      </c>
      <c r="F203" t="s">
        <v>161</v>
      </c>
      <c r="G203" t="s">
        <v>1966</v>
      </c>
      <c r="H203">
        <v>18</v>
      </c>
      <c r="I203">
        <v>0</v>
      </c>
      <c r="J203" t="s">
        <v>1845</v>
      </c>
      <c r="K203" t="s">
        <v>93</v>
      </c>
    </row>
    <row r="204" spans="1:11">
      <c r="A204" t="s">
        <v>339</v>
      </c>
      <c r="B204" t="s">
        <v>1864</v>
      </c>
      <c r="C204" t="s">
        <v>186</v>
      </c>
      <c r="D204" t="s">
        <v>35</v>
      </c>
      <c r="E204">
        <v>741103</v>
      </c>
      <c r="F204" t="s">
        <v>49</v>
      </c>
      <c r="G204" t="s">
        <v>1966</v>
      </c>
      <c r="H204">
        <v>1</v>
      </c>
      <c r="I204">
        <v>0</v>
      </c>
      <c r="J204" t="s">
        <v>1845</v>
      </c>
      <c r="K204" t="s">
        <v>93</v>
      </c>
    </row>
    <row r="205" spans="1:11">
      <c r="A205" t="s">
        <v>340</v>
      </c>
      <c r="B205" t="s">
        <v>1864</v>
      </c>
      <c r="C205" t="s">
        <v>186</v>
      </c>
      <c r="D205" t="s">
        <v>33</v>
      </c>
      <c r="E205">
        <v>514101</v>
      </c>
      <c r="F205" t="s">
        <v>68</v>
      </c>
      <c r="G205" t="s">
        <v>1966</v>
      </c>
      <c r="H205">
        <v>5</v>
      </c>
      <c r="I205">
        <v>5</v>
      </c>
      <c r="J205" t="s">
        <v>100</v>
      </c>
      <c r="K205" t="s">
        <v>691</v>
      </c>
    </row>
    <row r="206" spans="1:11">
      <c r="A206" t="s">
        <v>341</v>
      </c>
      <c r="B206" t="s">
        <v>1864</v>
      </c>
      <c r="C206" t="s">
        <v>186</v>
      </c>
      <c r="D206" t="s">
        <v>40</v>
      </c>
      <c r="E206">
        <v>512001</v>
      </c>
      <c r="F206" t="s">
        <v>72</v>
      </c>
      <c r="G206" t="s">
        <v>1966</v>
      </c>
      <c r="H206">
        <v>2</v>
      </c>
      <c r="I206">
        <v>2</v>
      </c>
      <c r="J206" t="s">
        <v>100</v>
      </c>
      <c r="K206" t="s">
        <v>691</v>
      </c>
    </row>
    <row r="207" spans="1:11">
      <c r="A207" t="s">
        <v>342</v>
      </c>
      <c r="B207" t="s">
        <v>1864</v>
      </c>
      <c r="C207" t="s">
        <v>186</v>
      </c>
      <c r="D207" t="s">
        <v>1041</v>
      </c>
      <c r="E207">
        <v>713203</v>
      </c>
      <c r="F207" t="s">
        <v>59</v>
      </c>
      <c r="G207" t="s">
        <v>1966</v>
      </c>
      <c r="H207">
        <v>1</v>
      </c>
      <c r="I207">
        <v>0</v>
      </c>
      <c r="J207" t="s">
        <v>1845</v>
      </c>
      <c r="K207" t="s">
        <v>93</v>
      </c>
    </row>
    <row r="208" spans="1:11">
      <c r="A208" t="s">
        <v>343</v>
      </c>
      <c r="B208" t="s">
        <v>1864</v>
      </c>
      <c r="C208" t="s">
        <v>186</v>
      </c>
      <c r="D208" t="s">
        <v>31</v>
      </c>
      <c r="E208">
        <v>723103</v>
      </c>
      <c r="F208" t="s">
        <v>67</v>
      </c>
      <c r="G208" t="s">
        <v>1966</v>
      </c>
      <c r="H208">
        <v>7</v>
      </c>
      <c r="I208">
        <v>0</v>
      </c>
      <c r="J208" t="s">
        <v>472</v>
      </c>
      <c r="K208" t="s">
        <v>475</v>
      </c>
    </row>
    <row r="209" spans="1:18">
      <c r="A209" t="s">
        <v>344</v>
      </c>
      <c r="B209" t="s">
        <v>1864</v>
      </c>
      <c r="C209" t="s">
        <v>186</v>
      </c>
      <c r="D209" t="s">
        <v>51</v>
      </c>
      <c r="E209">
        <v>712905</v>
      </c>
      <c r="F209" t="s">
        <v>60</v>
      </c>
      <c r="G209" t="s">
        <v>1966</v>
      </c>
      <c r="H209">
        <v>1</v>
      </c>
      <c r="I209">
        <v>0</v>
      </c>
      <c r="J209" t="s">
        <v>55</v>
      </c>
      <c r="K209" t="s">
        <v>679</v>
      </c>
    </row>
    <row r="210" spans="1:18">
      <c r="A210" t="s">
        <v>345</v>
      </c>
      <c r="B210" t="s">
        <v>1864</v>
      </c>
      <c r="C210" t="s">
        <v>186</v>
      </c>
      <c r="D210" t="s">
        <v>36</v>
      </c>
      <c r="E210">
        <v>711204</v>
      </c>
      <c r="F210" t="s">
        <v>94</v>
      </c>
      <c r="G210" t="s">
        <v>1966</v>
      </c>
      <c r="H210">
        <v>1</v>
      </c>
      <c r="I210">
        <v>1</v>
      </c>
      <c r="J210" t="s">
        <v>55</v>
      </c>
      <c r="K210" t="s">
        <v>679</v>
      </c>
    </row>
    <row r="211" spans="1:18">
      <c r="A211" t="s">
        <v>346</v>
      </c>
      <c r="B211" t="s">
        <v>1864</v>
      </c>
      <c r="C211" t="s">
        <v>186</v>
      </c>
      <c r="D211" t="s">
        <v>41</v>
      </c>
      <c r="E211">
        <v>522301</v>
      </c>
      <c r="F211" t="s">
        <v>39</v>
      </c>
      <c r="G211" t="s">
        <v>1966</v>
      </c>
      <c r="H211">
        <v>15</v>
      </c>
      <c r="I211">
        <v>11</v>
      </c>
      <c r="J211" t="s">
        <v>100</v>
      </c>
      <c r="K211" t="s">
        <v>691</v>
      </c>
    </row>
    <row r="212" spans="1:18">
      <c r="A212" t="s">
        <v>347</v>
      </c>
      <c r="B212" t="s">
        <v>1864</v>
      </c>
      <c r="C212" t="s">
        <v>186</v>
      </c>
      <c r="D212" t="s">
        <v>172</v>
      </c>
      <c r="E212">
        <v>722204</v>
      </c>
      <c r="F212" t="s">
        <v>164</v>
      </c>
      <c r="G212" t="s">
        <v>1966</v>
      </c>
      <c r="H212">
        <v>4</v>
      </c>
      <c r="I212">
        <v>0</v>
      </c>
      <c r="J212" t="s">
        <v>1845</v>
      </c>
      <c r="K212" t="s">
        <v>93</v>
      </c>
    </row>
    <row r="213" spans="1:18">
      <c r="A213" t="s">
        <v>348</v>
      </c>
      <c r="B213" t="s">
        <v>1864</v>
      </c>
      <c r="C213" t="s">
        <v>186</v>
      </c>
      <c r="D213" t="s">
        <v>91</v>
      </c>
      <c r="E213">
        <v>722307</v>
      </c>
      <c r="F213" t="s">
        <v>74</v>
      </c>
      <c r="G213" t="s">
        <v>1966</v>
      </c>
      <c r="H213">
        <v>1</v>
      </c>
      <c r="I213">
        <v>0</v>
      </c>
      <c r="J213" t="s">
        <v>1845</v>
      </c>
      <c r="K213" t="s">
        <v>93</v>
      </c>
    </row>
    <row r="214" spans="1:18">
      <c r="A214" t="s">
        <v>349</v>
      </c>
      <c r="B214" t="s">
        <v>1867</v>
      </c>
      <c r="C214" t="s">
        <v>122</v>
      </c>
      <c r="D214" t="s">
        <v>40</v>
      </c>
      <c r="E214">
        <v>512001</v>
      </c>
      <c r="F214" t="s">
        <v>72</v>
      </c>
      <c r="G214" t="s">
        <v>1837</v>
      </c>
      <c r="H214">
        <v>2</v>
      </c>
      <c r="I214">
        <v>1</v>
      </c>
      <c r="J214" t="s">
        <v>1074</v>
      </c>
      <c r="K214" t="s">
        <v>1076</v>
      </c>
    </row>
    <row r="215" spans="1:18">
      <c r="A215" t="s">
        <v>350</v>
      </c>
      <c r="B215" t="s">
        <v>1867</v>
      </c>
      <c r="C215" t="s">
        <v>122</v>
      </c>
      <c r="D215" t="s">
        <v>172</v>
      </c>
      <c r="E215">
        <v>722204</v>
      </c>
      <c r="F215" t="s">
        <v>164</v>
      </c>
      <c r="G215" t="s">
        <v>1966</v>
      </c>
      <c r="H215">
        <v>1</v>
      </c>
      <c r="I215">
        <v>0</v>
      </c>
      <c r="J215" t="s">
        <v>1074</v>
      </c>
      <c r="K215" t="s">
        <v>1076</v>
      </c>
      <c r="R215" t="s">
        <v>1963</v>
      </c>
    </row>
    <row r="216" spans="1:18">
      <c r="A216" t="s">
        <v>351</v>
      </c>
      <c r="B216" t="s">
        <v>1932</v>
      </c>
      <c r="C216" t="s">
        <v>686</v>
      </c>
      <c r="D216" t="s">
        <v>31</v>
      </c>
      <c r="E216">
        <v>723103</v>
      </c>
      <c r="F216" t="s">
        <v>67</v>
      </c>
      <c r="G216" t="s">
        <v>1966</v>
      </c>
      <c r="H216">
        <v>25</v>
      </c>
      <c r="I216">
        <v>0</v>
      </c>
      <c r="J216" t="s">
        <v>1933</v>
      </c>
      <c r="K216" t="s">
        <v>688</v>
      </c>
    </row>
    <row r="217" spans="1:18">
      <c r="A217" t="s">
        <v>352</v>
      </c>
      <c r="B217" t="s">
        <v>1932</v>
      </c>
      <c r="C217" t="s">
        <v>686</v>
      </c>
      <c r="D217" t="s">
        <v>51</v>
      </c>
      <c r="E217">
        <v>712905</v>
      </c>
      <c r="F217" t="s">
        <v>60</v>
      </c>
      <c r="G217" t="s">
        <v>1966</v>
      </c>
      <c r="H217">
        <v>7</v>
      </c>
      <c r="I217">
        <v>0</v>
      </c>
      <c r="J217" t="s">
        <v>1933</v>
      </c>
      <c r="K217" t="s">
        <v>688</v>
      </c>
    </row>
    <row r="218" spans="1:18">
      <c r="A218" t="s">
        <v>353</v>
      </c>
      <c r="B218" t="s">
        <v>1932</v>
      </c>
      <c r="C218" t="s">
        <v>686</v>
      </c>
      <c r="D218" t="s">
        <v>47</v>
      </c>
      <c r="E218">
        <v>721306</v>
      </c>
      <c r="F218" t="s">
        <v>56</v>
      </c>
      <c r="G218" t="s">
        <v>1966</v>
      </c>
      <c r="H218">
        <v>3</v>
      </c>
      <c r="I218">
        <v>0</v>
      </c>
      <c r="J218" t="s">
        <v>1934</v>
      </c>
      <c r="K218" t="s">
        <v>93</v>
      </c>
    </row>
    <row r="219" spans="1:18">
      <c r="A219" t="s">
        <v>354</v>
      </c>
      <c r="B219" t="s">
        <v>1932</v>
      </c>
      <c r="C219" t="s">
        <v>686</v>
      </c>
      <c r="D219" t="s">
        <v>52</v>
      </c>
      <c r="E219">
        <v>751204</v>
      </c>
      <c r="F219" t="s">
        <v>61</v>
      </c>
      <c r="G219" t="s">
        <v>1966</v>
      </c>
      <c r="H219">
        <v>3</v>
      </c>
      <c r="I219">
        <v>0</v>
      </c>
      <c r="J219" t="s">
        <v>1934</v>
      </c>
      <c r="K219" t="s">
        <v>93</v>
      </c>
    </row>
    <row r="220" spans="1:18">
      <c r="A220" t="s">
        <v>355</v>
      </c>
      <c r="B220" t="s">
        <v>1932</v>
      </c>
      <c r="C220" t="s">
        <v>686</v>
      </c>
      <c r="D220" t="s">
        <v>41</v>
      </c>
      <c r="E220">
        <v>522301</v>
      </c>
      <c r="F220" t="s">
        <v>39</v>
      </c>
      <c r="G220" t="s">
        <v>1966</v>
      </c>
      <c r="H220">
        <v>9</v>
      </c>
      <c r="I220">
        <v>8</v>
      </c>
      <c r="J220" t="s">
        <v>1933</v>
      </c>
      <c r="K220" t="s">
        <v>688</v>
      </c>
    </row>
    <row r="221" spans="1:18">
      <c r="A221" t="s">
        <v>356</v>
      </c>
      <c r="B221" t="s">
        <v>1932</v>
      </c>
      <c r="C221" t="s">
        <v>686</v>
      </c>
      <c r="D221" t="s">
        <v>30</v>
      </c>
      <c r="E221">
        <v>752205</v>
      </c>
      <c r="F221" t="s">
        <v>62</v>
      </c>
      <c r="G221" t="s">
        <v>1966</v>
      </c>
      <c r="H221">
        <v>4</v>
      </c>
      <c r="I221">
        <v>0</v>
      </c>
      <c r="J221" t="s">
        <v>1934</v>
      </c>
      <c r="K221" t="s">
        <v>93</v>
      </c>
    </row>
    <row r="222" spans="1:18">
      <c r="A222" t="s">
        <v>357</v>
      </c>
      <c r="B222" t="s">
        <v>1932</v>
      </c>
      <c r="C222" t="s">
        <v>686</v>
      </c>
      <c r="D222" t="s">
        <v>1041</v>
      </c>
      <c r="E222">
        <v>713203</v>
      </c>
      <c r="F222" t="s">
        <v>59</v>
      </c>
      <c r="G222" t="s">
        <v>1966</v>
      </c>
      <c r="H222">
        <v>1</v>
      </c>
      <c r="I222">
        <v>0</v>
      </c>
      <c r="J222" t="s">
        <v>54</v>
      </c>
      <c r="K222" t="s">
        <v>93</v>
      </c>
    </row>
    <row r="223" spans="1:18">
      <c r="A223" t="s">
        <v>358</v>
      </c>
      <c r="B223" t="s">
        <v>1866</v>
      </c>
      <c r="C223" t="s">
        <v>122</v>
      </c>
      <c r="D223" t="s">
        <v>33</v>
      </c>
      <c r="E223">
        <v>514101</v>
      </c>
      <c r="F223" t="s">
        <v>68</v>
      </c>
      <c r="G223" t="s">
        <v>1949</v>
      </c>
      <c r="H223">
        <v>9</v>
      </c>
      <c r="I223">
        <v>9</v>
      </c>
      <c r="J223" t="s">
        <v>1061</v>
      </c>
      <c r="K223" t="s">
        <v>32</v>
      </c>
    </row>
    <row r="224" spans="1:18">
      <c r="A224" t="s">
        <v>359</v>
      </c>
      <c r="B224" t="s">
        <v>1866</v>
      </c>
      <c r="C224" t="s">
        <v>122</v>
      </c>
      <c r="D224" t="s">
        <v>40</v>
      </c>
      <c r="E224">
        <v>512001</v>
      </c>
      <c r="F224" t="s">
        <v>72</v>
      </c>
      <c r="G224" t="s">
        <v>1848</v>
      </c>
      <c r="H224">
        <v>8</v>
      </c>
      <c r="I224">
        <v>6</v>
      </c>
      <c r="J224" t="s">
        <v>1061</v>
      </c>
      <c r="K224" t="s">
        <v>32</v>
      </c>
    </row>
    <row r="225" spans="1:18">
      <c r="A225" t="s">
        <v>360</v>
      </c>
      <c r="B225" t="s">
        <v>1866</v>
      </c>
      <c r="C225" t="s">
        <v>122</v>
      </c>
      <c r="D225" t="s">
        <v>41</v>
      </c>
      <c r="E225">
        <v>522301</v>
      </c>
      <c r="F225" t="s">
        <v>39</v>
      </c>
      <c r="G225" t="s">
        <v>1851</v>
      </c>
      <c r="H225">
        <v>12</v>
      </c>
      <c r="I225">
        <v>10</v>
      </c>
      <c r="J225" t="s">
        <v>1061</v>
      </c>
      <c r="K225" t="s">
        <v>1937</v>
      </c>
    </row>
    <row r="226" spans="1:18">
      <c r="A226" t="s">
        <v>361</v>
      </c>
      <c r="B226" t="s">
        <v>1866</v>
      </c>
      <c r="C226" t="s">
        <v>122</v>
      </c>
      <c r="D226" t="s">
        <v>34</v>
      </c>
      <c r="E226">
        <v>751201</v>
      </c>
      <c r="F226" t="s">
        <v>162</v>
      </c>
      <c r="G226" t="s">
        <v>1966</v>
      </c>
      <c r="H226">
        <v>3</v>
      </c>
      <c r="I226">
        <v>3</v>
      </c>
      <c r="J226" t="s">
        <v>123</v>
      </c>
      <c r="K226" t="s">
        <v>692</v>
      </c>
    </row>
    <row r="227" spans="1:18">
      <c r="A227" t="s">
        <v>362</v>
      </c>
      <c r="B227" t="s">
        <v>1866</v>
      </c>
      <c r="C227" t="s">
        <v>122</v>
      </c>
      <c r="D227" t="s">
        <v>1041</v>
      </c>
      <c r="E227">
        <v>713203</v>
      </c>
      <c r="F227" t="s">
        <v>59</v>
      </c>
      <c r="G227" t="s">
        <v>1966</v>
      </c>
      <c r="H227">
        <v>8</v>
      </c>
      <c r="I227">
        <v>0</v>
      </c>
      <c r="J227" t="s">
        <v>54</v>
      </c>
      <c r="K227" t="s">
        <v>93</v>
      </c>
    </row>
    <row r="228" spans="1:18">
      <c r="A228" t="s">
        <v>363</v>
      </c>
      <c r="B228" t="s">
        <v>1866</v>
      </c>
      <c r="C228" t="s">
        <v>122</v>
      </c>
      <c r="D228" t="s">
        <v>31</v>
      </c>
      <c r="E228">
        <v>723103</v>
      </c>
      <c r="F228" t="s">
        <v>67</v>
      </c>
      <c r="G228" t="s">
        <v>1849</v>
      </c>
      <c r="H228">
        <v>19</v>
      </c>
      <c r="I228">
        <v>0</v>
      </c>
      <c r="J228" t="s">
        <v>1061</v>
      </c>
      <c r="K228" t="s">
        <v>32</v>
      </c>
    </row>
    <row r="229" spans="1:18">
      <c r="A229" t="s">
        <v>364</v>
      </c>
      <c r="B229" t="s">
        <v>1866</v>
      </c>
      <c r="C229" t="s">
        <v>122</v>
      </c>
      <c r="D229" t="s">
        <v>30</v>
      </c>
      <c r="E229">
        <v>752205</v>
      </c>
      <c r="F229" t="s">
        <v>62</v>
      </c>
      <c r="G229" t="s">
        <v>1966</v>
      </c>
      <c r="H229">
        <v>3</v>
      </c>
      <c r="I229">
        <v>0</v>
      </c>
      <c r="J229" t="s">
        <v>123</v>
      </c>
      <c r="K229" t="s">
        <v>692</v>
      </c>
    </row>
    <row r="230" spans="1:18">
      <c r="A230" t="s">
        <v>365</v>
      </c>
      <c r="B230" t="s">
        <v>1866</v>
      </c>
      <c r="C230" t="s">
        <v>122</v>
      </c>
      <c r="D230" t="s">
        <v>35</v>
      </c>
      <c r="E230">
        <v>741103</v>
      </c>
      <c r="F230" t="s">
        <v>49</v>
      </c>
      <c r="G230" t="s">
        <v>1966</v>
      </c>
      <c r="H230">
        <v>1</v>
      </c>
      <c r="I230">
        <v>0</v>
      </c>
      <c r="J230" t="s">
        <v>123</v>
      </c>
      <c r="K230" t="s">
        <v>692</v>
      </c>
    </row>
    <row r="231" spans="1:18">
      <c r="A231" t="s">
        <v>366</v>
      </c>
      <c r="B231" t="s">
        <v>1060</v>
      </c>
      <c r="C231" t="s">
        <v>154</v>
      </c>
      <c r="D231" t="s">
        <v>41</v>
      </c>
      <c r="E231">
        <v>522301</v>
      </c>
      <c r="F231" t="s">
        <v>39</v>
      </c>
      <c r="G231" t="s">
        <v>1851</v>
      </c>
      <c r="H231">
        <v>1</v>
      </c>
      <c r="I231">
        <v>1</v>
      </c>
      <c r="J231" t="s">
        <v>1061</v>
      </c>
      <c r="K231" t="s">
        <v>32</v>
      </c>
    </row>
    <row r="232" spans="1:18">
      <c r="A232" t="s">
        <v>367</v>
      </c>
      <c r="B232" t="s">
        <v>1060</v>
      </c>
      <c r="C232" t="s">
        <v>154</v>
      </c>
      <c r="D232" t="s">
        <v>33</v>
      </c>
      <c r="E232">
        <v>514101</v>
      </c>
      <c r="F232" t="s">
        <v>68</v>
      </c>
      <c r="G232" t="s">
        <v>1949</v>
      </c>
      <c r="H232">
        <v>2</v>
      </c>
      <c r="I232">
        <v>2</v>
      </c>
      <c r="J232" t="s">
        <v>1061</v>
      </c>
      <c r="K232" t="s">
        <v>32</v>
      </c>
    </row>
    <row r="233" spans="1:18">
      <c r="A233" t="s">
        <v>368</v>
      </c>
      <c r="B233" t="s">
        <v>1060</v>
      </c>
      <c r="C233" t="s">
        <v>154</v>
      </c>
      <c r="D233" t="s">
        <v>36</v>
      </c>
      <c r="E233">
        <v>711204</v>
      </c>
      <c r="F233" t="s">
        <v>94</v>
      </c>
      <c r="G233" t="s">
        <v>1966</v>
      </c>
      <c r="H233">
        <v>1</v>
      </c>
      <c r="I233">
        <v>0</v>
      </c>
      <c r="J233" t="s">
        <v>1939</v>
      </c>
      <c r="K233" t="s">
        <v>93</v>
      </c>
    </row>
    <row r="234" spans="1:18">
      <c r="A234" t="s">
        <v>369</v>
      </c>
      <c r="B234" t="s">
        <v>1060</v>
      </c>
      <c r="C234" t="s">
        <v>154</v>
      </c>
      <c r="D234" t="s">
        <v>40</v>
      </c>
      <c r="E234">
        <v>512001</v>
      </c>
      <c r="F234" t="s">
        <v>72</v>
      </c>
      <c r="G234" t="s">
        <v>1848</v>
      </c>
      <c r="H234">
        <v>3</v>
      </c>
      <c r="I234">
        <v>2</v>
      </c>
      <c r="J234" t="s">
        <v>1061</v>
      </c>
      <c r="K234" t="s">
        <v>32</v>
      </c>
    </row>
    <row r="235" spans="1:18">
      <c r="A235" t="s">
        <v>370</v>
      </c>
      <c r="B235" t="s">
        <v>1060</v>
      </c>
      <c r="C235" t="s">
        <v>154</v>
      </c>
      <c r="D235" t="s">
        <v>1938</v>
      </c>
      <c r="E235">
        <v>723318</v>
      </c>
      <c r="F235" t="s">
        <v>633</v>
      </c>
      <c r="G235" t="s">
        <v>1966</v>
      </c>
      <c r="H235">
        <v>1</v>
      </c>
      <c r="I235">
        <v>0</v>
      </c>
      <c r="R235" t="s">
        <v>1951</v>
      </c>
    </row>
    <row r="236" spans="1:18">
      <c r="A236" t="s">
        <v>371</v>
      </c>
      <c r="B236" t="s">
        <v>1805</v>
      </c>
      <c r="C236" t="s">
        <v>1202</v>
      </c>
      <c r="D236" t="s">
        <v>31</v>
      </c>
      <c r="E236">
        <v>723103</v>
      </c>
      <c r="F236" t="s">
        <v>67</v>
      </c>
      <c r="G236" t="s">
        <v>1966</v>
      </c>
      <c r="H236">
        <v>8</v>
      </c>
      <c r="I236">
        <v>0</v>
      </c>
      <c r="J236" t="s">
        <v>101</v>
      </c>
      <c r="K236" t="s">
        <v>692</v>
      </c>
    </row>
    <row r="237" spans="1:18">
      <c r="A237" t="s">
        <v>372</v>
      </c>
      <c r="B237" t="s">
        <v>1805</v>
      </c>
      <c r="C237" t="s">
        <v>1202</v>
      </c>
      <c r="D237" t="s">
        <v>34</v>
      </c>
      <c r="E237">
        <v>721201</v>
      </c>
      <c r="F237" t="s">
        <v>162</v>
      </c>
      <c r="G237" t="s">
        <v>1966</v>
      </c>
      <c r="H237">
        <v>5</v>
      </c>
      <c r="I237">
        <v>4</v>
      </c>
      <c r="J237" t="s">
        <v>101</v>
      </c>
      <c r="K237" t="s">
        <v>692</v>
      </c>
    </row>
    <row r="238" spans="1:18">
      <c r="A238" t="s">
        <v>373</v>
      </c>
      <c r="B238" t="s">
        <v>1805</v>
      </c>
      <c r="C238" t="s">
        <v>1202</v>
      </c>
      <c r="D238" t="s">
        <v>41</v>
      </c>
      <c r="E238">
        <v>522201</v>
      </c>
      <c r="F238" t="s">
        <v>39</v>
      </c>
      <c r="G238" t="s">
        <v>1966</v>
      </c>
      <c r="H238">
        <v>2</v>
      </c>
      <c r="I238">
        <v>1</v>
      </c>
      <c r="J238" t="s">
        <v>1845</v>
      </c>
      <c r="K238" t="s">
        <v>93</v>
      </c>
    </row>
    <row r="239" spans="1:18">
      <c r="A239" t="s">
        <v>374</v>
      </c>
      <c r="B239" t="s">
        <v>1805</v>
      </c>
      <c r="C239" t="s">
        <v>1202</v>
      </c>
      <c r="D239" t="s">
        <v>48</v>
      </c>
      <c r="E239">
        <v>741203</v>
      </c>
      <c r="F239" t="s">
        <v>57</v>
      </c>
      <c r="G239" t="s">
        <v>1966</v>
      </c>
      <c r="H239">
        <v>3</v>
      </c>
      <c r="I239">
        <v>0</v>
      </c>
      <c r="J239" t="s">
        <v>1845</v>
      </c>
      <c r="K239" t="s">
        <v>93</v>
      </c>
    </row>
    <row r="240" spans="1:18">
      <c r="A240" t="s">
        <v>375</v>
      </c>
      <c r="B240" t="s">
        <v>1805</v>
      </c>
      <c r="C240" t="s">
        <v>1202</v>
      </c>
      <c r="D240" t="s">
        <v>40</v>
      </c>
      <c r="E240">
        <v>512001</v>
      </c>
      <c r="F240" t="s">
        <v>72</v>
      </c>
      <c r="G240" t="s">
        <v>1966</v>
      </c>
      <c r="H240">
        <v>6</v>
      </c>
      <c r="I240">
        <v>1</v>
      </c>
      <c r="J240" t="s">
        <v>101</v>
      </c>
      <c r="K240" t="s">
        <v>692</v>
      </c>
    </row>
    <row r="241" spans="1:11">
      <c r="A241" t="s">
        <v>376</v>
      </c>
      <c r="B241" t="s">
        <v>1805</v>
      </c>
      <c r="C241" t="s">
        <v>1202</v>
      </c>
      <c r="D241" t="s">
        <v>91</v>
      </c>
      <c r="E241">
        <v>722307</v>
      </c>
      <c r="F241" t="s">
        <v>74</v>
      </c>
      <c r="G241" t="s">
        <v>1966</v>
      </c>
      <c r="H241">
        <v>1</v>
      </c>
      <c r="I241">
        <v>0</v>
      </c>
      <c r="J241" t="s">
        <v>1054</v>
      </c>
      <c r="K241" t="s">
        <v>93</v>
      </c>
    </row>
    <row r="242" spans="1:11">
      <c r="A242" t="s">
        <v>377</v>
      </c>
      <c r="B242" t="s">
        <v>1805</v>
      </c>
      <c r="C242" t="s">
        <v>1202</v>
      </c>
      <c r="D242" t="s">
        <v>1921</v>
      </c>
      <c r="E242">
        <v>343101</v>
      </c>
      <c r="F242" t="s">
        <v>58</v>
      </c>
      <c r="G242" t="s">
        <v>1966</v>
      </c>
      <c r="H242">
        <v>1</v>
      </c>
      <c r="I242">
        <v>1</v>
      </c>
      <c r="J242" t="s">
        <v>1860</v>
      </c>
      <c r="K242" t="s">
        <v>37</v>
      </c>
    </row>
    <row r="243" spans="1:11">
      <c r="A243" t="s">
        <v>378</v>
      </c>
      <c r="B243" t="s">
        <v>1805</v>
      </c>
      <c r="C243" t="s">
        <v>1202</v>
      </c>
      <c r="D243" t="s">
        <v>33</v>
      </c>
      <c r="E243">
        <v>514101</v>
      </c>
      <c r="F243" t="s">
        <v>68</v>
      </c>
      <c r="G243" t="s">
        <v>1966</v>
      </c>
      <c r="H243">
        <v>2</v>
      </c>
      <c r="I243">
        <v>2</v>
      </c>
      <c r="J243" t="s">
        <v>101</v>
      </c>
      <c r="K243" t="s">
        <v>692</v>
      </c>
    </row>
    <row r="244" spans="1:11">
      <c r="A244" t="s">
        <v>379</v>
      </c>
      <c r="B244" t="s">
        <v>1805</v>
      </c>
      <c r="C244" t="s">
        <v>1202</v>
      </c>
      <c r="D244" t="s">
        <v>463</v>
      </c>
      <c r="E244">
        <v>753105</v>
      </c>
      <c r="F244" t="s">
        <v>457</v>
      </c>
      <c r="G244" t="s">
        <v>1966</v>
      </c>
      <c r="H244">
        <v>1</v>
      </c>
      <c r="I244">
        <v>1</v>
      </c>
      <c r="J244" t="s">
        <v>1847</v>
      </c>
      <c r="K244" t="s">
        <v>37</v>
      </c>
    </row>
    <row r="245" spans="1:11">
      <c r="A245" t="s">
        <v>380</v>
      </c>
      <c r="B245" t="s">
        <v>1805</v>
      </c>
      <c r="C245" t="s">
        <v>1202</v>
      </c>
      <c r="D245" t="s">
        <v>172</v>
      </c>
      <c r="E245">
        <v>722204</v>
      </c>
      <c r="F245" t="s">
        <v>164</v>
      </c>
      <c r="G245" t="s">
        <v>1966</v>
      </c>
      <c r="H245">
        <v>1</v>
      </c>
      <c r="I245">
        <v>1</v>
      </c>
      <c r="J245" t="s">
        <v>54</v>
      </c>
      <c r="K245" t="s">
        <v>93</v>
      </c>
    </row>
    <row r="246" spans="1:11">
      <c r="A246" t="s">
        <v>381</v>
      </c>
      <c r="B246" t="s">
        <v>1870</v>
      </c>
      <c r="C246" t="s">
        <v>952</v>
      </c>
      <c r="D246" t="s">
        <v>91</v>
      </c>
      <c r="E246">
        <v>722307</v>
      </c>
      <c r="F246" t="s">
        <v>74</v>
      </c>
      <c r="G246" t="s">
        <v>1966</v>
      </c>
      <c r="H246">
        <v>15</v>
      </c>
      <c r="I246">
        <v>1</v>
      </c>
      <c r="J246" t="s">
        <v>1845</v>
      </c>
      <c r="K246" t="s">
        <v>93</v>
      </c>
    </row>
    <row r="247" spans="1:11">
      <c r="A247" t="s">
        <v>382</v>
      </c>
      <c r="B247" t="s">
        <v>1870</v>
      </c>
      <c r="C247" t="s">
        <v>952</v>
      </c>
      <c r="D247" t="s">
        <v>172</v>
      </c>
      <c r="E247">
        <v>722204</v>
      </c>
      <c r="F247" t="s">
        <v>164</v>
      </c>
      <c r="G247" t="s">
        <v>1966</v>
      </c>
      <c r="H247">
        <v>3</v>
      </c>
      <c r="I247">
        <v>0</v>
      </c>
      <c r="J247" t="s">
        <v>1845</v>
      </c>
      <c r="K247" t="s">
        <v>93</v>
      </c>
    </row>
    <row r="248" spans="1:11">
      <c r="A248" t="s">
        <v>383</v>
      </c>
      <c r="B248" t="s">
        <v>1870</v>
      </c>
      <c r="C248" t="s">
        <v>952</v>
      </c>
      <c r="D248" t="s">
        <v>31</v>
      </c>
      <c r="E248">
        <v>723103</v>
      </c>
      <c r="F248" t="s">
        <v>67</v>
      </c>
      <c r="G248" t="s">
        <v>1966</v>
      </c>
      <c r="H248">
        <v>7</v>
      </c>
      <c r="I248">
        <v>0</v>
      </c>
      <c r="J248" t="s">
        <v>1845</v>
      </c>
      <c r="K248" t="s">
        <v>93</v>
      </c>
    </row>
    <row r="249" spans="1:11">
      <c r="A249" t="s">
        <v>384</v>
      </c>
      <c r="B249" t="s">
        <v>1870</v>
      </c>
      <c r="C249" t="s">
        <v>952</v>
      </c>
      <c r="D249" t="s">
        <v>40</v>
      </c>
      <c r="E249">
        <v>512001</v>
      </c>
      <c r="F249" t="s">
        <v>72</v>
      </c>
      <c r="G249" t="s">
        <v>1966</v>
      </c>
      <c r="H249">
        <v>4</v>
      </c>
      <c r="I249">
        <v>4</v>
      </c>
      <c r="J249" t="s">
        <v>1845</v>
      </c>
      <c r="K249" t="s">
        <v>93</v>
      </c>
    </row>
    <row r="250" spans="1:11">
      <c r="A250" t="s">
        <v>385</v>
      </c>
      <c r="B250" t="s">
        <v>1870</v>
      </c>
      <c r="C250" t="s">
        <v>952</v>
      </c>
      <c r="D250" t="s">
        <v>33</v>
      </c>
      <c r="E250">
        <v>514101</v>
      </c>
      <c r="F250" t="s">
        <v>68</v>
      </c>
      <c r="G250" t="s">
        <v>1966</v>
      </c>
      <c r="H250">
        <v>3</v>
      </c>
      <c r="I250">
        <v>3</v>
      </c>
      <c r="J250" t="s">
        <v>1845</v>
      </c>
      <c r="K250" t="s">
        <v>93</v>
      </c>
    </row>
    <row r="251" spans="1:11">
      <c r="A251" t="s">
        <v>386</v>
      </c>
      <c r="B251" t="s">
        <v>1870</v>
      </c>
      <c r="C251" t="s">
        <v>952</v>
      </c>
      <c r="D251" t="s">
        <v>41</v>
      </c>
      <c r="E251">
        <v>522301</v>
      </c>
      <c r="F251" t="s">
        <v>39</v>
      </c>
      <c r="G251" t="s">
        <v>1966</v>
      </c>
      <c r="H251">
        <v>4</v>
      </c>
      <c r="I251">
        <v>4</v>
      </c>
      <c r="J251" t="s">
        <v>1845</v>
      </c>
      <c r="K251" t="s">
        <v>93</v>
      </c>
    </row>
    <row r="252" spans="1:11">
      <c r="A252" t="s">
        <v>387</v>
      </c>
      <c r="B252" t="s">
        <v>1870</v>
      </c>
      <c r="C252" t="s">
        <v>952</v>
      </c>
      <c r="D252" t="s">
        <v>30</v>
      </c>
      <c r="E252">
        <v>752205</v>
      </c>
      <c r="F252" t="s">
        <v>62</v>
      </c>
      <c r="G252" t="s">
        <v>1966</v>
      </c>
      <c r="H252">
        <v>2</v>
      </c>
      <c r="I252">
        <v>0</v>
      </c>
      <c r="J252" t="s">
        <v>1845</v>
      </c>
      <c r="K252" t="s">
        <v>93</v>
      </c>
    </row>
    <row r="253" spans="1:11">
      <c r="A253" t="s">
        <v>388</v>
      </c>
      <c r="B253" t="s">
        <v>1870</v>
      </c>
      <c r="C253" t="s">
        <v>952</v>
      </c>
      <c r="D253" t="s">
        <v>52</v>
      </c>
      <c r="E253">
        <v>751204</v>
      </c>
      <c r="F253" t="s">
        <v>61</v>
      </c>
      <c r="G253" t="s">
        <v>1966</v>
      </c>
      <c r="H253">
        <v>2</v>
      </c>
      <c r="I253">
        <v>0</v>
      </c>
      <c r="J253" t="s">
        <v>1845</v>
      </c>
      <c r="K253" t="s">
        <v>93</v>
      </c>
    </row>
    <row r="254" spans="1:11">
      <c r="A254" t="s">
        <v>389</v>
      </c>
      <c r="B254" t="s">
        <v>1870</v>
      </c>
      <c r="C254" t="s">
        <v>952</v>
      </c>
      <c r="D254" t="s">
        <v>35</v>
      </c>
      <c r="E254">
        <v>741103</v>
      </c>
      <c r="F254" t="s">
        <v>49</v>
      </c>
      <c r="G254" t="s">
        <v>1966</v>
      </c>
      <c r="H254">
        <v>3</v>
      </c>
      <c r="I254">
        <v>0</v>
      </c>
      <c r="J254" t="s">
        <v>1845</v>
      </c>
      <c r="K254" t="s">
        <v>93</v>
      </c>
    </row>
    <row r="255" spans="1:11">
      <c r="A255" t="s">
        <v>390</v>
      </c>
      <c r="B255" t="s">
        <v>1870</v>
      </c>
      <c r="C255" t="s">
        <v>952</v>
      </c>
      <c r="D255" t="s">
        <v>169</v>
      </c>
      <c r="E255">
        <v>962907</v>
      </c>
      <c r="F255" t="s">
        <v>170</v>
      </c>
      <c r="G255" t="s">
        <v>1966</v>
      </c>
      <c r="H255">
        <v>1</v>
      </c>
      <c r="I255">
        <v>1</v>
      </c>
      <c r="J255" t="s">
        <v>873</v>
      </c>
      <c r="K255" t="s">
        <v>677</v>
      </c>
    </row>
    <row r="256" spans="1:11">
      <c r="A256" t="s">
        <v>391</v>
      </c>
      <c r="B256" t="s">
        <v>29</v>
      </c>
      <c r="C256" t="s">
        <v>44</v>
      </c>
      <c r="D256" t="s">
        <v>34</v>
      </c>
      <c r="E256">
        <v>751201</v>
      </c>
      <c r="F256" t="s">
        <v>162</v>
      </c>
      <c r="G256" t="s">
        <v>1966</v>
      </c>
      <c r="H256">
        <v>2</v>
      </c>
      <c r="I256">
        <v>2</v>
      </c>
      <c r="J256" t="s">
        <v>1940</v>
      </c>
      <c r="K256" t="s">
        <v>93</v>
      </c>
    </row>
    <row r="257" spans="1:11">
      <c r="A257" t="s">
        <v>392</v>
      </c>
      <c r="B257" t="s">
        <v>29</v>
      </c>
      <c r="C257" t="s">
        <v>44</v>
      </c>
      <c r="D257" t="s">
        <v>35</v>
      </c>
      <c r="E257">
        <v>741103</v>
      </c>
      <c r="F257" t="s">
        <v>49</v>
      </c>
      <c r="G257" t="s">
        <v>1966</v>
      </c>
      <c r="H257">
        <v>1</v>
      </c>
      <c r="I257">
        <v>0</v>
      </c>
      <c r="J257" t="s">
        <v>1940</v>
      </c>
      <c r="K257" t="s">
        <v>93</v>
      </c>
    </row>
    <row r="258" spans="1:11">
      <c r="A258" t="s">
        <v>393</v>
      </c>
      <c r="B258" t="s">
        <v>29</v>
      </c>
      <c r="C258" t="s">
        <v>44</v>
      </c>
      <c r="D258" t="s">
        <v>31</v>
      </c>
      <c r="E258">
        <v>723103</v>
      </c>
      <c r="F258" t="s">
        <v>67</v>
      </c>
      <c r="G258" t="s">
        <v>1849</v>
      </c>
      <c r="H258">
        <v>6</v>
      </c>
      <c r="I258">
        <v>0</v>
      </c>
      <c r="J258" t="s">
        <v>1061</v>
      </c>
      <c r="K258" t="s">
        <v>32</v>
      </c>
    </row>
    <row r="259" spans="1:11">
      <c r="A259" t="s">
        <v>394</v>
      </c>
      <c r="B259" t="s">
        <v>29</v>
      </c>
      <c r="C259" t="s">
        <v>44</v>
      </c>
      <c r="D259" t="s">
        <v>41</v>
      </c>
      <c r="E259">
        <v>522301</v>
      </c>
      <c r="F259" t="s">
        <v>39</v>
      </c>
      <c r="G259" t="s">
        <v>1851</v>
      </c>
      <c r="H259">
        <v>1</v>
      </c>
      <c r="I259">
        <v>1</v>
      </c>
      <c r="J259" t="s">
        <v>1061</v>
      </c>
      <c r="K259" t="s">
        <v>32</v>
      </c>
    </row>
    <row r="260" spans="1:11">
      <c r="A260" t="s">
        <v>395</v>
      </c>
      <c r="B260" t="s">
        <v>29</v>
      </c>
      <c r="C260" t="s">
        <v>44</v>
      </c>
      <c r="D260" t="s">
        <v>33</v>
      </c>
      <c r="E260">
        <v>514101</v>
      </c>
      <c r="F260" t="s">
        <v>68</v>
      </c>
      <c r="G260" t="s">
        <v>1949</v>
      </c>
      <c r="H260">
        <v>0</v>
      </c>
      <c r="I260">
        <v>1</v>
      </c>
      <c r="J260" t="s">
        <v>1061</v>
      </c>
      <c r="K260" t="s">
        <v>32</v>
      </c>
    </row>
    <row r="261" spans="1:11">
      <c r="A261" t="s">
        <v>396</v>
      </c>
      <c r="B261" t="s">
        <v>29</v>
      </c>
      <c r="C261" t="s">
        <v>44</v>
      </c>
      <c r="D261" t="s">
        <v>36</v>
      </c>
      <c r="E261">
        <v>711204</v>
      </c>
      <c r="F261" t="s">
        <v>94</v>
      </c>
      <c r="G261" t="s">
        <v>1966</v>
      </c>
      <c r="H261">
        <v>1</v>
      </c>
      <c r="I261">
        <v>0</v>
      </c>
      <c r="J261" t="s">
        <v>1941</v>
      </c>
      <c r="K261" t="s">
        <v>93</v>
      </c>
    </row>
    <row r="262" spans="1:11">
      <c r="A262" t="s">
        <v>397</v>
      </c>
      <c r="B262" t="s">
        <v>1071</v>
      </c>
      <c r="C262" t="s">
        <v>462</v>
      </c>
      <c r="D262" t="s">
        <v>33</v>
      </c>
      <c r="E262">
        <v>514101</v>
      </c>
      <c r="F262" t="s">
        <v>68</v>
      </c>
      <c r="G262" t="s">
        <v>1966</v>
      </c>
      <c r="H262">
        <v>4</v>
      </c>
      <c r="I262">
        <v>4</v>
      </c>
      <c r="J262" t="s">
        <v>55</v>
      </c>
      <c r="K262" t="s">
        <v>679</v>
      </c>
    </row>
    <row r="263" spans="1:11">
      <c r="A263" t="s">
        <v>398</v>
      </c>
      <c r="B263" t="s">
        <v>1071</v>
      </c>
      <c r="C263" t="s">
        <v>462</v>
      </c>
      <c r="D263" t="s">
        <v>35</v>
      </c>
      <c r="E263">
        <v>741103</v>
      </c>
      <c r="F263" t="s">
        <v>49</v>
      </c>
      <c r="G263" t="s">
        <v>1966</v>
      </c>
      <c r="H263">
        <v>6</v>
      </c>
      <c r="I263">
        <v>0</v>
      </c>
      <c r="J263" t="s">
        <v>55</v>
      </c>
      <c r="K263" t="s">
        <v>679</v>
      </c>
    </row>
    <row r="264" spans="1:11">
      <c r="A264" t="s">
        <v>399</v>
      </c>
      <c r="B264" t="s">
        <v>1071</v>
      </c>
      <c r="C264" t="s">
        <v>462</v>
      </c>
      <c r="D264" t="s">
        <v>31</v>
      </c>
      <c r="E264">
        <v>723103</v>
      </c>
      <c r="F264" t="s">
        <v>67</v>
      </c>
      <c r="G264" t="s">
        <v>1966</v>
      </c>
      <c r="H264">
        <v>7</v>
      </c>
      <c r="I264">
        <v>0</v>
      </c>
      <c r="J264" t="s">
        <v>96</v>
      </c>
      <c r="K264" t="s">
        <v>190</v>
      </c>
    </row>
    <row r="265" spans="1:11">
      <c r="A265" t="s">
        <v>400</v>
      </c>
      <c r="B265" t="s">
        <v>1071</v>
      </c>
      <c r="C265" t="s">
        <v>462</v>
      </c>
      <c r="D265" t="s">
        <v>41</v>
      </c>
      <c r="E265">
        <v>522301</v>
      </c>
      <c r="F265" t="s">
        <v>39</v>
      </c>
      <c r="G265" t="s">
        <v>1966</v>
      </c>
      <c r="H265">
        <v>4</v>
      </c>
      <c r="I265">
        <v>3</v>
      </c>
      <c r="J265" t="s">
        <v>96</v>
      </c>
      <c r="K265" t="s">
        <v>190</v>
      </c>
    </row>
    <row r="266" spans="1:11">
      <c r="A266" t="s">
        <v>401</v>
      </c>
      <c r="B266" t="s">
        <v>1071</v>
      </c>
      <c r="C266" t="s">
        <v>462</v>
      </c>
      <c r="D266" t="s">
        <v>172</v>
      </c>
      <c r="E266">
        <v>722204</v>
      </c>
      <c r="F266" t="s">
        <v>164</v>
      </c>
      <c r="G266" t="s">
        <v>1966</v>
      </c>
      <c r="H266">
        <v>2</v>
      </c>
      <c r="I266">
        <v>0</v>
      </c>
      <c r="J266" t="s">
        <v>96</v>
      </c>
      <c r="K266" t="s">
        <v>190</v>
      </c>
    </row>
    <row r="267" spans="1:11">
      <c r="A267" t="s">
        <v>402</v>
      </c>
      <c r="B267" t="s">
        <v>1071</v>
      </c>
      <c r="C267" t="s">
        <v>462</v>
      </c>
      <c r="D267" t="s">
        <v>52</v>
      </c>
      <c r="E267">
        <v>751204</v>
      </c>
      <c r="F267" t="s">
        <v>61</v>
      </c>
      <c r="G267" t="s">
        <v>1966</v>
      </c>
      <c r="H267">
        <v>2</v>
      </c>
      <c r="I267">
        <v>0</v>
      </c>
      <c r="J267" t="s">
        <v>55</v>
      </c>
      <c r="K267" t="s">
        <v>679</v>
      </c>
    </row>
    <row r="268" spans="1:11">
      <c r="A268" t="s">
        <v>403</v>
      </c>
      <c r="B268" t="s">
        <v>1071</v>
      </c>
      <c r="C268" t="s">
        <v>462</v>
      </c>
      <c r="D268" t="s">
        <v>40</v>
      </c>
      <c r="E268">
        <v>512001</v>
      </c>
      <c r="F268" t="s">
        <v>72</v>
      </c>
      <c r="G268" t="s">
        <v>1966</v>
      </c>
      <c r="H268">
        <v>3</v>
      </c>
      <c r="I268">
        <v>2</v>
      </c>
      <c r="J268" t="s">
        <v>96</v>
      </c>
      <c r="K268" t="s">
        <v>190</v>
      </c>
    </row>
    <row r="269" spans="1:11">
      <c r="A269" t="s">
        <v>404</v>
      </c>
      <c r="B269" t="s">
        <v>1071</v>
      </c>
      <c r="C269" t="s">
        <v>462</v>
      </c>
      <c r="D269" t="s">
        <v>171</v>
      </c>
      <c r="E269">
        <v>712618</v>
      </c>
      <c r="F269" t="s">
        <v>77</v>
      </c>
      <c r="G269" t="s">
        <v>1966</v>
      </c>
      <c r="H269">
        <v>1</v>
      </c>
      <c r="I269">
        <v>0</v>
      </c>
      <c r="J269" t="s">
        <v>1065</v>
      </c>
      <c r="K269" t="s">
        <v>679</v>
      </c>
    </row>
    <row r="270" spans="1:11">
      <c r="A270" t="s">
        <v>405</v>
      </c>
      <c r="B270" t="s">
        <v>1071</v>
      </c>
      <c r="C270" t="s">
        <v>462</v>
      </c>
      <c r="D270" t="s">
        <v>1041</v>
      </c>
      <c r="E270">
        <v>713203</v>
      </c>
      <c r="F270" t="s">
        <v>59</v>
      </c>
      <c r="G270" t="s">
        <v>1966</v>
      </c>
      <c r="H270">
        <v>1</v>
      </c>
      <c r="I270">
        <v>0</v>
      </c>
      <c r="J270" t="s">
        <v>1065</v>
      </c>
      <c r="K270" t="s">
        <v>679</v>
      </c>
    </row>
    <row r="271" spans="1:11">
      <c r="A271" t="s">
        <v>406</v>
      </c>
      <c r="B271" t="s">
        <v>1071</v>
      </c>
      <c r="C271" t="s">
        <v>462</v>
      </c>
      <c r="D271" t="s">
        <v>1953</v>
      </c>
      <c r="E271">
        <v>813134</v>
      </c>
      <c r="F271" t="s">
        <v>466</v>
      </c>
      <c r="G271" t="s">
        <v>1966</v>
      </c>
      <c r="H271">
        <v>2</v>
      </c>
      <c r="I271">
        <v>0</v>
      </c>
      <c r="J271" t="s">
        <v>461</v>
      </c>
      <c r="K271" t="s">
        <v>37</v>
      </c>
    </row>
    <row r="272" spans="1:11">
      <c r="A272" t="s">
        <v>407</v>
      </c>
      <c r="B272" t="s">
        <v>1052</v>
      </c>
      <c r="C272" t="s">
        <v>467</v>
      </c>
      <c r="D272" t="s">
        <v>53</v>
      </c>
      <c r="E272">
        <v>753402</v>
      </c>
      <c r="F272" t="s">
        <v>63</v>
      </c>
      <c r="G272" t="s">
        <v>1966</v>
      </c>
      <c r="H272">
        <v>7</v>
      </c>
      <c r="I272">
        <v>0</v>
      </c>
      <c r="J272" t="s">
        <v>101</v>
      </c>
      <c r="K272" t="s">
        <v>692</v>
      </c>
    </row>
    <row r="273" spans="1:11">
      <c r="A273" t="s">
        <v>408</v>
      </c>
      <c r="B273" t="s">
        <v>1052</v>
      </c>
      <c r="C273" t="s">
        <v>467</v>
      </c>
      <c r="D273" t="s">
        <v>34</v>
      </c>
      <c r="E273">
        <v>751201</v>
      </c>
      <c r="F273" t="s">
        <v>162</v>
      </c>
      <c r="G273" t="s">
        <v>1966</v>
      </c>
      <c r="H273">
        <v>1</v>
      </c>
      <c r="I273">
        <v>1</v>
      </c>
      <c r="J273" t="s">
        <v>873</v>
      </c>
      <c r="K273" t="s">
        <v>677</v>
      </c>
    </row>
    <row r="274" spans="1:11">
      <c r="A274" t="s">
        <v>409</v>
      </c>
      <c r="B274" t="s">
        <v>1052</v>
      </c>
      <c r="C274" t="s">
        <v>467</v>
      </c>
      <c r="D274" t="s">
        <v>33</v>
      </c>
      <c r="E274">
        <v>514101</v>
      </c>
      <c r="F274" t="s">
        <v>68</v>
      </c>
      <c r="G274" t="s">
        <v>1966</v>
      </c>
      <c r="H274">
        <v>6</v>
      </c>
      <c r="I274">
        <v>5</v>
      </c>
      <c r="J274" t="s">
        <v>873</v>
      </c>
      <c r="K274" t="s">
        <v>677</v>
      </c>
    </row>
    <row r="275" spans="1:11">
      <c r="A275" t="s">
        <v>410</v>
      </c>
      <c r="B275" t="s">
        <v>1052</v>
      </c>
      <c r="C275" t="s">
        <v>467</v>
      </c>
      <c r="D275" t="s">
        <v>31</v>
      </c>
      <c r="E275">
        <v>723103</v>
      </c>
      <c r="F275" t="s">
        <v>67</v>
      </c>
      <c r="G275" t="s">
        <v>1966</v>
      </c>
      <c r="H275">
        <v>14</v>
      </c>
      <c r="I275">
        <v>1</v>
      </c>
      <c r="J275" t="s">
        <v>873</v>
      </c>
      <c r="K275" t="s">
        <v>677</v>
      </c>
    </row>
    <row r="276" spans="1:11">
      <c r="A276" t="s">
        <v>411</v>
      </c>
      <c r="B276" t="s">
        <v>1052</v>
      </c>
      <c r="C276" t="s">
        <v>467</v>
      </c>
      <c r="D276" t="s">
        <v>30</v>
      </c>
      <c r="E276">
        <v>752205</v>
      </c>
      <c r="F276" t="s">
        <v>62</v>
      </c>
      <c r="G276" t="s">
        <v>1966</v>
      </c>
      <c r="H276">
        <v>2</v>
      </c>
      <c r="I276">
        <v>0</v>
      </c>
      <c r="J276" t="s">
        <v>1941</v>
      </c>
      <c r="K276" t="s">
        <v>93</v>
      </c>
    </row>
    <row r="277" spans="1:11">
      <c r="A277" t="s">
        <v>412</v>
      </c>
      <c r="B277" t="s">
        <v>1052</v>
      </c>
      <c r="C277" t="s">
        <v>467</v>
      </c>
      <c r="D277" t="s">
        <v>41</v>
      </c>
      <c r="E277">
        <v>522301</v>
      </c>
      <c r="F277" t="s">
        <v>39</v>
      </c>
      <c r="G277" t="s">
        <v>1966</v>
      </c>
      <c r="H277">
        <v>7</v>
      </c>
      <c r="I277">
        <v>7</v>
      </c>
      <c r="J277" t="s">
        <v>873</v>
      </c>
      <c r="K277" t="s">
        <v>677</v>
      </c>
    </row>
    <row r="278" spans="1:11">
      <c r="A278" t="s">
        <v>413</v>
      </c>
      <c r="B278" t="s">
        <v>1052</v>
      </c>
      <c r="C278" t="s">
        <v>467</v>
      </c>
      <c r="D278" t="s">
        <v>40</v>
      </c>
      <c r="E278">
        <v>512001</v>
      </c>
      <c r="F278" t="s">
        <v>72</v>
      </c>
      <c r="G278" t="s">
        <v>1966</v>
      </c>
      <c r="H278">
        <v>7</v>
      </c>
      <c r="I278">
        <v>2</v>
      </c>
      <c r="J278" t="s">
        <v>873</v>
      </c>
      <c r="K278" t="s">
        <v>677</v>
      </c>
    </row>
    <row r="279" spans="1:11">
      <c r="A279" t="s">
        <v>414</v>
      </c>
      <c r="B279" t="s">
        <v>1052</v>
      </c>
      <c r="C279" t="s">
        <v>467</v>
      </c>
      <c r="D279" t="s">
        <v>75</v>
      </c>
      <c r="F279" t="s">
        <v>58</v>
      </c>
      <c r="G279" t="s">
        <v>1966</v>
      </c>
      <c r="H279">
        <v>1</v>
      </c>
      <c r="I279">
        <v>1</v>
      </c>
      <c r="J279" t="s">
        <v>461</v>
      </c>
      <c r="K279" t="s">
        <v>37</v>
      </c>
    </row>
    <row r="280" spans="1:11">
      <c r="A280" t="s">
        <v>415</v>
      </c>
      <c r="B280" t="s">
        <v>1052</v>
      </c>
      <c r="C280" t="s">
        <v>467</v>
      </c>
      <c r="D280" t="s">
        <v>36</v>
      </c>
      <c r="E280">
        <v>711204</v>
      </c>
      <c r="F280" t="s">
        <v>94</v>
      </c>
      <c r="G280" t="s">
        <v>1966</v>
      </c>
      <c r="H280">
        <v>1</v>
      </c>
      <c r="I280">
        <v>0</v>
      </c>
      <c r="J280" t="s">
        <v>1941</v>
      </c>
      <c r="K280" t="s">
        <v>93</v>
      </c>
    </row>
    <row r="281" spans="1:11">
      <c r="A281" t="s">
        <v>416</v>
      </c>
      <c r="B281" t="s">
        <v>1052</v>
      </c>
      <c r="C281" t="s">
        <v>467</v>
      </c>
      <c r="D281" t="s">
        <v>35</v>
      </c>
      <c r="E281">
        <v>741103</v>
      </c>
      <c r="F281" t="s">
        <v>49</v>
      </c>
      <c r="G281" t="s">
        <v>1966</v>
      </c>
      <c r="H281">
        <v>3</v>
      </c>
      <c r="I281">
        <v>0</v>
      </c>
      <c r="J281" t="s">
        <v>1941</v>
      </c>
      <c r="K281" t="s">
        <v>93</v>
      </c>
    </row>
    <row r="282" spans="1:11">
      <c r="A282" t="s">
        <v>417</v>
      </c>
      <c r="B282" t="s">
        <v>1052</v>
      </c>
      <c r="C282" t="s">
        <v>467</v>
      </c>
      <c r="D282" t="s">
        <v>172</v>
      </c>
      <c r="E282">
        <v>722204</v>
      </c>
      <c r="F282" t="s">
        <v>164</v>
      </c>
      <c r="G282" t="s">
        <v>1966</v>
      </c>
      <c r="H282">
        <v>1</v>
      </c>
      <c r="I282">
        <v>0</v>
      </c>
      <c r="J282" t="s">
        <v>1941</v>
      </c>
      <c r="K282" t="s">
        <v>93</v>
      </c>
    </row>
    <row r="283" spans="1:11">
      <c r="A283" t="s">
        <v>418</v>
      </c>
      <c r="B283" t="s">
        <v>1072</v>
      </c>
      <c r="C283" t="s">
        <v>168</v>
      </c>
      <c r="D283" t="s">
        <v>31</v>
      </c>
      <c r="E283">
        <v>723103</v>
      </c>
      <c r="F283" t="s">
        <v>67</v>
      </c>
      <c r="G283" t="s">
        <v>1966</v>
      </c>
      <c r="H283">
        <v>7</v>
      </c>
      <c r="I283">
        <v>0</v>
      </c>
      <c r="J283" t="s">
        <v>1073</v>
      </c>
      <c r="K283" t="s">
        <v>693</v>
      </c>
    </row>
    <row r="284" spans="1:11">
      <c r="A284" t="s">
        <v>419</v>
      </c>
      <c r="B284" t="s">
        <v>1072</v>
      </c>
      <c r="C284" t="s">
        <v>168</v>
      </c>
      <c r="D284" t="s">
        <v>35</v>
      </c>
      <c r="E284">
        <v>741103</v>
      </c>
      <c r="F284" t="s">
        <v>49</v>
      </c>
      <c r="G284" t="s">
        <v>1966</v>
      </c>
      <c r="H284">
        <v>5</v>
      </c>
      <c r="I284">
        <v>0</v>
      </c>
      <c r="J284" t="s">
        <v>1941</v>
      </c>
      <c r="K284" t="s">
        <v>93</v>
      </c>
    </row>
    <row r="285" spans="1:11">
      <c r="A285" t="s">
        <v>420</v>
      </c>
      <c r="B285" t="s">
        <v>1072</v>
      </c>
      <c r="C285" t="s">
        <v>168</v>
      </c>
      <c r="D285" t="s">
        <v>91</v>
      </c>
      <c r="E285">
        <v>722307</v>
      </c>
      <c r="F285" t="s">
        <v>74</v>
      </c>
      <c r="G285" t="s">
        <v>1966</v>
      </c>
      <c r="H285">
        <v>2</v>
      </c>
      <c r="I285">
        <v>0</v>
      </c>
      <c r="J285" t="s">
        <v>1941</v>
      </c>
      <c r="K285" t="s">
        <v>93</v>
      </c>
    </row>
    <row r="286" spans="1:11">
      <c r="A286" t="s">
        <v>421</v>
      </c>
      <c r="B286" t="s">
        <v>1072</v>
      </c>
      <c r="C286" t="s">
        <v>168</v>
      </c>
      <c r="D286" t="s">
        <v>33</v>
      </c>
      <c r="E286">
        <v>514101</v>
      </c>
      <c r="F286" t="s">
        <v>68</v>
      </c>
      <c r="G286" t="s">
        <v>1966</v>
      </c>
      <c r="H286">
        <v>4</v>
      </c>
      <c r="I286">
        <v>4</v>
      </c>
      <c r="J286" t="s">
        <v>1073</v>
      </c>
      <c r="K286" t="s">
        <v>693</v>
      </c>
    </row>
    <row r="287" spans="1:11">
      <c r="A287" t="s">
        <v>422</v>
      </c>
      <c r="B287" t="s">
        <v>1072</v>
      </c>
      <c r="C287" t="s">
        <v>168</v>
      </c>
      <c r="D287" t="s">
        <v>34</v>
      </c>
      <c r="E287">
        <v>751201</v>
      </c>
      <c r="F287" t="s">
        <v>162</v>
      </c>
      <c r="G287" t="s">
        <v>1966</v>
      </c>
      <c r="H287">
        <v>2</v>
      </c>
      <c r="I287">
        <v>2</v>
      </c>
      <c r="J287" t="s">
        <v>1941</v>
      </c>
      <c r="K287" t="s">
        <v>93</v>
      </c>
    </row>
    <row r="288" spans="1:11">
      <c r="A288" t="s">
        <v>423</v>
      </c>
      <c r="B288" t="s">
        <v>1072</v>
      </c>
      <c r="C288" t="s">
        <v>168</v>
      </c>
      <c r="D288" t="s">
        <v>40</v>
      </c>
      <c r="E288">
        <v>512001</v>
      </c>
      <c r="F288" t="s">
        <v>72</v>
      </c>
      <c r="G288" t="s">
        <v>1966</v>
      </c>
      <c r="H288">
        <v>1</v>
      </c>
      <c r="I288">
        <v>1</v>
      </c>
      <c r="J288" t="s">
        <v>1941</v>
      </c>
      <c r="K288" t="s">
        <v>93</v>
      </c>
    </row>
    <row r="289" spans="1:11">
      <c r="A289" t="s">
        <v>424</v>
      </c>
      <c r="B289" t="s">
        <v>1072</v>
      </c>
      <c r="C289" t="s">
        <v>168</v>
      </c>
      <c r="D289" t="s">
        <v>171</v>
      </c>
      <c r="E289">
        <v>712618</v>
      </c>
      <c r="F289" t="s">
        <v>77</v>
      </c>
      <c r="G289" t="s">
        <v>1966</v>
      </c>
      <c r="H289">
        <v>1</v>
      </c>
      <c r="I289">
        <v>0</v>
      </c>
      <c r="J289" t="s">
        <v>1941</v>
      </c>
      <c r="K289" t="s">
        <v>93</v>
      </c>
    </row>
    <row r="290" spans="1:11">
      <c r="A290" t="s">
        <v>425</v>
      </c>
      <c r="B290" t="s">
        <v>1072</v>
      </c>
      <c r="C290" t="s">
        <v>168</v>
      </c>
      <c r="D290" t="s">
        <v>47</v>
      </c>
      <c r="E290">
        <v>721306</v>
      </c>
      <c r="F290" t="s">
        <v>56</v>
      </c>
      <c r="G290" t="s">
        <v>1966</v>
      </c>
      <c r="H290">
        <v>1</v>
      </c>
      <c r="I290">
        <v>0</v>
      </c>
      <c r="J290" t="s">
        <v>1941</v>
      </c>
      <c r="K290" t="s">
        <v>93</v>
      </c>
    </row>
    <row r="291" spans="1:11">
      <c r="A291" t="s">
        <v>426</v>
      </c>
      <c r="B291" t="s">
        <v>1072</v>
      </c>
      <c r="C291" t="s">
        <v>168</v>
      </c>
      <c r="D291" t="s">
        <v>36</v>
      </c>
      <c r="E291">
        <v>711204</v>
      </c>
      <c r="F291" t="s">
        <v>94</v>
      </c>
      <c r="G291" t="s">
        <v>1966</v>
      </c>
      <c r="H291">
        <v>1</v>
      </c>
      <c r="I291">
        <v>0</v>
      </c>
      <c r="J291" t="s">
        <v>1941</v>
      </c>
      <c r="K291" t="s">
        <v>93</v>
      </c>
    </row>
    <row r="292" spans="1:11">
      <c r="A292" t="s">
        <v>427</v>
      </c>
      <c r="B292" t="s">
        <v>1072</v>
      </c>
      <c r="C292" t="s">
        <v>168</v>
      </c>
      <c r="D292" t="s">
        <v>53</v>
      </c>
      <c r="E292">
        <v>753402</v>
      </c>
      <c r="F292" t="s">
        <v>63</v>
      </c>
      <c r="G292" t="s">
        <v>1966</v>
      </c>
      <c r="H292">
        <v>1</v>
      </c>
      <c r="I292">
        <v>0</v>
      </c>
      <c r="J292" t="s">
        <v>461</v>
      </c>
      <c r="K292" t="s">
        <v>37</v>
      </c>
    </row>
    <row r="293" spans="1:11">
      <c r="A293" t="s">
        <v>429</v>
      </c>
      <c r="B293" t="s">
        <v>1072</v>
      </c>
      <c r="C293" t="s">
        <v>168</v>
      </c>
      <c r="D293" t="s">
        <v>41</v>
      </c>
      <c r="E293">
        <v>522301</v>
      </c>
      <c r="F293" t="s">
        <v>39</v>
      </c>
      <c r="G293" t="s">
        <v>1966</v>
      </c>
      <c r="H293">
        <v>1</v>
      </c>
      <c r="I293">
        <v>1</v>
      </c>
      <c r="J293" t="s">
        <v>1941</v>
      </c>
      <c r="K293" t="s">
        <v>93</v>
      </c>
    </row>
    <row r="294" spans="1:11">
      <c r="A294" t="s">
        <v>430</v>
      </c>
      <c r="B294" t="s">
        <v>1942</v>
      </c>
      <c r="C294" t="s">
        <v>154</v>
      </c>
      <c r="D294" t="s">
        <v>36</v>
      </c>
      <c r="E294">
        <v>711204</v>
      </c>
      <c r="F294" t="s">
        <v>94</v>
      </c>
      <c r="G294" t="s">
        <v>1966</v>
      </c>
      <c r="H294">
        <v>3</v>
      </c>
      <c r="I294">
        <v>0</v>
      </c>
      <c r="J294" t="s">
        <v>1941</v>
      </c>
      <c r="K294" t="s">
        <v>93</v>
      </c>
    </row>
    <row r="295" spans="1:11">
      <c r="A295" t="s">
        <v>431</v>
      </c>
      <c r="B295" t="s">
        <v>1942</v>
      </c>
      <c r="C295" t="s">
        <v>154</v>
      </c>
      <c r="D295" t="s">
        <v>35</v>
      </c>
      <c r="E295">
        <v>741103</v>
      </c>
      <c r="F295" t="s">
        <v>49</v>
      </c>
      <c r="G295" t="s">
        <v>1966</v>
      </c>
      <c r="H295">
        <v>2</v>
      </c>
      <c r="I295">
        <v>0</v>
      </c>
      <c r="J295" t="s">
        <v>1941</v>
      </c>
      <c r="K295" t="s">
        <v>93</v>
      </c>
    </row>
    <row r="296" spans="1:11">
      <c r="A296" t="s">
        <v>432</v>
      </c>
      <c r="B296" t="s">
        <v>1942</v>
      </c>
      <c r="C296" t="s">
        <v>154</v>
      </c>
      <c r="D296" t="s">
        <v>42</v>
      </c>
      <c r="E296">
        <v>741201</v>
      </c>
      <c r="F296" t="s">
        <v>161</v>
      </c>
      <c r="G296" t="s">
        <v>1966</v>
      </c>
      <c r="H296">
        <v>2</v>
      </c>
      <c r="I296">
        <v>0</v>
      </c>
      <c r="J296" t="s">
        <v>55</v>
      </c>
      <c r="K296" t="s">
        <v>679</v>
      </c>
    </row>
    <row r="297" spans="1:11">
      <c r="A297" t="s">
        <v>433</v>
      </c>
      <c r="B297" t="s">
        <v>1942</v>
      </c>
      <c r="C297" t="s">
        <v>154</v>
      </c>
      <c r="D297" t="s">
        <v>171</v>
      </c>
      <c r="E297">
        <v>712618</v>
      </c>
      <c r="F297" t="s">
        <v>77</v>
      </c>
      <c r="G297" t="s">
        <v>1966</v>
      </c>
      <c r="H297">
        <v>1</v>
      </c>
      <c r="I297">
        <v>0</v>
      </c>
      <c r="J297" t="s">
        <v>1941</v>
      </c>
      <c r="K297" t="s">
        <v>93</v>
      </c>
    </row>
    <row r="298" spans="1:11">
      <c r="A298" t="s">
        <v>434</v>
      </c>
      <c r="B298" t="s">
        <v>1942</v>
      </c>
      <c r="C298" t="s">
        <v>154</v>
      </c>
      <c r="D298" t="s">
        <v>33</v>
      </c>
      <c r="E298">
        <v>514101</v>
      </c>
      <c r="F298" t="s">
        <v>68</v>
      </c>
      <c r="G298" t="s">
        <v>1966</v>
      </c>
      <c r="H298">
        <v>8</v>
      </c>
      <c r="I298">
        <v>6</v>
      </c>
      <c r="J298" t="s">
        <v>873</v>
      </c>
      <c r="K298" t="s">
        <v>677</v>
      </c>
    </row>
    <row r="299" spans="1:11">
      <c r="A299" t="s">
        <v>435</v>
      </c>
      <c r="B299" t="s">
        <v>1942</v>
      </c>
      <c r="C299" t="s">
        <v>154</v>
      </c>
      <c r="D299" t="s">
        <v>34</v>
      </c>
      <c r="E299">
        <v>751201</v>
      </c>
      <c r="F299" t="s">
        <v>162</v>
      </c>
      <c r="G299" t="s">
        <v>1966</v>
      </c>
      <c r="H299">
        <v>5</v>
      </c>
      <c r="I299">
        <v>4</v>
      </c>
      <c r="J299" t="s">
        <v>873</v>
      </c>
      <c r="K299" t="s">
        <v>677</v>
      </c>
    </row>
    <row r="300" spans="1:11">
      <c r="A300" t="s">
        <v>436</v>
      </c>
      <c r="B300" t="s">
        <v>1950</v>
      </c>
      <c r="C300" t="s">
        <v>154</v>
      </c>
      <c r="D300" t="s">
        <v>41</v>
      </c>
      <c r="E300">
        <v>522301</v>
      </c>
      <c r="F300" t="s">
        <v>39</v>
      </c>
      <c r="G300" t="s">
        <v>1851</v>
      </c>
      <c r="H300">
        <v>1</v>
      </c>
      <c r="I300">
        <v>0</v>
      </c>
      <c r="J300" t="s">
        <v>1061</v>
      </c>
      <c r="K300" t="s">
        <v>32</v>
      </c>
    </row>
    <row r="301" spans="1:11">
      <c r="A301" t="s">
        <v>437</v>
      </c>
      <c r="B301" t="s">
        <v>1950</v>
      </c>
      <c r="C301" t="s">
        <v>154</v>
      </c>
      <c r="D301" t="s">
        <v>31</v>
      </c>
      <c r="E301">
        <v>723103</v>
      </c>
      <c r="F301" t="s">
        <v>67</v>
      </c>
      <c r="G301" t="s">
        <v>1851</v>
      </c>
      <c r="H301">
        <v>5</v>
      </c>
      <c r="I301">
        <v>0</v>
      </c>
      <c r="J301" t="s">
        <v>1061</v>
      </c>
      <c r="K301" t="s">
        <v>32</v>
      </c>
    </row>
    <row r="302" spans="1:11">
      <c r="A302" t="s">
        <v>438</v>
      </c>
      <c r="B302" t="s">
        <v>1942</v>
      </c>
      <c r="C302" t="s">
        <v>154</v>
      </c>
      <c r="D302" t="s">
        <v>40</v>
      </c>
      <c r="E302">
        <v>512001</v>
      </c>
      <c r="F302" t="s">
        <v>72</v>
      </c>
      <c r="G302" t="s">
        <v>1966</v>
      </c>
      <c r="H302">
        <v>4</v>
      </c>
      <c r="I302">
        <v>1</v>
      </c>
      <c r="J302" t="s">
        <v>873</v>
      </c>
      <c r="K302" t="s">
        <v>677</v>
      </c>
    </row>
    <row r="303" spans="1:11">
      <c r="A303" t="s">
        <v>439</v>
      </c>
      <c r="B303" t="s">
        <v>1868</v>
      </c>
      <c r="C303" t="s">
        <v>454</v>
      </c>
      <c r="D303" t="s">
        <v>40</v>
      </c>
      <c r="E303">
        <v>512001</v>
      </c>
      <c r="F303" t="s">
        <v>72</v>
      </c>
      <c r="G303" t="s">
        <v>1966</v>
      </c>
      <c r="H303">
        <v>2</v>
      </c>
      <c r="I303">
        <v>2</v>
      </c>
      <c r="J303" t="s">
        <v>54</v>
      </c>
      <c r="K303" t="s">
        <v>93</v>
      </c>
    </row>
    <row r="304" spans="1:11">
      <c r="A304" t="s">
        <v>440</v>
      </c>
      <c r="B304" t="s">
        <v>1868</v>
      </c>
      <c r="C304" t="s">
        <v>454</v>
      </c>
      <c r="D304" t="s">
        <v>33</v>
      </c>
      <c r="E304">
        <v>514101</v>
      </c>
      <c r="F304" t="s">
        <v>68</v>
      </c>
      <c r="G304" t="s">
        <v>1966</v>
      </c>
      <c r="H304">
        <v>3</v>
      </c>
      <c r="I304">
        <v>3</v>
      </c>
      <c r="J304" t="s">
        <v>54</v>
      </c>
      <c r="K304" t="s">
        <v>93</v>
      </c>
    </row>
    <row r="305" spans="1:11">
      <c r="A305" t="s">
        <v>441</v>
      </c>
      <c r="B305" t="s">
        <v>1868</v>
      </c>
      <c r="C305" t="s">
        <v>454</v>
      </c>
      <c r="D305" t="s">
        <v>41</v>
      </c>
      <c r="E305">
        <v>522301</v>
      </c>
      <c r="F305" t="s">
        <v>39</v>
      </c>
      <c r="G305" t="s">
        <v>1966</v>
      </c>
      <c r="H305">
        <v>2</v>
      </c>
      <c r="I305">
        <v>2</v>
      </c>
      <c r="J305" t="s">
        <v>54</v>
      </c>
      <c r="K305" t="s">
        <v>93</v>
      </c>
    </row>
    <row r="306" spans="1:11">
      <c r="A306" t="s">
        <v>442</v>
      </c>
      <c r="B306" t="s">
        <v>1868</v>
      </c>
      <c r="C306" t="s">
        <v>454</v>
      </c>
      <c r="D306" t="s">
        <v>31</v>
      </c>
      <c r="E306">
        <v>723103</v>
      </c>
      <c r="F306" t="s">
        <v>67</v>
      </c>
      <c r="G306" t="s">
        <v>1966</v>
      </c>
      <c r="H306">
        <v>5</v>
      </c>
      <c r="I306">
        <v>0</v>
      </c>
      <c r="J306" t="s">
        <v>54</v>
      </c>
      <c r="K306" t="s">
        <v>93</v>
      </c>
    </row>
    <row r="307" spans="1:11">
      <c r="A307" t="s">
        <v>443</v>
      </c>
      <c r="B307" t="s">
        <v>1868</v>
      </c>
      <c r="C307" t="s">
        <v>454</v>
      </c>
      <c r="D307" t="s">
        <v>34</v>
      </c>
      <c r="E307">
        <v>751201</v>
      </c>
      <c r="F307" t="s">
        <v>162</v>
      </c>
      <c r="G307" t="s">
        <v>1966</v>
      </c>
      <c r="H307">
        <v>0</v>
      </c>
      <c r="I307">
        <v>0</v>
      </c>
      <c r="J307" t="s">
        <v>54</v>
      </c>
      <c r="K307" t="s">
        <v>93</v>
      </c>
    </row>
    <row r="308" spans="1:11">
      <c r="A308" t="s">
        <v>1819</v>
      </c>
      <c r="B308" t="s">
        <v>1868</v>
      </c>
      <c r="C308" t="s">
        <v>454</v>
      </c>
      <c r="D308" t="s">
        <v>35</v>
      </c>
      <c r="E308">
        <v>741103</v>
      </c>
      <c r="F308" t="s">
        <v>49</v>
      </c>
      <c r="G308" t="s">
        <v>1966</v>
      </c>
      <c r="H308">
        <v>1</v>
      </c>
      <c r="I308">
        <v>0</v>
      </c>
      <c r="J308" t="s">
        <v>54</v>
      </c>
      <c r="K308" t="s">
        <v>93</v>
      </c>
    </row>
    <row r="309" spans="1:11">
      <c r="A309" t="s">
        <v>444</v>
      </c>
      <c r="B309" t="s">
        <v>1868</v>
      </c>
      <c r="C309" t="s">
        <v>454</v>
      </c>
      <c r="D309" t="s">
        <v>171</v>
      </c>
      <c r="E309">
        <v>712618</v>
      </c>
      <c r="F309" t="s">
        <v>77</v>
      </c>
      <c r="G309" t="s">
        <v>1966</v>
      </c>
      <c r="H309">
        <v>0</v>
      </c>
      <c r="I309">
        <v>0</v>
      </c>
      <c r="J309" t="s">
        <v>54</v>
      </c>
      <c r="K309" t="s">
        <v>93</v>
      </c>
    </row>
    <row r="310" spans="1:11">
      <c r="A310" t="s">
        <v>694</v>
      </c>
      <c r="B310" t="s">
        <v>1868</v>
      </c>
      <c r="C310" t="s">
        <v>454</v>
      </c>
      <c r="D310" t="s">
        <v>52</v>
      </c>
      <c r="E310">
        <v>751204</v>
      </c>
      <c r="F310" t="s">
        <v>61</v>
      </c>
      <c r="G310" t="s">
        <v>1966</v>
      </c>
      <c r="H310">
        <v>3</v>
      </c>
      <c r="I310">
        <v>0</v>
      </c>
      <c r="J310" t="s">
        <v>54</v>
      </c>
      <c r="K310" t="s">
        <v>93</v>
      </c>
    </row>
    <row r="311" spans="1:11">
      <c r="A311" t="s">
        <v>695</v>
      </c>
      <c r="B311" t="s">
        <v>1868</v>
      </c>
      <c r="C311" t="s">
        <v>454</v>
      </c>
      <c r="D311" t="s">
        <v>1830</v>
      </c>
      <c r="E311">
        <v>711301</v>
      </c>
      <c r="F311" t="s">
        <v>455</v>
      </c>
      <c r="G311" t="s">
        <v>1966</v>
      </c>
      <c r="H311">
        <v>3</v>
      </c>
      <c r="I311">
        <v>0</v>
      </c>
      <c r="J311" t="s">
        <v>461</v>
      </c>
      <c r="K311" t="s">
        <v>37</v>
      </c>
    </row>
    <row r="312" spans="1:11">
      <c r="A312" t="s">
        <v>696</v>
      </c>
      <c r="B312" t="s">
        <v>1868</v>
      </c>
      <c r="C312" t="s">
        <v>454</v>
      </c>
      <c r="D312" t="s">
        <v>172</v>
      </c>
      <c r="E312">
        <v>722204</v>
      </c>
      <c r="F312" t="s">
        <v>164</v>
      </c>
      <c r="G312" t="s">
        <v>1966</v>
      </c>
      <c r="H312">
        <v>1</v>
      </c>
      <c r="I312">
        <v>0</v>
      </c>
      <c r="J312" t="s">
        <v>54</v>
      </c>
      <c r="K312" t="s">
        <v>93</v>
      </c>
    </row>
    <row r="313" spans="1:11">
      <c r="A313" t="s">
        <v>697</v>
      </c>
      <c r="B313" t="s">
        <v>1868</v>
      </c>
      <c r="C313" t="s">
        <v>454</v>
      </c>
      <c r="D313" t="s">
        <v>91</v>
      </c>
      <c r="E313">
        <v>722307</v>
      </c>
      <c r="F313" t="s">
        <v>74</v>
      </c>
      <c r="G313" t="s">
        <v>1966</v>
      </c>
      <c r="H313">
        <v>0</v>
      </c>
      <c r="I313">
        <v>0</v>
      </c>
      <c r="J313" t="s">
        <v>54</v>
      </c>
      <c r="K313" t="s">
        <v>93</v>
      </c>
    </row>
    <row r="314" spans="1:11">
      <c r="A314" t="s">
        <v>698</v>
      </c>
      <c r="B314" t="s">
        <v>187</v>
      </c>
      <c r="C314" t="s">
        <v>188</v>
      </c>
      <c r="D314" t="s">
        <v>41</v>
      </c>
      <c r="E314">
        <v>522301</v>
      </c>
      <c r="F314" t="s">
        <v>39</v>
      </c>
      <c r="G314" t="s">
        <v>1966</v>
      </c>
      <c r="H314">
        <v>6</v>
      </c>
      <c r="I314">
        <v>6</v>
      </c>
      <c r="J314" t="s">
        <v>96</v>
      </c>
      <c r="K314" t="s">
        <v>190</v>
      </c>
    </row>
    <row r="315" spans="1:11">
      <c r="A315" t="s">
        <v>699</v>
      </c>
      <c r="B315" t="s">
        <v>187</v>
      </c>
      <c r="C315" t="s">
        <v>188</v>
      </c>
      <c r="D315" t="s">
        <v>33</v>
      </c>
      <c r="E315">
        <v>514101</v>
      </c>
      <c r="F315" t="s">
        <v>68</v>
      </c>
      <c r="G315" t="s">
        <v>1966</v>
      </c>
      <c r="H315">
        <v>8</v>
      </c>
      <c r="I315">
        <v>6</v>
      </c>
      <c r="J315" t="s">
        <v>54</v>
      </c>
      <c r="K315" t="s">
        <v>93</v>
      </c>
    </row>
    <row r="316" spans="1:11">
      <c r="A316" t="s">
        <v>700</v>
      </c>
      <c r="B316" t="s">
        <v>187</v>
      </c>
      <c r="C316" t="s">
        <v>188</v>
      </c>
      <c r="D316" t="s">
        <v>47</v>
      </c>
      <c r="E316">
        <v>721306</v>
      </c>
      <c r="F316" t="s">
        <v>56</v>
      </c>
      <c r="G316" t="s">
        <v>1966</v>
      </c>
      <c r="H316">
        <v>2</v>
      </c>
      <c r="I316">
        <v>0</v>
      </c>
      <c r="J316" t="s">
        <v>54</v>
      </c>
      <c r="K316" t="s">
        <v>93</v>
      </c>
    </row>
    <row r="317" spans="1:11">
      <c r="A317" t="s">
        <v>701</v>
      </c>
      <c r="B317" t="s">
        <v>187</v>
      </c>
      <c r="C317" t="s">
        <v>188</v>
      </c>
      <c r="D317" t="s">
        <v>1041</v>
      </c>
      <c r="E317">
        <v>713203</v>
      </c>
      <c r="F317" t="s">
        <v>59</v>
      </c>
      <c r="G317" t="s">
        <v>1966</v>
      </c>
      <c r="H317">
        <v>1</v>
      </c>
      <c r="I317">
        <v>0</v>
      </c>
      <c r="J317" t="s">
        <v>54</v>
      </c>
      <c r="K317" t="s">
        <v>93</v>
      </c>
    </row>
    <row r="318" spans="1:11">
      <c r="A318" t="s">
        <v>702</v>
      </c>
      <c r="B318" t="s">
        <v>187</v>
      </c>
      <c r="C318" t="s">
        <v>188</v>
      </c>
      <c r="D318" t="s">
        <v>35</v>
      </c>
      <c r="E318">
        <v>741103</v>
      </c>
      <c r="F318" t="s">
        <v>49</v>
      </c>
      <c r="G318" t="s">
        <v>1966</v>
      </c>
      <c r="H318">
        <v>7</v>
      </c>
      <c r="I318">
        <v>0</v>
      </c>
      <c r="J318" t="s">
        <v>54</v>
      </c>
      <c r="K318" t="s">
        <v>93</v>
      </c>
    </row>
    <row r="319" spans="1:11">
      <c r="A319" t="s">
        <v>703</v>
      </c>
      <c r="B319" t="s">
        <v>187</v>
      </c>
      <c r="C319" t="s">
        <v>188</v>
      </c>
      <c r="D319" t="s">
        <v>30</v>
      </c>
      <c r="E319">
        <v>752205</v>
      </c>
      <c r="F319" t="s">
        <v>62</v>
      </c>
      <c r="G319" t="s">
        <v>1966</v>
      </c>
      <c r="H319">
        <v>3</v>
      </c>
      <c r="I319">
        <v>0</v>
      </c>
      <c r="J319" t="s">
        <v>54</v>
      </c>
      <c r="K319" t="s">
        <v>93</v>
      </c>
    </row>
    <row r="320" spans="1:11">
      <c r="A320" t="s">
        <v>704</v>
      </c>
      <c r="B320" t="s">
        <v>187</v>
      </c>
      <c r="C320" t="s">
        <v>188</v>
      </c>
      <c r="D320" t="s">
        <v>52</v>
      </c>
      <c r="E320">
        <v>751204</v>
      </c>
      <c r="F320" t="s">
        <v>61</v>
      </c>
      <c r="G320" t="s">
        <v>1966</v>
      </c>
      <c r="H320">
        <v>1</v>
      </c>
      <c r="I320">
        <v>0</v>
      </c>
      <c r="J320" t="s">
        <v>54</v>
      </c>
      <c r="K320" t="s">
        <v>93</v>
      </c>
    </row>
    <row r="321" spans="1:12">
      <c r="A321" t="s">
        <v>705</v>
      </c>
      <c r="B321" t="s">
        <v>1880</v>
      </c>
      <c r="C321" t="s">
        <v>216</v>
      </c>
      <c r="D321" t="s">
        <v>34</v>
      </c>
      <c r="E321">
        <v>751201</v>
      </c>
      <c r="F321" t="s">
        <v>162</v>
      </c>
      <c r="G321" t="s">
        <v>1966</v>
      </c>
      <c r="H321">
        <v>7</v>
      </c>
      <c r="I321">
        <v>5</v>
      </c>
      <c r="J321" t="s">
        <v>461</v>
      </c>
      <c r="K321" t="s">
        <v>37</v>
      </c>
    </row>
    <row r="322" spans="1:12">
      <c r="A322" t="s">
        <v>706</v>
      </c>
      <c r="B322" t="s">
        <v>1880</v>
      </c>
      <c r="C322" t="s">
        <v>216</v>
      </c>
      <c r="D322" t="s">
        <v>35</v>
      </c>
      <c r="E322">
        <v>741103</v>
      </c>
      <c r="F322" t="s">
        <v>49</v>
      </c>
      <c r="G322" t="s">
        <v>1966</v>
      </c>
      <c r="H322">
        <v>4</v>
      </c>
      <c r="I322">
        <v>0</v>
      </c>
      <c r="J322" t="s">
        <v>54</v>
      </c>
      <c r="K322" t="s">
        <v>93</v>
      </c>
    </row>
    <row r="323" spans="1:12">
      <c r="A323" t="s">
        <v>707</v>
      </c>
      <c r="B323" t="s">
        <v>1880</v>
      </c>
      <c r="C323" t="s">
        <v>216</v>
      </c>
      <c r="D323" t="s">
        <v>48</v>
      </c>
      <c r="E323">
        <v>741203</v>
      </c>
      <c r="F323" t="s">
        <v>57</v>
      </c>
      <c r="G323" t="s">
        <v>1966</v>
      </c>
      <c r="H323">
        <v>4</v>
      </c>
      <c r="I323">
        <v>0</v>
      </c>
      <c r="J323" t="s">
        <v>54</v>
      </c>
      <c r="K323" t="s">
        <v>93</v>
      </c>
    </row>
    <row r="324" spans="1:12">
      <c r="A324" t="s">
        <v>708</v>
      </c>
      <c r="B324" t="s">
        <v>1880</v>
      </c>
      <c r="C324" t="s">
        <v>216</v>
      </c>
      <c r="D324" t="s">
        <v>1041</v>
      </c>
      <c r="E324">
        <v>713209</v>
      </c>
      <c r="F324" t="s">
        <v>59</v>
      </c>
      <c r="G324" t="s">
        <v>1966</v>
      </c>
      <c r="H324">
        <v>3</v>
      </c>
      <c r="I324">
        <v>0</v>
      </c>
      <c r="J324" t="s">
        <v>54</v>
      </c>
      <c r="K324" t="s">
        <v>93</v>
      </c>
    </row>
    <row r="325" spans="1:12">
      <c r="A325" t="s">
        <v>709</v>
      </c>
      <c r="B325" t="s">
        <v>1880</v>
      </c>
      <c r="C325" t="s">
        <v>216</v>
      </c>
      <c r="D325" t="s">
        <v>47</v>
      </c>
      <c r="E325">
        <v>721306</v>
      </c>
      <c r="F325" t="s">
        <v>56</v>
      </c>
      <c r="G325" t="s">
        <v>1966</v>
      </c>
      <c r="H325">
        <v>1</v>
      </c>
      <c r="I325">
        <v>0</v>
      </c>
      <c r="J325" t="s">
        <v>54</v>
      </c>
      <c r="K325" t="s">
        <v>93</v>
      </c>
    </row>
    <row r="326" spans="1:12">
      <c r="A326" t="s">
        <v>710</v>
      </c>
      <c r="B326" t="s">
        <v>1880</v>
      </c>
      <c r="C326" t="s">
        <v>216</v>
      </c>
      <c r="D326" t="s">
        <v>51</v>
      </c>
      <c r="E326">
        <v>712905</v>
      </c>
      <c r="F326" t="s">
        <v>60</v>
      </c>
      <c r="G326" t="s">
        <v>1966</v>
      </c>
      <c r="H326">
        <v>1</v>
      </c>
      <c r="I326">
        <v>0</v>
      </c>
      <c r="J326" t="s">
        <v>461</v>
      </c>
      <c r="K326" t="s">
        <v>37</v>
      </c>
    </row>
    <row r="327" spans="1:12">
      <c r="A327" t="s">
        <v>711</v>
      </c>
      <c r="B327" t="s">
        <v>1880</v>
      </c>
      <c r="C327" t="s">
        <v>216</v>
      </c>
      <c r="D327" t="s">
        <v>184</v>
      </c>
      <c r="E327">
        <v>513101</v>
      </c>
      <c r="F327" t="s">
        <v>185</v>
      </c>
      <c r="G327" t="s">
        <v>1966</v>
      </c>
      <c r="H327">
        <v>1</v>
      </c>
      <c r="I327">
        <v>1</v>
      </c>
      <c r="J327" t="s">
        <v>461</v>
      </c>
      <c r="K327" t="s">
        <v>37</v>
      </c>
    </row>
    <row r="328" spans="1:12">
      <c r="A328" t="s">
        <v>712</v>
      </c>
      <c r="B328" t="s">
        <v>1880</v>
      </c>
      <c r="C328" t="s">
        <v>216</v>
      </c>
      <c r="D328" t="s">
        <v>1064</v>
      </c>
      <c r="E328">
        <v>832201</v>
      </c>
      <c r="F328" t="s">
        <v>446</v>
      </c>
      <c r="G328" t="s">
        <v>1966</v>
      </c>
      <c r="H328">
        <v>1</v>
      </c>
      <c r="I328">
        <v>0</v>
      </c>
      <c r="J328" t="s">
        <v>461</v>
      </c>
      <c r="K328" t="s">
        <v>37</v>
      </c>
    </row>
    <row r="329" spans="1:12">
      <c r="A329" t="s">
        <v>713</v>
      </c>
      <c r="B329" t="s">
        <v>1059</v>
      </c>
      <c r="C329" t="s">
        <v>204</v>
      </c>
      <c r="D329" t="s">
        <v>33</v>
      </c>
      <c r="E329">
        <v>514101</v>
      </c>
      <c r="F329" t="s">
        <v>68</v>
      </c>
      <c r="G329" t="s">
        <v>1966</v>
      </c>
      <c r="H329">
        <v>1</v>
      </c>
      <c r="I329">
        <v>1</v>
      </c>
      <c r="J329" t="s">
        <v>873</v>
      </c>
      <c r="K329" t="s">
        <v>677</v>
      </c>
    </row>
    <row r="330" spans="1:12">
      <c r="A330" t="s">
        <v>714</v>
      </c>
      <c r="B330" t="s">
        <v>1059</v>
      </c>
      <c r="C330" t="s">
        <v>204</v>
      </c>
      <c r="D330" t="s">
        <v>40</v>
      </c>
      <c r="E330">
        <v>512001</v>
      </c>
      <c r="F330" t="s">
        <v>72</v>
      </c>
      <c r="G330" t="s">
        <v>1966</v>
      </c>
      <c r="H330">
        <v>3</v>
      </c>
      <c r="I330">
        <v>3</v>
      </c>
      <c r="J330" t="s">
        <v>873</v>
      </c>
      <c r="K330" t="s">
        <v>677</v>
      </c>
    </row>
    <row r="331" spans="1:12">
      <c r="A331" t="s">
        <v>715</v>
      </c>
      <c r="B331" t="s">
        <v>1059</v>
      </c>
      <c r="C331" t="s">
        <v>204</v>
      </c>
      <c r="D331" t="s">
        <v>41</v>
      </c>
      <c r="E331">
        <v>522301</v>
      </c>
      <c r="F331" t="s">
        <v>39</v>
      </c>
      <c r="G331" t="s">
        <v>1966</v>
      </c>
      <c r="H331">
        <v>4</v>
      </c>
      <c r="I331">
        <v>2</v>
      </c>
      <c r="J331" t="s">
        <v>873</v>
      </c>
      <c r="K331" t="s">
        <v>677</v>
      </c>
    </row>
    <row r="332" spans="1:12">
      <c r="A332" t="s">
        <v>716</v>
      </c>
      <c r="B332" t="s">
        <v>1059</v>
      </c>
      <c r="C332" t="s">
        <v>204</v>
      </c>
      <c r="D332" t="s">
        <v>189</v>
      </c>
      <c r="E332">
        <v>711402</v>
      </c>
      <c r="F332" t="s">
        <v>681</v>
      </c>
      <c r="G332" t="s">
        <v>1966</v>
      </c>
      <c r="H332">
        <v>2</v>
      </c>
      <c r="I332">
        <v>0</v>
      </c>
      <c r="J332" t="s">
        <v>461</v>
      </c>
      <c r="K332" t="s">
        <v>37</v>
      </c>
    </row>
    <row r="333" spans="1:12">
      <c r="A333" t="s">
        <v>717</v>
      </c>
      <c r="B333" t="s">
        <v>64</v>
      </c>
      <c r="C333" t="s">
        <v>65</v>
      </c>
      <c r="D333" t="s">
        <v>33</v>
      </c>
      <c r="E333">
        <v>514101</v>
      </c>
      <c r="F333" t="s">
        <v>68</v>
      </c>
      <c r="G333" t="s">
        <v>1923</v>
      </c>
      <c r="H333">
        <v>8</v>
      </c>
      <c r="I333">
        <v>8</v>
      </c>
      <c r="J333" t="s">
        <v>1838</v>
      </c>
      <c r="K333" t="s">
        <v>92</v>
      </c>
      <c r="L333" t="s">
        <v>1946</v>
      </c>
    </row>
    <row r="334" spans="1:12">
      <c r="A334" t="s">
        <v>718</v>
      </c>
      <c r="B334" t="s">
        <v>64</v>
      </c>
      <c r="C334" t="s">
        <v>65</v>
      </c>
      <c r="D334" t="s">
        <v>31</v>
      </c>
      <c r="E334">
        <v>723103</v>
      </c>
      <c r="F334" t="s">
        <v>67</v>
      </c>
      <c r="G334" t="s">
        <v>1943</v>
      </c>
      <c r="H334">
        <v>10</v>
      </c>
      <c r="I334">
        <v>0</v>
      </c>
      <c r="J334" t="s">
        <v>1838</v>
      </c>
      <c r="K334" t="s">
        <v>92</v>
      </c>
      <c r="L334" t="s">
        <v>1946</v>
      </c>
    </row>
    <row r="335" spans="1:12">
      <c r="A335" t="s">
        <v>719</v>
      </c>
      <c r="B335" t="s">
        <v>64</v>
      </c>
      <c r="C335" t="s">
        <v>65</v>
      </c>
      <c r="D335" t="s">
        <v>47</v>
      </c>
      <c r="E335">
        <v>721306</v>
      </c>
      <c r="F335" t="s">
        <v>56</v>
      </c>
      <c r="G335" t="s">
        <v>1966</v>
      </c>
      <c r="H335">
        <v>1</v>
      </c>
      <c r="I335">
        <v>0</v>
      </c>
      <c r="J335" t="s">
        <v>54</v>
      </c>
      <c r="K335" t="s">
        <v>93</v>
      </c>
    </row>
    <row r="336" spans="1:12">
      <c r="A336" t="s">
        <v>720</v>
      </c>
      <c r="B336" t="s">
        <v>64</v>
      </c>
      <c r="C336" t="s">
        <v>65</v>
      </c>
      <c r="D336" t="s">
        <v>34</v>
      </c>
      <c r="E336">
        <v>751201</v>
      </c>
      <c r="F336" t="s">
        <v>162</v>
      </c>
      <c r="G336" t="s">
        <v>1966</v>
      </c>
      <c r="H336">
        <v>1</v>
      </c>
      <c r="I336">
        <v>1</v>
      </c>
      <c r="J336" t="s">
        <v>54</v>
      </c>
      <c r="K336" t="s">
        <v>93</v>
      </c>
    </row>
    <row r="337" spans="1:12">
      <c r="A337" t="s">
        <v>721</v>
      </c>
      <c r="B337" t="s">
        <v>64</v>
      </c>
      <c r="C337" t="s">
        <v>65</v>
      </c>
      <c r="D337" t="s">
        <v>35</v>
      </c>
      <c r="E337">
        <v>741103</v>
      </c>
      <c r="F337" t="s">
        <v>49</v>
      </c>
      <c r="G337" t="s">
        <v>1966</v>
      </c>
      <c r="H337">
        <v>2</v>
      </c>
      <c r="I337">
        <v>0</v>
      </c>
      <c r="J337" t="s">
        <v>54</v>
      </c>
      <c r="K337" t="s">
        <v>93</v>
      </c>
    </row>
    <row r="338" spans="1:12">
      <c r="A338" t="s">
        <v>722</v>
      </c>
      <c r="B338" t="s">
        <v>64</v>
      </c>
      <c r="C338" t="s">
        <v>65</v>
      </c>
      <c r="D338" t="s">
        <v>171</v>
      </c>
      <c r="E338">
        <v>712618</v>
      </c>
      <c r="F338" t="s">
        <v>77</v>
      </c>
      <c r="G338" t="s">
        <v>1966</v>
      </c>
      <c r="H338">
        <v>1</v>
      </c>
      <c r="I338">
        <v>0</v>
      </c>
      <c r="J338" t="s">
        <v>54</v>
      </c>
      <c r="K338" t="s">
        <v>93</v>
      </c>
    </row>
    <row r="339" spans="1:12">
      <c r="A339" t="s">
        <v>723</v>
      </c>
      <c r="B339" t="s">
        <v>64</v>
      </c>
      <c r="C339" t="s">
        <v>65</v>
      </c>
      <c r="D339" t="s">
        <v>36</v>
      </c>
      <c r="E339">
        <v>711204</v>
      </c>
      <c r="F339" t="s">
        <v>94</v>
      </c>
      <c r="G339" t="s">
        <v>1966</v>
      </c>
      <c r="H339">
        <v>5</v>
      </c>
      <c r="I339">
        <v>0</v>
      </c>
      <c r="J339" t="s">
        <v>54</v>
      </c>
      <c r="K339" t="s">
        <v>93</v>
      </c>
    </row>
    <row r="340" spans="1:12">
      <c r="A340" t="s">
        <v>724</v>
      </c>
      <c r="B340" t="s">
        <v>64</v>
      </c>
      <c r="C340" t="s">
        <v>65</v>
      </c>
      <c r="D340" t="s">
        <v>91</v>
      </c>
      <c r="E340">
        <v>722307</v>
      </c>
      <c r="F340" t="s">
        <v>74</v>
      </c>
      <c r="G340" t="s">
        <v>1966</v>
      </c>
      <c r="H340">
        <v>6</v>
      </c>
      <c r="I340">
        <v>0</v>
      </c>
      <c r="J340" t="s">
        <v>54</v>
      </c>
      <c r="K340" t="s">
        <v>93</v>
      </c>
    </row>
    <row r="341" spans="1:12">
      <c r="A341" t="s">
        <v>725</v>
      </c>
      <c r="B341" t="s">
        <v>64</v>
      </c>
      <c r="C341" t="s">
        <v>65</v>
      </c>
      <c r="D341" t="s">
        <v>52</v>
      </c>
      <c r="E341">
        <v>751204</v>
      </c>
      <c r="F341" t="s">
        <v>61</v>
      </c>
      <c r="G341" t="s">
        <v>1966</v>
      </c>
      <c r="H341">
        <v>1</v>
      </c>
      <c r="I341">
        <v>0</v>
      </c>
      <c r="J341" t="s">
        <v>54</v>
      </c>
      <c r="K341" t="s">
        <v>93</v>
      </c>
    </row>
    <row r="342" spans="1:12">
      <c r="A342" t="s">
        <v>726</v>
      </c>
      <c r="B342" t="s">
        <v>64</v>
      </c>
      <c r="C342" t="s">
        <v>65</v>
      </c>
      <c r="D342" t="s">
        <v>30</v>
      </c>
      <c r="E342">
        <v>752205</v>
      </c>
      <c r="F342" t="s">
        <v>62</v>
      </c>
      <c r="G342" t="s">
        <v>1966</v>
      </c>
      <c r="H342">
        <v>1</v>
      </c>
      <c r="I342">
        <v>0</v>
      </c>
      <c r="J342" t="s">
        <v>54</v>
      </c>
      <c r="K342" t="s">
        <v>93</v>
      </c>
    </row>
    <row r="343" spans="1:12">
      <c r="A343" t="s">
        <v>727</v>
      </c>
      <c r="B343" t="s">
        <v>64</v>
      </c>
      <c r="C343" t="s">
        <v>65</v>
      </c>
      <c r="D343" t="s">
        <v>50</v>
      </c>
      <c r="E343">
        <v>343101</v>
      </c>
      <c r="F343" t="s">
        <v>58</v>
      </c>
      <c r="G343" t="s">
        <v>1966</v>
      </c>
      <c r="H343">
        <v>2</v>
      </c>
      <c r="I343">
        <v>2</v>
      </c>
      <c r="J343" t="s">
        <v>461</v>
      </c>
      <c r="K343" t="s">
        <v>37</v>
      </c>
    </row>
    <row r="344" spans="1:12">
      <c r="A344" t="s">
        <v>728</v>
      </c>
      <c r="B344" t="s">
        <v>64</v>
      </c>
      <c r="C344" t="s">
        <v>65</v>
      </c>
      <c r="D344" t="s">
        <v>465</v>
      </c>
      <c r="E344">
        <v>432106</v>
      </c>
      <c r="F344" t="s">
        <v>217</v>
      </c>
      <c r="G344" t="s">
        <v>1966</v>
      </c>
      <c r="H344">
        <v>4</v>
      </c>
      <c r="I344">
        <v>2</v>
      </c>
      <c r="J344" t="s">
        <v>461</v>
      </c>
      <c r="K344" t="s">
        <v>37</v>
      </c>
    </row>
    <row r="345" spans="1:12">
      <c r="A345" t="s">
        <v>729</v>
      </c>
      <c r="B345" t="s">
        <v>1862</v>
      </c>
      <c r="C345" t="s">
        <v>474</v>
      </c>
      <c r="D345" t="s">
        <v>33</v>
      </c>
      <c r="E345">
        <v>514101</v>
      </c>
      <c r="F345" t="s">
        <v>68</v>
      </c>
      <c r="G345" t="s">
        <v>1923</v>
      </c>
      <c r="H345">
        <v>1</v>
      </c>
      <c r="I345">
        <v>1</v>
      </c>
      <c r="J345" t="s">
        <v>1838</v>
      </c>
      <c r="K345" t="s">
        <v>92</v>
      </c>
      <c r="L345" t="s">
        <v>1946</v>
      </c>
    </row>
    <row r="346" spans="1:12">
      <c r="A346" t="s">
        <v>730</v>
      </c>
      <c r="B346" t="s">
        <v>1862</v>
      </c>
      <c r="C346" t="s">
        <v>474</v>
      </c>
      <c r="D346" t="s">
        <v>31</v>
      </c>
      <c r="E346">
        <v>723103</v>
      </c>
      <c r="F346" t="s">
        <v>67</v>
      </c>
      <c r="G346" t="s">
        <v>1943</v>
      </c>
      <c r="H346">
        <v>1</v>
      </c>
      <c r="I346">
        <v>0</v>
      </c>
      <c r="J346" t="s">
        <v>1838</v>
      </c>
      <c r="K346" t="s">
        <v>92</v>
      </c>
      <c r="L346" t="s">
        <v>1946</v>
      </c>
    </row>
    <row r="347" spans="1:12">
      <c r="A347" t="s">
        <v>731</v>
      </c>
      <c r="B347" t="s">
        <v>1862</v>
      </c>
      <c r="C347" t="s">
        <v>474</v>
      </c>
      <c r="D347" t="s">
        <v>41</v>
      </c>
      <c r="E347">
        <v>522301</v>
      </c>
      <c r="F347" t="s">
        <v>39</v>
      </c>
      <c r="G347" t="s">
        <v>1849</v>
      </c>
      <c r="H347">
        <v>3</v>
      </c>
      <c r="I347">
        <v>3</v>
      </c>
      <c r="J347" t="s">
        <v>1838</v>
      </c>
      <c r="K347" t="s">
        <v>92</v>
      </c>
      <c r="L347" t="s">
        <v>1946</v>
      </c>
    </row>
    <row r="348" spans="1:12">
      <c r="A348" t="s">
        <v>732</v>
      </c>
      <c r="B348" t="s">
        <v>1862</v>
      </c>
      <c r="C348" t="s">
        <v>474</v>
      </c>
      <c r="D348" t="s">
        <v>91</v>
      </c>
      <c r="E348">
        <v>722307</v>
      </c>
      <c r="F348" t="s">
        <v>74</v>
      </c>
      <c r="G348" t="s">
        <v>1966</v>
      </c>
      <c r="H348">
        <v>4</v>
      </c>
      <c r="I348">
        <v>0</v>
      </c>
      <c r="J348" t="s">
        <v>54</v>
      </c>
      <c r="K348" t="s">
        <v>93</v>
      </c>
    </row>
    <row r="349" spans="1:12">
      <c r="A349" t="s">
        <v>733</v>
      </c>
      <c r="B349" t="s">
        <v>1862</v>
      </c>
      <c r="C349" t="s">
        <v>474</v>
      </c>
      <c r="D349" t="s">
        <v>172</v>
      </c>
      <c r="E349">
        <v>722204</v>
      </c>
      <c r="F349" t="s">
        <v>164</v>
      </c>
      <c r="G349" t="s">
        <v>1966</v>
      </c>
      <c r="H349">
        <v>3</v>
      </c>
      <c r="I349">
        <v>0</v>
      </c>
      <c r="J349" t="s">
        <v>54</v>
      </c>
      <c r="K349" t="s">
        <v>93</v>
      </c>
    </row>
    <row r="350" spans="1:12">
      <c r="A350" t="s">
        <v>734</v>
      </c>
      <c r="B350" t="s">
        <v>1862</v>
      </c>
      <c r="C350" t="s">
        <v>474</v>
      </c>
      <c r="D350" t="s">
        <v>40</v>
      </c>
      <c r="E350">
        <v>512001</v>
      </c>
      <c r="F350" t="s">
        <v>72</v>
      </c>
      <c r="G350" t="s">
        <v>1966</v>
      </c>
      <c r="H350">
        <v>1</v>
      </c>
      <c r="I350">
        <v>1</v>
      </c>
      <c r="J350" t="s">
        <v>1838</v>
      </c>
      <c r="K350" t="s">
        <v>92</v>
      </c>
    </row>
    <row r="351" spans="1:12">
      <c r="A351" t="s">
        <v>735</v>
      </c>
      <c r="B351" t="s">
        <v>1947</v>
      </c>
      <c r="C351" t="s">
        <v>46</v>
      </c>
      <c r="D351" t="s">
        <v>35</v>
      </c>
      <c r="E351">
        <v>741103</v>
      </c>
      <c r="F351" t="s">
        <v>49</v>
      </c>
      <c r="G351" t="s">
        <v>1966</v>
      </c>
      <c r="H351">
        <v>3</v>
      </c>
      <c r="I351">
        <v>0</v>
      </c>
      <c r="J351" t="s">
        <v>54</v>
      </c>
      <c r="K351" t="s">
        <v>93</v>
      </c>
    </row>
    <row r="352" spans="1:12">
      <c r="A352" t="s">
        <v>736</v>
      </c>
      <c r="B352" t="s">
        <v>1947</v>
      </c>
      <c r="C352" t="s">
        <v>46</v>
      </c>
      <c r="D352" t="s">
        <v>1041</v>
      </c>
      <c r="E352">
        <v>713203</v>
      </c>
      <c r="F352" t="s">
        <v>59</v>
      </c>
      <c r="G352" t="s">
        <v>1966</v>
      </c>
      <c r="H352">
        <v>8</v>
      </c>
      <c r="I352">
        <v>0</v>
      </c>
      <c r="J352" t="s">
        <v>54</v>
      </c>
      <c r="K352" t="s">
        <v>93</v>
      </c>
    </row>
    <row r="353" spans="1:11">
      <c r="A353" t="s">
        <v>737</v>
      </c>
      <c r="B353" t="s">
        <v>1947</v>
      </c>
      <c r="C353" t="s">
        <v>46</v>
      </c>
      <c r="D353" t="s">
        <v>52</v>
      </c>
      <c r="E353">
        <v>751204</v>
      </c>
      <c r="F353" t="s">
        <v>61</v>
      </c>
      <c r="G353" t="s">
        <v>1966</v>
      </c>
      <c r="H353">
        <v>7</v>
      </c>
      <c r="I353">
        <v>0</v>
      </c>
      <c r="J353" t="s">
        <v>54</v>
      </c>
      <c r="K353" t="s">
        <v>93</v>
      </c>
    </row>
    <row r="354" spans="1:11">
      <c r="A354" t="s">
        <v>738</v>
      </c>
      <c r="B354" t="s">
        <v>1947</v>
      </c>
      <c r="C354" t="s">
        <v>46</v>
      </c>
      <c r="D354" t="s">
        <v>30</v>
      </c>
      <c r="E354">
        <v>752205</v>
      </c>
      <c r="F354" t="s">
        <v>62</v>
      </c>
      <c r="G354" t="s">
        <v>1966</v>
      </c>
      <c r="H354">
        <v>2</v>
      </c>
      <c r="I354">
        <v>0</v>
      </c>
      <c r="J354" t="s">
        <v>54</v>
      </c>
      <c r="K354" t="s">
        <v>93</v>
      </c>
    </row>
    <row r="355" spans="1:11">
      <c r="A355" t="s">
        <v>739</v>
      </c>
      <c r="B355" t="s">
        <v>1947</v>
      </c>
      <c r="C355" t="s">
        <v>46</v>
      </c>
      <c r="D355" t="s">
        <v>75</v>
      </c>
      <c r="E355">
        <v>343101</v>
      </c>
      <c r="F355" t="s">
        <v>58</v>
      </c>
      <c r="G355" t="s">
        <v>1966</v>
      </c>
      <c r="H355">
        <v>3</v>
      </c>
      <c r="I355">
        <v>2</v>
      </c>
      <c r="J355" t="s">
        <v>481</v>
      </c>
      <c r="K355" t="s">
        <v>678</v>
      </c>
    </row>
    <row r="356" spans="1:11">
      <c r="A356" t="s">
        <v>740</v>
      </c>
      <c r="B356" t="s">
        <v>1947</v>
      </c>
      <c r="C356" t="s">
        <v>46</v>
      </c>
      <c r="D356" t="s">
        <v>463</v>
      </c>
      <c r="E356">
        <v>753105</v>
      </c>
      <c r="F356" t="s">
        <v>457</v>
      </c>
      <c r="G356" t="s">
        <v>1966</v>
      </c>
      <c r="H356">
        <v>2</v>
      </c>
      <c r="I356">
        <v>2</v>
      </c>
      <c r="J356" t="s">
        <v>179</v>
      </c>
      <c r="K356" t="s">
        <v>680</v>
      </c>
    </row>
    <row r="357" spans="1:11">
      <c r="A357" t="s">
        <v>741</v>
      </c>
      <c r="B357" t="s">
        <v>1822</v>
      </c>
      <c r="C357" t="s">
        <v>469</v>
      </c>
      <c r="D357" t="s">
        <v>41</v>
      </c>
      <c r="E357">
        <v>522301</v>
      </c>
      <c r="F357" t="s">
        <v>39</v>
      </c>
      <c r="G357" t="s">
        <v>1966</v>
      </c>
      <c r="H357">
        <v>1</v>
      </c>
      <c r="I357">
        <v>1</v>
      </c>
      <c r="J357" t="s">
        <v>100</v>
      </c>
      <c r="K357" t="s">
        <v>691</v>
      </c>
    </row>
    <row r="358" spans="1:11">
      <c r="A358" t="s">
        <v>742</v>
      </c>
      <c r="B358" t="s">
        <v>1822</v>
      </c>
      <c r="C358" t="s">
        <v>469</v>
      </c>
      <c r="D358" t="s">
        <v>40</v>
      </c>
      <c r="E358">
        <v>512001</v>
      </c>
      <c r="F358" t="s">
        <v>72</v>
      </c>
      <c r="G358" t="s">
        <v>1966</v>
      </c>
      <c r="H358">
        <v>5</v>
      </c>
      <c r="I358">
        <v>2</v>
      </c>
      <c r="J358" t="s">
        <v>100</v>
      </c>
      <c r="K358" t="s">
        <v>691</v>
      </c>
    </row>
    <row r="359" spans="1:11">
      <c r="A359" t="s">
        <v>743</v>
      </c>
      <c r="B359" t="s">
        <v>1822</v>
      </c>
      <c r="C359" t="s">
        <v>469</v>
      </c>
      <c r="D359" t="s">
        <v>33</v>
      </c>
      <c r="E359">
        <v>514101</v>
      </c>
      <c r="F359" t="s">
        <v>68</v>
      </c>
      <c r="G359" t="s">
        <v>1966</v>
      </c>
      <c r="H359">
        <v>9</v>
      </c>
      <c r="I359">
        <v>7</v>
      </c>
      <c r="J359" t="s">
        <v>100</v>
      </c>
      <c r="K359" t="s">
        <v>691</v>
      </c>
    </row>
    <row r="360" spans="1:11">
      <c r="A360" t="s">
        <v>744</v>
      </c>
      <c r="B360" t="s">
        <v>1822</v>
      </c>
      <c r="C360" t="s">
        <v>469</v>
      </c>
      <c r="D360" t="s">
        <v>34</v>
      </c>
      <c r="E360">
        <v>751201</v>
      </c>
      <c r="F360" t="s">
        <v>162</v>
      </c>
      <c r="G360" t="s">
        <v>1966</v>
      </c>
      <c r="H360">
        <v>7</v>
      </c>
      <c r="I360">
        <v>6</v>
      </c>
      <c r="J360" t="s">
        <v>100</v>
      </c>
      <c r="K360" t="s">
        <v>691</v>
      </c>
    </row>
    <row r="361" spans="1:11">
      <c r="A361" t="s">
        <v>745</v>
      </c>
      <c r="B361" t="s">
        <v>1822</v>
      </c>
      <c r="C361" t="s">
        <v>469</v>
      </c>
      <c r="D361" t="s">
        <v>52</v>
      </c>
      <c r="E361">
        <v>751204</v>
      </c>
      <c r="F361" t="s">
        <v>61</v>
      </c>
      <c r="G361" t="s">
        <v>1966</v>
      </c>
      <c r="H361">
        <v>1</v>
      </c>
      <c r="I361">
        <v>0</v>
      </c>
      <c r="J361" t="s">
        <v>100</v>
      </c>
      <c r="K361" t="s">
        <v>691</v>
      </c>
    </row>
    <row r="362" spans="1:11">
      <c r="A362" t="s">
        <v>746</v>
      </c>
      <c r="B362" t="s">
        <v>1822</v>
      </c>
      <c r="C362" t="s">
        <v>469</v>
      </c>
      <c r="D362" t="s">
        <v>35</v>
      </c>
      <c r="E362">
        <v>741103</v>
      </c>
      <c r="F362" t="s">
        <v>49</v>
      </c>
      <c r="G362" t="s">
        <v>1966</v>
      </c>
      <c r="H362">
        <v>1</v>
      </c>
      <c r="I362">
        <v>0</v>
      </c>
      <c r="J362" t="s">
        <v>1065</v>
      </c>
      <c r="K362" t="s">
        <v>679</v>
      </c>
    </row>
    <row r="363" spans="1:11">
      <c r="A363" t="s">
        <v>747</v>
      </c>
      <c r="B363" t="s">
        <v>1822</v>
      </c>
      <c r="C363" t="s">
        <v>469</v>
      </c>
      <c r="D363" t="s">
        <v>30</v>
      </c>
      <c r="E363">
        <v>752205</v>
      </c>
      <c r="F363" t="s">
        <v>62</v>
      </c>
      <c r="G363" t="s">
        <v>1966</v>
      </c>
      <c r="H363">
        <v>2</v>
      </c>
      <c r="I363">
        <v>0</v>
      </c>
      <c r="J363" t="s">
        <v>1065</v>
      </c>
      <c r="K363" t="s">
        <v>679</v>
      </c>
    </row>
    <row r="364" spans="1:11">
      <c r="A364" t="s">
        <v>748</v>
      </c>
      <c r="B364" t="s">
        <v>1822</v>
      </c>
      <c r="C364" t="s">
        <v>469</v>
      </c>
      <c r="D364" t="s">
        <v>48</v>
      </c>
      <c r="E364">
        <v>741203</v>
      </c>
      <c r="F364" t="s">
        <v>57</v>
      </c>
      <c r="G364" t="s">
        <v>1966</v>
      </c>
      <c r="H364">
        <v>1</v>
      </c>
      <c r="I364">
        <v>0</v>
      </c>
      <c r="J364" t="s">
        <v>1065</v>
      </c>
      <c r="K364" t="s">
        <v>679</v>
      </c>
    </row>
    <row r="365" spans="1:11">
      <c r="A365" t="s">
        <v>749</v>
      </c>
      <c r="B365" t="s">
        <v>1822</v>
      </c>
      <c r="C365" t="s">
        <v>469</v>
      </c>
      <c r="D365" t="s">
        <v>171</v>
      </c>
      <c r="E365">
        <v>712618</v>
      </c>
      <c r="F365" t="s">
        <v>77</v>
      </c>
      <c r="G365" t="s">
        <v>1966</v>
      </c>
      <c r="H365">
        <v>6</v>
      </c>
      <c r="I365">
        <v>0</v>
      </c>
      <c r="J365" t="s">
        <v>1065</v>
      </c>
      <c r="K365" t="s">
        <v>679</v>
      </c>
    </row>
    <row r="366" spans="1:11">
      <c r="A366" t="s">
        <v>750</v>
      </c>
      <c r="B366" t="s">
        <v>1822</v>
      </c>
      <c r="C366" t="s">
        <v>469</v>
      </c>
      <c r="D366" t="s">
        <v>36</v>
      </c>
      <c r="E366">
        <v>711204</v>
      </c>
      <c r="F366" t="s">
        <v>94</v>
      </c>
      <c r="G366" t="s">
        <v>1966</v>
      </c>
      <c r="H366">
        <v>1</v>
      </c>
      <c r="I366">
        <v>0</v>
      </c>
      <c r="J366" t="s">
        <v>1065</v>
      </c>
      <c r="K366" t="s">
        <v>679</v>
      </c>
    </row>
    <row r="367" spans="1:11">
      <c r="A367" t="s">
        <v>751</v>
      </c>
      <c r="B367" t="s">
        <v>1822</v>
      </c>
      <c r="C367" t="s">
        <v>469</v>
      </c>
      <c r="D367" t="s">
        <v>31</v>
      </c>
      <c r="E367">
        <v>723103</v>
      </c>
      <c r="F367" t="s">
        <v>67</v>
      </c>
      <c r="G367" t="s">
        <v>1849</v>
      </c>
      <c r="H367">
        <v>5</v>
      </c>
      <c r="I367">
        <v>0</v>
      </c>
      <c r="J367" t="s">
        <v>1061</v>
      </c>
      <c r="K367" t="s">
        <v>32</v>
      </c>
    </row>
    <row r="368" spans="1:11">
      <c r="A368" t="s">
        <v>752</v>
      </c>
      <c r="B368" t="s">
        <v>1088</v>
      </c>
      <c r="C368" t="s">
        <v>168</v>
      </c>
      <c r="D368" t="s">
        <v>31</v>
      </c>
      <c r="E368">
        <v>723103</v>
      </c>
      <c r="F368" t="s">
        <v>67</v>
      </c>
      <c r="G368" t="s">
        <v>1966</v>
      </c>
      <c r="H368">
        <v>2</v>
      </c>
      <c r="I368">
        <v>0</v>
      </c>
      <c r="J368" t="s">
        <v>54</v>
      </c>
      <c r="K368" t="s">
        <v>93</v>
      </c>
    </row>
    <row r="369" spans="1:18">
      <c r="A369" t="s">
        <v>753</v>
      </c>
      <c r="B369" t="s">
        <v>1088</v>
      </c>
      <c r="C369" t="s">
        <v>168</v>
      </c>
      <c r="D369" t="s">
        <v>33</v>
      </c>
      <c r="E369">
        <v>514101</v>
      </c>
      <c r="F369" t="s">
        <v>68</v>
      </c>
      <c r="G369" t="s">
        <v>1966</v>
      </c>
      <c r="H369">
        <v>1</v>
      </c>
      <c r="I369">
        <v>1</v>
      </c>
      <c r="J369" t="s">
        <v>54</v>
      </c>
      <c r="K369" t="s">
        <v>93</v>
      </c>
    </row>
    <row r="370" spans="1:18">
      <c r="A370" t="s">
        <v>754</v>
      </c>
      <c r="B370" t="s">
        <v>1088</v>
      </c>
      <c r="C370" t="s">
        <v>168</v>
      </c>
      <c r="D370" t="s">
        <v>40</v>
      </c>
      <c r="E370">
        <v>512001</v>
      </c>
      <c r="F370" t="s">
        <v>72</v>
      </c>
      <c r="G370" t="s">
        <v>1966</v>
      </c>
      <c r="H370">
        <v>2</v>
      </c>
      <c r="I370">
        <v>0</v>
      </c>
      <c r="J370" t="s">
        <v>54</v>
      </c>
      <c r="K370" t="s">
        <v>93</v>
      </c>
    </row>
    <row r="371" spans="1:18">
      <c r="A371" t="s">
        <v>755</v>
      </c>
      <c r="B371" t="s">
        <v>1088</v>
      </c>
      <c r="C371" t="s">
        <v>168</v>
      </c>
      <c r="D371" t="s">
        <v>41</v>
      </c>
      <c r="E371">
        <v>522301</v>
      </c>
      <c r="F371" t="s">
        <v>39</v>
      </c>
      <c r="G371" t="s">
        <v>1966</v>
      </c>
      <c r="H371">
        <v>4</v>
      </c>
      <c r="I371">
        <v>4</v>
      </c>
      <c r="J371" t="s">
        <v>54</v>
      </c>
      <c r="K371" t="s">
        <v>93</v>
      </c>
    </row>
    <row r="372" spans="1:18">
      <c r="A372" t="s">
        <v>756</v>
      </c>
      <c r="B372" t="s">
        <v>1865</v>
      </c>
      <c r="C372" t="s">
        <v>452</v>
      </c>
      <c r="D372" t="s">
        <v>171</v>
      </c>
      <c r="E372">
        <v>712618</v>
      </c>
      <c r="F372" t="s">
        <v>77</v>
      </c>
      <c r="G372" t="s">
        <v>1966</v>
      </c>
      <c r="H372">
        <v>2</v>
      </c>
      <c r="J372" t="s">
        <v>1065</v>
      </c>
      <c r="K372" t="s">
        <v>679</v>
      </c>
    </row>
    <row r="373" spans="1:18">
      <c r="A373" t="s">
        <v>757</v>
      </c>
      <c r="B373" t="s">
        <v>1865</v>
      </c>
      <c r="C373" t="s">
        <v>452</v>
      </c>
      <c r="D373" t="s">
        <v>30</v>
      </c>
      <c r="E373">
        <v>752205</v>
      </c>
      <c r="F373" t="s">
        <v>62</v>
      </c>
      <c r="G373" t="s">
        <v>1966</v>
      </c>
      <c r="H373">
        <v>7</v>
      </c>
      <c r="J373" t="s">
        <v>101</v>
      </c>
      <c r="K373" t="s">
        <v>692</v>
      </c>
    </row>
    <row r="374" spans="1:18">
      <c r="A374" t="s">
        <v>758</v>
      </c>
      <c r="B374" t="s">
        <v>1865</v>
      </c>
      <c r="C374" t="s">
        <v>452</v>
      </c>
      <c r="D374" t="s">
        <v>53</v>
      </c>
      <c r="E374">
        <v>753402</v>
      </c>
      <c r="F374" t="s">
        <v>63</v>
      </c>
      <c r="G374" t="s">
        <v>1966</v>
      </c>
      <c r="H374">
        <v>17</v>
      </c>
      <c r="J374" t="s">
        <v>101</v>
      </c>
      <c r="K374" t="s">
        <v>692</v>
      </c>
    </row>
    <row r="375" spans="1:18">
      <c r="A375" t="s">
        <v>759</v>
      </c>
      <c r="B375" t="s">
        <v>1865</v>
      </c>
      <c r="C375" t="s">
        <v>452</v>
      </c>
      <c r="D375" t="s">
        <v>42</v>
      </c>
      <c r="E375">
        <v>741201</v>
      </c>
      <c r="F375" t="s">
        <v>161</v>
      </c>
      <c r="G375" t="s">
        <v>1966</v>
      </c>
      <c r="H375">
        <v>1</v>
      </c>
      <c r="J375" t="s">
        <v>1065</v>
      </c>
      <c r="K375" t="s">
        <v>679</v>
      </c>
    </row>
    <row r="376" spans="1:18">
      <c r="A376" t="s">
        <v>760</v>
      </c>
      <c r="B376" t="s">
        <v>1865</v>
      </c>
      <c r="C376" t="s">
        <v>452</v>
      </c>
      <c r="D376" t="s">
        <v>35</v>
      </c>
      <c r="E376">
        <v>741103</v>
      </c>
      <c r="F376" t="s">
        <v>49</v>
      </c>
      <c r="G376" t="s">
        <v>1966</v>
      </c>
      <c r="H376">
        <v>4</v>
      </c>
      <c r="J376" t="s">
        <v>101</v>
      </c>
      <c r="K376" t="s">
        <v>692</v>
      </c>
    </row>
    <row r="377" spans="1:18">
      <c r="A377" t="s">
        <v>761</v>
      </c>
      <c r="B377" t="s">
        <v>1865</v>
      </c>
      <c r="C377" t="s">
        <v>452</v>
      </c>
      <c r="D377" t="s">
        <v>33</v>
      </c>
      <c r="E377">
        <v>514101</v>
      </c>
      <c r="F377" t="s">
        <v>68</v>
      </c>
      <c r="G377" t="s">
        <v>1966</v>
      </c>
      <c r="H377">
        <v>28</v>
      </c>
      <c r="J377" t="s">
        <v>101</v>
      </c>
      <c r="K377" t="s">
        <v>692</v>
      </c>
    </row>
    <row r="378" spans="1:18">
      <c r="A378" t="s">
        <v>762</v>
      </c>
      <c r="B378" t="s">
        <v>1865</v>
      </c>
      <c r="C378" t="s">
        <v>452</v>
      </c>
      <c r="D378" t="s">
        <v>40</v>
      </c>
      <c r="E378">
        <v>512001</v>
      </c>
      <c r="F378" t="s">
        <v>72</v>
      </c>
      <c r="G378" t="s">
        <v>1966</v>
      </c>
      <c r="H378">
        <v>15</v>
      </c>
      <c r="J378" t="s">
        <v>101</v>
      </c>
      <c r="K378" t="s">
        <v>692</v>
      </c>
    </row>
    <row r="379" spans="1:18">
      <c r="A379" t="s">
        <v>763</v>
      </c>
      <c r="B379" t="s">
        <v>1865</v>
      </c>
      <c r="C379" t="s">
        <v>452</v>
      </c>
      <c r="D379" t="s">
        <v>1828</v>
      </c>
      <c r="E379">
        <v>721301</v>
      </c>
      <c r="F379" t="s">
        <v>684</v>
      </c>
      <c r="G379" t="s">
        <v>1966</v>
      </c>
      <c r="H379">
        <v>1</v>
      </c>
      <c r="J379" t="s">
        <v>1054</v>
      </c>
      <c r="K379" t="s">
        <v>93</v>
      </c>
    </row>
    <row r="380" spans="1:18">
      <c r="A380" t="s">
        <v>764</v>
      </c>
      <c r="B380" t="s">
        <v>1865</v>
      </c>
      <c r="C380" t="s">
        <v>452</v>
      </c>
      <c r="D380" t="s">
        <v>91</v>
      </c>
      <c r="E380">
        <v>722307</v>
      </c>
      <c r="F380" t="s">
        <v>74</v>
      </c>
      <c r="G380" t="s">
        <v>1966</v>
      </c>
      <c r="H380">
        <v>6</v>
      </c>
      <c r="J380" t="s">
        <v>54</v>
      </c>
      <c r="K380" t="s">
        <v>93</v>
      </c>
    </row>
    <row r="381" spans="1:18">
      <c r="A381" t="s">
        <v>765</v>
      </c>
      <c r="B381" t="s">
        <v>1865</v>
      </c>
      <c r="C381" t="s">
        <v>452</v>
      </c>
      <c r="D381" t="s">
        <v>48</v>
      </c>
      <c r="E381">
        <v>741203</v>
      </c>
      <c r="F381" t="s">
        <v>57</v>
      </c>
      <c r="G381" t="s">
        <v>1966</v>
      </c>
      <c r="H381">
        <v>4</v>
      </c>
      <c r="J381" t="s">
        <v>54</v>
      </c>
      <c r="K381" t="s">
        <v>93</v>
      </c>
    </row>
    <row r="382" spans="1:18">
      <c r="A382" t="s">
        <v>766</v>
      </c>
      <c r="B382" t="s">
        <v>1865</v>
      </c>
      <c r="C382" t="s">
        <v>452</v>
      </c>
      <c r="D382" t="s">
        <v>1041</v>
      </c>
      <c r="E382">
        <v>713203</v>
      </c>
      <c r="F382" t="s">
        <v>59</v>
      </c>
      <c r="G382" t="s">
        <v>1966</v>
      </c>
      <c r="H382">
        <v>2</v>
      </c>
      <c r="J382" t="s">
        <v>101</v>
      </c>
      <c r="K382" t="s">
        <v>692</v>
      </c>
    </row>
    <row r="383" spans="1:18">
      <c r="A383" t="s">
        <v>767</v>
      </c>
      <c r="B383" t="s">
        <v>1865</v>
      </c>
      <c r="C383" t="s">
        <v>452</v>
      </c>
      <c r="D383" t="s">
        <v>31</v>
      </c>
      <c r="E383">
        <v>723103</v>
      </c>
      <c r="F383" t="s">
        <v>67</v>
      </c>
      <c r="G383" t="s">
        <v>1966</v>
      </c>
      <c r="H383">
        <v>16</v>
      </c>
      <c r="J383" t="s">
        <v>101</v>
      </c>
      <c r="K383" t="s">
        <v>692</v>
      </c>
    </row>
    <row r="384" spans="1:18">
      <c r="A384" t="s">
        <v>768</v>
      </c>
      <c r="B384" t="s">
        <v>1865</v>
      </c>
      <c r="C384" t="s">
        <v>452</v>
      </c>
      <c r="D384" t="s">
        <v>463</v>
      </c>
      <c r="E384">
        <v>753105</v>
      </c>
      <c r="F384" t="s">
        <v>457</v>
      </c>
      <c r="G384" t="s">
        <v>1966</v>
      </c>
      <c r="H384">
        <v>1</v>
      </c>
      <c r="J384" t="s">
        <v>179</v>
      </c>
      <c r="K384" t="s">
        <v>680</v>
      </c>
      <c r="R384" t="s">
        <v>1952</v>
      </c>
    </row>
    <row r="385" spans="1:11">
      <c r="A385" t="s">
        <v>769</v>
      </c>
      <c r="B385" t="s">
        <v>1865</v>
      </c>
      <c r="C385" t="s">
        <v>452</v>
      </c>
      <c r="D385" t="s">
        <v>34</v>
      </c>
      <c r="E385">
        <v>751201</v>
      </c>
      <c r="F385" t="s">
        <v>162</v>
      </c>
      <c r="G385" t="s">
        <v>1966</v>
      </c>
      <c r="H385">
        <v>18</v>
      </c>
      <c r="J385" t="s">
        <v>101</v>
      </c>
      <c r="K385" t="s">
        <v>692</v>
      </c>
    </row>
    <row r="386" spans="1:11">
      <c r="A386" t="s">
        <v>770</v>
      </c>
      <c r="B386" t="s">
        <v>1865</v>
      </c>
      <c r="C386" t="s">
        <v>452</v>
      </c>
      <c r="D386" t="s">
        <v>52</v>
      </c>
      <c r="E386">
        <v>751204</v>
      </c>
      <c r="F386" t="s">
        <v>61</v>
      </c>
      <c r="G386" t="s">
        <v>1966</v>
      </c>
      <c r="H386">
        <v>3</v>
      </c>
      <c r="J386" t="s">
        <v>1054</v>
      </c>
      <c r="K386" t="s">
        <v>93</v>
      </c>
    </row>
    <row r="387" spans="1:11">
      <c r="A387" t="s">
        <v>771</v>
      </c>
      <c r="B387" t="s">
        <v>1825</v>
      </c>
      <c r="C387" t="s">
        <v>449</v>
      </c>
      <c r="D387" t="s">
        <v>34</v>
      </c>
      <c r="E387">
        <v>751201</v>
      </c>
      <c r="F387" t="s">
        <v>162</v>
      </c>
      <c r="G387" t="s">
        <v>1966</v>
      </c>
      <c r="H387">
        <v>5</v>
      </c>
      <c r="J387" t="s">
        <v>100</v>
      </c>
      <c r="K387" t="s">
        <v>691</v>
      </c>
    </row>
    <row r="388" spans="1:11">
      <c r="A388" t="s">
        <v>772</v>
      </c>
      <c r="B388" t="s">
        <v>1825</v>
      </c>
      <c r="C388" t="s">
        <v>449</v>
      </c>
      <c r="D388" t="s">
        <v>41</v>
      </c>
      <c r="E388">
        <v>522301</v>
      </c>
      <c r="F388" t="s">
        <v>39</v>
      </c>
      <c r="G388" t="s">
        <v>1966</v>
      </c>
      <c r="H388">
        <v>9</v>
      </c>
      <c r="J388" t="s">
        <v>100</v>
      </c>
      <c r="K388" t="s">
        <v>691</v>
      </c>
    </row>
    <row r="389" spans="1:11">
      <c r="A389" t="s">
        <v>773</v>
      </c>
      <c r="B389" t="s">
        <v>1825</v>
      </c>
      <c r="C389" t="s">
        <v>449</v>
      </c>
      <c r="D389" t="s">
        <v>31</v>
      </c>
      <c r="E389">
        <v>723103</v>
      </c>
      <c r="F389" t="s">
        <v>67</v>
      </c>
      <c r="G389" t="s">
        <v>1966</v>
      </c>
      <c r="H389">
        <v>2</v>
      </c>
      <c r="J389" t="s">
        <v>472</v>
      </c>
      <c r="K389" t="s">
        <v>475</v>
      </c>
    </row>
    <row r="390" spans="1:11">
      <c r="A390" t="s">
        <v>774</v>
      </c>
      <c r="B390" t="s">
        <v>1825</v>
      </c>
      <c r="C390" t="s">
        <v>449</v>
      </c>
      <c r="D390" t="s">
        <v>1041</v>
      </c>
      <c r="E390">
        <v>713203</v>
      </c>
      <c r="F390" t="s">
        <v>59</v>
      </c>
      <c r="G390" t="s">
        <v>1966</v>
      </c>
      <c r="H390">
        <v>1</v>
      </c>
      <c r="J390" t="s">
        <v>1065</v>
      </c>
      <c r="K390" t="s">
        <v>679</v>
      </c>
    </row>
    <row r="391" spans="1:11">
      <c r="A391" t="s">
        <v>775</v>
      </c>
      <c r="B391" t="s">
        <v>1825</v>
      </c>
      <c r="C391" t="s">
        <v>449</v>
      </c>
      <c r="D391" t="s">
        <v>30</v>
      </c>
      <c r="E391">
        <v>752208</v>
      </c>
      <c r="F391" t="s">
        <v>62</v>
      </c>
      <c r="G391" t="s">
        <v>1966</v>
      </c>
      <c r="H391">
        <v>2</v>
      </c>
      <c r="J391" t="s">
        <v>1065</v>
      </c>
      <c r="K391" t="s">
        <v>679</v>
      </c>
    </row>
    <row r="392" spans="1:11">
      <c r="A392" t="s">
        <v>776</v>
      </c>
      <c r="B392" t="s">
        <v>1825</v>
      </c>
      <c r="C392" t="s">
        <v>449</v>
      </c>
      <c r="D392" t="s">
        <v>35</v>
      </c>
      <c r="E392">
        <v>741103</v>
      </c>
      <c r="F392" t="s">
        <v>49</v>
      </c>
      <c r="G392" t="s">
        <v>1966</v>
      </c>
      <c r="H392">
        <v>3</v>
      </c>
      <c r="J392" t="s">
        <v>1065</v>
      </c>
      <c r="K392" t="s">
        <v>679</v>
      </c>
    </row>
    <row r="393" spans="1:11">
      <c r="A393" t="s">
        <v>777</v>
      </c>
      <c r="B393" t="s">
        <v>1954</v>
      </c>
      <c r="C393" t="s">
        <v>469</v>
      </c>
      <c r="D393" t="s">
        <v>33</v>
      </c>
      <c r="E393">
        <v>514101</v>
      </c>
      <c r="F393" t="s">
        <v>68</v>
      </c>
      <c r="G393" t="s">
        <v>1966</v>
      </c>
      <c r="H393">
        <v>19</v>
      </c>
      <c r="I393">
        <v>15</v>
      </c>
      <c r="J393" t="s">
        <v>100</v>
      </c>
      <c r="K393" t="s">
        <v>691</v>
      </c>
    </row>
    <row r="394" spans="1:11">
      <c r="A394" t="s">
        <v>778</v>
      </c>
      <c r="B394" t="s">
        <v>1954</v>
      </c>
      <c r="C394" t="s">
        <v>469</v>
      </c>
      <c r="D394" t="s">
        <v>34</v>
      </c>
      <c r="E394">
        <v>751201</v>
      </c>
      <c r="F394" t="s">
        <v>162</v>
      </c>
      <c r="G394" t="s">
        <v>1966</v>
      </c>
      <c r="H394">
        <v>8</v>
      </c>
      <c r="I394">
        <v>8</v>
      </c>
      <c r="J394" t="s">
        <v>100</v>
      </c>
      <c r="K394" t="s">
        <v>691</v>
      </c>
    </row>
    <row r="395" spans="1:11">
      <c r="A395" t="s">
        <v>779</v>
      </c>
      <c r="B395" t="s">
        <v>1954</v>
      </c>
      <c r="C395" t="s">
        <v>469</v>
      </c>
      <c r="D395" t="s">
        <v>41</v>
      </c>
      <c r="E395">
        <v>522301</v>
      </c>
      <c r="F395" t="s">
        <v>39</v>
      </c>
      <c r="G395" t="s">
        <v>1966</v>
      </c>
      <c r="H395">
        <v>17</v>
      </c>
      <c r="I395">
        <v>11</v>
      </c>
      <c r="J395" t="s">
        <v>100</v>
      </c>
      <c r="K395" t="s">
        <v>691</v>
      </c>
    </row>
    <row r="396" spans="1:11">
      <c r="A396" t="s">
        <v>780</v>
      </c>
      <c r="B396" t="s">
        <v>1954</v>
      </c>
      <c r="C396" t="s">
        <v>469</v>
      </c>
      <c r="D396" t="s">
        <v>30</v>
      </c>
      <c r="E396">
        <v>752205</v>
      </c>
      <c r="F396" t="s">
        <v>62</v>
      </c>
      <c r="G396" t="s">
        <v>1966</v>
      </c>
      <c r="H396">
        <v>2</v>
      </c>
      <c r="I396">
        <v>0</v>
      </c>
      <c r="J396" t="s">
        <v>1065</v>
      </c>
      <c r="K396" t="s">
        <v>679</v>
      </c>
    </row>
    <row r="397" spans="1:11">
      <c r="A397" t="s">
        <v>781</v>
      </c>
      <c r="B397" t="s">
        <v>1954</v>
      </c>
      <c r="C397" t="s">
        <v>469</v>
      </c>
      <c r="D397" t="s">
        <v>50</v>
      </c>
      <c r="E397">
        <v>343101</v>
      </c>
      <c r="F397" t="s">
        <v>58</v>
      </c>
      <c r="G397" t="s">
        <v>1966</v>
      </c>
      <c r="H397">
        <v>4</v>
      </c>
      <c r="I397">
        <v>2</v>
      </c>
      <c r="J397" t="s">
        <v>461</v>
      </c>
      <c r="K397" t="s">
        <v>37</v>
      </c>
    </row>
    <row r="398" spans="1:11">
      <c r="A398" t="s">
        <v>782</v>
      </c>
      <c r="B398" t="s">
        <v>1954</v>
      </c>
      <c r="C398" t="s">
        <v>469</v>
      </c>
      <c r="D398" t="s">
        <v>48</v>
      </c>
      <c r="E398">
        <v>741203</v>
      </c>
      <c r="F398" t="s">
        <v>57</v>
      </c>
      <c r="G398" t="s">
        <v>1966</v>
      </c>
      <c r="H398">
        <v>1</v>
      </c>
      <c r="I398">
        <v>0</v>
      </c>
      <c r="J398" t="s">
        <v>54</v>
      </c>
      <c r="K398" t="s">
        <v>93</v>
      </c>
    </row>
    <row r="399" spans="1:11">
      <c r="A399" t="s">
        <v>783</v>
      </c>
      <c r="B399" t="s">
        <v>1954</v>
      </c>
      <c r="C399" t="s">
        <v>469</v>
      </c>
      <c r="D399" t="s">
        <v>35</v>
      </c>
      <c r="E399">
        <v>741103</v>
      </c>
      <c r="F399" t="s">
        <v>49</v>
      </c>
      <c r="G399" t="s">
        <v>1966</v>
      </c>
      <c r="H399">
        <v>3</v>
      </c>
      <c r="I399">
        <v>0</v>
      </c>
      <c r="J399" t="s">
        <v>54</v>
      </c>
      <c r="K399" t="s">
        <v>93</v>
      </c>
    </row>
    <row r="400" spans="1:11">
      <c r="A400" t="s">
        <v>784</v>
      </c>
      <c r="B400" t="s">
        <v>1954</v>
      </c>
      <c r="C400" t="s">
        <v>469</v>
      </c>
      <c r="D400" t="s">
        <v>171</v>
      </c>
      <c r="E400">
        <v>712618</v>
      </c>
      <c r="F400" t="s">
        <v>77</v>
      </c>
      <c r="G400" t="s">
        <v>1966</v>
      </c>
      <c r="H400">
        <v>1</v>
      </c>
      <c r="I400">
        <v>0</v>
      </c>
      <c r="J400" t="s">
        <v>54</v>
      </c>
      <c r="K400" t="s">
        <v>93</v>
      </c>
    </row>
    <row r="401" spans="1:11">
      <c r="A401" t="s">
        <v>785</v>
      </c>
      <c r="B401" t="s">
        <v>1954</v>
      </c>
      <c r="C401" t="s">
        <v>469</v>
      </c>
      <c r="D401" t="s">
        <v>206</v>
      </c>
      <c r="E401">
        <v>742117</v>
      </c>
      <c r="F401" t="s">
        <v>181</v>
      </c>
      <c r="G401" t="s">
        <v>1966</v>
      </c>
      <c r="H401">
        <v>1</v>
      </c>
      <c r="I401">
        <v>0</v>
      </c>
      <c r="J401" t="s">
        <v>1065</v>
      </c>
      <c r="K401" t="s">
        <v>679</v>
      </c>
    </row>
    <row r="402" spans="1:11">
      <c r="A402" t="s">
        <v>786</v>
      </c>
      <c r="B402" t="s">
        <v>1824</v>
      </c>
      <c r="C402" t="s">
        <v>471</v>
      </c>
      <c r="D402" t="s">
        <v>91</v>
      </c>
      <c r="E402">
        <v>722307</v>
      </c>
      <c r="F402" t="s">
        <v>74</v>
      </c>
      <c r="G402" t="s">
        <v>1966</v>
      </c>
      <c r="H402">
        <v>4</v>
      </c>
      <c r="J402" t="s">
        <v>54</v>
      </c>
      <c r="K402" t="s">
        <v>93</v>
      </c>
    </row>
    <row r="403" spans="1:11">
      <c r="A403" t="s">
        <v>787</v>
      </c>
      <c r="B403" t="s">
        <v>1824</v>
      </c>
      <c r="C403" t="s">
        <v>471</v>
      </c>
      <c r="D403" t="s">
        <v>40</v>
      </c>
      <c r="E403">
        <v>512001</v>
      </c>
      <c r="F403" t="s">
        <v>72</v>
      </c>
      <c r="G403" t="s">
        <v>1966</v>
      </c>
      <c r="H403">
        <v>2</v>
      </c>
      <c r="J403" t="s">
        <v>100</v>
      </c>
      <c r="K403" t="s">
        <v>691</v>
      </c>
    </row>
    <row r="404" spans="1:11">
      <c r="A404" t="s">
        <v>788</v>
      </c>
      <c r="B404" t="s">
        <v>1824</v>
      </c>
      <c r="C404" t="s">
        <v>471</v>
      </c>
      <c r="D404" t="s">
        <v>41</v>
      </c>
      <c r="E404">
        <v>522301</v>
      </c>
      <c r="F404" t="s">
        <v>39</v>
      </c>
      <c r="G404" t="s">
        <v>1966</v>
      </c>
      <c r="H404">
        <v>2</v>
      </c>
      <c r="J404" t="s">
        <v>100</v>
      </c>
      <c r="K404" t="s">
        <v>691</v>
      </c>
    </row>
    <row r="405" spans="1:11">
      <c r="A405" t="s">
        <v>789</v>
      </c>
      <c r="B405" t="s">
        <v>1824</v>
      </c>
      <c r="C405" t="s">
        <v>471</v>
      </c>
      <c r="D405" t="s">
        <v>33</v>
      </c>
      <c r="E405">
        <v>514101</v>
      </c>
      <c r="F405" t="s">
        <v>68</v>
      </c>
      <c r="G405" t="s">
        <v>1966</v>
      </c>
      <c r="H405">
        <v>1</v>
      </c>
      <c r="J405" t="s">
        <v>100</v>
      </c>
      <c r="K405" t="s">
        <v>691</v>
      </c>
    </row>
    <row r="406" spans="1:11">
      <c r="A406" t="s">
        <v>790</v>
      </c>
      <c r="B406" t="s">
        <v>1824</v>
      </c>
      <c r="C406" t="s">
        <v>471</v>
      </c>
      <c r="D406" t="s">
        <v>34</v>
      </c>
      <c r="E406">
        <v>751201</v>
      </c>
      <c r="F406" t="s">
        <v>162</v>
      </c>
      <c r="G406" t="s">
        <v>1966</v>
      </c>
      <c r="H406">
        <v>1</v>
      </c>
      <c r="J406" t="s">
        <v>100</v>
      </c>
      <c r="K406" t="s">
        <v>691</v>
      </c>
    </row>
    <row r="407" spans="1:11">
      <c r="A407" t="s">
        <v>791</v>
      </c>
      <c r="B407" t="s">
        <v>1826</v>
      </c>
      <c r="C407" t="s">
        <v>450</v>
      </c>
      <c r="D407" t="s">
        <v>33</v>
      </c>
      <c r="E407">
        <v>514101</v>
      </c>
      <c r="F407" t="s">
        <v>68</v>
      </c>
      <c r="G407" t="s">
        <v>1966</v>
      </c>
      <c r="H407">
        <v>15</v>
      </c>
      <c r="I407">
        <v>14</v>
      </c>
      <c r="J407" t="s">
        <v>1959</v>
      </c>
      <c r="K407" t="s">
        <v>677</v>
      </c>
    </row>
    <row r="408" spans="1:11">
      <c r="A408" t="s">
        <v>792</v>
      </c>
      <c r="B408" t="s">
        <v>1826</v>
      </c>
      <c r="C408" t="s">
        <v>450</v>
      </c>
      <c r="D408" t="s">
        <v>31</v>
      </c>
      <c r="E408">
        <v>723103</v>
      </c>
      <c r="F408" t="s">
        <v>67</v>
      </c>
      <c r="G408" t="s">
        <v>1966</v>
      </c>
      <c r="H408">
        <v>11</v>
      </c>
      <c r="I408">
        <v>0</v>
      </c>
      <c r="J408" t="s">
        <v>1959</v>
      </c>
      <c r="K408" t="s">
        <v>677</v>
      </c>
    </row>
    <row r="409" spans="1:11">
      <c r="A409" t="s">
        <v>793</v>
      </c>
      <c r="B409" t="s">
        <v>1826</v>
      </c>
      <c r="C409" t="s">
        <v>450</v>
      </c>
      <c r="D409" t="s">
        <v>40</v>
      </c>
      <c r="E409">
        <v>512001</v>
      </c>
      <c r="F409" t="s">
        <v>72</v>
      </c>
      <c r="G409" t="s">
        <v>1966</v>
      </c>
      <c r="H409">
        <v>10</v>
      </c>
      <c r="I409">
        <v>2</v>
      </c>
      <c r="J409" t="s">
        <v>1959</v>
      </c>
      <c r="K409" t="s">
        <v>677</v>
      </c>
    </row>
    <row r="410" spans="1:11">
      <c r="A410" t="s">
        <v>794</v>
      </c>
      <c r="B410" t="s">
        <v>1826</v>
      </c>
      <c r="C410" t="s">
        <v>450</v>
      </c>
      <c r="D410" t="s">
        <v>41</v>
      </c>
      <c r="E410">
        <v>522301</v>
      </c>
      <c r="F410" t="s">
        <v>39</v>
      </c>
      <c r="G410" t="s">
        <v>1966</v>
      </c>
      <c r="H410">
        <v>7</v>
      </c>
      <c r="I410">
        <v>4</v>
      </c>
      <c r="J410" t="s">
        <v>1959</v>
      </c>
      <c r="K410" t="s">
        <v>677</v>
      </c>
    </row>
    <row r="411" spans="1:11">
      <c r="A411" t="s">
        <v>795</v>
      </c>
      <c r="B411" t="s">
        <v>1826</v>
      </c>
      <c r="C411" t="s">
        <v>450</v>
      </c>
      <c r="D411" t="s">
        <v>34</v>
      </c>
      <c r="E411">
        <v>751201</v>
      </c>
      <c r="F411" t="s">
        <v>162</v>
      </c>
      <c r="G411" t="s">
        <v>1966</v>
      </c>
      <c r="H411">
        <v>2</v>
      </c>
      <c r="I411">
        <v>2</v>
      </c>
      <c r="J411" t="s">
        <v>1959</v>
      </c>
      <c r="K411" t="s">
        <v>677</v>
      </c>
    </row>
    <row r="412" spans="1:11">
      <c r="A412" t="s">
        <v>796</v>
      </c>
      <c r="B412" t="s">
        <v>1826</v>
      </c>
      <c r="C412" t="s">
        <v>450</v>
      </c>
      <c r="D412" t="s">
        <v>52</v>
      </c>
      <c r="E412">
        <v>751204</v>
      </c>
      <c r="F412" t="s">
        <v>61</v>
      </c>
      <c r="G412" t="s">
        <v>1966</v>
      </c>
      <c r="H412">
        <v>1</v>
      </c>
      <c r="I412">
        <v>0</v>
      </c>
      <c r="J412" t="s">
        <v>54</v>
      </c>
      <c r="K412" t="s">
        <v>93</v>
      </c>
    </row>
    <row r="413" spans="1:11">
      <c r="A413" t="s">
        <v>797</v>
      </c>
      <c r="B413" t="s">
        <v>1826</v>
      </c>
      <c r="C413" t="s">
        <v>450</v>
      </c>
      <c r="D413" t="s">
        <v>169</v>
      </c>
      <c r="E413">
        <v>962907</v>
      </c>
      <c r="F413" t="s">
        <v>170</v>
      </c>
      <c r="G413" t="s">
        <v>1966</v>
      </c>
      <c r="H413">
        <v>4</v>
      </c>
      <c r="I413">
        <v>3</v>
      </c>
      <c r="J413" t="s">
        <v>1959</v>
      </c>
      <c r="K413" t="s">
        <v>677</v>
      </c>
    </row>
    <row r="414" spans="1:11">
      <c r="A414" t="s">
        <v>798</v>
      </c>
      <c r="B414" t="s">
        <v>1826</v>
      </c>
      <c r="C414" t="s">
        <v>450</v>
      </c>
      <c r="D414" t="s">
        <v>48</v>
      </c>
      <c r="E414">
        <v>741203</v>
      </c>
      <c r="F414" t="s">
        <v>57</v>
      </c>
      <c r="G414" t="s">
        <v>1966</v>
      </c>
      <c r="H414">
        <v>2</v>
      </c>
      <c r="I414">
        <v>0</v>
      </c>
      <c r="J414" t="s">
        <v>54</v>
      </c>
      <c r="K414" t="s">
        <v>93</v>
      </c>
    </row>
    <row r="415" spans="1:11">
      <c r="A415" t="s">
        <v>799</v>
      </c>
      <c r="B415" t="s">
        <v>1826</v>
      </c>
      <c r="C415" t="s">
        <v>450</v>
      </c>
      <c r="D415" t="s">
        <v>47</v>
      </c>
      <c r="E415">
        <v>721306</v>
      </c>
      <c r="F415" t="s">
        <v>56</v>
      </c>
      <c r="G415" t="s">
        <v>1966</v>
      </c>
      <c r="H415">
        <v>1</v>
      </c>
      <c r="I415">
        <v>0</v>
      </c>
      <c r="J415" t="s">
        <v>54</v>
      </c>
      <c r="K415" t="s">
        <v>93</v>
      </c>
    </row>
    <row r="416" spans="1:11">
      <c r="A416" t="s">
        <v>800</v>
      </c>
      <c r="B416" t="s">
        <v>1826</v>
      </c>
      <c r="C416" t="s">
        <v>450</v>
      </c>
      <c r="D416" t="s">
        <v>1041</v>
      </c>
      <c r="E416">
        <v>713203</v>
      </c>
      <c r="F416" t="s">
        <v>59</v>
      </c>
      <c r="G416" t="s">
        <v>1966</v>
      </c>
      <c r="H416">
        <v>1</v>
      </c>
      <c r="I416">
        <v>0</v>
      </c>
      <c r="J416" t="s">
        <v>54</v>
      </c>
      <c r="K416" t="s">
        <v>93</v>
      </c>
    </row>
    <row r="417" spans="1:11">
      <c r="A417" t="s">
        <v>801</v>
      </c>
      <c r="B417" t="s">
        <v>1826</v>
      </c>
      <c r="C417" t="s">
        <v>450</v>
      </c>
      <c r="D417" t="s">
        <v>35</v>
      </c>
      <c r="E417">
        <v>741103</v>
      </c>
      <c r="F417" t="s">
        <v>49</v>
      </c>
      <c r="G417" t="s">
        <v>1966</v>
      </c>
      <c r="H417">
        <v>2</v>
      </c>
      <c r="I417">
        <v>0</v>
      </c>
      <c r="J417" t="s">
        <v>54</v>
      </c>
      <c r="K417" t="s">
        <v>93</v>
      </c>
    </row>
    <row r="418" spans="1:11">
      <c r="A418" t="s">
        <v>802</v>
      </c>
      <c r="B418" t="s">
        <v>1960</v>
      </c>
      <c r="C418" t="s">
        <v>1749</v>
      </c>
      <c r="D418" t="s">
        <v>40</v>
      </c>
      <c r="E418">
        <v>512001</v>
      </c>
      <c r="F418" t="s">
        <v>72</v>
      </c>
      <c r="G418" t="s">
        <v>1966</v>
      </c>
      <c r="H418">
        <v>4</v>
      </c>
      <c r="I418">
        <v>1</v>
      </c>
      <c r="J418" t="s">
        <v>96</v>
      </c>
      <c r="K418" t="s">
        <v>190</v>
      </c>
    </row>
    <row r="419" spans="1:11">
      <c r="A419" t="s">
        <v>803</v>
      </c>
      <c r="B419" t="s">
        <v>1960</v>
      </c>
      <c r="C419" t="s">
        <v>1749</v>
      </c>
      <c r="D419" t="s">
        <v>1828</v>
      </c>
      <c r="E419">
        <v>721301</v>
      </c>
      <c r="F419" t="s">
        <v>684</v>
      </c>
      <c r="G419" t="s">
        <v>1966</v>
      </c>
      <c r="H419">
        <v>1</v>
      </c>
      <c r="I419">
        <v>0</v>
      </c>
      <c r="J419" t="s">
        <v>1065</v>
      </c>
      <c r="K419" t="s">
        <v>679</v>
      </c>
    </row>
    <row r="420" spans="1:11">
      <c r="A420" t="s">
        <v>804</v>
      </c>
      <c r="B420" t="s">
        <v>1960</v>
      </c>
      <c r="C420" t="s">
        <v>1749</v>
      </c>
      <c r="D420" t="s">
        <v>41</v>
      </c>
      <c r="E420">
        <v>522301</v>
      </c>
      <c r="F420" t="s">
        <v>39</v>
      </c>
      <c r="G420" t="s">
        <v>1966</v>
      </c>
      <c r="H420">
        <v>2</v>
      </c>
      <c r="I420">
        <v>1</v>
      </c>
      <c r="J420" t="s">
        <v>96</v>
      </c>
      <c r="K420" t="s">
        <v>190</v>
      </c>
    </row>
    <row r="421" spans="1:11">
      <c r="A421" t="s">
        <v>805</v>
      </c>
      <c r="B421" t="s">
        <v>1961</v>
      </c>
      <c r="C421" t="s">
        <v>473</v>
      </c>
      <c r="D421" t="s">
        <v>34</v>
      </c>
      <c r="E421">
        <v>751201</v>
      </c>
      <c r="F421" t="s">
        <v>162</v>
      </c>
      <c r="G421" t="s">
        <v>1966</v>
      </c>
      <c r="H421">
        <v>3</v>
      </c>
      <c r="I421">
        <v>3</v>
      </c>
      <c r="J421" t="s">
        <v>101</v>
      </c>
      <c r="K421" t="s">
        <v>692</v>
      </c>
    </row>
    <row r="422" spans="1:11">
      <c r="A422" t="s">
        <v>806</v>
      </c>
      <c r="B422" t="s">
        <v>1961</v>
      </c>
      <c r="C422" t="s">
        <v>473</v>
      </c>
      <c r="D422" t="s">
        <v>35</v>
      </c>
      <c r="E422">
        <v>741103</v>
      </c>
      <c r="F422" t="s">
        <v>49</v>
      </c>
      <c r="G422" t="s">
        <v>1966</v>
      </c>
      <c r="H422">
        <v>2</v>
      </c>
      <c r="I422">
        <v>0</v>
      </c>
      <c r="J422" t="s">
        <v>101</v>
      </c>
      <c r="K422" t="s">
        <v>692</v>
      </c>
    </row>
    <row r="423" spans="1:11">
      <c r="A423" t="s">
        <v>807</v>
      </c>
      <c r="B423" t="s">
        <v>1961</v>
      </c>
      <c r="C423" t="s">
        <v>473</v>
      </c>
      <c r="D423" t="s">
        <v>33</v>
      </c>
      <c r="E423">
        <v>514101</v>
      </c>
      <c r="F423" t="s">
        <v>68</v>
      </c>
      <c r="G423" t="s">
        <v>1966</v>
      </c>
      <c r="H423">
        <v>5</v>
      </c>
      <c r="I423">
        <v>5</v>
      </c>
      <c r="J423" t="s">
        <v>101</v>
      </c>
      <c r="K423" t="s">
        <v>692</v>
      </c>
    </row>
    <row r="424" spans="1:11">
      <c r="A424" t="s">
        <v>808</v>
      </c>
      <c r="B424" t="s">
        <v>1961</v>
      </c>
      <c r="C424" t="s">
        <v>473</v>
      </c>
      <c r="D424" t="s">
        <v>41</v>
      </c>
      <c r="E424">
        <v>522301</v>
      </c>
      <c r="F424" t="s">
        <v>39</v>
      </c>
      <c r="G424" t="s">
        <v>1966</v>
      </c>
      <c r="H424">
        <v>1</v>
      </c>
      <c r="I424">
        <v>1</v>
      </c>
      <c r="J424" t="s">
        <v>101</v>
      </c>
      <c r="K424" t="s">
        <v>692</v>
      </c>
    </row>
    <row r="425" spans="1:11">
      <c r="A425" t="s">
        <v>809</v>
      </c>
      <c r="B425" t="s">
        <v>1961</v>
      </c>
      <c r="C425" t="s">
        <v>473</v>
      </c>
      <c r="D425" t="s">
        <v>30</v>
      </c>
      <c r="E425">
        <v>752205</v>
      </c>
      <c r="F425" t="s">
        <v>62</v>
      </c>
      <c r="G425" t="s">
        <v>1966</v>
      </c>
      <c r="H425">
        <v>4</v>
      </c>
      <c r="I425">
        <v>0</v>
      </c>
      <c r="J425" t="s">
        <v>101</v>
      </c>
      <c r="K425" t="s">
        <v>692</v>
      </c>
    </row>
    <row r="426" spans="1:11">
      <c r="A426" t="s">
        <v>810</v>
      </c>
      <c r="B426" t="s">
        <v>1961</v>
      </c>
      <c r="C426" t="s">
        <v>473</v>
      </c>
      <c r="D426" t="s">
        <v>171</v>
      </c>
      <c r="E426">
        <v>712618</v>
      </c>
      <c r="F426" t="s">
        <v>77</v>
      </c>
      <c r="G426" t="s">
        <v>1966</v>
      </c>
      <c r="H426">
        <v>3</v>
      </c>
      <c r="I426">
        <v>0</v>
      </c>
      <c r="J426" t="s">
        <v>101</v>
      </c>
      <c r="K426" t="s">
        <v>692</v>
      </c>
    </row>
    <row r="427" spans="1:11">
      <c r="A427" t="s">
        <v>811</v>
      </c>
      <c r="B427" t="s">
        <v>1961</v>
      </c>
      <c r="C427" t="s">
        <v>473</v>
      </c>
      <c r="D427" t="s">
        <v>53</v>
      </c>
      <c r="E427">
        <v>753402</v>
      </c>
      <c r="F427" t="s">
        <v>63</v>
      </c>
      <c r="G427" t="s">
        <v>1966</v>
      </c>
      <c r="H427">
        <v>5</v>
      </c>
      <c r="I427">
        <v>0</v>
      </c>
      <c r="J427" t="s">
        <v>101</v>
      </c>
      <c r="K427" t="s">
        <v>692</v>
      </c>
    </row>
    <row r="428" spans="1:11">
      <c r="A428" t="s">
        <v>812</v>
      </c>
      <c r="B428" t="s">
        <v>1961</v>
      </c>
      <c r="C428" t="s">
        <v>473</v>
      </c>
      <c r="D428" t="s">
        <v>36</v>
      </c>
      <c r="E428">
        <v>711204</v>
      </c>
      <c r="F428" t="s">
        <v>94</v>
      </c>
      <c r="G428" t="s">
        <v>1966</v>
      </c>
      <c r="H428">
        <v>2</v>
      </c>
      <c r="I428">
        <v>0</v>
      </c>
      <c r="J428" t="s">
        <v>54</v>
      </c>
      <c r="K428" t="s">
        <v>93</v>
      </c>
    </row>
    <row r="429" spans="1:11">
      <c r="A429" t="s">
        <v>813</v>
      </c>
      <c r="B429" t="s">
        <v>1961</v>
      </c>
      <c r="C429" t="s">
        <v>473</v>
      </c>
      <c r="D429" t="s">
        <v>206</v>
      </c>
      <c r="E429">
        <v>742117</v>
      </c>
      <c r="F429" t="s">
        <v>181</v>
      </c>
      <c r="G429" t="s">
        <v>1966</v>
      </c>
      <c r="H429">
        <v>1</v>
      </c>
      <c r="I429">
        <v>0</v>
      </c>
      <c r="J429" t="s">
        <v>179</v>
      </c>
      <c r="K429" t="s">
        <v>680</v>
      </c>
    </row>
    <row r="430" spans="1:11">
      <c r="A430" t="s">
        <v>814</v>
      </c>
      <c r="B430" t="s">
        <v>1961</v>
      </c>
      <c r="C430" t="s">
        <v>473</v>
      </c>
      <c r="D430" t="s">
        <v>42</v>
      </c>
      <c r="E430">
        <v>741201</v>
      </c>
      <c r="F430" t="s">
        <v>161</v>
      </c>
      <c r="G430" t="s">
        <v>1966</v>
      </c>
      <c r="H430">
        <v>1</v>
      </c>
      <c r="I430">
        <v>0</v>
      </c>
      <c r="J430" t="s">
        <v>179</v>
      </c>
      <c r="K430" t="s">
        <v>680</v>
      </c>
    </row>
    <row r="431" spans="1:11">
      <c r="A431" t="s">
        <v>815</v>
      </c>
      <c r="B431" t="s">
        <v>1961</v>
      </c>
      <c r="C431" t="s">
        <v>473</v>
      </c>
      <c r="D431" t="s">
        <v>40</v>
      </c>
      <c r="E431">
        <v>512001</v>
      </c>
      <c r="F431" t="s">
        <v>72</v>
      </c>
      <c r="G431" t="s">
        <v>1966</v>
      </c>
      <c r="H431">
        <v>1</v>
      </c>
      <c r="I431">
        <v>1</v>
      </c>
      <c r="J431" t="s">
        <v>101</v>
      </c>
      <c r="K431" t="s">
        <v>692</v>
      </c>
    </row>
    <row r="432" spans="1:11">
      <c r="A432" t="s">
        <v>816</v>
      </c>
      <c r="B432" t="s">
        <v>1962</v>
      </c>
      <c r="C432" t="s">
        <v>46</v>
      </c>
      <c r="D432" t="s">
        <v>35</v>
      </c>
      <c r="E432">
        <v>741103</v>
      </c>
      <c r="F432" t="s">
        <v>49</v>
      </c>
      <c r="G432" t="s">
        <v>1966</v>
      </c>
      <c r="H432">
        <v>0</v>
      </c>
      <c r="I432">
        <v>0</v>
      </c>
      <c r="J432" t="s">
        <v>54</v>
      </c>
      <c r="K432" t="s">
        <v>93</v>
      </c>
    </row>
    <row r="433" spans="1:18">
      <c r="A433" t="s">
        <v>817</v>
      </c>
      <c r="B433" t="s">
        <v>1874</v>
      </c>
      <c r="C433" t="s">
        <v>208</v>
      </c>
      <c r="D433" t="s">
        <v>30</v>
      </c>
      <c r="E433">
        <v>752205</v>
      </c>
      <c r="F433" t="s">
        <v>62</v>
      </c>
      <c r="G433" t="s">
        <v>1966</v>
      </c>
      <c r="H433">
        <v>5</v>
      </c>
      <c r="I433">
        <v>0</v>
      </c>
      <c r="J433" t="s">
        <v>96</v>
      </c>
      <c r="K433" t="s">
        <v>190</v>
      </c>
    </row>
    <row r="434" spans="1:18">
      <c r="A434" t="s">
        <v>818</v>
      </c>
      <c r="B434" t="s">
        <v>1874</v>
      </c>
      <c r="C434" t="s">
        <v>208</v>
      </c>
      <c r="D434" t="s">
        <v>31</v>
      </c>
      <c r="E434">
        <v>723103</v>
      </c>
      <c r="F434" t="s">
        <v>67</v>
      </c>
      <c r="G434" t="s">
        <v>1966</v>
      </c>
      <c r="H434">
        <v>15</v>
      </c>
      <c r="I434">
        <v>0</v>
      </c>
      <c r="J434" t="s">
        <v>96</v>
      </c>
      <c r="K434" t="s">
        <v>190</v>
      </c>
    </row>
    <row r="435" spans="1:18">
      <c r="A435" t="s">
        <v>819</v>
      </c>
      <c r="B435" t="s">
        <v>1874</v>
      </c>
      <c r="C435" t="s">
        <v>208</v>
      </c>
      <c r="D435" t="s">
        <v>40</v>
      </c>
      <c r="E435">
        <v>512001</v>
      </c>
      <c r="F435" t="s">
        <v>72</v>
      </c>
      <c r="G435" t="s">
        <v>1966</v>
      </c>
      <c r="H435">
        <v>1</v>
      </c>
      <c r="I435">
        <v>0</v>
      </c>
      <c r="J435" t="s">
        <v>96</v>
      </c>
      <c r="K435" t="s">
        <v>190</v>
      </c>
    </row>
    <row r="436" spans="1:18">
      <c r="A436" t="s">
        <v>820</v>
      </c>
      <c r="B436" t="s">
        <v>1874</v>
      </c>
      <c r="C436" t="s">
        <v>208</v>
      </c>
      <c r="D436" t="s">
        <v>35</v>
      </c>
      <c r="E436">
        <v>741103</v>
      </c>
      <c r="F436" t="s">
        <v>49</v>
      </c>
      <c r="G436" t="s">
        <v>1966</v>
      </c>
      <c r="H436">
        <v>2</v>
      </c>
      <c r="I436">
        <v>0</v>
      </c>
      <c r="J436" t="s">
        <v>1065</v>
      </c>
      <c r="K436" t="s">
        <v>679</v>
      </c>
    </row>
    <row r="437" spans="1:18">
      <c r="A437" t="s">
        <v>1820</v>
      </c>
      <c r="B437" t="s">
        <v>1874</v>
      </c>
      <c r="C437" t="s">
        <v>208</v>
      </c>
      <c r="D437" t="s">
        <v>41</v>
      </c>
      <c r="E437">
        <v>522301</v>
      </c>
      <c r="F437" t="s">
        <v>39</v>
      </c>
      <c r="G437" t="s">
        <v>1966</v>
      </c>
      <c r="H437">
        <v>7</v>
      </c>
      <c r="I437">
        <v>6</v>
      </c>
      <c r="J437" t="s">
        <v>96</v>
      </c>
      <c r="K437" t="s">
        <v>190</v>
      </c>
    </row>
    <row r="438" spans="1:18">
      <c r="A438" t="s">
        <v>821</v>
      </c>
      <c r="B438" t="s">
        <v>1874</v>
      </c>
      <c r="C438" t="s">
        <v>208</v>
      </c>
      <c r="D438" t="s">
        <v>34</v>
      </c>
      <c r="E438">
        <v>751201</v>
      </c>
      <c r="F438" t="s">
        <v>162</v>
      </c>
      <c r="G438" t="s">
        <v>1966</v>
      </c>
      <c r="H438">
        <v>1</v>
      </c>
      <c r="I438">
        <v>1</v>
      </c>
      <c r="J438" t="s">
        <v>1065</v>
      </c>
      <c r="K438" t="s">
        <v>679</v>
      </c>
    </row>
    <row r="439" spans="1:18">
      <c r="A439" t="s">
        <v>822</v>
      </c>
      <c r="B439" t="s">
        <v>1874</v>
      </c>
      <c r="C439" t="s">
        <v>208</v>
      </c>
      <c r="D439" t="s">
        <v>33</v>
      </c>
      <c r="E439">
        <v>514101</v>
      </c>
      <c r="F439" t="s">
        <v>68</v>
      </c>
      <c r="G439" t="s">
        <v>1966</v>
      </c>
      <c r="H439">
        <v>7</v>
      </c>
      <c r="I439">
        <v>1</v>
      </c>
      <c r="J439" t="s">
        <v>1065</v>
      </c>
      <c r="K439" t="s">
        <v>679</v>
      </c>
    </row>
    <row r="440" spans="1:18">
      <c r="A440" t="s">
        <v>823</v>
      </c>
      <c r="B440" t="s">
        <v>1874</v>
      </c>
      <c r="C440" t="s">
        <v>208</v>
      </c>
      <c r="D440" t="s">
        <v>172</v>
      </c>
      <c r="E440">
        <v>722204</v>
      </c>
      <c r="F440" t="s">
        <v>164</v>
      </c>
      <c r="G440" t="s">
        <v>1966</v>
      </c>
      <c r="H440">
        <v>1</v>
      </c>
      <c r="I440">
        <v>0</v>
      </c>
      <c r="J440" t="s">
        <v>96</v>
      </c>
      <c r="K440" t="s">
        <v>190</v>
      </c>
    </row>
    <row r="441" spans="1:18">
      <c r="A441" t="s">
        <v>824</v>
      </c>
      <c r="B441" t="s">
        <v>1808</v>
      </c>
      <c r="C441" t="s">
        <v>122</v>
      </c>
      <c r="D441" t="s">
        <v>40</v>
      </c>
      <c r="E441">
        <v>512001</v>
      </c>
      <c r="F441" t="s">
        <v>72</v>
      </c>
      <c r="G441" t="s">
        <v>1966</v>
      </c>
      <c r="H441">
        <v>5</v>
      </c>
      <c r="I441">
        <v>3</v>
      </c>
      <c r="J441" t="s">
        <v>101</v>
      </c>
      <c r="K441" t="s">
        <v>692</v>
      </c>
    </row>
    <row r="442" spans="1:18">
      <c r="A442" t="s">
        <v>825</v>
      </c>
      <c r="B442" t="s">
        <v>1808</v>
      </c>
      <c r="C442" t="s">
        <v>122</v>
      </c>
      <c r="D442" t="s">
        <v>41</v>
      </c>
      <c r="E442">
        <v>522301</v>
      </c>
      <c r="F442" t="s">
        <v>39</v>
      </c>
      <c r="G442" t="s">
        <v>1966</v>
      </c>
      <c r="H442">
        <v>3</v>
      </c>
      <c r="I442">
        <v>2</v>
      </c>
      <c r="J442" t="s">
        <v>101</v>
      </c>
      <c r="K442" t="s">
        <v>692</v>
      </c>
    </row>
    <row r="443" spans="1:18">
      <c r="A443" t="s">
        <v>826</v>
      </c>
      <c r="B443" t="s">
        <v>1808</v>
      </c>
      <c r="C443" t="s">
        <v>122</v>
      </c>
      <c r="D443" t="s">
        <v>33</v>
      </c>
      <c r="E443">
        <v>514101</v>
      </c>
      <c r="F443" t="s">
        <v>68</v>
      </c>
      <c r="G443" t="s">
        <v>1966</v>
      </c>
      <c r="H443">
        <v>5</v>
      </c>
      <c r="I443">
        <v>5</v>
      </c>
      <c r="J443" t="s">
        <v>101</v>
      </c>
      <c r="K443" t="s">
        <v>692</v>
      </c>
    </row>
    <row r="444" spans="1:18">
      <c r="A444" t="s">
        <v>827</v>
      </c>
      <c r="B444" t="s">
        <v>1808</v>
      </c>
      <c r="C444" t="s">
        <v>122</v>
      </c>
      <c r="D444" t="s">
        <v>31</v>
      </c>
      <c r="E444">
        <v>723103</v>
      </c>
      <c r="F444" t="s">
        <v>67</v>
      </c>
      <c r="G444" t="s">
        <v>1966</v>
      </c>
      <c r="H444">
        <v>12</v>
      </c>
      <c r="I444">
        <v>0</v>
      </c>
      <c r="J444" t="s">
        <v>54</v>
      </c>
      <c r="K444" t="s">
        <v>93</v>
      </c>
    </row>
    <row r="445" spans="1:18">
      <c r="A445" t="s">
        <v>828</v>
      </c>
      <c r="B445" t="s">
        <v>1808</v>
      </c>
      <c r="C445" t="s">
        <v>122</v>
      </c>
      <c r="D445" t="s">
        <v>171</v>
      </c>
      <c r="E445">
        <v>712618</v>
      </c>
      <c r="F445" t="s">
        <v>77</v>
      </c>
      <c r="G445" t="s">
        <v>1966</v>
      </c>
      <c r="H445">
        <v>1</v>
      </c>
      <c r="I445">
        <v>0</v>
      </c>
      <c r="J445" t="s">
        <v>54</v>
      </c>
      <c r="K445" t="s">
        <v>93</v>
      </c>
    </row>
    <row r="446" spans="1:18">
      <c r="A446" t="s">
        <v>829</v>
      </c>
      <c r="B446" t="s">
        <v>1808</v>
      </c>
      <c r="C446" t="s">
        <v>122</v>
      </c>
      <c r="D446" t="s">
        <v>91</v>
      </c>
      <c r="E446">
        <v>722307</v>
      </c>
      <c r="F446" t="s">
        <v>74</v>
      </c>
      <c r="G446" t="s">
        <v>1966</v>
      </c>
      <c r="H446">
        <v>3</v>
      </c>
      <c r="I446">
        <v>0</v>
      </c>
      <c r="J446" t="s">
        <v>54</v>
      </c>
      <c r="K446" t="s">
        <v>93</v>
      </c>
    </row>
    <row r="447" spans="1:18">
      <c r="A447" t="s">
        <v>830</v>
      </c>
      <c r="B447" t="s">
        <v>1808</v>
      </c>
      <c r="C447" t="s">
        <v>122</v>
      </c>
      <c r="D447" t="s">
        <v>30</v>
      </c>
      <c r="E447">
        <v>752205</v>
      </c>
      <c r="F447" t="s">
        <v>62</v>
      </c>
      <c r="G447" t="s">
        <v>1966</v>
      </c>
      <c r="H447">
        <v>1</v>
      </c>
      <c r="I447">
        <v>0</v>
      </c>
      <c r="J447" t="s">
        <v>101</v>
      </c>
      <c r="K447" t="s">
        <v>692</v>
      </c>
    </row>
    <row r="448" spans="1:18">
      <c r="A448" t="s">
        <v>831</v>
      </c>
      <c r="B448" t="s">
        <v>1808</v>
      </c>
      <c r="C448" t="s">
        <v>122</v>
      </c>
      <c r="D448" t="s">
        <v>42</v>
      </c>
      <c r="E448">
        <v>741201</v>
      </c>
      <c r="F448" t="s">
        <v>161</v>
      </c>
      <c r="G448" t="s">
        <v>1837</v>
      </c>
      <c r="H448">
        <v>3</v>
      </c>
      <c r="I448">
        <v>0</v>
      </c>
      <c r="J448" t="s">
        <v>1074</v>
      </c>
      <c r="K448" t="s">
        <v>1076</v>
      </c>
      <c r="R448" t="s">
        <v>1964</v>
      </c>
    </row>
    <row r="449" spans="1:11">
      <c r="A449" t="s">
        <v>832</v>
      </c>
      <c r="B449" t="s">
        <v>1808</v>
      </c>
      <c r="C449" t="s">
        <v>122</v>
      </c>
      <c r="D449" t="s">
        <v>34</v>
      </c>
      <c r="E449">
        <v>751201</v>
      </c>
      <c r="F449" t="s">
        <v>162</v>
      </c>
      <c r="G449" t="s">
        <v>1966</v>
      </c>
      <c r="H449">
        <v>1</v>
      </c>
      <c r="I449">
        <v>1</v>
      </c>
      <c r="J449" t="s">
        <v>101</v>
      </c>
      <c r="K449" t="s">
        <v>692</v>
      </c>
    </row>
    <row r="450" spans="1:11">
      <c r="A450" t="s">
        <v>833</v>
      </c>
      <c r="B450" t="s">
        <v>1869</v>
      </c>
      <c r="C450" t="s">
        <v>124</v>
      </c>
      <c r="D450" t="s">
        <v>34</v>
      </c>
      <c r="E450">
        <v>751201</v>
      </c>
      <c r="F450" t="s">
        <v>162</v>
      </c>
      <c r="G450" t="s">
        <v>1966</v>
      </c>
      <c r="H450">
        <v>1</v>
      </c>
      <c r="I450">
        <v>1</v>
      </c>
      <c r="J450" t="s">
        <v>100</v>
      </c>
      <c r="K450" t="s">
        <v>691</v>
      </c>
    </row>
    <row r="451" spans="1:11">
      <c r="A451" t="s">
        <v>834</v>
      </c>
      <c r="B451" t="s">
        <v>1869</v>
      </c>
      <c r="C451" t="s">
        <v>124</v>
      </c>
      <c r="D451" t="s">
        <v>40</v>
      </c>
      <c r="E451">
        <v>512001</v>
      </c>
      <c r="F451" t="s">
        <v>72</v>
      </c>
      <c r="G451" t="s">
        <v>1966</v>
      </c>
      <c r="H451">
        <v>1</v>
      </c>
      <c r="I451">
        <v>1</v>
      </c>
      <c r="J451" t="s">
        <v>100</v>
      </c>
      <c r="K451" t="s">
        <v>691</v>
      </c>
    </row>
    <row r="452" spans="1:11">
      <c r="A452" t="s">
        <v>835</v>
      </c>
      <c r="B452" t="s">
        <v>1869</v>
      </c>
      <c r="C452" t="s">
        <v>124</v>
      </c>
      <c r="D452" t="s">
        <v>41</v>
      </c>
      <c r="E452">
        <v>522301</v>
      </c>
      <c r="F452" t="s">
        <v>39</v>
      </c>
      <c r="G452" t="s">
        <v>1966</v>
      </c>
      <c r="H452">
        <v>7</v>
      </c>
      <c r="I452">
        <v>5</v>
      </c>
      <c r="J452" t="s">
        <v>100</v>
      </c>
      <c r="K452" t="s">
        <v>691</v>
      </c>
    </row>
    <row r="453" spans="1:11">
      <c r="A453" t="s">
        <v>836</v>
      </c>
      <c r="B453" t="s">
        <v>1869</v>
      </c>
      <c r="C453" t="s">
        <v>124</v>
      </c>
      <c r="D453" t="s">
        <v>33</v>
      </c>
      <c r="E453">
        <v>514101</v>
      </c>
      <c r="F453" t="s">
        <v>68</v>
      </c>
      <c r="G453" t="s">
        <v>1966</v>
      </c>
      <c r="H453">
        <v>2</v>
      </c>
      <c r="I453">
        <v>2</v>
      </c>
      <c r="J453" t="s">
        <v>100</v>
      </c>
      <c r="K453" t="s">
        <v>691</v>
      </c>
    </row>
    <row r="454" spans="1:11">
      <c r="A454" t="s">
        <v>837</v>
      </c>
      <c r="B454" t="s">
        <v>1869</v>
      </c>
      <c r="C454" t="s">
        <v>124</v>
      </c>
      <c r="D454" t="s">
        <v>31</v>
      </c>
      <c r="E454">
        <v>723103</v>
      </c>
      <c r="F454" t="s">
        <v>67</v>
      </c>
      <c r="G454" t="s">
        <v>1966</v>
      </c>
      <c r="H454">
        <v>1</v>
      </c>
      <c r="I454">
        <v>0</v>
      </c>
      <c r="J454" t="s">
        <v>96</v>
      </c>
      <c r="K454" t="s">
        <v>190</v>
      </c>
    </row>
    <row r="455" spans="1:11">
      <c r="A455" t="s">
        <v>838</v>
      </c>
      <c r="B455" t="s">
        <v>1869</v>
      </c>
      <c r="C455" t="s">
        <v>124</v>
      </c>
      <c r="D455" t="s">
        <v>47</v>
      </c>
      <c r="E455">
        <v>721306</v>
      </c>
      <c r="F455" t="s">
        <v>56</v>
      </c>
      <c r="G455" t="s">
        <v>1966</v>
      </c>
      <c r="H455">
        <v>1</v>
      </c>
      <c r="I455">
        <v>0</v>
      </c>
      <c r="J455" t="s">
        <v>54</v>
      </c>
      <c r="K455" t="s">
        <v>93</v>
      </c>
    </row>
    <row r="456" spans="1:11">
      <c r="A456" t="s">
        <v>839</v>
      </c>
      <c r="B456" t="s">
        <v>1869</v>
      </c>
      <c r="C456" t="s">
        <v>124</v>
      </c>
      <c r="D456" t="s">
        <v>171</v>
      </c>
      <c r="E456">
        <v>712618</v>
      </c>
      <c r="F456" t="s">
        <v>77</v>
      </c>
      <c r="G456" t="s">
        <v>1966</v>
      </c>
      <c r="H456">
        <v>1</v>
      </c>
      <c r="I456">
        <v>0</v>
      </c>
      <c r="J456" t="s">
        <v>54</v>
      </c>
      <c r="K456" t="s">
        <v>93</v>
      </c>
    </row>
    <row r="457" spans="1:11">
      <c r="A457" t="s">
        <v>840</v>
      </c>
      <c r="B457" t="s">
        <v>1823</v>
      </c>
      <c r="C457" t="s">
        <v>205</v>
      </c>
      <c r="D457" t="s">
        <v>172</v>
      </c>
      <c r="E457">
        <v>722204</v>
      </c>
      <c r="F457" t="s">
        <v>164</v>
      </c>
      <c r="G457" t="s">
        <v>1966</v>
      </c>
      <c r="H457">
        <v>9</v>
      </c>
      <c r="I457">
        <v>0</v>
      </c>
      <c r="J457" t="s">
        <v>54</v>
      </c>
      <c r="K457" t="s">
        <v>93</v>
      </c>
    </row>
    <row r="458" spans="1:11">
      <c r="A458" t="s">
        <v>841</v>
      </c>
      <c r="B458" t="s">
        <v>1823</v>
      </c>
      <c r="C458" t="s">
        <v>205</v>
      </c>
      <c r="D458" t="s">
        <v>1041</v>
      </c>
      <c r="E458">
        <v>713203</v>
      </c>
      <c r="F458" t="s">
        <v>59</v>
      </c>
      <c r="G458" t="s">
        <v>1966</v>
      </c>
      <c r="H458">
        <v>4</v>
      </c>
      <c r="I458">
        <v>0</v>
      </c>
      <c r="J458" t="s">
        <v>54</v>
      </c>
      <c r="K458" t="s">
        <v>93</v>
      </c>
    </row>
    <row r="459" spans="1:11">
      <c r="A459" t="s">
        <v>842</v>
      </c>
      <c r="B459" t="s">
        <v>1823</v>
      </c>
      <c r="C459" t="s">
        <v>205</v>
      </c>
      <c r="D459" t="s">
        <v>1831</v>
      </c>
      <c r="E459">
        <v>814209</v>
      </c>
      <c r="F459" t="s">
        <v>683</v>
      </c>
      <c r="G459" t="s">
        <v>1966</v>
      </c>
      <c r="H459">
        <v>3</v>
      </c>
      <c r="I459">
        <v>0</v>
      </c>
      <c r="J459" t="s">
        <v>461</v>
      </c>
      <c r="K459" t="s">
        <v>37</v>
      </c>
    </row>
    <row r="460" spans="1:11">
      <c r="A460" t="s">
        <v>843</v>
      </c>
      <c r="B460" t="s">
        <v>1823</v>
      </c>
      <c r="C460" t="s">
        <v>205</v>
      </c>
      <c r="D460" t="s">
        <v>48</v>
      </c>
      <c r="E460">
        <v>741203</v>
      </c>
      <c r="F460" t="s">
        <v>57</v>
      </c>
      <c r="G460" t="s">
        <v>1966</v>
      </c>
      <c r="H460">
        <v>10</v>
      </c>
      <c r="I460">
        <v>0</v>
      </c>
      <c r="J460" t="s">
        <v>54</v>
      </c>
      <c r="K460" t="s">
        <v>93</v>
      </c>
    </row>
    <row r="461" spans="1:11">
      <c r="A461" t="s">
        <v>844</v>
      </c>
      <c r="B461" t="s">
        <v>1804</v>
      </c>
      <c r="C461" t="s">
        <v>46</v>
      </c>
      <c r="D461" t="s">
        <v>41</v>
      </c>
      <c r="E461">
        <v>522301</v>
      </c>
      <c r="F461" t="s">
        <v>39</v>
      </c>
      <c r="G461" t="s">
        <v>1966</v>
      </c>
      <c r="H461">
        <v>3</v>
      </c>
      <c r="I461">
        <v>3</v>
      </c>
      <c r="J461" t="s">
        <v>101</v>
      </c>
      <c r="K461" t="s">
        <v>692</v>
      </c>
    </row>
    <row r="462" spans="1:11">
      <c r="A462" t="s">
        <v>845</v>
      </c>
      <c r="B462" t="s">
        <v>1804</v>
      </c>
      <c r="C462" t="s">
        <v>46</v>
      </c>
      <c r="D462" t="s">
        <v>33</v>
      </c>
      <c r="E462">
        <v>514101</v>
      </c>
      <c r="F462" t="s">
        <v>68</v>
      </c>
      <c r="G462" t="s">
        <v>1966</v>
      </c>
      <c r="H462">
        <v>8</v>
      </c>
      <c r="I462">
        <v>7</v>
      </c>
      <c r="J462" t="s">
        <v>101</v>
      </c>
      <c r="K462" t="s">
        <v>692</v>
      </c>
    </row>
    <row r="463" spans="1:11">
      <c r="A463" t="s">
        <v>846</v>
      </c>
      <c r="B463" t="s">
        <v>1804</v>
      </c>
      <c r="C463" t="s">
        <v>46</v>
      </c>
      <c r="D463" t="s">
        <v>31</v>
      </c>
      <c r="E463">
        <v>723103</v>
      </c>
      <c r="F463" t="s">
        <v>67</v>
      </c>
      <c r="G463" t="s">
        <v>1966</v>
      </c>
      <c r="H463">
        <v>6</v>
      </c>
      <c r="I463">
        <v>0</v>
      </c>
      <c r="J463" t="s">
        <v>101</v>
      </c>
      <c r="K463" t="s">
        <v>692</v>
      </c>
    </row>
    <row r="464" spans="1:11">
      <c r="A464" t="s">
        <v>847</v>
      </c>
      <c r="B464" t="s">
        <v>1804</v>
      </c>
      <c r="C464" t="s">
        <v>46</v>
      </c>
      <c r="D464" t="s">
        <v>30</v>
      </c>
      <c r="E464">
        <v>752205</v>
      </c>
      <c r="F464" t="s">
        <v>62</v>
      </c>
      <c r="G464" t="s">
        <v>1966</v>
      </c>
      <c r="H464">
        <v>1</v>
      </c>
      <c r="I464">
        <v>0</v>
      </c>
      <c r="J464" t="s">
        <v>101</v>
      </c>
      <c r="K464" t="s">
        <v>692</v>
      </c>
    </row>
    <row r="465" spans="1:11">
      <c r="A465" t="s">
        <v>848</v>
      </c>
      <c r="B465" t="s">
        <v>1804</v>
      </c>
      <c r="C465" t="s">
        <v>46</v>
      </c>
      <c r="D465" t="s">
        <v>53</v>
      </c>
      <c r="E465">
        <v>753402</v>
      </c>
      <c r="F465" t="s">
        <v>63</v>
      </c>
      <c r="G465" t="s">
        <v>1966</v>
      </c>
      <c r="H465">
        <v>1</v>
      </c>
      <c r="I465">
        <v>0</v>
      </c>
      <c r="J465" t="s">
        <v>101</v>
      </c>
      <c r="K465" t="s">
        <v>692</v>
      </c>
    </row>
    <row r="466" spans="1:11">
      <c r="A466" t="s">
        <v>849</v>
      </c>
      <c r="B466" t="s">
        <v>1804</v>
      </c>
      <c r="C466" t="s">
        <v>46</v>
      </c>
      <c r="D466" t="s">
        <v>1041</v>
      </c>
      <c r="E466">
        <v>713203</v>
      </c>
      <c r="F466" t="s">
        <v>59</v>
      </c>
      <c r="G466" t="s">
        <v>1966</v>
      </c>
      <c r="H466">
        <v>1</v>
      </c>
      <c r="I466">
        <v>0</v>
      </c>
      <c r="J466" t="s">
        <v>101</v>
      </c>
      <c r="K466" t="s">
        <v>692</v>
      </c>
    </row>
    <row r="467" spans="1:11">
      <c r="A467" t="s">
        <v>850</v>
      </c>
      <c r="B467" t="s">
        <v>1861</v>
      </c>
      <c r="C467" t="s">
        <v>1809</v>
      </c>
      <c r="D467" t="s">
        <v>40</v>
      </c>
      <c r="E467">
        <v>512001</v>
      </c>
      <c r="F467" t="s">
        <v>72</v>
      </c>
      <c r="G467" t="s">
        <v>1966</v>
      </c>
      <c r="H467">
        <v>7</v>
      </c>
      <c r="I467">
        <v>1</v>
      </c>
      <c r="J467" t="s">
        <v>101</v>
      </c>
      <c r="K467" t="s">
        <v>692</v>
      </c>
    </row>
    <row r="468" spans="1:11">
      <c r="A468" t="s">
        <v>851</v>
      </c>
      <c r="B468" t="s">
        <v>1871</v>
      </c>
      <c r="C468" t="s">
        <v>95</v>
      </c>
      <c r="D468" t="s">
        <v>47</v>
      </c>
      <c r="E468">
        <v>721306</v>
      </c>
      <c r="F468" t="s">
        <v>684</v>
      </c>
      <c r="G468" t="s">
        <v>1966</v>
      </c>
      <c r="H468">
        <v>3</v>
      </c>
      <c r="I468">
        <v>0</v>
      </c>
      <c r="J468" t="s">
        <v>101</v>
      </c>
      <c r="K468" t="s">
        <v>692</v>
      </c>
    </row>
    <row r="469" spans="1:11">
      <c r="A469" t="s">
        <v>852</v>
      </c>
      <c r="B469" t="s">
        <v>1871</v>
      </c>
      <c r="C469" t="s">
        <v>95</v>
      </c>
      <c r="D469" t="s">
        <v>34</v>
      </c>
      <c r="E469">
        <v>751201</v>
      </c>
      <c r="F469" t="s">
        <v>162</v>
      </c>
      <c r="G469" t="s">
        <v>1966</v>
      </c>
      <c r="H469">
        <v>3</v>
      </c>
      <c r="I469">
        <v>1</v>
      </c>
      <c r="J469" t="s">
        <v>101</v>
      </c>
      <c r="K469" t="s">
        <v>692</v>
      </c>
    </row>
    <row r="470" spans="1:11">
      <c r="A470" t="s">
        <v>853</v>
      </c>
      <c r="B470" t="s">
        <v>1871</v>
      </c>
      <c r="C470" t="s">
        <v>95</v>
      </c>
      <c r="D470" t="s">
        <v>42</v>
      </c>
      <c r="E470">
        <v>741201</v>
      </c>
      <c r="F470" t="s">
        <v>161</v>
      </c>
      <c r="G470" t="s">
        <v>1966</v>
      </c>
      <c r="H470">
        <v>3</v>
      </c>
      <c r="I470">
        <v>0</v>
      </c>
      <c r="J470" t="s">
        <v>55</v>
      </c>
      <c r="K470" t="s">
        <v>679</v>
      </c>
    </row>
    <row r="471" spans="1:11">
      <c r="A471" t="s">
        <v>854</v>
      </c>
      <c r="B471" t="s">
        <v>1871</v>
      </c>
      <c r="C471" t="s">
        <v>95</v>
      </c>
      <c r="D471" t="s">
        <v>206</v>
      </c>
      <c r="E471">
        <v>742117</v>
      </c>
      <c r="F471" t="s">
        <v>181</v>
      </c>
      <c r="G471" t="s">
        <v>1966</v>
      </c>
      <c r="H471">
        <v>1</v>
      </c>
      <c r="I471">
        <v>0</v>
      </c>
      <c r="J471" t="s">
        <v>55</v>
      </c>
      <c r="K471" t="s">
        <v>679</v>
      </c>
    </row>
    <row r="472" spans="1:11">
      <c r="A472" t="s">
        <v>855</v>
      </c>
      <c r="B472" t="s">
        <v>1871</v>
      </c>
      <c r="C472" t="s">
        <v>95</v>
      </c>
      <c r="D472" t="s">
        <v>35</v>
      </c>
      <c r="E472">
        <v>741103</v>
      </c>
      <c r="F472" t="s">
        <v>49</v>
      </c>
      <c r="G472" t="s">
        <v>1966</v>
      </c>
      <c r="H472">
        <v>5</v>
      </c>
      <c r="I472">
        <v>0</v>
      </c>
      <c r="J472" t="s">
        <v>101</v>
      </c>
      <c r="K472" t="s">
        <v>692</v>
      </c>
    </row>
    <row r="473" spans="1:11">
      <c r="A473" t="s">
        <v>856</v>
      </c>
      <c r="B473" t="s">
        <v>1871</v>
      </c>
      <c r="C473" t="s">
        <v>95</v>
      </c>
      <c r="D473" t="s">
        <v>33</v>
      </c>
      <c r="E473">
        <v>514101</v>
      </c>
      <c r="F473" t="s">
        <v>68</v>
      </c>
      <c r="G473" t="s">
        <v>1966</v>
      </c>
      <c r="H473">
        <v>11</v>
      </c>
      <c r="I473">
        <v>10</v>
      </c>
      <c r="J473" t="s">
        <v>101</v>
      </c>
      <c r="K473" t="s">
        <v>692</v>
      </c>
    </row>
    <row r="474" spans="1:11">
      <c r="A474" t="s">
        <v>857</v>
      </c>
      <c r="B474" t="s">
        <v>1871</v>
      </c>
      <c r="C474" t="s">
        <v>95</v>
      </c>
      <c r="D474" t="s">
        <v>40</v>
      </c>
      <c r="E474">
        <v>512001</v>
      </c>
      <c r="F474" t="s">
        <v>72</v>
      </c>
      <c r="G474" t="s">
        <v>1966</v>
      </c>
      <c r="H474">
        <v>5</v>
      </c>
      <c r="I474">
        <v>4</v>
      </c>
      <c r="J474" t="s">
        <v>96</v>
      </c>
      <c r="K474" t="s">
        <v>190</v>
      </c>
    </row>
    <row r="475" spans="1:11">
      <c r="A475" t="s">
        <v>858</v>
      </c>
      <c r="B475" t="s">
        <v>1871</v>
      </c>
      <c r="C475" t="s">
        <v>95</v>
      </c>
      <c r="D475" t="s">
        <v>1041</v>
      </c>
      <c r="E475">
        <v>713201</v>
      </c>
      <c r="F475" t="s">
        <v>59</v>
      </c>
      <c r="G475" t="s">
        <v>1966</v>
      </c>
      <c r="H475">
        <v>4</v>
      </c>
      <c r="I475">
        <v>0</v>
      </c>
      <c r="J475" t="s">
        <v>101</v>
      </c>
      <c r="K475" t="s">
        <v>692</v>
      </c>
    </row>
    <row r="476" spans="1:11">
      <c r="A476" t="s">
        <v>859</v>
      </c>
      <c r="B476" t="s">
        <v>1871</v>
      </c>
      <c r="C476" t="s">
        <v>95</v>
      </c>
      <c r="D476" t="s">
        <v>31</v>
      </c>
      <c r="E476">
        <v>723103</v>
      </c>
      <c r="F476" t="s">
        <v>67</v>
      </c>
      <c r="G476" t="s">
        <v>1966</v>
      </c>
      <c r="H476">
        <v>13</v>
      </c>
      <c r="I476">
        <v>0</v>
      </c>
      <c r="J476" t="s">
        <v>96</v>
      </c>
      <c r="K476" t="s">
        <v>190</v>
      </c>
    </row>
    <row r="477" spans="1:11">
      <c r="A477" t="s">
        <v>860</v>
      </c>
      <c r="B477" t="s">
        <v>1871</v>
      </c>
      <c r="C477" t="s">
        <v>95</v>
      </c>
      <c r="D477" t="s">
        <v>1055</v>
      </c>
      <c r="E477">
        <v>843103</v>
      </c>
      <c r="F477" t="s">
        <v>165</v>
      </c>
      <c r="G477" t="s">
        <v>1966</v>
      </c>
      <c r="H477">
        <v>2</v>
      </c>
      <c r="I477">
        <v>0</v>
      </c>
      <c r="J477" t="s">
        <v>55</v>
      </c>
      <c r="K477" t="s">
        <v>679</v>
      </c>
    </row>
    <row r="478" spans="1:11">
      <c r="A478" t="s">
        <v>861</v>
      </c>
      <c r="B478" t="s">
        <v>1871</v>
      </c>
      <c r="C478" t="s">
        <v>95</v>
      </c>
      <c r="D478" t="s">
        <v>206</v>
      </c>
      <c r="E478">
        <v>742117</v>
      </c>
      <c r="F478" t="s">
        <v>181</v>
      </c>
      <c r="G478" t="s">
        <v>1966</v>
      </c>
      <c r="H478">
        <v>2</v>
      </c>
      <c r="I478">
        <v>0</v>
      </c>
      <c r="J478" t="s">
        <v>55</v>
      </c>
      <c r="K478" t="s">
        <v>679</v>
      </c>
    </row>
    <row r="479" spans="1:11">
      <c r="A479" t="s">
        <v>862</v>
      </c>
      <c r="B479" t="s">
        <v>1871</v>
      </c>
      <c r="C479" t="s">
        <v>95</v>
      </c>
      <c r="D479" t="s">
        <v>91</v>
      </c>
      <c r="E479">
        <v>722307</v>
      </c>
      <c r="F479" t="s">
        <v>74</v>
      </c>
      <c r="G479" t="s">
        <v>1966</v>
      </c>
      <c r="H479">
        <v>1</v>
      </c>
      <c r="I479">
        <v>0</v>
      </c>
      <c r="J479" t="s">
        <v>101</v>
      </c>
      <c r="K479" t="s">
        <v>692</v>
      </c>
    </row>
    <row r="480" spans="1:11">
      <c r="A480" t="s">
        <v>863</v>
      </c>
      <c r="B480" t="s">
        <v>1871</v>
      </c>
      <c r="C480" t="s">
        <v>95</v>
      </c>
      <c r="D480" t="s">
        <v>30</v>
      </c>
      <c r="E480">
        <v>752205</v>
      </c>
      <c r="F480" t="s">
        <v>62</v>
      </c>
      <c r="G480" t="s">
        <v>1966</v>
      </c>
      <c r="H480">
        <v>1</v>
      </c>
      <c r="I480">
        <v>0</v>
      </c>
      <c r="J480" t="s">
        <v>96</v>
      </c>
      <c r="K480" t="s">
        <v>190</v>
      </c>
    </row>
    <row r="481" spans="1:11">
      <c r="A481" t="s">
        <v>864</v>
      </c>
      <c r="B481" t="s">
        <v>1871</v>
      </c>
      <c r="C481" t="s">
        <v>95</v>
      </c>
      <c r="D481" t="s">
        <v>172</v>
      </c>
      <c r="E481">
        <v>722204</v>
      </c>
      <c r="F481" t="s">
        <v>164</v>
      </c>
      <c r="G481" t="s">
        <v>1966</v>
      </c>
      <c r="H481">
        <v>8</v>
      </c>
      <c r="I481">
        <v>0</v>
      </c>
      <c r="J481" t="s">
        <v>96</v>
      </c>
      <c r="K481" t="s">
        <v>190</v>
      </c>
    </row>
    <row r="482" spans="1:11">
      <c r="A482" t="s">
        <v>865</v>
      </c>
      <c r="B482" t="s">
        <v>1871</v>
      </c>
      <c r="C482" t="s">
        <v>95</v>
      </c>
      <c r="D482" t="s">
        <v>1965</v>
      </c>
      <c r="E482">
        <v>711204</v>
      </c>
      <c r="F482" t="s">
        <v>94</v>
      </c>
      <c r="G482" t="s">
        <v>1966</v>
      </c>
      <c r="H482">
        <v>1</v>
      </c>
      <c r="I482">
        <v>0</v>
      </c>
      <c r="J482" t="s">
        <v>55</v>
      </c>
      <c r="K482" t="s">
        <v>679</v>
      </c>
    </row>
    <row r="483" spans="1:11">
      <c r="A483" t="s">
        <v>866</v>
      </c>
      <c r="B483" t="s">
        <v>1875</v>
      </c>
      <c r="C483" t="s">
        <v>208</v>
      </c>
      <c r="D483" t="s">
        <v>41</v>
      </c>
      <c r="E483">
        <v>522301</v>
      </c>
      <c r="F483" t="s">
        <v>39</v>
      </c>
      <c r="G483" t="s">
        <v>1966</v>
      </c>
      <c r="H483">
        <v>3</v>
      </c>
      <c r="I483">
        <v>1</v>
      </c>
      <c r="J483" t="s">
        <v>96</v>
      </c>
      <c r="K483" t="s">
        <v>190</v>
      </c>
    </row>
    <row r="484" spans="1:11">
      <c r="A484" t="s">
        <v>867</v>
      </c>
      <c r="B484" t="s">
        <v>1875</v>
      </c>
      <c r="C484" t="s">
        <v>208</v>
      </c>
      <c r="D484" t="s">
        <v>213</v>
      </c>
      <c r="E484">
        <v>613003</v>
      </c>
      <c r="F484" t="s">
        <v>456</v>
      </c>
      <c r="G484" t="s">
        <v>1966</v>
      </c>
      <c r="H484">
        <v>1</v>
      </c>
      <c r="I484">
        <v>1</v>
      </c>
      <c r="J484" t="s">
        <v>55</v>
      </c>
      <c r="K484" t="s">
        <v>679</v>
      </c>
    </row>
  </sheetData>
  <pageMargins left="0.7" right="0.7" top="0.75" bottom="0.75" header="0.3" footer="0.3"/>
  <tableParts count="1">
    <tablePart r:id="rId1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33"/>
  <sheetViews>
    <sheetView zoomScale="90" zoomScaleNormal="90" workbookViewId="0">
      <selection activeCell="C31" sqref="C31"/>
    </sheetView>
  </sheetViews>
  <sheetFormatPr defaultRowHeight="15"/>
  <cols>
    <col min="3" max="3" width="104.5703125" bestFit="1" customWidth="1"/>
    <col min="4" max="4" width="15.42578125" bestFit="1" customWidth="1"/>
    <col min="5" max="5" width="41.140625" bestFit="1" customWidth="1"/>
    <col min="7" max="7" width="13.5703125" customWidth="1"/>
    <col min="9" max="9" width="16.42578125" customWidth="1"/>
    <col min="10" max="10" width="20.28515625" bestFit="1" customWidth="1"/>
    <col min="11" max="11" width="13.42578125" bestFit="1" customWidth="1"/>
    <col min="12" max="12" width="36.5703125" bestFit="1" customWidth="1"/>
  </cols>
  <sheetData>
    <row r="2" spans="3:11">
      <c r="E2" s="67" t="s">
        <v>1972</v>
      </c>
    </row>
    <row r="3" spans="3:11">
      <c r="E3" s="67" t="s">
        <v>1978</v>
      </c>
    </row>
    <row r="4" spans="3:11" ht="45">
      <c r="C4" s="141" t="s">
        <v>28</v>
      </c>
      <c r="D4" s="141" t="s">
        <v>43</v>
      </c>
      <c r="E4" s="140" t="s">
        <v>1</v>
      </c>
      <c r="F4" s="142" t="s">
        <v>2</v>
      </c>
      <c r="G4" s="142" t="s">
        <v>4</v>
      </c>
      <c r="H4" s="142" t="s">
        <v>1969</v>
      </c>
      <c r="I4" s="143" t="s">
        <v>1835</v>
      </c>
      <c r="J4" s="142" t="s">
        <v>3</v>
      </c>
      <c r="K4" s="141" t="s">
        <v>1806</v>
      </c>
    </row>
    <row r="5" spans="3:11">
      <c r="C5" s="87" t="s">
        <v>64</v>
      </c>
      <c r="D5" s="66" t="s">
        <v>65</v>
      </c>
      <c r="E5" s="68" t="s">
        <v>33</v>
      </c>
      <c r="F5" s="66">
        <v>514101</v>
      </c>
      <c r="G5" s="66" t="s">
        <v>68</v>
      </c>
      <c r="H5" s="65">
        <v>9</v>
      </c>
      <c r="I5" s="114">
        <v>9</v>
      </c>
      <c r="J5" s="124" t="s">
        <v>1966</v>
      </c>
      <c r="K5" s="88" t="s">
        <v>679</v>
      </c>
    </row>
    <row r="6" spans="3:11">
      <c r="C6" s="64" t="s">
        <v>1811</v>
      </c>
      <c r="D6" s="71" t="s">
        <v>1637</v>
      </c>
      <c r="E6" s="68" t="s">
        <v>33</v>
      </c>
      <c r="F6" s="72">
        <v>514101</v>
      </c>
      <c r="G6" s="66" t="s">
        <v>68</v>
      </c>
      <c r="H6" s="70">
        <v>4</v>
      </c>
      <c r="I6" s="85">
        <v>3</v>
      </c>
      <c r="J6" s="137" t="s">
        <v>1966</v>
      </c>
      <c r="K6" s="139" t="s">
        <v>679</v>
      </c>
    </row>
    <row r="7" spans="3:11">
      <c r="C7" s="68" t="s">
        <v>1071</v>
      </c>
      <c r="D7" s="71" t="s">
        <v>462</v>
      </c>
      <c r="E7" s="68" t="s">
        <v>33</v>
      </c>
      <c r="F7" s="66">
        <v>514101</v>
      </c>
      <c r="G7" s="66" t="s">
        <v>68</v>
      </c>
      <c r="H7" s="65">
        <v>6</v>
      </c>
      <c r="I7" s="114">
        <v>4</v>
      </c>
      <c r="J7" s="137" t="s">
        <v>1966</v>
      </c>
      <c r="K7" s="139" t="s">
        <v>679</v>
      </c>
    </row>
    <row r="8" spans="3:11">
      <c r="C8" s="68" t="s">
        <v>1047</v>
      </c>
      <c r="D8" s="66" t="s">
        <v>183</v>
      </c>
      <c r="E8" s="68" t="s">
        <v>33</v>
      </c>
      <c r="F8" s="66">
        <v>514101</v>
      </c>
      <c r="G8" s="66" t="s">
        <v>68</v>
      </c>
      <c r="H8" s="65">
        <v>7</v>
      </c>
      <c r="I8" s="114">
        <v>7</v>
      </c>
      <c r="J8" s="137" t="s">
        <v>1966</v>
      </c>
      <c r="K8" s="129" t="s">
        <v>679</v>
      </c>
    </row>
    <row r="9" spans="3:11">
      <c r="C9" s="68" t="s">
        <v>1822</v>
      </c>
      <c r="D9" s="66" t="s">
        <v>469</v>
      </c>
      <c r="E9" s="68" t="s">
        <v>172</v>
      </c>
      <c r="F9" s="66">
        <v>722204</v>
      </c>
      <c r="G9" s="66" t="s">
        <v>164</v>
      </c>
      <c r="H9" s="65">
        <v>2</v>
      </c>
      <c r="I9" s="114" t="s">
        <v>1918</v>
      </c>
      <c r="J9" s="137" t="s">
        <v>1966</v>
      </c>
      <c r="K9" s="139" t="s">
        <v>679</v>
      </c>
    </row>
    <row r="10" spans="3:11">
      <c r="C10" s="138" t="s">
        <v>1822</v>
      </c>
      <c r="D10" s="66" t="s">
        <v>469</v>
      </c>
      <c r="E10" s="68" t="s">
        <v>31</v>
      </c>
      <c r="F10" s="66">
        <v>723103</v>
      </c>
      <c r="G10" s="66" t="s">
        <v>67</v>
      </c>
      <c r="H10" s="65">
        <v>9</v>
      </c>
      <c r="I10" s="114" t="s">
        <v>1918</v>
      </c>
      <c r="J10" s="137" t="s">
        <v>1966</v>
      </c>
      <c r="K10" s="139" t="s">
        <v>679</v>
      </c>
    </row>
    <row r="11" spans="3:11">
      <c r="C11" s="68" t="s">
        <v>1047</v>
      </c>
      <c r="D11" s="71" t="s">
        <v>183</v>
      </c>
      <c r="E11" s="68" t="s">
        <v>31</v>
      </c>
      <c r="F11" s="66">
        <v>723103</v>
      </c>
      <c r="G11" s="66" t="s">
        <v>67</v>
      </c>
      <c r="H11" s="65">
        <v>7</v>
      </c>
      <c r="I11" s="114">
        <v>0</v>
      </c>
      <c r="J11" s="137" t="s">
        <v>1966</v>
      </c>
      <c r="K11" s="129" t="s">
        <v>679</v>
      </c>
    </row>
    <row r="12" spans="3:11">
      <c r="C12" s="68" t="s">
        <v>1047</v>
      </c>
      <c r="D12" s="66" t="s">
        <v>183</v>
      </c>
      <c r="E12" s="68" t="s">
        <v>41</v>
      </c>
      <c r="F12" s="66">
        <v>522301</v>
      </c>
      <c r="G12" s="66" t="s">
        <v>39</v>
      </c>
      <c r="H12" s="65">
        <v>5</v>
      </c>
      <c r="I12" s="114">
        <v>4</v>
      </c>
      <c r="J12" s="137" t="s">
        <v>1966</v>
      </c>
      <c r="K12" s="129" t="s">
        <v>679</v>
      </c>
    </row>
    <row r="13" spans="3:11">
      <c r="C13" s="68" t="s">
        <v>1825</v>
      </c>
      <c r="D13" s="66" t="s">
        <v>449</v>
      </c>
      <c r="E13" s="68" t="s">
        <v>41</v>
      </c>
      <c r="F13" s="66">
        <v>522301</v>
      </c>
      <c r="G13" s="66" t="s">
        <v>39</v>
      </c>
      <c r="H13" s="65">
        <v>1</v>
      </c>
      <c r="I13" s="134" t="s">
        <v>1918</v>
      </c>
      <c r="J13" s="137" t="s">
        <v>1966</v>
      </c>
      <c r="K13" s="139" t="s">
        <v>679</v>
      </c>
    </row>
    <row r="14" spans="3:11">
      <c r="C14" s="64" t="s">
        <v>1862</v>
      </c>
      <c r="D14" s="71" t="s">
        <v>474</v>
      </c>
      <c r="E14" s="64" t="s">
        <v>91</v>
      </c>
      <c r="F14" s="66">
        <v>722307</v>
      </c>
      <c r="G14" s="66" t="s">
        <v>74</v>
      </c>
      <c r="H14" s="115">
        <v>14</v>
      </c>
      <c r="I14" s="116">
        <v>0</v>
      </c>
      <c r="J14" s="124" t="s">
        <v>1966</v>
      </c>
      <c r="K14" s="88" t="s">
        <v>679</v>
      </c>
    </row>
    <row r="16" spans="3:11">
      <c r="E16" s="67" t="s">
        <v>1973</v>
      </c>
    </row>
    <row r="17" spans="3:12">
      <c r="E17" s="67" t="s">
        <v>1978</v>
      </c>
    </row>
    <row r="18" spans="3:12" ht="45">
      <c r="C18" s="141" t="s">
        <v>28</v>
      </c>
      <c r="D18" s="141" t="s">
        <v>43</v>
      </c>
      <c r="E18" s="140" t="s">
        <v>1</v>
      </c>
      <c r="F18" s="142" t="s">
        <v>2</v>
      </c>
      <c r="G18" s="142" t="s">
        <v>4</v>
      </c>
      <c r="H18" s="142" t="s">
        <v>1969</v>
      </c>
      <c r="I18" s="143" t="s">
        <v>1835</v>
      </c>
      <c r="J18" s="142" t="s">
        <v>3</v>
      </c>
      <c r="K18" s="141" t="s">
        <v>1806</v>
      </c>
    </row>
    <row r="19" spans="3:12">
      <c r="C19" s="64" t="s">
        <v>1807</v>
      </c>
      <c r="D19" s="71" t="s">
        <v>121</v>
      </c>
      <c r="E19" s="99" t="s">
        <v>35</v>
      </c>
      <c r="F19" s="34">
        <v>741103</v>
      </c>
      <c r="G19" s="34" t="s">
        <v>49</v>
      </c>
      <c r="H19" s="153">
        <v>5</v>
      </c>
      <c r="I19" s="70">
        <v>0</v>
      </c>
      <c r="J19" s="137" t="s">
        <v>1966</v>
      </c>
      <c r="K19" s="88" t="s">
        <v>679</v>
      </c>
    </row>
    <row r="20" spans="3:12">
      <c r="C20" s="64" t="s">
        <v>1071</v>
      </c>
      <c r="D20" s="71" t="s">
        <v>462</v>
      </c>
      <c r="E20" s="99" t="s">
        <v>35</v>
      </c>
      <c r="F20" s="72">
        <v>741103</v>
      </c>
      <c r="G20" s="72" t="s">
        <v>49</v>
      </c>
      <c r="H20" s="122">
        <v>5</v>
      </c>
      <c r="I20" s="70">
        <v>0</v>
      </c>
      <c r="J20" s="137" t="s">
        <v>1966</v>
      </c>
      <c r="K20" s="88" t="s">
        <v>679</v>
      </c>
    </row>
    <row r="21" spans="3:12">
      <c r="C21" s="64" t="s">
        <v>1874</v>
      </c>
      <c r="D21" s="71" t="s">
        <v>208</v>
      </c>
      <c r="E21" s="99" t="s">
        <v>35</v>
      </c>
      <c r="F21" s="66">
        <v>741103</v>
      </c>
      <c r="G21" s="72" t="s">
        <v>49</v>
      </c>
      <c r="H21" s="133">
        <v>4</v>
      </c>
      <c r="I21" s="114">
        <v>0</v>
      </c>
      <c r="J21" s="137" t="s">
        <v>1966</v>
      </c>
      <c r="K21" s="88" t="s">
        <v>679</v>
      </c>
    </row>
    <row r="22" spans="3:12">
      <c r="C22" s="64" t="s">
        <v>1811</v>
      </c>
      <c r="D22" s="71" t="s">
        <v>1637</v>
      </c>
      <c r="E22" s="99" t="s">
        <v>35</v>
      </c>
      <c r="F22" s="72">
        <v>741103</v>
      </c>
      <c r="G22" s="66" t="s">
        <v>49</v>
      </c>
      <c r="H22" s="122">
        <v>3</v>
      </c>
      <c r="I22" s="70">
        <v>0</v>
      </c>
      <c r="J22" s="131" t="s">
        <v>1966</v>
      </c>
      <c r="K22" s="88" t="s">
        <v>679</v>
      </c>
    </row>
    <row r="23" spans="3:12">
      <c r="C23" s="68" t="s">
        <v>1863</v>
      </c>
      <c r="D23" s="71" t="s">
        <v>212</v>
      </c>
      <c r="E23" s="68" t="s">
        <v>30</v>
      </c>
      <c r="F23" s="72">
        <v>752205</v>
      </c>
      <c r="G23" s="72" t="s">
        <v>62</v>
      </c>
      <c r="H23" s="133">
        <v>1</v>
      </c>
      <c r="I23" s="85">
        <v>0</v>
      </c>
      <c r="J23" s="137" t="s">
        <v>1966</v>
      </c>
      <c r="K23" s="88" t="s">
        <v>679</v>
      </c>
    </row>
    <row r="24" spans="3:12">
      <c r="C24" s="126" t="s">
        <v>1822</v>
      </c>
      <c r="D24" s="125" t="s">
        <v>469</v>
      </c>
      <c r="E24" s="132" t="s">
        <v>48</v>
      </c>
      <c r="F24" s="125">
        <v>741203</v>
      </c>
      <c r="G24" s="125" t="s">
        <v>57</v>
      </c>
      <c r="H24" s="136">
        <v>1</v>
      </c>
      <c r="I24" s="127">
        <v>0</v>
      </c>
      <c r="J24" s="137" t="s">
        <v>1923</v>
      </c>
      <c r="K24" s="130" t="s">
        <v>679</v>
      </c>
      <c r="L24" t="s">
        <v>1977</v>
      </c>
    </row>
    <row r="25" spans="3:12">
      <c r="C25" s="35"/>
      <c r="D25" s="106"/>
      <c r="E25" s="1"/>
      <c r="F25" s="4"/>
      <c r="G25" s="36"/>
      <c r="H25" s="150"/>
      <c r="I25" s="151"/>
      <c r="J25" s="67"/>
      <c r="K25" s="121"/>
    </row>
    <row r="26" spans="3:12">
      <c r="C26" s="35"/>
      <c r="D26" s="106"/>
      <c r="E26" s="67" t="s">
        <v>1976</v>
      </c>
      <c r="F26" s="4"/>
      <c r="G26" s="36"/>
      <c r="H26" s="150"/>
      <c r="I26" s="151"/>
      <c r="J26" s="67"/>
      <c r="K26" s="121"/>
    </row>
    <row r="27" spans="3:12">
      <c r="C27" s="35"/>
      <c r="D27" s="152" t="s">
        <v>1975</v>
      </c>
      <c r="F27" s="4"/>
      <c r="G27" s="36"/>
      <c r="H27" s="150"/>
      <c r="I27" s="151"/>
      <c r="J27" s="67"/>
      <c r="K27" s="121"/>
    </row>
    <row r="28" spans="3:12">
      <c r="C28" s="135" t="s">
        <v>1874</v>
      </c>
      <c r="D28" s="145" t="s">
        <v>208</v>
      </c>
      <c r="E28" s="146" t="s">
        <v>34</v>
      </c>
      <c r="F28" s="147">
        <v>751201</v>
      </c>
      <c r="G28" s="148" t="s">
        <v>162</v>
      </c>
      <c r="H28" s="52"/>
      <c r="I28" s="52"/>
      <c r="J28" s="149" t="s">
        <v>1974</v>
      </c>
      <c r="K28" s="52"/>
    </row>
    <row r="29" spans="3:12">
      <c r="C29" s="138" t="s">
        <v>187</v>
      </c>
      <c r="D29" s="145" t="s">
        <v>188</v>
      </c>
      <c r="E29" s="135" t="s">
        <v>51</v>
      </c>
      <c r="F29" s="145">
        <v>712905</v>
      </c>
      <c r="G29" s="147" t="s">
        <v>60</v>
      </c>
      <c r="H29" s="52"/>
      <c r="I29" s="52"/>
      <c r="J29" s="149" t="s">
        <v>1974</v>
      </c>
      <c r="K29" s="52"/>
    </row>
    <row r="33" spans="8:9">
      <c r="H33" s="144"/>
      <c r="I33" s="144"/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24"/>
  <sheetViews>
    <sheetView topLeftCell="A11" workbookViewId="0">
      <selection activeCell="G42" sqref="G42"/>
    </sheetView>
  </sheetViews>
  <sheetFormatPr defaultRowHeight="15"/>
  <cols>
    <col min="2" max="2" width="86" bestFit="1" customWidth="1"/>
    <col min="3" max="3" width="15" bestFit="1" customWidth="1"/>
  </cols>
  <sheetData>
    <row r="1" spans="2:3">
      <c r="B1" s="178">
        <f ca="1">NOW()</f>
        <v>45749.444103819442</v>
      </c>
    </row>
    <row r="2" spans="2:3">
      <c r="B2" t="s">
        <v>1987</v>
      </c>
    </row>
    <row r="3" spans="2:3">
      <c r="B3" s="172" t="s">
        <v>1072</v>
      </c>
      <c r="C3" s="173" t="s">
        <v>168</v>
      </c>
    </row>
    <row r="4" spans="2:3">
      <c r="B4" s="172" t="s">
        <v>458</v>
      </c>
      <c r="C4" s="173" t="s">
        <v>459</v>
      </c>
    </row>
    <row r="5" spans="2:3">
      <c r="B5" s="172" t="s">
        <v>1052</v>
      </c>
      <c r="C5" s="173" t="s">
        <v>467</v>
      </c>
    </row>
    <row r="6" spans="2:3">
      <c r="B6" s="174" t="s">
        <v>1825</v>
      </c>
      <c r="C6" s="173" t="s">
        <v>449</v>
      </c>
    </row>
    <row r="7" spans="2:3">
      <c r="B7" s="176" t="s">
        <v>64</v>
      </c>
      <c r="C7" s="177" t="s">
        <v>65</v>
      </c>
    </row>
    <row r="8" spans="2:3">
      <c r="B8" s="176" t="s">
        <v>1862</v>
      </c>
      <c r="C8" s="177" t="s">
        <v>474</v>
      </c>
    </row>
    <row r="9" spans="2:3">
      <c r="B9" s="172" t="s">
        <v>1059</v>
      </c>
      <c r="C9" s="173" t="s">
        <v>204</v>
      </c>
    </row>
    <row r="10" spans="2:3">
      <c r="B10" s="172" t="s">
        <v>1880</v>
      </c>
      <c r="C10" s="173" t="s">
        <v>216</v>
      </c>
    </row>
    <row r="11" spans="2:3">
      <c r="B11" s="172" t="s">
        <v>1873</v>
      </c>
      <c r="C11" s="173" t="s">
        <v>871</v>
      </c>
    </row>
    <row r="12" spans="2:3">
      <c r="B12" s="174" t="s">
        <v>1875</v>
      </c>
      <c r="C12" s="175" t="s">
        <v>208</v>
      </c>
    </row>
    <row r="14" spans="2:3">
      <c r="B14" s="179" t="s">
        <v>1988</v>
      </c>
    </row>
    <row r="15" spans="2:3">
      <c r="B15" s="68" t="s">
        <v>1825</v>
      </c>
      <c r="C15" s="66" t="s">
        <v>449</v>
      </c>
    </row>
    <row r="16" spans="2:3">
      <c r="B16" s="64" t="s">
        <v>1052</v>
      </c>
      <c r="C16" s="71" t="s">
        <v>467</v>
      </c>
    </row>
    <row r="17" spans="2:3">
      <c r="B17" s="64" t="s">
        <v>458</v>
      </c>
      <c r="C17" s="71" t="s">
        <v>459</v>
      </c>
    </row>
    <row r="18" spans="2:3">
      <c r="B18" s="68" t="s">
        <v>1058</v>
      </c>
      <c r="C18" s="66" t="s">
        <v>871</v>
      </c>
    </row>
    <row r="19" spans="2:3">
      <c r="B19" s="64" t="s">
        <v>1059</v>
      </c>
      <c r="C19" s="71" t="s">
        <v>204</v>
      </c>
    </row>
    <row r="20" spans="2:3">
      <c r="B20" s="64" t="s">
        <v>64</v>
      </c>
      <c r="C20" s="66" t="s">
        <v>65</v>
      </c>
    </row>
    <row r="21" spans="2:3">
      <c r="B21" s="64" t="s">
        <v>1862</v>
      </c>
      <c r="C21" s="71" t="s">
        <v>474</v>
      </c>
    </row>
    <row r="22" spans="2:3">
      <c r="B22" s="64" t="s">
        <v>1880</v>
      </c>
      <c r="C22" s="71" t="s">
        <v>216</v>
      </c>
    </row>
    <row r="23" spans="2:3">
      <c r="B23" s="64" t="s">
        <v>1072</v>
      </c>
      <c r="C23" s="71" t="s">
        <v>168</v>
      </c>
    </row>
    <row r="24" spans="2:3">
      <c r="B24" s="68" t="s">
        <v>1875</v>
      </c>
      <c r="C24" s="71" t="s">
        <v>208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R716"/>
  <sheetViews>
    <sheetView topLeftCell="O1" zoomScale="70" zoomScaleNormal="70" workbookViewId="0">
      <selection activeCell="T393" sqref="T393:T401"/>
    </sheetView>
  </sheetViews>
  <sheetFormatPr defaultColWidth="8.85546875" defaultRowHeight="15"/>
  <cols>
    <col min="1" max="1" width="21.5703125" hidden="1" customWidth="1"/>
    <col min="2" max="2" width="26.28515625" style="1" hidden="1" customWidth="1"/>
    <col min="3" max="3" width="15.28515625" style="1" hidden="1" customWidth="1"/>
    <col min="4" max="4" width="14.42578125" style="1" hidden="1" customWidth="1"/>
    <col min="5" max="5" width="8.5703125" style="1" hidden="1" customWidth="1"/>
    <col min="6" max="6" width="15.7109375" style="1" hidden="1" customWidth="1"/>
    <col min="7" max="7" width="9.140625" style="1" hidden="1" customWidth="1"/>
    <col min="8" max="8" width="14.28515625" style="1" hidden="1" customWidth="1"/>
    <col min="9" max="9" width="11.85546875" style="1" hidden="1" customWidth="1"/>
    <col min="10" max="10" width="11.28515625" style="1" hidden="1" customWidth="1"/>
    <col min="11" max="11" width="9.42578125" style="1" hidden="1" customWidth="1"/>
    <col min="12" max="12" width="8.5703125" style="1" customWidth="1"/>
    <col min="13" max="13" width="113.5703125" style="1" bestFit="1" customWidth="1"/>
    <col min="14" max="14" width="19.28515625" style="1" bestFit="1" customWidth="1"/>
    <col min="15" max="15" width="10.28515625" style="1" customWidth="1"/>
    <col min="16" max="16" width="60.28515625" style="1" bestFit="1" customWidth="1"/>
    <col min="17" max="17" width="19.5703125" style="1" hidden="1" customWidth="1"/>
    <col min="18" max="18" width="15.28515625" style="4" hidden="1" customWidth="1"/>
    <col min="19" max="19" width="91.140625" style="4" hidden="1" customWidth="1"/>
    <col min="20" max="20" width="25.85546875" style="4" customWidth="1"/>
    <col min="21" max="21" width="10.42578125" style="1" bestFit="1" customWidth="1"/>
    <col min="22" max="22" width="12" style="1" bestFit="1" customWidth="1"/>
    <col min="23" max="23" width="15.85546875" style="1" customWidth="1"/>
    <col min="24" max="24" width="8.7109375" style="1" customWidth="1"/>
    <col min="25" max="25" width="10" style="1" customWidth="1"/>
    <col min="26" max="26" width="115.7109375" style="1" hidden="1" customWidth="1"/>
    <col min="27" max="27" width="25.85546875" style="1" customWidth="1"/>
    <col min="28" max="30" width="9" style="1" hidden="1" customWidth="1"/>
    <col min="31" max="33" width="8.85546875" style="1" hidden="1" customWidth="1"/>
    <col min="34" max="34" width="24.140625" style="1" hidden="1" customWidth="1"/>
    <col min="35" max="35" width="163.140625" style="1" hidden="1" customWidth="1"/>
    <col min="36" max="43" width="8.85546875" style="1" hidden="1" customWidth="1"/>
    <col min="44" max="46" width="0" style="1" hidden="1" customWidth="1"/>
    <col min="47" max="16384" width="8.85546875" style="1"/>
  </cols>
  <sheetData>
    <row r="1" spans="1:35">
      <c r="R1" s="4" t="s">
        <v>2257</v>
      </c>
    </row>
    <row r="2" spans="1:35">
      <c r="A2" s="1"/>
      <c r="P2" s="69">
        <f ca="1">NOW()</f>
        <v>45749.444103819442</v>
      </c>
    </row>
    <row r="3" spans="1:35" ht="18.75">
      <c r="A3" s="1"/>
      <c r="M3" s="688" t="s">
        <v>25</v>
      </c>
      <c r="N3" s="688"/>
      <c r="O3" s="688"/>
      <c r="P3" s="688"/>
      <c r="Q3" s="688"/>
      <c r="R3" s="688"/>
      <c r="S3" s="688"/>
      <c r="T3" s="688"/>
      <c r="U3" s="688"/>
      <c r="V3" s="688"/>
      <c r="W3" s="688"/>
      <c r="X3" s="688"/>
      <c r="Y3" s="688"/>
      <c r="Z3" s="688"/>
    </row>
    <row r="4" spans="1:35" ht="23.25">
      <c r="A4" s="1"/>
      <c r="M4" s="689" t="s">
        <v>2265</v>
      </c>
      <c r="N4" s="689"/>
      <c r="O4" s="689"/>
      <c r="P4" s="689"/>
      <c r="Q4" s="689"/>
      <c r="R4" s="689"/>
      <c r="S4" s="689"/>
      <c r="T4" s="689"/>
      <c r="U4" s="689"/>
      <c r="V4" s="689"/>
      <c r="W4" s="689"/>
      <c r="X4" s="689"/>
      <c r="Y4" s="689"/>
      <c r="Z4" s="689"/>
    </row>
    <row r="5" spans="1:35" ht="18.75">
      <c r="A5" s="1"/>
      <c r="M5" s="689" t="s">
        <v>1986</v>
      </c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89"/>
    </row>
    <row r="6" spans="1:35">
      <c r="A6" s="1"/>
      <c r="U6" s="67">
        <f>SUM(U8:U900)</f>
        <v>5458</v>
      </c>
      <c r="V6" s="67"/>
      <c r="W6" s="67"/>
      <c r="X6" s="690" t="s">
        <v>2226</v>
      </c>
      <c r="Y6" s="691"/>
    </row>
    <row r="7" spans="1:35" ht="60">
      <c r="A7" s="1"/>
      <c r="L7" s="311" t="s">
        <v>0</v>
      </c>
      <c r="M7" s="76" t="s">
        <v>28</v>
      </c>
      <c r="N7" s="76" t="s">
        <v>43</v>
      </c>
      <c r="O7" s="76" t="s">
        <v>1877</v>
      </c>
      <c r="P7" s="296" t="s">
        <v>2225</v>
      </c>
      <c r="Q7" s="296" t="s">
        <v>2</v>
      </c>
      <c r="R7" s="296" t="s">
        <v>4</v>
      </c>
      <c r="S7" s="296" t="s">
        <v>2224</v>
      </c>
      <c r="T7" s="296" t="s">
        <v>3</v>
      </c>
      <c r="U7" s="374" t="s">
        <v>2066</v>
      </c>
      <c r="V7" s="84" t="s">
        <v>2223</v>
      </c>
      <c r="W7" s="84" t="s">
        <v>2222</v>
      </c>
      <c r="X7" s="84" t="s">
        <v>1992</v>
      </c>
      <c r="Y7" s="84" t="s">
        <v>2221</v>
      </c>
      <c r="Z7" s="77" t="s">
        <v>26</v>
      </c>
      <c r="AA7" s="310" t="s">
        <v>2220</v>
      </c>
      <c r="AB7" s="198" t="s">
        <v>1967</v>
      </c>
      <c r="AC7" s="198" t="s">
        <v>2074</v>
      </c>
      <c r="AD7" s="198" t="s">
        <v>2083</v>
      </c>
    </row>
    <row r="8" spans="1:35" customFormat="1" ht="15" customHeight="1">
      <c r="B8" s="301" t="s">
        <v>501</v>
      </c>
      <c r="C8" s="302">
        <v>731107</v>
      </c>
      <c r="D8" s="302" t="s">
        <v>1010</v>
      </c>
      <c r="E8" s="301" t="s">
        <v>597</v>
      </c>
      <c r="L8" s="66">
        <v>1</v>
      </c>
      <c r="M8" s="68" t="s">
        <v>2194</v>
      </c>
      <c r="N8" s="66" t="s">
        <v>168</v>
      </c>
      <c r="O8" s="66">
        <v>6212</v>
      </c>
      <c r="P8" s="68" t="s">
        <v>70</v>
      </c>
      <c r="Q8" s="66">
        <f t="shared" ref="Q8:Q39" si="0">IFERROR(VLOOKUP(P8,B$8:E$125,2,0),0)</f>
        <v>522301</v>
      </c>
      <c r="R8" s="66" t="str">
        <f t="shared" ref="R8:R39" si="1">IFERROR(VLOOKUP(Q8,C$8:F$125,2,0),0)</f>
        <v>HAN.01.</v>
      </c>
      <c r="S8" s="344" t="str">
        <f t="shared" ref="S8:S39" si="2">IFERROR(VLOOKUP(R8,D$8:G$125,2,0),0)</f>
        <v>Prowadzenie sprzedaży</v>
      </c>
      <c r="T8" s="673" t="s">
        <v>2280</v>
      </c>
      <c r="U8" s="133">
        <v>3</v>
      </c>
      <c r="V8" s="436">
        <v>3</v>
      </c>
      <c r="W8" s="457" t="s">
        <v>1996</v>
      </c>
      <c r="X8" s="436">
        <v>0</v>
      </c>
      <c r="Y8" s="436">
        <v>0</v>
      </c>
      <c r="Z8" s="515" t="str">
        <f>IFERROR(VLOOKUP(AA8,AH$8:AI$43,2,0),0)</f>
        <v>Centrum Kształcenia Zawodowego w Świdnicy, 58-105 Świdnica, ul. Gen. Władysława Sikorskiego 41</v>
      </c>
      <c r="AA8" s="440" t="s">
        <v>93</v>
      </c>
      <c r="AB8" s="120"/>
      <c r="AC8" s="120"/>
      <c r="AD8" s="120"/>
      <c r="AH8" s="88" t="s">
        <v>93</v>
      </c>
      <c r="AI8" s="52" t="s">
        <v>1054</v>
      </c>
    </row>
    <row r="9" spans="1:35" customFormat="1" ht="15" customHeight="1">
      <c r="B9" s="301" t="s">
        <v>483</v>
      </c>
      <c r="C9" s="302">
        <v>711402</v>
      </c>
      <c r="D9" s="302" t="s">
        <v>681</v>
      </c>
      <c r="E9" s="301" t="s">
        <v>561</v>
      </c>
      <c r="L9" s="66">
        <v>2</v>
      </c>
      <c r="M9" s="297" t="s">
        <v>2194</v>
      </c>
      <c r="N9" s="196" t="s">
        <v>168</v>
      </c>
      <c r="O9" s="66">
        <v>6212</v>
      </c>
      <c r="P9" s="68" t="s">
        <v>71</v>
      </c>
      <c r="Q9" s="66">
        <f t="shared" si="0"/>
        <v>512001</v>
      </c>
      <c r="R9" s="66" t="str">
        <f t="shared" si="1"/>
        <v>HGT.02.</v>
      </c>
      <c r="S9" s="344" t="str">
        <f t="shared" si="2"/>
        <v> Przygotowanie i wydawanie dań</v>
      </c>
      <c r="T9" s="673" t="s">
        <v>2281</v>
      </c>
      <c r="U9" s="133">
        <v>1</v>
      </c>
      <c r="V9" s="436">
        <v>1</v>
      </c>
      <c r="W9" s="457" t="s">
        <v>1996</v>
      </c>
      <c r="X9" s="436">
        <v>0</v>
      </c>
      <c r="Y9" s="436">
        <v>0</v>
      </c>
      <c r="Z9" s="526" t="str">
        <f t="shared" ref="Z9:Z39" si="3">IFERROR(VLOOKUP(AA9,AH$8:AI$35,2,0),0)</f>
        <v>Centrum Kształcenia Zawodowego w Świdnicy, 58-105 Świdnica, ul. Gen. Władysława Sikorskiego 41</v>
      </c>
      <c r="AA9" s="440" t="s">
        <v>93</v>
      </c>
      <c r="AB9" s="120"/>
      <c r="AC9" s="120"/>
      <c r="AD9" s="120"/>
      <c r="AH9" s="88" t="s">
        <v>2165</v>
      </c>
      <c r="AI9" s="64" t="s">
        <v>2219</v>
      </c>
    </row>
    <row r="10" spans="1:35" customFormat="1" ht="15" customHeight="1">
      <c r="B10" s="301"/>
      <c r="C10" s="302"/>
      <c r="D10" s="302"/>
      <c r="E10" s="301"/>
      <c r="L10" s="66">
        <v>3</v>
      </c>
      <c r="M10" s="297" t="s">
        <v>2194</v>
      </c>
      <c r="N10" s="196" t="s">
        <v>168</v>
      </c>
      <c r="O10" s="66">
        <v>6212</v>
      </c>
      <c r="P10" s="68" t="s">
        <v>71</v>
      </c>
      <c r="Q10" s="66">
        <f t="shared" si="0"/>
        <v>512001</v>
      </c>
      <c r="R10" s="66" t="str">
        <f t="shared" si="1"/>
        <v>HGT.02.</v>
      </c>
      <c r="S10" s="344" t="str">
        <f t="shared" si="2"/>
        <v> Przygotowanie i wydawanie dań</v>
      </c>
      <c r="T10" s="671" t="s">
        <v>2291</v>
      </c>
      <c r="U10" s="133">
        <v>4</v>
      </c>
      <c r="V10" s="436">
        <v>3</v>
      </c>
      <c r="W10" s="457" t="s">
        <v>1996</v>
      </c>
      <c r="X10" s="436">
        <v>0</v>
      </c>
      <c r="Y10" s="436">
        <v>0</v>
      </c>
      <c r="Z10" s="526" t="str">
        <f t="shared" si="3"/>
        <v>Centrum Kształcenia Zawodowego w Kłodzkiej Szkole Przedsiębiorczości w Kłodzku, ul. Szkolna 8, 57-300 Kłodzko</v>
      </c>
      <c r="AA10" s="440" t="s">
        <v>677</v>
      </c>
      <c r="AB10" s="120"/>
      <c r="AC10" s="120"/>
      <c r="AD10" s="120"/>
      <c r="AH10" s="88"/>
      <c r="AI10" s="64"/>
    </row>
    <row r="11" spans="1:35" customFormat="1" ht="15" customHeight="1">
      <c r="B11" s="301" t="s">
        <v>197</v>
      </c>
      <c r="C11" s="302">
        <v>721301</v>
      </c>
      <c r="D11" s="302" t="s">
        <v>684</v>
      </c>
      <c r="E11" s="301" t="s">
        <v>620</v>
      </c>
      <c r="L11" s="66">
        <v>4</v>
      </c>
      <c r="M11" s="297" t="s">
        <v>2194</v>
      </c>
      <c r="N11" s="196" t="s">
        <v>168</v>
      </c>
      <c r="O11" s="66">
        <v>6212</v>
      </c>
      <c r="P11" s="68" t="s">
        <v>78</v>
      </c>
      <c r="Q11" s="66">
        <f t="shared" si="0"/>
        <v>741103</v>
      </c>
      <c r="R11" s="66" t="str">
        <f t="shared" si="1"/>
        <v>ELE.02.</v>
      </c>
      <c r="S11" s="344" t="str">
        <f t="shared" si="2"/>
        <v>Montaż, uruchamianie i konserwacja instalacji, maszyn i urządzeń elektrycznych</v>
      </c>
      <c r="T11" s="497" t="s">
        <v>2280</v>
      </c>
      <c r="U11" s="133">
        <v>3</v>
      </c>
      <c r="V11" s="436">
        <v>0</v>
      </c>
      <c r="W11" s="457" t="s">
        <v>1996</v>
      </c>
      <c r="X11" s="436">
        <v>0</v>
      </c>
      <c r="Y11" s="436">
        <v>0</v>
      </c>
      <c r="Z11" s="526" t="str">
        <f t="shared" si="3"/>
        <v>Centrum Kształcenia Zawodowego w Świdnicy, 58-105 Świdnica, ul. Gen. Władysława Sikorskiego 41</v>
      </c>
      <c r="AA11" s="440" t="s">
        <v>93</v>
      </c>
      <c r="AB11" s="120"/>
      <c r="AC11" s="120"/>
      <c r="AD11" s="120"/>
      <c r="AH11" s="88" t="s">
        <v>693</v>
      </c>
      <c r="AI11" s="52" t="s">
        <v>1073</v>
      </c>
    </row>
    <row r="12" spans="1:35" customFormat="1" ht="15" customHeight="1">
      <c r="B12" s="301" t="s">
        <v>76</v>
      </c>
      <c r="C12" s="302">
        <v>721306</v>
      </c>
      <c r="D12" s="302" t="s">
        <v>56</v>
      </c>
      <c r="E12" s="301" t="s">
        <v>667</v>
      </c>
      <c r="L12" s="66">
        <v>5</v>
      </c>
      <c r="M12" s="297" t="s">
        <v>2194</v>
      </c>
      <c r="N12" s="196" t="s">
        <v>168</v>
      </c>
      <c r="O12" s="66">
        <v>6212</v>
      </c>
      <c r="P12" s="68" t="s">
        <v>180</v>
      </c>
      <c r="Q12" s="66">
        <f t="shared" si="0"/>
        <v>712905</v>
      </c>
      <c r="R12" s="66" t="str">
        <f t="shared" si="1"/>
        <v>BUD.11.</v>
      </c>
      <c r="S12" s="344" t="str">
        <f t="shared" si="2"/>
        <v> Wykonywanie robót montażowych, okładzinowych i wykończeniowych</v>
      </c>
      <c r="T12" s="671" t="s">
        <v>2280</v>
      </c>
      <c r="U12" s="133">
        <v>1</v>
      </c>
      <c r="V12" s="436">
        <v>0</v>
      </c>
      <c r="W12" s="457" t="s">
        <v>1996</v>
      </c>
      <c r="X12" s="436">
        <v>1</v>
      </c>
      <c r="Y12" s="436">
        <v>0</v>
      </c>
      <c r="Z12" s="526" t="str">
        <f t="shared" si="3"/>
        <v>Centrum Kształcenia Zawodowego i Ustawicznego, 67-400 Wschowa, Plac Kosynierów 1</v>
      </c>
      <c r="AA12" s="440" t="s">
        <v>679</v>
      </c>
      <c r="AB12" s="120"/>
      <c r="AC12" s="120"/>
      <c r="AD12" s="120"/>
      <c r="AH12" s="88" t="s">
        <v>689</v>
      </c>
      <c r="AI12" s="64" t="s">
        <v>1069</v>
      </c>
    </row>
    <row r="13" spans="1:35" customFormat="1" ht="15" customHeight="1">
      <c r="B13" s="301" t="s">
        <v>484</v>
      </c>
      <c r="C13" s="302">
        <v>711501</v>
      </c>
      <c r="D13" s="302" t="s">
        <v>1007</v>
      </c>
      <c r="E13" s="301" t="s">
        <v>562</v>
      </c>
      <c r="L13" s="66">
        <v>6</v>
      </c>
      <c r="M13" s="297" t="s">
        <v>2194</v>
      </c>
      <c r="N13" s="196" t="s">
        <v>168</v>
      </c>
      <c r="O13" s="66">
        <v>6212</v>
      </c>
      <c r="P13" s="68" t="s">
        <v>73</v>
      </c>
      <c r="Q13" s="66">
        <f t="shared" si="0"/>
        <v>722307</v>
      </c>
      <c r="R13" s="66" t="str">
        <f t="shared" si="1"/>
        <v>MEC.05.</v>
      </c>
      <c r="S13" s="344" t="str">
        <f t="shared" si="2"/>
        <v> Użytkowanie obrabiarek skrawających</v>
      </c>
      <c r="T13" s="671" t="s">
        <v>2283</v>
      </c>
      <c r="U13" s="133">
        <v>1</v>
      </c>
      <c r="V13" s="436">
        <v>0</v>
      </c>
      <c r="W13" s="457" t="s">
        <v>1996</v>
      </c>
      <c r="X13" s="436">
        <v>0</v>
      </c>
      <c r="Y13" s="436">
        <v>0</v>
      </c>
      <c r="Z13" s="526" t="str">
        <f t="shared" si="3"/>
        <v>Centrum Kształcenia Zawodowego w Świdnicy, 58-105 Świdnica, ul. Gen. Władysława Sikorskiego 41</v>
      </c>
      <c r="AA13" s="440" t="s">
        <v>93</v>
      </c>
      <c r="AB13" s="120"/>
      <c r="AC13" s="120"/>
      <c r="AD13" s="120"/>
      <c r="AH13" s="88" t="s">
        <v>1983</v>
      </c>
      <c r="AI13" s="52" t="s">
        <v>1982</v>
      </c>
    </row>
    <row r="14" spans="1:35" customFormat="1" ht="15" customHeight="1">
      <c r="B14" s="301" t="s">
        <v>175</v>
      </c>
      <c r="C14" s="302">
        <v>751201</v>
      </c>
      <c r="D14" s="302" t="s">
        <v>162</v>
      </c>
      <c r="E14" s="301" t="s">
        <v>644</v>
      </c>
      <c r="L14" s="66">
        <v>7</v>
      </c>
      <c r="M14" s="297" t="s">
        <v>2194</v>
      </c>
      <c r="N14" s="196" t="s">
        <v>168</v>
      </c>
      <c r="O14" s="66">
        <v>6212</v>
      </c>
      <c r="P14" s="68" t="s">
        <v>175</v>
      </c>
      <c r="Q14" s="66">
        <f t="shared" si="0"/>
        <v>751201</v>
      </c>
      <c r="R14" s="66" t="str">
        <f t="shared" si="1"/>
        <v>SPC.01.</v>
      </c>
      <c r="S14" s="344" t="str">
        <f t="shared" si="2"/>
        <v>Produkcja wyrobów cukierniczych</v>
      </c>
      <c r="T14" s="671"/>
      <c r="U14" s="481">
        <v>0</v>
      </c>
      <c r="V14" s="436">
        <v>0</v>
      </c>
      <c r="W14" s="457" t="s">
        <v>1996</v>
      </c>
      <c r="X14" s="436">
        <v>0</v>
      </c>
      <c r="Y14" s="436">
        <v>0</v>
      </c>
      <c r="Z14" s="527" t="str">
        <f t="shared" si="3"/>
        <v>Centrum Kształcenia Zawodowego w Świdnicy, 58-105 Świdnica, ul. Gen. Władysława Sikorskiego 41</v>
      </c>
      <c r="AA14" s="440" t="s">
        <v>93</v>
      </c>
      <c r="AB14" s="120"/>
      <c r="AC14" s="272"/>
      <c r="AD14" s="120"/>
      <c r="AH14" s="88" t="s">
        <v>2033</v>
      </c>
      <c r="AI14" s="64" t="s">
        <v>2218</v>
      </c>
    </row>
    <row r="15" spans="1:35" customFormat="1" ht="15" customHeight="1">
      <c r="B15" s="301" t="s">
        <v>485</v>
      </c>
      <c r="C15" s="302">
        <v>712101</v>
      </c>
      <c r="D15" s="302" t="s">
        <v>163</v>
      </c>
      <c r="E15" s="301" t="s">
        <v>563</v>
      </c>
      <c r="L15" s="66">
        <v>8</v>
      </c>
      <c r="M15" s="297" t="s">
        <v>2194</v>
      </c>
      <c r="N15" s="196" t="s">
        <v>168</v>
      </c>
      <c r="O15" s="66">
        <v>6212</v>
      </c>
      <c r="P15" s="68" t="s">
        <v>511</v>
      </c>
      <c r="Q15" s="66">
        <f t="shared" si="0"/>
        <v>962907</v>
      </c>
      <c r="R15" s="66" t="str">
        <f t="shared" si="1"/>
        <v>HGT.03.</v>
      </c>
      <c r="S15" s="344" t="str">
        <f t="shared" si="2"/>
        <v>Obsługa gości w obiekcie świadczącym usługi hotelarskie</v>
      </c>
      <c r="T15" s="671" t="s">
        <v>2283</v>
      </c>
      <c r="U15" s="133">
        <v>1</v>
      </c>
      <c r="V15" s="436">
        <v>0</v>
      </c>
      <c r="W15" s="457" t="s">
        <v>1994</v>
      </c>
      <c r="X15" s="436">
        <v>1</v>
      </c>
      <c r="Y15" s="436">
        <v>0</v>
      </c>
      <c r="Z15" s="526" t="str">
        <f t="shared" si="3"/>
        <v>Centrum Kształcenia Zawodowego w Kłodzkiej Szkole Przedsiębiorczości w Kłodzku, ul. Szkolna 8, 57-300 Kłodzko</v>
      </c>
      <c r="AA15" s="440" t="s">
        <v>677</v>
      </c>
      <c r="AB15" s="272" t="s">
        <v>37</v>
      </c>
      <c r="AC15" s="120"/>
      <c r="AD15" s="120"/>
      <c r="AH15" s="88" t="s">
        <v>677</v>
      </c>
      <c r="AI15" s="52" t="s">
        <v>873</v>
      </c>
    </row>
    <row r="16" spans="1:35" customFormat="1" ht="15" customHeight="1">
      <c r="B16" s="301" t="s">
        <v>528</v>
      </c>
      <c r="C16" s="302">
        <v>732209</v>
      </c>
      <c r="D16" s="302" t="s">
        <v>1023</v>
      </c>
      <c r="E16" s="301" t="s">
        <v>661</v>
      </c>
      <c r="L16" s="66">
        <v>9</v>
      </c>
      <c r="M16" s="297" t="s">
        <v>2194</v>
      </c>
      <c r="N16" s="196" t="s">
        <v>168</v>
      </c>
      <c r="O16" s="66">
        <v>6212</v>
      </c>
      <c r="P16" s="68" t="s">
        <v>99</v>
      </c>
      <c r="Q16" s="66">
        <f t="shared" si="0"/>
        <v>514101</v>
      </c>
      <c r="R16" s="66" t="str">
        <f t="shared" si="1"/>
        <v>FRK.01.</v>
      </c>
      <c r="S16" s="344" t="str">
        <f t="shared" si="2"/>
        <v>Wykonywanie usług fryzjerskich</v>
      </c>
      <c r="T16" s="673" t="s">
        <v>2278</v>
      </c>
      <c r="U16" s="133">
        <v>8</v>
      </c>
      <c r="V16" s="436">
        <v>7</v>
      </c>
      <c r="W16" s="457" t="s">
        <v>1996</v>
      </c>
      <c r="X16" s="436">
        <v>0</v>
      </c>
      <c r="Y16" s="436">
        <v>0</v>
      </c>
      <c r="Z16" s="528" t="str">
        <f t="shared" si="3"/>
        <v>Centrum Kształcenia Zawodowego Cechu Rzemiosł Różnych i Małej Przedsiębiorczości w Bielawie, ul. Polna 2, 58-260 Bielawa</v>
      </c>
      <c r="AA16" s="440" t="s">
        <v>693</v>
      </c>
      <c r="AB16" s="272" t="s">
        <v>37</v>
      </c>
      <c r="AC16" s="120"/>
      <c r="AD16" s="120"/>
      <c r="AH16" s="88" t="s">
        <v>680</v>
      </c>
      <c r="AI16" s="64" t="s">
        <v>179</v>
      </c>
    </row>
    <row r="17" spans="2:35" customFormat="1" ht="15" customHeight="1">
      <c r="B17" s="301" t="s">
        <v>448</v>
      </c>
      <c r="C17" s="302">
        <v>732210</v>
      </c>
      <c r="D17" s="302" t="s">
        <v>685</v>
      </c>
      <c r="E17" s="301" t="s">
        <v>660</v>
      </c>
      <c r="L17" s="66">
        <v>10</v>
      </c>
      <c r="M17" s="297" t="s">
        <v>2194</v>
      </c>
      <c r="N17" s="196" t="s">
        <v>168</v>
      </c>
      <c r="O17" s="66">
        <v>6212</v>
      </c>
      <c r="P17" s="68" t="s">
        <v>79</v>
      </c>
      <c r="Q17" s="66">
        <f t="shared" si="0"/>
        <v>751204</v>
      </c>
      <c r="R17" s="66" t="str">
        <f t="shared" si="1"/>
        <v>SPC.03.</v>
      </c>
      <c r="S17" s="344" t="str">
        <f t="shared" si="2"/>
        <v>Produkcja wyrobów piekarskich</v>
      </c>
      <c r="T17" s="671"/>
      <c r="U17" s="481">
        <v>0</v>
      </c>
      <c r="V17" s="436">
        <v>0</v>
      </c>
      <c r="W17" s="456" t="s">
        <v>1994</v>
      </c>
      <c r="X17" s="436">
        <v>0</v>
      </c>
      <c r="Y17" s="436">
        <v>0</v>
      </c>
      <c r="Z17" s="529" t="str">
        <f t="shared" si="3"/>
        <v>Centrum Kształcenia Zawodowego w Kłodzkiej Szkole Przedsiębiorczości w Kłodzku, ul. Szkolna 8, 57-300 Kłodzko</v>
      </c>
      <c r="AA17" s="440" t="s">
        <v>677</v>
      </c>
      <c r="AB17" s="332"/>
      <c r="AC17" s="332"/>
      <c r="AD17" s="332"/>
      <c r="AH17" s="88" t="s">
        <v>691</v>
      </c>
      <c r="AI17" s="68" t="s">
        <v>1858</v>
      </c>
    </row>
    <row r="18" spans="2:35" customFormat="1" ht="15" customHeight="1">
      <c r="B18" s="301"/>
      <c r="C18" s="302"/>
      <c r="D18" s="302"/>
      <c r="E18" s="301"/>
      <c r="L18" s="66">
        <v>11</v>
      </c>
      <c r="M18" s="297" t="s">
        <v>2194</v>
      </c>
      <c r="N18" s="196" t="s">
        <v>168</v>
      </c>
      <c r="O18" s="66">
        <v>6212</v>
      </c>
      <c r="P18" s="68" t="s">
        <v>194</v>
      </c>
      <c r="Q18" s="66">
        <f t="shared" si="0"/>
        <v>711204</v>
      </c>
      <c r="R18" s="66" t="str">
        <f t="shared" si="1"/>
        <v>BUD.12.</v>
      </c>
      <c r="S18" s="344" t="str">
        <f t="shared" si="2"/>
        <v> Wykonywanie robót murarskich i tynkarskich</v>
      </c>
      <c r="T18" s="512"/>
      <c r="U18" s="481">
        <v>0</v>
      </c>
      <c r="V18" s="436">
        <v>0</v>
      </c>
      <c r="W18" s="456" t="s">
        <v>1994</v>
      </c>
      <c r="X18" s="436">
        <v>0</v>
      </c>
      <c r="Y18" s="436">
        <v>0</v>
      </c>
      <c r="Z18" s="529" t="str">
        <f t="shared" si="3"/>
        <v>Centrum Kształcenia Zawodowego w Świdnicy, 58-105 Świdnica, ul. Gen. Władysława Sikorskiego 41</v>
      </c>
      <c r="AA18" s="440" t="s">
        <v>93</v>
      </c>
      <c r="AB18" s="120"/>
      <c r="AC18" s="120"/>
      <c r="AD18" s="120"/>
      <c r="AH18" s="88"/>
      <c r="AI18" s="68"/>
    </row>
    <row r="19" spans="2:35" customFormat="1" ht="15" customHeight="1">
      <c r="B19" s="301"/>
      <c r="C19" s="302"/>
      <c r="D19" s="302"/>
      <c r="E19" s="301"/>
      <c r="L19" s="66">
        <v>12</v>
      </c>
      <c r="M19" s="297" t="s">
        <v>2194</v>
      </c>
      <c r="N19" s="196" t="s">
        <v>168</v>
      </c>
      <c r="O19" s="66">
        <v>6212</v>
      </c>
      <c r="P19" s="68" t="s">
        <v>76</v>
      </c>
      <c r="Q19" s="66">
        <f t="shared" si="0"/>
        <v>721306</v>
      </c>
      <c r="R19" s="66" t="str">
        <f t="shared" si="1"/>
        <v>MOT.01.</v>
      </c>
      <c r="S19" s="344" t="str">
        <f t="shared" si="2"/>
        <v>Diagnozowanie i naprawa nadwozi pojazdów samochodowych</v>
      </c>
      <c r="T19" s="512" t="s">
        <v>2285</v>
      </c>
      <c r="U19" s="133">
        <v>2</v>
      </c>
      <c r="V19" s="436">
        <v>0</v>
      </c>
      <c r="W19" s="456" t="s">
        <v>1994</v>
      </c>
      <c r="X19" s="436">
        <v>0</v>
      </c>
      <c r="Y19" s="436">
        <v>0</v>
      </c>
      <c r="Z19" s="529" t="str">
        <f t="shared" si="3"/>
        <v>Centrum Kształcenia Zawodowego w Świdnicy, 58-105 Świdnica, ul. Gen. Władysława Sikorskiego 41</v>
      </c>
      <c r="AA19" s="440" t="s">
        <v>93</v>
      </c>
      <c r="AB19" s="120"/>
      <c r="AC19" s="120"/>
      <c r="AD19" s="120"/>
      <c r="AH19" s="88"/>
      <c r="AI19" s="68"/>
    </row>
    <row r="20" spans="2:35" customFormat="1" ht="15" customHeight="1">
      <c r="B20" s="301" t="s">
        <v>191</v>
      </c>
      <c r="C20" s="302">
        <v>741201</v>
      </c>
      <c r="D20" s="302" t="s">
        <v>161</v>
      </c>
      <c r="E20" s="301" t="s">
        <v>595</v>
      </c>
      <c r="L20" s="66">
        <v>13</v>
      </c>
      <c r="M20" s="297" t="s">
        <v>2194</v>
      </c>
      <c r="N20" s="196" t="s">
        <v>168</v>
      </c>
      <c r="O20" s="66">
        <v>6212</v>
      </c>
      <c r="P20" s="68" t="s">
        <v>66</v>
      </c>
      <c r="Q20" s="66">
        <f t="shared" si="0"/>
        <v>723103</v>
      </c>
      <c r="R20" s="66" t="str">
        <f t="shared" si="1"/>
        <v>MOT.05.</v>
      </c>
      <c r="S20" s="344" t="str">
        <f t="shared" si="2"/>
        <v>Obsługa, diagnozowanie oraz naprawa pojazdów samochodowych</v>
      </c>
      <c r="T20" s="673" t="s">
        <v>2278</v>
      </c>
      <c r="U20" s="259">
        <v>7</v>
      </c>
      <c r="V20" s="441">
        <v>0</v>
      </c>
      <c r="W20" s="457" t="s">
        <v>1996</v>
      </c>
      <c r="X20" s="436">
        <v>0</v>
      </c>
      <c r="Y20" s="436">
        <v>0</v>
      </c>
      <c r="Z20" s="529" t="str">
        <f t="shared" si="3"/>
        <v>Centrum Kształcenia Zawodowego Cechu Rzemiosł Różnych i Małej Przedsiębiorczości w Bielawie, ul. Polna 2, 58-260 Bielawa</v>
      </c>
      <c r="AA20" s="440" t="s">
        <v>693</v>
      </c>
      <c r="AB20" s="272" t="s">
        <v>37</v>
      </c>
      <c r="AC20" s="120"/>
      <c r="AD20" s="120"/>
      <c r="AH20" s="88" t="s">
        <v>2162</v>
      </c>
      <c r="AI20" s="52" t="s">
        <v>2217</v>
      </c>
    </row>
    <row r="21" spans="2:35" customFormat="1" ht="15" customHeight="1">
      <c r="B21" s="301" t="s">
        <v>69</v>
      </c>
      <c r="C21" s="302">
        <v>741203</v>
      </c>
      <c r="D21" s="302" t="s">
        <v>57</v>
      </c>
      <c r="E21" s="301" t="s">
        <v>666</v>
      </c>
      <c r="L21" s="66">
        <v>14</v>
      </c>
      <c r="M21" s="297" t="s">
        <v>1088</v>
      </c>
      <c r="N21" s="196" t="s">
        <v>168</v>
      </c>
      <c r="O21" s="196">
        <v>7133</v>
      </c>
      <c r="P21" s="68" t="s">
        <v>99</v>
      </c>
      <c r="Q21" s="66">
        <f t="shared" si="0"/>
        <v>514101</v>
      </c>
      <c r="R21" s="66" t="str">
        <f t="shared" si="1"/>
        <v>FRK.01.</v>
      </c>
      <c r="S21" s="344" t="str">
        <f t="shared" si="2"/>
        <v>Wykonywanie usług fryzjerskich</v>
      </c>
      <c r="T21" s="673"/>
      <c r="U21" s="481">
        <v>0</v>
      </c>
      <c r="V21" s="441">
        <v>0</v>
      </c>
      <c r="W21" s="457" t="s">
        <v>1996</v>
      </c>
      <c r="X21" s="441">
        <v>0</v>
      </c>
      <c r="Y21" s="441">
        <v>0</v>
      </c>
      <c r="Z21" s="526" t="str">
        <f t="shared" si="3"/>
        <v>Centrum Kształcenia Zawodowego w Świdnicy, 58-105 Świdnica, ul. Gen. Władysława Sikorskiego 41</v>
      </c>
      <c r="AA21" s="440" t="s">
        <v>93</v>
      </c>
      <c r="AB21" s="120"/>
      <c r="AC21" s="120"/>
      <c r="AD21" s="120"/>
      <c r="AH21" s="88" t="s">
        <v>692</v>
      </c>
      <c r="AI21" s="64" t="s">
        <v>101</v>
      </c>
    </row>
    <row r="22" spans="2:35" customFormat="1" ht="15" customHeight="1">
      <c r="B22" s="301" t="s">
        <v>176</v>
      </c>
      <c r="C22" s="302">
        <v>742117</v>
      </c>
      <c r="D22" s="302" t="s">
        <v>181</v>
      </c>
      <c r="E22" s="301" t="s">
        <v>598</v>
      </c>
      <c r="L22" s="66">
        <v>15</v>
      </c>
      <c r="M22" s="297" t="s">
        <v>1088</v>
      </c>
      <c r="N22" s="196" t="s">
        <v>168</v>
      </c>
      <c r="O22" s="196">
        <v>7133</v>
      </c>
      <c r="P22" s="68" t="s">
        <v>79</v>
      </c>
      <c r="Q22" s="66">
        <f t="shared" si="0"/>
        <v>751204</v>
      </c>
      <c r="R22" s="66" t="str">
        <f t="shared" si="1"/>
        <v>SPC.03.</v>
      </c>
      <c r="S22" s="344" t="str">
        <f t="shared" si="2"/>
        <v>Produkcja wyrobów piekarskich</v>
      </c>
      <c r="T22" s="673" t="s">
        <v>2283</v>
      </c>
      <c r="U22" s="259">
        <v>1</v>
      </c>
      <c r="V22" s="441">
        <v>0</v>
      </c>
      <c r="W22" s="457" t="s">
        <v>1996</v>
      </c>
      <c r="X22" s="441">
        <v>0</v>
      </c>
      <c r="Y22" s="441">
        <v>0</v>
      </c>
      <c r="Z22" s="526" t="str">
        <f t="shared" si="3"/>
        <v>Centrum Kształcenia Zawodowego w Świdnicy, 58-105 Świdnica, ul. Gen. Władysława Sikorskiego 41</v>
      </c>
      <c r="AA22" s="440" t="s">
        <v>93</v>
      </c>
      <c r="AB22" s="120"/>
      <c r="AC22" s="120"/>
      <c r="AD22" s="120"/>
      <c r="AH22" s="88" t="s">
        <v>678</v>
      </c>
      <c r="AI22" s="64" t="s">
        <v>481</v>
      </c>
    </row>
    <row r="23" spans="2:35" customFormat="1" ht="15" customHeight="1">
      <c r="B23" s="301" t="s">
        <v>78</v>
      </c>
      <c r="C23" s="302">
        <v>741103</v>
      </c>
      <c r="D23" s="302" t="s">
        <v>49</v>
      </c>
      <c r="E23" s="301" t="s">
        <v>596</v>
      </c>
      <c r="L23" s="66">
        <v>16</v>
      </c>
      <c r="M23" s="297" t="s">
        <v>1088</v>
      </c>
      <c r="N23" s="196" t="s">
        <v>168</v>
      </c>
      <c r="O23" s="196">
        <v>7133</v>
      </c>
      <c r="P23" s="68" t="s">
        <v>125</v>
      </c>
      <c r="Q23" s="66">
        <f t="shared" si="0"/>
        <v>712618</v>
      </c>
      <c r="R23" s="66" t="str">
        <f t="shared" si="1"/>
        <v>BUD.09.</v>
      </c>
      <c r="S23" s="344" t="str">
        <f t="shared" si="2"/>
        <v>Wykonywanie robót związanych z budową, montażem i eksploatacją sieci oraz instalacji sanitarnych</v>
      </c>
      <c r="T23" s="671" t="s">
        <v>2279</v>
      </c>
      <c r="U23" s="259">
        <v>3</v>
      </c>
      <c r="V23" s="441">
        <v>0</v>
      </c>
      <c r="W23" s="457" t="s">
        <v>1996</v>
      </c>
      <c r="X23" s="441">
        <v>0</v>
      </c>
      <c r="Y23" s="441">
        <v>0</v>
      </c>
      <c r="Z23" s="528" t="str">
        <f t="shared" si="3"/>
        <v>Centrum Kształcenia Zawodowego w Świdnicy, 58-105 Świdnica, ul. Gen. Władysława Sikorskiego 41</v>
      </c>
      <c r="AA23" s="440" t="s">
        <v>93</v>
      </c>
      <c r="AB23" s="285" t="s">
        <v>2070</v>
      </c>
      <c r="AC23" s="120"/>
      <c r="AD23" s="120"/>
      <c r="AH23" s="88" t="s">
        <v>1076</v>
      </c>
      <c r="AI23" s="309" t="s">
        <v>1074</v>
      </c>
    </row>
    <row r="24" spans="2:35" customFormat="1" ht="15" customHeight="1">
      <c r="B24" s="301"/>
      <c r="C24" s="302"/>
      <c r="D24" s="302"/>
      <c r="E24" s="301"/>
      <c r="L24" s="66">
        <v>17</v>
      </c>
      <c r="M24" s="297" t="s">
        <v>1088</v>
      </c>
      <c r="N24" s="196" t="s">
        <v>168</v>
      </c>
      <c r="O24" s="196">
        <v>7133</v>
      </c>
      <c r="P24" s="68" t="s">
        <v>71</v>
      </c>
      <c r="Q24" s="66">
        <f t="shared" si="0"/>
        <v>512001</v>
      </c>
      <c r="R24" s="66" t="str">
        <f t="shared" si="1"/>
        <v>HGT.02.</v>
      </c>
      <c r="S24" s="344" t="str">
        <f t="shared" si="2"/>
        <v> Przygotowanie i wydawanie dań</v>
      </c>
      <c r="T24" s="673"/>
      <c r="U24" s="481">
        <v>0</v>
      </c>
      <c r="V24" s="441">
        <v>0</v>
      </c>
      <c r="W24" s="457" t="s">
        <v>1996</v>
      </c>
      <c r="X24" s="436">
        <v>0</v>
      </c>
      <c r="Y24" s="436">
        <v>0</v>
      </c>
      <c r="Z24" s="529" t="str">
        <f t="shared" si="3"/>
        <v>Zespół Szkół Ponadpodstawowych im. Hipolita Cegielskiego w Ziębicach ul. Wojska Polskiego 3, 57-220 Ziębice</v>
      </c>
      <c r="AA24" s="440" t="s">
        <v>32</v>
      </c>
      <c r="AB24" s="332"/>
      <c r="AC24" s="332"/>
      <c r="AD24" s="332"/>
      <c r="AH24" s="88"/>
      <c r="AI24" s="309"/>
    </row>
    <row r="25" spans="2:35" customFormat="1" ht="15" customHeight="1">
      <c r="B25" s="301" t="s">
        <v>75</v>
      </c>
      <c r="C25" s="302">
        <v>343101</v>
      </c>
      <c r="D25" s="302" t="s">
        <v>58</v>
      </c>
      <c r="E25" s="301" t="s">
        <v>560</v>
      </c>
      <c r="L25" s="66">
        <v>18</v>
      </c>
      <c r="M25" s="297" t="s">
        <v>1088</v>
      </c>
      <c r="N25" s="196" t="s">
        <v>168</v>
      </c>
      <c r="O25" s="196">
        <v>7133</v>
      </c>
      <c r="P25" s="68" t="s">
        <v>71</v>
      </c>
      <c r="Q25" s="66">
        <f t="shared" si="0"/>
        <v>512001</v>
      </c>
      <c r="R25" s="66" t="str">
        <f t="shared" si="1"/>
        <v>HGT.02.</v>
      </c>
      <c r="S25" s="344" t="str">
        <f t="shared" si="2"/>
        <v> Przygotowanie i wydawanie dań</v>
      </c>
      <c r="T25" s="673" t="s">
        <v>2284</v>
      </c>
      <c r="U25" s="259">
        <v>7</v>
      </c>
      <c r="V25" s="441">
        <v>3</v>
      </c>
      <c r="W25" s="457" t="s">
        <v>1996</v>
      </c>
      <c r="X25" s="436">
        <v>0</v>
      </c>
      <c r="Y25" s="436">
        <v>0</v>
      </c>
      <c r="Z25" s="529" t="str">
        <f t="shared" si="3"/>
        <v>Centrum Kształcenia Zawodowego w Świdnicy, 58-105 Świdnica, ul. Gen. Władysława Sikorskiego 41</v>
      </c>
      <c r="AA25" s="440" t="s">
        <v>93</v>
      </c>
      <c r="AB25" s="272" t="s">
        <v>37</v>
      </c>
      <c r="AC25" s="120"/>
      <c r="AD25" s="120"/>
      <c r="AH25" s="88" t="s">
        <v>2148</v>
      </c>
      <c r="AI25" s="92" t="s">
        <v>2071</v>
      </c>
    </row>
    <row r="26" spans="2:35" customFormat="1" ht="15" customHeight="1">
      <c r="B26" s="301" t="s">
        <v>99</v>
      </c>
      <c r="C26" s="302">
        <v>514101</v>
      </c>
      <c r="D26" s="302" t="s">
        <v>68</v>
      </c>
      <c r="E26" s="301" t="s">
        <v>600</v>
      </c>
      <c r="L26" s="66">
        <v>19</v>
      </c>
      <c r="M26" s="297" t="s">
        <v>1088</v>
      </c>
      <c r="N26" s="196" t="s">
        <v>168</v>
      </c>
      <c r="O26" s="196">
        <v>7133</v>
      </c>
      <c r="P26" s="68" t="s">
        <v>70</v>
      </c>
      <c r="Q26" s="66">
        <f t="shared" si="0"/>
        <v>522301</v>
      </c>
      <c r="R26" s="66" t="str">
        <f t="shared" si="1"/>
        <v>HAN.01.</v>
      </c>
      <c r="S26" s="344" t="str">
        <f t="shared" si="2"/>
        <v>Prowadzenie sprzedaży</v>
      </c>
      <c r="T26" s="673" t="s">
        <v>2280</v>
      </c>
      <c r="U26" s="259">
        <v>2</v>
      </c>
      <c r="V26" s="441">
        <v>1</v>
      </c>
      <c r="W26" s="457" t="s">
        <v>1996</v>
      </c>
      <c r="X26" s="436">
        <v>0</v>
      </c>
      <c r="Y26" s="436">
        <v>0</v>
      </c>
      <c r="Z26" s="526" t="str">
        <f t="shared" si="3"/>
        <v>Centrum Kształcenia Zawodowego w Świdnicy, 58-105 Świdnica, ul. Gen. Władysława Sikorskiego 41</v>
      </c>
      <c r="AA26" s="440" t="s">
        <v>93</v>
      </c>
      <c r="AB26" s="272" t="s">
        <v>37</v>
      </c>
      <c r="AC26" s="120" t="s">
        <v>93</v>
      </c>
      <c r="AD26" s="120"/>
      <c r="AH26" s="129" t="s">
        <v>190</v>
      </c>
      <c r="AI26" s="68" t="s">
        <v>1980</v>
      </c>
    </row>
    <row r="27" spans="2:35" customFormat="1" ht="15" customHeight="1">
      <c r="B27" s="301"/>
      <c r="C27" s="302"/>
      <c r="D27" s="302"/>
      <c r="E27" s="301"/>
      <c r="L27" s="66">
        <v>20</v>
      </c>
      <c r="M27" s="297" t="s">
        <v>1088</v>
      </c>
      <c r="N27" s="196" t="s">
        <v>168</v>
      </c>
      <c r="O27" s="196">
        <v>7133</v>
      </c>
      <c r="P27" s="68" t="s">
        <v>66</v>
      </c>
      <c r="Q27" s="66">
        <f t="shared" si="0"/>
        <v>723103</v>
      </c>
      <c r="R27" s="66" t="str">
        <f t="shared" si="1"/>
        <v>MOT.05.</v>
      </c>
      <c r="S27" s="344" t="str">
        <f t="shared" si="2"/>
        <v>Obsługa, diagnozowanie oraz naprawa pojazdów samochodowych</v>
      </c>
      <c r="T27" s="673" t="s">
        <v>2280</v>
      </c>
      <c r="U27" s="481">
        <v>0</v>
      </c>
      <c r="V27" s="441">
        <v>0</v>
      </c>
      <c r="W27" s="457" t="s">
        <v>1996</v>
      </c>
      <c r="X27" s="436">
        <v>0</v>
      </c>
      <c r="Y27" s="436">
        <v>0</v>
      </c>
      <c r="Z27" s="526" t="str">
        <f t="shared" si="3"/>
        <v>Centrum Kształcenia Zawodowego w Świdnicy, 58-105 Świdnica, ul. Gen. Władysława Sikorskiego 41</v>
      </c>
      <c r="AA27" s="440" t="s">
        <v>93</v>
      </c>
      <c r="AB27" s="120"/>
      <c r="AC27" s="120"/>
      <c r="AD27" s="120"/>
      <c r="AH27" s="129"/>
      <c r="AI27" s="68"/>
    </row>
    <row r="28" spans="2:35" customFormat="1" ht="15" customHeight="1">
      <c r="B28" s="301" t="s">
        <v>530</v>
      </c>
      <c r="C28" s="302">
        <v>753501</v>
      </c>
      <c r="D28" s="302" t="s">
        <v>1025</v>
      </c>
      <c r="E28" s="301" t="s">
        <v>658</v>
      </c>
      <c r="L28" s="66">
        <v>21</v>
      </c>
      <c r="M28" s="297" t="s">
        <v>1088</v>
      </c>
      <c r="N28" s="196" t="s">
        <v>168</v>
      </c>
      <c r="O28" s="196">
        <v>7133</v>
      </c>
      <c r="P28" s="68" t="s">
        <v>80</v>
      </c>
      <c r="Q28" s="66">
        <f t="shared" si="0"/>
        <v>752205</v>
      </c>
      <c r="R28" s="66" t="str">
        <f t="shared" si="1"/>
        <v>DRM.04.</v>
      </c>
      <c r="S28" s="344" t="str">
        <f t="shared" si="2"/>
        <v> Wytwarzanie wyrobów z drewna i materiałów drewnopochodnych</v>
      </c>
      <c r="T28" s="673" t="s">
        <v>2281</v>
      </c>
      <c r="U28" s="259">
        <v>1</v>
      </c>
      <c r="V28" s="441">
        <v>0</v>
      </c>
      <c r="W28" s="457" t="s">
        <v>1996</v>
      </c>
      <c r="X28" s="436">
        <v>0</v>
      </c>
      <c r="Y28" s="436">
        <v>0</v>
      </c>
      <c r="Z28" s="515" t="str">
        <f t="shared" si="3"/>
        <v>Centrum Kształcenia Zawodowego w Świdnicy, 58-105 Świdnica, ul. Gen. Władysława Sikorskiego 41</v>
      </c>
      <c r="AA28" s="440" t="s">
        <v>93</v>
      </c>
      <c r="AB28" s="272" t="s">
        <v>37</v>
      </c>
      <c r="AC28" s="120" t="s">
        <v>93</v>
      </c>
      <c r="AD28" s="120"/>
      <c r="AH28" s="88" t="s">
        <v>1070</v>
      </c>
      <c r="AI28" s="64" t="s">
        <v>2216</v>
      </c>
    </row>
    <row r="29" spans="2:35" customFormat="1" ht="15" customHeight="1">
      <c r="B29" s="301" t="s">
        <v>504</v>
      </c>
      <c r="C29" s="302">
        <v>811301</v>
      </c>
      <c r="D29" s="302" t="s">
        <v>1012</v>
      </c>
      <c r="E29" s="301" t="s">
        <v>602</v>
      </c>
      <c r="L29" s="66">
        <v>22</v>
      </c>
      <c r="M29" s="297" t="s">
        <v>1088</v>
      </c>
      <c r="N29" s="196" t="s">
        <v>168</v>
      </c>
      <c r="O29" s="196">
        <v>7133</v>
      </c>
      <c r="P29" s="68" t="s">
        <v>66</v>
      </c>
      <c r="Q29" s="66">
        <f t="shared" si="0"/>
        <v>723103</v>
      </c>
      <c r="R29" s="66" t="str">
        <f t="shared" si="1"/>
        <v>MOT.05.</v>
      </c>
      <c r="S29" s="344" t="str">
        <f t="shared" si="2"/>
        <v>Obsługa, diagnozowanie oraz naprawa pojazdów samochodowych</v>
      </c>
      <c r="T29" s="673"/>
      <c r="U29" s="481">
        <v>0</v>
      </c>
      <c r="V29" s="441">
        <v>0</v>
      </c>
      <c r="W29" s="457" t="s">
        <v>1996</v>
      </c>
      <c r="X29" s="436">
        <v>0</v>
      </c>
      <c r="Y29" s="436">
        <v>0</v>
      </c>
      <c r="Z29" s="515" t="str">
        <f t="shared" si="3"/>
        <v>Centrum Kształcenia Zawodowego Cechu Rzemiosł Różnych i Małej Przedsiębiorczości w Bielawie, ul. Polna 2, 58-260 Bielawa</v>
      </c>
      <c r="AA29" s="440" t="s">
        <v>693</v>
      </c>
      <c r="AB29" s="120"/>
      <c r="AC29" s="120"/>
      <c r="AD29" s="120"/>
      <c r="AH29" s="88" t="s">
        <v>679</v>
      </c>
      <c r="AI29" s="64" t="s">
        <v>1981</v>
      </c>
    </row>
    <row r="30" spans="2:35" customFormat="1" ht="12.75" customHeight="1">
      <c r="B30" s="301" t="s">
        <v>505</v>
      </c>
      <c r="C30" s="302">
        <v>811101</v>
      </c>
      <c r="D30" s="302" t="s">
        <v>604</v>
      </c>
      <c r="E30" s="301" t="s">
        <v>603</v>
      </c>
      <c r="L30" s="66">
        <v>23</v>
      </c>
      <c r="M30" s="297" t="s">
        <v>1088</v>
      </c>
      <c r="N30" s="196" t="s">
        <v>168</v>
      </c>
      <c r="O30" s="196">
        <v>7133</v>
      </c>
      <c r="P30" s="68" t="s">
        <v>532</v>
      </c>
      <c r="Q30" s="66">
        <f t="shared" si="0"/>
        <v>753105</v>
      </c>
      <c r="R30" s="66" t="str">
        <f t="shared" si="1"/>
        <v>MOD.03.</v>
      </c>
      <c r="S30" s="344" t="str">
        <f t="shared" si="2"/>
        <v>Projektowanie i wytwarzanie wyrobów odzieżowych</v>
      </c>
      <c r="T30" s="675" t="s">
        <v>2274</v>
      </c>
      <c r="U30" s="259">
        <v>1</v>
      </c>
      <c r="V30" s="441">
        <v>1</v>
      </c>
      <c r="W30" s="457" t="s">
        <v>1996</v>
      </c>
      <c r="X30" s="436">
        <v>1</v>
      </c>
      <c r="Y30" s="436">
        <v>1</v>
      </c>
      <c r="Z30" s="515" t="str">
        <f t="shared" si="3"/>
        <v>Centrum Kształcenia Zawodowego w Zespole Szkół i Placówek Kształcenia Zawodowego, ul.Botaniczna 66, 65-392  Zielona Góra</v>
      </c>
      <c r="AA30" s="440" t="s">
        <v>37</v>
      </c>
      <c r="AB30" s="272" t="s">
        <v>37</v>
      </c>
      <c r="AC30" s="120"/>
      <c r="AD30" s="120"/>
      <c r="AH30" s="129" t="s">
        <v>37</v>
      </c>
      <c r="AI30" s="156" t="s">
        <v>1979</v>
      </c>
    </row>
    <row r="31" spans="2:35" customFormat="1" ht="15" customHeight="1">
      <c r="B31" s="301" t="s">
        <v>506</v>
      </c>
      <c r="C31" s="302">
        <v>811102</v>
      </c>
      <c r="D31" s="302" t="s">
        <v>606</v>
      </c>
      <c r="E31" s="301" t="s">
        <v>605</v>
      </c>
      <c r="L31" s="66">
        <v>24</v>
      </c>
      <c r="M31" s="297" t="s">
        <v>2174</v>
      </c>
      <c r="N31" s="196" t="s">
        <v>459</v>
      </c>
      <c r="O31" s="196">
        <v>49783</v>
      </c>
      <c r="P31" s="68" t="s">
        <v>99</v>
      </c>
      <c r="Q31" s="66">
        <f t="shared" si="0"/>
        <v>514101</v>
      </c>
      <c r="R31" s="66" t="str">
        <f t="shared" si="1"/>
        <v>FRK.01.</v>
      </c>
      <c r="S31" s="344" t="str">
        <f t="shared" si="2"/>
        <v>Wykonywanie usług fryzjerskich</v>
      </c>
      <c r="T31" s="424" t="s">
        <v>2283</v>
      </c>
      <c r="U31" s="259">
        <v>3</v>
      </c>
      <c r="V31" s="441">
        <v>3</v>
      </c>
      <c r="W31" s="456" t="s">
        <v>1996</v>
      </c>
      <c r="X31" s="441">
        <v>3</v>
      </c>
      <c r="Y31" s="441">
        <v>3</v>
      </c>
      <c r="Z31" s="515" t="str">
        <f t="shared" si="3"/>
        <v>Centrum Kształcenia Zawodowego w Świdnicy, 58-105 Świdnica, ul. Gen. Władysława Sikorskiego 41</v>
      </c>
      <c r="AA31" s="440" t="s">
        <v>93</v>
      </c>
      <c r="AB31" s="120"/>
      <c r="AC31" s="120"/>
      <c r="AD31" s="120"/>
      <c r="AH31" s="88" t="s">
        <v>32</v>
      </c>
      <c r="AI31" s="52" t="s">
        <v>1061</v>
      </c>
    </row>
    <row r="32" spans="2:35" customFormat="1" ht="15" customHeight="1">
      <c r="B32" s="301" t="s">
        <v>507</v>
      </c>
      <c r="C32" s="302">
        <v>811112</v>
      </c>
      <c r="D32" s="302" t="s">
        <v>1013</v>
      </c>
      <c r="E32" s="301" t="s">
        <v>607</v>
      </c>
      <c r="L32" s="66">
        <v>25</v>
      </c>
      <c r="M32" s="297" t="s">
        <v>2174</v>
      </c>
      <c r="N32" s="196" t="s">
        <v>459</v>
      </c>
      <c r="O32" s="196">
        <v>49783</v>
      </c>
      <c r="P32" s="68" t="s">
        <v>71</v>
      </c>
      <c r="Q32" s="66">
        <f t="shared" si="0"/>
        <v>512001</v>
      </c>
      <c r="R32" s="66" t="str">
        <f t="shared" si="1"/>
        <v>HGT.02.</v>
      </c>
      <c r="S32" s="344" t="str">
        <f t="shared" si="2"/>
        <v> Przygotowanie i wydawanie dań</v>
      </c>
      <c r="T32" s="424" t="s">
        <v>2281</v>
      </c>
      <c r="U32" s="259">
        <v>20</v>
      </c>
      <c r="V32" s="441">
        <v>16</v>
      </c>
      <c r="W32" s="456" t="s">
        <v>1996</v>
      </c>
      <c r="X32" s="441">
        <v>20</v>
      </c>
      <c r="Y32" s="441">
        <v>16</v>
      </c>
      <c r="Z32" s="515" t="str">
        <f t="shared" si="3"/>
        <v>Centrum Kształcenia Zawodowego w Świdnicy, 58-105 Świdnica, ul. Gen. Władysława Sikorskiego 41</v>
      </c>
      <c r="AA32" s="440" t="s">
        <v>93</v>
      </c>
      <c r="AB32" s="120"/>
      <c r="AC32" s="120"/>
      <c r="AD32" s="120"/>
      <c r="AH32" s="88" t="s">
        <v>2070</v>
      </c>
      <c r="AI32" s="92" t="s">
        <v>2071</v>
      </c>
    </row>
    <row r="33" spans="2:44" customFormat="1" ht="15" customHeight="1">
      <c r="B33" s="301" t="s">
        <v>538</v>
      </c>
      <c r="C33" s="302">
        <v>516408</v>
      </c>
      <c r="D33" s="302" t="s">
        <v>1032</v>
      </c>
      <c r="E33" s="301" t="s">
        <v>650</v>
      </c>
      <c r="L33" s="66">
        <v>26</v>
      </c>
      <c r="M33" s="297" t="s">
        <v>2174</v>
      </c>
      <c r="N33" s="196" t="s">
        <v>459</v>
      </c>
      <c r="O33" s="196">
        <v>49783</v>
      </c>
      <c r="P33" s="68" t="s">
        <v>70</v>
      </c>
      <c r="Q33" s="66">
        <f t="shared" si="0"/>
        <v>522301</v>
      </c>
      <c r="R33" s="66" t="str">
        <f t="shared" si="1"/>
        <v>HAN.01.</v>
      </c>
      <c r="S33" s="344" t="str">
        <f t="shared" si="2"/>
        <v>Prowadzenie sprzedaży</v>
      </c>
      <c r="T33" s="424" t="s">
        <v>2285</v>
      </c>
      <c r="U33" s="259">
        <v>5</v>
      </c>
      <c r="V33" s="441">
        <v>5</v>
      </c>
      <c r="W33" s="456" t="s">
        <v>2349</v>
      </c>
      <c r="X33" s="441">
        <v>5</v>
      </c>
      <c r="Y33" s="441">
        <v>5</v>
      </c>
      <c r="Z33" s="515" t="str">
        <f t="shared" si="3"/>
        <v>Centrum Kształcenia Zawodowego w Świdnicy, 58-105 Świdnica, ul. Gen. Władysława Sikorskiego 41</v>
      </c>
      <c r="AA33" s="440" t="s">
        <v>93</v>
      </c>
      <c r="AB33" s="120"/>
      <c r="AC33" s="120"/>
      <c r="AD33" s="120"/>
      <c r="AH33" s="88" t="s">
        <v>475</v>
      </c>
      <c r="AI33" s="64" t="s">
        <v>1801</v>
      </c>
    </row>
    <row r="34" spans="2:44" customFormat="1" ht="15" customHeight="1">
      <c r="B34" s="301" t="s">
        <v>531</v>
      </c>
      <c r="C34" s="302">
        <v>753702</v>
      </c>
      <c r="D34" s="302" t="s">
        <v>1026</v>
      </c>
      <c r="E34" s="301" t="s">
        <v>657</v>
      </c>
      <c r="L34" s="66">
        <v>27</v>
      </c>
      <c r="M34" s="297" t="s">
        <v>2174</v>
      </c>
      <c r="N34" s="196" t="s">
        <v>459</v>
      </c>
      <c r="O34" s="196">
        <v>49783</v>
      </c>
      <c r="P34" s="68" t="s">
        <v>175</v>
      </c>
      <c r="Q34" s="66">
        <f t="shared" si="0"/>
        <v>751201</v>
      </c>
      <c r="R34" s="66" t="str">
        <f t="shared" si="1"/>
        <v>SPC.01.</v>
      </c>
      <c r="S34" s="344" t="str">
        <f t="shared" si="2"/>
        <v>Produkcja wyrobów cukierniczych</v>
      </c>
      <c r="T34" s="426" t="s">
        <v>2282</v>
      </c>
      <c r="U34" s="259">
        <v>2</v>
      </c>
      <c r="V34" s="441">
        <v>2</v>
      </c>
      <c r="W34" s="456" t="s">
        <v>1996</v>
      </c>
      <c r="X34" s="441">
        <v>2</v>
      </c>
      <c r="Y34" s="441">
        <v>2</v>
      </c>
      <c r="Z34" s="526" t="str">
        <f t="shared" si="3"/>
        <v>Centrum Kształcenia Zawodowego w Świdnicy, 58-105 Świdnica, ul. Gen. Władysława Sikorskiego 41</v>
      </c>
      <c r="AA34" s="440" t="s">
        <v>93</v>
      </c>
      <c r="AB34" s="120"/>
      <c r="AC34" s="120"/>
      <c r="AD34" s="120"/>
      <c r="AH34" s="308" t="s">
        <v>1834</v>
      </c>
      <c r="AI34" s="64"/>
    </row>
    <row r="35" spans="2:44" customFormat="1" ht="15" customHeight="1">
      <c r="B35" s="301" t="s">
        <v>486</v>
      </c>
      <c r="C35" s="302">
        <v>711301</v>
      </c>
      <c r="D35" s="302" t="s">
        <v>455</v>
      </c>
      <c r="E35" s="301" t="s">
        <v>564</v>
      </c>
      <c r="L35" s="66">
        <v>28</v>
      </c>
      <c r="M35" s="297" t="s">
        <v>2174</v>
      </c>
      <c r="N35" s="196" t="s">
        <v>459</v>
      </c>
      <c r="O35" s="196">
        <v>49783</v>
      </c>
      <c r="P35" s="68" t="s">
        <v>73</v>
      </c>
      <c r="Q35" s="66">
        <f t="shared" si="0"/>
        <v>722307</v>
      </c>
      <c r="R35" s="66" t="str">
        <f t="shared" si="1"/>
        <v>MEC.05.</v>
      </c>
      <c r="S35" s="344" t="str">
        <f t="shared" si="2"/>
        <v> Użytkowanie obrabiarek skrawających</v>
      </c>
      <c r="T35" s="426" t="s">
        <v>2283</v>
      </c>
      <c r="U35" s="259">
        <v>6</v>
      </c>
      <c r="V35" s="441">
        <v>0</v>
      </c>
      <c r="W35" s="456" t="s">
        <v>1996</v>
      </c>
      <c r="X35" s="441">
        <v>6</v>
      </c>
      <c r="Y35" s="441">
        <v>0</v>
      </c>
      <c r="Z35" s="515" t="str">
        <f t="shared" si="3"/>
        <v>Centrum Kształcenia Zawodowego w Świdnicy, 58-105 Świdnica, ul. Gen. Władysława Sikorskiego 41</v>
      </c>
      <c r="AA35" s="440" t="s">
        <v>93</v>
      </c>
      <c r="AB35" s="271"/>
      <c r="AC35" s="271"/>
      <c r="AD35" s="120"/>
      <c r="AH35" s="88" t="s">
        <v>688</v>
      </c>
      <c r="AI35" s="52" t="s">
        <v>1933</v>
      </c>
    </row>
    <row r="36" spans="2:44" customFormat="1" ht="15" customHeight="1">
      <c r="B36" s="301" t="s">
        <v>510</v>
      </c>
      <c r="C36" s="302">
        <v>513101</v>
      </c>
      <c r="D36" s="302" t="s">
        <v>185</v>
      </c>
      <c r="E36" s="301" t="s">
        <v>611</v>
      </c>
      <c r="L36" s="66">
        <v>29</v>
      </c>
      <c r="M36" s="297" t="s">
        <v>2174</v>
      </c>
      <c r="N36" s="196" t="s">
        <v>459</v>
      </c>
      <c r="O36" s="196">
        <v>49783</v>
      </c>
      <c r="P36" s="68" t="s">
        <v>194</v>
      </c>
      <c r="Q36" s="66">
        <f t="shared" si="0"/>
        <v>711204</v>
      </c>
      <c r="R36" s="66" t="str">
        <f t="shared" si="1"/>
        <v>BUD.12.</v>
      </c>
      <c r="S36" s="344" t="str">
        <f t="shared" si="2"/>
        <v> Wykonywanie robót murarskich i tynkarskich</v>
      </c>
      <c r="T36" s="430" t="s">
        <v>2284</v>
      </c>
      <c r="U36" s="259">
        <v>3</v>
      </c>
      <c r="V36" s="441">
        <v>0</v>
      </c>
      <c r="W36" s="456" t="s">
        <v>2357</v>
      </c>
      <c r="X36" s="441">
        <v>3</v>
      </c>
      <c r="Y36" s="441">
        <v>0</v>
      </c>
      <c r="Z36" s="515" t="str">
        <f t="shared" si="3"/>
        <v>Centrum Kształcenia Zawodowego w Świdnicy, 58-105 Świdnica, ul. Gen. Władysława Sikorskiego 41</v>
      </c>
      <c r="AA36" s="440" t="s">
        <v>93</v>
      </c>
      <c r="AB36" s="271"/>
      <c r="AC36" s="271"/>
      <c r="AD36" s="120"/>
      <c r="AH36" s="268" t="s">
        <v>2199</v>
      </c>
      <c r="AI36" t="s">
        <v>2157</v>
      </c>
    </row>
    <row r="37" spans="2:44" customFormat="1" ht="15" customHeight="1">
      <c r="B37" s="301"/>
      <c r="C37" s="302"/>
      <c r="D37" s="302"/>
      <c r="E37" s="301"/>
      <c r="L37" s="66">
        <v>30</v>
      </c>
      <c r="M37" s="297" t="s">
        <v>2174</v>
      </c>
      <c r="N37" s="196" t="s">
        <v>459</v>
      </c>
      <c r="O37" s="196">
        <v>49783</v>
      </c>
      <c r="P37" s="68" t="s">
        <v>71</v>
      </c>
      <c r="Q37" s="66">
        <f t="shared" si="0"/>
        <v>512001</v>
      </c>
      <c r="R37" s="66" t="str">
        <f t="shared" si="1"/>
        <v>HGT.02.</v>
      </c>
      <c r="S37" s="344" t="str">
        <f t="shared" si="2"/>
        <v> Przygotowanie i wydawanie dań</v>
      </c>
      <c r="T37" s="73"/>
      <c r="U37" s="481">
        <v>0</v>
      </c>
      <c r="V37" s="441">
        <v>0</v>
      </c>
      <c r="W37" s="456" t="s">
        <v>1996</v>
      </c>
      <c r="X37" s="441">
        <v>0</v>
      </c>
      <c r="Y37" s="441">
        <v>0</v>
      </c>
      <c r="Z37" s="515" t="str">
        <f t="shared" si="3"/>
        <v>Zespół Szkół Ponadpodstawowych im. Hipolita Cegielskiego w Ziębicach ul. Wojska Polskiego 3, 57-220 Ziębice</v>
      </c>
      <c r="AA37" s="440" t="s">
        <v>32</v>
      </c>
      <c r="AB37" s="357"/>
      <c r="AC37" s="332"/>
      <c r="AD37" s="332"/>
      <c r="AH37" s="268"/>
    </row>
    <row r="38" spans="2:44" customFormat="1" ht="15" customHeight="1">
      <c r="B38" s="301" t="s">
        <v>445</v>
      </c>
      <c r="C38" s="302">
        <v>832201</v>
      </c>
      <c r="D38" s="302" t="s">
        <v>446</v>
      </c>
      <c r="E38" s="301" t="s">
        <v>636</v>
      </c>
      <c r="L38" s="66">
        <v>31</v>
      </c>
      <c r="M38" s="297" t="s">
        <v>2174</v>
      </c>
      <c r="N38" s="196" t="s">
        <v>459</v>
      </c>
      <c r="O38" s="196">
        <v>49783</v>
      </c>
      <c r="P38" s="68" t="s">
        <v>66</v>
      </c>
      <c r="Q38" s="66">
        <f t="shared" si="0"/>
        <v>723103</v>
      </c>
      <c r="R38" s="66" t="str">
        <f t="shared" si="1"/>
        <v>MOT.05.</v>
      </c>
      <c r="S38" s="344" t="str">
        <f t="shared" si="2"/>
        <v>Obsługa, diagnozowanie oraz naprawa pojazdów samochodowych</v>
      </c>
      <c r="T38" s="424" t="s">
        <v>2330</v>
      </c>
      <c r="U38" s="259">
        <v>15</v>
      </c>
      <c r="V38" s="441">
        <v>0</v>
      </c>
      <c r="W38" s="456" t="s">
        <v>1996</v>
      </c>
      <c r="X38" s="441">
        <v>15</v>
      </c>
      <c r="Y38" s="441">
        <v>0</v>
      </c>
      <c r="Z38" s="515" t="str">
        <f t="shared" si="3"/>
        <v>Centrum Kształcenia Zawodowego w Oleśnicy, ul. Wojska Polskiego 67</v>
      </c>
      <c r="AA38" s="440" t="s">
        <v>692</v>
      </c>
      <c r="AB38" s="274"/>
      <c r="AC38" s="120"/>
      <c r="AD38" s="120"/>
      <c r="AH38" s="268" t="s">
        <v>2190</v>
      </c>
      <c r="AI38" t="s">
        <v>2215</v>
      </c>
      <c r="AR38" t="s">
        <v>44</v>
      </c>
    </row>
    <row r="39" spans="2:44" customFormat="1" ht="15" customHeight="1">
      <c r="B39" s="301" t="s">
        <v>487</v>
      </c>
      <c r="C39" s="302">
        <v>713303</v>
      </c>
      <c r="D39" s="302" t="s">
        <v>566</v>
      </c>
      <c r="E39" s="301" t="s">
        <v>565</v>
      </c>
      <c r="L39" s="66">
        <v>32</v>
      </c>
      <c r="M39" s="297" t="s">
        <v>1999</v>
      </c>
      <c r="N39" s="196" t="s">
        <v>469</v>
      </c>
      <c r="O39" s="196">
        <v>22765</v>
      </c>
      <c r="P39" s="68" t="s">
        <v>69</v>
      </c>
      <c r="Q39" s="66">
        <f t="shared" si="0"/>
        <v>741203</v>
      </c>
      <c r="R39" s="66" t="str">
        <f t="shared" si="1"/>
        <v>MOT.02.</v>
      </c>
      <c r="S39" s="344" t="str">
        <f t="shared" si="2"/>
        <v>Obsługa, diagnozowanie oraz naprawa mechatronicznych systemów pojazdów samochodowych</v>
      </c>
      <c r="T39" s="497" t="s">
        <v>2283</v>
      </c>
      <c r="U39" s="375">
        <v>3</v>
      </c>
      <c r="V39" s="441">
        <v>0</v>
      </c>
      <c r="W39" s="456" t="s">
        <v>1996</v>
      </c>
      <c r="X39" s="441">
        <v>3</v>
      </c>
      <c r="Y39" s="441">
        <v>0</v>
      </c>
      <c r="Z39" s="528" t="str">
        <f t="shared" si="3"/>
        <v>Centrum Kształcenia Zawodowego w Świdnicy, 58-105 Świdnica, ul. Gen. Władysława Sikorskiego 41</v>
      </c>
      <c r="AA39" s="440" t="s">
        <v>93</v>
      </c>
      <c r="AB39" s="129" t="s">
        <v>37</v>
      </c>
      <c r="AC39" s="120"/>
      <c r="AD39" s="120"/>
      <c r="AH39" s="268" t="s">
        <v>1006</v>
      </c>
      <c r="AI39" s="68" t="s">
        <v>2171</v>
      </c>
    </row>
    <row r="40" spans="2:44" customFormat="1" ht="15" customHeight="1">
      <c r="B40" s="301" t="s">
        <v>498</v>
      </c>
      <c r="C40" s="302">
        <v>731702</v>
      </c>
      <c r="D40" s="302" t="s">
        <v>589</v>
      </c>
      <c r="E40" s="301" t="s">
        <v>588</v>
      </c>
      <c r="L40" s="66">
        <v>33</v>
      </c>
      <c r="M40" s="68" t="s">
        <v>2173</v>
      </c>
      <c r="N40" s="66" t="s">
        <v>469</v>
      </c>
      <c r="O40" s="66">
        <v>19605</v>
      </c>
      <c r="P40" s="68" t="s">
        <v>175</v>
      </c>
      <c r="Q40" s="66">
        <f t="shared" ref="Q40:Q70" si="4">IFERROR(VLOOKUP(P40,B$8:E$125,2,0),0)</f>
        <v>751201</v>
      </c>
      <c r="R40" s="66" t="str">
        <f t="shared" ref="R40:R70" si="5">IFERROR(VLOOKUP(Q40,C$8:F$125,2,0),0)</f>
        <v>SPC.01.</v>
      </c>
      <c r="S40" s="344" t="str">
        <f t="shared" ref="S40:S70" si="6">IFERROR(VLOOKUP(R40,D$8:G$125,2,0),0)</f>
        <v>Produkcja wyrobów cukierniczych</v>
      </c>
      <c r="T40" s="444" t="s">
        <v>2321</v>
      </c>
      <c r="U40" s="375">
        <v>6</v>
      </c>
      <c r="V40" s="441">
        <v>5</v>
      </c>
      <c r="W40" s="456" t="s">
        <v>2001</v>
      </c>
      <c r="X40" s="441">
        <v>4</v>
      </c>
      <c r="Y40" s="441">
        <v>2</v>
      </c>
      <c r="Z40" s="526" t="str">
        <f t="shared" ref="Z40:Z76" si="7">IFERROR(VLOOKUP(AA40,AH$8:AI$35,2,0),0)</f>
        <v>Centrum Kształcenia Zawodowego i Ustawicznego w Legnicy, ul. Lotnicza 26, 59-220 Legnica</v>
      </c>
      <c r="AA40" s="440" t="s">
        <v>691</v>
      </c>
      <c r="AB40" s="271"/>
      <c r="AC40" s="120"/>
      <c r="AD40" s="120"/>
      <c r="AH40" s="268" t="s">
        <v>205</v>
      </c>
      <c r="AI40" t="s">
        <v>2228</v>
      </c>
    </row>
    <row r="41" spans="2:44" customFormat="1" ht="15" customHeight="1">
      <c r="B41" s="301"/>
      <c r="C41" s="302"/>
      <c r="D41" s="302"/>
      <c r="E41" s="301"/>
      <c r="L41" s="66">
        <v>34</v>
      </c>
      <c r="M41" s="297" t="s">
        <v>1999</v>
      </c>
      <c r="N41" s="196" t="s">
        <v>469</v>
      </c>
      <c r="O41" s="196">
        <v>22765</v>
      </c>
      <c r="P41" s="68" t="s">
        <v>175</v>
      </c>
      <c r="Q41" s="66">
        <f t="shared" si="4"/>
        <v>751201</v>
      </c>
      <c r="R41" s="66" t="str">
        <f t="shared" si="5"/>
        <v>SPC.01.</v>
      </c>
      <c r="S41" s="344" t="str">
        <f t="shared" si="6"/>
        <v>Produkcja wyrobów cukierniczych</v>
      </c>
      <c r="T41" s="673" t="s">
        <v>2279</v>
      </c>
      <c r="U41" s="259">
        <v>6</v>
      </c>
      <c r="V41" s="441">
        <v>6</v>
      </c>
      <c r="W41" s="457" t="s">
        <v>2254</v>
      </c>
      <c r="X41" s="441">
        <v>6</v>
      </c>
      <c r="Y41" s="441">
        <v>6</v>
      </c>
      <c r="Z41" s="526" t="str">
        <f t="shared" si="7"/>
        <v>Centrum Kształcenia Zawodowego i Ustawicznego w Legnicy, ul. Lotnicza 26, 59-220 Legnica</v>
      </c>
      <c r="AA41" s="440" t="s">
        <v>691</v>
      </c>
      <c r="AB41" s="356"/>
      <c r="AC41" s="332"/>
      <c r="AD41" s="332"/>
      <c r="AH41" s="268" t="s">
        <v>2262</v>
      </c>
      <c r="AI41" t="s">
        <v>2263</v>
      </c>
    </row>
    <row r="42" spans="2:44" customFormat="1" ht="15" customHeight="1">
      <c r="B42" s="301" t="s">
        <v>514</v>
      </c>
      <c r="C42" s="302">
        <v>722101</v>
      </c>
      <c r="D42" s="302" t="s">
        <v>1015</v>
      </c>
      <c r="E42" s="301" t="s">
        <v>621</v>
      </c>
      <c r="L42" s="66">
        <v>35</v>
      </c>
      <c r="M42" s="297" t="s">
        <v>1999</v>
      </c>
      <c r="N42" s="196" t="s">
        <v>469</v>
      </c>
      <c r="O42" s="196">
        <v>22765</v>
      </c>
      <c r="P42" s="68" t="s">
        <v>175</v>
      </c>
      <c r="Q42" s="66">
        <f t="shared" si="4"/>
        <v>751201</v>
      </c>
      <c r="R42" s="66" t="str">
        <f t="shared" si="5"/>
        <v>SPC.01.</v>
      </c>
      <c r="S42" s="344" t="str">
        <f t="shared" si="6"/>
        <v>Produkcja wyrobów cukierniczych</v>
      </c>
      <c r="T42" s="674"/>
      <c r="U42" s="481">
        <v>0</v>
      </c>
      <c r="V42" s="441">
        <v>0</v>
      </c>
      <c r="W42" s="457" t="s">
        <v>2254</v>
      </c>
      <c r="X42" s="441">
        <v>0</v>
      </c>
      <c r="Y42" s="441">
        <v>0</v>
      </c>
      <c r="Z42" s="526" t="str">
        <f t="shared" si="7"/>
        <v>Centrum Kształcenia Zawodowego i Ustawicznego w Legnicy, ul. Lotnicza 26, 59-220 Legnica</v>
      </c>
      <c r="AA42" s="440" t="s">
        <v>691</v>
      </c>
      <c r="AB42" s="271"/>
      <c r="AC42" s="120"/>
      <c r="AD42" s="120"/>
      <c r="AH42" s="268" t="s">
        <v>186</v>
      </c>
    </row>
    <row r="43" spans="2:44" customFormat="1" ht="15" customHeight="1">
      <c r="B43" s="301" t="s">
        <v>532</v>
      </c>
      <c r="C43" s="302">
        <v>753105</v>
      </c>
      <c r="D43" s="302" t="s">
        <v>457</v>
      </c>
      <c r="E43" s="301" t="s">
        <v>656</v>
      </c>
      <c r="L43" s="66">
        <v>36</v>
      </c>
      <c r="M43" s="297" t="s">
        <v>1999</v>
      </c>
      <c r="N43" s="196" t="s">
        <v>469</v>
      </c>
      <c r="O43" s="196">
        <v>22765</v>
      </c>
      <c r="P43" s="68" t="s">
        <v>78</v>
      </c>
      <c r="Q43" s="66">
        <f t="shared" si="4"/>
        <v>741103</v>
      </c>
      <c r="R43" s="66" t="str">
        <f t="shared" si="5"/>
        <v>ELE.02.</v>
      </c>
      <c r="S43" s="344" t="str">
        <f t="shared" si="6"/>
        <v>Montaż, uruchamianie i konserwacja instalacji, maszyn i urządzeń elektrycznych</v>
      </c>
      <c r="T43" s="677" t="s">
        <v>2281</v>
      </c>
      <c r="U43" s="259">
        <v>3</v>
      </c>
      <c r="V43" s="441">
        <v>0</v>
      </c>
      <c r="W43" s="456" t="s">
        <v>1996</v>
      </c>
      <c r="X43" s="441">
        <v>3</v>
      </c>
      <c r="Y43" s="441">
        <v>0</v>
      </c>
      <c r="Z43" s="526" t="str">
        <f t="shared" si="7"/>
        <v>Centrum Kształcenia Zawodowego w Świdnicy, 58-105 Świdnica, ul. Gen. Władysława Sikorskiego 41</v>
      </c>
      <c r="AA43" s="440" t="s">
        <v>93</v>
      </c>
      <c r="AB43" s="271"/>
      <c r="AC43" s="120"/>
      <c r="AD43" s="120"/>
      <c r="AH43" s="268" t="s">
        <v>2252</v>
      </c>
      <c r="AI43" t="s">
        <v>2253</v>
      </c>
    </row>
    <row r="44" spans="2:44" customFormat="1" ht="15" customHeight="1">
      <c r="B44" s="301" t="s">
        <v>71</v>
      </c>
      <c r="C44" s="302">
        <v>512001</v>
      </c>
      <c r="D44" s="302" t="s">
        <v>72</v>
      </c>
      <c r="E44" s="301" t="s">
        <v>613</v>
      </c>
      <c r="L44" s="66">
        <v>37</v>
      </c>
      <c r="M44" s="297" t="s">
        <v>1999</v>
      </c>
      <c r="N44" s="196" t="s">
        <v>469</v>
      </c>
      <c r="O44" s="196">
        <v>22765</v>
      </c>
      <c r="P44" s="68" t="s">
        <v>176</v>
      </c>
      <c r="Q44" s="66">
        <f t="shared" si="4"/>
        <v>742117</v>
      </c>
      <c r="R44" s="66" t="str">
        <f t="shared" si="5"/>
        <v>ELM.02.</v>
      </c>
      <c r="S44" s="344" t="str">
        <f t="shared" si="6"/>
        <v>Montaż oraz instalowanie układów i urządzeń elektronicznych</v>
      </c>
      <c r="T44" s="673"/>
      <c r="U44" s="481">
        <v>0</v>
      </c>
      <c r="V44" s="436">
        <v>0</v>
      </c>
      <c r="W44" s="457" t="s">
        <v>1994</v>
      </c>
      <c r="X44" s="436">
        <v>0</v>
      </c>
      <c r="Y44" s="436">
        <v>0</v>
      </c>
      <c r="Z44" s="515" t="str">
        <f t="shared" si="7"/>
        <v>Centrum Kształcenia Zawodowego i Ustawicznego, 67-400 Wschowa, Plac Kosynierów 1</v>
      </c>
      <c r="AA44" s="440" t="s">
        <v>679</v>
      </c>
      <c r="AB44" s="271"/>
      <c r="AC44" s="271"/>
      <c r="AD44" s="120"/>
    </row>
    <row r="45" spans="2:44" customFormat="1" ht="15" customHeight="1">
      <c r="B45" s="301"/>
      <c r="C45" s="302"/>
      <c r="D45" s="302"/>
      <c r="E45" s="301"/>
      <c r="L45" s="66">
        <v>38</v>
      </c>
      <c r="M45" s="297" t="s">
        <v>1999</v>
      </c>
      <c r="N45" s="196" t="s">
        <v>469</v>
      </c>
      <c r="O45" s="196">
        <v>22765</v>
      </c>
      <c r="P45" s="68" t="s">
        <v>99</v>
      </c>
      <c r="Q45" s="66">
        <f t="shared" si="4"/>
        <v>514101</v>
      </c>
      <c r="R45" s="66" t="str">
        <f t="shared" si="5"/>
        <v>FRK.01.</v>
      </c>
      <c r="S45" s="344" t="str">
        <f t="shared" si="6"/>
        <v>Wykonywanie usług fryzjerskich</v>
      </c>
      <c r="T45" s="673" t="s">
        <v>2279</v>
      </c>
      <c r="U45" s="133">
        <v>10</v>
      </c>
      <c r="V45" s="436">
        <v>7</v>
      </c>
      <c r="W45" s="457" t="s">
        <v>2254</v>
      </c>
      <c r="X45" s="436">
        <v>0</v>
      </c>
      <c r="Y45" s="436">
        <v>0</v>
      </c>
      <c r="Z45" s="515" t="str">
        <f t="shared" si="7"/>
        <v>Centrum Kształcenia Zawodowego i Ustawicznego w Legnicy, ul. Lotnicza 26, 59-220 Legnica</v>
      </c>
      <c r="AA45" s="440" t="s">
        <v>691</v>
      </c>
      <c r="AB45" s="332"/>
      <c r="AC45" s="332"/>
      <c r="AD45" s="332"/>
    </row>
    <row r="46" spans="2:44" customFormat="1" ht="15" customHeight="1">
      <c r="B46" s="301"/>
      <c r="C46" s="302"/>
      <c r="D46" s="302"/>
      <c r="E46" s="301"/>
      <c r="L46" s="66">
        <v>39</v>
      </c>
      <c r="M46" s="297" t="s">
        <v>1999</v>
      </c>
      <c r="N46" s="196" t="s">
        <v>469</v>
      </c>
      <c r="O46" s="196">
        <v>22765</v>
      </c>
      <c r="P46" s="68" t="s">
        <v>99</v>
      </c>
      <c r="Q46" s="66">
        <f t="shared" si="4"/>
        <v>514101</v>
      </c>
      <c r="R46" s="66" t="str">
        <f t="shared" si="5"/>
        <v>FRK.01.</v>
      </c>
      <c r="S46" s="344" t="str">
        <f t="shared" si="6"/>
        <v>Wykonywanie usług fryzjerskich</v>
      </c>
      <c r="T46" s="674" t="s">
        <v>2280</v>
      </c>
      <c r="U46" s="133">
        <v>8</v>
      </c>
      <c r="V46" s="436">
        <v>8</v>
      </c>
      <c r="W46" s="457" t="s">
        <v>2254</v>
      </c>
      <c r="X46" s="436">
        <v>0</v>
      </c>
      <c r="Y46" s="436">
        <v>0</v>
      </c>
      <c r="Z46" s="515" t="str">
        <f t="shared" si="7"/>
        <v>Centrum Kształcenia Zawodowego i Ustawicznego w Legnicy, ul. Lotnicza 26, 59-220 Legnica</v>
      </c>
      <c r="AA46" s="440" t="s">
        <v>691</v>
      </c>
      <c r="AB46" s="332"/>
      <c r="AC46" s="332"/>
      <c r="AD46" s="332"/>
    </row>
    <row r="47" spans="2:44" customFormat="1" ht="15" customHeight="1">
      <c r="B47" s="301"/>
      <c r="C47" s="302"/>
      <c r="D47" s="302"/>
      <c r="E47" s="301"/>
      <c r="L47" s="66">
        <v>40</v>
      </c>
      <c r="M47" s="297" t="s">
        <v>1999</v>
      </c>
      <c r="N47" s="196" t="s">
        <v>469</v>
      </c>
      <c r="O47" s="196">
        <v>22765</v>
      </c>
      <c r="P47" s="68" t="s">
        <v>99</v>
      </c>
      <c r="Q47" s="66">
        <f t="shared" si="4"/>
        <v>514101</v>
      </c>
      <c r="R47" s="66" t="str">
        <f t="shared" si="5"/>
        <v>FRK.01.</v>
      </c>
      <c r="S47" s="344" t="str">
        <f t="shared" si="6"/>
        <v>Wykonywanie usług fryzjerskich</v>
      </c>
      <c r="T47" s="674" t="s">
        <v>2283</v>
      </c>
      <c r="U47" s="133">
        <v>13</v>
      </c>
      <c r="V47" s="436">
        <v>12</v>
      </c>
      <c r="W47" s="457" t="s">
        <v>2254</v>
      </c>
      <c r="X47" s="436">
        <v>5</v>
      </c>
      <c r="Y47" s="436">
        <v>4</v>
      </c>
      <c r="Z47" s="515" t="str">
        <f t="shared" si="7"/>
        <v>Centrum Kształcenia Zawodowego i Ustawicznego w Legnicy, ul. Lotnicza 26, 59-220 Legnica</v>
      </c>
      <c r="AA47" s="440" t="s">
        <v>691</v>
      </c>
      <c r="AB47" s="332"/>
      <c r="AC47" s="332"/>
      <c r="AD47" s="332"/>
    </row>
    <row r="48" spans="2:44" customFormat="1" ht="16.5" customHeight="1">
      <c r="B48" s="301" t="s">
        <v>533</v>
      </c>
      <c r="C48" s="302">
        <v>753106</v>
      </c>
      <c r="D48" s="302" t="s">
        <v>1027</v>
      </c>
      <c r="E48" s="301" t="s">
        <v>655</v>
      </c>
      <c r="L48" s="66">
        <v>41</v>
      </c>
      <c r="M48" s="297" t="s">
        <v>1999</v>
      </c>
      <c r="N48" s="196" t="s">
        <v>469</v>
      </c>
      <c r="O48" s="196">
        <v>22765</v>
      </c>
      <c r="P48" s="68" t="s">
        <v>99</v>
      </c>
      <c r="Q48" s="66">
        <f t="shared" si="4"/>
        <v>514101</v>
      </c>
      <c r="R48" s="66" t="str">
        <f t="shared" si="5"/>
        <v>FRK.01.</v>
      </c>
      <c r="S48" s="344" t="str">
        <f t="shared" si="6"/>
        <v>Wykonywanie usług fryzjerskich</v>
      </c>
      <c r="T48" s="674" t="s">
        <v>2281</v>
      </c>
      <c r="U48" s="133">
        <v>8</v>
      </c>
      <c r="V48" s="436">
        <v>7</v>
      </c>
      <c r="W48" s="457" t="s">
        <v>2254</v>
      </c>
      <c r="X48" s="436">
        <v>2</v>
      </c>
      <c r="Y48" s="436">
        <v>2</v>
      </c>
      <c r="Z48" s="515" t="str">
        <f t="shared" si="7"/>
        <v>Centrum Kształcenia Zawodowego i Ustawicznego w Legnicy, ul. Lotnicza 26, 59-220 Legnica</v>
      </c>
      <c r="AA48" s="440" t="s">
        <v>691</v>
      </c>
      <c r="AB48" s="120"/>
      <c r="AC48" s="120"/>
      <c r="AD48" s="120"/>
    </row>
    <row r="49" spans="2:30" customFormat="1" ht="18" customHeight="1">
      <c r="B49" s="301" t="s">
        <v>192</v>
      </c>
      <c r="C49" s="302">
        <v>713203</v>
      </c>
      <c r="D49" s="302" t="s">
        <v>59</v>
      </c>
      <c r="E49" s="301" t="s">
        <v>665</v>
      </c>
      <c r="L49" s="66">
        <v>42</v>
      </c>
      <c r="M49" s="297" t="s">
        <v>1999</v>
      </c>
      <c r="N49" s="196" t="s">
        <v>469</v>
      </c>
      <c r="O49" s="196">
        <v>22765</v>
      </c>
      <c r="P49" s="68" t="s">
        <v>75</v>
      </c>
      <c r="Q49" s="66">
        <f t="shared" si="4"/>
        <v>343101</v>
      </c>
      <c r="R49" s="66" t="str">
        <f t="shared" si="5"/>
        <v>AUD.02.</v>
      </c>
      <c r="S49" s="344" t="str">
        <f t="shared" si="6"/>
        <v> Rejestracja, obróbka i publikacja obrazu</v>
      </c>
      <c r="T49" s="674" t="s">
        <v>2272</v>
      </c>
      <c r="U49" s="133">
        <v>3</v>
      </c>
      <c r="V49" s="436">
        <v>2</v>
      </c>
      <c r="W49" s="457" t="s">
        <v>1996</v>
      </c>
      <c r="X49" s="436">
        <v>3</v>
      </c>
      <c r="Y49" s="436">
        <v>2</v>
      </c>
      <c r="Z49" s="526" t="str">
        <f t="shared" si="7"/>
        <v>Centrum Kształcenia Zawodowego w Zespole Szkół i Placówek Kształcenia Zawodowego, ul.Botaniczna 66, 65-392  Zielona Góra</v>
      </c>
      <c r="AA49" s="440" t="s">
        <v>37</v>
      </c>
      <c r="AB49" s="120"/>
      <c r="AC49" s="120"/>
      <c r="AD49" s="120"/>
    </row>
    <row r="50" spans="2:30" customFormat="1" ht="15" customHeight="1">
      <c r="B50" s="301" t="s">
        <v>211</v>
      </c>
      <c r="C50" s="302">
        <v>432106</v>
      </c>
      <c r="D50" s="302" t="s">
        <v>217</v>
      </c>
      <c r="E50" s="301" t="s">
        <v>645</v>
      </c>
      <c r="L50" s="66">
        <v>43</v>
      </c>
      <c r="M50" s="297" t="s">
        <v>1999</v>
      </c>
      <c r="N50" s="196" t="s">
        <v>469</v>
      </c>
      <c r="O50" s="196">
        <v>22765</v>
      </c>
      <c r="P50" s="68" t="s">
        <v>71</v>
      </c>
      <c r="Q50" s="66">
        <f t="shared" si="4"/>
        <v>512001</v>
      </c>
      <c r="R50" s="66" t="str">
        <f t="shared" si="5"/>
        <v>HGT.02.</v>
      </c>
      <c r="S50" s="344" t="str">
        <f t="shared" si="6"/>
        <v> Przygotowanie i wydawanie dań</v>
      </c>
      <c r="T50" s="673" t="s">
        <v>2279</v>
      </c>
      <c r="U50" s="133">
        <v>8</v>
      </c>
      <c r="V50" s="436">
        <v>5</v>
      </c>
      <c r="W50" s="457" t="s">
        <v>2254</v>
      </c>
      <c r="X50" s="436">
        <v>4</v>
      </c>
      <c r="Y50" s="436">
        <v>3</v>
      </c>
      <c r="Z50" s="515" t="str">
        <f t="shared" si="7"/>
        <v>Centrum Kształcenia Zawodowego i Ustawicznego w Legnicy, ul. Lotnicza 26, 59-220 Legnica</v>
      </c>
      <c r="AA50" s="440" t="s">
        <v>691</v>
      </c>
      <c r="AB50" s="120"/>
      <c r="AC50" s="120"/>
      <c r="AD50" s="120"/>
    </row>
    <row r="51" spans="2:30" customFormat="1" ht="15" customHeight="1">
      <c r="B51" s="301" t="s">
        <v>526</v>
      </c>
      <c r="C51" s="302">
        <v>723107</v>
      </c>
      <c r="D51" s="302" t="s">
        <v>1022</v>
      </c>
      <c r="E51" s="301" t="s">
        <v>664</v>
      </c>
      <c r="L51" s="66">
        <v>44</v>
      </c>
      <c r="M51" s="297" t="s">
        <v>1999</v>
      </c>
      <c r="N51" s="196" t="s">
        <v>469</v>
      </c>
      <c r="O51" s="196">
        <v>22765</v>
      </c>
      <c r="P51" s="68" t="s">
        <v>66</v>
      </c>
      <c r="Q51" s="66">
        <f t="shared" si="4"/>
        <v>723103</v>
      </c>
      <c r="R51" s="66" t="str">
        <f t="shared" si="5"/>
        <v>MOT.05.</v>
      </c>
      <c r="S51" s="344" t="str">
        <f t="shared" si="6"/>
        <v>Obsługa, diagnozowanie oraz naprawa pojazdów samochodowych</v>
      </c>
      <c r="T51" s="673" t="s">
        <v>2280</v>
      </c>
      <c r="U51" s="133">
        <v>4</v>
      </c>
      <c r="V51" s="436">
        <v>0</v>
      </c>
      <c r="W51" s="457" t="s">
        <v>1996</v>
      </c>
      <c r="X51" s="436">
        <v>4</v>
      </c>
      <c r="Y51" s="436">
        <v>0</v>
      </c>
      <c r="Z51" s="515" t="str">
        <f t="shared" si="7"/>
        <v>Centrum Kształcenia Zawodowego w Świdnicy, 58-105 Świdnica, ul. Gen. Władysława Sikorskiego 41</v>
      </c>
      <c r="AA51" s="440" t="s">
        <v>93</v>
      </c>
      <c r="AB51" s="120"/>
      <c r="AC51" s="120"/>
      <c r="AD51" s="120"/>
    </row>
    <row r="52" spans="2:30" customFormat="1" ht="15" customHeight="1">
      <c r="B52" s="305" t="s">
        <v>545</v>
      </c>
      <c r="C52" s="304">
        <v>723318</v>
      </c>
      <c r="D52" s="304" t="s">
        <v>633</v>
      </c>
      <c r="E52" s="303" t="s">
        <v>2214</v>
      </c>
      <c r="L52" s="66">
        <v>45</v>
      </c>
      <c r="M52" s="297" t="s">
        <v>1999</v>
      </c>
      <c r="N52" s="196" t="s">
        <v>469</v>
      </c>
      <c r="O52" s="196">
        <v>22765</v>
      </c>
      <c r="P52" s="68" t="s">
        <v>125</v>
      </c>
      <c r="Q52" s="66">
        <f t="shared" si="4"/>
        <v>712618</v>
      </c>
      <c r="R52" s="66" t="str">
        <f t="shared" si="5"/>
        <v>BUD.09.</v>
      </c>
      <c r="S52" s="344" t="str">
        <f t="shared" si="6"/>
        <v>Wykonywanie robót związanych z budową, montażem i eksploatacją sieci oraz instalacji sanitarnych</v>
      </c>
      <c r="T52" s="671" t="s">
        <v>2279</v>
      </c>
      <c r="U52" s="133">
        <v>1</v>
      </c>
      <c r="V52" s="436">
        <v>0</v>
      </c>
      <c r="W52" s="457" t="s">
        <v>1996</v>
      </c>
      <c r="X52" s="436">
        <v>1</v>
      </c>
      <c r="Y52" s="436">
        <v>0</v>
      </c>
      <c r="Z52" s="515" t="str">
        <f t="shared" si="7"/>
        <v>Centrum Kształcenia Zawodowego w Świdnicy, 58-105 Świdnica, ul. Gen. Władysława Sikorskiego 41</v>
      </c>
      <c r="AA52" s="440" t="s">
        <v>93</v>
      </c>
      <c r="AB52" s="271"/>
      <c r="AC52" s="120"/>
      <c r="AD52" s="120"/>
    </row>
    <row r="53" spans="2:30" customFormat="1" ht="15" customHeight="1">
      <c r="B53" s="301" t="s">
        <v>66</v>
      </c>
      <c r="C53" s="302">
        <v>723103</v>
      </c>
      <c r="D53" s="302" t="s">
        <v>67</v>
      </c>
      <c r="E53" s="301" t="s">
        <v>663</v>
      </c>
      <c r="L53" s="66">
        <v>46</v>
      </c>
      <c r="M53" s="297" t="s">
        <v>1999</v>
      </c>
      <c r="N53" s="196" t="s">
        <v>469</v>
      </c>
      <c r="O53" s="196">
        <v>22765</v>
      </c>
      <c r="P53" s="68" t="s">
        <v>79</v>
      </c>
      <c r="Q53" s="66">
        <f t="shared" si="4"/>
        <v>751204</v>
      </c>
      <c r="R53" s="66" t="str">
        <f t="shared" si="5"/>
        <v>SPC.03.</v>
      </c>
      <c r="S53" s="344" t="str">
        <f t="shared" si="6"/>
        <v>Produkcja wyrobów piekarskich</v>
      </c>
      <c r="T53" s="673" t="s">
        <v>2283</v>
      </c>
      <c r="U53" s="133">
        <v>1</v>
      </c>
      <c r="V53" s="436">
        <v>1</v>
      </c>
      <c r="W53" s="457" t="s">
        <v>1996</v>
      </c>
      <c r="X53" s="436">
        <v>1</v>
      </c>
      <c r="Y53" s="436">
        <v>1</v>
      </c>
      <c r="Z53" s="515" t="str">
        <f t="shared" si="7"/>
        <v>Centrum Kształcenia Zawodowego w Świdnicy, 58-105 Świdnica, ul. Gen. Władysława Sikorskiego 41</v>
      </c>
      <c r="AA53" s="440" t="s">
        <v>93</v>
      </c>
      <c r="AB53" s="271"/>
      <c r="AC53" s="120"/>
      <c r="AD53" s="120"/>
    </row>
    <row r="54" spans="2:30" customFormat="1">
      <c r="B54" s="301"/>
      <c r="C54" s="302"/>
      <c r="D54" s="302"/>
      <c r="E54" s="301"/>
      <c r="L54" s="66">
        <v>47</v>
      </c>
      <c r="M54" s="297" t="s">
        <v>1999</v>
      </c>
      <c r="N54" s="196" t="s">
        <v>469</v>
      </c>
      <c r="O54" s="196">
        <v>22765</v>
      </c>
      <c r="P54" s="68" t="s">
        <v>70</v>
      </c>
      <c r="Q54" s="66">
        <f t="shared" si="4"/>
        <v>522301</v>
      </c>
      <c r="R54" s="66" t="str">
        <f t="shared" si="5"/>
        <v>HAN.01.</v>
      </c>
      <c r="S54" s="344" t="str">
        <f t="shared" si="6"/>
        <v>Prowadzenie sprzedaży</v>
      </c>
      <c r="T54" s="674" t="s">
        <v>2285</v>
      </c>
      <c r="U54" s="133">
        <v>8</v>
      </c>
      <c r="V54" s="436">
        <v>7</v>
      </c>
      <c r="W54" s="457" t="s">
        <v>2254</v>
      </c>
      <c r="X54" s="436">
        <v>3</v>
      </c>
      <c r="Y54" s="436">
        <v>2</v>
      </c>
      <c r="Z54" s="526" t="str">
        <f t="shared" si="7"/>
        <v>Centrum Kształcenia Zawodowego i Ustawicznego w Legnicy, ul. Lotnicza 26, 59-220 Legnica</v>
      </c>
      <c r="AA54" s="440" t="s">
        <v>691</v>
      </c>
      <c r="AB54" s="356"/>
      <c r="AC54" s="332"/>
      <c r="AD54" s="332"/>
    </row>
    <row r="55" spans="2:30" customFormat="1" ht="14.25" customHeight="1">
      <c r="B55" s="301" t="s">
        <v>519</v>
      </c>
      <c r="C55" s="302">
        <v>731103</v>
      </c>
      <c r="D55" s="302" t="s">
        <v>1017</v>
      </c>
      <c r="E55" s="301" t="s">
        <v>675</v>
      </c>
      <c r="L55" s="66">
        <v>48</v>
      </c>
      <c r="M55" s="297" t="s">
        <v>1999</v>
      </c>
      <c r="N55" s="196" t="s">
        <v>469</v>
      </c>
      <c r="O55" s="196">
        <v>22765</v>
      </c>
      <c r="P55" s="68" t="s">
        <v>70</v>
      </c>
      <c r="Q55" s="66">
        <f t="shared" si="4"/>
        <v>522301</v>
      </c>
      <c r="R55" s="66" t="str">
        <f t="shared" si="5"/>
        <v>HAN.01.</v>
      </c>
      <c r="S55" s="344" t="str">
        <f t="shared" si="6"/>
        <v>Prowadzenie sprzedaży</v>
      </c>
      <c r="T55" s="674" t="s">
        <v>2280</v>
      </c>
      <c r="U55" s="133">
        <v>7</v>
      </c>
      <c r="V55" s="436">
        <v>6</v>
      </c>
      <c r="W55" s="457" t="s">
        <v>2254</v>
      </c>
      <c r="X55" s="436">
        <v>3</v>
      </c>
      <c r="Y55" s="436">
        <v>2</v>
      </c>
      <c r="Z55" s="526" t="str">
        <f t="shared" si="7"/>
        <v>Centrum Kształcenia Zawodowego i Ustawicznego w Legnicy, ul. Lotnicza 26, 59-220 Legnica</v>
      </c>
      <c r="AA55" s="440" t="s">
        <v>691</v>
      </c>
      <c r="AB55" s="271"/>
      <c r="AC55" s="120"/>
      <c r="AD55" s="120"/>
    </row>
    <row r="56" spans="2:30" customFormat="1" ht="15" customHeight="1">
      <c r="B56" s="301" t="s">
        <v>515</v>
      </c>
      <c r="C56" s="302">
        <v>723310</v>
      </c>
      <c r="D56" s="302" t="s">
        <v>218</v>
      </c>
      <c r="E56" s="301" t="s">
        <v>622</v>
      </c>
      <c r="L56" s="66">
        <v>49</v>
      </c>
      <c r="M56" s="297" t="s">
        <v>1999</v>
      </c>
      <c r="N56" s="196" t="s">
        <v>469</v>
      </c>
      <c r="O56" s="196">
        <v>22765</v>
      </c>
      <c r="P56" s="68" t="s">
        <v>80</v>
      </c>
      <c r="Q56" s="66">
        <f t="shared" si="4"/>
        <v>752205</v>
      </c>
      <c r="R56" s="66" t="str">
        <f t="shared" si="5"/>
        <v>DRM.04.</v>
      </c>
      <c r="S56" s="344" t="str">
        <f t="shared" si="6"/>
        <v> Wytwarzanie wyrobów z drewna i materiałów drewnopochodnych</v>
      </c>
      <c r="T56" s="673" t="s">
        <v>2281</v>
      </c>
      <c r="U56" s="133">
        <v>1</v>
      </c>
      <c r="V56" s="436">
        <v>0</v>
      </c>
      <c r="W56" s="457" t="s">
        <v>1996</v>
      </c>
      <c r="X56" s="436">
        <v>1</v>
      </c>
      <c r="Y56" s="436">
        <v>0</v>
      </c>
      <c r="Z56" s="526" t="str">
        <f t="shared" si="7"/>
        <v>Centrum Kształcenia Zawodowego w Świdnicy, 58-105 Świdnica, ul. Gen. Władysława Sikorskiego 41</v>
      </c>
      <c r="AA56" s="440" t="s">
        <v>93</v>
      </c>
      <c r="AB56" s="271"/>
      <c r="AC56" s="120"/>
      <c r="AD56" s="120"/>
    </row>
    <row r="57" spans="2:30" customFormat="1" ht="15" customHeight="1">
      <c r="B57" s="301" t="s">
        <v>499</v>
      </c>
      <c r="C57" s="302">
        <v>817212</v>
      </c>
      <c r="D57" s="302" t="s">
        <v>591</v>
      </c>
      <c r="E57" s="301" t="s">
        <v>590</v>
      </c>
      <c r="L57" s="66">
        <v>50</v>
      </c>
      <c r="M57" s="297" t="s">
        <v>1999</v>
      </c>
      <c r="N57" s="196" t="s">
        <v>469</v>
      </c>
      <c r="O57" s="196">
        <v>22765</v>
      </c>
      <c r="P57" s="68" t="s">
        <v>177</v>
      </c>
      <c r="Q57" s="66">
        <f t="shared" si="4"/>
        <v>722204</v>
      </c>
      <c r="R57" s="66" t="str">
        <f t="shared" si="5"/>
        <v>MEC.08.</v>
      </c>
      <c r="S57" s="344" t="str">
        <f t="shared" si="6"/>
        <v>Wykonywanie i naprawa elementów maszyn, urządzeń i narzędzi</v>
      </c>
      <c r="T57" s="673" t="s">
        <v>2280</v>
      </c>
      <c r="U57" s="133">
        <v>2</v>
      </c>
      <c r="V57" s="436">
        <v>0</v>
      </c>
      <c r="W57" s="457" t="s">
        <v>1996</v>
      </c>
      <c r="X57" s="436">
        <v>2</v>
      </c>
      <c r="Y57" s="436">
        <v>0</v>
      </c>
      <c r="Z57" s="528" t="str">
        <f t="shared" si="7"/>
        <v>Centrum Kształcenia Zawodowego w Świdnicy, 58-105 Świdnica, ul. Gen. Władysława Sikorskiego 41</v>
      </c>
      <c r="AA57" s="440" t="s">
        <v>93</v>
      </c>
      <c r="AB57" s="271"/>
      <c r="AC57" s="270"/>
      <c r="AD57" s="120"/>
    </row>
    <row r="58" spans="2:30" customFormat="1" ht="15" customHeight="1">
      <c r="B58" s="301" t="s">
        <v>193</v>
      </c>
      <c r="C58" s="302">
        <v>834103</v>
      </c>
      <c r="D58" s="302" t="s">
        <v>165</v>
      </c>
      <c r="E58" s="301" t="s">
        <v>649</v>
      </c>
      <c r="L58" s="66">
        <v>51</v>
      </c>
      <c r="M58" s="68" t="s">
        <v>2173</v>
      </c>
      <c r="N58" s="66" t="s">
        <v>469</v>
      </c>
      <c r="O58" s="66">
        <v>19605</v>
      </c>
      <c r="P58" s="68" t="s">
        <v>69</v>
      </c>
      <c r="Q58" s="66">
        <f t="shared" si="4"/>
        <v>741203</v>
      </c>
      <c r="R58" s="66" t="str">
        <f t="shared" si="5"/>
        <v>MOT.02.</v>
      </c>
      <c r="S58" s="344" t="str">
        <f t="shared" si="6"/>
        <v>Obsługa, diagnozowanie oraz naprawa mechatronicznych systemów pojazdów samochodowych</v>
      </c>
      <c r="T58" s="497" t="s">
        <v>2283</v>
      </c>
      <c r="U58" s="259">
        <v>2</v>
      </c>
      <c r="V58" s="441">
        <v>0</v>
      </c>
      <c r="W58" s="456" t="s">
        <v>1994</v>
      </c>
      <c r="X58" s="441">
        <v>2</v>
      </c>
      <c r="Y58" s="441">
        <v>0</v>
      </c>
      <c r="Z58" s="515" t="str">
        <f t="shared" si="7"/>
        <v>Centrum Kształcenia Zawodowego w Świdnicy, 58-105 Świdnica, ul. Gen. Władysława Sikorskiego 41</v>
      </c>
      <c r="AA58" s="440" t="s">
        <v>93</v>
      </c>
      <c r="AB58" s="120"/>
      <c r="AC58" s="120"/>
      <c r="AD58" s="120"/>
    </row>
    <row r="59" spans="2:30" customFormat="1" ht="21.75" customHeight="1">
      <c r="B59" s="301" t="s">
        <v>502</v>
      </c>
      <c r="C59" s="302">
        <v>742118</v>
      </c>
      <c r="D59" s="302" t="s">
        <v>1005</v>
      </c>
      <c r="E59" s="301" t="s">
        <v>599</v>
      </c>
      <c r="L59" s="66">
        <v>52</v>
      </c>
      <c r="M59" s="68" t="s">
        <v>2173</v>
      </c>
      <c r="N59" s="66" t="s">
        <v>469</v>
      </c>
      <c r="O59" s="66">
        <v>19605</v>
      </c>
      <c r="P59" s="68" t="s">
        <v>176</v>
      </c>
      <c r="Q59" s="66">
        <f t="shared" si="4"/>
        <v>742117</v>
      </c>
      <c r="R59" s="66" t="str">
        <f t="shared" si="5"/>
        <v>ELM.02.</v>
      </c>
      <c r="S59" s="344" t="str">
        <f t="shared" si="6"/>
        <v>Montaż oraz instalowanie układów i urządzeń elektronicznych</v>
      </c>
      <c r="T59" s="444"/>
      <c r="U59" s="481">
        <v>0</v>
      </c>
      <c r="V59" s="441">
        <v>0</v>
      </c>
      <c r="W59" s="456" t="s">
        <v>2001</v>
      </c>
      <c r="X59" s="441">
        <v>1</v>
      </c>
      <c r="Y59" s="441">
        <v>0</v>
      </c>
      <c r="Z59" s="515" t="str">
        <f t="shared" si="7"/>
        <v>Ośrodek Dokształcania i Doskonalenia Zawodowego w Krotoszynie</v>
      </c>
      <c r="AA59" s="440" t="s">
        <v>680</v>
      </c>
      <c r="AB59" s="120"/>
      <c r="AC59" s="120"/>
      <c r="AD59" s="120"/>
    </row>
    <row r="60" spans="2:30" customFormat="1" ht="15" customHeight="1">
      <c r="B60" s="301"/>
      <c r="C60" s="302"/>
      <c r="D60" s="302"/>
      <c r="E60" s="301"/>
      <c r="L60" s="66">
        <v>53</v>
      </c>
      <c r="M60" s="68" t="s">
        <v>2173</v>
      </c>
      <c r="N60" s="66" t="s">
        <v>469</v>
      </c>
      <c r="O60" s="66">
        <v>19605</v>
      </c>
      <c r="P60" s="68" t="s">
        <v>78</v>
      </c>
      <c r="Q60" s="66">
        <f t="shared" si="4"/>
        <v>741103</v>
      </c>
      <c r="R60" s="66" t="str">
        <f t="shared" si="5"/>
        <v>ELE.02.</v>
      </c>
      <c r="S60" s="344" t="str">
        <f t="shared" si="6"/>
        <v>Montaż, uruchamianie i konserwacja instalacji, maszyn i urządzeń elektrycznych</v>
      </c>
      <c r="T60" s="677" t="s">
        <v>2281</v>
      </c>
      <c r="U60" s="259">
        <v>3</v>
      </c>
      <c r="V60" s="441">
        <v>0</v>
      </c>
      <c r="W60" s="468" t="s">
        <v>1994</v>
      </c>
      <c r="X60" s="441">
        <v>3</v>
      </c>
      <c r="Y60" s="441">
        <v>0</v>
      </c>
      <c r="Z60" s="515" t="str">
        <f t="shared" si="7"/>
        <v>Centrum Kształcenia Zawodowego w Świdnicy, 58-105 Świdnica, ul. Gen. Władysława Sikorskiego 41</v>
      </c>
      <c r="AA60" s="440" t="s">
        <v>93</v>
      </c>
      <c r="AB60" s="120"/>
      <c r="AC60" s="120"/>
      <c r="AD60" s="120"/>
    </row>
    <row r="61" spans="2:30" customFormat="1" ht="20.25" customHeight="1">
      <c r="B61" s="301" t="s">
        <v>523</v>
      </c>
      <c r="C61" s="302">
        <v>721104</v>
      </c>
      <c r="D61" s="302" t="s">
        <v>1019</v>
      </c>
      <c r="E61" s="301" t="s">
        <v>670</v>
      </c>
      <c r="L61" s="66">
        <v>54</v>
      </c>
      <c r="M61" s="68" t="s">
        <v>2173</v>
      </c>
      <c r="N61" s="66" t="s">
        <v>469</v>
      </c>
      <c r="O61" s="66">
        <v>19605</v>
      </c>
      <c r="P61" s="68" t="s">
        <v>99</v>
      </c>
      <c r="Q61" s="66">
        <f t="shared" si="4"/>
        <v>514101</v>
      </c>
      <c r="R61" s="66" t="str">
        <f t="shared" si="5"/>
        <v>FRK.01.</v>
      </c>
      <c r="S61" s="344" t="str">
        <f t="shared" si="6"/>
        <v>Wykonywanie usług fryzjerskich</v>
      </c>
      <c r="T61" s="674" t="s">
        <v>2280</v>
      </c>
      <c r="U61" s="441">
        <v>7</v>
      </c>
      <c r="V61" s="441">
        <v>7</v>
      </c>
      <c r="W61" s="468" t="s">
        <v>2001</v>
      </c>
      <c r="X61" s="441">
        <v>3</v>
      </c>
      <c r="Y61" s="441">
        <v>3</v>
      </c>
      <c r="Z61" s="515" t="str">
        <f t="shared" si="7"/>
        <v>Centrum Kształcenia Zawodowego i Ustawicznego w Legnicy, ul. Lotnicza 26, 59-220 Legnica</v>
      </c>
      <c r="AA61" s="440" t="s">
        <v>691</v>
      </c>
      <c r="AB61" s="120"/>
      <c r="AC61" s="120"/>
      <c r="AD61" s="120"/>
    </row>
    <row r="62" spans="2:30" customFormat="1" ht="15.75" customHeight="1">
      <c r="B62" s="301" t="s">
        <v>546</v>
      </c>
      <c r="C62" s="302">
        <v>711701</v>
      </c>
      <c r="D62" s="302" t="s">
        <v>1036</v>
      </c>
      <c r="E62" s="301" t="s">
        <v>631</v>
      </c>
      <c r="L62" s="66">
        <v>55</v>
      </c>
      <c r="M62" s="68" t="s">
        <v>2173</v>
      </c>
      <c r="N62" s="66" t="s">
        <v>469</v>
      </c>
      <c r="O62" s="66">
        <v>19605</v>
      </c>
      <c r="P62" s="68" t="s">
        <v>99</v>
      </c>
      <c r="Q62" s="66">
        <f t="shared" si="4"/>
        <v>514101</v>
      </c>
      <c r="R62" s="66" t="str">
        <f t="shared" si="5"/>
        <v>FRK.01.</v>
      </c>
      <c r="S62" s="344" t="str">
        <f t="shared" si="6"/>
        <v>Wykonywanie usług fryzjerskich</v>
      </c>
      <c r="T62" s="675" t="s">
        <v>2279</v>
      </c>
      <c r="U62" s="441">
        <v>7</v>
      </c>
      <c r="V62" s="441">
        <v>6</v>
      </c>
      <c r="W62" s="456" t="s">
        <v>2001</v>
      </c>
      <c r="X62" s="441">
        <v>3</v>
      </c>
      <c r="Y62" s="441">
        <v>3</v>
      </c>
      <c r="Z62" s="526" t="str">
        <f t="shared" si="7"/>
        <v>Centrum Kształcenia Zawodowego i Ustawicznego w Legnicy, ul. Lotnicza 26, 59-220 Legnica</v>
      </c>
      <c r="AA62" s="440" t="s">
        <v>691</v>
      </c>
      <c r="AB62" s="120"/>
      <c r="AC62" s="120"/>
      <c r="AD62" s="120"/>
    </row>
    <row r="63" spans="2:30" customFormat="1" ht="15" customHeight="1">
      <c r="B63" s="301"/>
      <c r="C63" s="302"/>
      <c r="D63" s="302"/>
      <c r="E63" s="301"/>
      <c r="L63" s="66">
        <v>56</v>
      </c>
      <c r="M63" s="68" t="s">
        <v>2173</v>
      </c>
      <c r="N63" s="66" t="s">
        <v>469</v>
      </c>
      <c r="O63" s="66">
        <v>19605</v>
      </c>
      <c r="P63" s="68" t="s">
        <v>532</v>
      </c>
      <c r="Q63" s="66">
        <f t="shared" si="4"/>
        <v>753105</v>
      </c>
      <c r="R63" s="66" t="str">
        <f t="shared" si="5"/>
        <v>MOD.03.</v>
      </c>
      <c r="S63" s="344" t="str">
        <f t="shared" si="6"/>
        <v>Projektowanie i wytwarzanie wyrobów odzieżowych</v>
      </c>
      <c r="T63" s="674" t="s">
        <v>2274</v>
      </c>
      <c r="U63" s="436">
        <v>0</v>
      </c>
      <c r="V63" s="441">
        <v>0</v>
      </c>
      <c r="W63" s="456" t="s">
        <v>1994</v>
      </c>
      <c r="X63" s="441">
        <v>0</v>
      </c>
      <c r="Y63" s="441">
        <v>0</v>
      </c>
      <c r="Z63" s="515" t="str">
        <f t="shared" si="7"/>
        <v>Centrum Kształcenia Zawodowego w Zespole Szkół i Placówek Kształcenia Zawodowego, ul.Botaniczna 66, 65-392  Zielona Góra</v>
      </c>
      <c r="AA63" s="440" t="s">
        <v>37</v>
      </c>
      <c r="AB63" s="120"/>
      <c r="AC63" s="120"/>
      <c r="AD63" s="120"/>
    </row>
    <row r="64" spans="2:30" customFormat="1" ht="14.25" customHeight="1">
      <c r="B64" s="301" t="s">
        <v>488</v>
      </c>
      <c r="C64" s="302">
        <v>712401</v>
      </c>
      <c r="D64" s="302" t="s">
        <v>568</v>
      </c>
      <c r="E64" s="301" t="s">
        <v>567</v>
      </c>
      <c r="L64" s="66">
        <v>57</v>
      </c>
      <c r="M64" s="68" t="s">
        <v>2173</v>
      </c>
      <c r="N64" s="66" t="s">
        <v>469</v>
      </c>
      <c r="O64" s="66">
        <v>19605</v>
      </c>
      <c r="P64" s="68" t="s">
        <v>71</v>
      </c>
      <c r="Q64" s="66">
        <f t="shared" si="4"/>
        <v>512001</v>
      </c>
      <c r="R64" s="66" t="str">
        <f t="shared" si="5"/>
        <v>HGT.02.</v>
      </c>
      <c r="S64" s="344" t="str">
        <f t="shared" si="6"/>
        <v> Przygotowanie i wydawanie dań</v>
      </c>
      <c r="T64" s="674" t="s">
        <v>2279</v>
      </c>
      <c r="U64" s="441">
        <v>8</v>
      </c>
      <c r="V64" s="441">
        <v>3</v>
      </c>
      <c r="W64" s="456" t="s">
        <v>2001</v>
      </c>
      <c r="X64" s="441">
        <v>2</v>
      </c>
      <c r="Y64" s="441">
        <v>2</v>
      </c>
      <c r="Z64" s="515" t="str">
        <f t="shared" si="7"/>
        <v>Centrum Kształcenia Zawodowego i Ustawicznego w Legnicy, ul. Lotnicza 26, 59-220 Legnica</v>
      </c>
      <c r="AA64" s="440" t="s">
        <v>691</v>
      </c>
      <c r="AB64" s="120"/>
      <c r="AC64" s="120"/>
      <c r="AD64" s="120"/>
    </row>
    <row r="65" spans="1:30" customFormat="1" ht="15" customHeight="1">
      <c r="B65" s="301"/>
      <c r="C65" s="302"/>
      <c r="D65" s="302"/>
      <c r="E65" s="301"/>
      <c r="L65" s="66">
        <v>58</v>
      </c>
      <c r="M65" s="68" t="s">
        <v>2173</v>
      </c>
      <c r="N65" s="66" t="s">
        <v>469</v>
      </c>
      <c r="O65" s="66">
        <v>19605</v>
      </c>
      <c r="P65" s="68" t="s">
        <v>71</v>
      </c>
      <c r="Q65" s="66">
        <f t="shared" si="4"/>
        <v>512001</v>
      </c>
      <c r="R65" s="66" t="str">
        <f t="shared" si="5"/>
        <v>HGT.02.</v>
      </c>
      <c r="S65" s="344" t="str">
        <f t="shared" si="6"/>
        <v> Przygotowanie i wydawanie dań</v>
      </c>
      <c r="T65" s="471" t="s">
        <v>2283</v>
      </c>
      <c r="U65" s="441">
        <v>4</v>
      </c>
      <c r="V65" s="441">
        <v>4</v>
      </c>
      <c r="W65" s="456" t="s">
        <v>2001</v>
      </c>
      <c r="X65" s="441">
        <v>1</v>
      </c>
      <c r="Y65" s="441">
        <v>0</v>
      </c>
      <c r="Z65" s="515" t="str">
        <f t="shared" si="7"/>
        <v>Centrum Kształcenia Zawodowego i Ustawicznego w Legnicy, ul. Lotnicza 26, 59-220 Legnica</v>
      </c>
      <c r="AA65" s="440" t="s">
        <v>691</v>
      </c>
      <c r="AB65" s="120"/>
      <c r="AC65" s="120"/>
      <c r="AD65" s="120"/>
    </row>
    <row r="66" spans="1:30" customFormat="1" ht="15" customHeight="1">
      <c r="B66" s="301" t="s">
        <v>489</v>
      </c>
      <c r="C66" s="302">
        <v>712403</v>
      </c>
      <c r="D66" s="302" t="s">
        <v>570</v>
      </c>
      <c r="E66" s="301" t="s">
        <v>569</v>
      </c>
      <c r="L66" s="66">
        <v>59</v>
      </c>
      <c r="M66" s="68" t="s">
        <v>2173</v>
      </c>
      <c r="N66" s="66" t="s">
        <v>469</v>
      </c>
      <c r="O66" s="66">
        <v>19605</v>
      </c>
      <c r="P66" s="68" t="s">
        <v>71</v>
      </c>
      <c r="Q66" s="66">
        <f t="shared" si="4"/>
        <v>512001</v>
      </c>
      <c r="R66" s="66" t="str">
        <f t="shared" si="5"/>
        <v>HGT.02.</v>
      </c>
      <c r="S66" s="344" t="str">
        <f t="shared" si="6"/>
        <v> Przygotowanie i wydawanie dań</v>
      </c>
      <c r="T66" s="675"/>
      <c r="U66" s="481">
        <v>0</v>
      </c>
      <c r="V66" s="441">
        <v>0</v>
      </c>
      <c r="W66" s="456" t="s">
        <v>1994</v>
      </c>
      <c r="X66" s="441">
        <v>0</v>
      </c>
      <c r="Y66" s="441">
        <v>0</v>
      </c>
      <c r="Z66" s="515" t="str">
        <f t="shared" si="7"/>
        <v>Centrum Kształcenia Zawodowego w Oleśnicy, ul. Wojska Polskiego 67</v>
      </c>
      <c r="AA66" s="440" t="s">
        <v>692</v>
      </c>
      <c r="AB66" s="359"/>
      <c r="AC66" s="359"/>
      <c r="AD66" s="359"/>
    </row>
    <row r="67" spans="1:30" ht="15" customHeight="1">
      <c r="A67" s="1"/>
      <c r="B67" s="301" t="s">
        <v>547</v>
      </c>
      <c r="C67" s="302">
        <v>711505</v>
      </c>
      <c r="D67" s="302" t="s">
        <v>1037</v>
      </c>
      <c r="E67" s="301" t="s">
        <v>630</v>
      </c>
      <c r="L67" s="66">
        <v>60</v>
      </c>
      <c r="M67" s="68" t="s">
        <v>2173</v>
      </c>
      <c r="N67" s="66" t="s">
        <v>469</v>
      </c>
      <c r="O67" s="66">
        <v>19605</v>
      </c>
      <c r="P67" s="68" t="s">
        <v>125</v>
      </c>
      <c r="Q67" s="66">
        <f t="shared" si="4"/>
        <v>712618</v>
      </c>
      <c r="R67" s="66" t="str">
        <f t="shared" si="5"/>
        <v>BUD.09.</v>
      </c>
      <c r="S67" s="344" t="str">
        <f t="shared" si="6"/>
        <v>Wykonywanie robót związanych z budową, montażem i eksploatacją sieci oraz instalacji sanitarnych</v>
      </c>
      <c r="T67" s="671" t="s">
        <v>2279</v>
      </c>
      <c r="U67" s="259">
        <v>6</v>
      </c>
      <c r="V67" s="441">
        <v>0</v>
      </c>
      <c r="W67" s="456" t="s">
        <v>1994</v>
      </c>
      <c r="X67" s="441">
        <v>6</v>
      </c>
      <c r="Y67" s="441">
        <v>0</v>
      </c>
      <c r="Z67" s="526" t="str">
        <f t="shared" si="7"/>
        <v>Centrum Kształcenia Zawodowego w Świdnicy, 58-105 Świdnica, ul. Gen. Władysława Sikorskiego 41</v>
      </c>
      <c r="AA67" s="440" t="s">
        <v>93</v>
      </c>
      <c r="AB67" s="120"/>
      <c r="AC67" s="120"/>
      <c r="AD67" s="120"/>
    </row>
    <row r="68" spans="1:30" customFormat="1" ht="15" customHeight="1">
      <c r="B68" s="301" t="s">
        <v>548</v>
      </c>
      <c r="C68" s="302">
        <v>721406</v>
      </c>
      <c r="D68" s="302" t="s">
        <v>1038</v>
      </c>
      <c r="E68" s="301" t="s">
        <v>629</v>
      </c>
      <c r="L68" s="66">
        <v>61</v>
      </c>
      <c r="M68" s="68" t="s">
        <v>2173</v>
      </c>
      <c r="N68" s="66" t="s">
        <v>469</v>
      </c>
      <c r="O68" s="66">
        <v>19605</v>
      </c>
      <c r="P68" s="68" t="s">
        <v>194</v>
      </c>
      <c r="Q68" s="66">
        <f t="shared" si="4"/>
        <v>711204</v>
      </c>
      <c r="R68" s="66" t="str">
        <f t="shared" si="5"/>
        <v>BUD.12.</v>
      </c>
      <c r="S68" s="344" t="str">
        <f t="shared" si="6"/>
        <v> Wykonywanie robót murarskich i tynkarskich</v>
      </c>
      <c r="T68" s="512" t="s">
        <v>2284</v>
      </c>
      <c r="U68" s="133">
        <v>1</v>
      </c>
      <c r="V68" s="441">
        <v>0</v>
      </c>
      <c r="W68" s="456" t="s">
        <v>1994</v>
      </c>
      <c r="X68" s="441">
        <v>1</v>
      </c>
      <c r="Y68" s="441">
        <v>0</v>
      </c>
      <c r="Z68" s="515" t="str">
        <f t="shared" si="7"/>
        <v>Centrum Kształcenia Zawodowego w Świdnicy, 58-105 Świdnica, ul. Gen. Władysława Sikorskiego 41</v>
      </c>
      <c r="AA68" s="440" t="s">
        <v>93</v>
      </c>
      <c r="AB68" s="120"/>
      <c r="AC68" s="120"/>
      <c r="AD68" s="120"/>
    </row>
    <row r="69" spans="1:30" ht="15" customHeight="1">
      <c r="A69" s="1"/>
      <c r="B69" s="301" t="s">
        <v>490</v>
      </c>
      <c r="C69" s="302">
        <v>711102</v>
      </c>
      <c r="D69" s="302" t="s">
        <v>572</v>
      </c>
      <c r="E69" s="301" t="s">
        <v>571</v>
      </c>
      <c r="L69" s="66">
        <v>62</v>
      </c>
      <c r="M69" s="68" t="s">
        <v>2173</v>
      </c>
      <c r="N69" s="66" t="s">
        <v>469</v>
      </c>
      <c r="O69" s="66">
        <v>19605</v>
      </c>
      <c r="P69" s="68" t="s">
        <v>527</v>
      </c>
      <c r="Q69" s="66">
        <f t="shared" si="4"/>
        <v>611303</v>
      </c>
      <c r="R69" s="66" t="str">
        <f t="shared" si="5"/>
        <v>OGR.02.</v>
      </c>
      <c r="S69" s="344" t="str">
        <f t="shared" si="6"/>
        <v>Zakładanie i prowadzenie upraw ogrodniczych</v>
      </c>
      <c r="T69" s="512" t="s">
        <v>2273</v>
      </c>
      <c r="U69" s="259">
        <v>2</v>
      </c>
      <c r="V69" s="441">
        <v>2</v>
      </c>
      <c r="W69" s="456" t="s">
        <v>2001</v>
      </c>
      <c r="X69" s="441">
        <v>3</v>
      </c>
      <c r="Y69" s="441">
        <v>2</v>
      </c>
      <c r="Z69" s="515" t="str">
        <f t="shared" si="7"/>
        <v>Centrum Kształcenia Zawodowego w Zespole Szkół i Placówek Kształcenia Zawodowego, ul.Botaniczna 66, 65-392  Zielona Góra</v>
      </c>
      <c r="AA69" s="440" t="s">
        <v>37</v>
      </c>
      <c r="AB69" s="120"/>
      <c r="AC69" s="120"/>
      <c r="AD69" s="120"/>
    </row>
    <row r="70" spans="1:30" ht="15" customHeight="1">
      <c r="A70" s="1"/>
      <c r="B70" s="306" t="s">
        <v>2213</v>
      </c>
      <c r="C70" s="307">
        <v>711906</v>
      </c>
      <c r="D70" s="307" t="s">
        <v>2212</v>
      </c>
      <c r="E70" s="306" t="s">
        <v>2211</v>
      </c>
      <c r="L70" s="66">
        <v>63</v>
      </c>
      <c r="M70" s="68" t="s">
        <v>2173</v>
      </c>
      <c r="N70" s="66" t="s">
        <v>469</v>
      </c>
      <c r="O70" s="66">
        <v>19605</v>
      </c>
      <c r="P70" s="68" t="s">
        <v>79</v>
      </c>
      <c r="Q70" s="66">
        <f t="shared" si="4"/>
        <v>751204</v>
      </c>
      <c r="R70" s="66" t="str">
        <f t="shared" si="5"/>
        <v>SPC.03.</v>
      </c>
      <c r="S70" s="344" t="str">
        <f t="shared" si="6"/>
        <v>Produkcja wyrobów piekarskich</v>
      </c>
      <c r="T70" s="673" t="s">
        <v>2283</v>
      </c>
      <c r="U70" s="259">
        <v>3</v>
      </c>
      <c r="V70" s="441">
        <v>0</v>
      </c>
      <c r="W70" s="456" t="s">
        <v>1994</v>
      </c>
      <c r="X70" s="441">
        <v>3</v>
      </c>
      <c r="Y70" s="441">
        <v>0</v>
      </c>
      <c r="Z70" s="530" t="str">
        <f t="shared" si="7"/>
        <v>Centrum Kształcenia Zawodowego w Świdnicy, 58-105 Świdnica, ul. Gen. Władysława Sikorskiego 41</v>
      </c>
      <c r="AA70" s="440" t="s">
        <v>93</v>
      </c>
      <c r="AB70" s="120"/>
      <c r="AC70" s="120"/>
      <c r="AD70" s="120"/>
    </row>
    <row r="71" spans="1:30" ht="15" customHeight="1">
      <c r="A71" s="1"/>
      <c r="B71" s="306"/>
      <c r="C71" s="307"/>
      <c r="D71" s="307"/>
      <c r="E71" s="306"/>
      <c r="L71" s="66">
        <v>64</v>
      </c>
      <c r="M71" s="68" t="s">
        <v>2173</v>
      </c>
      <c r="N71" s="66" t="s">
        <v>469</v>
      </c>
      <c r="O71" s="66">
        <v>19605</v>
      </c>
      <c r="P71" s="68" t="s">
        <v>70</v>
      </c>
      <c r="Q71" s="66">
        <f t="shared" ref="Q71:R76" si="8">IFERROR(VLOOKUP(P71,B$8:E$125,2,0),0)</f>
        <v>522301</v>
      </c>
      <c r="R71" s="66" t="str">
        <f t="shared" si="8"/>
        <v>HAN.01.</v>
      </c>
      <c r="S71" s="66"/>
      <c r="T71" s="674"/>
      <c r="U71" s="481">
        <v>0</v>
      </c>
      <c r="V71" s="441">
        <v>0</v>
      </c>
      <c r="W71" s="456" t="s">
        <v>1994</v>
      </c>
      <c r="X71" s="441">
        <v>0</v>
      </c>
      <c r="Y71" s="441">
        <v>0</v>
      </c>
      <c r="Z71" s="515" t="str">
        <f t="shared" si="7"/>
        <v>Centrum Kształcenia Zawodowego i Ustawicznego w Legnicy, ul. Lotnicza 26, 59-220 Legnica</v>
      </c>
      <c r="AA71" s="440" t="s">
        <v>691</v>
      </c>
      <c r="AB71" s="359"/>
      <c r="AC71" s="359"/>
      <c r="AD71" s="359"/>
    </row>
    <row r="72" spans="1:30" ht="15" customHeight="1">
      <c r="A72" s="1"/>
      <c r="B72" s="306"/>
      <c r="C72" s="307"/>
      <c r="D72" s="307"/>
      <c r="E72" s="306"/>
      <c r="L72" s="66">
        <v>65</v>
      </c>
      <c r="M72" s="68" t="s">
        <v>2173</v>
      </c>
      <c r="N72" s="66" t="s">
        <v>469</v>
      </c>
      <c r="O72" s="66">
        <v>19605</v>
      </c>
      <c r="P72" s="68" t="s">
        <v>70</v>
      </c>
      <c r="Q72" s="66">
        <f t="shared" si="8"/>
        <v>522301</v>
      </c>
      <c r="R72" s="66" t="str">
        <f t="shared" si="8"/>
        <v>HAN.01.</v>
      </c>
      <c r="S72" s="344" t="str">
        <f>IFERROR(VLOOKUP(R72,D$8:G$125,2,0),0)</f>
        <v>Prowadzenie sprzedaży</v>
      </c>
      <c r="T72" s="674" t="s">
        <v>2281</v>
      </c>
      <c r="U72" s="259">
        <v>7</v>
      </c>
      <c r="V72" s="441">
        <v>7</v>
      </c>
      <c r="W72" s="456" t="s">
        <v>2001</v>
      </c>
      <c r="X72" s="441">
        <v>3</v>
      </c>
      <c r="Y72" s="441">
        <v>2</v>
      </c>
      <c r="Z72" s="515" t="str">
        <f t="shared" si="7"/>
        <v>Centrum Kształcenia Zawodowego i Ustawicznego w Legnicy, ul. Lotnicza 26, 59-220 Legnica</v>
      </c>
      <c r="AA72" s="440" t="s">
        <v>691</v>
      </c>
      <c r="AB72" s="120"/>
      <c r="AC72" s="120"/>
      <c r="AD72" s="120"/>
    </row>
    <row r="73" spans="1:30" ht="18" customHeight="1">
      <c r="A73" s="1"/>
      <c r="B73" s="301" t="s">
        <v>544</v>
      </c>
      <c r="C73" s="302">
        <v>711603</v>
      </c>
      <c r="D73" s="302" t="s">
        <v>635</v>
      </c>
      <c r="E73" s="301" t="s">
        <v>634</v>
      </c>
      <c r="L73" s="66">
        <v>66</v>
      </c>
      <c r="M73" s="68" t="s">
        <v>2173</v>
      </c>
      <c r="N73" s="66" t="s">
        <v>469</v>
      </c>
      <c r="O73" s="66">
        <v>19605</v>
      </c>
      <c r="P73" s="68" t="s">
        <v>70</v>
      </c>
      <c r="Q73" s="66">
        <f t="shared" si="8"/>
        <v>522301</v>
      </c>
      <c r="R73" s="66" t="str">
        <f t="shared" si="8"/>
        <v>HAN.01.</v>
      </c>
      <c r="S73" s="344" t="str">
        <f>IFERROR(VLOOKUP(R73,D$8:G$125,2,0),0)</f>
        <v>Prowadzenie sprzedaży</v>
      </c>
      <c r="T73" s="444" t="s">
        <v>2321</v>
      </c>
      <c r="U73" s="259">
        <v>7</v>
      </c>
      <c r="V73" s="441">
        <v>7</v>
      </c>
      <c r="W73" s="456" t="s">
        <v>2001</v>
      </c>
      <c r="X73" s="441">
        <v>5</v>
      </c>
      <c r="Y73" s="441">
        <v>4</v>
      </c>
      <c r="Z73" s="515" t="str">
        <f t="shared" si="7"/>
        <v>Centrum Kształcenia Zawodowego i Ustawicznego w Legnicy, ul. Lotnicza 26, 59-220 Legnica</v>
      </c>
      <c r="AA73" s="440" t="s">
        <v>691</v>
      </c>
      <c r="AB73" s="120"/>
      <c r="AC73" s="120"/>
      <c r="AD73" s="120"/>
    </row>
    <row r="74" spans="1:30" ht="20.25" customHeight="1">
      <c r="A74" s="1"/>
      <c r="B74" s="301"/>
      <c r="C74" s="302"/>
      <c r="D74" s="302"/>
      <c r="E74" s="301"/>
      <c r="L74" s="66">
        <v>67</v>
      </c>
      <c r="M74" s="68" t="s">
        <v>2173</v>
      </c>
      <c r="N74" s="66" t="s">
        <v>469</v>
      </c>
      <c r="O74" s="66">
        <v>19605</v>
      </c>
      <c r="P74" s="68" t="s">
        <v>80</v>
      </c>
      <c r="Q74" s="66">
        <f t="shared" si="8"/>
        <v>752205</v>
      </c>
      <c r="R74" s="66" t="str">
        <f t="shared" si="8"/>
        <v>DRM.04.</v>
      </c>
      <c r="S74" s="344" t="str">
        <f>IFERROR(VLOOKUP(R74,D$8:G$125,2,0),0)</f>
        <v> Wytwarzanie wyrobów z drewna i materiałów drewnopochodnych</v>
      </c>
      <c r="T74" s="673" t="s">
        <v>2281</v>
      </c>
      <c r="U74" s="259">
        <v>2</v>
      </c>
      <c r="V74" s="441">
        <v>0</v>
      </c>
      <c r="W74" s="456" t="s">
        <v>1994</v>
      </c>
      <c r="X74" s="441">
        <v>2</v>
      </c>
      <c r="Y74" s="441">
        <v>0</v>
      </c>
      <c r="Z74" s="515" t="str">
        <f t="shared" si="7"/>
        <v>Centrum Kształcenia Zawodowego w Oleśnicy, ul. Wojska Polskiego 67</v>
      </c>
      <c r="AA74" s="440" t="s">
        <v>692</v>
      </c>
      <c r="AB74" s="359"/>
      <c r="AC74" s="359"/>
      <c r="AD74" s="359"/>
    </row>
    <row r="75" spans="1:30" ht="15" customHeight="1">
      <c r="A75" s="1"/>
      <c r="B75" s="301" t="s">
        <v>125</v>
      </c>
      <c r="C75" s="302">
        <v>712618</v>
      </c>
      <c r="D75" s="302" t="s">
        <v>77</v>
      </c>
      <c r="E75" s="301" t="s">
        <v>573</v>
      </c>
      <c r="L75" s="66">
        <v>68</v>
      </c>
      <c r="M75" s="68" t="s">
        <v>2173</v>
      </c>
      <c r="N75" s="66" t="s">
        <v>469</v>
      </c>
      <c r="O75" s="66">
        <v>19605</v>
      </c>
      <c r="P75" s="68" t="s">
        <v>80</v>
      </c>
      <c r="Q75" s="66">
        <f t="shared" si="8"/>
        <v>752205</v>
      </c>
      <c r="R75" s="66" t="str">
        <f t="shared" si="8"/>
        <v>DRM.04.</v>
      </c>
      <c r="S75" s="344" t="str">
        <f>IFERROR(VLOOKUP(R75,D$8:G$125,2,0),0)</f>
        <v> Wytwarzanie wyrobów z drewna i materiałów drewnopochodnych</v>
      </c>
      <c r="T75" s="673" t="s">
        <v>2281</v>
      </c>
      <c r="U75" s="259">
        <v>1</v>
      </c>
      <c r="V75" s="441">
        <v>0</v>
      </c>
      <c r="W75" s="456" t="s">
        <v>1994</v>
      </c>
      <c r="X75" s="441">
        <v>1</v>
      </c>
      <c r="Y75" s="441">
        <v>0</v>
      </c>
      <c r="Z75" s="515" t="str">
        <f t="shared" si="7"/>
        <v>Centrum Kształcenia Zawodowego w Świdnicy, 58-105 Świdnica, ul. Gen. Władysława Sikorskiego 41</v>
      </c>
      <c r="AA75" s="440" t="s">
        <v>93</v>
      </c>
      <c r="AB75" s="271"/>
      <c r="AC75" s="271"/>
      <c r="AD75" s="120"/>
    </row>
    <row r="76" spans="1:30" ht="15" customHeight="1">
      <c r="A76" s="1"/>
      <c r="B76" s="301" t="s">
        <v>543</v>
      </c>
      <c r="C76" s="302">
        <v>742202</v>
      </c>
      <c r="D76" s="302" t="s">
        <v>638</v>
      </c>
      <c r="E76" s="301" t="s">
        <v>637</v>
      </c>
      <c r="L76" s="66">
        <v>69</v>
      </c>
      <c r="M76" s="68" t="s">
        <v>2173</v>
      </c>
      <c r="N76" s="66" t="s">
        <v>469</v>
      </c>
      <c r="O76" s="66">
        <v>19605</v>
      </c>
      <c r="P76" s="68" t="s">
        <v>177</v>
      </c>
      <c r="Q76" s="66">
        <f t="shared" si="8"/>
        <v>722204</v>
      </c>
      <c r="R76" s="66" t="str">
        <f t="shared" si="8"/>
        <v>MEC.08.</v>
      </c>
      <c r="S76" s="344" t="str">
        <f>IFERROR(VLOOKUP(R76,D$8:G$125,2,0),0)</f>
        <v>Wykonywanie i naprawa elementów maszyn, urządzeń i narzędzi</v>
      </c>
      <c r="T76" s="673" t="s">
        <v>2280</v>
      </c>
      <c r="U76" s="259">
        <v>1</v>
      </c>
      <c r="V76" s="441">
        <v>0</v>
      </c>
      <c r="W76" s="456" t="s">
        <v>1994</v>
      </c>
      <c r="X76" s="441">
        <v>1</v>
      </c>
      <c r="Y76" s="441">
        <v>0</v>
      </c>
      <c r="Z76" s="515" t="str">
        <f t="shared" si="7"/>
        <v>Centrum Kształcenia Zawodowego w Świdnicy, 58-105 Świdnica, ul. Gen. Władysława Sikorskiego 41</v>
      </c>
      <c r="AA76" s="440" t="s">
        <v>93</v>
      </c>
      <c r="AB76" s="120"/>
      <c r="AC76" s="120"/>
      <c r="AD76" s="120"/>
    </row>
    <row r="77" spans="1:30" ht="15" customHeight="1">
      <c r="A77" s="1"/>
      <c r="B77" s="301" t="s">
        <v>468</v>
      </c>
      <c r="C77" s="302">
        <v>712906</v>
      </c>
      <c r="D77" s="302" t="s">
        <v>682</v>
      </c>
      <c r="E77" s="301" t="s">
        <v>574</v>
      </c>
      <c r="L77" s="66">
        <v>70</v>
      </c>
      <c r="M77" s="68" t="s">
        <v>1071</v>
      </c>
      <c r="N77" s="66" t="s">
        <v>462</v>
      </c>
      <c r="O77" s="66">
        <v>11296</v>
      </c>
      <c r="P77" s="68" t="s">
        <v>78</v>
      </c>
      <c r="Q77" s="66">
        <f t="shared" ref="Q77:Q134" si="9">IFERROR(VLOOKUP(P77,B$8:E$125,2,0),0)</f>
        <v>741103</v>
      </c>
      <c r="R77" s="66" t="str">
        <f t="shared" ref="R77:R135" si="10">IFERROR(VLOOKUP(Q77,C$8:F$125,2,0),0)</f>
        <v>ELE.02.</v>
      </c>
      <c r="S77" s="344" t="str">
        <f t="shared" ref="S77:S103" si="11">IFERROR(VLOOKUP(R77,D$8:G$125,2,0),0)</f>
        <v>Montaż, uruchamianie i konserwacja instalacji, maszyn i urządzeń elektrycznych</v>
      </c>
      <c r="T77" s="423" t="s">
        <v>2280</v>
      </c>
      <c r="U77" s="133">
        <v>5</v>
      </c>
      <c r="V77" s="436">
        <v>0</v>
      </c>
      <c r="W77" s="456" t="s">
        <v>1994</v>
      </c>
      <c r="X77" s="436">
        <v>5</v>
      </c>
      <c r="Y77" s="436">
        <v>0</v>
      </c>
      <c r="Z77" s="526" t="str">
        <f t="shared" ref="Z77:Z136" si="12">IFERROR(VLOOKUP(AA77,AH$8:AI$35,2,0),0)</f>
        <v>Centrum Kształcenia Zawodowego i Ustawicznego, 67-400 Wschowa, Plac Kosynierów 1</v>
      </c>
      <c r="AA77" s="440" t="s">
        <v>679</v>
      </c>
      <c r="AB77" s="120"/>
      <c r="AC77" s="120"/>
      <c r="AD77" s="120"/>
    </row>
    <row r="78" spans="1:30" ht="15" customHeight="1">
      <c r="A78" s="1"/>
      <c r="B78" s="301" t="s">
        <v>516</v>
      </c>
      <c r="C78" s="302">
        <v>712613</v>
      </c>
      <c r="D78" s="302" t="s">
        <v>1016</v>
      </c>
      <c r="E78" s="301" t="s">
        <v>623</v>
      </c>
      <c r="L78" s="66">
        <v>71</v>
      </c>
      <c r="M78" s="68" t="s">
        <v>1071</v>
      </c>
      <c r="N78" s="66" t="s">
        <v>462</v>
      </c>
      <c r="O78" s="66">
        <v>11296</v>
      </c>
      <c r="P78" s="68" t="s">
        <v>177</v>
      </c>
      <c r="Q78" s="66">
        <f t="shared" si="9"/>
        <v>722204</v>
      </c>
      <c r="R78" s="66" t="str">
        <f t="shared" si="10"/>
        <v>MEC.08.</v>
      </c>
      <c r="S78" s="344" t="str">
        <f t="shared" si="11"/>
        <v>Wykonywanie i naprawa elementów maszyn, urządzeń i narzędzi</v>
      </c>
      <c r="T78" s="423" t="s">
        <v>2283</v>
      </c>
      <c r="U78" s="133">
        <v>1</v>
      </c>
      <c r="V78" s="436">
        <v>0</v>
      </c>
      <c r="W78" s="456" t="s">
        <v>1994</v>
      </c>
      <c r="X78" s="436">
        <v>0</v>
      </c>
      <c r="Y78" s="436">
        <v>0</v>
      </c>
      <c r="Z78" s="515" t="str">
        <f t="shared" si="12"/>
        <v>Centrum Kształcenia Zawodowego w CKZiU,  ul. Tadeusza Kościuszki 27, 56-100 Wołów</v>
      </c>
      <c r="AA78" s="440" t="s">
        <v>190</v>
      </c>
      <c r="AB78" s="120"/>
      <c r="AC78" s="120"/>
      <c r="AD78" s="120"/>
    </row>
    <row r="79" spans="1:30" ht="15" customHeight="1">
      <c r="A79" s="1"/>
      <c r="B79" s="301" t="s">
        <v>180</v>
      </c>
      <c r="C79" s="302">
        <v>712905</v>
      </c>
      <c r="D79" s="302" t="s">
        <v>60</v>
      </c>
      <c r="E79" s="301" t="s">
        <v>575</v>
      </c>
      <c r="L79" s="66">
        <v>72</v>
      </c>
      <c r="M79" s="68" t="s">
        <v>1071</v>
      </c>
      <c r="N79" s="66" t="s">
        <v>462</v>
      </c>
      <c r="O79" s="66">
        <v>11296</v>
      </c>
      <c r="P79" s="68" t="s">
        <v>71</v>
      </c>
      <c r="Q79" s="66">
        <f t="shared" si="9"/>
        <v>512001</v>
      </c>
      <c r="R79" s="66" t="str">
        <f t="shared" si="10"/>
        <v>HGT.02.</v>
      </c>
      <c r="S79" s="344" t="str">
        <f t="shared" si="11"/>
        <v> Przygotowanie i wydawanie dań</v>
      </c>
      <c r="T79" s="424" t="s">
        <v>2291</v>
      </c>
      <c r="U79" s="133">
        <v>2</v>
      </c>
      <c r="V79" s="436">
        <v>2</v>
      </c>
      <c r="W79" s="456" t="s">
        <v>1994</v>
      </c>
      <c r="X79" s="436">
        <v>0</v>
      </c>
      <c r="Y79" s="436">
        <v>0</v>
      </c>
      <c r="Z79" s="515" t="str">
        <f t="shared" si="12"/>
        <v>Centrum Kształcenia Zawodowego w CKZiU,  ul. Tadeusza Kościuszki 27, 56-100 Wołów</v>
      </c>
      <c r="AA79" s="440" t="s">
        <v>190</v>
      </c>
      <c r="AB79" s="120"/>
      <c r="AC79" s="120"/>
      <c r="AD79" s="120"/>
    </row>
    <row r="80" spans="1:30" ht="15" customHeight="1">
      <c r="A80" s="1"/>
      <c r="B80" s="301" t="s">
        <v>194</v>
      </c>
      <c r="C80" s="302">
        <v>711204</v>
      </c>
      <c r="D80" s="302" t="s">
        <v>94</v>
      </c>
      <c r="E80" s="301" t="s">
        <v>576</v>
      </c>
      <c r="L80" s="66">
        <v>73</v>
      </c>
      <c r="M80" s="68" t="s">
        <v>1071</v>
      </c>
      <c r="N80" s="66" t="s">
        <v>462</v>
      </c>
      <c r="O80" s="66">
        <v>11296</v>
      </c>
      <c r="P80" s="68" t="s">
        <v>70</v>
      </c>
      <c r="Q80" s="66">
        <f t="shared" si="9"/>
        <v>522301</v>
      </c>
      <c r="R80" s="66" t="str">
        <f t="shared" si="10"/>
        <v>HAN.01.</v>
      </c>
      <c r="S80" s="344" t="str">
        <f t="shared" si="11"/>
        <v>Prowadzenie sprzedaży</v>
      </c>
      <c r="T80" s="423" t="s">
        <v>2322</v>
      </c>
      <c r="U80" s="133">
        <v>9</v>
      </c>
      <c r="V80" s="436">
        <v>8</v>
      </c>
      <c r="W80" s="456" t="s">
        <v>1994</v>
      </c>
      <c r="X80" s="436">
        <v>0</v>
      </c>
      <c r="Y80" s="436">
        <v>0</v>
      </c>
      <c r="Z80" s="515" t="str">
        <f t="shared" si="12"/>
        <v>Centrum Kształcenia Zawodowego w CKZiU,  ul. Tadeusza Kościuszki 27, 56-100 Wołów</v>
      </c>
      <c r="AA80" s="440" t="s">
        <v>190</v>
      </c>
      <c r="AB80" s="120"/>
      <c r="AC80" s="120"/>
      <c r="AD80" s="120"/>
    </row>
    <row r="81" spans="1:30" ht="15" customHeight="1">
      <c r="A81" s="1"/>
      <c r="B81" s="301" t="s">
        <v>534</v>
      </c>
      <c r="C81" s="302">
        <v>753602</v>
      </c>
      <c r="D81" s="302" t="s">
        <v>1028</v>
      </c>
      <c r="E81" s="301" t="s">
        <v>654</v>
      </c>
      <c r="L81" s="66">
        <v>74</v>
      </c>
      <c r="M81" s="68" t="s">
        <v>1071</v>
      </c>
      <c r="N81" s="66" t="s">
        <v>462</v>
      </c>
      <c r="O81" s="66">
        <v>11296</v>
      </c>
      <c r="P81" s="68" t="s">
        <v>66</v>
      </c>
      <c r="Q81" s="66">
        <f t="shared" si="9"/>
        <v>723103</v>
      </c>
      <c r="R81" s="66" t="str">
        <f t="shared" si="10"/>
        <v>MOT.05.</v>
      </c>
      <c r="S81" s="344" t="str">
        <f t="shared" si="11"/>
        <v>Obsługa, diagnozowanie oraz naprawa pojazdów samochodowych</v>
      </c>
      <c r="T81" s="423" t="s">
        <v>2284</v>
      </c>
      <c r="U81" s="133">
        <v>1</v>
      </c>
      <c r="V81" s="436">
        <v>0</v>
      </c>
      <c r="W81" s="456" t="s">
        <v>1994</v>
      </c>
      <c r="X81" s="436">
        <v>0</v>
      </c>
      <c r="Y81" s="436">
        <v>0</v>
      </c>
      <c r="Z81" s="526" t="str">
        <f t="shared" si="12"/>
        <v>Centrum Kształcenia Zawodowego w CKZiU,  ul. Tadeusza Kościuszki 27, 56-100 Wołów</v>
      </c>
      <c r="AA81" s="440" t="s">
        <v>190</v>
      </c>
      <c r="AB81" s="120"/>
      <c r="AC81" s="120"/>
      <c r="AD81" s="120"/>
    </row>
    <row r="82" spans="1:30" ht="15" customHeight="1">
      <c r="A82" s="1"/>
      <c r="B82" s="301" t="s">
        <v>527</v>
      </c>
      <c r="C82" s="302">
        <v>611303</v>
      </c>
      <c r="D82" s="302" t="s">
        <v>464</v>
      </c>
      <c r="E82" s="301" t="s">
        <v>662</v>
      </c>
      <c r="L82" s="66">
        <v>75</v>
      </c>
      <c r="M82" s="68" t="s">
        <v>1071</v>
      </c>
      <c r="N82" s="66" t="s">
        <v>462</v>
      </c>
      <c r="O82" s="66">
        <v>11296</v>
      </c>
      <c r="P82" s="68" t="s">
        <v>79</v>
      </c>
      <c r="Q82" s="66">
        <f t="shared" si="9"/>
        <v>751204</v>
      </c>
      <c r="R82" s="66" t="str">
        <f t="shared" si="10"/>
        <v>SPC.03.</v>
      </c>
      <c r="S82" s="344" t="str">
        <f t="shared" si="11"/>
        <v>Produkcja wyrobów piekarskich</v>
      </c>
      <c r="T82" s="426" t="s">
        <v>2334</v>
      </c>
      <c r="U82" s="133">
        <v>1</v>
      </c>
      <c r="V82" s="436">
        <v>0</v>
      </c>
      <c r="W82" s="456" t="s">
        <v>1994</v>
      </c>
      <c r="X82" s="436">
        <v>1</v>
      </c>
      <c r="Y82" s="436">
        <v>0</v>
      </c>
      <c r="Z82" s="526" t="str">
        <f t="shared" si="12"/>
        <v>Centrum Kształcenia Zawodowego przy Zespole Szkół Im. Adama Wodziczki w Mosinie</v>
      </c>
      <c r="AA82" s="440" t="s">
        <v>2162</v>
      </c>
      <c r="AB82" s="120"/>
      <c r="AC82" s="271"/>
      <c r="AD82" s="120"/>
    </row>
    <row r="83" spans="1:30" ht="15" customHeight="1">
      <c r="A83" s="1"/>
      <c r="B83" s="301" t="s">
        <v>496</v>
      </c>
      <c r="C83" s="302">
        <v>814209</v>
      </c>
      <c r="D83" s="302" t="s">
        <v>683</v>
      </c>
      <c r="E83" s="301" t="s">
        <v>586</v>
      </c>
      <c r="L83" s="66">
        <v>76</v>
      </c>
      <c r="M83" s="68" t="s">
        <v>1071</v>
      </c>
      <c r="N83" s="66" t="s">
        <v>462</v>
      </c>
      <c r="O83" s="66">
        <v>11296</v>
      </c>
      <c r="P83" s="68" t="s">
        <v>99</v>
      </c>
      <c r="Q83" s="66">
        <f t="shared" si="9"/>
        <v>514101</v>
      </c>
      <c r="R83" s="66" t="str">
        <f t="shared" si="10"/>
        <v>FRK.01.</v>
      </c>
      <c r="S83" s="344" t="str">
        <f t="shared" si="11"/>
        <v>Wykonywanie usług fryzjerskich</v>
      </c>
      <c r="T83" s="424" t="s">
        <v>2370</v>
      </c>
      <c r="U83" s="133">
        <v>4</v>
      </c>
      <c r="V83" s="436">
        <v>4</v>
      </c>
      <c r="W83" s="456" t="s">
        <v>1994</v>
      </c>
      <c r="X83" s="436">
        <v>4</v>
      </c>
      <c r="Y83" s="436">
        <v>4</v>
      </c>
      <c r="Z83" s="515" t="str">
        <f t="shared" si="12"/>
        <v>Centrum Kształcenia Zawodowego i Ustawicznego, 67-400 Wschowa, Plac Kosynierów 1</v>
      </c>
      <c r="AA83" s="440" t="s">
        <v>679</v>
      </c>
      <c r="AB83" s="271"/>
      <c r="AC83" s="271"/>
      <c r="AD83" s="120"/>
    </row>
    <row r="84" spans="1:30" ht="21.75" customHeight="1">
      <c r="A84" s="1"/>
      <c r="B84" s="301" t="s">
        <v>491</v>
      </c>
      <c r="C84" s="302">
        <v>834209</v>
      </c>
      <c r="D84" s="302" t="s">
        <v>578</v>
      </c>
      <c r="E84" s="301" t="s">
        <v>577</v>
      </c>
      <c r="L84" s="66">
        <v>77</v>
      </c>
      <c r="M84" s="68" t="s">
        <v>1071</v>
      </c>
      <c r="N84" s="66" t="s">
        <v>462</v>
      </c>
      <c r="O84" s="66">
        <v>11296</v>
      </c>
      <c r="P84" s="68" t="s">
        <v>497</v>
      </c>
      <c r="Q84" s="66">
        <f t="shared" si="9"/>
        <v>813134</v>
      </c>
      <c r="R84" s="66" t="str">
        <f t="shared" si="10"/>
        <v>CHM.02.</v>
      </c>
      <c r="S84" s="344" t="str">
        <f t="shared" si="11"/>
        <v>Eksploatacja maszyn i urządzeń przemysłu chemicznego</v>
      </c>
      <c r="T84" s="423" t="s">
        <v>2269</v>
      </c>
      <c r="U84" s="133">
        <v>3</v>
      </c>
      <c r="V84" s="436">
        <v>0</v>
      </c>
      <c r="W84" s="456" t="s">
        <v>1994</v>
      </c>
      <c r="X84" s="436">
        <v>3</v>
      </c>
      <c r="Y84" s="436">
        <v>0</v>
      </c>
      <c r="Z84" s="515" t="str">
        <f t="shared" si="12"/>
        <v>Centrum Kształcenia Zawodowego w Zespole Szkół i Placówek Kształcenia Zawodowego, ul.Botaniczna 66, 65-392  Zielona Góra</v>
      </c>
      <c r="AA84" s="440" t="s">
        <v>37</v>
      </c>
      <c r="AB84" s="271"/>
      <c r="AC84" s="271"/>
      <c r="AD84" s="120"/>
    </row>
    <row r="85" spans="1:30" customFormat="1" ht="15" customHeight="1">
      <c r="B85" s="301" t="s">
        <v>524</v>
      </c>
      <c r="C85" s="302">
        <v>812107</v>
      </c>
      <c r="D85" s="302" t="s">
        <v>1020</v>
      </c>
      <c r="E85" s="301" t="s">
        <v>669</v>
      </c>
      <c r="L85" s="66">
        <v>78</v>
      </c>
      <c r="M85" s="68" t="s">
        <v>1071</v>
      </c>
      <c r="N85" s="66" t="s">
        <v>462</v>
      </c>
      <c r="O85" s="66">
        <v>11296</v>
      </c>
      <c r="P85" s="68" t="s">
        <v>125</v>
      </c>
      <c r="Q85" s="66">
        <f t="shared" si="9"/>
        <v>712618</v>
      </c>
      <c r="R85" s="66" t="str">
        <f t="shared" si="10"/>
        <v>BUD.09.</v>
      </c>
      <c r="S85" s="344" t="str">
        <f t="shared" si="11"/>
        <v>Wykonywanie robót związanych z budową, montażem i eksploatacją sieci oraz instalacji sanitarnych</v>
      </c>
      <c r="T85" s="423" t="s">
        <v>2286</v>
      </c>
      <c r="U85" s="192">
        <v>1</v>
      </c>
      <c r="V85" s="469">
        <v>0</v>
      </c>
      <c r="W85" s="456" t="s">
        <v>1994</v>
      </c>
      <c r="X85" s="469">
        <v>1</v>
      </c>
      <c r="Y85" s="469">
        <v>0</v>
      </c>
      <c r="Z85" s="515" t="str">
        <f t="shared" si="12"/>
        <v>Centrum Kształcenia Zawodowego i Ustawicznego, 67-400 Wschowa, Plac Kosynierów 1</v>
      </c>
      <c r="AA85" s="440" t="s">
        <v>679</v>
      </c>
      <c r="AB85" s="120"/>
      <c r="AC85" s="120"/>
      <c r="AD85" s="120"/>
    </row>
    <row r="86" spans="1:30" customFormat="1" ht="18.75" customHeight="1">
      <c r="B86" s="301" t="s">
        <v>525</v>
      </c>
      <c r="C86" s="302">
        <v>812122</v>
      </c>
      <c r="D86" s="302" t="s">
        <v>1021</v>
      </c>
      <c r="E86" s="301" t="s">
        <v>668</v>
      </c>
      <c r="L86" s="66">
        <v>79</v>
      </c>
      <c r="M86" s="68" t="s">
        <v>1071</v>
      </c>
      <c r="N86" s="66" t="s">
        <v>462</v>
      </c>
      <c r="O86" s="66">
        <v>11296</v>
      </c>
      <c r="P86" s="68" t="s">
        <v>211</v>
      </c>
      <c r="Q86" s="66">
        <f t="shared" si="9"/>
        <v>432106</v>
      </c>
      <c r="R86" s="66" t="str">
        <f t="shared" si="10"/>
        <v>SPL.01.</v>
      </c>
      <c r="S86" s="344" t="str">
        <f t="shared" si="11"/>
        <v>Obsługa magazynów</v>
      </c>
      <c r="T86" s="428" t="s">
        <v>2274</v>
      </c>
      <c r="U86" s="133">
        <v>1</v>
      </c>
      <c r="V86" s="436">
        <v>0</v>
      </c>
      <c r="W86" s="456" t="s">
        <v>1994</v>
      </c>
      <c r="X86" s="436">
        <v>1</v>
      </c>
      <c r="Y86" s="436">
        <v>0</v>
      </c>
      <c r="Z86" s="515" t="str">
        <f t="shared" si="12"/>
        <v>Centrum Kształcenia Zawodowego w Zespole Szkół i Placówek Kształcenia Zawodowego, ul.Botaniczna 66, 65-392  Zielona Góra</v>
      </c>
      <c r="AA86" s="440" t="s">
        <v>37</v>
      </c>
      <c r="AB86" s="120"/>
      <c r="AC86" s="120"/>
      <c r="AD86" s="120"/>
    </row>
    <row r="87" spans="1:30" customFormat="1" ht="17.25" customHeight="1">
      <c r="B87" s="301" t="s">
        <v>541</v>
      </c>
      <c r="C87" s="302">
        <v>816003</v>
      </c>
      <c r="D87" s="302" t="s">
        <v>1034</v>
      </c>
      <c r="E87" s="301" t="s">
        <v>643</v>
      </c>
      <c r="L87" s="66">
        <v>80</v>
      </c>
      <c r="M87" s="68" t="s">
        <v>1071</v>
      </c>
      <c r="N87" s="66" t="s">
        <v>462</v>
      </c>
      <c r="O87" s="66">
        <v>11296</v>
      </c>
      <c r="P87" s="68" t="s">
        <v>532</v>
      </c>
      <c r="Q87" s="66">
        <f t="shared" si="9"/>
        <v>753105</v>
      </c>
      <c r="R87" s="66" t="str">
        <f t="shared" si="10"/>
        <v>MOD.03.</v>
      </c>
      <c r="S87" s="344" t="str">
        <f t="shared" si="11"/>
        <v>Projektowanie i wytwarzanie wyrobów odzieżowych</v>
      </c>
      <c r="T87" s="427" t="s">
        <v>2274</v>
      </c>
      <c r="U87" s="133">
        <v>2</v>
      </c>
      <c r="V87" s="436">
        <v>2</v>
      </c>
      <c r="W87" s="456" t="s">
        <v>1994</v>
      </c>
      <c r="X87" s="436">
        <v>2</v>
      </c>
      <c r="Y87" s="436">
        <v>2</v>
      </c>
      <c r="Z87" s="515" t="str">
        <f t="shared" si="12"/>
        <v>Centrum Kształcenia Zawodowego w Zespole Szkół i Placówek Kształcenia Zawodowego, ul.Botaniczna 66, 65-392  Zielona Góra</v>
      </c>
      <c r="AA87" s="440" t="s">
        <v>37</v>
      </c>
      <c r="AB87" s="271"/>
      <c r="AC87" s="120"/>
      <c r="AD87" s="120"/>
    </row>
    <row r="88" spans="1:30" customFormat="1" ht="15" customHeight="1">
      <c r="B88" s="301" t="s">
        <v>508</v>
      </c>
      <c r="C88" s="302">
        <v>811205</v>
      </c>
      <c r="D88" s="302" t="s">
        <v>1014</v>
      </c>
      <c r="E88" s="301" t="s">
        <v>608</v>
      </c>
      <c r="L88" s="66">
        <v>81</v>
      </c>
      <c r="M88" s="68" t="s">
        <v>2080</v>
      </c>
      <c r="N88" s="66" t="s">
        <v>467</v>
      </c>
      <c r="O88" s="66">
        <v>92045</v>
      </c>
      <c r="P88" s="68" t="s">
        <v>178</v>
      </c>
      <c r="Q88" s="66">
        <f t="shared" si="9"/>
        <v>753402</v>
      </c>
      <c r="R88" s="66" t="str">
        <f t="shared" si="10"/>
        <v>DRM.05.</v>
      </c>
      <c r="S88" s="344" t="str">
        <f t="shared" si="11"/>
        <v>Wykonywanie wyrobów tapicerowanych</v>
      </c>
      <c r="T88" s="424" t="s">
        <v>2281</v>
      </c>
      <c r="U88" s="133">
        <v>7</v>
      </c>
      <c r="V88" s="441">
        <v>0</v>
      </c>
      <c r="W88" s="456" t="s">
        <v>1994</v>
      </c>
      <c r="X88" s="441">
        <v>7</v>
      </c>
      <c r="Y88" s="441">
        <v>0</v>
      </c>
      <c r="Z88" s="529" t="str">
        <f t="shared" si="12"/>
        <v>Centrum Kształcenia Zawodowego w Oleśnicy, ul. Wojska Polskiego 67</v>
      </c>
      <c r="AA88" s="440" t="s">
        <v>692</v>
      </c>
      <c r="AB88" s="129" t="s">
        <v>37</v>
      </c>
      <c r="AC88" s="120"/>
      <c r="AD88" s="120"/>
    </row>
    <row r="89" spans="1:30" customFormat="1" ht="15" customHeight="1">
      <c r="B89" s="306" t="s">
        <v>2209</v>
      </c>
      <c r="C89" s="307">
        <v>313211</v>
      </c>
      <c r="D89" s="307" t="s">
        <v>2208</v>
      </c>
      <c r="E89" s="306" t="s">
        <v>2207</v>
      </c>
      <c r="L89" s="66">
        <v>82</v>
      </c>
      <c r="M89" s="68" t="s">
        <v>2080</v>
      </c>
      <c r="N89" s="66" t="s">
        <v>467</v>
      </c>
      <c r="O89" s="66">
        <v>92045</v>
      </c>
      <c r="P89" s="68" t="s">
        <v>79</v>
      </c>
      <c r="Q89" s="66">
        <f t="shared" si="9"/>
        <v>751204</v>
      </c>
      <c r="R89" s="66" t="str">
        <f t="shared" si="10"/>
        <v>SPC.03.</v>
      </c>
      <c r="S89" s="344" t="str">
        <f t="shared" si="11"/>
        <v>Produkcja wyrobów piekarskich</v>
      </c>
      <c r="T89" s="426" t="s">
        <v>2284</v>
      </c>
      <c r="U89" s="259">
        <v>2</v>
      </c>
      <c r="V89" s="441">
        <v>0</v>
      </c>
      <c r="W89" s="456" t="s">
        <v>1994</v>
      </c>
      <c r="X89" s="441">
        <v>2</v>
      </c>
      <c r="Y89" s="441">
        <v>0</v>
      </c>
      <c r="Z89" s="526" t="str">
        <f t="shared" si="12"/>
        <v>Centrum Kształcenia Zawodowego w Kłodzkiej Szkole Przedsiębiorczości w Kłodzku, ul. Szkolna 8, 57-300 Kłodzko</v>
      </c>
      <c r="AA89" s="440" t="s">
        <v>677</v>
      </c>
      <c r="AB89" s="272" t="s">
        <v>37</v>
      </c>
      <c r="AC89" s="120"/>
      <c r="AD89" s="120"/>
    </row>
    <row r="90" spans="1:30" customFormat="1" ht="15" customHeight="1">
      <c r="B90" s="301" t="s">
        <v>513</v>
      </c>
      <c r="C90" s="302">
        <v>834105</v>
      </c>
      <c r="D90" s="302" t="s">
        <v>619</v>
      </c>
      <c r="E90" s="301" t="s">
        <v>618</v>
      </c>
      <c r="L90" s="66">
        <v>83</v>
      </c>
      <c r="M90" s="68" t="s">
        <v>2080</v>
      </c>
      <c r="N90" s="66" t="s">
        <v>467</v>
      </c>
      <c r="O90" s="66">
        <v>92045</v>
      </c>
      <c r="P90" s="68" t="s">
        <v>66</v>
      </c>
      <c r="Q90" s="66">
        <f t="shared" si="9"/>
        <v>723103</v>
      </c>
      <c r="R90" s="66" t="str">
        <f t="shared" si="10"/>
        <v>MOT.05.</v>
      </c>
      <c r="S90" s="344" t="str">
        <f t="shared" si="11"/>
        <v>Obsługa, diagnozowanie oraz naprawa pojazdów samochodowych</v>
      </c>
      <c r="T90" s="423" t="s">
        <v>2284</v>
      </c>
      <c r="U90" s="259">
        <v>7</v>
      </c>
      <c r="V90" s="441">
        <v>0</v>
      </c>
      <c r="W90" s="456" t="s">
        <v>1994</v>
      </c>
      <c r="X90" s="441">
        <v>0</v>
      </c>
      <c r="Y90" s="441">
        <v>0</v>
      </c>
      <c r="Z90" s="515" t="str">
        <f t="shared" si="12"/>
        <v>Centrum Kształcenia Zawodowego w Kłodzkiej Szkole Przedsiębiorczości w Kłodzku, ul. Szkolna 8, 57-300 Kłodzko</v>
      </c>
      <c r="AA90" s="440" t="s">
        <v>677</v>
      </c>
      <c r="AB90" s="272" t="s">
        <v>37</v>
      </c>
      <c r="AC90" s="120"/>
      <c r="AD90" s="120"/>
    </row>
    <row r="91" spans="1:30" customFormat="1" ht="15" customHeight="1">
      <c r="B91" s="301" t="s">
        <v>535</v>
      </c>
      <c r="C91" s="302">
        <v>815204</v>
      </c>
      <c r="D91" s="302" t="s">
        <v>1029</v>
      </c>
      <c r="E91" s="301" t="s">
        <v>653</v>
      </c>
      <c r="L91" s="66">
        <v>84</v>
      </c>
      <c r="M91" s="68" t="s">
        <v>2080</v>
      </c>
      <c r="N91" s="66" t="s">
        <v>467</v>
      </c>
      <c r="O91" s="66">
        <v>92045</v>
      </c>
      <c r="P91" s="68" t="s">
        <v>78</v>
      </c>
      <c r="Q91" s="66">
        <f t="shared" si="9"/>
        <v>741103</v>
      </c>
      <c r="R91" s="66" t="str">
        <f t="shared" si="10"/>
        <v>ELE.02.</v>
      </c>
      <c r="S91" s="344" t="str">
        <f t="shared" si="11"/>
        <v>Montaż, uruchamianie i konserwacja instalacji, maszyn i urządzeń elektrycznych</v>
      </c>
      <c r="T91" s="429" t="s">
        <v>2281</v>
      </c>
      <c r="U91" s="259">
        <v>3</v>
      </c>
      <c r="V91" s="441">
        <v>0</v>
      </c>
      <c r="W91" s="456" t="s">
        <v>1996</v>
      </c>
      <c r="X91" s="441">
        <v>3</v>
      </c>
      <c r="Y91" s="441">
        <v>0</v>
      </c>
      <c r="Z91" s="527" t="str">
        <f t="shared" si="12"/>
        <v>Centrum Kształcenia Zawodowego w Świdnicy, 58-105 Świdnica, ul. Gen. Władysława Sikorskiego 41</v>
      </c>
      <c r="AA91" s="440" t="s">
        <v>93</v>
      </c>
      <c r="AB91" s="272" t="s">
        <v>37</v>
      </c>
      <c r="AC91" s="120" t="s">
        <v>93</v>
      </c>
      <c r="AD91" s="120"/>
    </row>
    <row r="92" spans="1:30" customFormat="1" ht="15" customHeight="1">
      <c r="B92" s="301" t="s">
        <v>73</v>
      </c>
      <c r="C92" s="302">
        <v>722307</v>
      </c>
      <c r="D92" s="302" t="s">
        <v>74</v>
      </c>
      <c r="E92" s="301" t="s">
        <v>624</v>
      </c>
      <c r="L92" s="66">
        <v>85</v>
      </c>
      <c r="M92" s="68" t="s">
        <v>2080</v>
      </c>
      <c r="N92" s="66" t="s">
        <v>467</v>
      </c>
      <c r="O92" s="66">
        <v>92045</v>
      </c>
      <c r="P92" s="68" t="s">
        <v>70</v>
      </c>
      <c r="Q92" s="66">
        <f t="shared" si="9"/>
        <v>522301</v>
      </c>
      <c r="R92" s="66" t="str">
        <f t="shared" si="10"/>
        <v>HAN.01.</v>
      </c>
      <c r="S92" s="344" t="str">
        <f t="shared" si="11"/>
        <v>Prowadzenie sprzedaży</v>
      </c>
      <c r="T92" s="423" t="s">
        <v>2291</v>
      </c>
      <c r="U92" s="259">
        <v>7</v>
      </c>
      <c r="V92" s="441">
        <v>4</v>
      </c>
      <c r="W92" s="456" t="s">
        <v>1994</v>
      </c>
      <c r="X92" s="441">
        <v>0</v>
      </c>
      <c r="Y92" s="441">
        <v>0</v>
      </c>
      <c r="Z92" s="515" t="str">
        <f t="shared" si="12"/>
        <v>Centrum Kształcenia Zawodowego w Kłodzkiej Szkole Przedsiębiorczości w Kłodzku, ul. Szkolna 8, 57-300 Kłodzko</v>
      </c>
      <c r="AA92" s="440" t="s">
        <v>677</v>
      </c>
      <c r="AB92" s="284" t="s">
        <v>37</v>
      </c>
      <c r="AC92" s="120"/>
      <c r="AD92" s="120"/>
    </row>
    <row r="93" spans="1:30" customFormat="1" ht="15" customHeight="1">
      <c r="B93" s="301" t="s">
        <v>529</v>
      </c>
      <c r="C93" s="302">
        <v>732305</v>
      </c>
      <c r="D93" s="302" t="s">
        <v>1024</v>
      </c>
      <c r="E93" s="301" t="s">
        <v>659</v>
      </c>
      <c r="L93" s="66">
        <v>86</v>
      </c>
      <c r="M93" s="68" t="s">
        <v>2080</v>
      </c>
      <c r="N93" s="66" t="s">
        <v>467</v>
      </c>
      <c r="O93" s="66">
        <v>92045</v>
      </c>
      <c r="P93" s="68" t="s">
        <v>175</v>
      </c>
      <c r="Q93" s="66">
        <f t="shared" si="9"/>
        <v>751201</v>
      </c>
      <c r="R93" s="66" t="str">
        <f t="shared" si="10"/>
        <v>SPC.01.</v>
      </c>
      <c r="S93" s="344" t="str">
        <f t="shared" si="11"/>
        <v>Produkcja wyrobów cukierniczych</v>
      </c>
      <c r="T93" s="424" t="s">
        <v>2278</v>
      </c>
      <c r="U93" s="259">
        <v>2</v>
      </c>
      <c r="V93" s="441">
        <v>1</v>
      </c>
      <c r="W93" s="456" t="s">
        <v>1994</v>
      </c>
      <c r="X93" s="441">
        <v>0</v>
      </c>
      <c r="Y93" s="441">
        <v>0</v>
      </c>
      <c r="Z93" s="526" t="str">
        <f t="shared" si="12"/>
        <v>Centrum Kształcenia Zawodowego w Kłodzkiej Szkole Przedsiębiorczości w Kłodzku, ul. Szkolna 8, 57-300 Kłodzko</v>
      </c>
      <c r="AA93" s="440" t="s">
        <v>677</v>
      </c>
      <c r="AB93" s="272" t="s">
        <v>37</v>
      </c>
      <c r="AC93" s="120"/>
      <c r="AD93" s="120"/>
    </row>
    <row r="94" spans="1:30" ht="15" customHeight="1">
      <c r="A94" s="1"/>
      <c r="B94" s="301" t="s">
        <v>493</v>
      </c>
      <c r="C94" s="302">
        <v>818115</v>
      </c>
      <c r="D94" s="302" t="s">
        <v>581</v>
      </c>
      <c r="E94" s="301" t="s">
        <v>580</v>
      </c>
      <c r="L94" s="66">
        <v>87</v>
      </c>
      <c r="M94" s="68" t="s">
        <v>2080</v>
      </c>
      <c r="N94" s="66" t="s">
        <v>467</v>
      </c>
      <c r="O94" s="66">
        <v>92045</v>
      </c>
      <c r="P94" s="68" t="s">
        <v>71</v>
      </c>
      <c r="Q94" s="66">
        <f t="shared" si="9"/>
        <v>512001</v>
      </c>
      <c r="R94" s="66" t="str">
        <f t="shared" si="10"/>
        <v>HGT.02.</v>
      </c>
      <c r="S94" s="344" t="str">
        <f t="shared" si="11"/>
        <v> Przygotowanie i wydawanie dań</v>
      </c>
      <c r="T94" s="424" t="s">
        <v>2284</v>
      </c>
      <c r="U94" s="259">
        <v>4</v>
      </c>
      <c r="V94" s="441">
        <v>0</v>
      </c>
      <c r="W94" s="456" t="s">
        <v>1994</v>
      </c>
      <c r="X94" s="441">
        <v>0</v>
      </c>
      <c r="Y94" s="441">
        <v>0</v>
      </c>
      <c r="Z94" s="526" t="str">
        <f t="shared" si="12"/>
        <v>Centrum Kształcenia Zawodowego w Kłodzkiej Szkole Przedsiębiorczości w Kłodzku, ul. Szkolna 8, 57-300 Kłodzko</v>
      </c>
      <c r="AA94" s="440" t="s">
        <v>677</v>
      </c>
      <c r="AB94" s="271"/>
      <c r="AC94" s="120"/>
      <c r="AD94" s="120"/>
    </row>
    <row r="95" spans="1:30" ht="15" customHeight="1">
      <c r="A95" s="1"/>
      <c r="B95" s="301" t="s">
        <v>497</v>
      </c>
      <c r="C95" s="302">
        <v>813134</v>
      </c>
      <c r="D95" s="302" t="s">
        <v>466</v>
      </c>
      <c r="E95" s="301" t="s">
        <v>587</v>
      </c>
      <c r="L95" s="66">
        <v>88</v>
      </c>
      <c r="M95" s="68" t="s">
        <v>2080</v>
      </c>
      <c r="N95" s="66" t="s">
        <v>467</v>
      </c>
      <c r="O95" s="66">
        <v>92045</v>
      </c>
      <c r="P95" s="68" t="s">
        <v>99</v>
      </c>
      <c r="Q95" s="66">
        <f t="shared" si="9"/>
        <v>514101</v>
      </c>
      <c r="R95" s="66" t="str">
        <f t="shared" si="10"/>
        <v>FRK.01.</v>
      </c>
      <c r="S95" s="344" t="str">
        <f t="shared" si="11"/>
        <v>Wykonywanie usług fryzjerskich</v>
      </c>
      <c r="T95" s="426" t="s">
        <v>2291</v>
      </c>
      <c r="U95" s="259">
        <v>3</v>
      </c>
      <c r="V95" s="441">
        <v>3</v>
      </c>
      <c r="W95" s="456" t="s">
        <v>1994</v>
      </c>
      <c r="X95" s="441">
        <v>0</v>
      </c>
      <c r="Y95" s="441">
        <v>0</v>
      </c>
      <c r="Z95" s="528" t="str">
        <f t="shared" si="12"/>
        <v>Centrum Kształcenia Zawodowego w Kłodzkiej Szkole Przedsiębiorczości w Kłodzku, ul. Szkolna 8, 57-300 Kłodzko</v>
      </c>
      <c r="AA95" s="440" t="s">
        <v>677</v>
      </c>
      <c r="AB95" s="271"/>
      <c r="AC95" s="120"/>
      <c r="AD95" s="120"/>
    </row>
    <row r="96" spans="1:30" ht="15" customHeight="1">
      <c r="A96" s="1"/>
      <c r="B96" s="301" t="s">
        <v>494</v>
      </c>
      <c r="C96" s="302">
        <v>818116</v>
      </c>
      <c r="D96" s="302" t="s">
        <v>583</v>
      </c>
      <c r="E96" s="301" t="s">
        <v>582</v>
      </c>
      <c r="L96" s="66">
        <v>89</v>
      </c>
      <c r="M96" s="68" t="s">
        <v>2080</v>
      </c>
      <c r="N96" s="66" t="s">
        <v>467</v>
      </c>
      <c r="O96" s="66">
        <v>92045</v>
      </c>
      <c r="P96" s="68" t="s">
        <v>194</v>
      </c>
      <c r="Q96" s="66">
        <f t="shared" si="9"/>
        <v>711204</v>
      </c>
      <c r="R96" s="66" t="str">
        <f t="shared" si="10"/>
        <v>BUD.12.</v>
      </c>
      <c r="S96" s="344" t="str">
        <f t="shared" si="11"/>
        <v> Wykonywanie robót murarskich i tynkarskich</v>
      </c>
      <c r="T96" s="430" t="s">
        <v>2284</v>
      </c>
      <c r="U96" s="259">
        <v>2</v>
      </c>
      <c r="V96" s="441">
        <v>0</v>
      </c>
      <c r="W96" s="456" t="s">
        <v>1996</v>
      </c>
      <c r="X96" s="441">
        <v>2</v>
      </c>
      <c r="Y96" s="441">
        <v>0</v>
      </c>
      <c r="Z96" s="515" t="str">
        <f t="shared" si="12"/>
        <v>Centrum Kształcenia Zawodowego w Świdnicy, 58-105 Świdnica, ul. Gen. Władysława Sikorskiego 41</v>
      </c>
      <c r="AA96" s="440" t="s">
        <v>93</v>
      </c>
      <c r="AB96" s="271"/>
      <c r="AC96" s="120"/>
      <c r="AD96" s="120"/>
    </row>
    <row r="97" spans="1:30" ht="15" customHeight="1">
      <c r="A97" s="1"/>
      <c r="B97" s="301" t="s">
        <v>520</v>
      </c>
      <c r="C97" s="302">
        <v>731104</v>
      </c>
      <c r="D97" s="302" t="s">
        <v>674</v>
      </c>
      <c r="E97" s="301" t="s">
        <v>673</v>
      </c>
      <c r="L97" s="66">
        <v>90</v>
      </c>
      <c r="M97" s="68" t="s">
        <v>2080</v>
      </c>
      <c r="N97" s="66" t="s">
        <v>467</v>
      </c>
      <c r="O97" s="66">
        <v>92045</v>
      </c>
      <c r="P97" s="68" t="s">
        <v>177</v>
      </c>
      <c r="Q97" s="66">
        <f t="shared" si="9"/>
        <v>722204</v>
      </c>
      <c r="R97" s="66" t="str">
        <f t="shared" si="10"/>
        <v>MEC.08.</v>
      </c>
      <c r="S97" s="344" t="str">
        <f t="shared" si="11"/>
        <v>Wykonywanie i naprawa elementów maszyn, urządzeń i narzędzi</v>
      </c>
      <c r="T97" s="424" t="s">
        <v>2280</v>
      </c>
      <c r="U97" s="259">
        <v>2</v>
      </c>
      <c r="V97" s="441">
        <v>0</v>
      </c>
      <c r="W97" s="456" t="s">
        <v>1996</v>
      </c>
      <c r="X97" s="441">
        <v>2</v>
      </c>
      <c r="Y97" s="441">
        <v>0</v>
      </c>
      <c r="Z97" s="526" t="str">
        <f t="shared" si="12"/>
        <v>Centrum Kształcenia Zawodowego w Świdnicy, 58-105 Świdnica, ul. Gen. Władysława Sikorskiego 41</v>
      </c>
      <c r="AA97" s="440" t="s">
        <v>93</v>
      </c>
      <c r="AB97" s="271"/>
      <c r="AC97" s="120"/>
      <c r="AD97" s="120"/>
    </row>
    <row r="98" spans="1:30" ht="18" customHeight="1">
      <c r="A98" s="1"/>
      <c r="B98" s="301" t="s">
        <v>79</v>
      </c>
      <c r="C98" s="302">
        <v>751204</v>
      </c>
      <c r="D98" s="302" t="s">
        <v>61</v>
      </c>
      <c r="E98" s="301" t="s">
        <v>642</v>
      </c>
      <c r="L98" s="66">
        <v>91</v>
      </c>
      <c r="M98" s="68" t="s">
        <v>2080</v>
      </c>
      <c r="N98" s="66" t="s">
        <v>467</v>
      </c>
      <c r="O98" s="66">
        <v>92045</v>
      </c>
      <c r="P98" s="68" t="s">
        <v>510</v>
      </c>
      <c r="Q98" s="66">
        <f t="shared" si="9"/>
        <v>513101</v>
      </c>
      <c r="R98" s="66" t="str">
        <f t="shared" si="10"/>
        <v>HGT.01.</v>
      </c>
      <c r="S98" s="344" t="str">
        <f t="shared" si="11"/>
        <v>Wykonywanie usług kelnerskich</v>
      </c>
      <c r="T98" s="428" t="s">
        <v>2273</v>
      </c>
      <c r="U98" s="259">
        <v>1</v>
      </c>
      <c r="V98" s="441">
        <v>1</v>
      </c>
      <c r="W98" s="456" t="s">
        <v>1994</v>
      </c>
      <c r="X98" s="441">
        <v>1</v>
      </c>
      <c r="Y98" s="441">
        <v>1</v>
      </c>
      <c r="Z98" s="526" t="str">
        <f t="shared" si="12"/>
        <v>Centrum Kształcenia Zawodowego w Zespole Szkół i Placówek Kształcenia Zawodowego, ul.Botaniczna 66, 65-392  Zielona Góra</v>
      </c>
      <c r="AA98" s="440" t="s">
        <v>37</v>
      </c>
      <c r="AB98" s="271"/>
      <c r="AC98" s="120"/>
      <c r="AD98" s="120"/>
    </row>
    <row r="99" spans="1:30" customFormat="1" ht="20.25" customHeight="1">
      <c r="B99" s="301" t="s">
        <v>511</v>
      </c>
      <c r="C99" s="302">
        <v>962907</v>
      </c>
      <c r="D99" s="302" t="s">
        <v>170</v>
      </c>
      <c r="E99" s="301" t="s">
        <v>614</v>
      </c>
      <c r="L99" s="66">
        <v>92</v>
      </c>
      <c r="M99" s="68" t="s">
        <v>2080</v>
      </c>
      <c r="N99" s="66" t="s">
        <v>467</v>
      </c>
      <c r="O99" s="66">
        <v>92045</v>
      </c>
      <c r="P99" s="68" t="s">
        <v>69</v>
      </c>
      <c r="Q99" s="66">
        <f t="shared" si="9"/>
        <v>741203</v>
      </c>
      <c r="R99" s="66" t="str">
        <f t="shared" si="10"/>
        <v>MOT.02.</v>
      </c>
      <c r="S99" s="344" t="str">
        <f t="shared" si="11"/>
        <v>Obsługa, diagnozowanie oraz naprawa mechatronicznych systemów pojazdów samochodowych</v>
      </c>
      <c r="T99" s="73"/>
      <c r="U99" s="481">
        <v>0</v>
      </c>
      <c r="V99" s="441">
        <v>0</v>
      </c>
      <c r="W99" s="456" t="s">
        <v>1996</v>
      </c>
      <c r="X99" s="441">
        <v>0</v>
      </c>
      <c r="Y99" s="441">
        <v>0</v>
      </c>
      <c r="Z99" s="515" t="str">
        <f t="shared" si="12"/>
        <v>Centrum Kształcenia Zawodowego w Świdnicy, 58-105 Świdnica, ul. Gen. Władysława Sikorskiego 41</v>
      </c>
      <c r="AA99" s="440" t="s">
        <v>93</v>
      </c>
      <c r="AB99" s="129"/>
      <c r="AC99" s="120"/>
      <c r="AD99" s="120"/>
    </row>
    <row r="100" spans="1:30" customFormat="1" ht="15" customHeight="1">
      <c r="B100" s="301" t="s">
        <v>503</v>
      </c>
      <c r="C100" s="302">
        <v>932920</v>
      </c>
      <c r="D100" s="302" t="s">
        <v>1011</v>
      </c>
      <c r="E100" s="301" t="s">
        <v>601</v>
      </c>
      <c r="L100" s="66">
        <v>93</v>
      </c>
      <c r="M100" s="297" t="s">
        <v>2188</v>
      </c>
      <c r="N100" s="196" t="s">
        <v>199</v>
      </c>
      <c r="O100" s="196">
        <v>34920</v>
      </c>
      <c r="P100" s="68" t="s">
        <v>99</v>
      </c>
      <c r="Q100" s="66">
        <f t="shared" si="9"/>
        <v>514101</v>
      </c>
      <c r="R100" s="66" t="str">
        <f t="shared" si="10"/>
        <v>FRK.01.</v>
      </c>
      <c r="S100" s="344" t="str">
        <f t="shared" si="11"/>
        <v>Wykonywanie usług fryzjerskich</v>
      </c>
      <c r="T100" s="425" t="s">
        <v>2321</v>
      </c>
      <c r="U100" s="259">
        <v>4</v>
      </c>
      <c r="V100" s="441">
        <v>4</v>
      </c>
      <c r="W100" s="456" t="s">
        <v>1996</v>
      </c>
      <c r="X100" s="441">
        <v>1</v>
      </c>
      <c r="Y100" s="441">
        <v>1</v>
      </c>
      <c r="Z100" s="515" t="str">
        <f t="shared" si="12"/>
        <v>Centrum Kształcenia Zawodowego i Ustawicznego w Legnicy, ul. Lotnicza 26, 59-220 Legnica</v>
      </c>
      <c r="AA100" s="440" t="s">
        <v>691</v>
      </c>
      <c r="AB100" s="120"/>
      <c r="AC100" s="120"/>
      <c r="AD100" s="120"/>
    </row>
    <row r="101" spans="1:30" customFormat="1" ht="15" customHeight="1">
      <c r="B101" s="301" t="s">
        <v>512</v>
      </c>
      <c r="C101" s="302">
        <v>941203</v>
      </c>
      <c r="D101" s="302" t="s">
        <v>616</v>
      </c>
      <c r="E101" s="301" t="s">
        <v>615</v>
      </c>
      <c r="L101" s="66">
        <v>94</v>
      </c>
      <c r="M101" s="297" t="s">
        <v>2188</v>
      </c>
      <c r="N101" s="196" t="s">
        <v>199</v>
      </c>
      <c r="O101" s="196">
        <v>34920</v>
      </c>
      <c r="P101" s="68" t="s">
        <v>70</v>
      </c>
      <c r="Q101" s="66">
        <f t="shared" si="9"/>
        <v>522301</v>
      </c>
      <c r="R101" s="66" t="str">
        <f t="shared" si="10"/>
        <v>HAN.01.</v>
      </c>
      <c r="S101" s="344" t="str">
        <f t="shared" si="11"/>
        <v>Prowadzenie sprzedaży</v>
      </c>
      <c r="T101" s="425" t="s">
        <v>2321</v>
      </c>
      <c r="U101" s="259">
        <v>8</v>
      </c>
      <c r="V101" s="441">
        <v>7</v>
      </c>
      <c r="W101" s="456" t="s">
        <v>1996</v>
      </c>
      <c r="X101" s="441">
        <v>3</v>
      </c>
      <c r="Y101" s="441">
        <v>3</v>
      </c>
      <c r="Z101" s="515" t="str">
        <f t="shared" si="12"/>
        <v>Centrum Kształcenia Zawodowego i Ustawicznego w Legnicy, ul. Lotnicza 26, 59-220 Legnica</v>
      </c>
      <c r="AA101" s="440" t="s">
        <v>691</v>
      </c>
      <c r="AB101" s="120"/>
      <c r="AC101" s="120"/>
      <c r="AD101" s="120"/>
    </row>
    <row r="102" spans="1:30" customFormat="1" ht="15" customHeight="1">
      <c r="B102" s="301" t="s">
        <v>536</v>
      </c>
      <c r="C102" s="302">
        <v>932915</v>
      </c>
      <c r="D102" s="302" t="s">
        <v>1030</v>
      </c>
      <c r="E102" s="301" t="s">
        <v>652</v>
      </c>
      <c r="L102" s="66">
        <v>95</v>
      </c>
      <c r="M102" s="297" t="s">
        <v>2188</v>
      </c>
      <c r="N102" s="196" t="s">
        <v>199</v>
      </c>
      <c r="O102" s="196">
        <v>34920</v>
      </c>
      <c r="P102" s="68" t="s">
        <v>71</v>
      </c>
      <c r="Q102" s="66">
        <f t="shared" si="9"/>
        <v>512001</v>
      </c>
      <c r="R102" s="66" t="str">
        <f t="shared" si="10"/>
        <v>HGT.02.</v>
      </c>
      <c r="S102" s="344" t="str">
        <f t="shared" si="11"/>
        <v> Przygotowanie i wydawanie dań</v>
      </c>
      <c r="T102" s="428" t="s">
        <v>2279</v>
      </c>
      <c r="U102" s="259">
        <v>5</v>
      </c>
      <c r="V102" s="441">
        <v>4</v>
      </c>
      <c r="W102" s="456" t="s">
        <v>1996</v>
      </c>
      <c r="X102" s="441">
        <v>1</v>
      </c>
      <c r="Y102" s="441">
        <v>1</v>
      </c>
      <c r="Z102" s="515" t="str">
        <f t="shared" si="12"/>
        <v>Centrum Kształcenia Zawodowego i Ustawicznego w Legnicy, ul. Lotnicza 26, 59-220 Legnica</v>
      </c>
      <c r="AA102" s="440" t="s">
        <v>691</v>
      </c>
      <c r="AB102" s="120"/>
      <c r="AC102" s="120"/>
      <c r="AD102" s="120"/>
    </row>
    <row r="103" spans="1:30" customFormat="1" ht="15" customHeight="1">
      <c r="B103" s="301" t="s">
        <v>517</v>
      </c>
      <c r="C103" s="302">
        <v>932916</v>
      </c>
      <c r="D103" s="302" t="s">
        <v>626</v>
      </c>
      <c r="E103" s="301" t="s">
        <v>625</v>
      </c>
      <c r="L103" s="66">
        <v>96</v>
      </c>
      <c r="M103" s="297" t="s">
        <v>2188</v>
      </c>
      <c r="N103" s="196" t="s">
        <v>199</v>
      </c>
      <c r="O103" s="196">
        <v>34920</v>
      </c>
      <c r="P103" s="68" t="s">
        <v>175</v>
      </c>
      <c r="Q103" s="66">
        <f t="shared" si="9"/>
        <v>751201</v>
      </c>
      <c r="R103" s="66" t="str">
        <f t="shared" si="10"/>
        <v>SPC.01.</v>
      </c>
      <c r="S103" s="344" t="str">
        <f t="shared" si="11"/>
        <v>Produkcja wyrobów cukierniczych</v>
      </c>
      <c r="T103" s="352"/>
      <c r="U103" s="481">
        <v>0</v>
      </c>
      <c r="V103" s="441">
        <v>0</v>
      </c>
      <c r="W103" s="456" t="s">
        <v>1996</v>
      </c>
      <c r="X103" s="441">
        <v>0</v>
      </c>
      <c r="Y103" s="441">
        <v>0</v>
      </c>
      <c r="Z103" s="526" t="str">
        <f t="shared" si="12"/>
        <v>Centrum Kształcenia Zawodowego i Ustawicznego w Legnicy, ul. Lotnicza 26, 59-220 Legnica</v>
      </c>
      <c r="AA103" s="440" t="s">
        <v>691</v>
      </c>
      <c r="AB103" s="120"/>
      <c r="AC103" s="120"/>
      <c r="AD103" s="120"/>
    </row>
    <row r="104" spans="1:30" customFormat="1" ht="15" customHeight="1">
      <c r="B104" s="301" t="s">
        <v>195</v>
      </c>
      <c r="C104" s="302">
        <v>911205</v>
      </c>
      <c r="D104" s="302" t="s">
        <v>198</v>
      </c>
      <c r="E104" s="301" t="s">
        <v>617</v>
      </c>
      <c r="L104" s="66">
        <v>97</v>
      </c>
      <c r="M104" s="297" t="s">
        <v>2188</v>
      </c>
      <c r="N104" s="196" t="s">
        <v>199</v>
      </c>
      <c r="O104" s="196">
        <v>34920</v>
      </c>
      <c r="P104" s="68" t="s">
        <v>177</v>
      </c>
      <c r="Q104" s="66">
        <f t="shared" si="9"/>
        <v>722204</v>
      </c>
      <c r="R104" s="66" t="str">
        <f t="shared" si="10"/>
        <v>MEC.08.</v>
      </c>
      <c r="S104" s="344" t="str">
        <f t="shared" ref="S104:S135" si="13">IFERROR(VLOOKUP(R104,D$8:G$125,2,0),0)</f>
        <v>Wykonywanie i naprawa elementów maszyn, urządzeń i narzędzi</v>
      </c>
      <c r="T104" s="424" t="s">
        <v>2280</v>
      </c>
      <c r="U104" s="259">
        <v>1</v>
      </c>
      <c r="V104" s="441">
        <v>0</v>
      </c>
      <c r="W104" s="456" t="s">
        <v>1996</v>
      </c>
      <c r="X104" s="441">
        <v>1</v>
      </c>
      <c r="Y104" s="441">
        <v>0</v>
      </c>
      <c r="Z104" s="526" t="str">
        <f t="shared" si="12"/>
        <v>Centrum Kształcenia Zawodowego w Świdnicy, 58-105 Świdnica, ul. Gen. Władysława Sikorskiego 41</v>
      </c>
      <c r="AA104" s="440" t="s">
        <v>93</v>
      </c>
      <c r="AB104" s="120"/>
      <c r="AC104" s="120"/>
      <c r="AD104" s="120"/>
    </row>
    <row r="105" spans="1:30" customFormat="1" ht="15" customHeight="1">
      <c r="B105" s="301" t="s">
        <v>518</v>
      </c>
      <c r="C105" s="302">
        <v>932917</v>
      </c>
      <c r="D105" s="302" t="s">
        <v>628</v>
      </c>
      <c r="E105" s="301" t="s">
        <v>627</v>
      </c>
      <c r="L105" s="66">
        <v>98</v>
      </c>
      <c r="M105" s="297" t="s">
        <v>2188</v>
      </c>
      <c r="N105" s="196" t="s">
        <v>199</v>
      </c>
      <c r="O105" s="196">
        <v>34920</v>
      </c>
      <c r="P105" s="68" t="s">
        <v>73</v>
      </c>
      <c r="Q105" s="66">
        <f t="shared" si="9"/>
        <v>722307</v>
      </c>
      <c r="R105" s="66" t="str">
        <f t="shared" si="10"/>
        <v>MEC.05.</v>
      </c>
      <c r="S105" s="344" t="str">
        <f t="shared" si="13"/>
        <v> Użytkowanie obrabiarek skrawających</v>
      </c>
      <c r="T105" s="426" t="s">
        <v>2283</v>
      </c>
      <c r="U105" s="259">
        <v>1</v>
      </c>
      <c r="V105" s="441">
        <v>0</v>
      </c>
      <c r="W105" s="456" t="s">
        <v>1996</v>
      </c>
      <c r="X105" s="441">
        <v>1</v>
      </c>
      <c r="Y105" s="441">
        <v>0</v>
      </c>
      <c r="Z105" s="530" t="str">
        <f t="shared" si="12"/>
        <v>Centrum Kształcenia Zawodowego w Świdnicy, 58-105 Świdnica, ul. Gen. Władysława Sikorskiego 41</v>
      </c>
      <c r="AA105" s="440" t="s">
        <v>93</v>
      </c>
      <c r="AB105" s="120"/>
      <c r="AC105" s="272"/>
      <c r="AD105" s="120"/>
    </row>
    <row r="106" spans="1:30" customFormat="1" ht="15" customHeight="1">
      <c r="B106" s="301"/>
      <c r="C106" s="302"/>
      <c r="D106" s="302"/>
      <c r="E106" s="301"/>
      <c r="L106" s="66">
        <v>99</v>
      </c>
      <c r="M106" s="297" t="s">
        <v>2188</v>
      </c>
      <c r="N106" s="196" t="s">
        <v>199</v>
      </c>
      <c r="O106" s="196">
        <v>34920</v>
      </c>
      <c r="P106" s="68" t="s">
        <v>66</v>
      </c>
      <c r="Q106" s="66">
        <f t="shared" si="9"/>
        <v>723103</v>
      </c>
      <c r="R106" s="66" t="str">
        <f t="shared" si="10"/>
        <v>MOT.05.</v>
      </c>
      <c r="S106" s="344" t="str">
        <f t="shared" si="13"/>
        <v>Obsługa, diagnozowanie oraz naprawa pojazdów samochodowych</v>
      </c>
      <c r="T106" s="254"/>
      <c r="U106" s="481">
        <v>0</v>
      </c>
      <c r="V106" s="441">
        <v>0</v>
      </c>
      <c r="W106" s="456" t="s">
        <v>1996</v>
      </c>
      <c r="X106" s="441">
        <v>0</v>
      </c>
      <c r="Y106" s="441">
        <v>0</v>
      </c>
      <c r="Z106" s="515" t="str">
        <f t="shared" si="12"/>
        <v>Głogowskie Centrum Kształcenia Zawodowego w Głogowie</v>
      </c>
      <c r="AA106" s="440" t="s">
        <v>475</v>
      </c>
      <c r="AB106" s="359"/>
      <c r="AC106" s="359"/>
      <c r="AD106" s="359"/>
    </row>
    <row r="107" spans="1:30" customFormat="1" ht="15" customHeight="1">
      <c r="B107" s="301" t="s">
        <v>500</v>
      </c>
      <c r="C107" s="302">
        <v>932918</v>
      </c>
      <c r="D107" s="302" t="s">
        <v>1009</v>
      </c>
      <c r="E107" s="301" t="s">
        <v>592</v>
      </c>
      <c r="L107" s="66">
        <v>100</v>
      </c>
      <c r="M107" s="297" t="s">
        <v>2188</v>
      </c>
      <c r="N107" s="196" t="s">
        <v>199</v>
      </c>
      <c r="O107" s="196">
        <v>34920</v>
      </c>
      <c r="P107" s="68" t="s">
        <v>66</v>
      </c>
      <c r="Q107" s="66">
        <f t="shared" si="9"/>
        <v>723103</v>
      </c>
      <c r="R107" s="66" t="str">
        <f t="shared" si="10"/>
        <v>MOT.05.</v>
      </c>
      <c r="S107" s="344" t="str">
        <f t="shared" si="13"/>
        <v>Obsługa, diagnozowanie oraz naprawa pojazdów samochodowych</v>
      </c>
      <c r="T107" s="424" t="s">
        <v>2280</v>
      </c>
      <c r="U107" s="259">
        <v>3</v>
      </c>
      <c r="V107" s="441">
        <v>0</v>
      </c>
      <c r="W107" s="456" t="s">
        <v>1996</v>
      </c>
      <c r="X107" s="441">
        <v>3</v>
      </c>
      <c r="Y107" s="441">
        <v>0</v>
      </c>
      <c r="Z107" s="515" t="str">
        <f t="shared" si="12"/>
        <v>Centrum Kształcenia Zawodowego w Świdnicy, 58-105 Świdnica, ul. Gen. Władysława Sikorskiego 41</v>
      </c>
      <c r="AA107" s="440" t="s">
        <v>93</v>
      </c>
      <c r="AB107" s="120"/>
      <c r="AC107" s="120"/>
      <c r="AD107" s="120"/>
    </row>
    <row r="108" spans="1:30" customFormat="1" ht="15" customHeight="1">
      <c r="B108" s="306" t="s">
        <v>2204</v>
      </c>
      <c r="C108" s="307">
        <v>932922</v>
      </c>
      <c r="D108" s="307" t="s">
        <v>2203</v>
      </c>
      <c r="E108" s="306" t="s">
        <v>2202</v>
      </c>
      <c r="L108" s="66">
        <v>101</v>
      </c>
      <c r="M108" s="297" t="s">
        <v>2188</v>
      </c>
      <c r="N108" s="196" t="s">
        <v>199</v>
      </c>
      <c r="O108" s="196">
        <v>34920</v>
      </c>
      <c r="P108" s="68" t="s">
        <v>78</v>
      </c>
      <c r="Q108" s="66">
        <f t="shared" si="9"/>
        <v>741103</v>
      </c>
      <c r="R108" s="66" t="str">
        <f t="shared" si="10"/>
        <v>ELE.02.</v>
      </c>
      <c r="S108" s="344" t="str">
        <f t="shared" si="13"/>
        <v>Montaż, uruchamianie i konserwacja instalacji, maszyn i urządzeń elektrycznych</v>
      </c>
      <c r="T108" s="73"/>
      <c r="U108" s="481">
        <v>0</v>
      </c>
      <c r="V108" s="441">
        <v>0</v>
      </c>
      <c r="W108" s="456" t="s">
        <v>1996</v>
      </c>
      <c r="X108" s="441">
        <v>0</v>
      </c>
      <c r="Y108" s="441">
        <v>0</v>
      </c>
      <c r="Z108" s="526" t="str">
        <f t="shared" si="12"/>
        <v>Centrum Kształcenia Zawodowego i Ustawicznego, 67-400 Wschowa, Plac Kosynierów 1</v>
      </c>
      <c r="AA108" s="440" t="s">
        <v>679</v>
      </c>
      <c r="AB108" s="120"/>
      <c r="AC108" s="271"/>
      <c r="AD108" s="120"/>
    </row>
    <row r="109" spans="1:30" customFormat="1" ht="15" customHeight="1">
      <c r="B109" s="301" t="s">
        <v>210</v>
      </c>
      <c r="C109" s="302">
        <v>751108</v>
      </c>
      <c r="D109" s="302" t="s">
        <v>641</v>
      </c>
      <c r="E109" s="301" t="s">
        <v>640</v>
      </c>
      <c r="L109" s="66">
        <v>102</v>
      </c>
      <c r="M109" s="297" t="s">
        <v>2188</v>
      </c>
      <c r="N109" s="196" t="s">
        <v>199</v>
      </c>
      <c r="O109" s="196">
        <v>34920</v>
      </c>
      <c r="P109" s="68" t="s">
        <v>191</v>
      </c>
      <c r="Q109" s="66">
        <f t="shared" si="9"/>
        <v>741201</v>
      </c>
      <c r="R109" s="66" t="str">
        <f t="shared" si="10"/>
        <v>ELE.01.</v>
      </c>
      <c r="S109" s="344" t="str">
        <f t="shared" si="13"/>
        <v> Montaż i obsługa maszyn i urządzeń elektrycznych</v>
      </c>
      <c r="T109" s="73"/>
      <c r="U109" s="481">
        <v>0</v>
      </c>
      <c r="V109" s="441">
        <v>0</v>
      </c>
      <c r="W109" s="456" t="s">
        <v>1996</v>
      </c>
      <c r="X109" s="441">
        <v>0</v>
      </c>
      <c r="Y109" s="441">
        <v>0</v>
      </c>
      <c r="Z109" s="515" t="str">
        <f t="shared" si="12"/>
        <v>Centrum Kształcenia Zawodowego i Ustawicznego, 67-400 Wschowa, Plac Kosynierów 1</v>
      </c>
      <c r="AA109" s="440" t="s">
        <v>679</v>
      </c>
      <c r="AB109" s="120"/>
      <c r="AC109" s="120"/>
      <c r="AD109" s="120"/>
    </row>
    <row r="110" spans="1:30" customFormat="1" ht="21.75" customHeight="1">
      <c r="B110" s="301" t="s">
        <v>542</v>
      </c>
      <c r="C110" s="302">
        <v>751103</v>
      </c>
      <c r="D110" s="302" t="s">
        <v>1035</v>
      </c>
      <c r="E110" s="301" t="s">
        <v>639</v>
      </c>
      <c r="L110" s="66">
        <v>103</v>
      </c>
      <c r="M110" s="297" t="s">
        <v>2188</v>
      </c>
      <c r="N110" s="196" t="s">
        <v>199</v>
      </c>
      <c r="O110" s="196">
        <v>34920</v>
      </c>
      <c r="P110" s="68" t="s">
        <v>510</v>
      </c>
      <c r="Q110" s="66">
        <f t="shared" si="9"/>
        <v>513101</v>
      </c>
      <c r="R110" s="66" t="str">
        <f t="shared" si="10"/>
        <v>HGT.01.</v>
      </c>
      <c r="S110" s="344" t="str">
        <f t="shared" si="13"/>
        <v>Wykonywanie usług kelnerskich</v>
      </c>
      <c r="T110" s="428" t="s">
        <v>2273</v>
      </c>
      <c r="U110" s="259">
        <v>1</v>
      </c>
      <c r="V110" s="441">
        <v>1</v>
      </c>
      <c r="W110" s="456" t="s">
        <v>1996</v>
      </c>
      <c r="X110" s="441">
        <v>1</v>
      </c>
      <c r="Y110" s="441">
        <v>1</v>
      </c>
      <c r="Z110" s="515" t="str">
        <f t="shared" si="12"/>
        <v>Centrum Kształcenia Zawodowego w Zespole Szkół i Placówek Kształcenia Zawodowego, ul.Botaniczna 66, 65-392  Zielona Góra</v>
      </c>
      <c r="AA110" s="440" t="s">
        <v>37</v>
      </c>
      <c r="AB110" s="120"/>
      <c r="AC110" s="120"/>
      <c r="AD110" s="120"/>
    </row>
    <row r="111" spans="1:30" customFormat="1" ht="15" customHeight="1">
      <c r="B111" s="301" t="s">
        <v>539</v>
      </c>
      <c r="C111" s="302">
        <v>612302</v>
      </c>
      <c r="D111" s="302" t="s">
        <v>1033</v>
      </c>
      <c r="E111" s="301" t="s">
        <v>648</v>
      </c>
      <c r="L111" s="66">
        <v>104</v>
      </c>
      <c r="M111" s="297" t="s">
        <v>2195</v>
      </c>
      <c r="N111" s="196" t="s">
        <v>215</v>
      </c>
      <c r="O111" s="196">
        <v>89004</v>
      </c>
      <c r="P111" s="68" t="s">
        <v>70</v>
      </c>
      <c r="Q111" s="66">
        <f t="shared" si="9"/>
        <v>522301</v>
      </c>
      <c r="R111" s="66" t="str">
        <f t="shared" si="10"/>
        <v>HAN.01.</v>
      </c>
      <c r="S111" s="344" t="str">
        <f t="shared" si="13"/>
        <v>Prowadzenie sprzedaży</v>
      </c>
      <c r="T111" s="674" t="s">
        <v>2279</v>
      </c>
      <c r="U111" s="259">
        <v>4</v>
      </c>
      <c r="V111" s="441">
        <v>3</v>
      </c>
      <c r="W111" s="456" t="s">
        <v>1994</v>
      </c>
      <c r="X111" s="441">
        <v>0</v>
      </c>
      <c r="Y111" s="441">
        <v>0</v>
      </c>
      <c r="Z111" s="515" t="str">
        <f t="shared" si="12"/>
        <v>Centrum Kształcenia Zawodowego i Ustawicznego w Legnicy, ul. Lotnicza 26, 59-220 Legnica</v>
      </c>
      <c r="AA111" s="440" t="s">
        <v>691</v>
      </c>
      <c r="AB111" s="120"/>
      <c r="AC111" s="120"/>
      <c r="AD111" s="120"/>
    </row>
    <row r="112" spans="1:30" ht="15" customHeight="1">
      <c r="A112" s="1"/>
      <c r="B112" s="301" t="s">
        <v>537</v>
      </c>
      <c r="C112" s="302">
        <v>731808</v>
      </c>
      <c r="D112" s="302" t="s">
        <v>1031</v>
      </c>
      <c r="E112" s="301" t="s">
        <v>651</v>
      </c>
      <c r="L112" s="66">
        <v>105</v>
      </c>
      <c r="M112" s="297" t="s">
        <v>2195</v>
      </c>
      <c r="N112" s="196" t="s">
        <v>215</v>
      </c>
      <c r="O112" s="196">
        <v>89004</v>
      </c>
      <c r="P112" s="68" t="s">
        <v>99</v>
      </c>
      <c r="Q112" s="66">
        <f t="shared" si="9"/>
        <v>514101</v>
      </c>
      <c r="R112" s="66" t="str">
        <f t="shared" si="10"/>
        <v>FRK.01.</v>
      </c>
      <c r="S112" s="344" t="str">
        <f t="shared" si="13"/>
        <v>Wykonywanie usług fryzjerskich</v>
      </c>
      <c r="T112" s="444" t="s">
        <v>2321</v>
      </c>
      <c r="U112" s="259">
        <v>2</v>
      </c>
      <c r="V112" s="441">
        <v>2</v>
      </c>
      <c r="W112" s="456" t="s">
        <v>1994</v>
      </c>
      <c r="X112" s="441">
        <v>0</v>
      </c>
      <c r="Y112" s="441">
        <v>0</v>
      </c>
      <c r="Z112" s="515" t="str">
        <f t="shared" si="12"/>
        <v>Centrum Kształcenia Zawodowego i Ustawicznego w Legnicy, ul. Lotnicza 26, 59-220 Legnica</v>
      </c>
      <c r="AA112" s="440" t="s">
        <v>691</v>
      </c>
      <c r="AB112" s="120"/>
      <c r="AC112" s="120"/>
      <c r="AD112" s="120"/>
    </row>
    <row r="113" spans="1:30" customFormat="1" ht="15" customHeight="1">
      <c r="B113" s="301" t="s">
        <v>196</v>
      </c>
      <c r="C113" s="302">
        <v>613003</v>
      </c>
      <c r="D113" s="302" t="s">
        <v>456</v>
      </c>
      <c r="E113" s="301" t="s">
        <v>647</v>
      </c>
      <c r="L113" s="66">
        <v>106</v>
      </c>
      <c r="M113" s="297" t="s">
        <v>2195</v>
      </c>
      <c r="N113" s="196" t="s">
        <v>215</v>
      </c>
      <c r="O113" s="196">
        <v>89004</v>
      </c>
      <c r="P113" s="68" t="s">
        <v>175</v>
      </c>
      <c r="Q113" s="66">
        <f t="shared" si="9"/>
        <v>751201</v>
      </c>
      <c r="R113" s="66" t="str">
        <f t="shared" si="10"/>
        <v>SPC.01.</v>
      </c>
      <c r="S113" s="344" t="str">
        <f t="shared" si="13"/>
        <v>Produkcja wyrobów cukierniczych</v>
      </c>
      <c r="T113" s="444" t="s">
        <v>2321</v>
      </c>
      <c r="U113" s="259">
        <v>1</v>
      </c>
      <c r="V113" s="441">
        <v>1</v>
      </c>
      <c r="W113" s="456" t="s">
        <v>1994</v>
      </c>
      <c r="X113" s="441">
        <v>0</v>
      </c>
      <c r="Y113" s="441">
        <v>0</v>
      </c>
      <c r="Z113" s="515" t="str">
        <f t="shared" si="12"/>
        <v>Centrum Kształcenia Zawodowego i Ustawicznego w Legnicy, ul. Lotnicza 26, 59-220 Legnica</v>
      </c>
      <c r="AA113" s="440" t="s">
        <v>691</v>
      </c>
      <c r="AB113" s="120"/>
      <c r="AC113" s="120"/>
      <c r="AD113" s="120"/>
    </row>
    <row r="114" spans="1:30" ht="15" customHeight="1">
      <c r="A114" s="1"/>
      <c r="B114" s="301" t="s">
        <v>540</v>
      </c>
      <c r="C114" s="302">
        <v>622201</v>
      </c>
      <c r="D114" s="302" t="s">
        <v>868</v>
      </c>
      <c r="E114" s="301" t="s">
        <v>646</v>
      </c>
      <c r="L114" s="66">
        <v>107</v>
      </c>
      <c r="M114" s="297" t="s">
        <v>2195</v>
      </c>
      <c r="N114" s="196" t="s">
        <v>215</v>
      </c>
      <c r="O114" s="196">
        <v>89004</v>
      </c>
      <c r="P114" s="68" t="s">
        <v>79</v>
      </c>
      <c r="Q114" s="66">
        <f t="shared" si="9"/>
        <v>751204</v>
      </c>
      <c r="R114" s="66" t="str">
        <f t="shared" si="10"/>
        <v>SPC.03.</v>
      </c>
      <c r="S114" s="344" t="str">
        <f t="shared" si="13"/>
        <v>Produkcja wyrobów piekarskich</v>
      </c>
      <c r="T114" s="671" t="s">
        <v>2284</v>
      </c>
      <c r="U114" s="259">
        <v>3</v>
      </c>
      <c r="V114" s="441">
        <v>0</v>
      </c>
      <c r="W114" s="456" t="s">
        <v>1994</v>
      </c>
      <c r="X114" s="441">
        <v>3</v>
      </c>
      <c r="Y114" s="441">
        <v>0</v>
      </c>
      <c r="Z114" s="526" t="str">
        <f t="shared" si="12"/>
        <v>Centrum Kształcenia Zawodowego w Kłodzkiej Szkole Przedsiębiorczości w Kłodzku, ul. Szkolna 8, 57-300 Kłodzko</v>
      </c>
      <c r="AA114" s="440" t="s">
        <v>677</v>
      </c>
      <c r="AB114" s="120"/>
      <c r="AC114" s="120"/>
      <c r="AD114" s="120"/>
    </row>
    <row r="115" spans="1:30" ht="15" customHeight="1">
      <c r="A115" s="1"/>
      <c r="B115" s="301"/>
      <c r="C115" s="302"/>
      <c r="D115" s="302"/>
      <c r="E115" s="301"/>
      <c r="L115" s="66">
        <v>108</v>
      </c>
      <c r="M115" s="297" t="s">
        <v>2195</v>
      </c>
      <c r="N115" s="196" t="s">
        <v>215</v>
      </c>
      <c r="O115" s="196">
        <v>89004</v>
      </c>
      <c r="P115" s="68" t="s">
        <v>71</v>
      </c>
      <c r="Q115" s="66">
        <f t="shared" si="9"/>
        <v>512001</v>
      </c>
      <c r="R115" s="66" t="str">
        <f t="shared" si="10"/>
        <v>HGT.02.</v>
      </c>
      <c r="S115" s="344" t="str">
        <f t="shared" si="13"/>
        <v> Przygotowanie i wydawanie dań</v>
      </c>
      <c r="T115" s="444" t="s">
        <v>2283</v>
      </c>
      <c r="U115" s="259">
        <v>1</v>
      </c>
      <c r="V115" s="441">
        <v>1</v>
      </c>
      <c r="W115" s="456" t="s">
        <v>1994</v>
      </c>
      <c r="X115" s="441">
        <v>0</v>
      </c>
      <c r="Y115" s="441">
        <v>0</v>
      </c>
      <c r="Z115" s="526" t="str">
        <f t="shared" si="12"/>
        <v>Centrum Kształcenia Zawodowego i Ustawicznego w Legnicy, ul. Lotnicza 26, 59-220 Legnica</v>
      </c>
      <c r="AA115" s="440" t="s">
        <v>691</v>
      </c>
      <c r="AB115" s="120"/>
      <c r="AC115" s="120"/>
      <c r="AD115" s="120"/>
    </row>
    <row r="116" spans="1:30" ht="15" customHeight="1">
      <c r="A116" s="1"/>
      <c r="B116" s="301" t="s">
        <v>177</v>
      </c>
      <c r="C116" s="302">
        <v>722204</v>
      </c>
      <c r="D116" s="302" t="s">
        <v>164</v>
      </c>
      <c r="E116" s="301" t="s">
        <v>676</v>
      </c>
      <c r="L116" s="66">
        <v>109</v>
      </c>
      <c r="M116" s="297" t="s">
        <v>2195</v>
      </c>
      <c r="N116" s="196" t="s">
        <v>215</v>
      </c>
      <c r="O116" s="196">
        <v>89004</v>
      </c>
      <c r="P116" s="68" t="s">
        <v>73</v>
      </c>
      <c r="Q116" s="66">
        <f t="shared" si="9"/>
        <v>722307</v>
      </c>
      <c r="R116" s="66" t="str">
        <f t="shared" si="10"/>
        <v>MEC.05.</v>
      </c>
      <c r="S116" s="344" t="str">
        <f t="shared" si="13"/>
        <v> Użytkowanie obrabiarek skrawających</v>
      </c>
      <c r="T116" s="671" t="s">
        <v>2283</v>
      </c>
      <c r="U116" s="259">
        <v>3</v>
      </c>
      <c r="V116" s="441">
        <v>0</v>
      </c>
      <c r="W116" s="456" t="s">
        <v>1996</v>
      </c>
      <c r="X116" s="441">
        <v>3</v>
      </c>
      <c r="Y116" s="441">
        <v>0</v>
      </c>
      <c r="Z116" s="526" t="str">
        <f t="shared" si="12"/>
        <v>Centrum Kształcenia Zawodowego w Świdnicy, 58-105 Świdnica, ul. Gen. Władysława Sikorskiego 41</v>
      </c>
      <c r="AA116" s="440" t="s">
        <v>93</v>
      </c>
      <c r="AB116" s="120"/>
      <c r="AC116" s="120"/>
      <c r="AD116" s="120"/>
    </row>
    <row r="117" spans="1:30" ht="15" customHeight="1">
      <c r="A117" s="1"/>
      <c r="B117" s="301" t="s">
        <v>70</v>
      </c>
      <c r="C117" s="302">
        <v>522301</v>
      </c>
      <c r="D117" s="302" t="s">
        <v>39</v>
      </c>
      <c r="E117" s="301" t="s">
        <v>612</v>
      </c>
      <c r="L117" s="66">
        <v>110</v>
      </c>
      <c r="M117" s="68" t="s">
        <v>2206</v>
      </c>
      <c r="N117" s="66" t="s">
        <v>2205</v>
      </c>
      <c r="O117" s="66">
        <v>90891</v>
      </c>
      <c r="P117" s="393" t="s">
        <v>71</v>
      </c>
      <c r="Q117" s="66">
        <f t="shared" si="9"/>
        <v>512001</v>
      </c>
      <c r="R117" s="66" t="str">
        <f t="shared" si="10"/>
        <v>HGT.02.</v>
      </c>
      <c r="S117" s="344" t="str">
        <f t="shared" si="13"/>
        <v> Przygotowanie i wydawanie dań</v>
      </c>
      <c r="T117" s="497" t="s">
        <v>2280</v>
      </c>
      <c r="U117" s="259">
        <v>5</v>
      </c>
      <c r="V117" s="441">
        <v>2</v>
      </c>
      <c r="W117" s="456" t="s">
        <v>1994</v>
      </c>
      <c r="X117" s="441">
        <v>0</v>
      </c>
      <c r="Y117" s="441">
        <v>0</v>
      </c>
      <c r="Z117" s="526" t="str">
        <f t="shared" si="12"/>
        <v>Centrum Kształcenia Zawodowego w Oleśnicy, ul. Wojska Polskiego 67</v>
      </c>
      <c r="AA117" s="440" t="s">
        <v>692</v>
      </c>
      <c r="AB117" s="272" t="s">
        <v>37</v>
      </c>
      <c r="AC117" s="120"/>
      <c r="AD117" s="120"/>
    </row>
    <row r="118" spans="1:30" ht="15" customHeight="1">
      <c r="A118" s="1"/>
      <c r="B118" s="301" t="s">
        <v>80</v>
      </c>
      <c r="C118" s="302">
        <v>752205</v>
      </c>
      <c r="D118" s="302" t="s">
        <v>62</v>
      </c>
      <c r="E118" s="301" t="s">
        <v>593</v>
      </c>
      <c r="L118" s="66">
        <v>111</v>
      </c>
      <c r="M118" s="68" t="s">
        <v>2153</v>
      </c>
      <c r="N118" s="66" t="s">
        <v>428</v>
      </c>
      <c r="O118" s="66">
        <v>49570</v>
      </c>
      <c r="P118" s="68" t="s">
        <v>76</v>
      </c>
      <c r="Q118" s="66">
        <f t="shared" si="9"/>
        <v>721306</v>
      </c>
      <c r="R118" s="66" t="str">
        <f t="shared" si="10"/>
        <v>MOT.01.</v>
      </c>
      <c r="S118" s="344" t="str">
        <f t="shared" si="13"/>
        <v>Diagnozowanie i naprawa nadwozi pojazdów samochodowych</v>
      </c>
      <c r="T118" s="671" t="s">
        <v>2285</v>
      </c>
      <c r="U118" s="259">
        <v>1</v>
      </c>
      <c r="V118" s="441">
        <v>0</v>
      </c>
      <c r="W118" s="456" t="s">
        <v>1994</v>
      </c>
      <c r="X118" s="441">
        <v>0</v>
      </c>
      <c r="Y118" s="441">
        <v>0</v>
      </c>
      <c r="Z118" s="515" t="str">
        <f t="shared" si="12"/>
        <v>Centrum Kształcenia Zawodowego w Świdnicy, 58-105 Świdnica, ul. Gen. Władysława Sikorskiego 41</v>
      </c>
      <c r="AA118" s="440" t="s">
        <v>93</v>
      </c>
      <c r="AB118" s="120"/>
      <c r="AC118" s="120"/>
      <c r="AD118" s="120"/>
    </row>
    <row r="119" spans="1:30" ht="15" customHeight="1">
      <c r="A119" s="1"/>
      <c r="B119" s="301" t="s">
        <v>178</v>
      </c>
      <c r="C119" s="302">
        <v>753402</v>
      </c>
      <c r="D119" s="302" t="s">
        <v>63</v>
      </c>
      <c r="E119" s="301" t="s">
        <v>594</v>
      </c>
      <c r="L119" s="66">
        <v>112</v>
      </c>
      <c r="M119" s="68" t="s">
        <v>2153</v>
      </c>
      <c r="N119" s="66" t="s">
        <v>428</v>
      </c>
      <c r="O119" s="66">
        <v>49570</v>
      </c>
      <c r="P119" s="68" t="s">
        <v>175</v>
      </c>
      <c r="Q119" s="66">
        <f t="shared" si="9"/>
        <v>751201</v>
      </c>
      <c r="R119" s="66" t="str">
        <f t="shared" si="10"/>
        <v>SPC.01.</v>
      </c>
      <c r="S119" s="344" t="str">
        <f t="shared" si="13"/>
        <v>Produkcja wyrobów cukierniczych</v>
      </c>
      <c r="T119" s="671" t="s">
        <v>2282</v>
      </c>
      <c r="U119" s="260">
        <v>4</v>
      </c>
      <c r="V119" s="491">
        <v>4</v>
      </c>
      <c r="W119" s="456" t="s">
        <v>1996</v>
      </c>
      <c r="X119" s="491">
        <v>0</v>
      </c>
      <c r="Y119" s="491">
        <v>0</v>
      </c>
      <c r="Z119" s="515" t="str">
        <f t="shared" si="12"/>
        <v>Centrum Kształcenia Zawodowego w Świdnicy, 58-105 Świdnica, ul. Gen. Władysława Sikorskiego 41</v>
      </c>
      <c r="AA119" s="440" t="s">
        <v>93</v>
      </c>
      <c r="AB119" s="120"/>
      <c r="AC119" s="120"/>
      <c r="AD119" s="120"/>
    </row>
    <row r="120" spans="1:30" customFormat="1" ht="15" customHeight="1">
      <c r="B120" s="301" t="s">
        <v>509</v>
      </c>
      <c r="C120" s="302">
        <v>811305</v>
      </c>
      <c r="D120" s="302" t="s">
        <v>610</v>
      </c>
      <c r="E120" s="301" t="s">
        <v>609</v>
      </c>
      <c r="L120" s="66">
        <v>113</v>
      </c>
      <c r="M120" s="68" t="s">
        <v>2153</v>
      </c>
      <c r="N120" s="66" t="s">
        <v>428</v>
      </c>
      <c r="O120" s="66">
        <v>49570</v>
      </c>
      <c r="P120" s="452" t="s">
        <v>78</v>
      </c>
      <c r="Q120" s="66">
        <f t="shared" si="9"/>
        <v>741103</v>
      </c>
      <c r="R120" s="66" t="str">
        <f t="shared" si="10"/>
        <v>ELE.02.</v>
      </c>
      <c r="S120" s="344" t="str">
        <f t="shared" si="13"/>
        <v>Montaż, uruchamianie i konserwacja instalacji, maszyn i urządzeń elektrycznych</v>
      </c>
      <c r="T120" s="497" t="s">
        <v>2280</v>
      </c>
      <c r="U120" s="260">
        <v>3</v>
      </c>
      <c r="V120" s="491">
        <v>0</v>
      </c>
      <c r="W120" s="456" t="s">
        <v>1994</v>
      </c>
      <c r="X120" s="491">
        <v>0</v>
      </c>
      <c r="Y120" s="491">
        <v>0</v>
      </c>
      <c r="Z120" s="515" t="str">
        <f t="shared" si="12"/>
        <v>Centrum Kształcenia Zawodowego w Świdnicy, 58-105 Świdnica, ul. Gen. Władysława Sikorskiego 41</v>
      </c>
      <c r="AA120" s="440" t="s">
        <v>93</v>
      </c>
      <c r="AB120" s="120"/>
      <c r="AC120" s="120"/>
      <c r="AD120" s="120"/>
    </row>
    <row r="121" spans="1:30" customFormat="1" ht="15" customHeight="1">
      <c r="B121" s="301"/>
      <c r="C121" s="302"/>
      <c r="D121" s="302"/>
      <c r="E121" s="301"/>
      <c r="L121" s="66">
        <v>114</v>
      </c>
      <c r="M121" s="68" t="s">
        <v>2153</v>
      </c>
      <c r="N121" s="66" t="s">
        <v>428</v>
      </c>
      <c r="O121" s="66">
        <v>49570</v>
      </c>
      <c r="P121" s="439" t="s">
        <v>78</v>
      </c>
      <c r="Q121" s="437">
        <f t="shared" si="9"/>
        <v>741103</v>
      </c>
      <c r="R121" s="437" t="str">
        <f t="shared" si="10"/>
        <v>ELE.02.</v>
      </c>
      <c r="S121" s="437" t="str">
        <f t="shared" si="13"/>
        <v>Montaż, uruchamianie i konserwacja instalacji, maszyn i urządzeń elektrycznych</v>
      </c>
      <c r="T121" s="672" t="s">
        <v>2284</v>
      </c>
      <c r="U121" s="441">
        <v>1</v>
      </c>
      <c r="V121" s="441">
        <v>0</v>
      </c>
      <c r="W121" s="442" t="s">
        <v>1994</v>
      </c>
      <c r="X121" s="441">
        <v>0</v>
      </c>
      <c r="Y121" s="441">
        <v>0</v>
      </c>
      <c r="Z121" s="516" t="str">
        <f t="shared" si="12"/>
        <v>Centrum Kształcenia Zawodowego w Świdnicy, 58-105 Świdnica, ul. Gen. Władysława Sikorskiego 41</v>
      </c>
      <c r="AA121" s="440" t="s">
        <v>93</v>
      </c>
      <c r="AB121" s="438"/>
      <c r="AC121" s="438"/>
      <c r="AD121" s="438"/>
    </row>
    <row r="122" spans="1:30" customFormat="1" ht="15" customHeight="1">
      <c r="B122" s="305" t="s">
        <v>495</v>
      </c>
      <c r="C122" s="304">
        <v>731609</v>
      </c>
      <c r="D122" s="304" t="s">
        <v>585</v>
      </c>
      <c r="E122" s="303" t="s">
        <v>2201</v>
      </c>
      <c r="L122" s="66">
        <v>115</v>
      </c>
      <c r="M122" s="68" t="s">
        <v>2153</v>
      </c>
      <c r="N122" s="66" t="s">
        <v>428</v>
      </c>
      <c r="O122" s="66">
        <v>49570</v>
      </c>
      <c r="P122" s="68" t="s">
        <v>125</v>
      </c>
      <c r="Q122" s="66">
        <f t="shared" si="9"/>
        <v>712618</v>
      </c>
      <c r="R122" s="66" t="str">
        <f t="shared" si="10"/>
        <v>BUD.09.</v>
      </c>
      <c r="S122" s="344" t="str">
        <f t="shared" si="13"/>
        <v>Wykonywanie robót związanych z budową, montażem i eksploatacją sieci oraz instalacji sanitarnych</v>
      </c>
      <c r="T122" s="671" t="s">
        <v>2279</v>
      </c>
      <c r="U122" s="260">
        <v>3</v>
      </c>
      <c r="V122" s="491">
        <v>0</v>
      </c>
      <c r="W122" s="456" t="s">
        <v>1994</v>
      </c>
      <c r="X122" s="491">
        <v>0</v>
      </c>
      <c r="Y122" s="491">
        <v>0</v>
      </c>
      <c r="Z122" s="515" t="str">
        <f t="shared" si="12"/>
        <v>Centrum Kształcenia Zawodowego w Świdnicy, 58-105 Świdnica, ul. Gen. Władysława Sikorskiego 41</v>
      </c>
      <c r="AA122" s="440" t="s">
        <v>93</v>
      </c>
      <c r="AB122" s="120"/>
      <c r="AC122" s="120"/>
      <c r="AD122" s="120"/>
    </row>
    <row r="123" spans="1:30" customFormat="1" ht="15" customHeight="1">
      <c r="B123" s="301" t="s">
        <v>492</v>
      </c>
      <c r="C123" s="302">
        <v>711203</v>
      </c>
      <c r="D123" s="302" t="s">
        <v>1008</v>
      </c>
      <c r="E123" s="301" t="s">
        <v>579</v>
      </c>
      <c r="L123" s="66">
        <v>116</v>
      </c>
      <c r="M123" s="68" t="s">
        <v>2153</v>
      </c>
      <c r="N123" s="66" t="s">
        <v>428</v>
      </c>
      <c r="O123" s="66">
        <v>49570</v>
      </c>
      <c r="P123" s="68" t="s">
        <v>194</v>
      </c>
      <c r="Q123" s="66">
        <f t="shared" si="9"/>
        <v>711204</v>
      </c>
      <c r="R123" s="66" t="str">
        <f t="shared" si="10"/>
        <v>BUD.12.</v>
      </c>
      <c r="S123" s="344" t="str">
        <f t="shared" si="13"/>
        <v> Wykonywanie robót murarskich i tynkarskich</v>
      </c>
      <c r="T123" s="512" t="s">
        <v>2284</v>
      </c>
      <c r="U123" s="260">
        <v>1</v>
      </c>
      <c r="V123" s="491">
        <v>0</v>
      </c>
      <c r="W123" s="456" t="s">
        <v>1994</v>
      </c>
      <c r="X123" s="491">
        <v>0</v>
      </c>
      <c r="Y123" s="491">
        <v>0</v>
      </c>
      <c r="Z123" s="526" t="str">
        <f t="shared" si="12"/>
        <v>Centrum Kształcenia Zawodowego w Świdnicy, 58-105 Świdnica, ul. Gen. Władysława Sikorskiego 41</v>
      </c>
      <c r="AA123" s="440" t="s">
        <v>93</v>
      </c>
      <c r="AB123" s="120"/>
      <c r="AC123" s="120"/>
      <c r="AD123" s="120"/>
    </row>
    <row r="124" spans="1:30" ht="15" customHeight="1">
      <c r="A124" s="1"/>
      <c r="B124" s="301" t="s">
        <v>521</v>
      </c>
      <c r="C124" s="302">
        <v>731106</v>
      </c>
      <c r="D124" s="302" t="s">
        <v>1018</v>
      </c>
      <c r="E124" s="301" t="s">
        <v>672</v>
      </c>
      <c r="L124" s="66">
        <v>117</v>
      </c>
      <c r="M124" s="68" t="s">
        <v>2153</v>
      </c>
      <c r="N124" s="66" t="s">
        <v>428</v>
      </c>
      <c r="O124" s="66">
        <v>49570</v>
      </c>
      <c r="P124" s="68" t="s">
        <v>511</v>
      </c>
      <c r="Q124" s="66">
        <f t="shared" si="9"/>
        <v>962907</v>
      </c>
      <c r="R124" s="66" t="str">
        <f t="shared" si="10"/>
        <v>HGT.03.</v>
      </c>
      <c r="S124" s="344" t="str">
        <f t="shared" si="13"/>
        <v>Obsługa gości w obiekcie świadczącym usługi hotelarskie</v>
      </c>
      <c r="T124" s="671" t="s">
        <v>2283</v>
      </c>
      <c r="U124" s="259">
        <v>7</v>
      </c>
      <c r="V124" s="441">
        <v>6</v>
      </c>
      <c r="W124" s="456" t="s">
        <v>1994</v>
      </c>
      <c r="X124" s="590">
        <v>3</v>
      </c>
      <c r="Y124" s="590">
        <v>3</v>
      </c>
      <c r="Z124" s="526" t="str">
        <f t="shared" si="12"/>
        <v>Centrum Kształcenia Zawodowego w Kłodzkiej Szkole Przedsiębiorczości w Kłodzku, ul. Szkolna 8, 57-300 Kłodzko</v>
      </c>
      <c r="AA124" s="440" t="s">
        <v>677</v>
      </c>
      <c r="AB124" s="120"/>
      <c r="AC124" s="120"/>
      <c r="AD124" s="120"/>
    </row>
    <row r="125" spans="1:30" ht="15" customHeight="1">
      <c r="A125" s="1"/>
      <c r="B125" s="301" t="s">
        <v>522</v>
      </c>
      <c r="C125" s="302">
        <v>731305</v>
      </c>
      <c r="D125" s="302" t="s">
        <v>182</v>
      </c>
      <c r="E125" s="301" t="s">
        <v>671</v>
      </c>
      <c r="L125" s="66">
        <v>118</v>
      </c>
      <c r="M125" s="68" t="s">
        <v>2153</v>
      </c>
      <c r="N125" s="66" t="s">
        <v>428</v>
      </c>
      <c r="O125" s="66">
        <v>49570</v>
      </c>
      <c r="P125" s="68" t="s">
        <v>99</v>
      </c>
      <c r="Q125" s="66">
        <f t="shared" si="9"/>
        <v>514101</v>
      </c>
      <c r="R125" s="66" t="str">
        <f t="shared" si="10"/>
        <v>FRK.01.</v>
      </c>
      <c r="S125" s="344" t="str">
        <f t="shared" si="13"/>
        <v>Wykonywanie usług fryzjerskich</v>
      </c>
      <c r="T125" s="673" t="s">
        <v>2278</v>
      </c>
      <c r="U125" s="259">
        <v>12</v>
      </c>
      <c r="V125" s="441">
        <v>9</v>
      </c>
      <c r="W125" s="456" t="s">
        <v>1994</v>
      </c>
      <c r="X125" s="441">
        <v>0</v>
      </c>
      <c r="Y125" s="441">
        <v>0</v>
      </c>
      <c r="Z125" s="530" t="str">
        <f t="shared" si="12"/>
        <v>Centrum Kształcenia Zawodowego Cechu Rzemiosł Różnych i Małej Przedsiębiorczości w Bielawie, ul. Polna 2, 58-260 Bielawa</v>
      </c>
      <c r="AA125" s="440" t="s">
        <v>693</v>
      </c>
      <c r="AB125" s="120"/>
      <c r="AC125" s="120"/>
      <c r="AD125" s="120"/>
    </row>
    <row r="126" spans="1:30" ht="15" customHeight="1">
      <c r="A126" s="1"/>
      <c r="L126" s="66">
        <v>119</v>
      </c>
      <c r="M126" s="68" t="s">
        <v>2153</v>
      </c>
      <c r="N126" s="66" t="s">
        <v>428</v>
      </c>
      <c r="O126" s="66">
        <v>49570</v>
      </c>
      <c r="P126" s="68" t="s">
        <v>70</v>
      </c>
      <c r="Q126" s="66">
        <f t="shared" si="9"/>
        <v>522301</v>
      </c>
      <c r="R126" s="66" t="str">
        <f t="shared" si="10"/>
        <v>HAN.01.</v>
      </c>
      <c r="S126" s="344" t="str">
        <f t="shared" si="13"/>
        <v>Prowadzenie sprzedaży</v>
      </c>
      <c r="T126" s="673" t="s">
        <v>2280</v>
      </c>
      <c r="U126" s="259">
        <v>14</v>
      </c>
      <c r="V126" s="441">
        <v>11</v>
      </c>
      <c r="W126" s="456" t="s">
        <v>1994</v>
      </c>
      <c r="X126" s="441">
        <v>0</v>
      </c>
      <c r="Y126" s="441">
        <v>0</v>
      </c>
      <c r="Z126" s="530" t="str">
        <f t="shared" si="12"/>
        <v>Centrum Kształcenia Zawodowego w Świdnicy, 58-105 Świdnica, ul. Gen. Władysława Sikorskiego 41</v>
      </c>
      <c r="AA126" s="440" t="s">
        <v>93</v>
      </c>
      <c r="AB126" s="120"/>
      <c r="AC126" s="120"/>
      <c r="AD126" s="120"/>
    </row>
    <row r="127" spans="1:30" ht="15" customHeight="1">
      <c r="A127" s="1"/>
      <c r="L127" s="66">
        <v>120</v>
      </c>
      <c r="M127" s="68" t="s">
        <v>2153</v>
      </c>
      <c r="N127" s="66" t="s">
        <v>428</v>
      </c>
      <c r="O127" s="66">
        <v>49570</v>
      </c>
      <c r="P127" s="68" t="s">
        <v>66</v>
      </c>
      <c r="Q127" s="66">
        <f t="shared" si="9"/>
        <v>723103</v>
      </c>
      <c r="R127" s="66" t="str">
        <f t="shared" si="10"/>
        <v>MOT.05.</v>
      </c>
      <c r="S127" s="344" t="str">
        <f t="shared" si="13"/>
        <v>Obsługa, diagnozowanie oraz naprawa pojazdów samochodowych</v>
      </c>
      <c r="T127" s="673" t="s">
        <v>2278</v>
      </c>
      <c r="U127" s="441">
        <v>37</v>
      </c>
      <c r="V127" s="441">
        <v>0</v>
      </c>
      <c r="W127" s="456" t="s">
        <v>1994</v>
      </c>
      <c r="X127" s="441">
        <v>0</v>
      </c>
      <c r="Y127" s="441">
        <v>0</v>
      </c>
      <c r="Z127" s="526" t="str">
        <f t="shared" si="12"/>
        <v>Centrum Kształcenia Zawodowego Cechu Rzemiosł Różnych i Małej Przedsiębiorczości w Bielawie, ul. Polna 2, 58-260 Bielawa</v>
      </c>
      <c r="AA127" s="440" t="s">
        <v>693</v>
      </c>
      <c r="AB127" s="120"/>
      <c r="AC127" s="120"/>
      <c r="AD127" s="120"/>
    </row>
    <row r="128" spans="1:30" ht="15" customHeight="1">
      <c r="A128" s="1"/>
      <c r="L128" s="66">
        <v>121</v>
      </c>
      <c r="M128" s="68" t="s">
        <v>2153</v>
      </c>
      <c r="N128" s="66" t="s">
        <v>428</v>
      </c>
      <c r="O128" s="66">
        <v>49570</v>
      </c>
      <c r="P128" s="68" t="s">
        <v>79</v>
      </c>
      <c r="Q128" s="66">
        <f t="shared" si="9"/>
        <v>751204</v>
      </c>
      <c r="R128" s="66" t="str">
        <f t="shared" si="10"/>
        <v>SPC.03.</v>
      </c>
      <c r="S128" s="66" t="str">
        <f t="shared" si="13"/>
        <v>Produkcja wyrobów piekarskich</v>
      </c>
      <c r="T128" s="673" t="s">
        <v>2283</v>
      </c>
      <c r="U128" s="259">
        <v>3</v>
      </c>
      <c r="V128" s="441">
        <v>0</v>
      </c>
      <c r="W128" s="442" t="s">
        <v>1996</v>
      </c>
      <c r="X128" s="441">
        <v>0</v>
      </c>
      <c r="Y128" s="441">
        <v>0</v>
      </c>
      <c r="Z128" s="526" t="str">
        <f t="shared" si="12"/>
        <v>Centrum Kształcenia Zawodowego w Świdnicy, 58-105 Świdnica, ul. Gen. Władysława Sikorskiego 41</v>
      </c>
      <c r="AA128" s="440" t="s">
        <v>93</v>
      </c>
      <c r="AB128" s="120"/>
      <c r="AC128" s="120"/>
      <c r="AD128" s="120"/>
    </row>
    <row r="129" spans="12:30" customFormat="1" ht="15" customHeight="1">
      <c r="L129" s="66">
        <v>122</v>
      </c>
      <c r="M129" s="68" t="s">
        <v>2153</v>
      </c>
      <c r="N129" s="66" t="s">
        <v>428</v>
      </c>
      <c r="O129" s="66">
        <v>49570</v>
      </c>
      <c r="P129" s="68" t="s">
        <v>177</v>
      </c>
      <c r="Q129" s="66">
        <f t="shared" si="9"/>
        <v>722204</v>
      </c>
      <c r="R129" s="66" t="str">
        <f t="shared" si="10"/>
        <v>MEC.08.</v>
      </c>
      <c r="S129" s="344" t="str">
        <f t="shared" si="13"/>
        <v>Wykonywanie i naprawa elementów maszyn, urządzeń i narzędzi</v>
      </c>
      <c r="T129" s="673" t="s">
        <v>2280</v>
      </c>
      <c r="U129" s="441">
        <v>1</v>
      </c>
      <c r="V129" s="441">
        <v>0</v>
      </c>
      <c r="W129" s="442" t="s">
        <v>1994</v>
      </c>
      <c r="X129" s="441">
        <v>0</v>
      </c>
      <c r="Y129" s="441">
        <v>0</v>
      </c>
      <c r="Z129" s="526" t="str">
        <f t="shared" si="12"/>
        <v>Centrum Kształcenia Zawodowego w Świdnicy, 58-105 Świdnica, ul. Gen. Władysława Sikorskiego 41</v>
      </c>
      <c r="AA129" s="440" t="s">
        <v>93</v>
      </c>
      <c r="AB129" s="315"/>
      <c r="AC129" s="315"/>
      <c r="AD129" s="315"/>
    </row>
    <row r="130" spans="12:30" customFormat="1" ht="15" customHeight="1">
      <c r="L130" s="66">
        <v>123</v>
      </c>
      <c r="M130" s="68" t="s">
        <v>2153</v>
      </c>
      <c r="N130" s="66" t="s">
        <v>428</v>
      </c>
      <c r="O130" s="66">
        <v>49570</v>
      </c>
      <c r="P130" s="68" t="s">
        <v>192</v>
      </c>
      <c r="Q130" s="66">
        <f t="shared" si="9"/>
        <v>713203</v>
      </c>
      <c r="R130" s="66" t="str">
        <f t="shared" si="10"/>
        <v>MOT.03.</v>
      </c>
      <c r="S130" s="344" t="str">
        <f t="shared" si="13"/>
        <v>Diagnozowanie i naprawa powłok lakierniczych</v>
      </c>
      <c r="T130" s="673" t="s">
        <v>2282</v>
      </c>
      <c r="U130" s="259">
        <v>1</v>
      </c>
      <c r="V130" s="441">
        <v>0</v>
      </c>
      <c r="W130" s="456" t="s">
        <v>1994</v>
      </c>
      <c r="X130" s="441">
        <v>0</v>
      </c>
      <c r="Y130" s="441">
        <v>0</v>
      </c>
      <c r="Z130" s="515" t="str">
        <f t="shared" si="12"/>
        <v>Centrum Kształcenia Zawodowego w Świdnicy, 58-105 Świdnica, ul. Gen. Władysława Sikorskiego 41</v>
      </c>
      <c r="AA130" s="440" t="s">
        <v>93</v>
      </c>
      <c r="AB130" s="120"/>
      <c r="AC130" s="120"/>
      <c r="AD130" s="120"/>
    </row>
    <row r="131" spans="12:30" customFormat="1" ht="15" customHeight="1">
      <c r="L131" s="66">
        <v>124</v>
      </c>
      <c r="M131" s="68" t="s">
        <v>2196</v>
      </c>
      <c r="N131" s="66" t="s">
        <v>449</v>
      </c>
      <c r="O131" s="66">
        <v>267036</v>
      </c>
      <c r="P131" s="68" t="s">
        <v>175</v>
      </c>
      <c r="Q131" s="66">
        <f t="shared" si="9"/>
        <v>751201</v>
      </c>
      <c r="R131" s="66" t="str">
        <f t="shared" si="10"/>
        <v>SPC.01.</v>
      </c>
      <c r="S131" s="344" t="str">
        <f t="shared" si="13"/>
        <v>Produkcja wyrobów cukierniczych</v>
      </c>
      <c r="T131" s="431" t="s">
        <v>2366</v>
      </c>
      <c r="U131" s="259">
        <v>6</v>
      </c>
      <c r="V131" s="441">
        <v>5</v>
      </c>
      <c r="W131" s="456" t="s">
        <v>1994</v>
      </c>
      <c r="X131" s="441">
        <v>6</v>
      </c>
      <c r="Y131" s="441">
        <v>5</v>
      </c>
      <c r="Z131" s="526" t="str">
        <f t="shared" si="12"/>
        <v>Centrum Kształcenia Zawodowego i Ustawicznego, 67-400 Wschowa, Plac Kosynierów 1</v>
      </c>
      <c r="AA131" s="440" t="s">
        <v>679</v>
      </c>
      <c r="AB131" s="272" t="s">
        <v>37</v>
      </c>
      <c r="AC131" s="120"/>
      <c r="AD131" s="120"/>
    </row>
    <row r="132" spans="12:30" customFormat="1" ht="15" customHeight="1">
      <c r="L132" s="66">
        <v>125</v>
      </c>
      <c r="M132" s="68" t="s">
        <v>2196</v>
      </c>
      <c r="N132" s="66" t="s">
        <v>449</v>
      </c>
      <c r="O132" s="66">
        <v>267036</v>
      </c>
      <c r="P132" s="68" t="s">
        <v>78</v>
      </c>
      <c r="Q132" s="66">
        <f t="shared" si="9"/>
        <v>741103</v>
      </c>
      <c r="R132" s="66" t="str">
        <f t="shared" si="10"/>
        <v>ELE.02.</v>
      </c>
      <c r="S132" s="344" t="str">
        <f t="shared" si="13"/>
        <v>Montaż, uruchamianie i konserwacja instalacji, maszyn i urządzeń elektrycznych</v>
      </c>
      <c r="T132" s="423" t="s">
        <v>2280</v>
      </c>
      <c r="U132" s="259">
        <v>5</v>
      </c>
      <c r="V132" s="441">
        <v>0</v>
      </c>
      <c r="W132" s="456" t="s">
        <v>1994</v>
      </c>
      <c r="X132" s="441">
        <v>5</v>
      </c>
      <c r="Y132" s="441">
        <v>0</v>
      </c>
      <c r="Z132" s="526" t="str">
        <f t="shared" si="12"/>
        <v>Centrum Kształcenia Zawodowego i Ustawicznego, 67-400 Wschowa, Plac Kosynierów 1</v>
      </c>
      <c r="AA132" s="440" t="s">
        <v>679</v>
      </c>
      <c r="AB132" s="272" t="s">
        <v>37</v>
      </c>
      <c r="AC132" s="120"/>
      <c r="AD132" s="120"/>
    </row>
    <row r="133" spans="12:30" customFormat="1" ht="15" customHeight="1">
      <c r="L133" s="66">
        <v>126</v>
      </c>
      <c r="M133" s="68" t="s">
        <v>2196</v>
      </c>
      <c r="N133" s="66" t="s">
        <v>449</v>
      </c>
      <c r="O133" s="66">
        <v>267036</v>
      </c>
      <c r="P133" s="68" t="s">
        <v>80</v>
      </c>
      <c r="Q133" s="66">
        <f t="shared" si="9"/>
        <v>752205</v>
      </c>
      <c r="R133" s="66" t="str">
        <f t="shared" si="10"/>
        <v>DRM.04.</v>
      </c>
      <c r="S133" s="344" t="str">
        <f t="shared" si="13"/>
        <v> Wytwarzanie wyrobów z drewna i materiałów drewnopochodnych</v>
      </c>
      <c r="T133" s="426" t="s">
        <v>2285</v>
      </c>
      <c r="U133" s="259">
        <v>6</v>
      </c>
      <c r="V133" s="441">
        <v>0</v>
      </c>
      <c r="W133" s="456" t="s">
        <v>1994</v>
      </c>
      <c r="X133" s="441">
        <v>6</v>
      </c>
      <c r="Y133" s="441">
        <v>0</v>
      </c>
      <c r="Z133" s="526" t="str">
        <f t="shared" si="12"/>
        <v>Centrum Kształcenia Zawodowego i Ustawicznego, 67-400 Wschowa, Plac Kosynierów 1</v>
      </c>
      <c r="AA133" s="440" t="s">
        <v>679</v>
      </c>
      <c r="AB133" s="272" t="s">
        <v>37</v>
      </c>
      <c r="AC133" s="120"/>
      <c r="AD133" s="120"/>
    </row>
    <row r="134" spans="12:30" customFormat="1" ht="15" customHeight="1">
      <c r="L134" s="66">
        <v>127</v>
      </c>
      <c r="M134" s="68" t="s">
        <v>2196</v>
      </c>
      <c r="N134" s="66" t="s">
        <v>449</v>
      </c>
      <c r="O134" s="66">
        <v>267036</v>
      </c>
      <c r="P134" s="68" t="s">
        <v>70</v>
      </c>
      <c r="Q134" s="66">
        <f t="shared" si="9"/>
        <v>522301</v>
      </c>
      <c r="R134" s="66" t="str">
        <f t="shared" si="10"/>
        <v>HAN.01.</v>
      </c>
      <c r="S134" s="344" t="str">
        <f t="shared" si="13"/>
        <v>Prowadzenie sprzedaży</v>
      </c>
      <c r="T134" s="424" t="s">
        <v>2280</v>
      </c>
      <c r="U134" s="259">
        <v>9</v>
      </c>
      <c r="V134" s="441">
        <v>7</v>
      </c>
      <c r="W134" s="456" t="s">
        <v>1994</v>
      </c>
      <c r="X134" s="441">
        <v>9</v>
      </c>
      <c r="Y134" s="441">
        <v>7</v>
      </c>
      <c r="Z134" s="526" t="str">
        <f t="shared" si="12"/>
        <v>Centrum Kształcenia Zawodowego i Ustawicznego, 67-400 Wschowa, Plac Kosynierów 1</v>
      </c>
      <c r="AA134" s="440" t="s">
        <v>679</v>
      </c>
      <c r="AB134" s="272" t="s">
        <v>37</v>
      </c>
      <c r="AC134" s="120"/>
      <c r="AD134" s="120"/>
    </row>
    <row r="135" spans="12:30" customFormat="1" ht="15" customHeight="1">
      <c r="L135" s="66">
        <v>128</v>
      </c>
      <c r="M135" s="68" t="s">
        <v>2196</v>
      </c>
      <c r="N135" s="66" t="s">
        <v>449</v>
      </c>
      <c r="O135" s="66">
        <v>267036</v>
      </c>
      <c r="P135" s="68" t="s">
        <v>192</v>
      </c>
      <c r="Q135" s="66">
        <f t="shared" ref="Q135:Q198" si="14">IFERROR(VLOOKUP(P135,B$8:E$125,2,0),0)</f>
        <v>713203</v>
      </c>
      <c r="R135" s="66" t="str">
        <f t="shared" si="10"/>
        <v>MOT.03.</v>
      </c>
      <c r="S135" s="344" t="str">
        <f t="shared" si="13"/>
        <v>Diagnozowanie i naprawa powłok lakierniczych</v>
      </c>
      <c r="T135" s="424" t="s">
        <v>2368</v>
      </c>
      <c r="U135" s="259">
        <v>1</v>
      </c>
      <c r="V135" s="441">
        <v>0</v>
      </c>
      <c r="W135" s="456" t="s">
        <v>1994</v>
      </c>
      <c r="X135" s="441">
        <v>1</v>
      </c>
      <c r="Y135" s="441">
        <v>0</v>
      </c>
      <c r="Z135" s="515" t="str">
        <f t="shared" si="12"/>
        <v>Centrum Kształcenia Zawodowego i Ustawicznego, 67-400 Wschowa, Plac Kosynierów 1</v>
      </c>
      <c r="AA135" s="440" t="s">
        <v>679</v>
      </c>
      <c r="AB135" s="120"/>
      <c r="AC135" s="120"/>
      <c r="AD135" s="120"/>
    </row>
    <row r="136" spans="12:30" customFormat="1" ht="15" customHeight="1">
      <c r="L136" s="66">
        <v>129</v>
      </c>
      <c r="M136" s="68" t="s">
        <v>2196</v>
      </c>
      <c r="N136" s="66" t="s">
        <v>449</v>
      </c>
      <c r="O136" s="66">
        <v>267036</v>
      </c>
      <c r="P136" s="68" t="s">
        <v>66</v>
      </c>
      <c r="Q136" s="66">
        <f t="shared" si="14"/>
        <v>723103</v>
      </c>
      <c r="R136" s="66" t="str">
        <f t="shared" ref="R136:R199" si="15">IFERROR(VLOOKUP(Q136,C$8:F$125,2,0),0)</f>
        <v>MOT.05.</v>
      </c>
      <c r="S136" s="344" t="str">
        <f t="shared" ref="S136:S167" si="16">IFERROR(VLOOKUP(R136,D$8:G$125,2,0),0)</f>
        <v>Obsługa, diagnozowanie oraz naprawa pojazdów samochodowych</v>
      </c>
      <c r="T136" s="254"/>
      <c r="U136" s="481">
        <v>0</v>
      </c>
      <c r="V136" s="441">
        <v>0</v>
      </c>
      <c r="W136" s="442" t="s">
        <v>1994</v>
      </c>
      <c r="X136" s="441">
        <v>0</v>
      </c>
      <c r="Y136" s="441">
        <v>0</v>
      </c>
      <c r="Z136" s="526" t="str">
        <f t="shared" si="12"/>
        <v>Głogowskie Centrum Kształcenia Zawodowego w Głogowie</v>
      </c>
      <c r="AA136" s="440" t="s">
        <v>475</v>
      </c>
      <c r="AB136" s="120"/>
      <c r="AC136" s="120"/>
      <c r="AD136" s="120"/>
    </row>
    <row r="137" spans="12:30" customFormat="1" ht="15" customHeight="1">
      <c r="L137" s="66">
        <v>130</v>
      </c>
      <c r="M137" s="68" t="s">
        <v>2196</v>
      </c>
      <c r="N137" s="66" t="s">
        <v>449</v>
      </c>
      <c r="O137" s="66">
        <v>267036</v>
      </c>
      <c r="P137" s="68" t="s">
        <v>79</v>
      </c>
      <c r="Q137" s="66">
        <f t="shared" si="14"/>
        <v>751204</v>
      </c>
      <c r="R137" s="66" t="str">
        <f t="shared" si="15"/>
        <v>SPC.03.</v>
      </c>
      <c r="S137" s="344" t="str">
        <f t="shared" si="16"/>
        <v>Produkcja wyrobów piekarskich</v>
      </c>
      <c r="T137" s="283"/>
      <c r="U137" s="481">
        <v>0</v>
      </c>
      <c r="V137" s="441">
        <v>0</v>
      </c>
      <c r="W137" s="456" t="s">
        <v>1994</v>
      </c>
      <c r="X137" s="441">
        <v>0</v>
      </c>
      <c r="Y137" s="441">
        <v>0</v>
      </c>
      <c r="Z137" s="526" t="str">
        <f t="shared" ref="Z137:Z200" si="17">IFERROR(VLOOKUP(AA137,AH$8:AI$35,2,0),0)</f>
        <v>Centrum Kształcenia Zawodowego w Kłodzkiej Szkole Przedsiębiorczości w Kłodzku, ul. Szkolna 8, 57-300 Kłodzko</v>
      </c>
      <c r="AA137" s="440" t="s">
        <v>677</v>
      </c>
      <c r="AB137" s="332"/>
      <c r="AC137" s="332"/>
      <c r="AD137" s="332"/>
    </row>
    <row r="138" spans="12:30" customFormat="1" ht="15" customHeight="1">
      <c r="L138" s="66">
        <v>131</v>
      </c>
      <c r="M138" s="68" t="s">
        <v>2196</v>
      </c>
      <c r="N138" s="66" t="s">
        <v>449</v>
      </c>
      <c r="O138" s="66">
        <v>267036</v>
      </c>
      <c r="P138" s="68" t="s">
        <v>71</v>
      </c>
      <c r="Q138" s="66">
        <f t="shared" si="14"/>
        <v>512001</v>
      </c>
      <c r="R138" s="66" t="str">
        <f t="shared" si="15"/>
        <v>HGT.02.</v>
      </c>
      <c r="S138" s="344" t="str">
        <f t="shared" si="16"/>
        <v> Przygotowanie i wydawanie dań</v>
      </c>
      <c r="T138" s="424" t="s">
        <v>2369</v>
      </c>
      <c r="U138" s="259">
        <v>1</v>
      </c>
      <c r="V138" s="441">
        <v>1</v>
      </c>
      <c r="W138" s="456" t="s">
        <v>1994</v>
      </c>
      <c r="X138" s="441">
        <v>1</v>
      </c>
      <c r="Y138" s="441">
        <v>1</v>
      </c>
      <c r="Z138" s="528" t="str">
        <f t="shared" si="17"/>
        <v>Centrum Kształcenia Zawodowego i Ustawicznego, 67-400 Wschowa, Plac Kosynierów 1</v>
      </c>
      <c r="AA138" s="440" t="s">
        <v>679</v>
      </c>
      <c r="AB138" s="272" t="s">
        <v>37</v>
      </c>
      <c r="AC138" s="120"/>
      <c r="AD138" s="120"/>
    </row>
    <row r="139" spans="12:30" customFormat="1" ht="15" customHeight="1">
      <c r="L139" s="66">
        <v>132</v>
      </c>
      <c r="M139" s="68" t="s">
        <v>2176</v>
      </c>
      <c r="N139" s="66" t="s">
        <v>449</v>
      </c>
      <c r="O139" s="66">
        <v>6426</v>
      </c>
      <c r="P139" s="68" t="s">
        <v>78</v>
      </c>
      <c r="Q139" s="66">
        <f t="shared" si="14"/>
        <v>741103</v>
      </c>
      <c r="R139" s="66" t="str">
        <f t="shared" si="15"/>
        <v>ELE.02.</v>
      </c>
      <c r="S139" s="344" t="str">
        <f t="shared" si="16"/>
        <v>Montaż, uruchamianie i konserwacja instalacji, maszyn i urządzeń elektrycznych</v>
      </c>
      <c r="T139" s="424" t="s">
        <v>2285</v>
      </c>
      <c r="U139" s="259">
        <v>5</v>
      </c>
      <c r="V139" s="441">
        <v>0</v>
      </c>
      <c r="W139" s="456" t="s">
        <v>1994</v>
      </c>
      <c r="X139" s="441">
        <v>5</v>
      </c>
      <c r="Y139" s="441">
        <v>0</v>
      </c>
      <c r="Z139" s="515" t="str">
        <f t="shared" si="17"/>
        <v>Centrum Kształcenia Zawodowego i Ustawicznego, 67-400 Wschowa, Plac Kosynierów 1</v>
      </c>
      <c r="AA139" s="440" t="s">
        <v>679</v>
      </c>
      <c r="AB139" s="373"/>
      <c r="AC139" s="373"/>
      <c r="AD139" s="373"/>
    </row>
    <row r="140" spans="12:30" customFormat="1" ht="15" customHeight="1">
      <c r="L140" s="66">
        <v>133</v>
      </c>
      <c r="M140" s="68" t="s">
        <v>2176</v>
      </c>
      <c r="N140" s="66" t="s">
        <v>449</v>
      </c>
      <c r="O140" s="66">
        <v>6426</v>
      </c>
      <c r="P140" s="68" t="s">
        <v>78</v>
      </c>
      <c r="Q140" s="66">
        <f t="shared" si="14"/>
        <v>741103</v>
      </c>
      <c r="R140" s="66" t="str">
        <f t="shared" si="15"/>
        <v>ELE.02.</v>
      </c>
      <c r="S140" s="344" t="str">
        <f t="shared" si="16"/>
        <v>Montaż, uruchamianie i konserwacja instalacji, maszyn i urządzeń elektrycznych</v>
      </c>
      <c r="T140" s="424" t="s">
        <v>2281</v>
      </c>
      <c r="U140" s="259">
        <v>4</v>
      </c>
      <c r="V140" s="441">
        <v>0</v>
      </c>
      <c r="W140" s="456" t="s">
        <v>1994</v>
      </c>
      <c r="X140" s="441">
        <v>4</v>
      </c>
      <c r="Y140" s="441">
        <v>0</v>
      </c>
      <c r="Z140" s="515" t="str">
        <f t="shared" si="17"/>
        <v>Centrum Kształcenia Zawodowego i Ustawicznego, 67-400 Wschowa, Plac Kosynierów 1</v>
      </c>
      <c r="AA140" s="440" t="s">
        <v>679</v>
      </c>
      <c r="AB140" s="120"/>
      <c r="AC140" s="120"/>
      <c r="AD140" s="120"/>
    </row>
    <row r="141" spans="12:30" customFormat="1" ht="15" customHeight="1">
      <c r="L141" s="66">
        <v>134</v>
      </c>
      <c r="M141" s="68" t="s">
        <v>2176</v>
      </c>
      <c r="N141" s="66" t="s">
        <v>449</v>
      </c>
      <c r="O141" s="66">
        <v>6426</v>
      </c>
      <c r="P141" s="68" t="s">
        <v>192</v>
      </c>
      <c r="Q141" s="66">
        <f t="shared" si="14"/>
        <v>713203</v>
      </c>
      <c r="R141" s="66" t="str">
        <f t="shared" si="15"/>
        <v>MOT.03.</v>
      </c>
      <c r="S141" s="344" t="str">
        <f t="shared" si="16"/>
        <v>Diagnozowanie i naprawa powłok lakierniczych</v>
      </c>
      <c r="T141" s="424" t="s">
        <v>2368</v>
      </c>
      <c r="U141" s="259">
        <v>2</v>
      </c>
      <c r="V141" s="441">
        <v>0</v>
      </c>
      <c r="W141" s="456" t="s">
        <v>1994</v>
      </c>
      <c r="X141" s="441">
        <v>2</v>
      </c>
      <c r="Y141" s="441">
        <v>0</v>
      </c>
      <c r="Z141" s="526" t="str">
        <f t="shared" si="17"/>
        <v>Centrum Kształcenia Zawodowego i Ustawicznego, 67-400 Wschowa, Plac Kosynierów 1</v>
      </c>
      <c r="AA141" s="440" t="s">
        <v>679</v>
      </c>
      <c r="AB141" s="120"/>
      <c r="AC141" s="120"/>
      <c r="AD141" s="120"/>
    </row>
    <row r="142" spans="12:30" customFormat="1" ht="15" customHeight="1">
      <c r="L142" s="66">
        <v>135</v>
      </c>
      <c r="M142" s="68" t="s">
        <v>2176</v>
      </c>
      <c r="N142" s="66" t="s">
        <v>449</v>
      </c>
      <c r="O142" s="66">
        <v>6426</v>
      </c>
      <c r="P142" s="68" t="s">
        <v>79</v>
      </c>
      <c r="Q142" s="66">
        <f t="shared" si="14"/>
        <v>751204</v>
      </c>
      <c r="R142" s="66" t="str">
        <f t="shared" si="15"/>
        <v>SPC.03.</v>
      </c>
      <c r="S142" s="344" t="str">
        <f t="shared" si="16"/>
        <v>Produkcja wyrobów piekarskich</v>
      </c>
      <c r="T142" s="426" t="s">
        <v>2334</v>
      </c>
      <c r="U142" s="259">
        <v>2</v>
      </c>
      <c r="V142" s="441">
        <v>2</v>
      </c>
      <c r="W142" s="456" t="s">
        <v>1994</v>
      </c>
      <c r="X142" s="441">
        <v>2</v>
      </c>
      <c r="Y142" s="441">
        <v>2</v>
      </c>
      <c r="Z142" s="529" t="str">
        <f t="shared" si="17"/>
        <v>Centrum Kształcenia Zawodowego przy Zespole Szkół Im. Adama Wodziczki w Mosinie</v>
      </c>
      <c r="AA142" s="440" t="s">
        <v>2162</v>
      </c>
      <c r="AB142" s="120"/>
      <c r="AC142" s="120"/>
      <c r="AD142" s="120"/>
    </row>
    <row r="143" spans="12:30" customFormat="1" ht="15" customHeight="1">
      <c r="L143" s="66">
        <v>136</v>
      </c>
      <c r="M143" s="68" t="s">
        <v>2176</v>
      </c>
      <c r="N143" s="66" t="s">
        <v>449</v>
      </c>
      <c r="O143" s="66">
        <v>6426</v>
      </c>
      <c r="P143" s="68" t="s">
        <v>66</v>
      </c>
      <c r="Q143" s="66">
        <f t="shared" si="14"/>
        <v>723103</v>
      </c>
      <c r="R143" s="66" t="str">
        <f t="shared" si="15"/>
        <v>MOT.05.</v>
      </c>
      <c r="S143" s="344" t="str">
        <f t="shared" si="16"/>
        <v>Obsługa, diagnozowanie oraz naprawa pojazdów samochodowych</v>
      </c>
      <c r="T143" s="424" t="s">
        <v>2276</v>
      </c>
      <c r="U143" s="259">
        <v>5</v>
      </c>
      <c r="V143" s="441">
        <v>0</v>
      </c>
      <c r="W143" s="456" t="s">
        <v>1996</v>
      </c>
      <c r="X143" s="441">
        <v>0</v>
      </c>
      <c r="Y143" s="441">
        <v>0</v>
      </c>
      <c r="Z143" s="526" t="str">
        <f t="shared" si="17"/>
        <v>Głogowskie Centrum Kształcenia Zawodowego w Głogowie</v>
      </c>
      <c r="AA143" s="440" t="s">
        <v>475</v>
      </c>
      <c r="AB143" s="120"/>
      <c r="AC143" s="120"/>
      <c r="AD143" s="120"/>
    </row>
    <row r="144" spans="12:30" customFormat="1" ht="15" customHeight="1">
      <c r="L144" s="66">
        <v>137</v>
      </c>
      <c r="M144" s="68" t="s">
        <v>2176</v>
      </c>
      <c r="N144" s="66" t="s">
        <v>449</v>
      </c>
      <c r="O144" s="66">
        <v>6426</v>
      </c>
      <c r="P144" s="68" t="s">
        <v>71</v>
      </c>
      <c r="Q144" s="66">
        <f t="shared" si="14"/>
        <v>512001</v>
      </c>
      <c r="R144" s="66" t="str">
        <f t="shared" si="15"/>
        <v>HGT.02.</v>
      </c>
      <c r="S144" s="344" t="str">
        <f t="shared" si="16"/>
        <v> Przygotowanie i wydawanie dań</v>
      </c>
      <c r="T144" s="424" t="s">
        <v>2283</v>
      </c>
      <c r="U144" s="259">
        <v>8</v>
      </c>
      <c r="V144" s="441">
        <v>4</v>
      </c>
      <c r="W144" s="456" t="s">
        <v>1994</v>
      </c>
      <c r="X144" s="441">
        <v>8</v>
      </c>
      <c r="Y144" s="441">
        <v>4</v>
      </c>
      <c r="Z144" s="526" t="str">
        <f t="shared" si="17"/>
        <v>Centrum Kształcenia Zawodowego i Ustawicznego w Legnicy, ul. Lotnicza 26, 59-220 Legnica</v>
      </c>
      <c r="AA144" s="440" t="s">
        <v>691</v>
      </c>
      <c r="AB144" s="120"/>
      <c r="AC144" s="120"/>
      <c r="AD144" s="120"/>
    </row>
    <row r="145" spans="1:30" customFormat="1" ht="15" customHeight="1">
      <c r="L145" s="66">
        <v>138</v>
      </c>
      <c r="M145" s="68" t="s">
        <v>2176</v>
      </c>
      <c r="N145" s="66" t="s">
        <v>449</v>
      </c>
      <c r="O145" s="66">
        <v>6426</v>
      </c>
      <c r="P145" s="68" t="s">
        <v>175</v>
      </c>
      <c r="Q145" s="66">
        <f t="shared" si="14"/>
        <v>751201</v>
      </c>
      <c r="R145" s="66" t="str">
        <f t="shared" si="15"/>
        <v>SPC.01.</v>
      </c>
      <c r="S145" s="344" t="str">
        <f t="shared" si="16"/>
        <v>Produkcja wyrobów cukierniczych</v>
      </c>
      <c r="T145" s="428" t="s">
        <v>2279</v>
      </c>
      <c r="U145" s="259">
        <v>7</v>
      </c>
      <c r="V145" s="441">
        <v>5</v>
      </c>
      <c r="W145" s="456" t="s">
        <v>1994</v>
      </c>
      <c r="X145" s="441">
        <v>0</v>
      </c>
      <c r="Y145" s="441">
        <v>0</v>
      </c>
      <c r="Z145" s="526" t="str">
        <f t="shared" si="17"/>
        <v>Centrum Kształcenia Zawodowego i Ustawicznego w Legnicy, ul. Lotnicza 26, 59-220 Legnica</v>
      </c>
      <c r="AA145" s="440" t="s">
        <v>691</v>
      </c>
      <c r="AB145" s="332"/>
      <c r="AC145" s="332"/>
      <c r="AD145" s="332"/>
    </row>
    <row r="146" spans="1:30" customFormat="1" ht="15" customHeight="1">
      <c r="L146" s="66">
        <v>139</v>
      </c>
      <c r="M146" s="68" t="s">
        <v>2176</v>
      </c>
      <c r="N146" s="66" t="s">
        <v>449</v>
      </c>
      <c r="O146" s="66">
        <v>6426</v>
      </c>
      <c r="P146" s="68" t="s">
        <v>175</v>
      </c>
      <c r="Q146" s="66">
        <f t="shared" si="14"/>
        <v>751201</v>
      </c>
      <c r="R146" s="66" t="str">
        <f t="shared" si="15"/>
        <v>SPC.01.</v>
      </c>
      <c r="S146" s="344" t="str">
        <f t="shared" si="16"/>
        <v>Produkcja wyrobów cukierniczych</v>
      </c>
      <c r="T146" s="425" t="s">
        <v>2321</v>
      </c>
      <c r="U146" s="259">
        <v>8</v>
      </c>
      <c r="V146" s="441">
        <v>8</v>
      </c>
      <c r="W146" s="456" t="s">
        <v>1994</v>
      </c>
      <c r="X146" s="441">
        <v>4</v>
      </c>
      <c r="Y146" s="441">
        <v>4</v>
      </c>
      <c r="Z146" s="526" t="str">
        <f t="shared" si="17"/>
        <v>Centrum Kształcenia Zawodowego i Ustawicznego w Legnicy, ul. Lotnicza 26, 59-220 Legnica</v>
      </c>
      <c r="AA146" s="440" t="s">
        <v>691</v>
      </c>
      <c r="AB146" s="332"/>
      <c r="AC146" s="332"/>
      <c r="AD146" s="332"/>
    </row>
    <row r="147" spans="1:30" customFormat="1" ht="15" customHeight="1">
      <c r="L147" s="66">
        <v>140</v>
      </c>
      <c r="M147" s="68" t="s">
        <v>2176</v>
      </c>
      <c r="N147" s="66" t="s">
        <v>449</v>
      </c>
      <c r="O147" s="66">
        <v>6426</v>
      </c>
      <c r="P147" s="68" t="s">
        <v>175</v>
      </c>
      <c r="Q147" s="66">
        <f t="shared" si="14"/>
        <v>751201</v>
      </c>
      <c r="R147" s="66" t="str">
        <f t="shared" si="15"/>
        <v>SPC.01.</v>
      </c>
      <c r="S147" s="344" t="str">
        <f t="shared" si="16"/>
        <v>Produkcja wyrobów cukierniczych</v>
      </c>
      <c r="T147" s="431" t="s">
        <v>2366</v>
      </c>
      <c r="U147" s="259">
        <v>1</v>
      </c>
      <c r="V147" s="441">
        <v>1</v>
      </c>
      <c r="W147" s="456" t="s">
        <v>2382</v>
      </c>
      <c r="X147" s="441">
        <v>1</v>
      </c>
      <c r="Y147" s="441">
        <v>1</v>
      </c>
      <c r="Z147" s="526" t="str">
        <f t="shared" si="17"/>
        <v>Centrum Kształcenia Zawodowego i Ustawicznego, 67-400 Wschowa, Plac Kosynierów 1</v>
      </c>
      <c r="AA147" s="440" t="s">
        <v>679</v>
      </c>
      <c r="AB147" s="120"/>
      <c r="AC147" s="271"/>
      <c r="AD147" s="120"/>
    </row>
    <row r="148" spans="1:30" customFormat="1" ht="15" customHeight="1">
      <c r="L148" s="66">
        <v>141</v>
      </c>
      <c r="M148" s="68" t="s">
        <v>2176</v>
      </c>
      <c r="N148" s="66" t="s">
        <v>449</v>
      </c>
      <c r="O148" s="66">
        <v>6426</v>
      </c>
      <c r="P148" s="68" t="s">
        <v>70</v>
      </c>
      <c r="Q148" s="66">
        <f t="shared" si="14"/>
        <v>522301</v>
      </c>
      <c r="R148" s="66" t="str">
        <f t="shared" si="15"/>
        <v>HAN.01.</v>
      </c>
      <c r="S148" s="344" t="str">
        <f t="shared" si="16"/>
        <v>Prowadzenie sprzedaży</v>
      </c>
      <c r="T148" s="428" t="s">
        <v>2285</v>
      </c>
      <c r="U148" s="259">
        <v>10</v>
      </c>
      <c r="V148" s="441">
        <v>8</v>
      </c>
      <c r="W148" s="456" t="s">
        <v>1994</v>
      </c>
      <c r="X148" s="441">
        <v>3</v>
      </c>
      <c r="Y148" s="441">
        <v>3</v>
      </c>
      <c r="Z148" s="526" t="str">
        <f t="shared" si="17"/>
        <v>Centrum Kształcenia Zawodowego i Ustawicznego w Legnicy, ul. Lotnicza 26, 59-220 Legnica</v>
      </c>
      <c r="AA148" s="440" t="s">
        <v>691</v>
      </c>
      <c r="AB148" s="332"/>
      <c r="AC148" s="332"/>
      <c r="AD148" s="332"/>
    </row>
    <row r="149" spans="1:30" customFormat="1" ht="15" customHeight="1">
      <c r="L149" s="66">
        <v>142</v>
      </c>
      <c r="M149" s="68" t="s">
        <v>2176</v>
      </c>
      <c r="N149" s="66" t="s">
        <v>449</v>
      </c>
      <c r="O149" s="66">
        <v>6426</v>
      </c>
      <c r="P149" s="68" t="s">
        <v>70</v>
      </c>
      <c r="Q149" s="66">
        <f t="shared" si="14"/>
        <v>522301</v>
      </c>
      <c r="R149" s="66" t="str">
        <f t="shared" si="15"/>
        <v>HAN.01.</v>
      </c>
      <c r="S149" s="344" t="str">
        <f t="shared" si="16"/>
        <v>Prowadzenie sprzedaży</v>
      </c>
      <c r="T149" s="428" t="s">
        <v>2281</v>
      </c>
      <c r="U149" s="259">
        <v>12</v>
      </c>
      <c r="V149" s="441">
        <v>10</v>
      </c>
      <c r="W149" s="456" t="s">
        <v>1994</v>
      </c>
      <c r="X149" s="441">
        <v>3</v>
      </c>
      <c r="Y149" s="441">
        <v>3</v>
      </c>
      <c r="Z149" s="526" t="str">
        <f t="shared" si="17"/>
        <v>Centrum Kształcenia Zawodowego i Ustawicznego w Legnicy, ul. Lotnicza 26, 59-220 Legnica</v>
      </c>
      <c r="AA149" s="440" t="s">
        <v>691</v>
      </c>
      <c r="AB149" s="332"/>
      <c r="AC149" s="332"/>
      <c r="AD149" s="332"/>
    </row>
    <row r="150" spans="1:30" customFormat="1" ht="15" customHeight="1">
      <c r="L150" s="66">
        <v>143</v>
      </c>
      <c r="M150" s="68" t="s">
        <v>2176</v>
      </c>
      <c r="N150" s="66" t="s">
        <v>449</v>
      </c>
      <c r="O150" s="66">
        <v>6426</v>
      </c>
      <c r="P150" s="68" t="s">
        <v>70</v>
      </c>
      <c r="Q150" s="66">
        <f t="shared" si="14"/>
        <v>522301</v>
      </c>
      <c r="R150" s="66" t="str">
        <f t="shared" si="15"/>
        <v>HAN.01.</v>
      </c>
      <c r="S150" s="344" t="str">
        <f t="shared" si="16"/>
        <v>Prowadzenie sprzedaży</v>
      </c>
      <c r="T150" s="155"/>
      <c r="U150" s="481">
        <v>0</v>
      </c>
      <c r="V150" s="441">
        <v>0</v>
      </c>
      <c r="W150" s="456" t="s">
        <v>1994</v>
      </c>
      <c r="X150" s="441">
        <v>0</v>
      </c>
      <c r="Y150" s="441">
        <v>0</v>
      </c>
      <c r="Z150" s="526" t="str">
        <f t="shared" si="17"/>
        <v>Centrum Kształcenia Zawodowego i Ustawicznego w Legnicy, ul. Lotnicza 26, 59-220 Legnica</v>
      </c>
      <c r="AA150" s="440" t="s">
        <v>691</v>
      </c>
      <c r="AB150" s="120"/>
      <c r="AC150" s="120"/>
      <c r="AD150" s="120"/>
    </row>
    <row r="151" spans="1:30" customFormat="1" ht="15" customHeight="1">
      <c r="L151" s="66">
        <v>675</v>
      </c>
      <c r="M151" s="403" t="s">
        <v>2243</v>
      </c>
      <c r="N151" s="196" t="s">
        <v>2244</v>
      </c>
      <c r="O151" s="196"/>
      <c r="P151" s="171" t="s">
        <v>511</v>
      </c>
      <c r="Q151" s="66">
        <f t="shared" si="14"/>
        <v>962907</v>
      </c>
      <c r="R151" s="66" t="str">
        <f t="shared" si="15"/>
        <v>HGT.03.</v>
      </c>
      <c r="S151" s="344" t="str">
        <f t="shared" si="16"/>
        <v>Obsługa gości w obiekcie świadczącym usługi hotelarskie</v>
      </c>
      <c r="T151" s="400"/>
      <c r="U151" s="481">
        <v>0</v>
      </c>
      <c r="V151" s="441">
        <v>0</v>
      </c>
      <c r="W151" s="456" t="s">
        <v>1994</v>
      </c>
      <c r="X151" s="441">
        <v>0</v>
      </c>
      <c r="Y151" s="441">
        <v>0</v>
      </c>
      <c r="Z151" s="526" t="str">
        <f t="shared" si="17"/>
        <v>Centrum Kształcenia Zawodowego w Kłodzkiej Szkole Przedsiębiorczości w Kłodzku, ul. Szkolna 8, 57-300 Kłodzko</v>
      </c>
      <c r="AA151" s="440" t="s">
        <v>677</v>
      </c>
      <c r="AB151" s="120"/>
      <c r="AC151" s="120"/>
      <c r="AD151" s="120"/>
    </row>
    <row r="152" spans="1:30" customFormat="1" ht="15" customHeight="1">
      <c r="L152" s="66">
        <v>144</v>
      </c>
      <c r="M152" s="68" t="s">
        <v>2187</v>
      </c>
      <c r="N152" s="66" t="s">
        <v>121</v>
      </c>
      <c r="O152" s="66">
        <v>82814</v>
      </c>
      <c r="P152" s="68" t="s">
        <v>71</v>
      </c>
      <c r="Q152" s="66">
        <f t="shared" si="14"/>
        <v>512001</v>
      </c>
      <c r="R152" s="66" t="str">
        <f t="shared" si="15"/>
        <v>HGT.02.</v>
      </c>
      <c r="S152" s="344" t="str">
        <f t="shared" si="16"/>
        <v> Przygotowanie i wydawanie dań</v>
      </c>
      <c r="T152" s="673" t="s">
        <v>2369</v>
      </c>
      <c r="U152" s="133">
        <v>5</v>
      </c>
      <c r="V152" s="436">
        <v>4</v>
      </c>
      <c r="W152" s="457" t="s">
        <v>1994</v>
      </c>
      <c r="X152" s="436">
        <v>5</v>
      </c>
      <c r="Y152" s="436">
        <v>4</v>
      </c>
      <c r="Z152" s="515" t="str">
        <f t="shared" si="17"/>
        <v>Centrum Kształcenia Zawodowego i Ustawicznego, 67-400 Wschowa, Plac Kosynierów 1</v>
      </c>
      <c r="AA152" s="440" t="s">
        <v>679</v>
      </c>
      <c r="AB152" s="120"/>
      <c r="AC152" s="120"/>
      <c r="AD152" s="120"/>
    </row>
    <row r="153" spans="1:30" customFormat="1" ht="15" customHeight="1">
      <c r="L153" s="66">
        <v>145</v>
      </c>
      <c r="M153" s="68" t="s">
        <v>2187</v>
      </c>
      <c r="N153" s="66" t="s">
        <v>121</v>
      </c>
      <c r="O153" s="66">
        <v>82814</v>
      </c>
      <c r="P153" s="68" t="s">
        <v>211</v>
      </c>
      <c r="Q153" s="66">
        <f t="shared" si="14"/>
        <v>432106</v>
      </c>
      <c r="R153" s="66" t="str">
        <f t="shared" si="15"/>
        <v>SPL.01.</v>
      </c>
      <c r="S153" s="344" t="str">
        <f t="shared" si="16"/>
        <v>Obsługa magazynów</v>
      </c>
      <c r="T153" s="674" t="s">
        <v>2274</v>
      </c>
      <c r="U153" s="133">
        <v>3</v>
      </c>
      <c r="V153" s="444">
        <v>1</v>
      </c>
      <c r="W153" s="457" t="s">
        <v>1994</v>
      </c>
      <c r="X153" s="444">
        <v>3</v>
      </c>
      <c r="Y153" s="444">
        <v>1</v>
      </c>
      <c r="Z153" s="515" t="str">
        <f t="shared" si="17"/>
        <v>Centrum Kształcenia Zawodowego w Zespole Szkół i Placówek Kształcenia Zawodowego, ul.Botaniczna 66, 65-392  Zielona Góra</v>
      </c>
      <c r="AA153" s="440" t="s">
        <v>37</v>
      </c>
      <c r="AB153" s="120"/>
      <c r="AC153" s="120"/>
      <c r="AD153" s="120"/>
    </row>
    <row r="154" spans="1:30" customFormat="1" ht="15" customHeight="1">
      <c r="L154" s="66">
        <v>146</v>
      </c>
      <c r="M154" s="68" t="s">
        <v>2187</v>
      </c>
      <c r="N154" s="66" t="s">
        <v>121</v>
      </c>
      <c r="O154" s="66">
        <v>82814</v>
      </c>
      <c r="P154" s="68" t="s">
        <v>80</v>
      </c>
      <c r="Q154" s="66">
        <f t="shared" si="14"/>
        <v>752205</v>
      </c>
      <c r="R154" s="66" t="str">
        <f t="shared" si="15"/>
        <v>DRM.04.</v>
      </c>
      <c r="S154" s="344" t="str">
        <f t="shared" si="16"/>
        <v> Wytwarzanie wyrobów z drewna i materiałów drewnopochodnych</v>
      </c>
      <c r="T154" s="673" t="s">
        <v>2285</v>
      </c>
      <c r="U154" s="133">
        <v>2</v>
      </c>
      <c r="V154" s="444">
        <v>0</v>
      </c>
      <c r="W154" s="444" t="s">
        <v>1994</v>
      </c>
      <c r="X154" s="444">
        <v>2</v>
      </c>
      <c r="Y154" s="444">
        <v>0</v>
      </c>
      <c r="Z154" s="515" t="str">
        <f t="shared" si="17"/>
        <v>Centrum Kształcenia Zawodowego i Ustawicznego, 67-400 Wschowa, Plac Kosynierów 1</v>
      </c>
      <c r="AA154" s="440" t="s">
        <v>679</v>
      </c>
      <c r="AB154" s="120"/>
      <c r="AC154" s="120"/>
      <c r="AD154" s="120"/>
    </row>
    <row r="155" spans="1:30" customFormat="1" ht="15" customHeight="1">
      <c r="L155" s="66">
        <v>147</v>
      </c>
      <c r="M155" s="68" t="s">
        <v>2187</v>
      </c>
      <c r="N155" s="66" t="s">
        <v>121</v>
      </c>
      <c r="O155" s="66">
        <v>82814</v>
      </c>
      <c r="P155" s="68" t="s">
        <v>69</v>
      </c>
      <c r="Q155" s="66">
        <f t="shared" si="14"/>
        <v>741203</v>
      </c>
      <c r="R155" s="66" t="str">
        <f t="shared" si="15"/>
        <v>MOT.02.</v>
      </c>
      <c r="S155" s="344" t="str">
        <f t="shared" si="16"/>
        <v>Obsługa, diagnozowanie oraz naprawa mechatronicznych systemów pojazdów samochodowych</v>
      </c>
      <c r="T155" s="497" t="s">
        <v>2366</v>
      </c>
      <c r="U155" s="133">
        <v>2</v>
      </c>
      <c r="V155" s="444">
        <v>0</v>
      </c>
      <c r="W155" s="444" t="s">
        <v>1994</v>
      </c>
      <c r="X155" s="444">
        <v>2</v>
      </c>
      <c r="Y155" s="444">
        <v>0</v>
      </c>
      <c r="Z155" s="515" t="str">
        <f t="shared" si="17"/>
        <v>Centrum Kształcenia Zawodowego i Ustawicznego, 67-400 Wschowa, Plac Kosynierów 1</v>
      </c>
      <c r="AA155" s="440" t="s">
        <v>679</v>
      </c>
      <c r="AB155" s="120"/>
      <c r="AC155" s="271"/>
      <c r="AD155" s="120"/>
    </row>
    <row r="156" spans="1:30" customFormat="1" ht="15" customHeight="1">
      <c r="L156" s="66">
        <v>148</v>
      </c>
      <c r="M156" s="68" t="s">
        <v>2187</v>
      </c>
      <c r="N156" s="66" t="s">
        <v>121</v>
      </c>
      <c r="O156" s="66">
        <v>82814</v>
      </c>
      <c r="P156" s="68" t="s">
        <v>192</v>
      </c>
      <c r="Q156" s="66">
        <f t="shared" si="14"/>
        <v>713203</v>
      </c>
      <c r="R156" s="66" t="str">
        <f t="shared" si="15"/>
        <v>MOT.03.</v>
      </c>
      <c r="S156" s="344" t="str">
        <f t="shared" si="16"/>
        <v>Diagnozowanie i naprawa powłok lakierniczych</v>
      </c>
      <c r="T156" s="673" t="s">
        <v>2368</v>
      </c>
      <c r="U156" s="133">
        <v>2</v>
      </c>
      <c r="V156" s="444">
        <v>0</v>
      </c>
      <c r="W156" s="444" t="s">
        <v>1994</v>
      </c>
      <c r="X156" s="444">
        <v>1</v>
      </c>
      <c r="Y156" s="444">
        <v>0</v>
      </c>
      <c r="Z156" s="515" t="str">
        <f t="shared" si="17"/>
        <v>Centrum Kształcenia Zawodowego i Ustawicznego, 67-400 Wschowa, Plac Kosynierów 1</v>
      </c>
      <c r="AA156" s="440" t="s">
        <v>679</v>
      </c>
      <c r="AB156" s="120"/>
      <c r="AC156" s="448"/>
      <c r="AD156" s="120"/>
    </row>
    <row r="157" spans="1:30" customFormat="1" ht="15" customHeight="1">
      <c r="L157" s="66">
        <v>149</v>
      </c>
      <c r="M157" s="68" t="s">
        <v>2187</v>
      </c>
      <c r="N157" s="66" t="s">
        <v>121</v>
      </c>
      <c r="O157" s="66">
        <v>82814</v>
      </c>
      <c r="P157" s="68" t="s">
        <v>125</v>
      </c>
      <c r="Q157" s="66">
        <f t="shared" si="14"/>
        <v>712618</v>
      </c>
      <c r="R157" s="66" t="str">
        <f t="shared" si="15"/>
        <v>BUD.09.</v>
      </c>
      <c r="S157" s="344" t="str">
        <f t="shared" si="16"/>
        <v>Wykonywanie robót związanych z budową, montażem i eksploatacją sieci oraz instalacji sanitarnych</v>
      </c>
      <c r="T157" s="673" t="s">
        <v>2286</v>
      </c>
      <c r="U157" s="133">
        <v>6</v>
      </c>
      <c r="V157" s="444">
        <v>0</v>
      </c>
      <c r="W157" s="444" t="s">
        <v>1994</v>
      </c>
      <c r="X157" s="444">
        <v>6</v>
      </c>
      <c r="Y157" s="444">
        <v>0</v>
      </c>
      <c r="Z157" s="515" t="str">
        <f t="shared" si="17"/>
        <v>Centrum Kształcenia Zawodowego i Ustawicznego, 67-400 Wschowa, Plac Kosynierów 1</v>
      </c>
      <c r="AA157" s="440" t="s">
        <v>679</v>
      </c>
      <c r="AB157" s="120"/>
      <c r="AC157" s="120"/>
      <c r="AD157" s="120"/>
    </row>
    <row r="158" spans="1:30" ht="15" customHeight="1">
      <c r="A158" s="1"/>
      <c r="L158" s="66">
        <v>150</v>
      </c>
      <c r="M158" s="68" t="s">
        <v>2187</v>
      </c>
      <c r="N158" s="66" t="s">
        <v>121</v>
      </c>
      <c r="O158" s="66">
        <v>82814</v>
      </c>
      <c r="P158" s="68" t="s">
        <v>78</v>
      </c>
      <c r="Q158" s="372">
        <f t="shared" si="14"/>
        <v>741103</v>
      </c>
      <c r="R158" s="66" t="str">
        <f t="shared" si="15"/>
        <v>ELE.02.</v>
      </c>
      <c r="S158" s="344" t="str">
        <f t="shared" si="16"/>
        <v>Montaż, uruchamianie i konserwacja instalacji, maszyn i urządzeń elektrycznych</v>
      </c>
      <c r="T158" s="497" t="s">
        <v>2280</v>
      </c>
      <c r="U158" s="133">
        <v>4</v>
      </c>
      <c r="V158" s="444">
        <v>0</v>
      </c>
      <c r="W158" s="457" t="s">
        <v>1994</v>
      </c>
      <c r="X158" s="444">
        <v>4</v>
      </c>
      <c r="Y158" s="444">
        <v>0</v>
      </c>
      <c r="Z158" s="515" t="str">
        <f t="shared" si="17"/>
        <v>Centrum Kształcenia Zawodowego i Ustawicznego, 67-400 Wschowa, Plac Kosynierów 1</v>
      </c>
      <c r="AA158" s="440" t="s">
        <v>679</v>
      </c>
      <c r="AB158" s="663"/>
      <c r="AC158" s="373"/>
      <c r="AD158" s="373"/>
    </row>
    <row r="159" spans="1:30" customFormat="1" ht="15" customHeight="1">
      <c r="L159" s="66">
        <v>151</v>
      </c>
      <c r="M159" s="68" t="s">
        <v>2187</v>
      </c>
      <c r="N159" s="66" t="s">
        <v>121</v>
      </c>
      <c r="O159" s="66">
        <v>82814</v>
      </c>
      <c r="P159" s="68" t="s">
        <v>78</v>
      </c>
      <c r="Q159" s="66">
        <f t="shared" si="14"/>
        <v>741103</v>
      </c>
      <c r="R159" s="66" t="str">
        <f t="shared" si="15"/>
        <v>ELE.02.</v>
      </c>
      <c r="S159" s="344" t="str">
        <f t="shared" si="16"/>
        <v>Montaż, uruchamianie i konserwacja instalacji, maszyn i urządzeń elektrycznych</v>
      </c>
      <c r="T159" s="497" t="s">
        <v>2281</v>
      </c>
      <c r="U159" s="133">
        <v>5</v>
      </c>
      <c r="V159" s="444">
        <v>0</v>
      </c>
      <c r="W159" s="457" t="s">
        <v>1994</v>
      </c>
      <c r="X159" s="444">
        <v>5</v>
      </c>
      <c r="Y159" s="444">
        <v>0</v>
      </c>
      <c r="Z159" s="515" t="str">
        <f t="shared" si="17"/>
        <v>Centrum Kształcenia Zawodowego i Ustawicznego, 67-400 Wschowa, Plac Kosynierów 1</v>
      </c>
      <c r="AA159" s="440" t="s">
        <v>679</v>
      </c>
      <c r="AB159" s="271"/>
      <c r="AC159" s="120"/>
      <c r="AD159" s="120"/>
    </row>
    <row r="160" spans="1:30" customFormat="1" ht="15" customHeight="1">
      <c r="L160" s="66">
        <v>152</v>
      </c>
      <c r="M160" s="68" t="s">
        <v>2187</v>
      </c>
      <c r="N160" s="66" t="s">
        <v>121</v>
      </c>
      <c r="O160" s="66">
        <v>82814</v>
      </c>
      <c r="P160" s="68" t="s">
        <v>99</v>
      </c>
      <c r="Q160" s="66">
        <f t="shared" si="14"/>
        <v>514101</v>
      </c>
      <c r="R160" s="66" t="str">
        <f t="shared" si="15"/>
        <v>FRK.01.</v>
      </c>
      <c r="S160" s="344" t="str">
        <f t="shared" si="16"/>
        <v>Wykonywanie usług fryzjerskich</v>
      </c>
      <c r="T160" s="673" t="s">
        <v>2370</v>
      </c>
      <c r="U160" s="133">
        <v>2</v>
      </c>
      <c r="V160" s="444">
        <v>2</v>
      </c>
      <c r="W160" s="472" t="s">
        <v>1994</v>
      </c>
      <c r="X160" s="444">
        <v>2</v>
      </c>
      <c r="Y160" s="444">
        <v>2</v>
      </c>
      <c r="Z160" s="528" t="str">
        <f t="shared" si="17"/>
        <v>Centrum Kształcenia Zawodowego i Ustawicznego, 67-400 Wschowa, Plac Kosynierów 1</v>
      </c>
      <c r="AA160" s="440" t="s">
        <v>679</v>
      </c>
      <c r="AB160" s="129" t="s">
        <v>37</v>
      </c>
      <c r="AC160" s="120"/>
      <c r="AD160" s="120"/>
    </row>
    <row r="161" spans="1:31" ht="15" customHeight="1">
      <c r="A161" s="1"/>
      <c r="L161" s="66">
        <v>153</v>
      </c>
      <c r="M161" s="68" t="s">
        <v>2187</v>
      </c>
      <c r="N161" s="66" t="s">
        <v>121</v>
      </c>
      <c r="O161" s="66">
        <v>82814</v>
      </c>
      <c r="P161" s="68" t="s">
        <v>177</v>
      </c>
      <c r="Q161" s="66">
        <f t="shared" si="14"/>
        <v>722204</v>
      </c>
      <c r="R161" s="66" t="str">
        <f t="shared" si="15"/>
        <v>MEC.08.</v>
      </c>
      <c r="S161" s="344" t="str">
        <f t="shared" si="16"/>
        <v>Wykonywanie i naprawa elementów maszyn, urządzeń i narzędzi</v>
      </c>
      <c r="T161" s="673" t="s">
        <v>2281</v>
      </c>
      <c r="U161" s="133">
        <v>1</v>
      </c>
      <c r="V161" s="444">
        <v>0</v>
      </c>
      <c r="W161" s="472" t="s">
        <v>1994</v>
      </c>
      <c r="X161" s="444">
        <v>1</v>
      </c>
      <c r="Y161" s="444">
        <v>0</v>
      </c>
      <c r="Z161" s="515" t="str">
        <f t="shared" si="17"/>
        <v>Centrum Kształcenia Zawodowego i Ustawicznego, 67-400 Wschowa, Plac Kosynierów 1</v>
      </c>
      <c r="AA161" s="440" t="s">
        <v>679</v>
      </c>
      <c r="AB161" s="271"/>
      <c r="AC161" s="120"/>
      <c r="AD161" s="120"/>
      <c r="AE161" s="1" t="s">
        <v>2239</v>
      </c>
    </row>
    <row r="162" spans="1:31" ht="15" customHeight="1">
      <c r="A162" s="1"/>
      <c r="L162" s="66">
        <v>154</v>
      </c>
      <c r="M162" s="68" t="s">
        <v>2187</v>
      </c>
      <c r="N162" s="66" t="s">
        <v>121</v>
      </c>
      <c r="O162" s="66">
        <v>82814</v>
      </c>
      <c r="P162" s="68" t="s">
        <v>197</v>
      </c>
      <c r="Q162" s="66">
        <f t="shared" si="14"/>
        <v>721301</v>
      </c>
      <c r="R162" s="66" t="str">
        <f t="shared" si="15"/>
        <v>MEC.01.</v>
      </c>
      <c r="S162" s="344" t="str">
        <f t="shared" si="16"/>
        <v>Wykonywanie i naprawa wyrobów z blachy i profili kształtowych</v>
      </c>
      <c r="T162" s="673" t="s">
        <v>2366</v>
      </c>
      <c r="U162" s="133">
        <v>1</v>
      </c>
      <c r="V162" s="444">
        <v>0</v>
      </c>
      <c r="W162" s="457" t="s">
        <v>1994</v>
      </c>
      <c r="X162" s="444">
        <v>1</v>
      </c>
      <c r="Y162" s="444">
        <v>0</v>
      </c>
      <c r="Z162" s="530" t="str">
        <f t="shared" si="17"/>
        <v>Centrum Kształcenia Zawodowego i Ustawicznego, 67-400 Wschowa, Plac Kosynierów 1</v>
      </c>
      <c r="AA162" s="440" t="s">
        <v>679</v>
      </c>
      <c r="AB162" s="271"/>
      <c r="AC162" s="272"/>
      <c r="AD162" s="120"/>
    </row>
    <row r="163" spans="1:31" customFormat="1" ht="15" customHeight="1">
      <c r="L163" s="66">
        <v>155</v>
      </c>
      <c r="M163" s="68" t="s">
        <v>2187</v>
      </c>
      <c r="N163" s="66" t="s">
        <v>121</v>
      </c>
      <c r="O163" s="66">
        <v>82814</v>
      </c>
      <c r="P163" s="68" t="s">
        <v>175</v>
      </c>
      <c r="Q163" s="66">
        <f t="shared" si="14"/>
        <v>751201</v>
      </c>
      <c r="R163" s="66" t="str">
        <f t="shared" si="15"/>
        <v>SPC.01.</v>
      </c>
      <c r="S163" s="344" t="str">
        <f t="shared" si="16"/>
        <v>Produkcja wyrobów cukierniczych</v>
      </c>
      <c r="T163" s="676"/>
      <c r="U163" s="481">
        <v>0</v>
      </c>
      <c r="V163" s="444">
        <v>0</v>
      </c>
      <c r="W163" s="457" t="s">
        <v>1994</v>
      </c>
      <c r="X163" s="444">
        <v>0</v>
      </c>
      <c r="Y163" s="444">
        <v>0</v>
      </c>
      <c r="Z163" s="530" t="str">
        <f t="shared" si="17"/>
        <v>Centrum Kształcenia Zawodowego i Ustawicznego, 67-400 Wschowa, Plac Kosynierów 1</v>
      </c>
      <c r="AA163" s="440" t="s">
        <v>679</v>
      </c>
      <c r="AB163" s="316"/>
      <c r="AC163" s="315"/>
      <c r="AD163" s="315"/>
    </row>
    <row r="164" spans="1:31" customFormat="1" ht="15" customHeight="1">
      <c r="L164" s="66">
        <v>156</v>
      </c>
      <c r="M164" s="68" t="s">
        <v>2187</v>
      </c>
      <c r="N164" s="66" t="s">
        <v>121</v>
      </c>
      <c r="O164" s="66">
        <v>82814</v>
      </c>
      <c r="P164" s="68" t="s">
        <v>486</v>
      </c>
      <c r="Q164" s="66">
        <f t="shared" si="14"/>
        <v>711301</v>
      </c>
      <c r="R164" s="66" t="str">
        <f t="shared" si="15"/>
        <v>BUD.04.</v>
      </c>
      <c r="S164" s="344" t="str">
        <f t="shared" si="16"/>
        <v> Wykonywanie robót kamieniarskich</v>
      </c>
      <c r="T164" s="674" t="s">
        <v>2273</v>
      </c>
      <c r="U164" s="133">
        <v>1</v>
      </c>
      <c r="V164" s="444">
        <v>0</v>
      </c>
      <c r="W164" s="457" t="s">
        <v>1994</v>
      </c>
      <c r="X164" s="444">
        <v>1</v>
      </c>
      <c r="Y164" s="444">
        <v>0</v>
      </c>
      <c r="Z164" s="530" t="str">
        <f t="shared" si="17"/>
        <v>Centrum Kształcenia Zawodowego w Zespole Szkół i Placówek Kształcenia Zawodowego, ul.Botaniczna 66, 65-392  Zielona Góra</v>
      </c>
      <c r="AA164" s="440" t="s">
        <v>37</v>
      </c>
      <c r="AB164" s="448"/>
      <c r="AC164" s="120"/>
      <c r="AD164" s="120"/>
    </row>
    <row r="165" spans="1:31" customFormat="1" ht="15" customHeight="1">
      <c r="L165" s="66">
        <v>157</v>
      </c>
      <c r="M165" s="68" t="s">
        <v>2187</v>
      </c>
      <c r="N165" s="66" t="s">
        <v>121</v>
      </c>
      <c r="O165" s="66">
        <v>82814</v>
      </c>
      <c r="P165" s="68" t="s">
        <v>193</v>
      </c>
      <c r="Q165" s="66">
        <f t="shared" si="14"/>
        <v>834103</v>
      </c>
      <c r="R165" s="66" t="str">
        <f t="shared" si="15"/>
        <v>ROL.02.</v>
      </c>
      <c r="S165" s="344" t="str">
        <f t="shared" si="16"/>
        <v> Eksploatacja pojazdów, maszyn, urządzeń i narzędzi stosowanych w rolnictwie</v>
      </c>
      <c r="T165" s="673" t="s">
        <v>2281</v>
      </c>
      <c r="U165" s="133">
        <v>1</v>
      </c>
      <c r="V165" s="444">
        <v>0</v>
      </c>
      <c r="W165" s="457" t="s">
        <v>1994</v>
      </c>
      <c r="X165" s="444">
        <v>1</v>
      </c>
      <c r="Y165" s="444">
        <v>0</v>
      </c>
      <c r="Z165" s="515" t="str">
        <f t="shared" si="17"/>
        <v>Centrum Kształcenia Zawodowego i Ustawicznego, 67-400 Wschowa, Plac Kosynierów 1</v>
      </c>
      <c r="AA165" s="440" t="s">
        <v>679</v>
      </c>
      <c r="AB165" s="120"/>
      <c r="AC165" s="120"/>
      <c r="AD165" s="120"/>
    </row>
    <row r="166" spans="1:31" customFormat="1" ht="15" customHeight="1">
      <c r="L166" s="66">
        <v>158</v>
      </c>
      <c r="M166" s="68" t="s">
        <v>2187</v>
      </c>
      <c r="N166" s="66" t="s">
        <v>121</v>
      </c>
      <c r="O166" s="66">
        <v>82814</v>
      </c>
      <c r="P166" s="68" t="s">
        <v>194</v>
      </c>
      <c r="Q166" s="66">
        <f t="shared" si="14"/>
        <v>711204</v>
      </c>
      <c r="R166" s="66" t="str">
        <f t="shared" si="15"/>
        <v>BUD.12.</v>
      </c>
      <c r="S166" s="344" t="str">
        <f t="shared" si="16"/>
        <v> Wykonywanie robót murarskich i tynkarskich</v>
      </c>
      <c r="T166" s="673" t="s">
        <v>2369</v>
      </c>
      <c r="U166" s="376">
        <v>3</v>
      </c>
      <c r="V166" s="444">
        <v>1</v>
      </c>
      <c r="W166" s="457" t="s">
        <v>1994</v>
      </c>
      <c r="X166" s="444">
        <v>3</v>
      </c>
      <c r="Y166" s="444">
        <v>1</v>
      </c>
      <c r="Z166" s="515" t="str">
        <f t="shared" si="17"/>
        <v>Centrum Kształcenia Zawodowego i Ustawicznego, 67-400 Wschowa, Plac Kosynierów 1</v>
      </c>
      <c r="AA166" s="440" t="s">
        <v>679</v>
      </c>
      <c r="AB166" s="120"/>
      <c r="AC166" s="120"/>
      <c r="AD166" s="120"/>
    </row>
    <row r="167" spans="1:31" ht="15" customHeight="1">
      <c r="A167" s="1"/>
      <c r="L167" s="66">
        <v>159</v>
      </c>
      <c r="M167" s="68" t="s">
        <v>2181</v>
      </c>
      <c r="N167" s="66" t="s">
        <v>183</v>
      </c>
      <c r="O167" s="66">
        <v>84850</v>
      </c>
      <c r="P167" s="377" t="s">
        <v>69</v>
      </c>
      <c r="Q167" s="66">
        <f t="shared" si="14"/>
        <v>741203</v>
      </c>
      <c r="R167" s="66" t="str">
        <f t="shared" si="15"/>
        <v>MOT.02.</v>
      </c>
      <c r="S167" s="344" t="str">
        <f t="shared" si="16"/>
        <v>Obsługa, diagnozowanie oraz naprawa mechatronicznych systemów pojazdów samochodowych</v>
      </c>
      <c r="T167" s="423" t="s">
        <v>2283</v>
      </c>
      <c r="U167" s="133">
        <v>1</v>
      </c>
      <c r="V167" s="436">
        <v>0</v>
      </c>
      <c r="W167" s="444" t="s">
        <v>1994</v>
      </c>
      <c r="X167" s="436">
        <v>1</v>
      </c>
      <c r="Y167" s="436">
        <v>0</v>
      </c>
      <c r="Z167" s="515" t="str">
        <f t="shared" si="17"/>
        <v>Centrum Kształcenia Zawodowego w Świdnicy, 58-105 Świdnica, ul. Gen. Władysława Sikorskiego 41</v>
      </c>
      <c r="AA167" s="440" t="s">
        <v>93</v>
      </c>
      <c r="AB167" s="120"/>
      <c r="AC167" s="120"/>
      <c r="AD167" s="120"/>
    </row>
    <row r="168" spans="1:31" customFormat="1" ht="15" customHeight="1">
      <c r="L168" s="66">
        <v>160</v>
      </c>
      <c r="M168" s="68" t="s">
        <v>2181</v>
      </c>
      <c r="N168" s="66" t="s">
        <v>183</v>
      </c>
      <c r="O168" s="66">
        <v>84850</v>
      </c>
      <c r="P168" s="377" t="s">
        <v>71</v>
      </c>
      <c r="Q168" s="66">
        <f t="shared" si="14"/>
        <v>512001</v>
      </c>
      <c r="R168" s="66" t="str">
        <f t="shared" si="15"/>
        <v>HGT.02.</v>
      </c>
      <c r="S168" s="344" t="str">
        <f t="shared" ref="S168:S199" si="18">IFERROR(VLOOKUP(R168,D$8:G$125,2,0),0)</f>
        <v> Przygotowanie i wydawanie dań</v>
      </c>
      <c r="T168" s="424" t="s">
        <v>2281</v>
      </c>
      <c r="U168" s="259">
        <v>4</v>
      </c>
      <c r="V168" s="436">
        <v>4</v>
      </c>
      <c r="W168" s="457" t="s">
        <v>1994</v>
      </c>
      <c r="X168" s="441">
        <v>4</v>
      </c>
      <c r="Y168" s="436">
        <v>4</v>
      </c>
      <c r="Z168" s="528" t="str">
        <f t="shared" si="17"/>
        <v>Centrum Kształcenia Zawodowego w Świdnicy, 58-105 Świdnica, ul. Gen. Władysława Sikorskiego 41</v>
      </c>
      <c r="AA168" s="440" t="s">
        <v>93</v>
      </c>
      <c r="AB168" s="272" t="s">
        <v>37</v>
      </c>
      <c r="AC168" s="120"/>
      <c r="AD168" s="120"/>
    </row>
    <row r="169" spans="1:31" customFormat="1" ht="15" customHeight="1">
      <c r="L169" s="66">
        <v>161</v>
      </c>
      <c r="M169" s="68" t="s">
        <v>2181</v>
      </c>
      <c r="N169" s="66" t="s">
        <v>183</v>
      </c>
      <c r="O169" s="66">
        <v>84850</v>
      </c>
      <c r="P169" s="377" t="s">
        <v>99</v>
      </c>
      <c r="Q169" s="66">
        <f t="shared" si="14"/>
        <v>514101</v>
      </c>
      <c r="R169" s="66" t="str">
        <f t="shared" si="15"/>
        <v>FRK.01.</v>
      </c>
      <c r="S169" s="344" t="str">
        <f t="shared" si="18"/>
        <v>Wykonywanie usług fryzjerskich</v>
      </c>
      <c r="T169" s="424" t="s">
        <v>2283</v>
      </c>
      <c r="U169" s="436">
        <v>4</v>
      </c>
      <c r="V169" s="436">
        <v>4</v>
      </c>
      <c r="W169" s="470" t="s">
        <v>1994</v>
      </c>
      <c r="X169" s="436">
        <v>4</v>
      </c>
      <c r="Y169" s="436">
        <v>4</v>
      </c>
      <c r="Z169" s="515" t="str">
        <f t="shared" si="17"/>
        <v>Centrum Kształcenia Zawodowego w Świdnicy, 58-105 Świdnica, ul. Gen. Władysława Sikorskiego 41</v>
      </c>
      <c r="AA169" s="440" t="s">
        <v>93</v>
      </c>
      <c r="AB169" s="272" t="s">
        <v>37</v>
      </c>
      <c r="AC169" s="120"/>
      <c r="AD169" s="120"/>
    </row>
    <row r="170" spans="1:31" customFormat="1" ht="15" customHeight="1">
      <c r="L170" s="66">
        <v>162</v>
      </c>
      <c r="M170" s="68" t="s">
        <v>2181</v>
      </c>
      <c r="N170" s="66" t="s">
        <v>183</v>
      </c>
      <c r="O170" s="66">
        <v>84850</v>
      </c>
      <c r="P170" s="377" t="s">
        <v>70</v>
      </c>
      <c r="Q170" s="66">
        <f t="shared" si="14"/>
        <v>522301</v>
      </c>
      <c r="R170" s="66" t="str">
        <f t="shared" si="15"/>
        <v>HAN.01.</v>
      </c>
      <c r="S170" s="344" t="str">
        <f t="shared" si="18"/>
        <v>Prowadzenie sprzedaży</v>
      </c>
      <c r="T170" s="428" t="s">
        <v>2279</v>
      </c>
      <c r="U170" s="133">
        <v>1</v>
      </c>
      <c r="V170" s="436">
        <v>1</v>
      </c>
      <c r="W170" s="470" t="s">
        <v>1994</v>
      </c>
      <c r="X170" s="436">
        <v>1</v>
      </c>
      <c r="Y170" s="436">
        <v>1</v>
      </c>
      <c r="Z170" s="531" t="str">
        <f t="shared" si="17"/>
        <v>Centrum Kształcenia Zawodowego i Ustawicznego w Legnicy, ul. Lotnicza 26, 59-220 Legnica</v>
      </c>
      <c r="AA170" s="440" t="s">
        <v>691</v>
      </c>
      <c r="AB170" s="332"/>
      <c r="AC170" s="332"/>
      <c r="AD170" s="332"/>
    </row>
    <row r="171" spans="1:31" customFormat="1" ht="15" customHeight="1">
      <c r="L171" s="66">
        <v>163</v>
      </c>
      <c r="M171" s="68" t="s">
        <v>2181</v>
      </c>
      <c r="N171" s="66" t="s">
        <v>183</v>
      </c>
      <c r="O171" s="66">
        <v>84850</v>
      </c>
      <c r="P171" s="377" t="s">
        <v>70</v>
      </c>
      <c r="Q171" s="66">
        <f t="shared" si="14"/>
        <v>522301</v>
      </c>
      <c r="R171" s="66" t="str">
        <f t="shared" si="15"/>
        <v>HAN.01.</v>
      </c>
      <c r="S171" s="344" t="str">
        <f t="shared" si="18"/>
        <v>Prowadzenie sprzedaży</v>
      </c>
      <c r="T171" s="424" t="s">
        <v>2280</v>
      </c>
      <c r="U171" s="133">
        <v>3</v>
      </c>
      <c r="V171" s="436">
        <v>2</v>
      </c>
      <c r="W171" s="470" t="s">
        <v>1994</v>
      </c>
      <c r="X171" s="436">
        <v>3</v>
      </c>
      <c r="Y171" s="436">
        <v>2</v>
      </c>
      <c r="Z171" s="531" t="str">
        <f t="shared" si="17"/>
        <v>Centrum Kształcenia Zawodowego w Świdnicy, 58-105 Świdnica, ul. Gen. Władysława Sikorskiego 41</v>
      </c>
      <c r="AA171" s="440" t="s">
        <v>93</v>
      </c>
      <c r="AB171" s="272" t="s">
        <v>37</v>
      </c>
      <c r="AC171" s="120"/>
      <c r="AD171" s="120"/>
    </row>
    <row r="172" spans="1:31" customFormat="1" ht="15" customHeight="1">
      <c r="L172" s="66">
        <v>164</v>
      </c>
      <c r="M172" s="68" t="s">
        <v>2181</v>
      </c>
      <c r="N172" s="66" t="s">
        <v>183</v>
      </c>
      <c r="O172" s="66">
        <v>84850</v>
      </c>
      <c r="P172" s="68" t="s">
        <v>66</v>
      </c>
      <c r="Q172" s="66">
        <f t="shared" si="14"/>
        <v>723103</v>
      </c>
      <c r="R172" s="66" t="str">
        <f t="shared" si="15"/>
        <v>MOT.05.</v>
      </c>
      <c r="S172" s="344" t="str">
        <f t="shared" si="18"/>
        <v>Obsługa, diagnozowanie oraz naprawa pojazdów samochodowych</v>
      </c>
      <c r="T172" s="195"/>
      <c r="U172" s="481">
        <v>0</v>
      </c>
      <c r="V172" s="436">
        <v>0</v>
      </c>
      <c r="W172" s="470" t="s">
        <v>1994</v>
      </c>
      <c r="X172" s="436">
        <v>0</v>
      </c>
      <c r="Y172" s="436">
        <v>0</v>
      </c>
      <c r="Z172" s="515" t="str">
        <f t="shared" si="17"/>
        <v>Centrum Kształcenia Zawodowego w Kłodzkiej Szkole Przedsiębiorczości w Kłodzku, ul. Szkolna 8, 57-300 Kłodzko</v>
      </c>
      <c r="AA172" s="440" t="s">
        <v>677</v>
      </c>
      <c r="AB172" s="359"/>
      <c r="AC172" s="359"/>
      <c r="AD172" s="359"/>
    </row>
    <row r="173" spans="1:31" customFormat="1" ht="15" customHeight="1">
      <c r="L173" s="66">
        <v>165</v>
      </c>
      <c r="M173" s="68" t="s">
        <v>2181</v>
      </c>
      <c r="N173" s="66" t="s">
        <v>183</v>
      </c>
      <c r="O173" s="66">
        <v>84850</v>
      </c>
      <c r="P173" s="68" t="s">
        <v>66</v>
      </c>
      <c r="Q173" s="66">
        <f t="shared" si="14"/>
        <v>723103</v>
      </c>
      <c r="R173" s="66" t="str">
        <f t="shared" si="15"/>
        <v>MOT.05.</v>
      </c>
      <c r="S173" s="344" t="str">
        <f t="shared" si="18"/>
        <v>Obsługa, diagnozowanie oraz naprawa pojazdów samochodowych</v>
      </c>
      <c r="T173" s="195"/>
      <c r="U173" s="481">
        <v>0</v>
      </c>
      <c r="V173" s="436">
        <v>0</v>
      </c>
      <c r="W173" s="470" t="s">
        <v>1994</v>
      </c>
      <c r="X173" s="436">
        <v>0</v>
      </c>
      <c r="Y173" s="436">
        <v>0</v>
      </c>
      <c r="Z173" s="515" t="str">
        <f t="shared" si="17"/>
        <v>Centrum Kształcenia Zawodowego w Kłodzkiej Szkole Przedsiębiorczości w Kłodzku, ul. Szkolna 8, 57-300 Kłodzko</v>
      </c>
      <c r="AA173" s="440" t="s">
        <v>677</v>
      </c>
      <c r="AB173" s="120"/>
      <c r="AC173" s="120"/>
      <c r="AD173" s="120"/>
    </row>
    <row r="174" spans="1:31" customFormat="1" ht="15" customHeight="1">
      <c r="L174" s="66">
        <v>166</v>
      </c>
      <c r="M174" s="68" t="s">
        <v>2181</v>
      </c>
      <c r="N174" s="66" t="s">
        <v>183</v>
      </c>
      <c r="O174" s="66">
        <v>84850</v>
      </c>
      <c r="P174" s="377" t="s">
        <v>66</v>
      </c>
      <c r="Q174" s="66">
        <f t="shared" si="14"/>
        <v>723103</v>
      </c>
      <c r="R174" s="66" t="str">
        <f t="shared" si="15"/>
        <v>MOT.05.</v>
      </c>
      <c r="S174" s="344" t="str">
        <f t="shared" si="18"/>
        <v>Obsługa, diagnozowanie oraz naprawa pojazdów samochodowych</v>
      </c>
      <c r="T174" s="430" t="s">
        <v>2285</v>
      </c>
      <c r="U174" s="133">
        <v>5</v>
      </c>
      <c r="V174" s="436">
        <v>0</v>
      </c>
      <c r="W174" s="470" t="s">
        <v>1994</v>
      </c>
      <c r="X174" s="436">
        <v>5</v>
      </c>
      <c r="Y174" s="436">
        <v>0</v>
      </c>
      <c r="Z174" s="515" t="str">
        <f t="shared" si="17"/>
        <v>Centrum Kształcenia Zawodowego w Świdnicy, 58-105 Świdnica, ul. Gen. Władysława Sikorskiego 41</v>
      </c>
      <c r="AA174" s="440" t="s">
        <v>93</v>
      </c>
      <c r="AB174" s="272" t="s">
        <v>37</v>
      </c>
      <c r="AC174" s="120"/>
      <c r="AD174" s="120"/>
    </row>
    <row r="175" spans="1:31" customFormat="1" ht="15" customHeight="1">
      <c r="L175" s="66">
        <v>167</v>
      </c>
      <c r="M175" s="68" t="s">
        <v>2181</v>
      </c>
      <c r="N175" s="66" t="s">
        <v>183</v>
      </c>
      <c r="O175" s="66">
        <v>84850</v>
      </c>
      <c r="P175" s="377" t="s">
        <v>194</v>
      </c>
      <c r="Q175" s="66">
        <f t="shared" si="14"/>
        <v>711204</v>
      </c>
      <c r="R175" s="66" t="str">
        <f t="shared" si="15"/>
        <v>BUD.12.</v>
      </c>
      <c r="S175" s="344" t="str">
        <f t="shared" si="18"/>
        <v> Wykonywanie robót murarskich i tynkarskich</v>
      </c>
      <c r="T175" s="423" t="s">
        <v>2284</v>
      </c>
      <c r="U175" s="133">
        <v>4</v>
      </c>
      <c r="V175" s="436">
        <v>0</v>
      </c>
      <c r="W175" s="470" t="s">
        <v>1994</v>
      </c>
      <c r="X175" s="436">
        <v>4</v>
      </c>
      <c r="Y175" s="436">
        <v>0</v>
      </c>
      <c r="Z175" s="515" t="str">
        <f t="shared" si="17"/>
        <v>Centrum Kształcenia Zawodowego w Świdnicy, 58-105 Świdnica, ul. Gen. Władysława Sikorskiego 41</v>
      </c>
      <c r="AA175" s="440" t="s">
        <v>93</v>
      </c>
      <c r="AB175" s="129" t="s">
        <v>37</v>
      </c>
      <c r="AC175" s="271"/>
      <c r="AD175" s="120"/>
    </row>
    <row r="176" spans="1:31" customFormat="1" ht="15" customHeight="1">
      <c r="L176" s="66">
        <v>168</v>
      </c>
      <c r="M176" s="68" t="s">
        <v>2181</v>
      </c>
      <c r="N176" s="66" t="s">
        <v>183</v>
      </c>
      <c r="O176" s="66">
        <v>84850</v>
      </c>
      <c r="P176" s="377" t="s">
        <v>73</v>
      </c>
      <c r="Q176" s="66">
        <f t="shared" si="14"/>
        <v>722307</v>
      </c>
      <c r="R176" s="66" t="str">
        <f t="shared" si="15"/>
        <v>MEC.05.</v>
      </c>
      <c r="S176" s="344" t="str">
        <f t="shared" si="18"/>
        <v> Użytkowanie obrabiarek skrawających</v>
      </c>
      <c r="T176" s="426" t="s">
        <v>2279</v>
      </c>
      <c r="U176" s="133">
        <v>1</v>
      </c>
      <c r="V176" s="436">
        <v>0</v>
      </c>
      <c r="W176" s="470" t="s">
        <v>1994</v>
      </c>
      <c r="X176" s="436">
        <v>1</v>
      </c>
      <c r="Y176" s="436">
        <v>0</v>
      </c>
      <c r="Z176" s="515" t="str">
        <f t="shared" si="17"/>
        <v>Centrum Kształcenia Zawodowego w Świdnicy, 58-105 Świdnica, ul. Gen. Władysława Sikorskiego 41</v>
      </c>
      <c r="AA176" s="440" t="s">
        <v>93</v>
      </c>
      <c r="AB176" s="448"/>
      <c r="AC176" s="448"/>
      <c r="AD176" s="120"/>
    </row>
    <row r="177" spans="1:30" customFormat="1" ht="15" customHeight="1">
      <c r="L177" s="66">
        <v>169</v>
      </c>
      <c r="M177" s="68" t="s">
        <v>2181</v>
      </c>
      <c r="N177" s="66" t="s">
        <v>183</v>
      </c>
      <c r="O177" s="66">
        <v>84850</v>
      </c>
      <c r="P177" s="377" t="s">
        <v>175</v>
      </c>
      <c r="Q177" s="66">
        <f t="shared" si="14"/>
        <v>751201</v>
      </c>
      <c r="R177" s="66" t="str">
        <f t="shared" si="15"/>
        <v>SPC.01.</v>
      </c>
      <c r="S177" s="344" t="str">
        <f t="shared" si="18"/>
        <v>Produkcja wyrobów cukierniczych</v>
      </c>
      <c r="T177" s="424" t="s">
        <v>2282</v>
      </c>
      <c r="U177" s="133">
        <v>1</v>
      </c>
      <c r="V177" s="436">
        <v>1</v>
      </c>
      <c r="W177" s="470" t="s">
        <v>1994</v>
      </c>
      <c r="X177" s="436">
        <v>1</v>
      </c>
      <c r="Y177" s="436">
        <v>1</v>
      </c>
      <c r="Z177" s="526" t="str">
        <f t="shared" si="17"/>
        <v>Centrum Kształcenia Zawodowego w Świdnicy, 58-105 Świdnica, ul. Gen. Władysława Sikorskiego 41</v>
      </c>
      <c r="AA177" s="440" t="s">
        <v>93</v>
      </c>
      <c r="AB177" s="120"/>
      <c r="AC177" s="271"/>
      <c r="AD177" s="120"/>
    </row>
    <row r="178" spans="1:30" customFormat="1" ht="15" customHeight="1">
      <c r="L178" s="66">
        <v>170</v>
      </c>
      <c r="M178" s="68" t="s">
        <v>2181</v>
      </c>
      <c r="N178" s="66" t="s">
        <v>183</v>
      </c>
      <c r="O178" s="66">
        <v>84850</v>
      </c>
      <c r="P178" s="68" t="s">
        <v>191</v>
      </c>
      <c r="Q178" s="66">
        <f t="shared" si="14"/>
        <v>741201</v>
      </c>
      <c r="R178" s="66" t="str">
        <f t="shared" si="15"/>
        <v>ELE.01.</v>
      </c>
      <c r="S178" s="344" t="str">
        <f t="shared" si="18"/>
        <v> Montaż i obsługa maszyn i urządzeń elektrycznych</v>
      </c>
      <c r="T178" s="283"/>
      <c r="U178" s="481">
        <v>0</v>
      </c>
      <c r="V178" s="436">
        <v>0</v>
      </c>
      <c r="W178" s="470" t="s">
        <v>1994</v>
      </c>
      <c r="X178" s="436">
        <v>0</v>
      </c>
      <c r="Y178" s="436">
        <v>0</v>
      </c>
      <c r="Z178" s="515" t="str">
        <f t="shared" si="17"/>
        <v>Centrum Kształcenia Zawodowego w Świdnicy, 58-105 Świdnica, ul. Gen. Władysława Sikorskiego 41</v>
      </c>
      <c r="AA178" s="440" t="s">
        <v>93</v>
      </c>
      <c r="AB178" s="120"/>
      <c r="AC178" s="448" t="s">
        <v>93</v>
      </c>
      <c r="AD178" s="120"/>
    </row>
    <row r="179" spans="1:30" customFormat="1" ht="15" customHeight="1">
      <c r="L179" s="66">
        <v>171</v>
      </c>
      <c r="M179" s="68" t="s">
        <v>2181</v>
      </c>
      <c r="N179" s="66" t="s">
        <v>183</v>
      </c>
      <c r="O179" s="66">
        <v>84850</v>
      </c>
      <c r="P179" s="377" t="s">
        <v>511</v>
      </c>
      <c r="Q179" s="66">
        <f t="shared" si="14"/>
        <v>962907</v>
      </c>
      <c r="R179" s="66" t="str">
        <f t="shared" si="15"/>
        <v>HGT.03.</v>
      </c>
      <c r="S179" s="344" t="str">
        <f t="shared" si="18"/>
        <v>Obsługa gości w obiekcie świadczącym usługi hotelarskie</v>
      </c>
      <c r="T179" s="424" t="s">
        <v>2283</v>
      </c>
      <c r="U179" s="133">
        <v>2</v>
      </c>
      <c r="V179" s="436">
        <v>2</v>
      </c>
      <c r="W179" s="470" t="s">
        <v>1994</v>
      </c>
      <c r="X179" s="436">
        <v>2</v>
      </c>
      <c r="Y179" s="436">
        <v>2</v>
      </c>
      <c r="Z179" s="515" t="str">
        <f t="shared" si="17"/>
        <v>Centrum Kształcenia Zawodowego w Kłodzkiej Szkole Przedsiębiorczości w Kłodzku, ul. Szkolna 8, 57-300 Kłodzko</v>
      </c>
      <c r="AA179" s="440" t="s">
        <v>677</v>
      </c>
      <c r="AB179" s="120"/>
      <c r="AC179" s="120"/>
      <c r="AD179" s="120"/>
    </row>
    <row r="180" spans="1:30" customFormat="1" ht="15" customHeight="1">
      <c r="L180" s="66">
        <v>172</v>
      </c>
      <c r="M180" s="68" t="s">
        <v>2181</v>
      </c>
      <c r="N180" s="66" t="s">
        <v>183</v>
      </c>
      <c r="O180" s="66">
        <v>84850</v>
      </c>
      <c r="P180" s="377" t="s">
        <v>510</v>
      </c>
      <c r="Q180" s="66">
        <f t="shared" si="14"/>
        <v>513101</v>
      </c>
      <c r="R180" s="66" t="str">
        <f t="shared" si="15"/>
        <v>HGT.01.</v>
      </c>
      <c r="S180" s="344" t="str">
        <f t="shared" si="18"/>
        <v>Wykonywanie usług kelnerskich</v>
      </c>
      <c r="T180" s="428" t="s">
        <v>2273</v>
      </c>
      <c r="U180" s="133">
        <v>1</v>
      </c>
      <c r="V180" s="436">
        <v>1</v>
      </c>
      <c r="W180" s="457" t="s">
        <v>1994</v>
      </c>
      <c r="X180" s="436">
        <v>1</v>
      </c>
      <c r="Y180" s="436">
        <v>1</v>
      </c>
      <c r="Z180" s="526" t="str">
        <f t="shared" si="17"/>
        <v>Centrum Kształcenia Zawodowego w Zespole Szkół i Placówek Kształcenia Zawodowego, ul.Botaniczna 66, 65-392  Zielona Góra</v>
      </c>
      <c r="AA180" s="440" t="s">
        <v>37</v>
      </c>
      <c r="AB180" s="120"/>
      <c r="AC180" s="120"/>
      <c r="AD180" s="120"/>
    </row>
    <row r="181" spans="1:30" customFormat="1" ht="15" customHeight="1">
      <c r="L181" s="66">
        <v>173</v>
      </c>
      <c r="M181" s="68" t="s">
        <v>2181</v>
      </c>
      <c r="N181" s="66" t="s">
        <v>183</v>
      </c>
      <c r="O181" s="66">
        <v>84850</v>
      </c>
      <c r="P181" s="68" t="s">
        <v>80</v>
      </c>
      <c r="Q181" s="66">
        <f t="shared" si="14"/>
        <v>752205</v>
      </c>
      <c r="R181" s="66" t="str">
        <f t="shared" si="15"/>
        <v>DRM.04.</v>
      </c>
      <c r="S181" s="344" t="str">
        <f t="shared" si="18"/>
        <v> Wytwarzanie wyrobów z drewna i materiałów drewnopochodnych</v>
      </c>
      <c r="T181" s="424" t="s">
        <v>2281</v>
      </c>
      <c r="U181" s="607">
        <v>0</v>
      </c>
      <c r="V181" s="436">
        <v>0</v>
      </c>
      <c r="W181" s="444" t="s">
        <v>1994</v>
      </c>
      <c r="X181" s="436">
        <v>0</v>
      </c>
      <c r="Y181" s="436">
        <v>0</v>
      </c>
      <c r="Z181" s="526" t="str">
        <f t="shared" si="17"/>
        <v>Centrum Kształcenia Zawodowego w Świdnicy, 58-105 Świdnica, ul. Gen. Władysława Sikorskiego 41</v>
      </c>
      <c r="AA181" s="440" t="s">
        <v>93</v>
      </c>
      <c r="AB181" s="120"/>
      <c r="AC181" s="120"/>
      <c r="AD181" s="120"/>
    </row>
    <row r="182" spans="1:30" ht="15" customHeight="1">
      <c r="A182" s="1"/>
      <c r="L182" s="66">
        <v>174</v>
      </c>
      <c r="M182" s="298" t="s">
        <v>2178</v>
      </c>
      <c r="N182" s="265" t="s">
        <v>201</v>
      </c>
      <c r="O182" s="265">
        <v>22313</v>
      </c>
      <c r="P182" s="68" t="s">
        <v>175</v>
      </c>
      <c r="Q182" s="66">
        <f t="shared" si="14"/>
        <v>751201</v>
      </c>
      <c r="R182" s="66" t="str">
        <f t="shared" si="15"/>
        <v>SPC.01.</v>
      </c>
      <c r="S182" s="344" t="str">
        <f t="shared" si="18"/>
        <v>Produkcja wyrobów cukierniczych</v>
      </c>
      <c r="T182" s="425" t="s">
        <v>2279</v>
      </c>
      <c r="U182" s="133">
        <v>6</v>
      </c>
      <c r="V182" s="436">
        <v>6</v>
      </c>
      <c r="W182" s="457" t="s">
        <v>1994</v>
      </c>
      <c r="X182" s="436">
        <v>0</v>
      </c>
      <c r="Y182" s="436">
        <v>0</v>
      </c>
      <c r="Z182" s="515" t="str">
        <f t="shared" si="17"/>
        <v>Centrum Kształcenia Zawodowego i Ustawicznego w Legnicy, ul. Lotnicza 26, 59-220 Legnica</v>
      </c>
      <c r="AA182" s="440" t="s">
        <v>691</v>
      </c>
      <c r="AB182" s="120"/>
      <c r="AC182" s="271"/>
      <c r="AD182" s="120"/>
    </row>
    <row r="183" spans="1:30" customFormat="1" ht="15" customHeight="1">
      <c r="L183" s="66">
        <v>175</v>
      </c>
      <c r="M183" s="298" t="s">
        <v>2178</v>
      </c>
      <c r="N183" s="265" t="s">
        <v>201</v>
      </c>
      <c r="O183" s="265">
        <v>22313</v>
      </c>
      <c r="P183" s="68" t="s">
        <v>211</v>
      </c>
      <c r="Q183" s="66">
        <f t="shared" si="14"/>
        <v>432106</v>
      </c>
      <c r="R183" s="66" t="str">
        <f t="shared" si="15"/>
        <v>SPL.01.</v>
      </c>
      <c r="S183" s="344" t="str">
        <f t="shared" si="18"/>
        <v>Obsługa magazynów</v>
      </c>
      <c r="T183" s="424" t="s">
        <v>2276</v>
      </c>
      <c r="U183" s="133">
        <v>4</v>
      </c>
      <c r="V183" s="436">
        <v>3</v>
      </c>
      <c r="W183" s="457" t="s">
        <v>1994</v>
      </c>
      <c r="X183" s="436">
        <v>4</v>
      </c>
      <c r="Y183" s="436">
        <v>3</v>
      </c>
      <c r="Z183" s="526" t="str">
        <f t="shared" si="17"/>
        <v>Zespół Szkół Ponadpodstawowych im. Hipolita Cegielskiego w Ziębicach ul. Wojska Polskiego 3, 57-220 Ziębice</v>
      </c>
      <c r="AA183" s="440" t="s">
        <v>32</v>
      </c>
      <c r="AB183" s="120"/>
      <c r="AC183" s="448"/>
      <c r="AD183" s="120"/>
    </row>
    <row r="184" spans="1:30" customFormat="1" ht="15" customHeight="1">
      <c r="L184" s="66">
        <v>176</v>
      </c>
      <c r="M184" s="298" t="s">
        <v>2178</v>
      </c>
      <c r="N184" s="265" t="s">
        <v>201</v>
      </c>
      <c r="O184" s="265">
        <v>22313</v>
      </c>
      <c r="P184" s="68" t="s">
        <v>71</v>
      </c>
      <c r="Q184" s="66">
        <f t="shared" si="14"/>
        <v>512001</v>
      </c>
      <c r="R184" s="66" t="str">
        <f t="shared" si="15"/>
        <v>HGT.02.</v>
      </c>
      <c r="S184" s="344" t="str">
        <f t="shared" si="18"/>
        <v> Przygotowanie i wydawanie dań</v>
      </c>
      <c r="T184" s="426" t="s">
        <v>2283</v>
      </c>
      <c r="U184" s="436">
        <v>3</v>
      </c>
      <c r="V184" s="436">
        <v>1</v>
      </c>
      <c r="W184" s="457" t="s">
        <v>1994</v>
      </c>
      <c r="X184" s="436">
        <v>0</v>
      </c>
      <c r="Y184" s="436">
        <v>0</v>
      </c>
      <c r="Z184" s="529" t="str">
        <f t="shared" si="17"/>
        <v>Centrum Kształcenia Zawodowego i Ustawicznego w Legnicy, ul. Lotnicza 26, 59-220 Legnica</v>
      </c>
      <c r="AA184" s="440" t="s">
        <v>691</v>
      </c>
      <c r="AB184" s="120"/>
      <c r="AC184" s="120"/>
      <c r="AD184" s="120"/>
    </row>
    <row r="185" spans="1:30" customFormat="1" ht="15" customHeight="1">
      <c r="L185" s="66">
        <v>177</v>
      </c>
      <c r="M185" s="298" t="s">
        <v>2178</v>
      </c>
      <c r="N185" s="265" t="s">
        <v>201</v>
      </c>
      <c r="O185" s="265">
        <v>22313</v>
      </c>
      <c r="P185" s="68" t="s">
        <v>99</v>
      </c>
      <c r="Q185" s="66">
        <f t="shared" si="14"/>
        <v>514101</v>
      </c>
      <c r="R185" s="66" t="str">
        <f t="shared" si="15"/>
        <v>FRK.01.</v>
      </c>
      <c r="S185" s="344" t="str">
        <f t="shared" si="18"/>
        <v>Wykonywanie usług fryzjerskich</v>
      </c>
      <c r="T185" s="428" t="s">
        <v>2280</v>
      </c>
      <c r="U185" s="436">
        <v>11</v>
      </c>
      <c r="V185" s="436">
        <v>11</v>
      </c>
      <c r="W185" s="457" t="s">
        <v>1994</v>
      </c>
      <c r="X185" s="436">
        <v>2</v>
      </c>
      <c r="Y185" s="436">
        <v>2</v>
      </c>
      <c r="Z185" s="528" t="str">
        <f t="shared" si="17"/>
        <v>Centrum Kształcenia Zawodowego i Ustawicznego w Legnicy, ul. Lotnicza 26, 59-220 Legnica</v>
      </c>
      <c r="AA185" s="440" t="s">
        <v>691</v>
      </c>
      <c r="AB185" s="332"/>
      <c r="AC185" s="332"/>
      <c r="AD185" s="332"/>
    </row>
    <row r="186" spans="1:30" ht="15" customHeight="1">
      <c r="A186" s="1"/>
      <c r="L186" s="66">
        <v>178</v>
      </c>
      <c r="M186" s="298" t="s">
        <v>2178</v>
      </c>
      <c r="N186" s="265" t="s">
        <v>201</v>
      </c>
      <c r="O186" s="265">
        <v>22313</v>
      </c>
      <c r="P186" s="68" t="s">
        <v>99</v>
      </c>
      <c r="Q186" s="66">
        <f t="shared" si="14"/>
        <v>514101</v>
      </c>
      <c r="R186" s="66" t="str">
        <f t="shared" si="15"/>
        <v>FRK.01.</v>
      </c>
      <c r="S186" s="344" t="str">
        <f t="shared" si="18"/>
        <v>Wykonywanie usług fryzjerskich</v>
      </c>
      <c r="T186" s="432" t="s">
        <v>2321</v>
      </c>
      <c r="U186" s="133">
        <v>4</v>
      </c>
      <c r="V186" s="436">
        <v>2</v>
      </c>
      <c r="W186" s="457" t="s">
        <v>1994</v>
      </c>
      <c r="X186" s="436">
        <v>1</v>
      </c>
      <c r="Y186" s="436">
        <v>1</v>
      </c>
      <c r="Z186" s="515" t="str">
        <f t="shared" si="17"/>
        <v>Centrum Kształcenia Zawodowego i Ustawicznego w Legnicy, ul. Lotnicza 26, 59-220 Legnica</v>
      </c>
      <c r="AA186" s="440" t="s">
        <v>691</v>
      </c>
      <c r="AB186" s="120"/>
      <c r="AC186" s="120"/>
      <c r="AD186" s="120"/>
    </row>
    <row r="187" spans="1:30" ht="15" customHeight="1">
      <c r="A187" s="1"/>
      <c r="L187" s="66">
        <v>179</v>
      </c>
      <c r="M187" s="298" t="s">
        <v>2178</v>
      </c>
      <c r="N187" s="265" t="s">
        <v>201</v>
      </c>
      <c r="O187" s="265">
        <v>22313</v>
      </c>
      <c r="P187" s="68" t="s">
        <v>191</v>
      </c>
      <c r="Q187" s="66">
        <f t="shared" si="14"/>
        <v>741201</v>
      </c>
      <c r="R187" s="66" t="str">
        <f t="shared" si="15"/>
        <v>ELE.01.</v>
      </c>
      <c r="S187" s="344" t="str">
        <f t="shared" si="18"/>
        <v> Montaż i obsługa maszyn i urządzeń elektrycznych</v>
      </c>
      <c r="T187" s="424" t="s">
        <v>2366</v>
      </c>
      <c r="U187" s="133">
        <v>2</v>
      </c>
      <c r="V187" s="436">
        <v>0</v>
      </c>
      <c r="W187" s="457" t="s">
        <v>1994</v>
      </c>
      <c r="X187" s="436">
        <v>2</v>
      </c>
      <c r="Y187" s="436">
        <v>0</v>
      </c>
      <c r="Z187" s="515" t="str">
        <f t="shared" si="17"/>
        <v>Centrum Kształcenia Zawodowego i Ustawicznego, 67-400 Wschowa, Plac Kosynierów 1</v>
      </c>
      <c r="AA187" s="440" t="s">
        <v>679</v>
      </c>
      <c r="AB187" s="120"/>
      <c r="AC187" s="272"/>
      <c r="AD187" s="120"/>
    </row>
    <row r="188" spans="1:30" customFormat="1" ht="15" customHeight="1">
      <c r="L188" s="66">
        <v>180</v>
      </c>
      <c r="M188" s="298" t="s">
        <v>2178</v>
      </c>
      <c r="N188" s="265" t="s">
        <v>201</v>
      </c>
      <c r="O188" s="265">
        <v>22313</v>
      </c>
      <c r="P188" s="68" t="s">
        <v>180</v>
      </c>
      <c r="Q188" s="66">
        <f t="shared" si="14"/>
        <v>712905</v>
      </c>
      <c r="R188" s="66" t="str">
        <f t="shared" si="15"/>
        <v>BUD.11.</v>
      </c>
      <c r="S188" s="344" t="str">
        <f t="shared" si="18"/>
        <v> Wykonywanie robót montażowych, okładzinowych i wykończeniowych</v>
      </c>
      <c r="T188" s="73"/>
      <c r="U188" s="481">
        <v>0</v>
      </c>
      <c r="V188" s="436">
        <v>0</v>
      </c>
      <c r="W188" s="457" t="s">
        <v>1994</v>
      </c>
      <c r="X188" s="436">
        <v>0</v>
      </c>
      <c r="Y188" s="436">
        <v>0</v>
      </c>
      <c r="Z188" s="515" t="str">
        <f t="shared" si="17"/>
        <v>Centrum Kształcenia Zawodowego i Ustawicznego, 67-400 Wschowa, Plac Kosynierów 1</v>
      </c>
      <c r="AA188" s="440" t="s">
        <v>679</v>
      </c>
      <c r="AB188" s="120"/>
      <c r="AC188" s="120"/>
      <c r="AD188" s="120"/>
    </row>
    <row r="189" spans="1:30" customFormat="1" ht="15" customHeight="1">
      <c r="L189" s="66">
        <v>181</v>
      </c>
      <c r="M189" s="298" t="s">
        <v>2178</v>
      </c>
      <c r="N189" s="265" t="s">
        <v>201</v>
      </c>
      <c r="O189" s="265">
        <v>22313</v>
      </c>
      <c r="P189" s="68" t="s">
        <v>80</v>
      </c>
      <c r="Q189" s="66">
        <f t="shared" si="14"/>
        <v>752205</v>
      </c>
      <c r="R189" s="66" t="str">
        <f t="shared" si="15"/>
        <v>DRM.04.</v>
      </c>
      <c r="S189" s="344" t="str">
        <f t="shared" si="18"/>
        <v> Wytwarzanie wyrobów z drewna i materiałów drewnopochodnych</v>
      </c>
      <c r="T189" s="424" t="s">
        <v>2281</v>
      </c>
      <c r="U189" s="133">
        <v>3</v>
      </c>
      <c r="V189" s="436">
        <v>0</v>
      </c>
      <c r="W189" s="444" t="s">
        <v>1994</v>
      </c>
      <c r="X189" s="436">
        <v>0</v>
      </c>
      <c r="Y189" s="436">
        <v>0</v>
      </c>
      <c r="Z189" s="515" t="str">
        <f t="shared" si="17"/>
        <v>Centrum Kształcenia Zawodowego w Świdnicy, 58-105 Świdnica, ul. Gen. Władysława Sikorskiego 41</v>
      </c>
      <c r="AA189" s="440" t="s">
        <v>93</v>
      </c>
      <c r="AB189" s="271"/>
      <c r="AC189" s="271"/>
      <c r="AD189" s="120"/>
    </row>
    <row r="190" spans="1:30" customFormat="1" ht="15" customHeight="1">
      <c r="L190" s="66">
        <v>182</v>
      </c>
      <c r="M190" s="298" t="s">
        <v>2178</v>
      </c>
      <c r="N190" s="265" t="s">
        <v>201</v>
      </c>
      <c r="O190" s="265">
        <v>22313</v>
      </c>
      <c r="P190" s="68" t="s">
        <v>66</v>
      </c>
      <c r="Q190" s="66">
        <f t="shared" si="14"/>
        <v>723103</v>
      </c>
      <c r="R190" s="66" t="str">
        <f t="shared" si="15"/>
        <v>MOT.05.</v>
      </c>
      <c r="S190" s="344" t="str">
        <f t="shared" si="18"/>
        <v>Obsługa, diagnozowanie oraz naprawa pojazdów samochodowych</v>
      </c>
      <c r="T190" s="424" t="s">
        <v>2280</v>
      </c>
      <c r="U190" s="133">
        <v>1</v>
      </c>
      <c r="V190" s="436">
        <v>0</v>
      </c>
      <c r="W190" s="457" t="s">
        <v>1994</v>
      </c>
      <c r="X190" s="436">
        <v>3</v>
      </c>
      <c r="Y190" s="436">
        <v>0</v>
      </c>
      <c r="Z190" s="515" t="str">
        <f t="shared" si="17"/>
        <v>Centrum Kształcenia Zawodowego w Świdnicy, 58-105 Świdnica, ul. Gen. Władysława Sikorskiego 41</v>
      </c>
      <c r="AA190" s="440" t="s">
        <v>93</v>
      </c>
      <c r="AB190" s="271"/>
      <c r="AC190" s="271"/>
      <c r="AD190" s="120"/>
    </row>
    <row r="191" spans="1:30" ht="15" customHeight="1">
      <c r="A191" s="1"/>
      <c r="L191" s="66">
        <v>183</v>
      </c>
      <c r="M191" s="298" t="s">
        <v>2178</v>
      </c>
      <c r="N191" s="265" t="s">
        <v>201</v>
      </c>
      <c r="O191" s="265">
        <v>22313</v>
      </c>
      <c r="P191" s="68" t="s">
        <v>66</v>
      </c>
      <c r="Q191" s="66">
        <f t="shared" si="14"/>
        <v>723103</v>
      </c>
      <c r="R191" s="66" t="str">
        <f t="shared" si="15"/>
        <v>MOT.05.</v>
      </c>
      <c r="S191" s="344" t="str">
        <f t="shared" si="18"/>
        <v>Obsługa, diagnozowanie oraz naprawa pojazdów samochodowych</v>
      </c>
      <c r="T191" s="283"/>
      <c r="U191" s="481">
        <v>0</v>
      </c>
      <c r="V191" s="436">
        <v>0</v>
      </c>
      <c r="W191" s="457" t="s">
        <v>1994</v>
      </c>
      <c r="X191" s="436">
        <v>0</v>
      </c>
      <c r="Y191" s="436">
        <v>0</v>
      </c>
      <c r="Z191" s="526">
        <f t="shared" si="17"/>
        <v>0</v>
      </c>
      <c r="AA191" s="440"/>
      <c r="AB191" s="356"/>
      <c r="AC191" s="356"/>
      <c r="AD191" s="332"/>
    </row>
    <row r="192" spans="1:30" customFormat="1" ht="15" customHeight="1">
      <c r="L192" s="66">
        <v>184</v>
      </c>
      <c r="M192" s="298" t="s">
        <v>2178</v>
      </c>
      <c r="N192" s="265" t="s">
        <v>201</v>
      </c>
      <c r="O192" s="265">
        <v>22313</v>
      </c>
      <c r="P192" s="68" t="s">
        <v>125</v>
      </c>
      <c r="Q192" s="66">
        <f t="shared" si="14"/>
        <v>712618</v>
      </c>
      <c r="R192" s="66" t="str">
        <f t="shared" si="15"/>
        <v>BUD.09.</v>
      </c>
      <c r="S192" s="344" t="str">
        <f t="shared" si="18"/>
        <v>Wykonywanie robót związanych z budową, montażem i eksploatacją sieci oraz instalacji sanitarnych</v>
      </c>
      <c r="T192" s="424" t="s">
        <v>2279</v>
      </c>
      <c r="U192" s="133">
        <v>2</v>
      </c>
      <c r="V192" s="436">
        <v>0</v>
      </c>
      <c r="W192" s="457" t="s">
        <v>1994</v>
      </c>
      <c r="X192" s="436">
        <v>0</v>
      </c>
      <c r="Y192" s="436">
        <v>0</v>
      </c>
      <c r="Z192" s="528" t="str">
        <f t="shared" si="17"/>
        <v>Centrum Kształcenia Zawodowego w Świdnicy, 58-105 Świdnica, ul. Gen. Władysława Sikorskiego 41</v>
      </c>
      <c r="AA192" s="440" t="s">
        <v>93</v>
      </c>
      <c r="AB192" s="449" t="s">
        <v>37</v>
      </c>
      <c r="AC192" s="448"/>
      <c r="AD192" s="120"/>
    </row>
    <row r="193" spans="12:31" customFormat="1" ht="15" customHeight="1">
      <c r="L193" s="66">
        <v>185</v>
      </c>
      <c r="M193" s="298" t="s">
        <v>2178</v>
      </c>
      <c r="N193" s="265" t="s">
        <v>201</v>
      </c>
      <c r="O193" s="265">
        <v>22313</v>
      </c>
      <c r="P193" s="68" t="s">
        <v>78</v>
      </c>
      <c r="Q193" s="66">
        <f t="shared" si="14"/>
        <v>741103</v>
      </c>
      <c r="R193" s="66" t="str">
        <f t="shared" si="15"/>
        <v>ELE.02.</v>
      </c>
      <c r="S193" s="344" t="str">
        <f t="shared" si="18"/>
        <v>Montaż, uruchamianie i konserwacja instalacji, maszyn i urządzeń elektrycznych</v>
      </c>
      <c r="T193" s="423" t="s">
        <v>2284</v>
      </c>
      <c r="U193" s="133">
        <v>1</v>
      </c>
      <c r="V193" s="436">
        <v>0</v>
      </c>
      <c r="W193" s="457" t="s">
        <v>1994</v>
      </c>
      <c r="X193" s="436">
        <v>1</v>
      </c>
      <c r="Y193" s="436">
        <v>0</v>
      </c>
      <c r="Z193" s="515" t="str">
        <f t="shared" si="17"/>
        <v>Centrum Kształcenia Zawodowego w Świdnicy, 58-105 Świdnica, ul. Gen. Władysława Sikorskiego 41</v>
      </c>
      <c r="AA193" s="440" t="s">
        <v>93</v>
      </c>
      <c r="AB193" s="120"/>
      <c r="AC193" s="120"/>
      <c r="AD193" s="120"/>
      <c r="AE193" t="s">
        <v>202</v>
      </c>
    </row>
    <row r="194" spans="12:31" customFormat="1" ht="15" customHeight="1">
      <c r="L194" s="66">
        <v>186</v>
      </c>
      <c r="M194" s="298" t="s">
        <v>2178</v>
      </c>
      <c r="N194" s="265" t="s">
        <v>201</v>
      </c>
      <c r="O194" s="265">
        <v>22313</v>
      </c>
      <c r="P194" s="68" t="s">
        <v>194</v>
      </c>
      <c r="Q194" s="66">
        <f t="shared" si="14"/>
        <v>711204</v>
      </c>
      <c r="R194" s="66" t="str">
        <f t="shared" si="15"/>
        <v>BUD.12.</v>
      </c>
      <c r="S194" s="344" t="str">
        <f t="shared" si="18"/>
        <v> Wykonywanie robót murarskich i tynkarskich</v>
      </c>
      <c r="T194" s="73"/>
      <c r="U194" s="481">
        <v>0</v>
      </c>
      <c r="V194" s="436">
        <v>0</v>
      </c>
      <c r="W194" s="457" t="s">
        <v>1994</v>
      </c>
      <c r="X194" s="436">
        <v>0</v>
      </c>
      <c r="Y194" s="436">
        <v>0</v>
      </c>
      <c r="Z194" s="515">
        <f t="shared" si="17"/>
        <v>0</v>
      </c>
      <c r="AA194" s="440"/>
      <c r="AB194" s="120"/>
      <c r="AC194" s="120"/>
      <c r="AD194" s="120"/>
    </row>
    <row r="195" spans="12:31" customFormat="1" ht="15" customHeight="1">
      <c r="L195" s="66">
        <v>187</v>
      </c>
      <c r="M195" s="298" t="s">
        <v>2178</v>
      </c>
      <c r="N195" s="265" t="s">
        <v>201</v>
      </c>
      <c r="O195" s="265">
        <v>22313</v>
      </c>
      <c r="P195" s="68" t="s">
        <v>515</v>
      </c>
      <c r="Q195" s="66">
        <f t="shared" si="14"/>
        <v>723310</v>
      </c>
      <c r="R195" s="66" t="str">
        <f t="shared" si="15"/>
        <v>MEC.03.</v>
      </c>
      <c r="S195" s="344" t="str">
        <f t="shared" si="18"/>
        <v>Montaż i obsługa maszyn i urządzeń</v>
      </c>
      <c r="T195" s="195"/>
      <c r="U195" s="481">
        <v>0</v>
      </c>
      <c r="V195" s="436">
        <v>0</v>
      </c>
      <c r="W195" s="457" t="s">
        <v>1994</v>
      </c>
      <c r="X195" s="436">
        <v>0</v>
      </c>
      <c r="Y195" s="436">
        <v>0</v>
      </c>
      <c r="Z195" s="515">
        <f t="shared" si="17"/>
        <v>0</v>
      </c>
      <c r="AA195" s="440"/>
      <c r="AB195" s="120"/>
      <c r="AC195" s="120"/>
      <c r="AD195" s="120"/>
    </row>
    <row r="196" spans="12:31" customFormat="1" ht="15" customHeight="1">
      <c r="L196" s="66">
        <v>188</v>
      </c>
      <c r="M196" s="298" t="s">
        <v>2178</v>
      </c>
      <c r="N196" s="265" t="s">
        <v>201</v>
      </c>
      <c r="O196" s="265">
        <v>22313</v>
      </c>
      <c r="P196" s="68" t="s">
        <v>192</v>
      </c>
      <c r="Q196" s="66">
        <f t="shared" si="14"/>
        <v>713203</v>
      </c>
      <c r="R196" s="66" t="str">
        <f t="shared" si="15"/>
        <v>MOT.03.</v>
      </c>
      <c r="S196" s="344" t="str">
        <f t="shared" si="18"/>
        <v>Diagnozowanie i naprawa powłok lakierniczych</v>
      </c>
      <c r="T196" s="283"/>
      <c r="U196" s="481">
        <v>0</v>
      </c>
      <c r="V196" s="436">
        <v>0</v>
      </c>
      <c r="W196" s="457" t="s">
        <v>1994</v>
      </c>
      <c r="X196" s="436">
        <v>0</v>
      </c>
      <c r="Y196" s="436">
        <v>0</v>
      </c>
      <c r="Z196" s="515" t="str">
        <f t="shared" si="17"/>
        <v>Centrum Kształcenia Zawodowego w Świdnicy, 58-105 Świdnica, ul. Gen. Władysława Sikorskiego 41</v>
      </c>
      <c r="AA196" s="440" t="s">
        <v>93</v>
      </c>
      <c r="AB196" s="120"/>
      <c r="AC196" s="120"/>
      <c r="AD196" s="120"/>
    </row>
    <row r="197" spans="12:31" customFormat="1" ht="15" customHeight="1">
      <c r="L197" s="66">
        <v>189</v>
      </c>
      <c r="M197" s="298" t="s">
        <v>2178</v>
      </c>
      <c r="N197" s="265" t="s">
        <v>201</v>
      </c>
      <c r="O197" s="265">
        <v>22313</v>
      </c>
      <c r="P197" s="68" t="s">
        <v>532</v>
      </c>
      <c r="Q197" s="66">
        <f t="shared" si="14"/>
        <v>753105</v>
      </c>
      <c r="R197" s="66" t="str">
        <f t="shared" si="15"/>
        <v>MOD.03.</v>
      </c>
      <c r="S197" s="344" t="str">
        <f t="shared" si="18"/>
        <v>Projektowanie i wytwarzanie wyrobów odzieżowych</v>
      </c>
      <c r="T197" s="428" t="s">
        <v>2274</v>
      </c>
      <c r="U197" s="133">
        <v>1</v>
      </c>
      <c r="V197" s="436">
        <v>0</v>
      </c>
      <c r="W197" s="457" t="s">
        <v>1994</v>
      </c>
      <c r="X197" s="436">
        <v>1</v>
      </c>
      <c r="Y197" s="436">
        <v>0</v>
      </c>
      <c r="Z197" s="526" t="str">
        <f t="shared" si="17"/>
        <v>Centrum Kształcenia Zawodowego w Zespole Szkół i Placówek Kształcenia Zawodowego, ul.Botaniczna 66, 65-392  Zielona Góra</v>
      </c>
      <c r="AA197" s="440" t="s">
        <v>37</v>
      </c>
      <c r="AB197" s="271"/>
      <c r="AC197" s="120"/>
      <c r="AD197" s="120"/>
    </row>
    <row r="198" spans="12:31" customFormat="1" ht="15" customHeight="1">
      <c r="L198" s="66">
        <v>190</v>
      </c>
      <c r="M198" s="298" t="s">
        <v>2178</v>
      </c>
      <c r="N198" s="265" t="s">
        <v>201</v>
      </c>
      <c r="O198" s="265">
        <v>22313</v>
      </c>
      <c r="P198" s="68" t="s">
        <v>70</v>
      </c>
      <c r="Q198" s="66">
        <f t="shared" si="14"/>
        <v>522301</v>
      </c>
      <c r="R198" s="66" t="str">
        <f t="shared" si="15"/>
        <v>HAN.01.</v>
      </c>
      <c r="S198" s="344" t="str">
        <f t="shared" si="18"/>
        <v>Prowadzenie sprzedaży</v>
      </c>
      <c r="T198" s="195"/>
      <c r="U198" s="481">
        <v>0</v>
      </c>
      <c r="V198" s="436">
        <v>0</v>
      </c>
      <c r="W198" s="470" t="s">
        <v>1994</v>
      </c>
      <c r="X198" s="436">
        <v>0</v>
      </c>
      <c r="Y198" s="436">
        <v>0</v>
      </c>
      <c r="Z198" s="515">
        <f t="shared" si="17"/>
        <v>0</v>
      </c>
      <c r="AA198" s="440"/>
      <c r="AB198" s="271"/>
      <c r="AC198" s="120"/>
      <c r="AD198" s="120"/>
    </row>
    <row r="199" spans="12:31" customFormat="1" ht="15" customHeight="1">
      <c r="L199" s="66">
        <v>191</v>
      </c>
      <c r="M199" s="298" t="s">
        <v>2178</v>
      </c>
      <c r="N199" s="265" t="s">
        <v>201</v>
      </c>
      <c r="O199" s="265">
        <v>22313</v>
      </c>
      <c r="P199" s="68" t="s">
        <v>79</v>
      </c>
      <c r="Q199" s="66">
        <f t="shared" ref="Q199:Q262" si="19">IFERROR(VLOOKUP(P199,B$8:E$125,2,0),0)</f>
        <v>751204</v>
      </c>
      <c r="R199" s="66" t="str">
        <f t="shared" si="15"/>
        <v>SPC.03.</v>
      </c>
      <c r="S199" s="344" t="str">
        <f t="shared" si="18"/>
        <v>Produkcja wyrobów piekarskich</v>
      </c>
      <c r="T199" s="424" t="s">
        <v>2283</v>
      </c>
      <c r="U199" s="133">
        <v>1</v>
      </c>
      <c r="V199" s="436">
        <v>0</v>
      </c>
      <c r="W199" s="457" t="s">
        <v>1994</v>
      </c>
      <c r="X199" s="436">
        <v>1</v>
      </c>
      <c r="Y199" s="436">
        <v>0</v>
      </c>
      <c r="Z199" s="515" t="str">
        <f t="shared" si="17"/>
        <v>Centrum Kształcenia Zawodowego w Świdnicy, 58-105 Świdnica, ul. Gen. Władysława Sikorskiego 41</v>
      </c>
      <c r="AA199" s="440" t="s">
        <v>93</v>
      </c>
      <c r="AB199" s="316"/>
      <c r="AC199" s="315"/>
      <c r="AD199" s="315"/>
    </row>
    <row r="200" spans="12:31" customFormat="1" ht="15" customHeight="1">
      <c r="L200" s="66">
        <v>192</v>
      </c>
      <c r="M200" s="298" t="s">
        <v>2178</v>
      </c>
      <c r="N200" s="265" t="s">
        <v>201</v>
      </c>
      <c r="O200" s="265">
        <v>22313</v>
      </c>
      <c r="P200" s="68" t="s">
        <v>75</v>
      </c>
      <c r="Q200" s="66">
        <f t="shared" si="19"/>
        <v>343101</v>
      </c>
      <c r="R200" s="66" t="str">
        <f t="shared" ref="R200:R263" si="20">IFERROR(VLOOKUP(Q200,C$8:F$125,2,0),0)</f>
        <v>AUD.02.</v>
      </c>
      <c r="S200" s="344" t="str">
        <f t="shared" ref="S200:S214" si="21">IFERROR(VLOOKUP(R200,D$8:G$125,2,0),0)</f>
        <v> Rejestracja, obróbka i publikacja obrazu</v>
      </c>
      <c r="T200" s="425" t="s">
        <v>2276</v>
      </c>
      <c r="U200" s="376">
        <v>1</v>
      </c>
      <c r="V200" s="436">
        <v>1</v>
      </c>
      <c r="W200" s="457" t="s">
        <v>1994</v>
      </c>
      <c r="X200" s="436">
        <v>1</v>
      </c>
      <c r="Y200" s="436">
        <v>1</v>
      </c>
      <c r="Z200" s="526" t="str">
        <f t="shared" si="17"/>
        <v>Zespół Placówek Oświatowych Centrum Kształcenia Zawodowego nr 2 w Olkuszu, ul. Legionów Polskich 3</v>
      </c>
      <c r="AA200" s="440" t="s">
        <v>678</v>
      </c>
      <c r="AB200" s="316"/>
      <c r="AC200" s="315"/>
      <c r="AD200" s="315"/>
    </row>
    <row r="201" spans="12:31" customFormat="1" ht="15" customHeight="1">
      <c r="L201" s="66">
        <v>193</v>
      </c>
      <c r="M201" s="68" t="s">
        <v>2171</v>
      </c>
      <c r="N201" s="66" t="s">
        <v>1202</v>
      </c>
      <c r="O201" s="66">
        <v>31152</v>
      </c>
      <c r="P201" s="68" t="s">
        <v>69</v>
      </c>
      <c r="Q201" s="66">
        <f t="shared" si="19"/>
        <v>741203</v>
      </c>
      <c r="R201" s="66" t="str">
        <f t="shared" si="20"/>
        <v>MOT.02.</v>
      </c>
      <c r="S201" s="344" t="str">
        <f t="shared" si="21"/>
        <v>Obsługa, diagnozowanie oraz naprawa mechatronicznych systemów pojazdów samochodowych</v>
      </c>
      <c r="T201" s="497" t="s">
        <v>2283</v>
      </c>
      <c r="U201" s="192">
        <v>3</v>
      </c>
      <c r="V201" s="469">
        <v>0</v>
      </c>
      <c r="W201" s="456" t="s">
        <v>1994</v>
      </c>
      <c r="X201" s="436">
        <v>3</v>
      </c>
      <c r="Y201" s="436">
        <v>0</v>
      </c>
      <c r="Z201" s="526" t="str">
        <f t="shared" ref="Z201:Z215" si="22">IFERROR(VLOOKUP(AA201,AH$8:AI$35,2,0),0)</f>
        <v>Centrum Kształcenia Zawodowego w Świdnicy, 58-105 Świdnica, ul. Gen. Władysława Sikorskiego 41</v>
      </c>
      <c r="AA201" s="440" t="s">
        <v>93</v>
      </c>
      <c r="AB201" s="271"/>
      <c r="AC201" s="120"/>
      <c r="AD201" s="120"/>
    </row>
    <row r="202" spans="12:31" customFormat="1" ht="15" customHeight="1">
      <c r="L202" s="66">
        <v>194</v>
      </c>
      <c r="M202" s="68" t="s">
        <v>2171</v>
      </c>
      <c r="N202" s="66" t="s">
        <v>1202</v>
      </c>
      <c r="O202" s="66">
        <v>31152</v>
      </c>
      <c r="P202" s="68" t="s">
        <v>66</v>
      </c>
      <c r="Q202" s="66">
        <f t="shared" si="19"/>
        <v>723103</v>
      </c>
      <c r="R202" s="66" t="str">
        <f t="shared" si="20"/>
        <v>MOT.05.</v>
      </c>
      <c r="S202" s="344" t="str">
        <f t="shared" si="21"/>
        <v>Obsługa, diagnozowanie oraz naprawa pojazdów samochodowych</v>
      </c>
      <c r="T202" s="674" t="s">
        <v>2282</v>
      </c>
      <c r="U202" s="133">
        <v>20</v>
      </c>
      <c r="V202" s="436">
        <v>1</v>
      </c>
      <c r="W202" s="456" t="s">
        <v>1994</v>
      </c>
      <c r="X202" s="436">
        <v>20</v>
      </c>
      <c r="Y202" s="436">
        <v>1</v>
      </c>
      <c r="Z202" s="515" t="str">
        <f t="shared" si="22"/>
        <v>Centrum Kształcenia Zawodowego w Oleśnicy, ul. Wojska Polskiego 67</v>
      </c>
      <c r="AA202" s="440" t="s">
        <v>692</v>
      </c>
      <c r="AB202" s="448"/>
      <c r="AC202" s="120"/>
      <c r="AD202" s="120"/>
    </row>
    <row r="203" spans="12:31" customFormat="1" ht="15" customHeight="1">
      <c r="L203" s="66">
        <v>195</v>
      </c>
      <c r="M203" s="68" t="s">
        <v>2171</v>
      </c>
      <c r="N203" s="66" t="s">
        <v>1202</v>
      </c>
      <c r="O203" s="66">
        <v>31152</v>
      </c>
      <c r="P203" s="377" t="s">
        <v>73</v>
      </c>
      <c r="Q203" s="66">
        <f t="shared" si="19"/>
        <v>722307</v>
      </c>
      <c r="R203" s="66" t="str">
        <f t="shared" si="20"/>
        <v>MEC.05.</v>
      </c>
      <c r="S203" s="344" t="str">
        <f t="shared" si="21"/>
        <v> Użytkowanie obrabiarek skrawających</v>
      </c>
      <c r="T203" s="673"/>
      <c r="U203" s="133">
        <v>11</v>
      </c>
      <c r="V203" s="436">
        <v>1</v>
      </c>
      <c r="W203" s="456" t="s">
        <v>1994</v>
      </c>
      <c r="X203" s="441">
        <v>0</v>
      </c>
      <c r="Y203" s="441">
        <v>0</v>
      </c>
      <c r="Z203" s="515">
        <f t="shared" si="22"/>
        <v>0</v>
      </c>
      <c r="AA203" s="440" t="s">
        <v>1006</v>
      </c>
      <c r="AB203" s="271"/>
      <c r="AC203" s="120"/>
      <c r="AD203" s="120"/>
    </row>
    <row r="204" spans="12:31" customFormat="1" ht="15" customHeight="1">
      <c r="L204" s="66">
        <v>196</v>
      </c>
      <c r="M204" s="68" t="s">
        <v>2171</v>
      </c>
      <c r="N204" s="66" t="s">
        <v>1202</v>
      </c>
      <c r="O204" s="66">
        <v>31152</v>
      </c>
      <c r="P204" s="68" t="s">
        <v>73</v>
      </c>
      <c r="Q204" s="66">
        <f t="shared" si="19"/>
        <v>722307</v>
      </c>
      <c r="R204" s="66" t="str">
        <f t="shared" si="20"/>
        <v>MEC.05.</v>
      </c>
      <c r="S204" s="344" t="str">
        <f t="shared" si="21"/>
        <v> Użytkowanie obrabiarek skrawających</v>
      </c>
      <c r="T204" s="673" t="s">
        <v>2283</v>
      </c>
      <c r="U204" s="133">
        <v>8</v>
      </c>
      <c r="V204" s="436">
        <v>0</v>
      </c>
      <c r="W204" s="456" t="s">
        <v>1994</v>
      </c>
      <c r="X204" s="441">
        <v>8</v>
      </c>
      <c r="Y204" s="441">
        <v>0</v>
      </c>
      <c r="Z204" s="530" t="str">
        <f t="shared" si="22"/>
        <v>Centrum Kształcenia Zawodowego w Oleśnicy, ul. Wojska Polskiego 67</v>
      </c>
      <c r="AA204" s="440" t="s">
        <v>692</v>
      </c>
      <c r="AB204" s="271"/>
      <c r="AC204" s="272"/>
      <c r="AD204" s="120"/>
    </row>
    <row r="205" spans="12:31" customFormat="1" ht="15" customHeight="1">
      <c r="L205" s="66">
        <v>197</v>
      </c>
      <c r="M205" s="68" t="s">
        <v>2171</v>
      </c>
      <c r="N205" s="66" t="s">
        <v>1202</v>
      </c>
      <c r="O205" s="66">
        <v>31152</v>
      </c>
      <c r="P205" s="68" t="s">
        <v>80</v>
      </c>
      <c r="Q205" s="66">
        <f t="shared" si="19"/>
        <v>752205</v>
      </c>
      <c r="R205" s="66" t="str">
        <f t="shared" si="20"/>
        <v>DRM.04.</v>
      </c>
      <c r="S205" s="344" t="str">
        <f t="shared" si="21"/>
        <v> Wytwarzanie wyrobów z drewna i materiałów drewnopochodnych</v>
      </c>
      <c r="T205" s="673" t="s">
        <v>2283</v>
      </c>
      <c r="U205" s="192">
        <v>4</v>
      </c>
      <c r="V205" s="469">
        <v>0</v>
      </c>
      <c r="W205" s="456" t="s">
        <v>1994</v>
      </c>
      <c r="X205" s="441">
        <v>4</v>
      </c>
      <c r="Y205" s="441">
        <v>0</v>
      </c>
      <c r="Z205" s="515" t="str">
        <f t="shared" si="22"/>
        <v>Centrum Kształcenia Zawodowego w Oleśnicy, ul. Wojska Polskiego 67</v>
      </c>
      <c r="AA205" s="440" t="s">
        <v>692</v>
      </c>
      <c r="AB205" s="271"/>
      <c r="AC205" s="120"/>
      <c r="AD205" s="120"/>
      <c r="AE205" t="s">
        <v>202</v>
      </c>
    </row>
    <row r="206" spans="12:31" customFormat="1" ht="15" customHeight="1">
      <c r="L206" s="66">
        <v>198</v>
      </c>
      <c r="M206" s="68" t="s">
        <v>2171</v>
      </c>
      <c r="N206" s="66" t="s">
        <v>1202</v>
      </c>
      <c r="O206" s="66">
        <v>31152</v>
      </c>
      <c r="P206" s="68" t="s">
        <v>70</v>
      </c>
      <c r="Q206" s="66">
        <f t="shared" si="19"/>
        <v>522301</v>
      </c>
      <c r="R206" s="66" t="str">
        <f t="shared" si="20"/>
        <v>HAN.01.</v>
      </c>
      <c r="S206" s="344" t="str">
        <f t="shared" si="21"/>
        <v>Prowadzenie sprzedaży</v>
      </c>
      <c r="T206" s="512" t="s">
        <v>2280</v>
      </c>
      <c r="U206" s="469">
        <v>9</v>
      </c>
      <c r="V206" s="469">
        <v>5</v>
      </c>
      <c r="W206" s="456" t="s">
        <v>1994</v>
      </c>
      <c r="X206" s="441">
        <v>9</v>
      </c>
      <c r="Y206" s="441">
        <v>5</v>
      </c>
      <c r="Z206" s="515" t="str">
        <f t="shared" si="22"/>
        <v>Centrum Kształcenia Zawodowego w Oleśnicy, ul. Wojska Polskiego 67</v>
      </c>
      <c r="AA206" s="440" t="s">
        <v>692</v>
      </c>
      <c r="AB206" s="271"/>
      <c r="AC206" s="120"/>
      <c r="AD206" s="120"/>
    </row>
    <row r="207" spans="12:31" customFormat="1" ht="15" customHeight="1">
      <c r="L207" s="66">
        <v>199</v>
      </c>
      <c r="M207" s="68" t="s">
        <v>2171</v>
      </c>
      <c r="N207" s="66" t="s">
        <v>1202</v>
      </c>
      <c r="O207" s="66">
        <v>31152</v>
      </c>
      <c r="P207" s="68" t="s">
        <v>125</v>
      </c>
      <c r="Q207" s="66">
        <f t="shared" si="19"/>
        <v>712618</v>
      </c>
      <c r="R207" s="66" t="str">
        <f t="shared" si="20"/>
        <v>BUD.09.</v>
      </c>
      <c r="S207" s="344" t="str">
        <f t="shared" si="21"/>
        <v>Wykonywanie robót związanych z budową, montażem i eksploatacją sieci oraz instalacji sanitarnych</v>
      </c>
      <c r="T207" s="673" t="s">
        <v>2279</v>
      </c>
      <c r="U207" s="192">
        <v>2</v>
      </c>
      <c r="V207" s="469">
        <v>0</v>
      </c>
      <c r="W207" s="456" t="s">
        <v>1994</v>
      </c>
      <c r="X207" s="441">
        <v>2</v>
      </c>
      <c r="Y207" s="441">
        <v>0</v>
      </c>
      <c r="Z207" s="515" t="str">
        <f t="shared" si="22"/>
        <v>Centrum Kształcenia Zawodowego w Świdnicy, 58-105 Świdnica, ul. Gen. Władysława Sikorskiego 41</v>
      </c>
      <c r="AA207" s="440" t="s">
        <v>93</v>
      </c>
      <c r="AB207" s="271"/>
      <c r="AC207" s="120"/>
      <c r="AD207" s="120"/>
    </row>
    <row r="208" spans="12:31" customFormat="1" ht="15" customHeight="1">
      <c r="L208" s="66">
        <v>200</v>
      </c>
      <c r="M208" s="68" t="s">
        <v>2171</v>
      </c>
      <c r="N208" s="66" t="s">
        <v>1202</v>
      </c>
      <c r="O208" s="66">
        <v>31152</v>
      </c>
      <c r="P208" s="68" t="s">
        <v>177</v>
      </c>
      <c r="Q208" s="66">
        <f t="shared" si="19"/>
        <v>722204</v>
      </c>
      <c r="R208" s="66" t="str">
        <f t="shared" si="20"/>
        <v>MEC.08.</v>
      </c>
      <c r="S208" s="344" t="str">
        <f t="shared" si="21"/>
        <v>Wykonywanie i naprawa elementów maszyn, urządzeń i narzędzi</v>
      </c>
      <c r="T208" s="497" t="s">
        <v>2283</v>
      </c>
      <c r="U208" s="192">
        <v>4</v>
      </c>
      <c r="V208" s="469">
        <v>0</v>
      </c>
      <c r="W208" s="456" t="s">
        <v>1994</v>
      </c>
      <c r="X208" s="441">
        <v>4</v>
      </c>
      <c r="Y208" s="441">
        <v>0</v>
      </c>
      <c r="Z208" s="526" t="str">
        <f t="shared" si="22"/>
        <v>Centrum Kształcenia Zawodowego w CKZiU,  ul. Tadeusza Kościuszki 27, 56-100 Wołów</v>
      </c>
      <c r="AA208" s="440" t="s">
        <v>190</v>
      </c>
      <c r="AB208" s="271"/>
      <c r="AC208" s="271"/>
      <c r="AD208" s="120"/>
      <c r="AE208" t="s">
        <v>202</v>
      </c>
    </row>
    <row r="209" spans="1:30" customFormat="1" ht="15" customHeight="1">
      <c r="L209" s="66">
        <v>201</v>
      </c>
      <c r="M209" s="68" t="s">
        <v>2171</v>
      </c>
      <c r="N209" s="66" t="s">
        <v>1202</v>
      </c>
      <c r="O209" s="66">
        <v>31152</v>
      </c>
      <c r="P209" s="68" t="s">
        <v>192</v>
      </c>
      <c r="Q209" s="66">
        <f t="shared" si="19"/>
        <v>713203</v>
      </c>
      <c r="R209" s="66" t="str">
        <f t="shared" si="20"/>
        <v>MOT.03.</v>
      </c>
      <c r="S209" s="344" t="str">
        <f t="shared" si="21"/>
        <v>Diagnozowanie i naprawa powłok lakierniczych</v>
      </c>
      <c r="T209" s="673" t="s">
        <v>2284</v>
      </c>
      <c r="U209" s="192">
        <v>3</v>
      </c>
      <c r="V209" s="469">
        <v>0</v>
      </c>
      <c r="W209" s="456" t="s">
        <v>1994</v>
      </c>
      <c r="X209" s="436">
        <v>3</v>
      </c>
      <c r="Y209" s="436">
        <v>0</v>
      </c>
      <c r="Z209" s="526" t="str">
        <f t="shared" si="22"/>
        <v>Centrum Kształcenia Zawodowego w Oleśnicy, ul. Wojska Polskiego 67</v>
      </c>
      <c r="AA209" s="440" t="s">
        <v>692</v>
      </c>
      <c r="AB209" s="448"/>
      <c r="AC209" s="448"/>
      <c r="AD209" s="120"/>
    </row>
    <row r="210" spans="1:30" customFormat="1" ht="15" customHeight="1">
      <c r="L210" s="66">
        <v>202</v>
      </c>
      <c r="M210" s="68" t="s">
        <v>2171</v>
      </c>
      <c r="N210" s="66" t="s">
        <v>1202</v>
      </c>
      <c r="O210" s="66">
        <v>31152</v>
      </c>
      <c r="P210" s="68" t="s">
        <v>175</v>
      </c>
      <c r="Q210" s="66">
        <f t="shared" si="19"/>
        <v>751201</v>
      </c>
      <c r="R210" s="66" t="str">
        <f t="shared" si="20"/>
        <v>SPC.01.</v>
      </c>
      <c r="S210" s="344" t="str">
        <f t="shared" si="21"/>
        <v>Produkcja wyrobów cukierniczych</v>
      </c>
      <c r="T210" s="673" t="s">
        <v>2282</v>
      </c>
      <c r="U210" s="192">
        <v>12</v>
      </c>
      <c r="V210" s="469">
        <v>7</v>
      </c>
      <c r="W210" s="456" t="s">
        <v>1994</v>
      </c>
      <c r="X210" s="436">
        <v>12</v>
      </c>
      <c r="Y210" s="436">
        <v>7</v>
      </c>
      <c r="Z210" s="526" t="str">
        <f t="shared" si="22"/>
        <v>Centrum Kształcenia Zawodowego w Oleśnicy, ul. Wojska Polskiego 67</v>
      </c>
      <c r="AA210" s="440" t="s">
        <v>692</v>
      </c>
      <c r="AB210" s="120"/>
      <c r="AC210" s="120"/>
      <c r="AD210" s="120"/>
    </row>
    <row r="211" spans="1:30" customFormat="1" ht="15" customHeight="1">
      <c r="L211" s="66">
        <v>203</v>
      </c>
      <c r="M211" s="68" t="s">
        <v>2171</v>
      </c>
      <c r="N211" s="66" t="s">
        <v>1202</v>
      </c>
      <c r="O211" s="66">
        <v>31152</v>
      </c>
      <c r="P211" s="393" t="s">
        <v>71</v>
      </c>
      <c r="Q211" s="66">
        <f t="shared" si="19"/>
        <v>512001</v>
      </c>
      <c r="R211" s="66" t="str">
        <f t="shared" si="20"/>
        <v>HGT.02.</v>
      </c>
      <c r="S211" s="344" t="str">
        <f t="shared" si="21"/>
        <v> Przygotowanie i wydawanie dań</v>
      </c>
      <c r="T211" s="671" t="s">
        <v>2285</v>
      </c>
      <c r="U211" s="192">
        <v>14</v>
      </c>
      <c r="V211" s="469">
        <v>8</v>
      </c>
      <c r="W211" s="456" t="s">
        <v>1994</v>
      </c>
      <c r="X211" s="436">
        <v>14</v>
      </c>
      <c r="Y211" s="436">
        <v>8</v>
      </c>
      <c r="Z211" s="515" t="str">
        <f t="shared" si="22"/>
        <v>Centrum Kształcenia Zawodowego w Oleśnicy, ul. Wojska Polskiego 67</v>
      </c>
      <c r="AA211" s="440" t="s">
        <v>692</v>
      </c>
      <c r="AB211" s="120"/>
      <c r="AC211" s="120"/>
      <c r="AD211" s="120"/>
    </row>
    <row r="212" spans="1:30" customFormat="1" ht="19.5" customHeight="1">
      <c r="L212" s="66">
        <v>204</v>
      </c>
      <c r="M212" s="68" t="s">
        <v>2171</v>
      </c>
      <c r="N212" s="66" t="s">
        <v>1202</v>
      </c>
      <c r="O212" s="66">
        <v>31152</v>
      </c>
      <c r="P212" s="68" t="s">
        <v>79</v>
      </c>
      <c r="Q212" s="66">
        <f t="shared" si="19"/>
        <v>751204</v>
      </c>
      <c r="R212" s="66" t="str">
        <f t="shared" si="20"/>
        <v>SPC.03.</v>
      </c>
      <c r="S212" s="344" t="str">
        <f t="shared" si="21"/>
        <v>Produkcja wyrobów piekarskich</v>
      </c>
      <c r="T212" s="673" t="s">
        <v>2284</v>
      </c>
      <c r="U212" s="192">
        <v>4</v>
      </c>
      <c r="V212" s="469">
        <v>2</v>
      </c>
      <c r="W212" s="456" t="s">
        <v>1994</v>
      </c>
      <c r="X212" s="436">
        <v>4</v>
      </c>
      <c r="Y212" s="436">
        <v>2</v>
      </c>
      <c r="Z212" s="515" t="str">
        <f t="shared" si="22"/>
        <v>Centrum Kształcenia Zawodowego w Kłodzkiej Szkole Przedsiębiorczości w Kłodzku, ul. Szkolna 8, 57-300 Kłodzko</v>
      </c>
      <c r="AA212" s="440" t="s">
        <v>677</v>
      </c>
      <c r="AB212" s="120"/>
      <c r="AC212" s="120"/>
      <c r="AD212" s="120"/>
    </row>
    <row r="213" spans="1:30" customFormat="1" ht="15" customHeight="1">
      <c r="L213" s="66">
        <v>205</v>
      </c>
      <c r="M213" s="68" t="s">
        <v>2171</v>
      </c>
      <c r="N213" s="66" t="s">
        <v>1202</v>
      </c>
      <c r="O213" s="66">
        <v>31152</v>
      </c>
      <c r="P213" s="68" t="s">
        <v>99</v>
      </c>
      <c r="Q213" s="66">
        <f t="shared" si="19"/>
        <v>514101</v>
      </c>
      <c r="R213" s="66" t="str">
        <f t="shared" si="20"/>
        <v>FRK.01.</v>
      </c>
      <c r="S213" s="344" t="str">
        <f t="shared" si="21"/>
        <v>Wykonywanie usług fryzjerskich</v>
      </c>
      <c r="T213" s="675" t="s">
        <v>2282</v>
      </c>
      <c r="U213" s="192">
        <v>9</v>
      </c>
      <c r="V213" s="469">
        <v>8</v>
      </c>
      <c r="W213" s="456" t="s">
        <v>1994</v>
      </c>
      <c r="X213" s="436">
        <v>9</v>
      </c>
      <c r="Y213" s="436">
        <v>8</v>
      </c>
      <c r="Z213" s="515" t="str">
        <f t="shared" si="22"/>
        <v>Centrum Kształcenia Zawodowego w Oleśnicy, ul. Wojska Polskiego 67</v>
      </c>
      <c r="AA213" s="440" t="s">
        <v>692</v>
      </c>
      <c r="AB213" s="120"/>
      <c r="AC213" s="120"/>
      <c r="AD213" s="120"/>
    </row>
    <row r="214" spans="1:30" customFormat="1" ht="15" customHeight="1">
      <c r="L214" s="66">
        <v>206</v>
      </c>
      <c r="M214" s="68" t="s">
        <v>2171</v>
      </c>
      <c r="N214" s="66" t="s">
        <v>1202</v>
      </c>
      <c r="O214" s="66">
        <v>31152</v>
      </c>
      <c r="P214" s="68" t="s">
        <v>76</v>
      </c>
      <c r="Q214" s="66">
        <f t="shared" si="19"/>
        <v>721306</v>
      </c>
      <c r="R214" s="66" t="str">
        <f t="shared" si="20"/>
        <v>MOT.01.</v>
      </c>
      <c r="S214" s="344" t="str">
        <f t="shared" si="21"/>
        <v>Diagnozowanie i naprawa nadwozi pojazdów samochodowych</v>
      </c>
      <c r="T214" s="673" t="s">
        <v>2285</v>
      </c>
      <c r="U214" s="192">
        <v>1</v>
      </c>
      <c r="V214" s="469">
        <v>0</v>
      </c>
      <c r="W214" s="456" t="s">
        <v>1994</v>
      </c>
      <c r="X214" s="436">
        <v>1</v>
      </c>
      <c r="Y214" s="436">
        <v>0</v>
      </c>
      <c r="Z214" s="526" t="str">
        <f t="shared" si="22"/>
        <v>Centrum Kształcenia Zawodowego w Świdnicy, 58-105 Świdnica, ul. Gen. Władysława Sikorskiego 41</v>
      </c>
      <c r="AA214" s="440" t="s">
        <v>93</v>
      </c>
      <c r="AB214" s="120"/>
      <c r="AC214" s="120"/>
      <c r="AD214" s="120"/>
    </row>
    <row r="215" spans="1:30" customFormat="1" ht="15" customHeight="1">
      <c r="L215" s="66">
        <v>207</v>
      </c>
      <c r="M215" s="68" t="s">
        <v>2171</v>
      </c>
      <c r="N215" s="66" t="s">
        <v>1202</v>
      </c>
      <c r="O215" s="66">
        <v>31152</v>
      </c>
      <c r="P215" s="68" t="s">
        <v>191</v>
      </c>
      <c r="Q215" s="66">
        <f t="shared" si="19"/>
        <v>741201</v>
      </c>
      <c r="R215" s="66" t="str">
        <f t="shared" si="20"/>
        <v>ELE.01.</v>
      </c>
      <c r="S215" s="66"/>
      <c r="T215" s="673"/>
      <c r="U215" s="481">
        <v>0</v>
      </c>
      <c r="V215" s="469">
        <v>0</v>
      </c>
      <c r="W215" s="456" t="s">
        <v>1994</v>
      </c>
      <c r="X215" s="441">
        <v>0</v>
      </c>
      <c r="Y215" s="441">
        <v>0</v>
      </c>
      <c r="Z215" s="526" t="str">
        <f t="shared" si="22"/>
        <v>Centrum Kształcenia Zawodowego i Ustawicznego, 67-400 Wschowa, Plac Kosynierów 1</v>
      </c>
      <c r="AA215" s="440" t="s">
        <v>679</v>
      </c>
      <c r="AB215" s="120"/>
      <c r="AC215" s="120"/>
      <c r="AD215" s="120"/>
    </row>
    <row r="216" spans="1:30" customFormat="1" ht="15" customHeight="1">
      <c r="L216" s="66">
        <v>208</v>
      </c>
      <c r="M216" s="68" t="s">
        <v>2171</v>
      </c>
      <c r="N216" s="66" t="s">
        <v>1202</v>
      </c>
      <c r="O216" s="66">
        <v>31152</v>
      </c>
      <c r="P216" s="377" t="s">
        <v>502</v>
      </c>
      <c r="Q216" s="66">
        <f t="shared" si="19"/>
        <v>742118</v>
      </c>
      <c r="R216" s="66" t="str">
        <f t="shared" si="20"/>
        <v>ELM.03.</v>
      </c>
      <c r="S216" s="344" t="str">
        <f t="shared" ref="S216:S247" si="23">IFERROR(VLOOKUP(R216,D$8:G$125,2,0),0)</f>
        <v>Montaż, uruchamianie i konserwacja urządzeń i systemów mechatronicznych</v>
      </c>
      <c r="T216" s="673"/>
      <c r="U216" s="614">
        <v>8</v>
      </c>
      <c r="V216" s="469">
        <v>1</v>
      </c>
      <c r="W216" s="456" t="s">
        <v>1994</v>
      </c>
      <c r="X216" s="441">
        <v>0</v>
      </c>
      <c r="Y216" s="441">
        <v>0</v>
      </c>
      <c r="Z216" s="526" t="str">
        <f>IFERROR(VLOOKUP(AA216,AH$8:AI$43,2,0),0)</f>
        <v>Branżowa Szkoła 1 Stopnia w Zespole Szkół im. Jana Kasprowicza w Jelczu - Laskowicach</v>
      </c>
      <c r="AA216" s="440" t="s">
        <v>1006</v>
      </c>
      <c r="AB216" s="120"/>
      <c r="AC216" s="120"/>
      <c r="AD216" s="120"/>
    </row>
    <row r="217" spans="1:30" customFormat="1" ht="15" customHeight="1">
      <c r="L217" s="66">
        <v>209</v>
      </c>
      <c r="M217" s="68" t="s">
        <v>2169</v>
      </c>
      <c r="N217" s="196" t="s">
        <v>205</v>
      </c>
      <c r="O217" s="196">
        <v>114708</v>
      </c>
      <c r="P217" s="68" t="s">
        <v>69</v>
      </c>
      <c r="Q217" s="66">
        <f t="shared" si="19"/>
        <v>741203</v>
      </c>
      <c r="R217" s="66" t="str">
        <f t="shared" si="20"/>
        <v>MOT.02.</v>
      </c>
      <c r="S217" s="344" t="str">
        <f t="shared" si="23"/>
        <v>Obsługa, diagnozowanie oraz naprawa mechatronicznych systemów pojazdów samochodowych</v>
      </c>
      <c r="T217" s="497" t="s">
        <v>2366</v>
      </c>
      <c r="U217" s="259">
        <v>8</v>
      </c>
      <c r="V217" s="441">
        <v>0</v>
      </c>
      <c r="W217" s="456" t="s">
        <v>1996</v>
      </c>
      <c r="X217" s="436">
        <v>8</v>
      </c>
      <c r="Y217" s="436">
        <v>0</v>
      </c>
      <c r="Z217" s="526" t="str">
        <f>IFERROR(VLOOKUP(AA217,AH$8:AI$43,2,0),0)</f>
        <v>Centrum Kształcenia Zawodowego i Ustawicznego, 67-400 Wschowa, Plac Kosynierów 1</v>
      </c>
      <c r="AA217" s="440" t="s">
        <v>679</v>
      </c>
      <c r="AB217" s="272" t="s">
        <v>37</v>
      </c>
      <c r="AC217" s="271"/>
      <c r="AD217" s="120"/>
    </row>
    <row r="218" spans="1:30" customFormat="1" ht="15" customHeight="1">
      <c r="L218" s="66">
        <v>210</v>
      </c>
      <c r="M218" s="68" t="s">
        <v>2169</v>
      </c>
      <c r="N218" s="196" t="s">
        <v>205</v>
      </c>
      <c r="O218" s="196">
        <v>114708</v>
      </c>
      <c r="P218" s="68" t="s">
        <v>485</v>
      </c>
      <c r="Q218" s="66">
        <f t="shared" si="19"/>
        <v>712101</v>
      </c>
      <c r="R218" s="66" t="str">
        <f t="shared" si="20"/>
        <v>BUD.03.</v>
      </c>
      <c r="S218" s="344" t="str">
        <f t="shared" si="23"/>
        <v>Wykonywanie robót dekarsko-blacharskich</v>
      </c>
      <c r="T218" s="497" t="s">
        <v>2268</v>
      </c>
      <c r="U218" s="259">
        <v>4</v>
      </c>
      <c r="V218" s="441">
        <v>0</v>
      </c>
      <c r="W218" s="456" t="s">
        <v>2001</v>
      </c>
      <c r="X218" s="436">
        <v>4</v>
      </c>
      <c r="Y218" s="436">
        <v>0</v>
      </c>
      <c r="Z218" s="526" t="str">
        <f t="shared" ref="Z218:Z249" si="24">IFERROR(VLOOKUP(AA218,AH$8:AI$35,2,0),0)</f>
        <v>Centrum Kształcenia Zawodowego w Zespole Szkół i Placówek Kształcenia Zawodowego, ul.Botaniczna 66, 65-392  Zielona Góra</v>
      </c>
      <c r="AA218" s="440" t="s">
        <v>37</v>
      </c>
      <c r="AB218" s="271"/>
      <c r="AC218" s="271"/>
      <c r="AD218" s="120"/>
    </row>
    <row r="219" spans="1:30" customFormat="1" ht="15" customHeight="1">
      <c r="L219" s="66">
        <v>211</v>
      </c>
      <c r="M219" s="68" t="s">
        <v>2169</v>
      </c>
      <c r="N219" s="196" t="s">
        <v>205</v>
      </c>
      <c r="O219" s="196">
        <v>114708</v>
      </c>
      <c r="P219" s="68" t="s">
        <v>78</v>
      </c>
      <c r="Q219" s="66">
        <f t="shared" si="19"/>
        <v>741103</v>
      </c>
      <c r="R219" s="66" t="str">
        <f t="shared" si="20"/>
        <v>ELE.02.</v>
      </c>
      <c r="S219" s="344" t="str">
        <f t="shared" si="23"/>
        <v>Montaż, uruchamianie i konserwacja instalacji, maszyn i urządzeń elektrycznych</v>
      </c>
      <c r="T219" s="673" t="s">
        <v>2285</v>
      </c>
      <c r="U219" s="259">
        <v>7</v>
      </c>
      <c r="V219" s="441">
        <v>0</v>
      </c>
      <c r="W219" s="456" t="s">
        <v>1996</v>
      </c>
      <c r="X219" s="436">
        <v>7</v>
      </c>
      <c r="Y219" s="436">
        <v>0</v>
      </c>
      <c r="Z219" s="528" t="str">
        <f t="shared" si="24"/>
        <v>Centrum Kształcenia Zawodowego w Oleśnicy, ul. Wojska Polskiego 67</v>
      </c>
      <c r="AA219" s="440" t="s">
        <v>692</v>
      </c>
      <c r="AB219" s="129" t="s">
        <v>37</v>
      </c>
      <c r="AC219" s="271"/>
      <c r="AD219" s="120"/>
    </row>
    <row r="220" spans="1:30" customFormat="1" ht="15" customHeight="1">
      <c r="L220" s="66">
        <v>212</v>
      </c>
      <c r="M220" s="68" t="s">
        <v>2169</v>
      </c>
      <c r="N220" s="196" t="s">
        <v>205</v>
      </c>
      <c r="O220" s="196">
        <v>114708</v>
      </c>
      <c r="P220" s="68" t="s">
        <v>192</v>
      </c>
      <c r="Q220" s="66">
        <f t="shared" si="19"/>
        <v>713203</v>
      </c>
      <c r="R220" s="66" t="str">
        <f t="shared" si="20"/>
        <v>MOT.03.</v>
      </c>
      <c r="S220" s="344" t="str">
        <f t="shared" si="23"/>
        <v>Diagnozowanie i naprawa powłok lakierniczych</v>
      </c>
      <c r="T220" s="673" t="s">
        <v>2284</v>
      </c>
      <c r="U220" s="259">
        <v>7</v>
      </c>
      <c r="V220" s="441">
        <v>0</v>
      </c>
      <c r="W220" s="456" t="s">
        <v>1996</v>
      </c>
      <c r="X220" s="436">
        <v>7</v>
      </c>
      <c r="Y220" s="436">
        <v>0</v>
      </c>
      <c r="Z220" s="515" t="str">
        <f t="shared" si="24"/>
        <v>Centrum Kształcenia Zawodowego w Oleśnicy, ul. Wojska Polskiego 67</v>
      </c>
      <c r="AA220" s="440" t="s">
        <v>692</v>
      </c>
      <c r="AB220" s="273" t="s">
        <v>37</v>
      </c>
      <c r="AC220" s="448"/>
      <c r="AD220" s="120"/>
    </row>
    <row r="221" spans="1:30" customFormat="1" ht="15" customHeight="1">
      <c r="L221" s="66">
        <v>213</v>
      </c>
      <c r="M221" s="68" t="s">
        <v>2169</v>
      </c>
      <c r="N221" s="196" t="s">
        <v>205</v>
      </c>
      <c r="O221" s="196">
        <v>114708</v>
      </c>
      <c r="P221" s="68" t="s">
        <v>73</v>
      </c>
      <c r="Q221" s="66">
        <f t="shared" si="19"/>
        <v>722307</v>
      </c>
      <c r="R221" s="66" t="str">
        <f t="shared" si="20"/>
        <v>MEC.05.</v>
      </c>
      <c r="S221" s="344" t="str">
        <f t="shared" si="23"/>
        <v> Użytkowanie obrabiarek skrawających</v>
      </c>
      <c r="T221" s="673" t="s">
        <v>2286</v>
      </c>
      <c r="U221" s="259">
        <v>6</v>
      </c>
      <c r="V221" s="441">
        <v>0</v>
      </c>
      <c r="W221" s="456" t="s">
        <v>1996</v>
      </c>
      <c r="X221" s="436">
        <v>6</v>
      </c>
      <c r="Y221" s="436">
        <v>0</v>
      </c>
      <c r="Z221" s="515" t="str">
        <f t="shared" si="24"/>
        <v>Centrum Kształcenia Zawodowego i Ustawicznego, 67-400 Wschowa, Plac Kosynierów 1</v>
      </c>
      <c r="AA221" s="440" t="s">
        <v>679</v>
      </c>
      <c r="AB221" s="449" t="s">
        <v>37</v>
      </c>
      <c r="AC221" s="120"/>
      <c r="AD221" s="120"/>
    </row>
    <row r="222" spans="1:30" customFormat="1" ht="15" customHeight="1">
      <c r="L222" s="66">
        <v>214</v>
      </c>
      <c r="M222" s="68" t="s">
        <v>2169</v>
      </c>
      <c r="N222" s="196" t="s">
        <v>205</v>
      </c>
      <c r="O222" s="196">
        <v>114708</v>
      </c>
      <c r="P222" s="68" t="s">
        <v>496</v>
      </c>
      <c r="Q222" s="66">
        <f t="shared" si="19"/>
        <v>814209</v>
      </c>
      <c r="R222" s="66" t="str">
        <f t="shared" si="20"/>
        <v>CHM.01.</v>
      </c>
      <c r="S222" s="344" t="str">
        <f t="shared" si="23"/>
        <v>Obsługa maszyn i urządzeń do przetwórstwa tworzyw sztucznych</v>
      </c>
      <c r="T222" s="512" t="s">
        <v>2269</v>
      </c>
      <c r="U222" s="259">
        <v>2</v>
      </c>
      <c r="V222" s="441">
        <v>0</v>
      </c>
      <c r="W222" s="456" t="s">
        <v>1994</v>
      </c>
      <c r="X222" s="436">
        <v>2</v>
      </c>
      <c r="Y222" s="436">
        <v>0</v>
      </c>
      <c r="Z222" s="515" t="str">
        <f t="shared" si="24"/>
        <v>Centrum Kształcenia Zawodowego w Zespole Szkół i Placówek Kształcenia Zawodowego, ul.Botaniczna 66, 65-392  Zielona Góra</v>
      </c>
      <c r="AA222" s="440" t="s">
        <v>37</v>
      </c>
      <c r="AB222" s="272" t="s">
        <v>37</v>
      </c>
      <c r="AC222" s="120"/>
      <c r="AD222" s="120"/>
    </row>
    <row r="223" spans="1:30" customFormat="1" ht="15" customHeight="1">
      <c r="L223" s="66">
        <v>215</v>
      </c>
      <c r="M223" s="68" t="s">
        <v>2169</v>
      </c>
      <c r="N223" s="196" t="s">
        <v>205</v>
      </c>
      <c r="O223" s="196">
        <v>114708</v>
      </c>
      <c r="P223" s="68" t="s">
        <v>177</v>
      </c>
      <c r="Q223" s="66">
        <f t="shared" si="19"/>
        <v>722204</v>
      </c>
      <c r="R223" s="66" t="str">
        <f t="shared" si="20"/>
        <v>MEC.08.</v>
      </c>
      <c r="S223" s="344" t="str">
        <f t="shared" si="23"/>
        <v>Wykonywanie i naprawa elementów maszyn, urządzeń i narzędzi</v>
      </c>
      <c r="T223" s="673" t="s">
        <v>2281</v>
      </c>
      <c r="U223" s="441">
        <v>12</v>
      </c>
      <c r="V223" s="441">
        <v>0</v>
      </c>
      <c r="W223" s="456" t="s">
        <v>1996</v>
      </c>
      <c r="X223" s="441">
        <v>12</v>
      </c>
      <c r="Y223" s="441">
        <v>0</v>
      </c>
      <c r="Z223" s="526" t="str">
        <f t="shared" si="24"/>
        <v>Centrum Kształcenia Zawodowego i Ustawicznego, 67-400 Wschowa, Plac Kosynierów 1</v>
      </c>
      <c r="AA223" s="440" t="s">
        <v>679</v>
      </c>
      <c r="AB223" s="120"/>
      <c r="AC223" s="120"/>
      <c r="AD223" s="120"/>
    </row>
    <row r="224" spans="1:30" ht="15" customHeight="1">
      <c r="A224" s="1"/>
      <c r="L224" s="66">
        <v>216</v>
      </c>
      <c r="M224" s="68" t="s">
        <v>2238</v>
      </c>
      <c r="N224" s="66" t="s">
        <v>65</v>
      </c>
      <c r="O224" s="66">
        <v>19678</v>
      </c>
      <c r="P224" s="68" t="s">
        <v>99</v>
      </c>
      <c r="Q224" s="66">
        <f t="shared" si="19"/>
        <v>514101</v>
      </c>
      <c r="R224" s="66" t="str">
        <f t="shared" si="20"/>
        <v>FRK.01.</v>
      </c>
      <c r="S224" s="344" t="str">
        <f t="shared" si="23"/>
        <v>Wykonywanie usług fryzjerskich</v>
      </c>
      <c r="T224" s="426" t="s">
        <v>2279</v>
      </c>
      <c r="U224" s="133">
        <v>9</v>
      </c>
      <c r="V224" s="436">
        <v>9</v>
      </c>
      <c r="W224" s="457" t="s">
        <v>1996</v>
      </c>
      <c r="X224" s="436">
        <v>9</v>
      </c>
      <c r="Y224" s="436">
        <v>9</v>
      </c>
      <c r="Z224" s="526" t="str">
        <f t="shared" si="24"/>
        <v>Centrum Kształcenia Zawodowego w Świdnicy, 58-105 Świdnica, ul. Gen. Władysława Sikorskiego 41</v>
      </c>
      <c r="AA224" s="440" t="s">
        <v>93</v>
      </c>
      <c r="AB224" s="120"/>
      <c r="AC224" s="271"/>
      <c r="AD224" s="120"/>
    </row>
    <row r="225" spans="12:30" customFormat="1" ht="15" customHeight="1">
      <c r="L225" s="66">
        <v>217</v>
      </c>
      <c r="M225" s="68" t="s">
        <v>2238</v>
      </c>
      <c r="N225" s="66" t="s">
        <v>65</v>
      </c>
      <c r="O225" s="66">
        <v>19678</v>
      </c>
      <c r="P225" s="68" t="s">
        <v>76</v>
      </c>
      <c r="Q225" s="66">
        <f t="shared" si="19"/>
        <v>721306</v>
      </c>
      <c r="R225" s="66" t="str">
        <f t="shared" si="20"/>
        <v>MOT.01.</v>
      </c>
      <c r="S225" s="344" t="str">
        <f t="shared" si="23"/>
        <v>Diagnozowanie i naprawa nadwozi pojazdów samochodowych</v>
      </c>
      <c r="T225" s="424" t="s">
        <v>2285</v>
      </c>
      <c r="U225" s="133">
        <v>1</v>
      </c>
      <c r="V225" s="436">
        <v>0</v>
      </c>
      <c r="W225" s="457" t="s">
        <v>1996</v>
      </c>
      <c r="X225" s="436">
        <v>1</v>
      </c>
      <c r="Y225" s="436">
        <v>0</v>
      </c>
      <c r="Z225" s="515" t="str">
        <f t="shared" si="24"/>
        <v>Centrum Kształcenia Zawodowego w Świdnicy, 58-105 Świdnica, ul. Gen. Władysława Sikorskiego 41</v>
      </c>
      <c r="AA225" s="440" t="s">
        <v>93</v>
      </c>
      <c r="AB225" s="271"/>
      <c r="AC225" s="448"/>
      <c r="AD225" s="120"/>
    </row>
    <row r="226" spans="12:30" customFormat="1" ht="15" customHeight="1">
      <c r="L226" s="66">
        <v>218</v>
      </c>
      <c r="M226" s="68" t="s">
        <v>2238</v>
      </c>
      <c r="N226" s="66" t="s">
        <v>65</v>
      </c>
      <c r="O226" s="66">
        <v>19678</v>
      </c>
      <c r="P226" s="68" t="s">
        <v>485</v>
      </c>
      <c r="Q226" s="66">
        <f t="shared" si="19"/>
        <v>712101</v>
      </c>
      <c r="R226" s="66" t="str">
        <f t="shared" si="20"/>
        <v>BUD.03.</v>
      </c>
      <c r="S226" s="344" t="str">
        <f t="shared" si="23"/>
        <v>Wykonywanie robót dekarsko-blacharskich</v>
      </c>
      <c r="T226" s="423" t="s">
        <v>2268</v>
      </c>
      <c r="U226" s="133">
        <v>2</v>
      </c>
      <c r="V226" s="436">
        <v>0</v>
      </c>
      <c r="W226" s="457" t="s">
        <v>1996</v>
      </c>
      <c r="X226" s="436">
        <v>2</v>
      </c>
      <c r="Y226" s="436">
        <v>0</v>
      </c>
      <c r="Z226" s="515" t="str">
        <f t="shared" si="24"/>
        <v>Centrum Kształcenia Zawodowego w Zespole Szkół i Placówek Kształcenia Zawodowego, ul.Botaniczna 66, 65-392  Zielona Góra</v>
      </c>
      <c r="AA226" s="440" t="s">
        <v>37</v>
      </c>
      <c r="AB226" s="271"/>
      <c r="AC226" s="120"/>
      <c r="AD226" s="120"/>
    </row>
    <row r="227" spans="12:30" customFormat="1" ht="15" customHeight="1">
      <c r="L227" s="66">
        <v>219</v>
      </c>
      <c r="M227" s="68" t="s">
        <v>2238</v>
      </c>
      <c r="N227" s="66" t="s">
        <v>65</v>
      </c>
      <c r="O227" s="66">
        <v>19678</v>
      </c>
      <c r="P227" s="68" t="s">
        <v>78</v>
      </c>
      <c r="Q227" s="66">
        <f t="shared" si="19"/>
        <v>741103</v>
      </c>
      <c r="R227" s="66" t="str">
        <f t="shared" si="20"/>
        <v>ELE.02.</v>
      </c>
      <c r="S227" s="344" t="str">
        <f t="shared" si="23"/>
        <v>Montaż, uruchamianie i konserwacja instalacji, maszyn i urządzeń elektrycznych</v>
      </c>
      <c r="T227" s="430" t="s">
        <v>2280</v>
      </c>
      <c r="U227" s="133">
        <v>5</v>
      </c>
      <c r="V227" s="436">
        <v>0</v>
      </c>
      <c r="W227" s="457" t="s">
        <v>1996</v>
      </c>
      <c r="X227" s="436">
        <v>5</v>
      </c>
      <c r="Y227" s="436">
        <v>0</v>
      </c>
      <c r="Z227" s="515" t="str">
        <f t="shared" si="24"/>
        <v>Centrum Kształcenia Zawodowego w Świdnicy, 58-105 Świdnica, ul. Gen. Władysława Sikorskiego 41</v>
      </c>
      <c r="AA227" s="440" t="s">
        <v>93</v>
      </c>
      <c r="AB227" s="271"/>
      <c r="AC227" s="120"/>
      <c r="AD227" s="120"/>
    </row>
    <row r="228" spans="12:30" customFormat="1" ht="15" customHeight="1">
      <c r="L228" s="66">
        <v>220</v>
      </c>
      <c r="M228" s="68" t="s">
        <v>2238</v>
      </c>
      <c r="N228" s="66" t="s">
        <v>65</v>
      </c>
      <c r="O228" s="66">
        <v>19678</v>
      </c>
      <c r="P228" s="68" t="s">
        <v>194</v>
      </c>
      <c r="Q228" s="66">
        <f t="shared" si="19"/>
        <v>711204</v>
      </c>
      <c r="R228" s="66" t="str">
        <f t="shared" si="20"/>
        <v>BUD.12.</v>
      </c>
      <c r="S228" s="344" t="str">
        <f t="shared" si="23"/>
        <v> Wykonywanie robót murarskich i tynkarskich</v>
      </c>
      <c r="T228" s="195"/>
      <c r="U228" s="481">
        <v>0</v>
      </c>
      <c r="V228" s="441">
        <v>0</v>
      </c>
      <c r="W228" s="457" t="s">
        <v>1996</v>
      </c>
      <c r="X228" s="441">
        <v>0</v>
      </c>
      <c r="Y228" s="441">
        <v>0</v>
      </c>
      <c r="Z228" s="530" t="str">
        <f t="shared" si="24"/>
        <v>Centrum Kształcenia Zawodowego w Świdnicy, 58-105 Świdnica, ul. Gen. Władysława Sikorskiego 41</v>
      </c>
      <c r="AA228" s="440" t="s">
        <v>93</v>
      </c>
      <c r="AB228" s="448"/>
      <c r="AC228" s="120"/>
      <c r="AD228" s="120"/>
    </row>
    <row r="229" spans="12:30" customFormat="1" ht="15" customHeight="1">
      <c r="L229" s="66">
        <v>221</v>
      </c>
      <c r="M229" s="68" t="s">
        <v>2238</v>
      </c>
      <c r="N229" s="66" t="s">
        <v>65</v>
      </c>
      <c r="O229" s="66">
        <v>19678</v>
      </c>
      <c r="P229" s="68" t="s">
        <v>180</v>
      </c>
      <c r="Q229" s="66">
        <f t="shared" si="19"/>
        <v>712905</v>
      </c>
      <c r="R229" s="66" t="str">
        <f t="shared" si="20"/>
        <v>BUD.11.</v>
      </c>
      <c r="S229" s="344" t="str">
        <f t="shared" si="23"/>
        <v> Wykonywanie robót montażowych, okładzinowych i wykończeniowych</v>
      </c>
      <c r="T229" s="428" t="s">
        <v>2274</v>
      </c>
      <c r="U229" s="259">
        <v>2</v>
      </c>
      <c r="V229" s="441">
        <v>0</v>
      </c>
      <c r="W229" s="444" t="s">
        <v>1994</v>
      </c>
      <c r="X229" s="441">
        <v>2</v>
      </c>
      <c r="Y229" s="441">
        <v>0</v>
      </c>
      <c r="Z229" s="515" t="str">
        <f t="shared" si="24"/>
        <v>Centrum Kształcenia Zawodowego w Zespole Szkół i Placówek Kształcenia Zawodowego, ul.Botaniczna 66, 65-392  Zielona Góra</v>
      </c>
      <c r="AA229" s="440" t="s">
        <v>37</v>
      </c>
      <c r="AB229" s="315"/>
      <c r="AC229" s="315"/>
      <c r="AD229" s="315"/>
    </row>
    <row r="230" spans="12:30" customFormat="1" ht="15" customHeight="1">
      <c r="L230" s="66">
        <v>222</v>
      </c>
      <c r="M230" s="68" t="s">
        <v>2238</v>
      </c>
      <c r="N230" s="66" t="s">
        <v>65</v>
      </c>
      <c r="O230" s="66">
        <v>19678</v>
      </c>
      <c r="P230" s="68" t="s">
        <v>79</v>
      </c>
      <c r="Q230" s="66">
        <f t="shared" si="19"/>
        <v>751204</v>
      </c>
      <c r="R230" s="66" t="str">
        <f t="shared" si="20"/>
        <v>SPC.03.</v>
      </c>
      <c r="S230" s="344" t="str">
        <f t="shared" si="23"/>
        <v>Produkcja wyrobów piekarskich</v>
      </c>
      <c r="T230" s="424" t="s">
        <v>2283</v>
      </c>
      <c r="U230" s="192">
        <v>1</v>
      </c>
      <c r="V230" s="469">
        <v>1</v>
      </c>
      <c r="W230" s="457" t="s">
        <v>1996</v>
      </c>
      <c r="X230" s="469">
        <v>1</v>
      </c>
      <c r="Y230" s="469">
        <v>1</v>
      </c>
      <c r="Z230" s="530" t="str">
        <f t="shared" si="24"/>
        <v>Centrum Kształcenia Zawodowego w Świdnicy, 58-105 Świdnica, ul. Gen. Władysława Sikorskiego 41</v>
      </c>
      <c r="AA230" s="440" t="s">
        <v>93</v>
      </c>
      <c r="AB230" s="120"/>
      <c r="AC230" s="120"/>
      <c r="AD230" s="120"/>
    </row>
    <row r="231" spans="12:30" customFormat="1" ht="15" customHeight="1">
      <c r="L231" s="66">
        <v>223</v>
      </c>
      <c r="M231" s="68" t="s">
        <v>2238</v>
      </c>
      <c r="N231" s="66" t="s">
        <v>65</v>
      </c>
      <c r="O231" s="66">
        <v>19678</v>
      </c>
      <c r="P231" s="68" t="s">
        <v>80</v>
      </c>
      <c r="Q231" s="66">
        <f t="shared" si="19"/>
        <v>752205</v>
      </c>
      <c r="R231" s="66" t="str">
        <f t="shared" si="20"/>
        <v>DRM.04.</v>
      </c>
      <c r="S231" s="344" t="str">
        <f t="shared" si="23"/>
        <v> Wytwarzanie wyrobów z drewna i materiałów drewnopochodnych</v>
      </c>
      <c r="T231" s="424" t="s">
        <v>2281</v>
      </c>
      <c r="U231" s="192">
        <v>2</v>
      </c>
      <c r="V231" s="469">
        <v>0</v>
      </c>
      <c r="W231" s="457" t="s">
        <v>1996</v>
      </c>
      <c r="X231" s="469">
        <v>2</v>
      </c>
      <c r="Y231" s="469">
        <v>0</v>
      </c>
      <c r="Z231" s="530" t="str">
        <f t="shared" si="24"/>
        <v>Centrum Kształcenia Zawodowego w Świdnicy, 58-105 Świdnica, ul. Gen. Władysława Sikorskiego 41</v>
      </c>
      <c r="AA231" s="440" t="s">
        <v>93</v>
      </c>
      <c r="AB231" s="120"/>
      <c r="AC231" s="120"/>
      <c r="AD231" s="120"/>
    </row>
    <row r="232" spans="12:30" customFormat="1" ht="15" customHeight="1">
      <c r="L232" s="66">
        <v>224</v>
      </c>
      <c r="M232" s="68" t="s">
        <v>2238</v>
      </c>
      <c r="N232" s="66" t="s">
        <v>65</v>
      </c>
      <c r="O232" s="66">
        <v>19678</v>
      </c>
      <c r="P232" s="68" t="s">
        <v>75</v>
      </c>
      <c r="Q232" s="66">
        <f t="shared" si="19"/>
        <v>343101</v>
      </c>
      <c r="R232" s="66" t="str">
        <f t="shared" si="20"/>
        <v>AUD.02.</v>
      </c>
      <c r="S232" s="344" t="str">
        <f t="shared" si="23"/>
        <v> Rejestracja, obróbka i publikacja obrazu</v>
      </c>
      <c r="T232" s="427" t="s">
        <v>2272</v>
      </c>
      <c r="U232" s="192">
        <v>2</v>
      </c>
      <c r="V232" s="469">
        <v>2</v>
      </c>
      <c r="W232" s="457" t="s">
        <v>1996</v>
      </c>
      <c r="X232" s="469">
        <v>2</v>
      </c>
      <c r="Y232" s="469">
        <v>2</v>
      </c>
      <c r="Z232" s="530" t="str">
        <f t="shared" si="24"/>
        <v>Centrum Kształcenia Zawodowego w Zespole Szkół i Placówek Kształcenia Zawodowego, ul.Botaniczna 66, 65-392  Zielona Góra</v>
      </c>
      <c r="AA232" s="440" t="s">
        <v>37</v>
      </c>
      <c r="AB232" s="120"/>
      <c r="AC232" s="120"/>
      <c r="AD232" s="120"/>
    </row>
    <row r="233" spans="12:30" customFormat="1" ht="15" customHeight="1">
      <c r="L233" s="66">
        <v>225</v>
      </c>
      <c r="M233" s="68" t="s">
        <v>2238</v>
      </c>
      <c r="N233" s="66" t="s">
        <v>65</v>
      </c>
      <c r="O233" s="66">
        <v>19678</v>
      </c>
      <c r="P233" s="68" t="s">
        <v>527</v>
      </c>
      <c r="Q233" s="66">
        <f t="shared" si="19"/>
        <v>611303</v>
      </c>
      <c r="R233" s="66" t="str">
        <f t="shared" si="20"/>
        <v>OGR.02.</v>
      </c>
      <c r="S233" s="344" t="str">
        <f t="shared" si="23"/>
        <v>Zakładanie i prowadzenie upraw ogrodniczych</v>
      </c>
      <c r="T233" s="423" t="s">
        <v>2273</v>
      </c>
      <c r="U233" s="389">
        <v>2</v>
      </c>
      <c r="V233" s="469">
        <v>2</v>
      </c>
      <c r="W233" s="442" t="s">
        <v>1996</v>
      </c>
      <c r="X233" s="469">
        <v>2</v>
      </c>
      <c r="Y233" s="469">
        <v>2</v>
      </c>
      <c r="Z233" s="530" t="str">
        <f t="shared" si="24"/>
        <v>Centrum Kształcenia Zawodowego w Zespole Szkół i Placówek Kształcenia Zawodowego, ul.Botaniczna 66, 65-392  Zielona Góra</v>
      </c>
      <c r="AA233" s="440" t="s">
        <v>37</v>
      </c>
      <c r="AB233" s="120"/>
      <c r="AC233" s="120"/>
      <c r="AD233" s="120"/>
    </row>
    <row r="234" spans="12:30" customFormat="1" ht="15" customHeight="1">
      <c r="L234" s="66">
        <v>226</v>
      </c>
      <c r="M234" s="68" t="s">
        <v>2238</v>
      </c>
      <c r="N234" s="66" t="s">
        <v>65</v>
      </c>
      <c r="O234" s="66">
        <v>19678</v>
      </c>
      <c r="P234" s="68" t="s">
        <v>69</v>
      </c>
      <c r="Q234" s="66">
        <f t="shared" si="19"/>
        <v>741203</v>
      </c>
      <c r="R234" s="66" t="str">
        <f t="shared" si="20"/>
        <v>MOT.02.</v>
      </c>
      <c r="S234" s="344" t="str">
        <f t="shared" si="23"/>
        <v>Obsługa, diagnozowanie oraz naprawa mechatronicznych systemów pojazdów samochodowych</v>
      </c>
      <c r="T234" s="423" t="s">
        <v>2283</v>
      </c>
      <c r="U234" s="259">
        <v>1</v>
      </c>
      <c r="V234" s="441">
        <v>0</v>
      </c>
      <c r="W234" s="457" t="s">
        <v>1996</v>
      </c>
      <c r="X234" s="441">
        <v>1</v>
      </c>
      <c r="Y234" s="441">
        <v>0</v>
      </c>
      <c r="Z234" s="530" t="str">
        <f t="shared" si="24"/>
        <v>Centrum Kształcenia Zawodowego w Świdnicy, 58-105 Świdnica, ul. Gen. Władysława Sikorskiego 41</v>
      </c>
      <c r="AA234" s="440" t="s">
        <v>93</v>
      </c>
      <c r="AB234" s="120"/>
      <c r="AC234" s="120"/>
      <c r="AD234" s="120"/>
    </row>
    <row r="235" spans="12:30" customFormat="1" ht="15" customHeight="1">
      <c r="L235" s="66">
        <v>227</v>
      </c>
      <c r="M235" s="68" t="s">
        <v>2238</v>
      </c>
      <c r="N235" s="66" t="s">
        <v>65</v>
      </c>
      <c r="O235" s="66">
        <v>19678</v>
      </c>
      <c r="P235" s="68" t="s">
        <v>66</v>
      </c>
      <c r="Q235" s="66">
        <f t="shared" si="19"/>
        <v>723103</v>
      </c>
      <c r="R235" s="66" t="str">
        <f t="shared" si="20"/>
        <v>MOT.05.</v>
      </c>
      <c r="S235" s="344" t="str">
        <f t="shared" si="23"/>
        <v>Obsługa, diagnozowanie oraz naprawa pojazdów samochodowych</v>
      </c>
      <c r="T235" s="424" t="s">
        <v>2280</v>
      </c>
      <c r="U235" s="133">
        <v>6</v>
      </c>
      <c r="V235" s="436">
        <v>0</v>
      </c>
      <c r="W235" s="457" t="s">
        <v>1996</v>
      </c>
      <c r="X235" s="436">
        <v>0</v>
      </c>
      <c r="Y235" s="436">
        <v>0</v>
      </c>
      <c r="Z235" s="515" t="str">
        <f t="shared" si="24"/>
        <v>Rzemieślnicza Branżowa Szkoła I st im Stanisława Palucha w Wałbrzychu</v>
      </c>
      <c r="AA235" s="440" t="s">
        <v>688</v>
      </c>
      <c r="AB235" s="332"/>
      <c r="AC235" s="332"/>
      <c r="AD235" s="332"/>
    </row>
    <row r="236" spans="12:30" customFormat="1" ht="15" customHeight="1">
      <c r="L236" s="66">
        <v>228</v>
      </c>
      <c r="M236" s="68" t="s">
        <v>2238</v>
      </c>
      <c r="N236" s="66" t="s">
        <v>65</v>
      </c>
      <c r="O236" s="66">
        <v>19678</v>
      </c>
      <c r="P236" s="68" t="s">
        <v>66</v>
      </c>
      <c r="Q236" s="66">
        <f t="shared" si="19"/>
        <v>723103</v>
      </c>
      <c r="R236" s="66" t="str">
        <f t="shared" si="20"/>
        <v>MOT.05.</v>
      </c>
      <c r="S236" s="344" t="str">
        <f t="shared" si="23"/>
        <v>Obsługa, diagnozowanie oraz naprawa pojazdów samochodowych</v>
      </c>
      <c r="T236" s="426" t="s">
        <v>2282</v>
      </c>
      <c r="U236" s="133">
        <v>9</v>
      </c>
      <c r="V236" s="436">
        <v>0</v>
      </c>
      <c r="W236" s="457" t="s">
        <v>1996</v>
      </c>
      <c r="X236" s="436">
        <v>0</v>
      </c>
      <c r="Y236" s="436">
        <v>0</v>
      </c>
      <c r="Z236" s="526" t="str">
        <f t="shared" si="24"/>
        <v>Rzemieślnicza Branżowa Szkoła I st im Stanisława Palucha w Wałbrzychu</v>
      </c>
      <c r="AA236" s="440" t="s">
        <v>688</v>
      </c>
      <c r="AB236" s="120"/>
      <c r="AC236" s="120"/>
      <c r="AD236" s="120"/>
    </row>
    <row r="237" spans="12:30" customFormat="1" ht="15" customHeight="1">
      <c r="L237" s="66">
        <v>229</v>
      </c>
      <c r="M237" s="297" t="s">
        <v>2005</v>
      </c>
      <c r="N237" s="196" t="s">
        <v>450</v>
      </c>
      <c r="O237" s="196">
        <v>79315</v>
      </c>
      <c r="P237" s="68" t="s">
        <v>76</v>
      </c>
      <c r="Q237" s="66">
        <f t="shared" si="19"/>
        <v>721306</v>
      </c>
      <c r="R237" s="66" t="str">
        <f t="shared" si="20"/>
        <v>MOT.01.</v>
      </c>
      <c r="S237" s="344" t="str">
        <f t="shared" si="23"/>
        <v>Diagnozowanie i naprawa nadwozi pojazdów samochodowych</v>
      </c>
      <c r="T237" s="673" t="s">
        <v>2285</v>
      </c>
      <c r="U237" s="133">
        <v>1</v>
      </c>
      <c r="V237" s="444">
        <v>0</v>
      </c>
      <c r="W237" s="442" t="s">
        <v>1996</v>
      </c>
      <c r="X237" s="444">
        <v>1</v>
      </c>
      <c r="Y237" s="444">
        <v>0</v>
      </c>
      <c r="Z237" s="515" t="str">
        <f t="shared" si="24"/>
        <v>Centrum Kształcenia Zawodowego w Świdnicy, 58-105 Świdnica, ul. Gen. Władysława Sikorskiego 41</v>
      </c>
      <c r="AA237" s="440" t="s">
        <v>93</v>
      </c>
      <c r="AB237" s="120"/>
      <c r="AC237" s="120"/>
      <c r="AD237" s="120"/>
    </row>
    <row r="238" spans="12:30" customFormat="1" ht="15" customHeight="1">
      <c r="L238" s="66">
        <v>230</v>
      </c>
      <c r="M238" s="297" t="s">
        <v>2005</v>
      </c>
      <c r="N238" s="196" t="s">
        <v>450</v>
      </c>
      <c r="O238" s="196">
        <v>79315</v>
      </c>
      <c r="P238" s="68" t="s">
        <v>78</v>
      </c>
      <c r="Q238" s="66">
        <f t="shared" si="19"/>
        <v>741103</v>
      </c>
      <c r="R238" s="66" t="str">
        <f t="shared" si="20"/>
        <v>ELE.02.</v>
      </c>
      <c r="S238" s="344" t="str">
        <f t="shared" si="23"/>
        <v>Montaż, uruchamianie i konserwacja instalacji, maszyn i urządzeń elektrycznych</v>
      </c>
      <c r="T238" s="497" t="s">
        <v>2281</v>
      </c>
      <c r="U238" s="133">
        <v>6</v>
      </c>
      <c r="V238" s="444">
        <v>0</v>
      </c>
      <c r="W238" s="442" t="s">
        <v>1996</v>
      </c>
      <c r="X238" s="444">
        <v>6</v>
      </c>
      <c r="Y238" s="444">
        <v>0</v>
      </c>
      <c r="Z238" s="515" t="str">
        <f t="shared" si="24"/>
        <v>Centrum Kształcenia Zawodowego w Świdnicy, 58-105 Świdnica, ul. Gen. Władysława Sikorskiego 41</v>
      </c>
      <c r="AA238" s="440" t="s">
        <v>93</v>
      </c>
      <c r="AB238" s="120"/>
      <c r="AC238" s="120"/>
      <c r="AD238" s="120"/>
    </row>
    <row r="239" spans="12:30" customFormat="1" ht="15" customHeight="1">
      <c r="L239" s="66">
        <v>231</v>
      </c>
      <c r="M239" s="297" t="s">
        <v>2005</v>
      </c>
      <c r="N239" s="196" t="s">
        <v>450</v>
      </c>
      <c r="O239" s="196">
        <v>79315</v>
      </c>
      <c r="P239" s="68" t="s">
        <v>192</v>
      </c>
      <c r="Q239" s="66">
        <f t="shared" si="19"/>
        <v>713203</v>
      </c>
      <c r="R239" s="66" t="str">
        <f t="shared" si="20"/>
        <v>MOT.03.</v>
      </c>
      <c r="S239" s="344" t="str">
        <f t="shared" si="23"/>
        <v>Diagnozowanie i naprawa powłok lakierniczych</v>
      </c>
      <c r="T239" s="671" t="s">
        <v>2282</v>
      </c>
      <c r="U239" s="436">
        <v>1</v>
      </c>
      <c r="V239" s="444">
        <v>0</v>
      </c>
      <c r="W239" s="442" t="s">
        <v>1996</v>
      </c>
      <c r="X239" s="444">
        <v>1</v>
      </c>
      <c r="Y239" s="444">
        <v>0</v>
      </c>
      <c r="Z239" s="515" t="str">
        <f t="shared" si="24"/>
        <v>Centrum Kształcenia Zawodowego w Świdnicy, 58-105 Świdnica, ul. Gen. Władysława Sikorskiego 41</v>
      </c>
      <c r="AA239" s="440" t="s">
        <v>93</v>
      </c>
      <c r="AB239" s="120"/>
      <c r="AC239" s="120"/>
      <c r="AD239" s="120"/>
    </row>
    <row r="240" spans="12:30" customFormat="1" ht="15" customHeight="1">
      <c r="L240" s="66">
        <v>232</v>
      </c>
      <c r="M240" s="297" t="s">
        <v>2005</v>
      </c>
      <c r="N240" s="196" t="s">
        <v>450</v>
      </c>
      <c r="O240" s="196">
        <v>79315</v>
      </c>
      <c r="P240" s="68" t="s">
        <v>79</v>
      </c>
      <c r="Q240" s="66">
        <f t="shared" si="19"/>
        <v>751204</v>
      </c>
      <c r="R240" s="66" t="str">
        <f t="shared" si="20"/>
        <v>SPC.03.</v>
      </c>
      <c r="S240" s="344" t="str">
        <f t="shared" si="23"/>
        <v>Produkcja wyrobów piekarskich</v>
      </c>
      <c r="T240" s="673" t="s">
        <v>2284</v>
      </c>
      <c r="U240" s="133">
        <v>1</v>
      </c>
      <c r="V240" s="444">
        <v>0</v>
      </c>
      <c r="W240" s="456" t="s">
        <v>1994</v>
      </c>
      <c r="X240" s="444">
        <v>0</v>
      </c>
      <c r="Y240" s="444">
        <v>0</v>
      </c>
      <c r="Z240" s="526" t="str">
        <f t="shared" si="24"/>
        <v>Centrum Kształcenia Zawodowego w Kłodzkiej Szkole Przedsiębiorczości w Kłodzku, ul. Szkolna 8, 57-300 Kłodzko</v>
      </c>
      <c r="AA240" s="440" t="s">
        <v>677</v>
      </c>
      <c r="AB240" s="120"/>
      <c r="AC240" s="120"/>
      <c r="AD240" s="120"/>
    </row>
    <row r="241" spans="1:30" customFormat="1" ht="15" customHeight="1">
      <c r="L241" s="66">
        <v>233</v>
      </c>
      <c r="M241" s="297" t="s">
        <v>2005</v>
      </c>
      <c r="N241" s="196" t="s">
        <v>450</v>
      </c>
      <c r="O241" s="196">
        <v>79315</v>
      </c>
      <c r="P241" s="68" t="s">
        <v>175</v>
      </c>
      <c r="Q241" s="66">
        <f t="shared" si="19"/>
        <v>751201</v>
      </c>
      <c r="R241" s="66" t="str">
        <f t="shared" si="20"/>
        <v>SPC.01.</v>
      </c>
      <c r="S241" s="344" t="str">
        <f t="shared" si="23"/>
        <v>Produkcja wyrobów cukierniczych</v>
      </c>
      <c r="T241" s="673" t="s">
        <v>2278</v>
      </c>
      <c r="U241" s="133">
        <v>7</v>
      </c>
      <c r="V241" s="444">
        <v>4</v>
      </c>
      <c r="W241" s="444" t="s">
        <v>1994</v>
      </c>
      <c r="X241" s="444">
        <v>0</v>
      </c>
      <c r="Y241" s="444">
        <v>0</v>
      </c>
      <c r="Z241" s="515" t="str">
        <f t="shared" si="24"/>
        <v>Centrum Kształcenia Zawodowego w Kłodzkiej Szkole Przedsiębiorczości w Kłodzku, ul. Szkolna 8, 57-300 Kłodzko</v>
      </c>
      <c r="AA241" s="440" t="s">
        <v>677</v>
      </c>
      <c r="AB241" s="120"/>
      <c r="AC241" s="120"/>
      <c r="AD241" s="120"/>
    </row>
    <row r="242" spans="1:30" customFormat="1" ht="15" customHeight="1">
      <c r="L242" s="66">
        <v>234</v>
      </c>
      <c r="M242" s="297" t="s">
        <v>2005</v>
      </c>
      <c r="N242" s="196" t="s">
        <v>450</v>
      </c>
      <c r="O242" s="196">
        <v>79315</v>
      </c>
      <c r="P242" s="68" t="s">
        <v>99</v>
      </c>
      <c r="Q242" s="66">
        <f t="shared" si="19"/>
        <v>514101</v>
      </c>
      <c r="R242" s="66" t="str">
        <f t="shared" si="20"/>
        <v>FRK.01.</v>
      </c>
      <c r="S242" s="344" t="str">
        <f t="shared" si="23"/>
        <v>Wykonywanie usług fryzjerskich</v>
      </c>
      <c r="T242" s="673" t="s">
        <v>2292</v>
      </c>
      <c r="U242" s="133">
        <v>6</v>
      </c>
      <c r="V242" s="444">
        <v>4</v>
      </c>
      <c r="W242" s="444" t="s">
        <v>1994</v>
      </c>
      <c r="X242" s="444">
        <v>0</v>
      </c>
      <c r="Y242" s="444">
        <v>0</v>
      </c>
      <c r="Z242" s="515" t="str">
        <f t="shared" si="24"/>
        <v>Centrum Kształcenia Zawodowego w Kłodzkiej Szkole Przedsiębiorczości w Kłodzku, ul. Szkolna 8, 57-300 Kłodzko</v>
      </c>
      <c r="AA242" s="440" t="s">
        <v>677</v>
      </c>
      <c r="AB242" s="120"/>
      <c r="AC242" s="120"/>
      <c r="AD242" s="120"/>
    </row>
    <row r="243" spans="1:30" customFormat="1" ht="15" customHeight="1">
      <c r="L243" s="66">
        <v>235</v>
      </c>
      <c r="M243" s="297" t="s">
        <v>2005</v>
      </c>
      <c r="N243" s="196" t="s">
        <v>450</v>
      </c>
      <c r="O243" s="196">
        <v>79315</v>
      </c>
      <c r="P243" s="68" t="s">
        <v>71</v>
      </c>
      <c r="Q243" s="66">
        <f t="shared" si="19"/>
        <v>512001</v>
      </c>
      <c r="R243" s="66" t="str">
        <f t="shared" si="20"/>
        <v>HGT.02.</v>
      </c>
      <c r="S243" s="344" t="str">
        <f t="shared" si="23"/>
        <v> Przygotowanie i wydawanie dań</v>
      </c>
      <c r="T243" s="673" t="s">
        <v>2284</v>
      </c>
      <c r="U243" s="133">
        <v>4</v>
      </c>
      <c r="V243" s="444">
        <v>2</v>
      </c>
      <c r="W243" s="444" t="s">
        <v>1994</v>
      </c>
      <c r="X243" s="444">
        <v>0</v>
      </c>
      <c r="Y243" s="444">
        <v>0</v>
      </c>
      <c r="Z243" s="515" t="str">
        <f t="shared" si="24"/>
        <v>Centrum Kształcenia Zawodowego w Kłodzkiej Szkole Przedsiębiorczości w Kłodzku, ul. Szkolna 8, 57-300 Kłodzko</v>
      </c>
      <c r="AA243" s="440" t="s">
        <v>677</v>
      </c>
      <c r="AB243" s="120"/>
      <c r="AC243" s="120"/>
      <c r="AD243" s="120"/>
    </row>
    <row r="244" spans="1:30" customFormat="1" ht="12" customHeight="1">
      <c r="L244" s="66">
        <v>236</v>
      </c>
      <c r="M244" s="297" t="s">
        <v>2005</v>
      </c>
      <c r="N244" s="196" t="s">
        <v>450</v>
      </c>
      <c r="O244" s="196">
        <v>79315</v>
      </c>
      <c r="P244" s="68" t="s">
        <v>66</v>
      </c>
      <c r="Q244" s="66">
        <f t="shared" si="19"/>
        <v>723103</v>
      </c>
      <c r="R244" s="66" t="str">
        <f t="shared" si="20"/>
        <v>MOT.05.</v>
      </c>
      <c r="S244" s="344" t="str">
        <f t="shared" si="23"/>
        <v>Obsługa, diagnozowanie oraz naprawa pojazdów samochodowych</v>
      </c>
      <c r="T244" s="497" t="s">
        <v>2284</v>
      </c>
      <c r="U244" s="133">
        <v>10</v>
      </c>
      <c r="V244" s="444">
        <v>0</v>
      </c>
      <c r="W244" s="444" t="s">
        <v>1994</v>
      </c>
      <c r="X244" s="444">
        <v>0</v>
      </c>
      <c r="Y244" s="444">
        <v>0</v>
      </c>
      <c r="Z244" s="515" t="str">
        <f t="shared" si="24"/>
        <v>Centrum Kształcenia Zawodowego w Kłodzkiej Szkole Przedsiębiorczości w Kłodzku, ul. Szkolna 8, 57-300 Kłodzko</v>
      </c>
      <c r="AA244" s="440" t="s">
        <v>677</v>
      </c>
      <c r="AB244" s="120"/>
      <c r="AC244" s="120"/>
      <c r="AD244" s="120"/>
    </row>
    <row r="245" spans="1:30" customFormat="1" ht="15" customHeight="1">
      <c r="L245" s="66">
        <v>237</v>
      </c>
      <c r="M245" s="297" t="s">
        <v>2005</v>
      </c>
      <c r="N245" s="196" t="s">
        <v>450</v>
      </c>
      <c r="O245" s="196">
        <v>79315</v>
      </c>
      <c r="P245" s="68" t="s">
        <v>66</v>
      </c>
      <c r="Q245" s="66">
        <f t="shared" si="19"/>
        <v>723103</v>
      </c>
      <c r="R245" s="66" t="str">
        <f t="shared" si="20"/>
        <v>MOT.05.</v>
      </c>
      <c r="S245" s="344" t="str">
        <f t="shared" si="23"/>
        <v>Obsługa, diagnozowanie oraz naprawa pojazdów samochodowych</v>
      </c>
      <c r="T245" s="675" t="s">
        <v>2283</v>
      </c>
      <c r="U245" s="436">
        <v>7</v>
      </c>
      <c r="V245" s="444">
        <v>0</v>
      </c>
      <c r="W245" s="444" t="s">
        <v>1994</v>
      </c>
      <c r="X245" s="444">
        <v>0</v>
      </c>
      <c r="Y245" s="444">
        <v>0</v>
      </c>
      <c r="Z245" s="515" t="str">
        <f t="shared" si="24"/>
        <v>Centrum Kształcenia Zawodowego w Kłodzkiej Szkole Przedsiębiorczości w Kłodzku, ul. Szkolna 8, 57-300 Kłodzko</v>
      </c>
      <c r="AA245" s="440" t="s">
        <v>677</v>
      </c>
      <c r="AB245" s="120"/>
      <c r="AC245" s="120"/>
      <c r="AD245" s="120"/>
    </row>
    <row r="246" spans="1:30" customFormat="1" ht="15" customHeight="1">
      <c r="L246" s="66">
        <v>238</v>
      </c>
      <c r="M246" s="297" t="s">
        <v>2005</v>
      </c>
      <c r="N246" s="196" t="s">
        <v>450</v>
      </c>
      <c r="O246" s="196">
        <v>79315</v>
      </c>
      <c r="P246" s="68" t="s">
        <v>511</v>
      </c>
      <c r="Q246" s="66">
        <f t="shared" si="19"/>
        <v>962907</v>
      </c>
      <c r="R246" s="66" t="str">
        <f t="shared" si="20"/>
        <v>HGT.03.</v>
      </c>
      <c r="S246" s="344" t="str">
        <f t="shared" si="23"/>
        <v>Obsługa gości w obiekcie świadczącym usługi hotelarskie</v>
      </c>
      <c r="T246" s="673" t="s">
        <v>2284</v>
      </c>
      <c r="U246" s="436">
        <v>1</v>
      </c>
      <c r="V246" s="444">
        <v>0</v>
      </c>
      <c r="W246" s="444" t="s">
        <v>1994</v>
      </c>
      <c r="X246" s="444">
        <v>0</v>
      </c>
      <c r="Y246" s="444">
        <v>0</v>
      </c>
      <c r="Z246" s="515" t="str">
        <f t="shared" si="24"/>
        <v>Centrum Kształcenia Zawodowego w Kłodzkiej Szkole Przedsiębiorczości w Kłodzku, ul. Szkolna 8, 57-300 Kłodzko</v>
      </c>
      <c r="AA246" s="440" t="s">
        <v>677</v>
      </c>
      <c r="AB246" s="120"/>
      <c r="AC246" s="120"/>
      <c r="AD246" s="120"/>
    </row>
    <row r="247" spans="1:30" customFormat="1" ht="15" customHeight="1">
      <c r="L247" s="66">
        <v>239</v>
      </c>
      <c r="M247" s="297" t="s">
        <v>2005</v>
      </c>
      <c r="N247" s="196" t="s">
        <v>450</v>
      </c>
      <c r="O247" s="196">
        <v>79315</v>
      </c>
      <c r="P247" s="68" t="s">
        <v>70</v>
      </c>
      <c r="Q247" s="66">
        <f t="shared" si="19"/>
        <v>522301</v>
      </c>
      <c r="R247" s="66" t="str">
        <f t="shared" si="20"/>
        <v>HAN.01.</v>
      </c>
      <c r="S247" s="344" t="str">
        <f t="shared" si="23"/>
        <v>Prowadzenie sprzedaży</v>
      </c>
      <c r="T247" s="497" t="s">
        <v>2291</v>
      </c>
      <c r="U247" s="376">
        <v>17</v>
      </c>
      <c r="V247" s="444">
        <v>13</v>
      </c>
      <c r="W247" s="444" t="s">
        <v>1994</v>
      </c>
      <c r="X247" s="444">
        <v>0</v>
      </c>
      <c r="Y247" s="444">
        <v>0</v>
      </c>
      <c r="Z247" s="515" t="str">
        <f t="shared" si="24"/>
        <v>Centrum Kształcenia Zawodowego w Kłodzkiej Szkole Przedsiębiorczości w Kłodzku, ul. Szkolna 8, 57-300 Kłodzko</v>
      </c>
      <c r="AA247" s="440" t="s">
        <v>677</v>
      </c>
      <c r="AB247" s="120"/>
      <c r="AC247" s="120"/>
      <c r="AD247" s="120"/>
    </row>
    <row r="248" spans="1:30" customFormat="1" ht="15" customHeight="1">
      <c r="L248" s="66">
        <v>240</v>
      </c>
      <c r="M248" s="297" t="s">
        <v>2005</v>
      </c>
      <c r="N248" s="196" t="s">
        <v>450</v>
      </c>
      <c r="O248" s="196">
        <v>79315</v>
      </c>
      <c r="P248" s="68" t="s">
        <v>69</v>
      </c>
      <c r="Q248" s="66">
        <f t="shared" si="19"/>
        <v>741203</v>
      </c>
      <c r="R248" s="66" t="str">
        <f t="shared" si="20"/>
        <v>MOT.02.</v>
      </c>
      <c r="S248" s="344" t="str">
        <f t="shared" ref="S248:S279" si="25">IFERROR(VLOOKUP(R248,D$8:G$125,2,0),0)</f>
        <v>Obsługa, diagnozowanie oraz naprawa mechatronicznych systemów pojazdów samochodowych</v>
      </c>
      <c r="T248" s="512" t="s">
        <v>2283</v>
      </c>
      <c r="U248" s="436">
        <v>1</v>
      </c>
      <c r="V248" s="444">
        <v>0</v>
      </c>
      <c r="W248" s="442" t="s">
        <v>1996</v>
      </c>
      <c r="X248" s="444">
        <v>1</v>
      </c>
      <c r="Y248" s="444">
        <v>0</v>
      </c>
      <c r="Z248" s="526" t="str">
        <f t="shared" si="24"/>
        <v>Centrum Kształcenia Zawodowego w Świdnicy, 58-105 Świdnica, ul. Gen. Władysława Sikorskiego 41</v>
      </c>
      <c r="AA248" s="440" t="s">
        <v>93</v>
      </c>
      <c r="AB248" s="120"/>
      <c r="AC248" s="120"/>
      <c r="AD248" s="120"/>
    </row>
    <row r="249" spans="1:30" customFormat="1" ht="15" customHeight="1">
      <c r="L249" s="66">
        <v>241</v>
      </c>
      <c r="M249" s="64" t="s">
        <v>2164</v>
      </c>
      <c r="N249" s="71" t="s">
        <v>474</v>
      </c>
      <c r="O249" s="71">
        <v>263259</v>
      </c>
      <c r="P249" s="68" t="s">
        <v>73</v>
      </c>
      <c r="Q249" s="66">
        <f t="shared" si="19"/>
        <v>722307</v>
      </c>
      <c r="R249" s="66" t="str">
        <f t="shared" si="20"/>
        <v>MEC.05.</v>
      </c>
      <c r="S249" s="344" t="str">
        <f t="shared" si="25"/>
        <v> Użytkowanie obrabiarek skrawających</v>
      </c>
      <c r="T249" s="673" t="s">
        <v>2283</v>
      </c>
      <c r="U249" s="133">
        <v>5</v>
      </c>
      <c r="V249" s="436">
        <v>0</v>
      </c>
      <c r="W249" s="457" t="s">
        <v>1994</v>
      </c>
      <c r="X249" s="436">
        <v>5</v>
      </c>
      <c r="Y249" s="436">
        <v>0</v>
      </c>
      <c r="Z249" s="526" t="str">
        <f t="shared" si="24"/>
        <v>Centrum Kształcenia Zawodowego w Świdnicy, 58-105 Świdnica, ul. Gen. Władysława Sikorskiego 41</v>
      </c>
      <c r="AA249" s="440" t="s">
        <v>93</v>
      </c>
      <c r="AB249" s="120"/>
      <c r="AC249" s="120"/>
      <c r="AD249" s="120"/>
    </row>
    <row r="250" spans="1:30" customFormat="1" ht="15" customHeight="1">
      <c r="L250" s="66">
        <v>242</v>
      </c>
      <c r="M250" s="64" t="s">
        <v>2164</v>
      </c>
      <c r="N250" s="71" t="s">
        <v>474</v>
      </c>
      <c r="O250" s="71">
        <v>263259</v>
      </c>
      <c r="P250" s="68" t="s">
        <v>66</v>
      </c>
      <c r="Q250" s="66">
        <f t="shared" si="19"/>
        <v>723103</v>
      </c>
      <c r="R250" s="66" t="str">
        <f t="shared" si="20"/>
        <v>MOT.05.</v>
      </c>
      <c r="S250" s="344" t="str">
        <f t="shared" si="25"/>
        <v>Obsługa, diagnozowanie oraz naprawa pojazdów samochodowych</v>
      </c>
      <c r="T250" s="497" t="s">
        <v>2284</v>
      </c>
      <c r="U250" s="436">
        <v>1</v>
      </c>
      <c r="V250" s="436">
        <v>0</v>
      </c>
      <c r="W250" s="457" t="s">
        <v>1996</v>
      </c>
      <c r="X250" s="436">
        <v>1</v>
      </c>
      <c r="Y250" s="436">
        <v>0</v>
      </c>
      <c r="Z250" s="515" t="str">
        <f t="shared" ref="Z250:Z281" si="26">IFERROR(VLOOKUP(AA250,AH$8:AI$35,2,0),0)</f>
        <v>Centrum Kształcenia Zawodowego w Kłodzkiej Szkole Przedsiębiorczości w Kłodzku, ul. Szkolna 8, 57-300 Kłodzko</v>
      </c>
      <c r="AA250" s="440" t="s">
        <v>677</v>
      </c>
      <c r="AB250" s="271"/>
      <c r="AC250" s="271"/>
      <c r="AD250" s="120"/>
    </row>
    <row r="251" spans="1:30" customFormat="1" ht="15" customHeight="1">
      <c r="L251" s="66">
        <v>243</v>
      </c>
      <c r="M251" s="64" t="s">
        <v>2164</v>
      </c>
      <c r="N251" s="71" t="s">
        <v>474</v>
      </c>
      <c r="O251" s="71">
        <v>263259</v>
      </c>
      <c r="P251" s="68" t="s">
        <v>99</v>
      </c>
      <c r="Q251" s="66">
        <f t="shared" si="19"/>
        <v>514101</v>
      </c>
      <c r="R251" s="66" t="str">
        <f t="shared" si="20"/>
        <v>FRK.01.</v>
      </c>
      <c r="S251" s="344" t="str">
        <f t="shared" si="25"/>
        <v>Wykonywanie usług fryzjerskich</v>
      </c>
      <c r="T251" s="671" t="s">
        <v>2292</v>
      </c>
      <c r="U251" s="133">
        <v>1</v>
      </c>
      <c r="V251" s="436">
        <v>1</v>
      </c>
      <c r="W251" s="457" t="s">
        <v>1994</v>
      </c>
      <c r="X251" s="436">
        <v>1</v>
      </c>
      <c r="Y251" s="436">
        <v>1</v>
      </c>
      <c r="Z251" s="515" t="str">
        <f t="shared" si="26"/>
        <v>Centrum Kształcenia Zawodowego w Kłodzkiej Szkole Przedsiębiorczości w Kłodzku, ul. Szkolna 8, 57-300 Kłodzko</v>
      </c>
      <c r="AA251" s="440" t="s">
        <v>677</v>
      </c>
      <c r="AB251" s="448"/>
      <c r="AC251" s="448"/>
      <c r="AD251" s="120"/>
    </row>
    <row r="252" spans="1:30" customFormat="1" ht="15" customHeight="1">
      <c r="L252" s="66">
        <v>244</v>
      </c>
      <c r="M252" s="68" t="s">
        <v>2164</v>
      </c>
      <c r="N252" s="66" t="s">
        <v>474</v>
      </c>
      <c r="O252" s="66">
        <v>263259</v>
      </c>
      <c r="P252" s="68" t="s">
        <v>532</v>
      </c>
      <c r="Q252" s="66">
        <f t="shared" si="19"/>
        <v>753105</v>
      </c>
      <c r="R252" s="66" t="str">
        <f t="shared" si="20"/>
        <v>MOD.03.</v>
      </c>
      <c r="S252" s="344" t="str">
        <f t="shared" si="25"/>
        <v>Projektowanie i wytwarzanie wyrobów odzieżowych</v>
      </c>
      <c r="T252" s="675" t="s">
        <v>2274</v>
      </c>
      <c r="U252" s="133">
        <v>4</v>
      </c>
      <c r="V252" s="436">
        <v>4</v>
      </c>
      <c r="W252" s="444" t="s">
        <v>1994</v>
      </c>
      <c r="X252" s="436">
        <v>4</v>
      </c>
      <c r="Y252" s="436">
        <v>4</v>
      </c>
      <c r="Z252" s="526" t="str">
        <f t="shared" si="26"/>
        <v>Centrum Kształcenia Zawodowego w Zespole Szkół i Placówek Kształcenia Zawodowego, ul.Botaniczna 66, 65-392  Zielona Góra</v>
      </c>
      <c r="AA252" s="440" t="s">
        <v>37</v>
      </c>
      <c r="AB252" s="120"/>
      <c r="AC252" s="120"/>
      <c r="AD252" s="120"/>
    </row>
    <row r="253" spans="1:30" customFormat="1" ht="15" customHeight="1">
      <c r="L253" s="66">
        <v>245</v>
      </c>
      <c r="M253" s="64" t="s">
        <v>2164</v>
      </c>
      <c r="N253" s="71" t="s">
        <v>474</v>
      </c>
      <c r="O253" s="71">
        <v>263259</v>
      </c>
      <c r="P253" s="68" t="s">
        <v>71</v>
      </c>
      <c r="Q253" s="66">
        <f t="shared" si="19"/>
        <v>512001</v>
      </c>
      <c r="R253" s="66" t="str">
        <f t="shared" si="20"/>
        <v>HGT.02.</v>
      </c>
      <c r="S253" s="344" t="str">
        <f t="shared" si="25"/>
        <v> Przygotowanie i wydawanie dań</v>
      </c>
      <c r="T253" s="673" t="s">
        <v>2291</v>
      </c>
      <c r="U253" s="133">
        <v>1</v>
      </c>
      <c r="V253" s="436">
        <v>0</v>
      </c>
      <c r="W253" s="444" t="s">
        <v>1996</v>
      </c>
      <c r="X253" s="436">
        <v>1</v>
      </c>
      <c r="Y253" s="436">
        <v>0</v>
      </c>
      <c r="Z253" s="527" t="str">
        <f t="shared" si="26"/>
        <v>Centrum Kształcenia Zawodowego w Kłodzkiej Szkole Przedsiębiorczości w Kłodzku, ul. Szkolna 8, 57-300 Kłodzko</v>
      </c>
      <c r="AA253" s="440" t="s">
        <v>677</v>
      </c>
      <c r="AB253" s="120"/>
      <c r="AC253" s="120"/>
      <c r="AD253" s="120"/>
    </row>
    <row r="254" spans="1:30" customFormat="1" ht="15" customHeight="1">
      <c r="L254" s="66">
        <v>246</v>
      </c>
      <c r="M254" s="64" t="s">
        <v>2164</v>
      </c>
      <c r="N254" s="71" t="s">
        <v>474</v>
      </c>
      <c r="O254" s="71">
        <v>263259</v>
      </c>
      <c r="P254" s="68" t="s">
        <v>177</v>
      </c>
      <c r="Q254" s="66">
        <f t="shared" si="19"/>
        <v>722204</v>
      </c>
      <c r="R254" s="66" t="str">
        <f t="shared" si="20"/>
        <v>MEC.08.</v>
      </c>
      <c r="S254" s="344" t="str">
        <f t="shared" si="25"/>
        <v>Wykonywanie i naprawa elementów maszyn, urządzeń i narzędzi</v>
      </c>
      <c r="T254" s="497" t="s">
        <v>2283</v>
      </c>
      <c r="U254" s="133">
        <v>3</v>
      </c>
      <c r="V254" s="436">
        <v>0</v>
      </c>
      <c r="W254" s="444" t="s">
        <v>1996</v>
      </c>
      <c r="X254" s="436">
        <v>3</v>
      </c>
      <c r="Y254" s="436">
        <v>0</v>
      </c>
      <c r="Z254" s="527" t="str">
        <f t="shared" si="26"/>
        <v>Centrum Kształcenia Zawodowego w CKZiU,  ul. Tadeusza Kościuszki 27, 56-100 Wołów</v>
      </c>
      <c r="AA254" s="440" t="s">
        <v>190</v>
      </c>
      <c r="AB254" s="332"/>
      <c r="AC254" s="332"/>
      <c r="AD254" s="332"/>
    </row>
    <row r="255" spans="1:30" customFormat="1" ht="15" customHeight="1">
      <c r="L255" s="66">
        <v>247</v>
      </c>
      <c r="M255" s="64" t="s">
        <v>2164</v>
      </c>
      <c r="N255" s="71" t="s">
        <v>474</v>
      </c>
      <c r="O255" s="71">
        <v>263259</v>
      </c>
      <c r="P255" s="68" t="s">
        <v>177</v>
      </c>
      <c r="Q255" s="66">
        <f t="shared" si="19"/>
        <v>722204</v>
      </c>
      <c r="R255" s="66" t="str">
        <f t="shared" si="20"/>
        <v>MEC.08.</v>
      </c>
      <c r="S255" s="344" t="str">
        <f t="shared" si="25"/>
        <v>Wykonywanie i naprawa elementów maszyn, urządzeń i narzędzi</v>
      </c>
      <c r="T255" s="673" t="s">
        <v>2280</v>
      </c>
      <c r="U255" s="133">
        <v>7</v>
      </c>
      <c r="V255" s="436">
        <v>0</v>
      </c>
      <c r="W255" s="444" t="s">
        <v>1996</v>
      </c>
      <c r="X255" s="436">
        <v>7</v>
      </c>
      <c r="Y255" s="436">
        <v>0</v>
      </c>
      <c r="Z255" s="527" t="str">
        <f t="shared" si="26"/>
        <v>Centrum Kształcenia Zawodowego w Świdnicy, 58-105 Świdnica, ul. Gen. Władysława Sikorskiego 41</v>
      </c>
      <c r="AA255" s="440" t="s">
        <v>93</v>
      </c>
      <c r="AB255" s="120"/>
      <c r="AC255" s="120"/>
      <c r="AD255" s="120"/>
    </row>
    <row r="256" spans="1:30" ht="15" customHeight="1">
      <c r="A256" s="1"/>
      <c r="L256" s="66">
        <v>248</v>
      </c>
      <c r="M256" s="64" t="s">
        <v>2164</v>
      </c>
      <c r="N256" s="71" t="s">
        <v>474</v>
      </c>
      <c r="O256" s="71">
        <v>263259</v>
      </c>
      <c r="P256" s="68" t="s">
        <v>70</v>
      </c>
      <c r="Q256" s="66">
        <f t="shared" si="19"/>
        <v>522301</v>
      </c>
      <c r="R256" s="66" t="str">
        <f t="shared" si="20"/>
        <v>HAN.01.</v>
      </c>
      <c r="S256" s="344" t="str">
        <f t="shared" si="25"/>
        <v>Prowadzenie sprzedaży</v>
      </c>
      <c r="T256" s="497" t="s">
        <v>2291</v>
      </c>
      <c r="U256" s="133">
        <v>2</v>
      </c>
      <c r="V256" s="436">
        <v>2</v>
      </c>
      <c r="W256" s="444" t="s">
        <v>1996</v>
      </c>
      <c r="X256" s="436">
        <v>2</v>
      </c>
      <c r="Y256" s="436">
        <v>2</v>
      </c>
      <c r="Z256" s="527" t="str">
        <f t="shared" si="26"/>
        <v>Centrum Kształcenia Zawodowego w Kłodzkiej Szkole Przedsiębiorczości w Kłodzku, ul. Szkolna 8, 57-300 Kłodzko</v>
      </c>
      <c r="AA256" s="440" t="s">
        <v>677</v>
      </c>
      <c r="AB256" s="120"/>
      <c r="AC256" s="120"/>
      <c r="AD256" s="120"/>
    </row>
    <row r="257" spans="1:33" ht="15" customHeight="1">
      <c r="A257" s="1"/>
      <c r="L257" s="66">
        <v>249</v>
      </c>
      <c r="M257" s="64" t="s">
        <v>2164</v>
      </c>
      <c r="N257" s="71" t="s">
        <v>474</v>
      </c>
      <c r="O257" s="71">
        <v>263259</v>
      </c>
      <c r="P257" s="68" t="s">
        <v>192</v>
      </c>
      <c r="Q257" s="66">
        <f t="shared" si="19"/>
        <v>713203</v>
      </c>
      <c r="R257" s="66" t="str">
        <f t="shared" si="20"/>
        <v>MOT.03.</v>
      </c>
      <c r="S257" s="344" t="str">
        <f t="shared" si="25"/>
        <v>Diagnozowanie i naprawa powłok lakierniczych</v>
      </c>
      <c r="T257" s="673"/>
      <c r="U257" s="481">
        <v>0</v>
      </c>
      <c r="V257" s="436">
        <v>0</v>
      </c>
      <c r="W257" s="444" t="s">
        <v>1996</v>
      </c>
      <c r="X257" s="436">
        <v>0</v>
      </c>
      <c r="Y257" s="436">
        <v>0</v>
      </c>
      <c r="Z257" s="530" t="str">
        <f t="shared" si="26"/>
        <v>Centrum Kształcenia Zawodowego w Świdnicy, 58-105 Świdnica, ul. Gen. Władysława Sikorskiego 41</v>
      </c>
      <c r="AA257" s="440" t="s">
        <v>93</v>
      </c>
      <c r="AB257" s="120"/>
      <c r="AC257" s="271"/>
      <c r="AD257" s="120"/>
    </row>
    <row r="258" spans="1:33" ht="15" customHeight="1">
      <c r="A258" s="1"/>
      <c r="L258" s="66">
        <v>250</v>
      </c>
      <c r="M258" s="64" t="s">
        <v>2164</v>
      </c>
      <c r="N258" s="71" t="s">
        <v>474</v>
      </c>
      <c r="O258" s="71">
        <v>263259</v>
      </c>
      <c r="P258" s="68" t="s">
        <v>180</v>
      </c>
      <c r="Q258" s="66">
        <f t="shared" si="19"/>
        <v>712905</v>
      </c>
      <c r="R258" s="66" t="str">
        <f t="shared" si="20"/>
        <v>BUD.11.</v>
      </c>
      <c r="S258" s="344" t="str">
        <f t="shared" si="25"/>
        <v> Wykonywanie robót montażowych, okładzinowych i wykończeniowych</v>
      </c>
      <c r="T258" s="671" t="s">
        <v>2280</v>
      </c>
      <c r="U258" s="133">
        <v>4</v>
      </c>
      <c r="V258" s="436">
        <v>0</v>
      </c>
      <c r="W258" s="444" t="s">
        <v>1996</v>
      </c>
      <c r="X258" s="436">
        <v>4</v>
      </c>
      <c r="Y258" s="436">
        <v>0</v>
      </c>
      <c r="Z258" s="530" t="str">
        <f t="shared" si="26"/>
        <v>Centrum Kształcenia Zawodowego i Ustawicznego, 67-400 Wschowa, Plac Kosynierów 1</v>
      </c>
      <c r="AA258" s="440" t="s">
        <v>679</v>
      </c>
      <c r="AB258" s="271"/>
      <c r="AC258" s="448"/>
      <c r="AD258" s="120"/>
    </row>
    <row r="259" spans="1:33" ht="15" customHeight="1">
      <c r="A259" s="1"/>
      <c r="L259" s="66">
        <v>251</v>
      </c>
      <c r="M259" s="64" t="s">
        <v>2164</v>
      </c>
      <c r="N259" s="71" t="s">
        <v>474</v>
      </c>
      <c r="O259" s="71">
        <v>263259</v>
      </c>
      <c r="P259" s="68" t="s">
        <v>511</v>
      </c>
      <c r="Q259" s="66">
        <f t="shared" si="19"/>
        <v>962907</v>
      </c>
      <c r="R259" s="66" t="str">
        <f t="shared" si="20"/>
        <v>HGT.03.</v>
      </c>
      <c r="S259" s="344" t="str">
        <f t="shared" si="25"/>
        <v>Obsługa gości w obiekcie świadczącym usługi hotelarskie</v>
      </c>
      <c r="T259" s="673" t="s">
        <v>2283</v>
      </c>
      <c r="U259" s="133">
        <v>2</v>
      </c>
      <c r="V259" s="436">
        <v>2</v>
      </c>
      <c r="W259" s="444" t="s">
        <v>1996</v>
      </c>
      <c r="X259" s="436">
        <v>2</v>
      </c>
      <c r="Y259" s="436">
        <v>2</v>
      </c>
      <c r="Z259" s="530" t="str">
        <f t="shared" si="26"/>
        <v>Centrum Kształcenia Zawodowego w Kłodzkiej Szkole Przedsiębiorczości w Kłodzku, ul. Szkolna 8, 57-300 Kłodzko</v>
      </c>
      <c r="AA259" s="440" t="s">
        <v>677</v>
      </c>
      <c r="AB259" s="271"/>
      <c r="AC259" s="120"/>
      <c r="AD259" s="120"/>
    </row>
    <row r="260" spans="1:33" ht="15" customHeight="1">
      <c r="A260" s="1"/>
      <c r="L260" s="66">
        <v>252</v>
      </c>
      <c r="M260" s="68" t="s">
        <v>2240</v>
      </c>
      <c r="N260" s="66" t="s">
        <v>45</v>
      </c>
      <c r="O260" s="66">
        <v>31186</v>
      </c>
      <c r="P260" s="68" t="s">
        <v>70</v>
      </c>
      <c r="Q260" s="66">
        <f t="shared" si="19"/>
        <v>522301</v>
      </c>
      <c r="R260" s="66" t="str">
        <f t="shared" si="20"/>
        <v>HAN.01.</v>
      </c>
      <c r="S260" s="344" t="str">
        <f t="shared" si="25"/>
        <v>Prowadzenie sprzedaży</v>
      </c>
      <c r="T260" s="423" t="s">
        <v>2280</v>
      </c>
      <c r="U260" s="133">
        <v>1</v>
      </c>
      <c r="V260" s="436">
        <v>0</v>
      </c>
      <c r="W260" s="457" t="s">
        <v>1994</v>
      </c>
      <c r="X260" s="436">
        <v>1</v>
      </c>
      <c r="Y260" s="436">
        <v>0</v>
      </c>
      <c r="Z260" s="515" t="str">
        <f t="shared" si="26"/>
        <v>Centrum Kształcenia Zawodowego w Oleśnicy, ul. Wojska Polskiego 67</v>
      </c>
      <c r="AA260" s="440" t="s">
        <v>692</v>
      </c>
      <c r="AB260" s="271"/>
      <c r="AC260" s="271"/>
      <c r="AD260" s="120"/>
    </row>
    <row r="261" spans="1:33" ht="15" customHeight="1">
      <c r="A261" s="1"/>
      <c r="L261" s="66">
        <v>253</v>
      </c>
      <c r="M261" s="68" t="s">
        <v>2240</v>
      </c>
      <c r="N261" s="66" t="s">
        <v>45</v>
      </c>
      <c r="O261" s="66">
        <v>31186</v>
      </c>
      <c r="P261" s="68" t="s">
        <v>99</v>
      </c>
      <c r="Q261" s="66">
        <f t="shared" si="19"/>
        <v>514101</v>
      </c>
      <c r="R261" s="66" t="str">
        <f t="shared" si="20"/>
        <v>FRK.01.</v>
      </c>
      <c r="S261" s="344" t="str">
        <f t="shared" si="25"/>
        <v>Wykonywanie usług fryzjerskich</v>
      </c>
      <c r="T261" s="424" t="s">
        <v>2291</v>
      </c>
      <c r="U261" s="133">
        <v>2</v>
      </c>
      <c r="V261" s="436">
        <v>2</v>
      </c>
      <c r="W261" s="457" t="s">
        <v>1994</v>
      </c>
      <c r="X261" s="436">
        <v>2</v>
      </c>
      <c r="Y261" s="436">
        <v>2</v>
      </c>
      <c r="Z261" s="526" t="str">
        <f t="shared" si="26"/>
        <v>Zespół Szkół Ponadpodstawowych im. Hipolita Cegielskiego w Ziębicach ul. Wojska Polskiego 3, 57-220 Ziębice</v>
      </c>
      <c r="AA261" s="440" t="s">
        <v>32</v>
      </c>
      <c r="AB261" s="274"/>
      <c r="AC261" s="448"/>
      <c r="AD261" s="120"/>
    </row>
    <row r="262" spans="1:33" ht="15" customHeight="1">
      <c r="A262" s="1"/>
      <c r="L262" s="66">
        <v>254</v>
      </c>
      <c r="M262" s="68" t="s">
        <v>2240</v>
      </c>
      <c r="N262" s="66" t="s">
        <v>45</v>
      </c>
      <c r="O262" s="66">
        <v>31186</v>
      </c>
      <c r="P262" s="68" t="s">
        <v>66</v>
      </c>
      <c r="Q262" s="66">
        <f t="shared" si="19"/>
        <v>723103</v>
      </c>
      <c r="R262" s="66" t="str">
        <f t="shared" si="20"/>
        <v>MOT.05.</v>
      </c>
      <c r="S262" s="344" t="str">
        <f t="shared" si="25"/>
        <v>Obsługa, diagnozowanie oraz naprawa pojazdów samochodowych</v>
      </c>
      <c r="T262" s="424" t="s">
        <v>2283</v>
      </c>
      <c r="U262" s="133">
        <v>5</v>
      </c>
      <c r="V262" s="436">
        <v>0</v>
      </c>
      <c r="W262" s="457" t="s">
        <v>1994</v>
      </c>
      <c r="X262" s="436">
        <v>5</v>
      </c>
      <c r="Y262" s="436">
        <v>0</v>
      </c>
      <c r="Z262" s="526" t="str">
        <f t="shared" si="26"/>
        <v>Centrum Kształcenia Zawodowego w Oleśnicy, ul. Wojska Polskiego 67</v>
      </c>
      <c r="AA262" s="440" t="s">
        <v>692</v>
      </c>
      <c r="AB262" s="271"/>
      <c r="AC262" s="120"/>
      <c r="AD262" s="120"/>
    </row>
    <row r="263" spans="1:33" ht="15" customHeight="1">
      <c r="A263" s="1"/>
      <c r="L263" s="66">
        <v>255</v>
      </c>
      <c r="M263" s="68" t="s">
        <v>2240</v>
      </c>
      <c r="N263" s="66" t="s">
        <v>45</v>
      </c>
      <c r="O263" s="66">
        <v>31186</v>
      </c>
      <c r="P263" s="393" t="s">
        <v>71</v>
      </c>
      <c r="Q263" s="66">
        <f t="shared" ref="Q263:Q326" si="27">IFERROR(VLOOKUP(P263,B$8:E$125,2,0),0)</f>
        <v>512001</v>
      </c>
      <c r="R263" s="66" t="str">
        <f t="shared" si="20"/>
        <v>HGT.02.</v>
      </c>
      <c r="S263" s="344" t="str">
        <f t="shared" si="25"/>
        <v> Przygotowanie i wydawanie dań</v>
      </c>
      <c r="T263" s="423" t="s">
        <v>2280</v>
      </c>
      <c r="U263" s="133">
        <v>1</v>
      </c>
      <c r="V263" s="436">
        <v>1</v>
      </c>
      <c r="W263" s="457" t="s">
        <v>1994</v>
      </c>
      <c r="X263" s="436">
        <v>1</v>
      </c>
      <c r="Y263" s="436">
        <v>1</v>
      </c>
      <c r="Z263" s="515" t="str">
        <f t="shared" si="26"/>
        <v>Centrum Kształcenia Zawodowego w Oleśnicy, ul. Wojska Polskiego 67</v>
      </c>
      <c r="AA263" s="440" t="s">
        <v>692</v>
      </c>
      <c r="AB263" s="448"/>
      <c r="AC263" s="120"/>
      <c r="AD263" s="120"/>
    </row>
    <row r="264" spans="1:33" ht="15" customHeight="1">
      <c r="A264" s="1"/>
      <c r="L264" s="66">
        <v>256</v>
      </c>
      <c r="M264" s="68" t="s">
        <v>2186</v>
      </c>
      <c r="N264" s="66" t="s">
        <v>1263</v>
      </c>
      <c r="O264" s="66">
        <v>91928</v>
      </c>
      <c r="P264" s="68" t="s">
        <v>71</v>
      </c>
      <c r="Q264" s="66">
        <f t="shared" si="27"/>
        <v>512001</v>
      </c>
      <c r="R264" s="66" t="str">
        <f t="shared" ref="R264:R327" si="28">IFERROR(VLOOKUP(Q264,C$8:F$125,2,0),0)</f>
        <v>HGT.02.</v>
      </c>
      <c r="S264" s="344" t="str">
        <f t="shared" si="25"/>
        <v> Przygotowanie i wydawanie dań</v>
      </c>
      <c r="T264" s="673" t="s">
        <v>2284</v>
      </c>
      <c r="U264" s="259">
        <v>8</v>
      </c>
      <c r="V264" s="441">
        <v>6</v>
      </c>
      <c r="W264" s="457" t="s">
        <v>1994</v>
      </c>
      <c r="X264" s="441">
        <v>0</v>
      </c>
      <c r="Y264" s="441">
        <v>0</v>
      </c>
      <c r="Z264" s="526" t="str">
        <f t="shared" si="26"/>
        <v>Centrum Kształcenia Zawodowego w Kłodzkiej Szkole Przedsiębiorczości w Kłodzku, ul. Szkolna 8, 57-300 Kłodzko</v>
      </c>
      <c r="AA264" s="440" t="s">
        <v>677</v>
      </c>
      <c r="AB264" s="120"/>
      <c r="AC264" s="120"/>
      <c r="AD264" s="120"/>
      <c r="AG264" s="257"/>
    </row>
    <row r="265" spans="1:33" ht="15" customHeight="1">
      <c r="A265" s="1"/>
      <c r="L265" s="66">
        <v>257</v>
      </c>
      <c r="M265" s="68" t="s">
        <v>2186</v>
      </c>
      <c r="N265" s="66" t="s">
        <v>1263</v>
      </c>
      <c r="O265" s="66">
        <v>91928</v>
      </c>
      <c r="P265" s="68" t="s">
        <v>177</v>
      </c>
      <c r="Q265" s="66">
        <f t="shared" si="27"/>
        <v>722204</v>
      </c>
      <c r="R265" s="66" t="str">
        <f t="shared" si="28"/>
        <v>MEC.08.</v>
      </c>
      <c r="S265" s="344" t="str">
        <f t="shared" si="25"/>
        <v>Wykonywanie i naprawa elementów maszyn, urządzeń i narzędzi</v>
      </c>
      <c r="T265" s="671" t="s">
        <v>2280</v>
      </c>
      <c r="U265" s="259">
        <v>6</v>
      </c>
      <c r="V265" s="441">
        <v>0</v>
      </c>
      <c r="W265" s="457" t="s">
        <v>1994</v>
      </c>
      <c r="X265" s="441">
        <v>6</v>
      </c>
      <c r="Y265" s="441">
        <v>0</v>
      </c>
      <c r="Z265" s="526" t="str">
        <f t="shared" si="26"/>
        <v>Centrum Kształcenia Zawodowego w Świdnicy, 58-105 Świdnica, ul. Gen. Władysława Sikorskiego 41</v>
      </c>
      <c r="AA265" s="440" t="s">
        <v>93</v>
      </c>
      <c r="AB265" s="120"/>
      <c r="AC265" s="120"/>
      <c r="AD265" s="120"/>
      <c r="AG265" s="257"/>
    </row>
    <row r="266" spans="1:33" customFormat="1" ht="15" customHeight="1">
      <c r="L266" s="66">
        <v>258</v>
      </c>
      <c r="M266" s="68" t="s">
        <v>2186</v>
      </c>
      <c r="N266" s="66" t="s">
        <v>1263</v>
      </c>
      <c r="O266" s="66">
        <v>91928</v>
      </c>
      <c r="P266" s="68" t="s">
        <v>99</v>
      </c>
      <c r="Q266" s="66">
        <f t="shared" si="27"/>
        <v>514101</v>
      </c>
      <c r="R266" s="66" t="str">
        <f t="shared" si="28"/>
        <v>FRK.01.</v>
      </c>
      <c r="S266" s="344" t="str">
        <f t="shared" si="25"/>
        <v>Wykonywanie usług fryzjerskich</v>
      </c>
      <c r="T266" s="671" t="s">
        <v>2291</v>
      </c>
      <c r="U266" s="259">
        <v>7</v>
      </c>
      <c r="V266" s="441">
        <v>7</v>
      </c>
      <c r="W266" s="457" t="s">
        <v>1994</v>
      </c>
      <c r="X266" s="441">
        <v>0</v>
      </c>
      <c r="Y266" s="441">
        <v>0</v>
      </c>
      <c r="Z266" s="526" t="str">
        <f t="shared" si="26"/>
        <v>Centrum Kształcenia Zawodowego w Kłodzkiej Szkole Przedsiębiorczości w Kłodzku, ul. Szkolna 8, 57-300 Kłodzko</v>
      </c>
      <c r="AA266" s="440" t="s">
        <v>677</v>
      </c>
      <c r="AB266" s="120" t="s">
        <v>692</v>
      </c>
      <c r="AC266" s="120"/>
      <c r="AD266" s="120"/>
      <c r="AG266" s="257"/>
    </row>
    <row r="267" spans="1:33" customFormat="1" ht="15" customHeight="1">
      <c r="L267" s="66">
        <v>259</v>
      </c>
      <c r="M267" s="68" t="s">
        <v>2186</v>
      </c>
      <c r="N267" s="66" t="s">
        <v>1263</v>
      </c>
      <c r="O267" s="66">
        <v>91928</v>
      </c>
      <c r="P267" s="68" t="s">
        <v>125</v>
      </c>
      <c r="Q267" s="66">
        <f t="shared" si="27"/>
        <v>712618</v>
      </c>
      <c r="R267" s="66" t="str">
        <f t="shared" si="28"/>
        <v>BUD.09.</v>
      </c>
      <c r="S267" s="344" t="str">
        <f t="shared" si="25"/>
        <v>Wykonywanie robót związanych z budową, montażem i eksploatacją sieci oraz instalacji sanitarnych</v>
      </c>
      <c r="T267" s="673" t="s">
        <v>2279</v>
      </c>
      <c r="U267" s="259">
        <v>2</v>
      </c>
      <c r="V267" s="441">
        <v>0</v>
      </c>
      <c r="W267" s="457" t="s">
        <v>1996</v>
      </c>
      <c r="X267" s="441">
        <v>1</v>
      </c>
      <c r="Y267" s="441">
        <v>0</v>
      </c>
      <c r="Z267" s="526" t="str">
        <f t="shared" si="26"/>
        <v>Centrum Kształcenia Zawodowego w Świdnicy, 58-105 Świdnica, ul. Gen. Władysława Sikorskiego 41</v>
      </c>
      <c r="AA267" s="440" t="s">
        <v>93</v>
      </c>
      <c r="AB267" s="120"/>
      <c r="AC267" s="120"/>
      <c r="AD267" s="120"/>
      <c r="AG267" s="257"/>
    </row>
    <row r="268" spans="1:33" customFormat="1" ht="15" customHeight="1">
      <c r="L268" s="66">
        <v>260</v>
      </c>
      <c r="M268" s="68" t="s">
        <v>2186</v>
      </c>
      <c r="N268" s="66" t="s">
        <v>1263</v>
      </c>
      <c r="O268" s="66">
        <v>91928</v>
      </c>
      <c r="P268" s="68" t="s">
        <v>66</v>
      </c>
      <c r="Q268" s="66">
        <f t="shared" si="27"/>
        <v>723103</v>
      </c>
      <c r="R268" s="66" t="str">
        <f t="shared" si="28"/>
        <v>MOT.05.</v>
      </c>
      <c r="S268" s="344" t="str">
        <f t="shared" si="25"/>
        <v>Obsługa, diagnozowanie oraz naprawa pojazdów samochodowych</v>
      </c>
      <c r="T268" s="497" t="s">
        <v>2284</v>
      </c>
      <c r="U268" s="260">
        <v>3</v>
      </c>
      <c r="V268" s="491">
        <v>0</v>
      </c>
      <c r="W268" s="457" t="s">
        <v>1994</v>
      </c>
      <c r="X268" s="441">
        <v>0</v>
      </c>
      <c r="Y268" s="441">
        <v>0</v>
      </c>
      <c r="Z268" s="526" t="str">
        <f t="shared" si="26"/>
        <v>Centrum Kształcenia Zawodowego w Kłodzkiej Szkole Przedsiębiorczości w Kłodzku, ul. Szkolna 8, 57-300 Kłodzko</v>
      </c>
      <c r="AA268" s="440" t="s">
        <v>677</v>
      </c>
      <c r="AB268" s="120"/>
      <c r="AC268" s="120"/>
      <c r="AD268" s="120"/>
      <c r="AG268" s="257"/>
    </row>
    <row r="269" spans="1:33" customFormat="1" ht="15" customHeight="1">
      <c r="L269" s="66">
        <v>261</v>
      </c>
      <c r="M269" s="68" t="s">
        <v>2186</v>
      </c>
      <c r="N269" s="66" t="s">
        <v>1263</v>
      </c>
      <c r="O269" s="66">
        <v>91928</v>
      </c>
      <c r="P269" s="68" t="s">
        <v>175</v>
      </c>
      <c r="Q269" s="66">
        <f t="shared" si="27"/>
        <v>751201</v>
      </c>
      <c r="R269" s="66" t="str">
        <f t="shared" si="28"/>
        <v>SPC.01.</v>
      </c>
      <c r="S269" s="344" t="str">
        <f t="shared" si="25"/>
        <v>Produkcja wyrobów cukierniczych</v>
      </c>
      <c r="T269" s="671" t="s">
        <v>2278</v>
      </c>
      <c r="U269" s="259">
        <v>2</v>
      </c>
      <c r="V269" s="441">
        <v>2</v>
      </c>
      <c r="W269" s="457" t="s">
        <v>1994</v>
      </c>
      <c r="X269" s="441">
        <v>0</v>
      </c>
      <c r="Y269" s="441">
        <v>0</v>
      </c>
      <c r="Z269" s="526" t="str">
        <f t="shared" si="26"/>
        <v>Centrum Kształcenia Zawodowego w Kłodzkiej Szkole Przedsiębiorczości w Kłodzku, ul. Szkolna 8, 57-300 Kłodzko</v>
      </c>
      <c r="AA269" s="440" t="s">
        <v>677</v>
      </c>
      <c r="AB269" s="120"/>
      <c r="AC269" s="120"/>
      <c r="AD269" s="120"/>
      <c r="AG269" s="257"/>
    </row>
    <row r="270" spans="1:33" customFormat="1" ht="15" customHeight="1">
      <c r="L270" s="66">
        <v>262</v>
      </c>
      <c r="M270" s="341" t="s">
        <v>2186</v>
      </c>
      <c r="N270" s="66" t="s">
        <v>1263</v>
      </c>
      <c r="O270" s="66">
        <v>91928</v>
      </c>
      <c r="P270" s="68" t="s">
        <v>79</v>
      </c>
      <c r="Q270" s="66">
        <f t="shared" si="27"/>
        <v>751204</v>
      </c>
      <c r="R270" s="66" t="str">
        <f t="shared" si="28"/>
        <v>SPC.03.</v>
      </c>
      <c r="S270" s="344" t="str">
        <f t="shared" si="25"/>
        <v>Produkcja wyrobów piekarskich</v>
      </c>
      <c r="T270" s="673" t="s">
        <v>2284</v>
      </c>
      <c r="U270" s="259">
        <v>3</v>
      </c>
      <c r="V270" s="441">
        <v>0</v>
      </c>
      <c r="W270" s="456" t="s">
        <v>1994</v>
      </c>
      <c r="X270" s="441">
        <v>0</v>
      </c>
      <c r="Y270" s="441">
        <v>0</v>
      </c>
      <c r="Z270" s="526" t="str">
        <f t="shared" si="26"/>
        <v>Centrum Kształcenia Zawodowego w Kłodzkiej Szkole Przedsiębiorczości w Kłodzku, ul. Szkolna 8, 57-300 Kłodzko</v>
      </c>
      <c r="AA270" s="440" t="s">
        <v>677</v>
      </c>
      <c r="AB270" s="120"/>
      <c r="AC270" s="120"/>
      <c r="AD270" s="120"/>
      <c r="AG270" s="257"/>
    </row>
    <row r="271" spans="1:33" customFormat="1" ht="15" customHeight="1">
      <c r="L271" s="66">
        <v>263</v>
      </c>
      <c r="M271" s="341" t="s">
        <v>2186</v>
      </c>
      <c r="N271" s="66" t="s">
        <v>1263</v>
      </c>
      <c r="O271" s="66">
        <v>91928</v>
      </c>
      <c r="P271" s="68" t="s">
        <v>510</v>
      </c>
      <c r="Q271" s="66">
        <f t="shared" si="27"/>
        <v>513101</v>
      </c>
      <c r="R271" s="66" t="str">
        <f t="shared" si="28"/>
        <v>HGT.01.</v>
      </c>
      <c r="S271" s="344" t="str">
        <f t="shared" si="25"/>
        <v>Wykonywanie usług kelnerskich</v>
      </c>
      <c r="T271" s="674" t="s">
        <v>2273</v>
      </c>
      <c r="U271" s="259">
        <v>1</v>
      </c>
      <c r="V271" s="441">
        <v>0</v>
      </c>
      <c r="W271" s="457" t="s">
        <v>1994</v>
      </c>
      <c r="X271" s="441">
        <v>1</v>
      </c>
      <c r="Y271" s="441">
        <v>0</v>
      </c>
      <c r="Z271" s="526" t="str">
        <f t="shared" si="26"/>
        <v>Centrum Kształcenia Zawodowego w Zespole Szkół i Placówek Kształcenia Zawodowego, ul.Botaniczna 66, 65-392  Zielona Góra</v>
      </c>
      <c r="AA271" s="440" t="s">
        <v>37</v>
      </c>
      <c r="AB271" s="120"/>
      <c r="AC271" s="120"/>
      <c r="AD271" s="120"/>
      <c r="AG271" s="257"/>
    </row>
    <row r="272" spans="1:33" customFormat="1" ht="15" customHeight="1">
      <c r="L272" s="66">
        <v>264</v>
      </c>
      <c r="M272" s="341" t="s">
        <v>2186</v>
      </c>
      <c r="N272" s="66" t="s">
        <v>1263</v>
      </c>
      <c r="O272" s="66">
        <v>91928</v>
      </c>
      <c r="P272" s="68" t="s">
        <v>70</v>
      </c>
      <c r="Q272" s="66">
        <f t="shared" si="27"/>
        <v>522301</v>
      </c>
      <c r="R272" s="66" t="str">
        <f t="shared" si="28"/>
        <v>HAN.01.</v>
      </c>
      <c r="S272" s="344" t="str">
        <f t="shared" si="25"/>
        <v>Prowadzenie sprzedaży</v>
      </c>
      <c r="T272" s="497" t="s">
        <v>2291</v>
      </c>
      <c r="U272" s="259">
        <v>2</v>
      </c>
      <c r="V272" s="441">
        <v>2</v>
      </c>
      <c r="W272" s="457" t="s">
        <v>1994</v>
      </c>
      <c r="X272" s="441">
        <v>0</v>
      </c>
      <c r="Y272" s="441">
        <v>0</v>
      </c>
      <c r="Z272" s="526" t="str">
        <f t="shared" si="26"/>
        <v>Centrum Kształcenia Zawodowego w Kłodzkiej Szkole Przedsiębiorczości w Kłodzku, ul. Szkolna 8, 57-300 Kłodzko</v>
      </c>
      <c r="AA272" s="440" t="s">
        <v>677</v>
      </c>
      <c r="AB272" s="271"/>
      <c r="AC272" s="120"/>
      <c r="AD272" s="120"/>
      <c r="AG272" s="257"/>
    </row>
    <row r="273" spans="12:33" customFormat="1" ht="15" customHeight="1">
      <c r="L273" s="66">
        <v>265</v>
      </c>
      <c r="M273" s="341" t="s">
        <v>2186</v>
      </c>
      <c r="N273" s="66" t="s">
        <v>1263</v>
      </c>
      <c r="O273" s="66">
        <v>91928</v>
      </c>
      <c r="P273" s="68" t="s">
        <v>73</v>
      </c>
      <c r="Q273" s="66">
        <f t="shared" si="27"/>
        <v>722307</v>
      </c>
      <c r="R273" s="66" t="str">
        <f t="shared" si="28"/>
        <v>MEC.05.</v>
      </c>
      <c r="S273" s="344" t="str">
        <f t="shared" si="25"/>
        <v> Użytkowanie obrabiarek skrawających</v>
      </c>
      <c r="T273" s="671" t="s">
        <v>2279</v>
      </c>
      <c r="U273" s="259">
        <v>4</v>
      </c>
      <c r="V273" s="441">
        <v>0</v>
      </c>
      <c r="W273" s="457" t="s">
        <v>1996</v>
      </c>
      <c r="X273" s="441">
        <v>4</v>
      </c>
      <c r="Y273" s="441">
        <v>0</v>
      </c>
      <c r="Z273" s="526" t="str">
        <f t="shared" si="26"/>
        <v>Centrum Kształcenia Zawodowego w Świdnicy, 58-105 Świdnica, ul. Gen. Władysława Sikorskiego 41</v>
      </c>
      <c r="AA273" s="440" t="s">
        <v>93</v>
      </c>
      <c r="AB273" s="271"/>
      <c r="AC273" s="271"/>
      <c r="AD273" s="120"/>
      <c r="AG273" s="318"/>
    </row>
    <row r="274" spans="12:33" customFormat="1" ht="15" customHeight="1">
      <c r="L274" s="66">
        <v>266</v>
      </c>
      <c r="M274" s="341" t="s">
        <v>2186</v>
      </c>
      <c r="N274" s="66" t="s">
        <v>1263</v>
      </c>
      <c r="O274" s="66">
        <v>91928</v>
      </c>
      <c r="P274" s="68" t="s">
        <v>194</v>
      </c>
      <c r="Q274" s="66">
        <f t="shared" si="27"/>
        <v>711204</v>
      </c>
      <c r="R274" s="66" t="str">
        <f t="shared" si="28"/>
        <v>BUD.12.</v>
      </c>
      <c r="S274" s="344" t="str">
        <f t="shared" si="25"/>
        <v> Wykonywanie robót murarskich i tynkarskich</v>
      </c>
      <c r="T274" s="497" t="s">
        <v>2284</v>
      </c>
      <c r="U274" s="441">
        <v>2</v>
      </c>
      <c r="V274" s="457">
        <v>0</v>
      </c>
      <c r="W274" s="441" t="s">
        <v>1994</v>
      </c>
      <c r="X274" s="441">
        <v>2</v>
      </c>
      <c r="Y274" s="457">
        <v>0</v>
      </c>
      <c r="Z274" s="526" t="str">
        <f t="shared" si="26"/>
        <v>Centrum Kształcenia Zawodowego w Świdnicy, 58-105 Świdnica, ul. Gen. Władysława Sikorskiego 41</v>
      </c>
      <c r="AA274" s="440" t="s">
        <v>93</v>
      </c>
      <c r="AB274" s="316"/>
      <c r="AC274" s="316"/>
      <c r="AD274" s="315"/>
      <c r="AG274" s="257"/>
    </row>
    <row r="275" spans="12:33" customFormat="1" ht="15" customHeight="1">
      <c r="L275" s="66">
        <v>267</v>
      </c>
      <c r="M275" s="341" t="s">
        <v>2186</v>
      </c>
      <c r="N275" s="66" t="s">
        <v>1263</v>
      </c>
      <c r="O275" s="66">
        <v>91928</v>
      </c>
      <c r="P275" s="68" t="s">
        <v>78</v>
      </c>
      <c r="Q275" s="66">
        <f t="shared" si="27"/>
        <v>741103</v>
      </c>
      <c r="R275" s="66" t="str">
        <f t="shared" si="28"/>
        <v>ELE.02.</v>
      </c>
      <c r="S275" s="344" t="str">
        <f t="shared" si="25"/>
        <v>Montaż, uruchamianie i konserwacja instalacji, maszyn i urządzeń elektrycznych</v>
      </c>
      <c r="T275" s="497" t="s">
        <v>2280</v>
      </c>
      <c r="U275" s="259">
        <v>4</v>
      </c>
      <c r="V275" s="441">
        <v>0</v>
      </c>
      <c r="W275" s="457" t="s">
        <v>1994</v>
      </c>
      <c r="X275" s="441">
        <v>4</v>
      </c>
      <c r="Y275" s="441">
        <v>0</v>
      </c>
      <c r="Z275" s="526" t="str">
        <f t="shared" si="26"/>
        <v>Centrum Kształcenia Zawodowego w Świdnicy, 58-105 Świdnica, ul. Gen. Władysława Sikorskiego 41</v>
      </c>
      <c r="AA275" s="440" t="s">
        <v>93</v>
      </c>
      <c r="AB275" s="271"/>
      <c r="AC275" s="271"/>
      <c r="AD275" s="120"/>
      <c r="AG275" s="257"/>
    </row>
    <row r="276" spans="12:33" customFormat="1" ht="15" customHeight="1">
      <c r="L276" s="66">
        <v>268</v>
      </c>
      <c r="M276" s="335" t="s">
        <v>1812</v>
      </c>
      <c r="N276" s="66" t="s">
        <v>200</v>
      </c>
      <c r="O276" s="66">
        <v>14281</v>
      </c>
      <c r="P276" s="68" t="s">
        <v>71</v>
      </c>
      <c r="Q276" s="66">
        <f t="shared" si="27"/>
        <v>512001</v>
      </c>
      <c r="R276" s="66" t="str">
        <f t="shared" si="28"/>
        <v>HGT.02.</v>
      </c>
      <c r="S276" s="344" t="str">
        <f t="shared" si="25"/>
        <v> Przygotowanie i wydawanie dań</v>
      </c>
      <c r="T276" s="425" t="s">
        <v>2321</v>
      </c>
      <c r="U276" s="133">
        <v>8</v>
      </c>
      <c r="V276" s="436">
        <v>4</v>
      </c>
      <c r="W276" s="472" t="s">
        <v>1994</v>
      </c>
      <c r="X276" s="436">
        <v>0</v>
      </c>
      <c r="Y276" s="436">
        <v>0</v>
      </c>
      <c r="Z276" s="526" t="str">
        <f t="shared" si="26"/>
        <v>Centrum Kształcenia Zawodowego i Ustawicznego w Legnicy, ul. Lotnicza 26, 59-220 Legnica</v>
      </c>
      <c r="AA276" s="440" t="s">
        <v>691</v>
      </c>
      <c r="AB276" s="271"/>
      <c r="AC276" s="448"/>
      <c r="AD276" s="120"/>
      <c r="AG276" s="257"/>
    </row>
    <row r="277" spans="12:33" customFormat="1" ht="15" customHeight="1">
      <c r="L277" s="66">
        <v>269</v>
      </c>
      <c r="M277" s="335" t="s">
        <v>1812</v>
      </c>
      <c r="N277" s="66" t="s">
        <v>200</v>
      </c>
      <c r="O277" s="66">
        <v>14281</v>
      </c>
      <c r="P277" s="68" t="s">
        <v>175</v>
      </c>
      <c r="Q277" s="66">
        <f t="shared" si="27"/>
        <v>751201</v>
      </c>
      <c r="R277" s="66" t="str">
        <f t="shared" si="28"/>
        <v>SPC.01.</v>
      </c>
      <c r="S277" s="344" t="str">
        <f t="shared" si="25"/>
        <v>Produkcja wyrobów cukierniczych</v>
      </c>
      <c r="T277" s="425" t="s">
        <v>2321</v>
      </c>
      <c r="U277" s="259">
        <v>4</v>
      </c>
      <c r="V277" s="441">
        <v>3</v>
      </c>
      <c r="W277" s="472" t="s">
        <v>1994</v>
      </c>
      <c r="X277" s="441">
        <v>0</v>
      </c>
      <c r="Y277" s="441">
        <v>0</v>
      </c>
      <c r="Z277" s="529" t="str">
        <f t="shared" si="26"/>
        <v>Centrum Kształcenia Zawodowego i Ustawicznego w Legnicy, ul. Lotnicza 26, 59-220 Legnica</v>
      </c>
      <c r="AA277" s="440" t="s">
        <v>691</v>
      </c>
      <c r="AB277" s="129"/>
      <c r="AC277" s="120"/>
      <c r="AD277" s="120"/>
      <c r="AG277" s="257"/>
    </row>
    <row r="278" spans="12:33" customFormat="1" ht="15" customHeight="1">
      <c r="L278" s="66">
        <v>270</v>
      </c>
      <c r="M278" s="335" t="s">
        <v>1812</v>
      </c>
      <c r="N278" s="66" t="s">
        <v>200</v>
      </c>
      <c r="O278" s="66">
        <v>14281</v>
      </c>
      <c r="P278" s="68" t="s">
        <v>75</v>
      </c>
      <c r="Q278" s="66">
        <f t="shared" si="27"/>
        <v>343101</v>
      </c>
      <c r="R278" s="66" t="str">
        <f t="shared" si="28"/>
        <v>AUD.02.</v>
      </c>
      <c r="S278" s="344" t="str">
        <f t="shared" si="25"/>
        <v> Rejestracja, obróbka i publikacja obrazu</v>
      </c>
      <c r="T278" s="432" t="s">
        <v>2276</v>
      </c>
      <c r="U278" s="259">
        <v>2</v>
      </c>
      <c r="V278" s="441">
        <v>1</v>
      </c>
      <c r="W278" s="472" t="s">
        <v>1994</v>
      </c>
      <c r="X278" s="441">
        <v>2</v>
      </c>
      <c r="Y278" s="441">
        <v>1</v>
      </c>
      <c r="Z278" s="526" t="str">
        <f t="shared" si="26"/>
        <v>Zespół Placówek Oświatowych Centrum Kształcenia Zawodowego nr 2 w Olkuszu, ul. Legionów Polskich 3</v>
      </c>
      <c r="AA278" s="440" t="s">
        <v>678</v>
      </c>
      <c r="AB278" s="271"/>
      <c r="AC278" s="120"/>
      <c r="AD278" s="120"/>
      <c r="AG278" s="318"/>
    </row>
    <row r="279" spans="12:33" customFormat="1" ht="15" customHeight="1">
      <c r="L279" s="66">
        <v>271</v>
      </c>
      <c r="M279" s="335" t="s">
        <v>1812</v>
      </c>
      <c r="N279" s="66" t="s">
        <v>200</v>
      </c>
      <c r="O279" s="66">
        <v>14281</v>
      </c>
      <c r="P279" s="68" t="s">
        <v>99</v>
      </c>
      <c r="Q279" s="66">
        <f t="shared" si="27"/>
        <v>514101</v>
      </c>
      <c r="R279" s="66" t="str">
        <f t="shared" si="28"/>
        <v>FRK.01.</v>
      </c>
      <c r="S279" s="344" t="str">
        <f t="shared" si="25"/>
        <v>Wykonywanie usług fryzjerskich</v>
      </c>
      <c r="T279" s="424" t="s">
        <v>2281</v>
      </c>
      <c r="U279" s="259">
        <v>9</v>
      </c>
      <c r="V279" s="441">
        <v>9</v>
      </c>
      <c r="W279" s="472" t="s">
        <v>1994</v>
      </c>
      <c r="X279" s="441">
        <v>0</v>
      </c>
      <c r="Y279" s="441">
        <v>0</v>
      </c>
      <c r="Z279" s="526" t="str">
        <f t="shared" si="26"/>
        <v>Centrum Kształcenia Zawodowego i Ustawicznego w Legnicy, ul. Lotnicza 26, 59-220 Legnica</v>
      </c>
      <c r="AA279" s="440" t="s">
        <v>691</v>
      </c>
      <c r="AB279" s="271"/>
      <c r="AC279" s="120"/>
      <c r="AD279" s="120"/>
      <c r="AG279" s="257"/>
    </row>
    <row r="280" spans="12:33" customFormat="1" ht="15" customHeight="1">
      <c r="L280" s="66">
        <v>272</v>
      </c>
      <c r="M280" s="335" t="s">
        <v>1812</v>
      </c>
      <c r="N280" s="66" t="s">
        <v>200</v>
      </c>
      <c r="O280" s="66">
        <v>14281</v>
      </c>
      <c r="P280" s="68" t="s">
        <v>78</v>
      </c>
      <c r="Q280" s="66">
        <f t="shared" si="27"/>
        <v>741103</v>
      </c>
      <c r="R280" s="66" t="str">
        <f t="shared" si="28"/>
        <v>ELE.02.</v>
      </c>
      <c r="S280" s="344" t="str">
        <f t="shared" ref="S280:S306" si="29">IFERROR(VLOOKUP(R280,D$8:G$125,2,0),0)</f>
        <v>Montaż, uruchamianie i konserwacja instalacji, maszyn i urządzeń elektrycznych</v>
      </c>
      <c r="T280" s="424" t="s">
        <v>2285</v>
      </c>
      <c r="U280" s="259">
        <v>2</v>
      </c>
      <c r="V280" s="441">
        <v>0</v>
      </c>
      <c r="W280" s="472" t="s">
        <v>1994</v>
      </c>
      <c r="X280" s="441">
        <v>2</v>
      </c>
      <c r="Y280" s="441">
        <v>0</v>
      </c>
      <c r="Z280" s="526" t="str">
        <f t="shared" si="26"/>
        <v>Centrum Kształcenia Zawodowego i Ustawicznego, 67-400 Wschowa, Plac Kosynierów 1</v>
      </c>
      <c r="AA280" s="440" t="s">
        <v>679</v>
      </c>
      <c r="AB280" s="271"/>
      <c r="AC280" s="120"/>
      <c r="AD280" s="120"/>
      <c r="AG280" s="257"/>
    </row>
    <row r="281" spans="12:33" customFormat="1" ht="15" customHeight="1">
      <c r="L281" s="66">
        <v>273</v>
      </c>
      <c r="M281" s="335" t="s">
        <v>1812</v>
      </c>
      <c r="N281" s="66" t="s">
        <v>200</v>
      </c>
      <c r="O281" s="66">
        <v>14281</v>
      </c>
      <c r="P281" s="68" t="s">
        <v>30</v>
      </c>
      <c r="Q281" s="66">
        <f t="shared" si="27"/>
        <v>752205</v>
      </c>
      <c r="R281" s="66" t="str">
        <f t="shared" si="28"/>
        <v>DRM.04.</v>
      </c>
      <c r="S281" s="344" t="str">
        <f t="shared" si="29"/>
        <v> Wytwarzanie wyrobów z drewna i materiałów drewnopochodnych</v>
      </c>
      <c r="T281" s="73"/>
      <c r="U281" s="482">
        <v>0</v>
      </c>
      <c r="V281" s="441">
        <v>0</v>
      </c>
      <c r="W281" s="444" t="s">
        <v>1994</v>
      </c>
      <c r="X281" s="441">
        <v>0</v>
      </c>
      <c r="Y281" s="441">
        <v>0</v>
      </c>
      <c r="Z281" s="526" t="str">
        <f t="shared" si="26"/>
        <v>Centrum Kształcenia Zawodowego w Świdnicy, 58-105 Świdnica, ul. Gen. Władysława Sikorskiego 41</v>
      </c>
      <c r="AA281" s="440" t="s">
        <v>93</v>
      </c>
      <c r="AB281" s="271"/>
      <c r="AC281" s="120"/>
      <c r="AD281" s="120"/>
      <c r="AG281" s="257"/>
    </row>
    <row r="282" spans="12:33" customFormat="1" ht="15" customHeight="1">
      <c r="L282" s="66">
        <v>274</v>
      </c>
      <c r="M282" s="335" t="s">
        <v>1812</v>
      </c>
      <c r="N282" s="66" t="s">
        <v>200</v>
      </c>
      <c r="O282" s="66">
        <v>14281</v>
      </c>
      <c r="P282" s="68" t="s">
        <v>70</v>
      </c>
      <c r="Q282" s="66">
        <f t="shared" si="27"/>
        <v>522301</v>
      </c>
      <c r="R282" s="66" t="str">
        <f t="shared" si="28"/>
        <v>HAN.01.</v>
      </c>
      <c r="S282" s="344" t="str">
        <f t="shared" si="29"/>
        <v>Prowadzenie sprzedaży</v>
      </c>
      <c r="T282" s="428" t="s">
        <v>2279</v>
      </c>
      <c r="U282" s="259">
        <v>2</v>
      </c>
      <c r="V282" s="441">
        <v>1</v>
      </c>
      <c r="W282" s="472" t="s">
        <v>1994</v>
      </c>
      <c r="X282" s="441">
        <v>0</v>
      </c>
      <c r="Y282" s="441">
        <v>0</v>
      </c>
      <c r="Z282" s="526" t="str">
        <f t="shared" ref="Z282:Z302" si="30">IFERROR(VLOOKUP(AA282,AH$8:AI$35,2,0),0)</f>
        <v>Centrum Kształcenia Zawodowego i Ustawicznego w Legnicy, ul. Lotnicza 26, 59-220 Legnica</v>
      </c>
      <c r="AA282" s="440" t="s">
        <v>691</v>
      </c>
      <c r="AB282" s="271"/>
      <c r="AC282" s="120"/>
      <c r="AD282" s="120"/>
      <c r="AG282" s="257"/>
    </row>
    <row r="283" spans="12:33" customFormat="1" ht="15" customHeight="1">
      <c r="L283" s="66">
        <v>275</v>
      </c>
      <c r="M283" s="335" t="s">
        <v>2011</v>
      </c>
      <c r="N283" s="196" t="s">
        <v>447</v>
      </c>
      <c r="O283" s="196">
        <v>19485</v>
      </c>
      <c r="P283" s="68" t="s">
        <v>71</v>
      </c>
      <c r="Q283" s="66">
        <f t="shared" si="27"/>
        <v>512001</v>
      </c>
      <c r="R283" s="66" t="str">
        <f t="shared" si="28"/>
        <v>HGT.02.</v>
      </c>
      <c r="S283" s="344" t="str">
        <f t="shared" si="29"/>
        <v> Przygotowanie i wydawanie dań</v>
      </c>
      <c r="T283" s="471" t="s">
        <v>2321</v>
      </c>
      <c r="U283" s="441">
        <v>9</v>
      </c>
      <c r="V283" s="441">
        <v>8</v>
      </c>
      <c r="W283" s="457" t="s">
        <v>1994</v>
      </c>
      <c r="X283" s="436">
        <v>9</v>
      </c>
      <c r="Y283" s="436">
        <v>8</v>
      </c>
      <c r="Z283" s="526" t="str">
        <f t="shared" si="30"/>
        <v>Centrum Kształcenia Zawodowego i Ustawicznego w Legnicy, ul. Lotnicza 26, 59-220 Legnica</v>
      </c>
      <c r="AA283" s="440" t="s">
        <v>691</v>
      </c>
      <c r="AB283" s="271"/>
      <c r="AC283" s="120"/>
      <c r="AD283" s="120"/>
      <c r="AG283" s="257"/>
    </row>
    <row r="284" spans="12:33" customFormat="1" ht="17.25" customHeight="1">
      <c r="L284" s="66">
        <v>276</v>
      </c>
      <c r="M284" s="335" t="s">
        <v>2011</v>
      </c>
      <c r="N284" s="196" t="s">
        <v>447</v>
      </c>
      <c r="O284" s="196">
        <v>19485</v>
      </c>
      <c r="P284" s="68" t="s">
        <v>71</v>
      </c>
      <c r="Q284" s="66">
        <f t="shared" si="27"/>
        <v>512001</v>
      </c>
      <c r="R284" s="66" t="str">
        <f t="shared" si="28"/>
        <v>HGT.02.</v>
      </c>
      <c r="S284" s="344" t="str">
        <f t="shared" si="29"/>
        <v> Przygotowanie i wydawanie dań</v>
      </c>
      <c r="T284" s="674"/>
      <c r="U284" s="482">
        <v>0</v>
      </c>
      <c r="V284" s="441">
        <v>0</v>
      </c>
      <c r="W284" s="457" t="s">
        <v>1994</v>
      </c>
      <c r="X284" s="436">
        <v>0</v>
      </c>
      <c r="Y284" s="436">
        <v>0</v>
      </c>
      <c r="Z284" s="526" t="str">
        <f t="shared" si="30"/>
        <v>Centrum Kształcenia Zawodowego w Kłodzkiej Szkole Przedsiębiorczości w Kłodzku, ul. Szkolna 8, 57-300 Kłodzko</v>
      </c>
      <c r="AA284" s="440" t="s">
        <v>677</v>
      </c>
      <c r="AB284" s="356"/>
      <c r="AC284" s="332"/>
      <c r="AD284" s="332"/>
      <c r="AG284" s="257"/>
    </row>
    <row r="285" spans="12:33" customFormat="1">
      <c r="L285" s="66">
        <v>277</v>
      </c>
      <c r="M285" s="335" t="s">
        <v>2011</v>
      </c>
      <c r="N285" s="196" t="s">
        <v>447</v>
      </c>
      <c r="O285" s="196">
        <v>19485</v>
      </c>
      <c r="P285" s="68" t="s">
        <v>70</v>
      </c>
      <c r="Q285" s="66">
        <f t="shared" si="27"/>
        <v>522301</v>
      </c>
      <c r="R285" s="66" t="str">
        <f t="shared" si="28"/>
        <v>HAN.01.</v>
      </c>
      <c r="S285" s="344" t="str">
        <f t="shared" si="29"/>
        <v>Prowadzenie sprzedaży</v>
      </c>
      <c r="T285" s="674" t="s">
        <v>2279</v>
      </c>
      <c r="U285" s="441">
        <v>6</v>
      </c>
      <c r="V285" s="441">
        <v>6</v>
      </c>
      <c r="W285" s="457" t="s">
        <v>1994</v>
      </c>
      <c r="X285" s="436">
        <v>4</v>
      </c>
      <c r="Y285" s="436">
        <v>4</v>
      </c>
      <c r="Z285" s="526" t="str">
        <f t="shared" si="30"/>
        <v>Centrum Kształcenia Zawodowego i Ustawicznego w Legnicy, ul. Lotnicza 26, 59-220 Legnica</v>
      </c>
      <c r="AA285" s="440" t="s">
        <v>691</v>
      </c>
      <c r="AB285" s="271"/>
      <c r="AC285" s="120"/>
      <c r="AD285" s="120"/>
      <c r="AG285" s="257"/>
    </row>
    <row r="286" spans="12:33" customFormat="1" ht="15" customHeight="1">
      <c r="L286" s="66">
        <v>278</v>
      </c>
      <c r="M286" s="335" t="s">
        <v>2011</v>
      </c>
      <c r="N286" s="196" t="s">
        <v>447</v>
      </c>
      <c r="O286" s="196">
        <v>19485</v>
      </c>
      <c r="P286" s="68" t="s">
        <v>70</v>
      </c>
      <c r="Q286" s="66">
        <f t="shared" si="27"/>
        <v>522301</v>
      </c>
      <c r="R286" s="66" t="str">
        <f t="shared" si="28"/>
        <v>HAN.01.</v>
      </c>
      <c r="S286" s="344" t="str">
        <f t="shared" si="29"/>
        <v>Prowadzenie sprzedaży</v>
      </c>
      <c r="T286" s="675" t="s">
        <v>2280</v>
      </c>
      <c r="U286" s="441">
        <v>8</v>
      </c>
      <c r="V286" s="441">
        <v>7</v>
      </c>
      <c r="W286" s="457" t="s">
        <v>1994</v>
      </c>
      <c r="X286" s="436">
        <v>8</v>
      </c>
      <c r="Y286" s="436">
        <v>7</v>
      </c>
      <c r="Z286" s="526" t="str">
        <f t="shared" si="30"/>
        <v>Centrum Kształcenia Zawodowego i Ustawicznego w Legnicy, ul. Lotnicza 26, 59-220 Legnica</v>
      </c>
      <c r="AA286" s="440" t="s">
        <v>691</v>
      </c>
      <c r="AB286" s="356"/>
      <c r="AC286" s="332"/>
      <c r="AD286" s="332"/>
      <c r="AG286" s="257"/>
    </row>
    <row r="287" spans="12:33" customFormat="1" ht="15" customHeight="1">
      <c r="L287" s="66">
        <v>279</v>
      </c>
      <c r="M287" s="335" t="s">
        <v>2011</v>
      </c>
      <c r="N287" s="196" t="s">
        <v>447</v>
      </c>
      <c r="O287" s="196">
        <v>19485</v>
      </c>
      <c r="P287" s="68" t="s">
        <v>79</v>
      </c>
      <c r="Q287" s="66">
        <f t="shared" si="27"/>
        <v>751204</v>
      </c>
      <c r="R287" s="66" t="str">
        <f t="shared" si="28"/>
        <v>SPC.03.</v>
      </c>
      <c r="S287" s="344" t="str">
        <f t="shared" si="29"/>
        <v>Produkcja wyrobów piekarskich</v>
      </c>
      <c r="T287" s="671" t="s">
        <v>2284</v>
      </c>
      <c r="U287" s="259">
        <v>1</v>
      </c>
      <c r="V287" s="441">
        <v>0</v>
      </c>
      <c r="W287" s="456" t="s">
        <v>1994</v>
      </c>
      <c r="X287" s="436">
        <v>1</v>
      </c>
      <c r="Y287" s="436">
        <v>0</v>
      </c>
      <c r="Z287" s="529" t="str">
        <f t="shared" si="30"/>
        <v>Centrum Kształcenia Zawodowego w Kłodzkiej Szkole Przedsiębiorczości w Kłodzku, ul. Szkolna 8, 57-300 Kłodzko</v>
      </c>
      <c r="AA287" s="440" t="s">
        <v>677</v>
      </c>
      <c r="AB287" s="271"/>
      <c r="AC287" s="120"/>
      <c r="AD287" s="120"/>
      <c r="AG287" s="257"/>
    </row>
    <row r="288" spans="12:33" customFormat="1" ht="15" customHeight="1">
      <c r="L288" s="66">
        <v>280</v>
      </c>
      <c r="M288" s="297" t="s">
        <v>2011</v>
      </c>
      <c r="N288" s="196" t="s">
        <v>447</v>
      </c>
      <c r="O288" s="196">
        <v>19485</v>
      </c>
      <c r="P288" s="68" t="s">
        <v>73</v>
      </c>
      <c r="Q288" s="66">
        <f t="shared" si="27"/>
        <v>722307</v>
      </c>
      <c r="R288" s="66" t="str">
        <f t="shared" si="28"/>
        <v>MEC.05.</v>
      </c>
      <c r="S288" s="344" t="str">
        <f t="shared" si="29"/>
        <v> Użytkowanie obrabiarek skrawających</v>
      </c>
      <c r="T288" s="673" t="s">
        <v>2283</v>
      </c>
      <c r="U288" s="259">
        <v>7</v>
      </c>
      <c r="V288" s="441">
        <v>0</v>
      </c>
      <c r="W288" s="457" t="s">
        <v>1996</v>
      </c>
      <c r="X288" s="436">
        <v>7</v>
      </c>
      <c r="Y288" s="436">
        <v>0</v>
      </c>
      <c r="Z288" s="529" t="str">
        <f t="shared" si="30"/>
        <v>Centrum Kształcenia Zawodowego w Świdnicy, 58-105 Świdnica, ul. Gen. Władysława Sikorskiego 41</v>
      </c>
      <c r="AA288" s="440" t="s">
        <v>93</v>
      </c>
      <c r="AB288" s="271"/>
      <c r="AC288" s="120"/>
      <c r="AD288" s="120"/>
      <c r="AG288" s="257"/>
    </row>
    <row r="289" spans="1:33" customFormat="1" ht="15" customHeight="1">
      <c r="L289" s="66">
        <v>281</v>
      </c>
      <c r="M289" s="297" t="s">
        <v>2011</v>
      </c>
      <c r="N289" s="196" t="s">
        <v>447</v>
      </c>
      <c r="O289" s="196">
        <v>19485</v>
      </c>
      <c r="P289" s="68" t="s">
        <v>99</v>
      </c>
      <c r="Q289" s="66">
        <f t="shared" si="27"/>
        <v>514101</v>
      </c>
      <c r="R289" s="66" t="str">
        <f t="shared" si="28"/>
        <v>FRK.01.</v>
      </c>
      <c r="S289" s="344" t="str">
        <f t="shared" si="29"/>
        <v>Wykonywanie usług fryzjerskich</v>
      </c>
      <c r="T289" s="674" t="s">
        <v>2283</v>
      </c>
      <c r="U289" s="259">
        <v>4</v>
      </c>
      <c r="V289" s="441">
        <v>4</v>
      </c>
      <c r="W289" s="457" t="s">
        <v>1994</v>
      </c>
      <c r="X289" s="436">
        <v>4</v>
      </c>
      <c r="Y289" s="436">
        <v>4</v>
      </c>
      <c r="Z289" s="529" t="str">
        <f t="shared" si="30"/>
        <v>Centrum Kształcenia Zawodowego i Ustawicznego w Legnicy, ul. Lotnicza 26, 59-220 Legnica</v>
      </c>
      <c r="AA289" s="440" t="s">
        <v>691</v>
      </c>
      <c r="AB289" s="356"/>
      <c r="AC289" s="332"/>
      <c r="AD289" s="332"/>
      <c r="AG289" s="257"/>
    </row>
    <row r="290" spans="1:33" customFormat="1" ht="15" customHeight="1">
      <c r="L290" s="66">
        <v>282</v>
      </c>
      <c r="M290" s="297" t="s">
        <v>2011</v>
      </c>
      <c r="N290" s="196" t="s">
        <v>447</v>
      </c>
      <c r="O290" s="196">
        <v>19485</v>
      </c>
      <c r="P290" s="68" t="s">
        <v>99</v>
      </c>
      <c r="Q290" s="66">
        <f t="shared" si="27"/>
        <v>514101</v>
      </c>
      <c r="R290" s="66" t="str">
        <f t="shared" si="28"/>
        <v>FRK.01.</v>
      </c>
      <c r="S290" s="344" t="str">
        <f t="shared" si="29"/>
        <v>Wykonywanie usług fryzjerskich</v>
      </c>
      <c r="T290" s="674"/>
      <c r="U290" s="481">
        <v>0</v>
      </c>
      <c r="V290" s="441">
        <v>0</v>
      </c>
      <c r="W290" s="457"/>
      <c r="X290" s="436">
        <v>0</v>
      </c>
      <c r="Y290" s="436">
        <v>0</v>
      </c>
      <c r="Z290" s="529" t="str">
        <f t="shared" si="30"/>
        <v>Centrum Kształcenia Zawodowego i Ustawicznego w Legnicy, ul. Lotnicza 26, 59-220 Legnica</v>
      </c>
      <c r="AA290" s="440" t="s">
        <v>691</v>
      </c>
      <c r="AB290" s="356"/>
      <c r="AC290" s="332"/>
      <c r="AD290" s="332"/>
      <c r="AG290" s="257"/>
    </row>
    <row r="291" spans="1:33" customFormat="1" ht="15" customHeight="1">
      <c r="L291" s="66">
        <v>283</v>
      </c>
      <c r="M291" s="297" t="s">
        <v>2011</v>
      </c>
      <c r="N291" s="196" t="s">
        <v>447</v>
      </c>
      <c r="O291" s="196">
        <v>19485</v>
      </c>
      <c r="P291" s="68" t="s">
        <v>99</v>
      </c>
      <c r="Q291" s="66">
        <f t="shared" si="27"/>
        <v>514101</v>
      </c>
      <c r="R291" s="66" t="str">
        <f t="shared" si="28"/>
        <v>FRK.01.</v>
      </c>
      <c r="S291" s="344" t="str">
        <f t="shared" si="29"/>
        <v>Wykonywanie usług fryzjerskich</v>
      </c>
      <c r="T291" s="673"/>
      <c r="U291" s="657">
        <v>0</v>
      </c>
      <c r="V291" s="532">
        <v>0</v>
      </c>
      <c r="W291" s="457"/>
      <c r="X291" s="499">
        <v>0</v>
      </c>
      <c r="Y291" s="499">
        <v>0</v>
      </c>
      <c r="Z291" s="526" t="str">
        <f t="shared" si="30"/>
        <v>Centrum Kształcenia Zawodowego i Ustawicznego w Legnicy, ul. Lotnicza 26, 59-220 Legnica</v>
      </c>
      <c r="AA291" s="440" t="s">
        <v>691</v>
      </c>
      <c r="AB291" s="271"/>
      <c r="AC291" s="120"/>
      <c r="AD291" s="120"/>
    </row>
    <row r="292" spans="1:33" customFormat="1" ht="15" customHeight="1">
      <c r="L292" s="66">
        <v>284</v>
      </c>
      <c r="M292" s="297" t="s">
        <v>2011</v>
      </c>
      <c r="N292" s="196" t="s">
        <v>447</v>
      </c>
      <c r="O292" s="196">
        <v>19485</v>
      </c>
      <c r="P292" s="68" t="s">
        <v>78</v>
      </c>
      <c r="Q292" s="66">
        <f t="shared" si="27"/>
        <v>741103</v>
      </c>
      <c r="R292" s="66" t="str">
        <f t="shared" si="28"/>
        <v>ELE.02.</v>
      </c>
      <c r="S292" s="344" t="str">
        <f t="shared" si="29"/>
        <v>Montaż, uruchamianie i konserwacja instalacji, maszyn i urządzeń elektrycznych</v>
      </c>
      <c r="T292" s="497" t="s">
        <v>2281</v>
      </c>
      <c r="U292" s="287">
        <v>1</v>
      </c>
      <c r="V292" s="533">
        <v>0</v>
      </c>
      <c r="W292" s="457" t="s">
        <v>1996</v>
      </c>
      <c r="X292" s="534">
        <v>1</v>
      </c>
      <c r="Y292" s="534">
        <v>0</v>
      </c>
      <c r="Z292" s="526" t="str">
        <f t="shared" si="30"/>
        <v>Centrum Kształcenia Zawodowego w Świdnicy, 58-105 Świdnica, ul. Gen. Władysława Sikorskiego 41</v>
      </c>
      <c r="AA292" s="440" t="s">
        <v>93</v>
      </c>
      <c r="AB292" s="271"/>
      <c r="AC292" s="120"/>
      <c r="AD292" s="120"/>
    </row>
    <row r="293" spans="1:33" customFormat="1" ht="15" customHeight="1">
      <c r="L293" s="66">
        <v>285</v>
      </c>
      <c r="M293" s="297" t="s">
        <v>2011</v>
      </c>
      <c r="N293" s="196" t="s">
        <v>447</v>
      </c>
      <c r="O293" s="196">
        <v>19485</v>
      </c>
      <c r="P293" s="68" t="s">
        <v>66</v>
      </c>
      <c r="Q293" s="66">
        <f t="shared" si="27"/>
        <v>723103</v>
      </c>
      <c r="R293" s="66" t="str">
        <f t="shared" si="28"/>
        <v>MOT.05.</v>
      </c>
      <c r="S293" s="344" t="str">
        <f t="shared" si="29"/>
        <v>Obsługa, diagnozowanie oraz naprawa pojazdów samochodowych</v>
      </c>
      <c r="T293" s="512" t="s">
        <v>2285</v>
      </c>
      <c r="U293" s="259">
        <v>13</v>
      </c>
      <c r="V293" s="441">
        <v>0</v>
      </c>
      <c r="W293" s="457" t="s">
        <v>1996</v>
      </c>
      <c r="X293" s="436">
        <v>13</v>
      </c>
      <c r="Y293" s="436">
        <v>0</v>
      </c>
      <c r="Z293" s="526" t="str">
        <f t="shared" si="30"/>
        <v>Centrum Kształcenia Zawodowego w Świdnicy, 58-105 Świdnica, ul. Gen. Władysława Sikorskiego 41</v>
      </c>
      <c r="AA293" s="440" t="s">
        <v>93</v>
      </c>
      <c r="AB293" s="271"/>
      <c r="AC293" s="120"/>
      <c r="AD293" s="120"/>
    </row>
    <row r="294" spans="1:33" customFormat="1" ht="15" customHeight="1">
      <c r="L294" s="66">
        <v>286</v>
      </c>
      <c r="M294" s="297" t="s">
        <v>2011</v>
      </c>
      <c r="N294" s="196" t="s">
        <v>447</v>
      </c>
      <c r="O294" s="196">
        <v>19485</v>
      </c>
      <c r="P294" s="68" t="s">
        <v>194</v>
      </c>
      <c r="Q294" s="66">
        <f t="shared" si="27"/>
        <v>711204</v>
      </c>
      <c r="R294" s="66" t="str">
        <f t="shared" si="28"/>
        <v>BUD.12.</v>
      </c>
      <c r="S294" s="344" t="str">
        <f t="shared" si="29"/>
        <v> Wykonywanie robót murarskich i tynkarskich</v>
      </c>
      <c r="T294" s="497" t="s">
        <v>2284</v>
      </c>
      <c r="U294" s="133">
        <v>1</v>
      </c>
      <c r="V294" s="436">
        <v>0</v>
      </c>
      <c r="W294" s="457" t="s">
        <v>1996</v>
      </c>
      <c r="X294" s="436">
        <v>1</v>
      </c>
      <c r="Y294" s="436">
        <v>0</v>
      </c>
      <c r="Z294" s="515" t="str">
        <f t="shared" si="30"/>
        <v>Centrum Kształcenia Zawodowego w Świdnicy, 58-105 Świdnica, ul. Gen. Władysława Sikorskiego 41</v>
      </c>
      <c r="AA294" s="440" t="s">
        <v>93</v>
      </c>
      <c r="AB294" s="271"/>
      <c r="AC294" s="120"/>
      <c r="AD294" s="120"/>
    </row>
    <row r="295" spans="1:33" customFormat="1" ht="15" customHeight="1">
      <c r="L295" s="66">
        <v>287</v>
      </c>
      <c r="M295" s="297" t="s">
        <v>2011</v>
      </c>
      <c r="N295" s="196" t="s">
        <v>447</v>
      </c>
      <c r="O295" s="196">
        <v>19485</v>
      </c>
      <c r="P295" s="68" t="s">
        <v>180</v>
      </c>
      <c r="Q295" s="66">
        <f t="shared" si="27"/>
        <v>712905</v>
      </c>
      <c r="R295" s="66" t="str">
        <f t="shared" si="28"/>
        <v>BUD.11.</v>
      </c>
      <c r="S295" s="344" t="str">
        <f t="shared" si="29"/>
        <v> Wykonywanie robót montażowych, okładzinowych i wykończeniowych</v>
      </c>
      <c r="T295" s="674" t="s">
        <v>2274</v>
      </c>
      <c r="U295" s="133">
        <v>3</v>
      </c>
      <c r="V295" s="436">
        <v>0</v>
      </c>
      <c r="W295" s="457" t="s">
        <v>1994</v>
      </c>
      <c r="X295" s="436">
        <v>3</v>
      </c>
      <c r="Y295" s="436">
        <v>0</v>
      </c>
      <c r="Z295" s="526" t="str">
        <f t="shared" si="30"/>
        <v>Centrum Kształcenia Zawodowego w Zespole Szkół i Placówek Kształcenia Zawodowego, ul.Botaniczna 66, 65-392  Zielona Góra</v>
      </c>
      <c r="AA295" s="440" t="s">
        <v>37</v>
      </c>
      <c r="AB295" s="271"/>
      <c r="AC295" s="120"/>
      <c r="AD295" s="120"/>
    </row>
    <row r="296" spans="1:33" customFormat="1" ht="15" customHeight="1">
      <c r="L296" s="66">
        <v>288</v>
      </c>
      <c r="M296" s="297" t="s">
        <v>2011</v>
      </c>
      <c r="N296" s="196" t="s">
        <v>447</v>
      </c>
      <c r="O296" s="196">
        <v>19485</v>
      </c>
      <c r="P296" s="68" t="s">
        <v>80</v>
      </c>
      <c r="Q296" s="66">
        <f t="shared" si="27"/>
        <v>752205</v>
      </c>
      <c r="R296" s="66" t="str">
        <f t="shared" si="28"/>
        <v>DRM.04.</v>
      </c>
      <c r="S296" s="344" t="str">
        <f t="shared" si="29"/>
        <v> Wytwarzanie wyrobów z drewna i materiałów drewnopochodnych</v>
      </c>
      <c r="T296" s="673" t="s">
        <v>2281</v>
      </c>
      <c r="U296" s="133">
        <v>1</v>
      </c>
      <c r="V296" s="436">
        <v>0</v>
      </c>
      <c r="W296" s="457" t="s">
        <v>1996</v>
      </c>
      <c r="X296" s="436">
        <v>1</v>
      </c>
      <c r="Y296" s="436">
        <v>0</v>
      </c>
      <c r="Z296" s="526" t="str">
        <f t="shared" si="30"/>
        <v>Centrum Kształcenia Zawodowego w Świdnicy, 58-105 Świdnica, ul. Gen. Władysława Sikorskiego 41</v>
      </c>
      <c r="AA296" s="440" t="s">
        <v>93</v>
      </c>
      <c r="AB296" s="448"/>
      <c r="AC296" s="120"/>
      <c r="AD296" s="120"/>
    </row>
    <row r="297" spans="1:33" customFormat="1" ht="15" customHeight="1">
      <c r="L297" s="66">
        <v>289</v>
      </c>
      <c r="M297" s="68" t="s">
        <v>2191</v>
      </c>
      <c r="N297" s="66" t="s">
        <v>212</v>
      </c>
      <c r="O297" s="66">
        <v>107344</v>
      </c>
      <c r="P297" s="68" t="s">
        <v>175</v>
      </c>
      <c r="Q297" s="66">
        <f t="shared" si="27"/>
        <v>751201</v>
      </c>
      <c r="R297" s="66" t="str">
        <f t="shared" si="28"/>
        <v>SPC.01.</v>
      </c>
      <c r="S297" s="344" t="str">
        <f t="shared" si="29"/>
        <v>Produkcja wyrobów cukierniczych</v>
      </c>
      <c r="T297" s="471" t="s">
        <v>2321</v>
      </c>
      <c r="U297" s="259">
        <v>6</v>
      </c>
      <c r="V297" s="441">
        <v>6</v>
      </c>
      <c r="W297" s="456" t="s">
        <v>1994</v>
      </c>
      <c r="X297" s="441">
        <v>0</v>
      </c>
      <c r="Y297" s="441">
        <v>0</v>
      </c>
      <c r="Z297" s="526" t="str">
        <f t="shared" si="30"/>
        <v>Centrum Kształcenia Zawodowego i Ustawicznego w Legnicy, ul. Lotnicza 26, 59-220 Legnica</v>
      </c>
      <c r="AA297" s="440" t="s">
        <v>691</v>
      </c>
      <c r="AB297" s="120"/>
      <c r="AC297" s="120"/>
      <c r="AD297" s="120"/>
    </row>
    <row r="298" spans="1:33" customFormat="1" ht="15" customHeight="1">
      <c r="L298" s="66">
        <v>290</v>
      </c>
      <c r="M298" s="68" t="s">
        <v>2191</v>
      </c>
      <c r="N298" s="66" t="s">
        <v>212</v>
      </c>
      <c r="O298" s="66">
        <v>107344</v>
      </c>
      <c r="P298" s="68" t="s">
        <v>99</v>
      </c>
      <c r="Q298" s="66">
        <f t="shared" si="27"/>
        <v>514101</v>
      </c>
      <c r="R298" s="66" t="str">
        <f t="shared" si="28"/>
        <v>FRK.01.</v>
      </c>
      <c r="S298" s="344" t="str">
        <f t="shared" si="29"/>
        <v>Wykonywanie usług fryzjerskich</v>
      </c>
      <c r="T298" s="674" t="s">
        <v>2281</v>
      </c>
      <c r="U298" s="259">
        <v>8</v>
      </c>
      <c r="V298" s="441">
        <v>7</v>
      </c>
      <c r="W298" s="456" t="s">
        <v>1994</v>
      </c>
      <c r="X298" s="441">
        <v>1</v>
      </c>
      <c r="Y298" s="441">
        <v>1</v>
      </c>
      <c r="Z298" s="526" t="str">
        <f t="shared" si="30"/>
        <v>Centrum Kształcenia Zawodowego i Ustawicznego w Legnicy, ul. Lotnicza 26, 59-220 Legnica</v>
      </c>
      <c r="AA298" s="440" t="s">
        <v>691</v>
      </c>
      <c r="AB298" s="120"/>
      <c r="AC298" s="120"/>
      <c r="AD298" s="120"/>
    </row>
    <row r="299" spans="1:33" customFormat="1">
      <c r="L299" s="66">
        <v>291</v>
      </c>
      <c r="M299" s="68" t="s">
        <v>2191</v>
      </c>
      <c r="N299" s="66" t="s">
        <v>212</v>
      </c>
      <c r="O299" s="66">
        <v>107344</v>
      </c>
      <c r="P299" s="68" t="s">
        <v>99</v>
      </c>
      <c r="Q299" s="66">
        <f t="shared" si="27"/>
        <v>514101</v>
      </c>
      <c r="R299" s="66" t="str">
        <f t="shared" si="28"/>
        <v>FRK.01.</v>
      </c>
      <c r="S299" s="344" t="str">
        <f t="shared" si="29"/>
        <v>Wykonywanie usług fryzjerskich</v>
      </c>
      <c r="T299" s="444" t="s">
        <v>2321</v>
      </c>
      <c r="U299" s="259">
        <v>5</v>
      </c>
      <c r="V299" s="441">
        <v>5</v>
      </c>
      <c r="W299" s="456" t="s">
        <v>1994</v>
      </c>
      <c r="X299" s="441">
        <v>0</v>
      </c>
      <c r="Y299" s="441">
        <v>0</v>
      </c>
      <c r="Z299" s="526" t="str">
        <f t="shared" si="30"/>
        <v>Centrum Kształcenia Zawodowego i Ustawicznego w Legnicy, ul. Lotnicza 26, 59-220 Legnica</v>
      </c>
      <c r="AA299" s="440" t="s">
        <v>691</v>
      </c>
      <c r="AB299" s="120"/>
      <c r="AC299" s="120"/>
      <c r="AD299" s="120"/>
    </row>
    <row r="300" spans="1:33" customFormat="1">
      <c r="L300" s="66">
        <v>292</v>
      </c>
      <c r="M300" s="68" t="s">
        <v>2191</v>
      </c>
      <c r="N300" s="66" t="s">
        <v>212</v>
      </c>
      <c r="O300" s="66">
        <v>107344</v>
      </c>
      <c r="P300" s="68" t="s">
        <v>70</v>
      </c>
      <c r="Q300" s="66">
        <f t="shared" si="27"/>
        <v>522301</v>
      </c>
      <c r="R300" s="66" t="str">
        <f t="shared" si="28"/>
        <v>HAN.01.</v>
      </c>
      <c r="S300" s="344" t="str">
        <f t="shared" si="29"/>
        <v>Prowadzenie sprzedaży</v>
      </c>
      <c r="T300" s="674" t="s">
        <v>2280</v>
      </c>
      <c r="U300" s="259">
        <v>9</v>
      </c>
      <c r="V300" s="441">
        <v>8</v>
      </c>
      <c r="W300" s="456" t="s">
        <v>1994</v>
      </c>
      <c r="X300" s="441">
        <v>0</v>
      </c>
      <c r="Y300" s="441">
        <v>0</v>
      </c>
      <c r="Z300" s="526" t="str">
        <f t="shared" si="30"/>
        <v>Centrum Kształcenia Zawodowego i Ustawicznego w Legnicy, ul. Lotnicza 26, 59-220 Legnica</v>
      </c>
      <c r="AA300" s="440" t="s">
        <v>691</v>
      </c>
      <c r="AB300" s="271"/>
      <c r="AC300" s="120"/>
      <c r="AD300" s="120"/>
    </row>
    <row r="301" spans="1:33" customFormat="1" ht="15" customHeight="1">
      <c r="L301" s="66">
        <v>293</v>
      </c>
      <c r="M301" s="68" t="s">
        <v>2191</v>
      </c>
      <c r="N301" s="66" t="s">
        <v>212</v>
      </c>
      <c r="O301" s="66">
        <v>107344</v>
      </c>
      <c r="P301" s="68" t="s">
        <v>70</v>
      </c>
      <c r="Q301" s="66">
        <f t="shared" si="27"/>
        <v>522301</v>
      </c>
      <c r="R301" s="66" t="str">
        <f t="shared" si="28"/>
        <v>HAN.01.</v>
      </c>
      <c r="S301" s="344" t="str">
        <f t="shared" si="29"/>
        <v>Prowadzenie sprzedaży</v>
      </c>
      <c r="T301" s="674" t="s">
        <v>2280</v>
      </c>
      <c r="U301" s="482">
        <v>0</v>
      </c>
      <c r="V301" s="441">
        <v>0</v>
      </c>
      <c r="W301" s="456" t="s">
        <v>1994</v>
      </c>
      <c r="X301" s="441">
        <v>0</v>
      </c>
      <c r="Y301" s="505">
        <v>0</v>
      </c>
      <c r="Z301" s="526" t="str">
        <f t="shared" si="30"/>
        <v>Centrum Kształcenia Zawodowego i Ustawicznego w Legnicy, ul. Lotnicza 26, 59-220 Legnica</v>
      </c>
      <c r="AA301" s="440" t="s">
        <v>691</v>
      </c>
      <c r="AB301" s="448"/>
      <c r="AC301" s="120"/>
      <c r="AD301" s="120"/>
    </row>
    <row r="302" spans="1:33" ht="15" customHeight="1">
      <c r="A302" s="1"/>
      <c r="L302" s="66">
        <v>294</v>
      </c>
      <c r="M302" s="68" t="s">
        <v>2191</v>
      </c>
      <c r="N302" s="66" t="s">
        <v>212</v>
      </c>
      <c r="O302" s="66">
        <v>107344</v>
      </c>
      <c r="P302" s="68" t="s">
        <v>66</v>
      </c>
      <c r="Q302" s="66">
        <f t="shared" si="27"/>
        <v>723103</v>
      </c>
      <c r="R302" s="66" t="str">
        <f t="shared" si="28"/>
        <v>MOT.05.</v>
      </c>
      <c r="S302" s="344" t="str">
        <f t="shared" si="29"/>
        <v>Obsługa, diagnozowanie oraz naprawa pojazdów samochodowych</v>
      </c>
      <c r="T302" s="673" t="s">
        <v>2276</v>
      </c>
      <c r="U302" s="441">
        <v>16</v>
      </c>
      <c r="V302" s="441">
        <v>0</v>
      </c>
      <c r="W302" s="456" t="s">
        <v>1996</v>
      </c>
      <c r="X302" s="441">
        <v>0</v>
      </c>
      <c r="Y302" s="441">
        <v>0</v>
      </c>
      <c r="Z302" s="515" t="str">
        <f t="shared" si="30"/>
        <v>Głogowskie Centrum Kształcenia Zawodowego w Głogowie</v>
      </c>
      <c r="AA302" s="440" t="s">
        <v>475</v>
      </c>
      <c r="AB302" s="120"/>
      <c r="AC302" s="120"/>
      <c r="AD302" s="120"/>
      <c r="AF302" s="334" t="s">
        <v>2237</v>
      </c>
    </row>
    <row r="303" spans="1:33" ht="15" customHeight="1">
      <c r="A303" s="1"/>
      <c r="L303" s="66">
        <v>295</v>
      </c>
      <c r="M303" s="68" t="s">
        <v>2191</v>
      </c>
      <c r="N303" s="66" t="s">
        <v>212</v>
      </c>
      <c r="O303" s="66">
        <v>107344</v>
      </c>
      <c r="P303" s="68" t="s">
        <v>545</v>
      </c>
      <c r="Q303" s="66">
        <f t="shared" si="27"/>
        <v>723318</v>
      </c>
      <c r="R303" s="66" t="str">
        <f t="shared" si="28"/>
        <v>TKO.09.</v>
      </c>
      <c r="S303" s="344" t="str">
        <f t="shared" si="29"/>
        <v xml:space="preserve"> Wykonywanie robót związanych z utrzymaniem i naprawą pojazdów kolejowych</v>
      </c>
      <c r="T303" s="673" t="s">
        <v>2484</v>
      </c>
      <c r="U303" s="259">
        <v>2</v>
      </c>
      <c r="V303" s="441">
        <v>1</v>
      </c>
      <c r="W303" s="456" t="s">
        <v>1994</v>
      </c>
      <c r="X303" s="441">
        <v>0</v>
      </c>
      <c r="Y303" s="441">
        <v>0</v>
      </c>
      <c r="Z303" s="515" t="str">
        <f>IFERROR(VLOOKUP(AA303,AH$8:AI$38,2,0),0)</f>
        <v>Centrum Kształcenia Zawodowego w Dębicy, ul. Rzeszowska 78, 39-200 Dębica, biuro@ckzdebica.pl</v>
      </c>
      <c r="AA303" s="440" t="s">
        <v>2190</v>
      </c>
      <c r="AB303" s="120"/>
      <c r="AC303" s="120"/>
      <c r="AD303" s="120"/>
    </row>
    <row r="304" spans="1:33" ht="15" customHeight="1">
      <c r="A304" s="1"/>
      <c r="L304" s="66">
        <v>296</v>
      </c>
      <c r="M304" s="68" t="s">
        <v>2191</v>
      </c>
      <c r="N304" s="66" t="s">
        <v>212</v>
      </c>
      <c r="O304" s="66">
        <v>107344</v>
      </c>
      <c r="P304" s="68" t="s">
        <v>69</v>
      </c>
      <c r="Q304" s="66">
        <f t="shared" si="27"/>
        <v>741203</v>
      </c>
      <c r="R304" s="66" t="str">
        <f t="shared" si="28"/>
        <v>MOT.02.</v>
      </c>
      <c r="S304" s="344" t="str">
        <f t="shared" si="29"/>
        <v>Obsługa, diagnozowanie oraz naprawa mechatronicznych systemów pojazdów samochodowych</v>
      </c>
      <c r="T304" s="512" t="s">
        <v>2366</v>
      </c>
      <c r="U304" s="259">
        <v>6</v>
      </c>
      <c r="V304" s="441">
        <v>0</v>
      </c>
      <c r="W304" s="456" t="s">
        <v>1994</v>
      </c>
      <c r="X304" s="469">
        <v>6</v>
      </c>
      <c r="Y304" s="469">
        <v>0</v>
      </c>
      <c r="Z304" s="528" t="str">
        <f t="shared" ref="Z304:Z335" si="31">IFERROR(VLOOKUP(AA304,AH$8:AI$35,2,0),0)</f>
        <v>Centrum Kształcenia Zawodowego i Ustawicznego, 67-400 Wschowa, Plac Kosynierów 1</v>
      </c>
      <c r="AA304" s="440" t="s">
        <v>679</v>
      </c>
      <c r="AB304" s="272" t="s">
        <v>37</v>
      </c>
      <c r="AC304" s="120"/>
      <c r="AD304" s="120"/>
    </row>
    <row r="305" spans="1:32" customFormat="1" ht="15" customHeight="1">
      <c r="L305" s="66">
        <v>297</v>
      </c>
      <c r="M305" s="68" t="s">
        <v>2191</v>
      </c>
      <c r="N305" s="66" t="s">
        <v>212</v>
      </c>
      <c r="O305" s="66">
        <v>107344</v>
      </c>
      <c r="P305" s="68" t="s">
        <v>191</v>
      </c>
      <c r="Q305" s="66">
        <f t="shared" si="27"/>
        <v>741201</v>
      </c>
      <c r="R305" s="66" t="str">
        <f t="shared" si="28"/>
        <v>ELE.01.</v>
      </c>
      <c r="S305" s="344" t="str">
        <f t="shared" si="29"/>
        <v> Montaż i obsługa maszyn i urządzeń elektrycznych</v>
      </c>
      <c r="T305" s="673" t="s">
        <v>2366</v>
      </c>
      <c r="U305" s="259">
        <v>2</v>
      </c>
      <c r="V305" s="441">
        <v>0</v>
      </c>
      <c r="W305" s="456" t="s">
        <v>1994</v>
      </c>
      <c r="X305" s="436">
        <v>2</v>
      </c>
      <c r="Y305" s="436">
        <v>0</v>
      </c>
      <c r="Z305" s="528" t="str">
        <f t="shared" si="31"/>
        <v>Centrum Kształcenia Zawodowego i Ustawicznego, 67-400 Wschowa, Plac Kosynierów 1</v>
      </c>
      <c r="AA305" s="440" t="s">
        <v>679</v>
      </c>
      <c r="AB305" s="272" t="s">
        <v>37</v>
      </c>
      <c r="AC305" s="120"/>
      <c r="AD305" s="120"/>
    </row>
    <row r="306" spans="1:32" customFormat="1" ht="15" customHeight="1">
      <c r="L306" s="66">
        <v>298</v>
      </c>
      <c r="M306" s="68" t="s">
        <v>2191</v>
      </c>
      <c r="N306" s="66" t="s">
        <v>212</v>
      </c>
      <c r="O306" s="66">
        <v>107344</v>
      </c>
      <c r="P306" s="68" t="s">
        <v>76</v>
      </c>
      <c r="Q306" s="66">
        <f t="shared" si="27"/>
        <v>721306</v>
      </c>
      <c r="R306" s="66" t="str">
        <f t="shared" si="28"/>
        <v>MOT.01.</v>
      </c>
      <c r="S306" s="344" t="str">
        <f t="shared" si="29"/>
        <v>Diagnozowanie i naprawa nadwozi pojazdów samochodowych</v>
      </c>
      <c r="T306" s="673" t="s">
        <v>2366</v>
      </c>
      <c r="U306" s="259">
        <v>2</v>
      </c>
      <c r="V306" s="441">
        <v>0</v>
      </c>
      <c r="W306" s="456" t="s">
        <v>1994</v>
      </c>
      <c r="X306" s="469">
        <v>2</v>
      </c>
      <c r="Y306" s="469">
        <v>0</v>
      </c>
      <c r="Z306" s="515" t="str">
        <f t="shared" si="31"/>
        <v>Centrum Kształcenia Zawodowego i Ustawicznego, 67-400 Wschowa, Plac Kosynierów 1</v>
      </c>
      <c r="AA306" s="440" t="s">
        <v>679</v>
      </c>
      <c r="AB306" s="120"/>
      <c r="AC306" s="120"/>
      <c r="AD306" s="120"/>
    </row>
    <row r="307" spans="1:32" customFormat="1" ht="15" customHeight="1">
      <c r="L307" s="66">
        <v>299</v>
      </c>
      <c r="M307" s="68" t="s">
        <v>2191</v>
      </c>
      <c r="N307" s="66" t="s">
        <v>212</v>
      </c>
      <c r="O307" s="66">
        <v>107344</v>
      </c>
      <c r="P307" s="68" t="s">
        <v>71</v>
      </c>
      <c r="Q307" s="66">
        <f t="shared" si="27"/>
        <v>512001</v>
      </c>
      <c r="R307" s="66" t="str">
        <f t="shared" si="28"/>
        <v>HGT.02.</v>
      </c>
      <c r="S307" s="66"/>
      <c r="T307" s="444" t="s">
        <v>2321</v>
      </c>
      <c r="U307" s="259">
        <v>1</v>
      </c>
      <c r="V307" s="441">
        <v>1</v>
      </c>
      <c r="W307" s="456" t="s">
        <v>1994</v>
      </c>
      <c r="X307" s="436">
        <v>1</v>
      </c>
      <c r="Y307" s="436">
        <v>1</v>
      </c>
      <c r="Z307" s="515" t="str">
        <f t="shared" si="31"/>
        <v>Centrum Kształcenia Zawodowego i Ustawicznego w Legnicy, ul. Lotnicza 26, 59-220 Legnica</v>
      </c>
      <c r="AA307" s="440" t="s">
        <v>691</v>
      </c>
      <c r="AB307" s="315"/>
      <c r="AC307" s="315"/>
      <c r="AD307" s="315"/>
    </row>
    <row r="308" spans="1:32" customFormat="1" ht="15" customHeight="1">
      <c r="L308" s="66">
        <v>300</v>
      </c>
      <c r="M308" s="68" t="s">
        <v>2191</v>
      </c>
      <c r="N308" s="66" t="s">
        <v>212</v>
      </c>
      <c r="O308" s="66">
        <v>107344</v>
      </c>
      <c r="P308" s="68" t="s">
        <v>192</v>
      </c>
      <c r="Q308" s="66">
        <f t="shared" si="27"/>
        <v>713203</v>
      </c>
      <c r="R308" s="66" t="str">
        <f t="shared" si="28"/>
        <v>MOT.03.</v>
      </c>
      <c r="S308" s="344" t="str">
        <f t="shared" ref="S308:S339" si="32">IFERROR(VLOOKUP(R308,D$8:G$125,2,0),0)</f>
        <v>Diagnozowanie i naprawa powłok lakierniczych</v>
      </c>
      <c r="T308" s="673" t="s">
        <v>2368</v>
      </c>
      <c r="U308" s="375">
        <v>1</v>
      </c>
      <c r="V308" s="441">
        <v>0</v>
      </c>
      <c r="W308" s="456" t="s">
        <v>1994</v>
      </c>
      <c r="X308" s="469">
        <v>1</v>
      </c>
      <c r="Y308" s="469">
        <v>0</v>
      </c>
      <c r="Z308" s="515" t="str">
        <f t="shared" si="31"/>
        <v>Centrum Kształcenia Zawodowego i Ustawicznego, 67-400 Wschowa, Plac Kosynierów 1</v>
      </c>
      <c r="AA308" s="440" t="s">
        <v>679</v>
      </c>
      <c r="AB308" s="120"/>
      <c r="AC308" s="120"/>
      <c r="AD308" s="120"/>
      <c r="AE308" s="264"/>
      <c r="AF308" t="s">
        <v>2235</v>
      </c>
    </row>
    <row r="309" spans="1:32" customFormat="1" ht="15" customHeight="1">
      <c r="L309" s="66">
        <v>301</v>
      </c>
      <c r="M309" s="68" t="s">
        <v>1854</v>
      </c>
      <c r="N309" s="66" t="s">
        <v>90</v>
      </c>
      <c r="O309" s="66">
        <v>109021</v>
      </c>
      <c r="P309" s="68" t="s">
        <v>69</v>
      </c>
      <c r="Q309" s="66">
        <f t="shared" si="27"/>
        <v>741203</v>
      </c>
      <c r="R309" s="66" t="str">
        <f t="shared" si="28"/>
        <v>MOT.02.</v>
      </c>
      <c r="S309" s="344" t="str">
        <f t="shared" si="32"/>
        <v>Obsługa, diagnozowanie oraz naprawa mechatronicznych systemów pojazdów samochodowych</v>
      </c>
      <c r="T309" s="430" t="s">
        <v>2283</v>
      </c>
      <c r="U309" s="133">
        <v>2</v>
      </c>
      <c r="V309" s="436">
        <v>0</v>
      </c>
      <c r="W309" s="457" t="s">
        <v>1996</v>
      </c>
      <c r="X309" s="436">
        <v>2</v>
      </c>
      <c r="Y309" s="436">
        <v>0</v>
      </c>
      <c r="Z309" s="515" t="str">
        <f t="shared" si="31"/>
        <v>Centrum Kształcenia Zawodowego w Świdnicy, 58-105 Świdnica, ul. Gen. Władysława Sikorskiego 41</v>
      </c>
      <c r="AA309" s="440" t="s">
        <v>93</v>
      </c>
      <c r="AB309" s="120"/>
      <c r="AC309" s="120"/>
      <c r="AD309" s="120"/>
      <c r="AE309" s="120"/>
    </row>
    <row r="310" spans="1:32" customFormat="1" ht="15" customHeight="1">
      <c r="L310" s="66">
        <v>302</v>
      </c>
      <c r="M310" s="68" t="s">
        <v>1854</v>
      </c>
      <c r="N310" s="66" t="s">
        <v>90</v>
      </c>
      <c r="O310" s="66">
        <v>109021</v>
      </c>
      <c r="P310" s="68" t="s">
        <v>71</v>
      </c>
      <c r="Q310" s="66">
        <f t="shared" si="27"/>
        <v>512001</v>
      </c>
      <c r="R310" s="66" t="str">
        <f t="shared" si="28"/>
        <v>HGT.02.</v>
      </c>
      <c r="S310" s="344" t="str">
        <f t="shared" si="32"/>
        <v> Przygotowanie i wydawanie dań</v>
      </c>
      <c r="T310" s="424" t="s">
        <v>2291</v>
      </c>
      <c r="U310" s="133">
        <v>1</v>
      </c>
      <c r="V310" s="436">
        <v>1</v>
      </c>
      <c r="W310" s="444" t="s">
        <v>1996</v>
      </c>
      <c r="X310" s="436">
        <v>1</v>
      </c>
      <c r="Y310" s="436">
        <v>1</v>
      </c>
      <c r="Z310" s="515" t="str">
        <f t="shared" si="31"/>
        <v>Centrum Kształcenia Zawodowego w Kłodzkiej Szkole Przedsiębiorczości w Kłodzku, ul. Szkolna 8, 57-300 Kłodzko</v>
      </c>
      <c r="AA310" s="452" t="s">
        <v>677</v>
      </c>
      <c r="AB310" s="359"/>
      <c r="AC310" s="359"/>
      <c r="AD310" s="359"/>
    </row>
    <row r="311" spans="1:32" customFormat="1" ht="15" customHeight="1">
      <c r="L311" s="66">
        <v>303</v>
      </c>
      <c r="M311" s="68" t="s">
        <v>1854</v>
      </c>
      <c r="N311" s="66" t="s">
        <v>90</v>
      </c>
      <c r="O311" s="66">
        <v>109021</v>
      </c>
      <c r="P311" s="68" t="s">
        <v>71</v>
      </c>
      <c r="Q311" s="66">
        <f t="shared" si="27"/>
        <v>512001</v>
      </c>
      <c r="R311" s="66" t="str">
        <f t="shared" si="28"/>
        <v>HGT.02.</v>
      </c>
      <c r="S311" s="344" t="str">
        <f t="shared" si="32"/>
        <v> Przygotowanie i wydawanie dań</v>
      </c>
      <c r="T311" s="424" t="s">
        <v>2283</v>
      </c>
      <c r="U311" s="133">
        <v>7</v>
      </c>
      <c r="V311" s="436">
        <v>4</v>
      </c>
      <c r="W311" s="457" t="s">
        <v>1994</v>
      </c>
      <c r="X311" s="436">
        <v>7</v>
      </c>
      <c r="Y311" s="436">
        <v>4</v>
      </c>
      <c r="Z311" s="515" t="str">
        <f t="shared" si="31"/>
        <v>Centrum Kształcenia Zawodowego i Ustawicznego w Legnicy, ul. Lotnicza 26, 59-220 Legnica</v>
      </c>
      <c r="AA311" s="440" t="s">
        <v>691</v>
      </c>
      <c r="AB311" s="120"/>
      <c r="AC311" s="120"/>
      <c r="AD311" s="120"/>
    </row>
    <row r="312" spans="1:32" customFormat="1" ht="15" customHeight="1">
      <c r="L312" s="66">
        <v>304</v>
      </c>
      <c r="M312" s="68" t="s">
        <v>1854</v>
      </c>
      <c r="N312" s="66" t="s">
        <v>90</v>
      </c>
      <c r="O312" s="66">
        <v>109021</v>
      </c>
      <c r="P312" s="68" t="s">
        <v>70</v>
      </c>
      <c r="Q312" s="66">
        <f t="shared" si="27"/>
        <v>522301</v>
      </c>
      <c r="R312" s="66" t="str">
        <f t="shared" si="28"/>
        <v>HAN.01.</v>
      </c>
      <c r="S312" s="344" t="str">
        <f t="shared" si="32"/>
        <v>Prowadzenie sprzedaży</v>
      </c>
      <c r="T312" s="428" t="s">
        <v>2279</v>
      </c>
      <c r="U312" s="133">
        <v>1</v>
      </c>
      <c r="V312" s="436">
        <v>0</v>
      </c>
      <c r="W312" s="457" t="s">
        <v>1994</v>
      </c>
      <c r="X312" s="436">
        <v>1</v>
      </c>
      <c r="Y312" s="436">
        <v>0</v>
      </c>
      <c r="Z312" s="530" t="str">
        <f t="shared" si="31"/>
        <v>Centrum Kształcenia Zawodowego i Ustawicznego w Legnicy, ul. Lotnicza 26, 59-220 Legnica</v>
      </c>
      <c r="AA312" s="440" t="s">
        <v>691</v>
      </c>
      <c r="AB312" s="120"/>
      <c r="AC312" s="272"/>
      <c r="AD312" s="120"/>
    </row>
    <row r="313" spans="1:32" ht="15" customHeight="1">
      <c r="A313" s="1"/>
      <c r="L313" s="66">
        <v>305</v>
      </c>
      <c r="M313" s="68" t="s">
        <v>1854</v>
      </c>
      <c r="N313" s="66" t="s">
        <v>90</v>
      </c>
      <c r="O313" s="66">
        <v>109021</v>
      </c>
      <c r="P313" s="68" t="s">
        <v>99</v>
      </c>
      <c r="Q313" s="66">
        <f t="shared" si="27"/>
        <v>514101</v>
      </c>
      <c r="R313" s="66" t="str">
        <f t="shared" si="28"/>
        <v>FRK.01.</v>
      </c>
      <c r="S313" s="344" t="str">
        <f t="shared" si="32"/>
        <v>Wykonywanie usług fryzjerskich</v>
      </c>
      <c r="T313" s="425" t="s">
        <v>2321</v>
      </c>
      <c r="U313" s="441">
        <v>2</v>
      </c>
      <c r="V313" s="441">
        <v>1</v>
      </c>
      <c r="W313" s="456" t="s">
        <v>1996</v>
      </c>
      <c r="X313" s="436">
        <v>2</v>
      </c>
      <c r="Y313" s="436">
        <v>1</v>
      </c>
      <c r="Z313" s="515" t="str">
        <f t="shared" si="31"/>
        <v>Centrum Kształcenia Zawodowego i Ustawicznego w Legnicy, ul. Lotnicza 26, 59-220 Legnica</v>
      </c>
      <c r="AA313" s="440" t="s">
        <v>691</v>
      </c>
      <c r="AB313" s="332"/>
      <c r="AC313" s="332"/>
      <c r="AD313" s="332"/>
    </row>
    <row r="314" spans="1:32" ht="15" customHeight="1">
      <c r="A314" s="1"/>
      <c r="L314" s="66">
        <v>306</v>
      </c>
      <c r="M314" s="68" t="s">
        <v>1854</v>
      </c>
      <c r="N314" s="66" t="s">
        <v>90</v>
      </c>
      <c r="O314" s="66">
        <v>109021</v>
      </c>
      <c r="P314" s="68" t="s">
        <v>99</v>
      </c>
      <c r="Q314" s="66">
        <f t="shared" si="27"/>
        <v>514101</v>
      </c>
      <c r="R314" s="66" t="str">
        <f t="shared" si="28"/>
        <v>FRK.01.</v>
      </c>
      <c r="S314" s="344" t="str">
        <f t="shared" si="32"/>
        <v>Wykonywanie usług fryzjerskich</v>
      </c>
      <c r="T314" s="73"/>
      <c r="U314" s="481">
        <v>0</v>
      </c>
      <c r="V314" s="441">
        <v>0</v>
      </c>
      <c r="W314" s="456" t="s">
        <v>1994</v>
      </c>
      <c r="X314" s="436">
        <v>0</v>
      </c>
      <c r="Y314" s="436">
        <v>0</v>
      </c>
      <c r="Z314" s="515" t="str">
        <f t="shared" si="31"/>
        <v>Centrum Kształcenia Zawodowego i Ustawicznego w Legnicy, ul. Lotnicza 26, 59-220 Legnica</v>
      </c>
      <c r="AA314" s="440" t="s">
        <v>691</v>
      </c>
      <c r="AB314" s="120"/>
      <c r="AC314" s="120"/>
      <c r="AD314" s="120"/>
    </row>
    <row r="315" spans="1:32" ht="15" customHeight="1">
      <c r="A315" s="1"/>
      <c r="L315" s="66">
        <v>307</v>
      </c>
      <c r="M315" s="68" t="s">
        <v>1854</v>
      </c>
      <c r="N315" s="66" t="s">
        <v>90</v>
      </c>
      <c r="O315" s="66">
        <v>109021</v>
      </c>
      <c r="P315" s="68" t="s">
        <v>66</v>
      </c>
      <c r="Q315" s="66">
        <f t="shared" si="27"/>
        <v>723103</v>
      </c>
      <c r="R315" s="66" t="str">
        <f t="shared" si="28"/>
        <v>MOT.05.</v>
      </c>
      <c r="S315" s="344" t="str">
        <f t="shared" si="32"/>
        <v>Obsługa, diagnozowanie oraz naprawa pojazdów samochodowych</v>
      </c>
      <c r="T315" s="426" t="s">
        <v>2280</v>
      </c>
      <c r="U315" s="441">
        <v>1</v>
      </c>
      <c r="V315" s="441">
        <v>0</v>
      </c>
      <c r="W315" s="456" t="s">
        <v>1996</v>
      </c>
      <c r="X315" s="436">
        <v>1</v>
      </c>
      <c r="Y315" s="436">
        <v>0</v>
      </c>
      <c r="Z315" s="515" t="str">
        <f t="shared" si="31"/>
        <v>Centrum Kształcenia Zawodowego w Świdnicy, 58-105 Świdnica, ul. Gen. Władysława Sikorskiego 41</v>
      </c>
      <c r="AA315" s="440" t="s">
        <v>93</v>
      </c>
      <c r="AB315" s="120"/>
      <c r="AC315" s="120"/>
      <c r="AD315" s="120"/>
    </row>
    <row r="316" spans="1:32" ht="15" customHeight="1">
      <c r="A316" s="1"/>
      <c r="L316" s="66">
        <v>308</v>
      </c>
      <c r="M316" s="68" t="s">
        <v>1854</v>
      </c>
      <c r="N316" s="66" t="s">
        <v>90</v>
      </c>
      <c r="O316" s="66">
        <v>109021</v>
      </c>
      <c r="P316" s="68" t="s">
        <v>511</v>
      </c>
      <c r="Q316" s="66">
        <f t="shared" si="27"/>
        <v>962907</v>
      </c>
      <c r="R316" s="66" t="str">
        <f t="shared" si="28"/>
        <v>HGT.03.</v>
      </c>
      <c r="S316" s="344" t="str">
        <f t="shared" si="32"/>
        <v>Obsługa gości w obiekcie świadczącym usługi hotelarskie</v>
      </c>
      <c r="T316" s="424" t="s">
        <v>2283</v>
      </c>
      <c r="U316" s="259">
        <v>2</v>
      </c>
      <c r="V316" s="441">
        <v>0</v>
      </c>
      <c r="W316" s="456" t="s">
        <v>1994</v>
      </c>
      <c r="X316" s="441">
        <v>2</v>
      </c>
      <c r="Y316" s="441">
        <v>0</v>
      </c>
      <c r="Z316" s="515" t="str">
        <f t="shared" si="31"/>
        <v>Centrum Kształcenia Zawodowego w Kłodzkiej Szkole Przedsiębiorczości w Kłodzku, ul. Szkolna 8, 57-300 Kłodzko</v>
      </c>
      <c r="AA316" s="440" t="s">
        <v>677</v>
      </c>
      <c r="AB316" s="120"/>
      <c r="AC316" s="120"/>
      <c r="AD316" s="120"/>
    </row>
    <row r="317" spans="1:32" ht="15" customHeight="1">
      <c r="A317" s="1"/>
      <c r="L317" s="66">
        <v>309</v>
      </c>
      <c r="M317" s="68" t="s">
        <v>1854</v>
      </c>
      <c r="N317" s="66" t="s">
        <v>90</v>
      </c>
      <c r="O317" s="66">
        <v>109021</v>
      </c>
      <c r="P317" s="68" t="s">
        <v>510</v>
      </c>
      <c r="Q317" s="66">
        <f t="shared" si="27"/>
        <v>513101</v>
      </c>
      <c r="R317" s="66" t="str">
        <f t="shared" si="28"/>
        <v>HGT.01.</v>
      </c>
      <c r="S317" s="344" t="str">
        <f t="shared" si="32"/>
        <v>Wykonywanie usług kelnerskich</v>
      </c>
      <c r="T317" s="428" t="s">
        <v>2273</v>
      </c>
      <c r="U317" s="259">
        <v>3</v>
      </c>
      <c r="V317" s="441">
        <v>1</v>
      </c>
      <c r="W317" s="456" t="s">
        <v>1994</v>
      </c>
      <c r="X317" s="441">
        <v>3</v>
      </c>
      <c r="Y317" s="441">
        <v>1</v>
      </c>
      <c r="Z317" s="515" t="str">
        <f t="shared" si="31"/>
        <v>Centrum Kształcenia Zawodowego w Zespole Szkół i Placówek Kształcenia Zawodowego, ul.Botaniczna 66, 65-392  Zielona Góra</v>
      </c>
      <c r="AA317" s="440" t="s">
        <v>37</v>
      </c>
      <c r="AB317" s="120"/>
      <c r="AC317" s="120"/>
      <c r="AD317" s="120"/>
    </row>
    <row r="318" spans="1:32" ht="15" customHeight="1">
      <c r="A318" s="1"/>
      <c r="L318" s="66">
        <v>310</v>
      </c>
      <c r="M318" s="64" t="s">
        <v>2156</v>
      </c>
      <c r="N318" s="66" t="s">
        <v>473</v>
      </c>
      <c r="O318" s="66">
        <v>73476</v>
      </c>
      <c r="P318" s="68" t="s">
        <v>70</v>
      </c>
      <c r="Q318" s="66">
        <f t="shared" si="27"/>
        <v>522301</v>
      </c>
      <c r="R318" s="66" t="str">
        <f t="shared" si="28"/>
        <v>HAN.01.</v>
      </c>
      <c r="S318" s="344" t="str">
        <f t="shared" si="32"/>
        <v>Prowadzenie sprzedaży</v>
      </c>
      <c r="T318" s="424" t="s">
        <v>2279</v>
      </c>
      <c r="U318" s="259">
        <v>3</v>
      </c>
      <c r="V318" s="441">
        <v>3</v>
      </c>
      <c r="W318" s="457" t="s">
        <v>1994</v>
      </c>
      <c r="X318" s="436">
        <v>0</v>
      </c>
      <c r="Y318" s="436">
        <v>0</v>
      </c>
      <c r="Z318" s="535" t="str">
        <f t="shared" si="31"/>
        <v>Centrum Kształcenia Zawodowego w Oleśnicy, ul. Wojska Polskiego 67</v>
      </c>
      <c r="AA318" s="440" t="s">
        <v>692</v>
      </c>
      <c r="AB318" s="284" t="s">
        <v>37</v>
      </c>
      <c r="AC318" s="129"/>
      <c r="AD318" s="120"/>
    </row>
    <row r="319" spans="1:32" ht="15" customHeight="1">
      <c r="A319" s="1"/>
      <c r="L319" s="66">
        <v>311</v>
      </c>
      <c r="M319" s="64" t="s">
        <v>2156</v>
      </c>
      <c r="N319" s="66" t="s">
        <v>473</v>
      </c>
      <c r="O319" s="66">
        <v>73476</v>
      </c>
      <c r="P319" s="68" t="s">
        <v>80</v>
      </c>
      <c r="Q319" s="66">
        <f t="shared" si="27"/>
        <v>752205</v>
      </c>
      <c r="R319" s="66" t="str">
        <f t="shared" si="28"/>
        <v>DRM.04.</v>
      </c>
      <c r="S319" s="344" t="str">
        <f t="shared" si="32"/>
        <v> Wytwarzanie wyrobów z drewna i materiałów drewnopochodnych</v>
      </c>
      <c r="T319" s="424" t="s">
        <v>2283</v>
      </c>
      <c r="U319" s="259">
        <v>2</v>
      </c>
      <c r="V319" s="441">
        <v>0</v>
      </c>
      <c r="W319" s="457" t="s">
        <v>1994</v>
      </c>
      <c r="X319" s="436">
        <v>0</v>
      </c>
      <c r="Y319" s="436">
        <v>0</v>
      </c>
      <c r="Z319" s="515" t="str">
        <f t="shared" si="31"/>
        <v>Centrum Kształcenia Zawodowego w Oleśnicy, ul. Wojska Polskiego 67</v>
      </c>
      <c r="AA319" s="440" t="s">
        <v>692</v>
      </c>
      <c r="AB319" s="129" t="s">
        <v>37</v>
      </c>
      <c r="AC319" s="271"/>
      <c r="AD319" s="120"/>
    </row>
    <row r="320" spans="1:32" customFormat="1" ht="15" customHeight="1">
      <c r="L320" s="66">
        <v>312</v>
      </c>
      <c r="M320" s="64" t="s">
        <v>2156</v>
      </c>
      <c r="N320" s="66" t="s">
        <v>473</v>
      </c>
      <c r="O320" s="66">
        <v>73476</v>
      </c>
      <c r="P320" s="68" t="s">
        <v>78</v>
      </c>
      <c r="Q320" s="66">
        <f t="shared" si="27"/>
        <v>741103</v>
      </c>
      <c r="R320" s="66" t="str">
        <f t="shared" si="28"/>
        <v>ELE.02.</v>
      </c>
      <c r="S320" s="344" t="str">
        <f t="shared" si="32"/>
        <v>Montaż, uruchamianie i konserwacja instalacji, maszyn i urządzeń elektrycznych</v>
      </c>
      <c r="T320" s="424" t="s">
        <v>2285</v>
      </c>
      <c r="U320" s="259">
        <v>1</v>
      </c>
      <c r="V320" s="441">
        <v>0</v>
      </c>
      <c r="W320" s="457" t="s">
        <v>1994</v>
      </c>
      <c r="X320" s="436">
        <v>0</v>
      </c>
      <c r="Y320" s="436">
        <v>0</v>
      </c>
      <c r="Z320" s="526" t="str">
        <f t="shared" si="31"/>
        <v>Centrum Kształcenia Zawodowego w Oleśnicy, ul. Wojska Polskiego 67</v>
      </c>
      <c r="AA320" s="440" t="s">
        <v>692</v>
      </c>
      <c r="AB320" s="448"/>
      <c r="AC320" s="448"/>
      <c r="AD320" s="120"/>
    </row>
    <row r="321" spans="12:30" customFormat="1" ht="15" customHeight="1">
      <c r="L321" s="66">
        <v>313</v>
      </c>
      <c r="M321" s="64" t="s">
        <v>2156</v>
      </c>
      <c r="N321" s="66" t="s">
        <v>473</v>
      </c>
      <c r="O321" s="66">
        <v>73476</v>
      </c>
      <c r="P321" s="68" t="s">
        <v>99</v>
      </c>
      <c r="Q321" s="66">
        <f t="shared" si="27"/>
        <v>514101</v>
      </c>
      <c r="R321" s="66" t="str">
        <f t="shared" si="28"/>
        <v>FRK.01.</v>
      </c>
      <c r="S321" s="344" t="str">
        <f t="shared" si="32"/>
        <v>Wykonywanie usług fryzjerskich</v>
      </c>
      <c r="T321" s="428" t="s">
        <v>2282</v>
      </c>
      <c r="U321" s="259">
        <v>1</v>
      </c>
      <c r="V321" s="441">
        <v>1</v>
      </c>
      <c r="W321" s="472" t="s">
        <v>1994</v>
      </c>
      <c r="X321" s="469">
        <v>0</v>
      </c>
      <c r="Y321" s="469">
        <v>0</v>
      </c>
      <c r="Z321" s="526" t="str">
        <f t="shared" si="31"/>
        <v>Centrum Kształcenia Zawodowego w Oleśnicy, ul. Wojska Polskiego 67</v>
      </c>
      <c r="AA321" s="440" t="s">
        <v>692</v>
      </c>
      <c r="AB321" s="120"/>
      <c r="AC321" s="120"/>
      <c r="AD321" s="120"/>
    </row>
    <row r="322" spans="12:30" customFormat="1" ht="15" customHeight="1">
      <c r="L322" s="66">
        <v>314</v>
      </c>
      <c r="M322" s="64" t="s">
        <v>2156</v>
      </c>
      <c r="N322" s="66" t="s">
        <v>473</v>
      </c>
      <c r="O322" s="66">
        <v>73476</v>
      </c>
      <c r="P322" s="68" t="s">
        <v>175</v>
      </c>
      <c r="Q322" s="66">
        <f t="shared" si="27"/>
        <v>751201</v>
      </c>
      <c r="R322" s="66" t="str">
        <f t="shared" si="28"/>
        <v>SPC.01.</v>
      </c>
      <c r="S322" s="344" t="str">
        <f t="shared" si="32"/>
        <v>Produkcja wyrobów cukierniczych</v>
      </c>
      <c r="T322" s="424" t="s">
        <v>2282</v>
      </c>
      <c r="U322" s="259">
        <v>3</v>
      </c>
      <c r="V322" s="441">
        <v>3</v>
      </c>
      <c r="W322" s="457" t="s">
        <v>1994</v>
      </c>
      <c r="X322" s="436">
        <v>0</v>
      </c>
      <c r="Y322" s="436">
        <v>0</v>
      </c>
      <c r="Z322" s="526" t="str">
        <f t="shared" si="31"/>
        <v>Centrum Kształcenia Zawodowego w Oleśnicy, ul. Wojska Polskiego 67</v>
      </c>
      <c r="AA322" s="440" t="s">
        <v>692</v>
      </c>
      <c r="AB322" s="120"/>
      <c r="AC322" s="120"/>
      <c r="AD322" s="120"/>
    </row>
    <row r="323" spans="12:30" customFormat="1" ht="15" customHeight="1">
      <c r="L323" s="66">
        <v>315</v>
      </c>
      <c r="M323" s="64" t="s">
        <v>2156</v>
      </c>
      <c r="N323" s="66" t="s">
        <v>473</v>
      </c>
      <c r="O323" s="66">
        <v>73476</v>
      </c>
      <c r="P323" s="68" t="s">
        <v>178</v>
      </c>
      <c r="Q323" s="66">
        <f t="shared" si="27"/>
        <v>753402</v>
      </c>
      <c r="R323" s="66" t="str">
        <f t="shared" si="28"/>
        <v>DRM.05.</v>
      </c>
      <c r="S323" s="344" t="str">
        <f t="shared" si="32"/>
        <v>Wykonywanie wyrobów tapicerowanych</v>
      </c>
      <c r="T323" s="424" t="s">
        <v>2281</v>
      </c>
      <c r="U323" s="259">
        <v>8</v>
      </c>
      <c r="V323" s="441">
        <v>1</v>
      </c>
      <c r="W323" s="456" t="s">
        <v>1994</v>
      </c>
      <c r="X323" s="441">
        <v>0</v>
      </c>
      <c r="Y323" s="441">
        <v>0</v>
      </c>
      <c r="Z323" s="526" t="str">
        <f t="shared" si="31"/>
        <v>Centrum Kształcenia Zawodowego w Oleśnicy, ul. Wojska Polskiego 67</v>
      </c>
      <c r="AA323" s="440" t="s">
        <v>692</v>
      </c>
      <c r="AB323" s="120"/>
      <c r="AC323" s="120"/>
      <c r="AD323" s="120"/>
    </row>
    <row r="324" spans="12:30" customFormat="1" ht="15" customHeight="1">
      <c r="L324" s="66">
        <v>316</v>
      </c>
      <c r="M324" s="64" t="s">
        <v>2156</v>
      </c>
      <c r="N324" s="66" t="s">
        <v>473</v>
      </c>
      <c r="O324" s="66">
        <v>73476</v>
      </c>
      <c r="P324" s="68" t="s">
        <v>66</v>
      </c>
      <c r="Q324" s="66">
        <f t="shared" si="27"/>
        <v>723103</v>
      </c>
      <c r="R324" s="66" t="str">
        <f t="shared" si="28"/>
        <v>MOT.05.</v>
      </c>
      <c r="S324" s="344" t="str">
        <f t="shared" si="32"/>
        <v>Obsługa, diagnozowanie oraz naprawa pojazdów samochodowych</v>
      </c>
      <c r="T324" s="426" t="s">
        <v>2330</v>
      </c>
      <c r="U324" s="259">
        <v>1</v>
      </c>
      <c r="V324" s="441">
        <v>0</v>
      </c>
      <c r="W324" s="456" t="s">
        <v>1994</v>
      </c>
      <c r="X324" s="441">
        <v>0</v>
      </c>
      <c r="Y324" s="441">
        <v>0</v>
      </c>
      <c r="Z324" s="526" t="str">
        <f t="shared" si="31"/>
        <v>Centrum Kształcenia Zawodowego w Oleśnicy, ul. Wojska Polskiego 67</v>
      </c>
      <c r="AA324" s="440" t="s">
        <v>692</v>
      </c>
      <c r="AB324" s="120"/>
      <c r="AC324" s="120"/>
      <c r="AD324" s="120"/>
    </row>
    <row r="325" spans="12:30" customFormat="1" ht="15" customHeight="1">
      <c r="L325" s="66">
        <v>317</v>
      </c>
      <c r="M325" s="64" t="s">
        <v>2156</v>
      </c>
      <c r="N325" s="66" t="s">
        <v>473</v>
      </c>
      <c r="O325" s="66">
        <v>73476</v>
      </c>
      <c r="P325" s="68" t="s">
        <v>125</v>
      </c>
      <c r="Q325" s="66">
        <f t="shared" si="27"/>
        <v>712618</v>
      </c>
      <c r="R325" s="66" t="str">
        <f t="shared" si="28"/>
        <v>BUD.09.</v>
      </c>
      <c r="S325" s="344" t="str">
        <f t="shared" si="32"/>
        <v>Wykonywanie robót związanych z budową, montażem i eksploatacją sieci oraz instalacji sanitarnych</v>
      </c>
      <c r="T325" s="424" t="s">
        <v>2279</v>
      </c>
      <c r="U325" s="259">
        <v>1</v>
      </c>
      <c r="V325" s="441">
        <v>0</v>
      </c>
      <c r="W325" s="442" t="s">
        <v>1994</v>
      </c>
      <c r="X325" s="441">
        <v>1</v>
      </c>
      <c r="Y325" s="441">
        <v>0</v>
      </c>
      <c r="Z325" s="515" t="str">
        <f t="shared" si="31"/>
        <v>Centrum Kształcenia Zawodowego w Świdnicy, 58-105 Świdnica, ul. Gen. Władysława Sikorskiego 41</v>
      </c>
      <c r="AA325" s="440" t="s">
        <v>93</v>
      </c>
      <c r="AB325" s="120"/>
      <c r="AC325" s="120"/>
      <c r="AD325" s="120"/>
    </row>
    <row r="326" spans="12:30" customFormat="1" ht="15" customHeight="1">
      <c r="L326" s="66">
        <v>318</v>
      </c>
      <c r="M326" s="64" t="s">
        <v>2156</v>
      </c>
      <c r="N326" s="66" t="s">
        <v>473</v>
      </c>
      <c r="O326" s="66">
        <v>73476</v>
      </c>
      <c r="P326" s="393" t="s">
        <v>71</v>
      </c>
      <c r="Q326" s="66">
        <f t="shared" si="27"/>
        <v>512001</v>
      </c>
      <c r="R326" s="66" t="str">
        <f t="shared" si="28"/>
        <v>HGT.02.</v>
      </c>
      <c r="S326" s="344" t="str">
        <f t="shared" si="32"/>
        <v> Przygotowanie i wydawanie dań</v>
      </c>
      <c r="T326" s="423" t="s">
        <v>2280</v>
      </c>
      <c r="U326" s="259">
        <v>1</v>
      </c>
      <c r="V326" s="441">
        <v>1</v>
      </c>
      <c r="W326" s="456" t="s">
        <v>1994</v>
      </c>
      <c r="X326" s="441">
        <v>0</v>
      </c>
      <c r="Y326" s="441">
        <v>0</v>
      </c>
      <c r="Z326" s="515" t="str">
        <f t="shared" si="31"/>
        <v>Centrum Kształcenia Zawodowego w Oleśnicy, ul. Wojska Polskiego 67</v>
      </c>
      <c r="AA326" s="440" t="s">
        <v>692</v>
      </c>
      <c r="AB326" s="120"/>
      <c r="AC326" s="120"/>
      <c r="AD326" s="120"/>
    </row>
    <row r="327" spans="12:30" customFormat="1" ht="15" customHeight="1">
      <c r="L327" s="66">
        <v>319</v>
      </c>
      <c r="M327" s="68" t="s">
        <v>1816</v>
      </c>
      <c r="N327" s="66" t="s">
        <v>1656</v>
      </c>
      <c r="O327" s="66">
        <v>60195</v>
      </c>
      <c r="P327" s="68" t="s">
        <v>485</v>
      </c>
      <c r="Q327" s="66">
        <f t="shared" ref="Q327:Q352" si="33">IFERROR(VLOOKUP(P327,B$8:E$125,2,0),0)</f>
        <v>712101</v>
      </c>
      <c r="R327" s="66" t="str">
        <f t="shared" si="28"/>
        <v>BUD.03.</v>
      </c>
      <c r="S327" s="344" t="str">
        <f t="shared" si="32"/>
        <v>Wykonywanie robót dekarsko-blacharskich</v>
      </c>
      <c r="T327" s="497"/>
      <c r="U327" s="481">
        <v>0</v>
      </c>
      <c r="V327" s="436">
        <v>0</v>
      </c>
      <c r="W327" s="457" t="s">
        <v>1996</v>
      </c>
      <c r="X327" s="436">
        <v>0</v>
      </c>
      <c r="Y327" s="436">
        <v>0</v>
      </c>
      <c r="Z327" s="528" t="str">
        <f t="shared" si="31"/>
        <v>Ośrodek Dokształcania i Doskonalenia Zawodowego w Krotoszynie</v>
      </c>
      <c r="AA327" s="440" t="s">
        <v>680</v>
      </c>
      <c r="AB327" s="272" t="s">
        <v>37</v>
      </c>
      <c r="AC327" s="272"/>
      <c r="AD327" s="120"/>
    </row>
    <row r="328" spans="12:30" customFormat="1" ht="15" customHeight="1">
      <c r="L328" s="66">
        <v>320</v>
      </c>
      <c r="M328" s="68" t="s">
        <v>1816</v>
      </c>
      <c r="N328" s="66" t="s">
        <v>1656</v>
      </c>
      <c r="O328" s="66">
        <v>60195</v>
      </c>
      <c r="P328" s="68" t="s">
        <v>210</v>
      </c>
      <c r="Q328" s="66">
        <f t="shared" si="33"/>
        <v>751108</v>
      </c>
      <c r="R328" s="66" t="str">
        <f t="shared" ref="R328:R352" si="34">IFERROR(VLOOKUP(Q328,C$8:F$125,2,0),0)</f>
        <v>SPC.04.</v>
      </c>
      <c r="S328" s="344" t="str">
        <f t="shared" si="32"/>
        <v> Produkcja przetworów mięsnych i tłuszczowych</v>
      </c>
      <c r="T328" s="444" t="s">
        <v>2325</v>
      </c>
      <c r="U328" s="133">
        <v>2</v>
      </c>
      <c r="V328" s="436">
        <v>0</v>
      </c>
      <c r="W328" s="457" t="s">
        <v>1996</v>
      </c>
      <c r="X328" s="436">
        <v>0</v>
      </c>
      <c r="Y328" s="436">
        <v>0</v>
      </c>
      <c r="Z328" s="515" t="str">
        <f t="shared" si="31"/>
        <v>Ośrodek Dokształcania i Doskonalenia Zawodowego w Krotoszynie</v>
      </c>
      <c r="AA328" s="440" t="s">
        <v>680</v>
      </c>
      <c r="AB328" s="120"/>
      <c r="AC328" s="120"/>
      <c r="AD328" s="120"/>
    </row>
    <row r="329" spans="12:30" customFormat="1" ht="15" customHeight="1">
      <c r="L329" s="66">
        <v>321</v>
      </c>
      <c r="M329" s="68" t="s">
        <v>1816</v>
      </c>
      <c r="N329" s="66" t="s">
        <v>1656</v>
      </c>
      <c r="O329" s="66">
        <v>60195</v>
      </c>
      <c r="P329" s="68" t="s">
        <v>175</v>
      </c>
      <c r="Q329" s="66">
        <f t="shared" si="33"/>
        <v>751201</v>
      </c>
      <c r="R329" s="66" t="str">
        <f t="shared" si="34"/>
        <v>SPC.01.</v>
      </c>
      <c r="S329" s="344" t="str">
        <f t="shared" si="32"/>
        <v>Produkcja wyrobów cukierniczych</v>
      </c>
      <c r="T329" s="444" t="s">
        <v>2362</v>
      </c>
      <c r="U329" s="133">
        <v>3</v>
      </c>
      <c r="V329" s="436">
        <v>3</v>
      </c>
      <c r="W329" s="457" t="s">
        <v>1996</v>
      </c>
      <c r="X329" s="436">
        <v>0</v>
      </c>
      <c r="Y329" s="436">
        <v>0</v>
      </c>
      <c r="Z329" s="526" t="str">
        <f t="shared" si="31"/>
        <v>Ośrodek Dokształcania i Doskonalenia Zawodowego w Krotoszynie</v>
      </c>
      <c r="AA329" s="440" t="s">
        <v>680</v>
      </c>
      <c r="AB329" s="271"/>
      <c r="AC329" s="120"/>
      <c r="AD329" s="120"/>
    </row>
    <row r="330" spans="12:30" customFormat="1" ht="15" customHeight="1">
      <c r="L330" s="66">
        <v>322</v>
      </c>
      <c r="M330" s="68" t="s">
        <v>1816</v>
      </c>
      <c r="N330" s="66" t="s">
        <v>1656</v>
      </c>
      <c r="O330" s="66">
        <v>60195</v>
      </c>
      <c r="P330" s="68" t="s">
        <v>191</v>
      </c>
      <c r="Q330" s="66">
        <f t="shared" si="33"/>
        <v>741201</v>
      </c>
      <c r="R330" s="66" t="str">
        <f t="shared" si="34"/>
        <v>ELE.01.</v>
      </c>
      <c r="S330" s="344" t="str">
        <f t="shared" si="32"/>
        <v> Montaż i obsługa maszyn i urządzeń elektrycznych</v>
      </c>
      <c r="T330" s="444" t="s">
        <v>2363</v>
      </c>
      <c r="U330" s="133">
        <v>12</v>
      </c>
      <c r="V330" s="436">
        <v>1</v>
      </c>
      <c r="W330" s="457" t="s">
        <v>1996</v>
      </c>
      <c r="X330" s="436">
        <v>0</v>
      </c>
      <c r="Y330" s="436">
        <v>0</v>
      </c>
      <c r="Z330" s="526" t="str">
        <f t="shared" si="31"/>
        <v>Ośrodek Dokształcania i Doskonalenia Zawodowego w Krotoszynie</v>
      </c>
      <c r="AA330" s="440" t="s">
        <v>680</v>
      </c>
      <c r="AB330" s="271"/>
      <c r="AC330" s="120"/>
      <c r="AD330" s="120"/>
    </row>
    <row r="331" spans="12:30" customFormat="1" ht="15" customHeight="1">
      <c r="L331" s="66">
        <v>323</v>
      </c>
      <c r="M331" s="68" t="s">
        <v>1816</v>
      </c>
      <c r="N331" s="66" t="s">
        <v>1656</v>
      </c>
      <c r="O331" s="66">
        <v>60195</v>
      </c>
      <c r="P331" s="68" t="s">
        <v>78</v>
      </c>
      <c r="Q331" s="66">
        <f t="shared" si="33"/>
        <v>741103</v>
      </c>
      <c r="R331" s="66" t="str">
        <f t="shared" si="34"/>
        <v>ELE.02.</v>
      </c>
      <c r="S331" s="344" t="str">
        <f t="shared" si="32"/>
        <v>Montaż, uruchamianie i konserwacja instalacji, maszyn i urządzeń elektrycznych</v>
      </c>
      <c r="T331" s="444" t="s">
        <v>2276</v>
      </c>
      <c r="U331" s="436">
        <v>21</v>
      </c>
      <c r="V331" s="436">
        <v>0</v>
      </c>
      <c r="W331" s="457" t="s">
        <v>1996</v>
      </c>
      <c r="X331" s="436">
        <v>0</v>
      </c>
      <c r="Y331" s="436">
        <v>0</v>
      </c>
      <c r="Z331" s="526" t="str">
        <f t="shared" si="31"/>
        <v>Ośrodek Dokształcania i Doskonalenia Zawodowego w Krotoszynie</v>
      </c>
      <c r="AA331" s="440" t="s">
        <v>680</v>
      </c>
      <c r="AB331" s="271"/>
      <c r="AC331" s="120"/>
      <c r="AD331" s="120"/>
    </row>
    <row r="332" spans="12:30" customFormat="1" ht="15" customHeight="1">
      <c r="L332" s="66">
        <v>324</v>
      </c>
      <c r="M332" s="68" t="s">
        <v>1816</v>
      </c>
      <c r="N332" s="66" t="s">
        <v>1656</v>
      </c>
      <c r="O332" s="66">
        <v>60195</v>
      </c>
      <c r="P332" s="68" t="s">
        <v>99</v>
      </c>
      <c r="Q332" s="66">
        <f t="shared" si="33"/>
        <v>514101</v>
      </c>
      <c r="R332" s="66" t="str">
        <f t="shared" si="34"/>
        <v>FRK.01.</v>
      </c>
      <c r="S332" s="344" t="str">
        <f t="shared" si="32"/>
        <v>Wykonywanie usług fryzjerskich</v>
      </c>
      <c r="T332" s="444" t="s">
        <v>2276</v>
      </c>
      <c r="U332" s="436">
        <v>3</v>
      </c>
      <c r="V332" s="436">
        <v>3</v>
      </c>
      <c r="W332" s="457" t="s">
        <v>1996</v>
      </c>
      <c r="X332" s="436">
        <v>0</v>
      </c>
      <c r="Y332" s="436">
        <v>0</v>
      </c>
      <c r="Z332" s="526" t="str">
        <f t="shared" si="31"/>
        <v>Ośrodek Dokształcania i Doskonalenia Zawodowego w Krotoszynie</v>
      </c>
      <c r="AA332" s="440" t="s">
        <v>680</v>
      </c>
      <c r="AB332" s="129" t="s">
        <v>37</v>
      </c>
      <c r="AC332" s="120"/>
      <c r="AD332" s="120"/>
    </row>
    <row r="333" spans="12:30" customFormat="1" ht="15" customHeight="1">
      <c r="L333" s="66">
        <v>325</v>
      </c>
      <c r="M333" s="68" t="s">
        <v>1816</v>
      </c>
      <c r="N333" s="66" t="s">
        <v>1656</v>
      </c>
      <c r="O333" s="66">
        <v>60195</v>
      </c>
      <c r="P333" s="68" t="s">
        <v>71</v>
      </c>
      <c r="Q333" s="66">
        <f t="shared" si="33"/>
        <v>512001</v>
      </c>
      <c r="R333" s="66" t="str">
        <f t="shared" si="34"/>
        <v>HGT.02.</v>
      </c>
      <c r="S333" s="344" t="str">
        <f t="shared" si="32"/>
        <v> Przygotowanie i wydawanie dań</v>
      </c>
      <c r="T333" s="444" t="s">
        <v>2276</v>
      </c>
      <c r="U333" s="133">
        <v>10</v>
      </c>
      <c r="V333" s="436">
        <v>7</v>
      </c>
      <c r="W333" s="457" t="s">
        <v>1996</v>
      </c>
      <c r="X333" s="436">
        <v>0</v>
      </c>
      <c r="Y333" s="436">
        <v>0</v>
      </c>
      <c r="Z333" s="515" t="str">
        <f t="shared" si="31"/>
        <v>Ośrodek Dokształcania i Doskonalenia Zawodowego w Krotoszynie</v>
      </c>
      <c r="AA333" s="440" t="s">
        <v>680</v>
      </c>
      <c r="AB333" s="271"/>
      <c r="AC333" s="120"/>
      <c r="AD333" s="120"/>
    </row>
    <row r="334" spans="12:30" customFormat="1" ht="15" customHeight="1">
      <c r="L334" s="66">
        <v>326</v>
      </c>
      <c r="M334" s="68" t="s">
        <v>1816</v>
      </c>
      <c r="N334" s="66" t="s">
        <v>1656</v>
      </c>
      <c r="O334" s="66">
        <v>60195</v>
      </c>
      <c r="P334" s="68" t="s">
        <v>66</v>
      </c>
      <c r="Q334" s="66">
        <f t="shared" si="33"/>
        <v>723103</v>
      </c>
      <c r="R334" s="66" t="str">
        <f t="shared" si="34"/>
        <v>MOT.05.</v>
      </c>
      <c r="S334" s="344" t="str">
        <f t="shared" si="32"/>
        <v>Obsługa, diagnozowanie oraz naprawa pojazdów samochodowych</v>
      </c>
      <c r="T334" s="444" t="s">
        <v>2362</v>
      </c>
      <c r="U334" s="133">
        <v>13</v>
      </c>
      <c r="V334" s="436">
        <v>0</v>
      </c>
      <c r="W334" s="470" t="s">
        <v>1996</v>
      </c>
      <c r="X334" s="436">
        <v>0</v>
      </c>
      <c r="Y334" s="436">
        <v>0</v>
      </c>
      <c r="Z334" s="526" t="str">
        <f t="shared" si="31"/>
        <v>Ośrodek Dokształcania i Doskonalenia Zawodowego w Krotoszynie</v>
      </c>
      <c r="AA334" s="440" t="s">
        <v>680</v>
      </c>
      <c r="AB334" s="271"/>
      <c r="AC334" s="271"/>
      <c r="AD334" s="120"/>
    </row>
    <row r="335" spans="12:30" customFormat="1" ht="15" customHeight="1">
      <c r="L335" s="66">
        <v>327</v>
      </c>
      <c r="M335" s="68" t="s">
        <v>1816</v>
      </c>
      <c r="N335" s="66" t="s">
        <v>1656</v>
      </c>
      <c r="O335" s="66">
        <v>60195</v>
      </c>
      <c r="P335" s="68" t="s">
        <v>70</v>
      </c>
      <c r="Q335" s="66">
        <f t="shared" si="33"/>
        <v>522301</v>
      </c>
      <c r="R335" s="66" t="str">
        <f t="shared" si="34"/>
        <v>HAN.01.</v>
      </c>
      <c r="S335" s="344" t="str">
        <f t="shared" si="32"/>
        <v>Prowadzenie sprzedaży</v>
      </c>
      <c r="T335" s="444" t="s">
        <v>2283</v>
      </c>
      <c r="U335" s="436">
        <v>32</v>
      </c>
      <c r="V335" s="436">
        <v>30</v>
      </c>
      <c r="W335" s="470" t="s">
        <v>1996</v>
      </c>
      <c r="X335" s="436">
        <v>0</v>
      </c>
      <c r="Y335" s="436">
        <v>0</v>
      </c>
      <c r="Z335" s="515" t="str">
        <f t="shared" si="31"/>
        <v>Ośrodek Dokształcania i Doskonalenia Zawodowego w Krotoszynie</v>
      </c>
      <c r="AA335" s="440" t="s">
        <v>680</v>
      </c>
      <c r="AB335" s="271"/>
      <c r="AC335" s="448"/>
      <c r="AD335" s="120"/>
    </row>
    <row r="336" spans="12:30" customFormat="1" ht="15" customHeight="1">
      <c r="L336" s="66">
        <v>328</v>
      </c>
      <c r="M336" s="68" t="s">
        <v>1816</v>
      </c>
      <c r="N336" s="66" t="s">
        <v>1656</v>
      </c>
      <c r="O336" s="66">
        <v>60195</v>
      </c>
      <c r="P336" s="68" t="s">
        <v>177</v>
      </c>
      <c r="Q336" s="66">
        <f t="shared" si="33"/>
        <v>722204</v>
      </c>
      <c r="R336" s="66" t="str">
        <f t="shared" si="34"/>
        <v>MEC.08.</v>
      </c>
      <c r="S336" s="344" t="str">
        <f t="shared" si="32"/>
        <v>Wykonywanie i naprawa elementów maszyn, urządzeń i narzędzi</v>
      </c>
      <c r="T336" s="497" t="s">
        <v>2276</v>
      </c>
      <c r="U336" s="133">
        <v>10</v>
      </c>
      <c r="V336" s="436">
        <v>0</v>
      </c>
      <c r="W336" s="470" t="s">
        <v>1996</v>
      </c>
      <c r="X336" s="436">
        <v>0</v>
      </c>
      <c r="Y336" s="436">
        <v>0</v>
      </c>
      <c r="Z336" s="515" t="str">
        <f t="shared" ref="Z336:Z367" si="35">IFERROR(VLOOKUP(AA336,AH$8:AI$35,2,0),0)</f>
        <v>Ośrodek Dokształcania i Doskonalenia Zawodowego w Krotoszynie</v>
      </c>
      <c r="AA336" s="440" t="s">
        <v>680</v>
      </c>
      <c r="AB336" s="448"/>
      <c r="AC336" s="120"/>
      <c r="AD336" s="120"/>
    </row>
    <row r="337" spans="12:30" customFormat="1" ht="15" customHeight="1">
      <c r="L337" s="66">
        <v>329</v>
      </c>
      <c r="M337" s="68" t="s">
        <v>1816</v>
      </c>
      <c r="N337" s="66" t="s">
        <v>1656</v>
      </c>
      <c r="O337" s="66">
        <v>60195</v>
      </c>
      <c r="P337" s="68" t="s">
        <v>176</v>
      </c>
      <c r="Q337" s="66">
        <f t="shared" si="33"/>
        <v>742117</v>
      </c>
      <c r="R337" s="66" t="str">
        <f t="shared" si="34"/>
        <v>ELM.02.</v>
      </c>
      <c r="S337" s="344" t="str">
        <f t="shared" si="32"/>
        <v>Montaż oraz instalowanie układów i urządzeń elektronicznych</v>
      </c>
      <c r="T337" s="444" t="s">
        <v>2363</v>
      </c>
      <c r="U337" s="133">
        <v>5</v>
      </c>
      <c r="V337" s="436">
        <v>0</v>
      </c>
      <c r="W337" s="470" t="s">
        <v>1996</v>
      </c>
      <c r="X337" s="436">
        <v>0</v>
      </c>
      <c r="Y337" s="436">
        <v>0</v>
      </c>
      <c r="Z337" s="515" t="str">
        <f t="shared" si="35"/>
        <v>Ośrodek Dokształcania i Doskonalenia Zawodowego w Krotoszynie</v>
      </c>
      <c r="AA337" s="440" t="s">
        <v>680</v>
      </c>
      <c r="AB337" s="120"/>
      <c r="AC337" s="120"/>
      <c r="AD337" s="120"/>
    </row>
    <row r="338" spans="12:30" customFormat="1" ht="15" customHeight="1">
      <c r="L338" s="66">
        <v>330</v>
      </c>
      <c r="M338" s="68" t="s">
        <v>1816</v>
      </c>
      <c r="N338" s="66" t="s">
        <v>1656</v>
      </c>
      <c r="O338" s="66">
        <v>60195</v>
      </c>
      <c r="P338" s="68" t="s">
        <v>180</v>
      </c>
      <c r="Q338" s="66">
        <f t="shared" si="33"/>
        <v>712905</v>
      </c>
      <c r="R338" s="66" t="str">
        <f t="shared" si="34"/>
        <v>BUD.11.</v>
      </c>
      <c r="S338" s="344" t="str">
        <f t="shared" si="32"/>
        <v> Wykonywanie robót montażowych, okładzinowych i wykończeniowych</v>
      </c>
      <c r="T338" s="444" t="s">
        <v>2341</v>
      </c>
      <c r="U338" s="133">
        <v>1</v>
      </c>
      <c r="V338" s="436">
        <v>0</v>
      </c>
      <c r="W338" s="470" t="s">
        <v>1996</v>
      </c>
      <c r="X338" s="436">
        <v>0</v>
      </c>
      <c r="Y338" s="436">
        <v>0</v>
      </c>
      <c r="Z338" s="526" t="str">
        <f t="shared" si="35"/>
        <v>Ośrodek Dokształcania i Doskonalenia Zawodowego w Krotoszynie</v>
      </c>
      <c r="AA338" s="440" t="s">
        <v>680</v>
      </c>
      <c r="AB338" s="272" t="s">
        <v>37</v>
      </c>
      <c r="AC338" s="120"/>
      <c r="AD338" s="120"/>
    </row>
    <row r="339" spans="12:30" customFormat="1" ht="15" customHeight="1">
      <c r="L339" s="66">
        <v>331</v>
      </c>
      <c r="M339" s="68" t="s">
        <v>1816</v>
      </c>
      <c r="N339" s="66" t="s">
        <v>1656</v>
      </c>
      <c r="O339" s="66">
        <v>60195</v>
      </c>
      <c r="P339" s="68" t="s">
        <v>79</v>
      </c>
      <c r="Q339" s="66">
        <f t="shared" si="33"/>
        <v>751204</v>
      </c>
      <c r="R339" s="66" t="str">
        <f t="shared" si="34"/>
        <v>SPC.03.</v>
      </c>
      <c r="S339" s="344" t="str">
        <f t="shared" si="32"/>
        <v>Produkcja wyrobów piekarskich</v>
      </c>
      <c r="T339" s="444" t="s">
        <v>2332</v>
      </c>
      <c r="U339" s="133">
        <v>3</v>
      </c>
      <c r="V339" s="436">
        <v>0</v>
      </c>
      <c r="W339" s="470" t="s">
        <v>1996</v>
      </c>
      <c r="X339" s="436">
        <v>0</v>
      </c>
      <c r="Y339" s="436">
        <v>0</v>
      </c>
      <c r="Z339" s="529" t="str">
        <f t="shared" si="35"/>
        <v>Ośrodek Dokształcania i Doskonalenia Zawodowego w Krotoszynie</v>
      </c>
      <c r="AA339" s="440" t="s">
        <v>680</v>
      </c>
      <c r="AB339" s="272" t="s">
        <v>37</v>
      </c>
      <c r="AC339" s="120"/>
      <c r="AD339" s="120"/>
    </row>
    <row r="340" spans="12:30" customFormat="1" ht="15" customHeight="1">
      <c r="L340" s="66">
        <v>332</v>
      </c>
      <c r="M340" s="68" t="s">
        <v>1816</v>
      </c>
      <c r="N340" s="66" t="s">
        <v>1656</v>
      </c>
      <c r="O340" s="66">
        <v>60195</v>
      </c>
      <c r="P340" s="68" t="s">
        <v>196</v>
      </c>
      <c r="Q340" s="66">
        <f t="shared" si="33"/>
        <v>613003</v>
      </c>
      <c r="R340" s="66" t="str">
        <f t="shared" si="34"/>
        <v>ROL.04.</v>
      </c>
      <c r="S340" s="344" t="str">
        <f t="shared" ref="S340:S371" si="36">IFERROR(VLOOKUP(R340,D$8:G$125,2,0),0)</f>
        <v> Prowadzenie produkcji rolniczej</v>
      </c>
      <c r="T340" s="444" t="s">
        <v>2361</v>
      </c>
      <c r="U340" s="133">
        <v>8</v>
      </c>
      <c r="V340" s="436">
        <v>0</v>
      </c>
      <c r="W340" s="470" t="s">
        <v>1996</v>
      </c>
      <c r="X340" s="436">
        <v>0</v>
      </c>
      <c r="Y340" s="436">
        <v>0</v>
      </c>
      <c r="Z340" s="528" t="str">
        <f t="shared" si="35"/>
        <v>Ośrodek Dokształcania i Doskonalenia Zawodowego w Krotoszynie</v>
      </c>
      <c r="AA340" s="440" t="s">
        <v>680</v>
      </c>
      <c r="AB340" s="272" t="s">
        <v>37</v>
      </c>
      <c r="AC340" s="120"/>
      <c r="AD340" s="120"/>
    </row>
    <row r="341" spans="12:30" customFormat="1" ht="15" customHeight="1">
      <c r="L341" s="66">
        <v>333</v>
      </c>
      <c r="M341" s="68" t="s">
        <v>1816</v>
      </c>
      <c r="N341" s="196" t="s">
        <v>1656</v>
      </c>
      <c r="O341" s="66">
        <v>60195</v>
      </c>
      <c r="P341" s="68" t="s">
        <v>80</v>
      </c>
      <c r="Q341" s="66">
        <f t="shared" si="33"/>
        <v>752205</v>
      </c>
      <c r="R341" s="66" t="str">
        <f t="shared" si="34"/>
        <v>DRM.04.</v>
      </c>
      <c r="S341" s="344" t="str">
        <f t="shared" si="36"/>
        <v> Wytwarzanie wyrobów z drewna i materiałów drewnopochodnych</v>
      </c>
      <c r="T341" s="444" t="s">
        <v>2283</v>
      </c>
      <c r="U341" s="259">
        <v>13</v>
      </c>
      <c r="V341" s="441">
        <v>0</v>
      </c>
      <c r="W341" s="470" t="s">
        <v>1996</v>
      </c>
      <c r="X341" s="441">
        <v>0</v>
      </c>
      <c r="Y341" s="441">
        <v>0</v>
      </c>
      <c r="Z341" s="526" t="str">
        <f t="shared" si="35"/>
        <v>Ośrodek Dokształcania i Doskonalenia Zawodowego w Krotoszynie</v>
      </c>
      <c r="AA341" s="440" t="s">
        <v>680</v>
      </c>
      <c r="AB341" s="272" t="s">
        <v>37</v>
      </c>
      <c r="AC341" s="120"/>
      <c r="AD341" s="120"/>
    </row>
    <row r="342" spans="12:30" customFormat="1" ht="15" customHeight="1">
      <c r="L342" s="66">
        <v>334</v>
      </c>
      <c r="M342" s="68" t="s">
        <v>1816</v>
      </c>
      <c r="N342" s="196" t="s">
        <v>1656</v>
      </c>
      <c r="O342" s="66">
        <v>60195</v>
      </c>
      <c r="P342" s="68" t="s">
        <v>194</v>
      </c>
      <c r="Q342" s="66">
        <f t="shared" si="33"/>
        <v>711204</v>
      </c>
      <c r="R342" s="66" t="str">
        <f t="shared" si="34"/>
        <v>BUD.12.</v>
      </c>
      <c r="S342" s="344" t="str">
        <f t="shared" si="36"/>
        <v> Wykonywanie robót murarskich i tynkarskich</v>
      </c>
      <c r="T342" s="444" t="s">
        <v>2276</v>
      </c>
      <c r="U342" s="259">
        <v>1</v>
      </c>
      <c r="V342" s="441">
        <v>0</v>
      </c>
      <c r="W342" s="470" t="s">
        <v>1996</v>
      </c>
      <c r="X342" s="441">
        <v>0</v>
      </c>
      <c r="Y342" s="441">
        <v>0</v>
      </c>
      <c r="Z342" s="526" t="str">
        <f t="shared" si="35"/>
        <v>Ośrodek Dokształcania i Doskonalenia Zawodowego w Krotoszynie</v>
      </c>
      <c r="AA342" s="440" t="s">
        <v>680</v>
      </c>
      <c r="AB342" s="272" t="s">
        <v>37</v>
      </c>
      <c r="AC342" s="120"/>
      <c r="AD342" s="120"/>
    </row>
    <row r="343" spans="12:30" customFormat="1" ht="15" customHeight="1">
      <c r="L343" s="66">
        <v>335</v>
      </c>
      <c r="M343" s="68" t="s">
        <v>1816</v>
      </c>
      <c r="N343" s="196" t="s">
        <v>1656</v>
      </c>
      <c r="O343" s="66">
        <v>60195</v>
      </c>
      <c r="P343" s="68" t="s">
        <v>178</v>
      </c>
      <c r="Q343" s="66">
        <f t="shared" si="33"/>
        <v>753402</v>
      </c>
      <c r="R343" s="66" t="str">
        <f t="shared" si="34"/>
        <v>DRM.05.</v>
      </c>
      <c r="S343" s="344" t="str">
        <f t="shared" si="36"/>
        <v>Wykonywanie wyrobów tapicerowanych</v>
      </c>
      <c r="T343" s="444" t="s">
        <v>2325</v>
      </c>
      <c r="U343" s="259">
        <v>2</v>
      </c>
      <c r="V343" s="441">
        <v>2</v>
      </c>
      <c r="W343" s="470" t="s">
        <v>1996</v>
      </c>
      <c r="X343" s="441">
        <v>0</v>
      </c>
      <c r="Y343" s="441">
        <v>0</v>
      </c>
      <c r="Z343" s="526" t="str">
        <f t="shared" si="35"/>
        <v>Ośrodek Dokształcania i Doskonalenia Zawodowego w Krotoszynie</v>
      </c>
      <c r="AA343" s="440" t="s">
        <v>680</v>
      </c>
      <c r="AB343" s="120"/>
      <c r="AC343" s="120"/>
      <c r="AD343" s="120"/>
    </row>
    <row r="344" spans="12:30" customFormat="1" ht="15" customHeight="1">
      <c r="L344" s="66">
        <v>336</v>
      </c>
      <c r="M344" s="68" t="s">
        <v>1816</v>
      </c>
      <c r="N344" s="196" t="s">
        <v>1656</v>
      </c>
      <c r="O344" s="66">
        <v>60195</v>
      </c>
      <c r="P344" s="68" t="s">
        <v>125</v>
      </c>
      <c r="Q344" s="66">
        <f t="shared" si="33"/>
        <v>712618</v>
      </c>
      <c r="R344" s="66" t="str">
        <f t="shared" si="34"/>
        <v>BUD.09.</v>
      </c>
      <c r="S344" s="344" t="str">
        <f t="shared" si="36"/>
        <v>Wykonywanie robót związanych z budową, montażem i eksploatacją sieci oraz instalacji sanitarnych</v>
      </c>
      <c r="T344" s="444"/>
      <c r="U344" s="481">
        <v>0</v>
      </c>
      <c r="V344" s="441">
        <v>0</v>
      </c>
      <c r="W344" s="470" t="s">
        <v>1996</v>
      </c>
      <c r="X344" s="441">
        <v>0</v>
      </c>
      <c r="Y344" s="441">
        <v>0</v>
      </c>
      <c r="Z344" s="526" t="str">
        <f t="shared" si="35"/>
        <v>Ośrodek Dokształcania i Doskonalenia Zawodowego w Krotoszynie</v>
      </c>
      <c r="AA344" s="440" t="s">
        <v>680</v>
      </c>
      <c r="AB344" s="152"/>
      <c r="AC344" s="120"/>
      <c r="AD344" s="120"/>
    </row>
    <row r="345" spans="12:30" customFormat="1" ht="15" customHeight="1">
      <c r="L345" s="66">
        <v>337</v>
      </c>
      <c r="M345" s="68" t="s">
        <v>1816</v>
      </c>
      <c r="N345" s="196" t="s">
        <v>1656</v>
      </c>
      <c r="O345" s="66">
        <v>60195</v>
      </c>
      <c r="P345" s="68" t="s">
        <v>519</v>
      </c>
      <c r="Q345" s="66">
        <f t="shared" si="33"/>
        <v>731103</v>
      </c>
      <c r="R345" s="66" t="str">
        <f t="shared" si="34"/>
        <v>MEP.01.</v>
      </c>
      <c r="S345" s="344" t="str">
        <f t="shared" si="36"/>
        <v>Montaż i naprawa maszyn i urządzeń precyzyjnych</v>
      </c>
      <c r="T345" s="444" t="s">
        <v>2370</v>
      </c>
      <c r="U345" s="133">
        <v>1</v>
      </c>
      <c r="V345" s="441">
        <v>0</v>
      </c>
      <c r="W345" s="471" t="s">
        <v>1996</v>
      </c>
      <c r="X345" s="441">
        <v>1</v>
      </c>
      <c r="Y345" s="441">
        <v>0</v>
      </c>
      <c r="Z345" s="526" t="str">
        <f t="shared" si="35"/>
        <v>Centrum Kształcenia Zawodowego i Ustawicznego, 67-400 Wschowa, Plac Kosynierów 1</v>
      </c>
      <c r="AA345" s="440" t="s">
        <v>679</v>
      </c>
      <c r="AB345" s="120"/>
      <c r="AC345" s="120"/>
      <c r="AD345" s="120"/>
    </row>
    <row r="346" spans="12:30" customFormat="1" ht="15" customHeight="1">
      <c r="L346" s="66">
        <v>338</v>
      </c>
      <c r="M346" s="169" t="s">
        <v>2231</v>
      </c>
      <c r="N346" s="71" t="s">
        <v>1944</v>
      </c>
      <c r="O346" s="71"/>
      <c r="P346" s="171" t="s">
        <v>78</v>
      </c>
      <c r="Q346" s="66">
        <f t="shared" si="33"/>
        <v>741103</v>
      </c>
      <c r="R346" s="66" t="str">
        <f t="shared" si="34"/>
        <v>ELE.02.</v>
      </c>
      <c r="S346" s="344" t="str">
        <f t="shared" si="36"/>
        <v>Montaż, uruchamianie i konserwacja instalacji, maszyn i urządzeń elektrycznych</v>
      </c>
      <c r="T346" s="400" t="s">
        <v>2279</v>
      </c>
      <c r="U346" s="133">
        <v>9</v>
      </c>
      <c r="V346" s="436">
        <v>0</v>
      </c>
      <c r="W346" s="471" t="s">
        <v>1996</v>
      </c>
      <c r="X346" s="436">
        <v>9</v>
      </c>
      <c r="Y346" s="436">
        <v>0</v>
      </c>
      <c r="Z346" s="526" t="str">
        <f t="shared" si="35"/>
        <v>Centrum Kształcenia Zawodowego w Oleśnicy, ul. Wojska Polskiego 67</v>
      </c>
      <c r="AA346" s="440" t="s">
        <v>692</v>
      </c>
      <c r="AB346" s="378"/>
      <c r="AC346" s="332"/>
      <c r="AD346" s="332"/>
    </row>
    <row r="347" spans="12:30" customFormat="1" ht="15" customHeight="1">
      <c r="L347" s="66">
        <v>339</v>
      </c>
      <c r="M347" s="169" t="s">
        <v>2231</v>
      </c>
      <c r="N347" s="71" t="s">
        <v>1944</v>
      </c>
      <c r="O347" s="71"/>
      <c r="P347" s="171" t="s">
        <v>66</v>
      </c>
      <c r="Q347" s="66">
        <f t="shared" si="33"/>
        <v>723103</v>
      </c>
      <c r="R347" s="66" t="str">
        <f t="shared" si="34"/>
        <v>MOT.05.</v>
      </c>
      <c r="S347" s="344" t="str">
        <f t="shared" si="36"/>
        <v>Obsługa, diagnozowanie oraz naprawa pojazdów samochodowych</v>
      </c>
      <c r="T347" s="400" t="s">
        <v>2283</v>
      </c>
      <c r="U347" s="133">
        <v>10</v>
      </c>
      <c r="V347" s="436">
        <v>0</v>
      </c>
      <c r="W347" s="471" t="s">
        <v>1996</v>
      </c>
      <c r="X347" s="436">
        <v>10</v>
      </c>
      <c r="Y347" s="436">
        <v>0</v>
      </c>
      <c r="Z347" s="530" t="str">
        <f t="shared" si="35"/>
        <v>Centrum Kształcenia Zawodowego w Oleśnicy, ul. Wojska Polskiego 67</v>
      </c>
      <c r="AA347" s="440" t="s">
        <v>692</v>
      </c>
      <c r="AB347" s="379"/>
      <c r="AC347" s="120"/>
      <c r="AD347" s="120"/>
    </row>
    <row r="348" spans="12:30" customFormat="1" ht="15" customHeight="1">
      <c r="L348" s="66">
        <v>340</v>
      </c>
      <c r="M348" s="68" t="s">
        <v>2182</v>
      </c>
      <c r="N348" s="128" t="s">
        <v>167</v>
      </c>
      <c r="O348" s="128">
        <v>92214</v>
      </c>
      <c r="P348" s="68" t="s">
        <v>175</v>
      </c>
      <c r="Q348" s="66">
        <f t="shared" si="33"/>
        <v>751201</v>
      </c>
      <c r="R348" s="66" t="str">
        <f t="shared" si="34"/>
        <v>SPC.01.</v>
      </c>
      <c r="S348" s="344" t="str">
        <f t="shared" si="36"/>
        <v>Produkcja wyrobów cukierniczych</v>
      </c>
      <c r="T348" s="671" t="s">
        <v>2278</v>
      </c>
      <c r="U348" s="133">
        <v>4</v>
      </c>
      <c r="V348" s="436">
        <v>2</v>
      </c>
      <c r="W348" s="470" t="s">
        <v>1994</v>
      </c>
      <c r="X348" s="436">
        <v>0</v>
      </c>
      <c r="Y348" s="436">
        <v>0</v>
      </c>
      <c r="Z348" s="515" t="str">
        <f t="shared" si="35"/>
        <v>Centrum Kształcenia Zawodowego w Kłodzkiej Szkole Przedsiębiorczości w Kłodzku, ul. Szkolna 8, 57-300 Kłodzko</v>
      </c>
      <c r="AA348" s="440" t="s">
        <v>677</v>
      </c>
      <c r="AB348" s="120"/>
      <c r="AC348" s="120"/>
      <c r="AD348" s="120"/>
    </row>
    <row r="349" spans="12:30" customFormat="1" ht="15" customHeight="1">
      <c r="L349" s="66">
        <v>341</v>
      </c>
      <c r="M349" s="68" t="s">
        <v>2182</v>
      </c>
      <c r="N349" s="128" t="s">
        <v>167</v>
      </c>
      <c r="O349" s="128">
        <v>92214</v>
      </c>
      <c r="P349" s="68" t="s">
        <v>99</v>
      </c>
      <c r="Q349" s="66">
        <f t="shared" si="33"/>
        <v>514101</v>
      </c>
      <c r="R349" s="66" t="str">
        <f t="shared" si="34"/>
        <v>FRK.01.</v>
      </c>
      <c r="S349" s="344" t="str">
        <f t="shared" si="36"/>
        <v>Wykonywanie usług fryzjerskich</v>
      </c>
      <c r="T349" s="673" t="s">
        <v>2291</v>
      </c>
      <c r="U349" s="436">
        <v>7</v>
      </c>
      <c r="V349" s="436">
        <v>7</v>
      </c>
      <c r="W349" s="470" t="s">
        <v>1994</v>
      </c>
      <c r="X349" s="436">
        <v>0</v>
      </c>
      <c r="Y349" s="436">
        <v>0</v>
      </c>
      <c r="Z349" s="515" t="str">
        <f t="shared" si="35"/>
        <v>Centrum Kształcenia Zawodowego w Kłodzkiej Szkole Przedsiębiorczości w Kłodzku, ul. Szkolna 8, 57-300 Kłodzko</v>
      </c>
      <c r="AA349" s="440" t="s">
        <v>677</v>
      </c>
      <c r="AB349" s="120"/>
      <c r="AC349" s="120"/>
      <c r="AD349" s="120"/>
    </row>
    <row r="350" spans="12:30" customFormat="1" ht="15" customHeight="1">
      <c r="L350" s="66">
        <v>342</v>
      </c>
      <c r="M350" s="68" t="s">
        <v>2182</v>
      </c>
      <c r="N350" s="128" t="s">
        <v>167</v>
      </c>
      <c r="O350" s="128">
        <v>92214</v>
      </c>
      <c r="P350" s="68" t="s">
        <v>71</v>
      </c>
      <c r="Q350" s="66">
        <f t="shared" si="33"/>
        <v>512001</v>
      </c>
      <c r="R350" s="66" t="str">
        <f t="shared" si="34"/>
        <v>HGT.02.</v>
      </c>
      <c r="S350" s="344" t="str">
        <f t="shared" si="36"/>
        <v> Przygotowanie i wydawanie dań</v>
      </c>
      <c r="T350" s="673" t="s">
        <v>2284</v>
      </c>
      <c r="U350" s="436">
        <v>4</v>
      </c>
      <c r="V350" s="436">
        <v>3</v>
      </c>
      <c r="W350" s="457" t="s">
        <v>1994</v>
      </c>
      <c r="X350" s="436">
        <v>0</v>
      </c>
      <c r="Y350" s="436">
        <v>0</v>
      </c>
      <c r="Z350" s="515" t="str">
        <f t="shared" si="35"/>
        <v>Centrum Kształcenia Zawodowego w Kłodzkiej Szkole Przedsiębiorczości w Kłodzku, ul. Szkolna 8, 57-300 Kłodzko</v>
      </c>
      <c r="AA350" s="440" t="s">
        <v>677</v>
      </c>
      <c r="AB350" s="120"/>
      <c r="AC350" s="120"/>
      <c r="AD350" s="120"/>
    </row>
    <row r="351" spans="12:30" customFormat="1" ht="15" customHeight="1">
      <c r="L351" s="66">
        <v>343</v>
      </c>
      <c r="M351" s="68" t="s">
        <v>2182</v>
      </c>
      <c r="N351" s="128" t="s">
        <v>167</v>
      </c>
      <c r="O351" s="128">
        <v>92214</v>
      </c>
      <c r="P351" s="68" t="s">
        <v>66</v>
      </c>
      <c r="Q351" s="66">
        <f t="shared" si="33"/>
        <v>723103</v>
      </c>
      <c r="R351" s="66" t="str">
        <f t="shared" si="34"/>
        <v>MOT.05.</v>
      </c>
      <c r="S351" s="344" t="str">
        <f t="shared" si="36"/>
        <v>Obsługa, diagnozowanie oraz naprawa pojazdów samochodowych</v>
      </c>
      <c r="T351" s="674" t="s">
        <v>2283</v>
      </c>
      <c r="U351" s="133">
        <v>16</v>
      </c>
      <c r="V351" s="436">
        <v>1</v>
      </c>
      <c r="W351" s="457" t="s">
        <v>1994</v>
      </c>
      <c r="X351" s="436">
        <v>0</v>
      </c>
      <c r="Y351" s="436">
        <v>0</v>
      </c>
      <c r="Z351" s="515" t="str">
        <f t="shared" si="35"/>
        <v>Centrum Kształcenia Zawodowego w Kłodzkiej Szkole Przedsiębiorczości w Kłodzku, ul. Szkolna 8, 57-300 Kłodzko</v>
      </c>
      <c r="AA351" s="440" t="s">
        <v>677</v>
      </c>
      <c r="AB351" s="271"/>
      <c r="AC351" s="271"/>
      <c r="AD351" s="120"/>
    </row>
    <row r="352" spans="12:30" customFormat="1" ht="15" customHeight="1">
      <c r="L352" s="66">
        <v>344</v>
      </c>
      <c r="M352" s="68" t="s">
        <v>2182</v>
      </c>
      <c r="N352" s="128" t="s">
        <v>167</v>
      </c>
      <c r="O352" s="128">
        <v>92214</v>
      </c>
      <c r="P352" s="68" t="s">
        <v>70</v>
      </c>
      <c r="Q352" s="66">
        <f t="shared" si="33"/>
        <v>522301</v>
      </c>
      <c r="R352" s="66" t="str">
        <f t="shared" si="34"/>
        <v>HAN.01.</v>
      </c>
      <c r="S352" s="344" t="str">
        <f t="shared" si="36"/>
        <v>Prowadzenie sprzedaży</v>
      </c>
      <c r="T352" s="497" t="s">
        <v>2291</v>
      </c>
      <c r="U352" s="133">
        <v>9</v>
      </c>
      <c r="V352" s="436">
        <v>7</v>
      </c>
      <c r="W352" s="457" t="s">
        <v>1994</v>
      </c>
      <c r="X352" s="436">
        <v>0</v>
      </c>
      <c r="Y352" s="436">
        <v>0</v>
      </c>
      <c r="Z352" s="515" t="str">
        <f t="shared" si="35"/>
        <v>Centrum Kształcenia Zawodowego w Kłodzkiej Szkole Przedsiębiorczości w Kłodzku, ul. Szkolna 8, 57-300 Kłodzko</v>
      </c>
      <c r="AA352" s="440" t="s">
        <v>677</v>
      </c>
      <c r="AB352" s="271"/>
      <c r="AC352" s="271"/>
      <c r="AD352" s="120"/>
    </row>
    <row r="353" spans="12:30" customFormat="1" ht="15" customHeight="1">
      <c r="L353" s="66">
        <v>345</v>
      </c>
      <c r="M353" s="68" t="s">
        <v>2182</v>
      </c>
      <c r="N353" s="128" t="s">
        <v>167</v>
      </c>
      <c r="O353" s="128">
        <v>92214</v>
      </c>
      <c r="P353" s="68" t="s">
        <v>73</v>
      </c>
      <c r="Q353" s="66">
        <v>722307</v>
      </c>
      <c r="R353" s="66" t="s">
        <v>74</v>
      </c>
      <c r="S353" s="344" t="str">
        <f t="shared" si="36"/>
        <v> Użytkowanie obrabiarek skrawających</v>
      </c>
      <c r="T353" s="673" t="s">
        <v>2279</v>
      </c>
      <c r="U353" s="133">
        <v>2</v>
      </c>
      <c r="V353" s="444">
        <v>0</v>
      </c>
      <c r="W353" s="436" t="s">
        <v>1996</v>
      </c>
      <c r="X353" s="436">
        <v>2</v>
      </c>
      <c r="Y353" s="457">
        <v>0</v>
      </c>
      <c r="Z353" s="515" t="str">
        <f t="shared" si="35"/>
        <v>Centrum Kształcenia Zawodowego w Świdnicy, 58-105 Świdnica, ul. Gen. Władysława Sikorskiego 41</v>
      </c>
      <c r="AA353" s="440" t="s">
        <v>93</v>
      </c>
      <c r="AB353" s="602"/>
      <c r="AC353" s="602"/>
      <c r="AD353" s="315"/>
    </row>
    <row r="354" spans="12:30" customFormat="1" ht="15" customHeight="1">
      <c r="L354" s="66">
        <v>346</v>
      </c>
      <c r="M354" s="68" t="s">
        <v>2182</v>
      </c>
      <c r="N354" s="128" t="s">
        <v>167</v>
      </c>
      <c r="O354" s="128">
        <v>92214</v>
      </c>
      <c r="P354" s="68" t="s">
        <v>78</v>
      </c>
      <c r="Q354" s="66">
        <f t="shared" ref="Q354:Q417" si="37">IFERROR(VLOOKUP(P354,B$8:E$125,2,0),0)</f>
        <v>741103</v>
      </c>
      <c r="R354" s="66" t="str">
        <f t="shared" ref="R354:R417" si="38">IFERROR(VLOOKUP(Q354,C$8:F$125,2,0),0)</f>
        <v>ELE.02.</v>
      </c>
      <c r="S354" s="344" t="str">
        <f t="shared" si="36"/>
        <v>Montaż, uruchamianie i konserwacja instalacji, maszyn i urządzeń elektrycznych</v>
      </c>
      <c r="T354" s="684" t="s">
        <v>2281</v>
      </c>
      <c r="U354" s="436">
        <v>5</v>
      </c>
      <c r="V354" s="436">
        <v>0</v>
      </c>
      <c r="W354" s="457" t="s">
        <v>1996</v>
      </c>
      <c r="X354" s="436">
        <v>5</v>
      </c>
      <c r="Y354" s="436">
        <v>0</v>
      </c>
      <c r="Z354" s="515" t="str">
        <f t="shared" si="35"/>
        <v>Centrum Kształcenia Zawodowego w Świdnicy, 58-105 Świdnica, ul. Gen. Władysława Sikorskiego 41</v>
      </c>
      <c r="AA354" s="440" t="s">
        <v>93</v>
      </c>
      <c r="AB354" s="120"/>
      <c r="AC354" s="120"/>
      <c r="AD354" s="120"/>
    </row>
    <row r="355" spans="12:30" customFormat="1" ht="15" customHeight="1">
      <c r="L355" s="66">
        <v>347</v>
      </c>
      <c r="M355" s="68" t="s">
        <v>2182</v>
      </c>
      <c r="N355" s="128" t="s">
        <v>167</v>
      </c>
      <c r="O355" s="128">
        <v>92214</v>
      </c>
      <c r="P355" s="68" t="s">
        <v>194</v>
      </c>
      <c r="Q355" s="66">
        <f t="shared" si="37"/>
        <v>711204</v>
      </c>
      <c r="R355" s="66" t="str">
        <f t="shared" si="38"/>
        <v>BUD.12.</v>
      </c>
      <c r="S355" s="344" t="str">
        <f t="shared" si="36"/>
        <v> Wykonywanie robót murarskich i tynkarskich</v>
      </c>
      <c r="T355" s="497" t="s">
        <v>2284</v>
      </c>
      <c r="U355" s="436">
        <v>2</v>
      </c>
      <c r="V355" s="436">
        <v>0</v>
      </c>
      <c r="W355" s="457" t="s">
        <v>1996</v>
      </c>
      <c r="X355" s="436">
        <v>2</v>
      </c>
      <c r="Y355" s="436">
        <v>0</v>
      </c>
      <c r="Z355" s="515" t="str">
        <f t="shared" si="35"/>
        <v>Centrum Kształcenia Zawodowego w Świdnicy, 58-105 Świdnica, ul. Gen. Władysława Sikorskiego 41</v>
      </c>
      <c r="AA355" s="440" t="s">
        <v>93</v>
      </c>
      <c r="AB355" s="120"/>
      <c r="AC355" s="120"/>
      <c r="AD355" s="120"/>
    </row>
    <row r="356" spans="12:30" customFormat="1" ht="15" customHeight="1">
      <c r="L356" s="66">
        <v>348</v>
      </c>
      <c r="M356" s="68" t="s">
        <v>2182</v>
      </c>
      <c r="N356" s="128" t="s">
        <v>167</v>
      </c>
      <c r="O356" s="128">
        <v>92214</v>
      </c>
      <c r="P356" s="68" t="s">
        <v>192</v>
      </c>
      <c r="Q356" s="66">
        <f t="shared" si="37"/>
        <v>713203</v>
      </c>
      <c r="R356" s="66" t="str">
        <f t="shared" si="38"/>
        <v>MOT.03.</v>
      </c>
      <c r="S356" s="344" t="str">
        <f t="shared" si="36"/>
        <v>Diagnozowanie i naprawa powłok lakierniczych</v>
      </c>
      <c r="T356" s="671"/>
      <c r="U356" s="481">
        <v>0</v>
      </c>
      <c r="V356" s="436">
        <v>0</v>
      </c>
      <c r="W356" s="457" t="s">
        <v>1996</v>
      </c>
      <c r="X356" s="436">
        <v>0</v>
      </c>
      <c r="Y356" s="436">
        <v>0</v>
      </c>
      <c r="Z356" s="515" t="str">
        <f t="shared" si="35"/>
        <v>Centrum Kształcenia Zawodowego w Świdnicy, 58-105 Świdnica, ul. Gen. Władysława Sikorskiego 41</v>
      </c>
      <c r="AA356" s="440" t="s">
        <v>93</v>
      </c>
      <c r="AB356" s="120"/>
      <c r="AC356" s="120"/>
      <c r="AD356" s="120"/>
    </row>
    <row r="357" spans="12:30" customFormat="1" ht="15" customHeight="1">
      <c r="L357" s="66">
        <v>349</v>
      </c>
      <c r="M357" s="68" t="s">
        <v>2182</v>
      </c>
      <c r="N357" s="128" t="s">
        <v>167</v>
      </c>
      <c r="O357" s="128">
        <v>92214</v>
      </c>
      <c r="P357" s="68" t="s">
        <v>468</v>
      </c>
      <c r="Q357" s="66">
        <f t="shared" si="37"/>
        <v>712906</v>
      </c>
      <c r="R357" s="66" t="str">
        <f t="shared" si="38"/>
        <v>BUD.10.</v>
      </c>
      <c r="S357" s="344" t="str">
        <f t="shared" si="36"/>
        <v>Wykonywanie robót związanych z montażem stolarki budowlanej</v>
      </c>
      <c r="T357" s="673" t="s">
        <v>2372</v>
      </c>
      <c r="U357" s="133">
        <v>2</v>
      </c>
      <c r="V357" s="436">
        <v>0</v>
      </c>
      <c r="W357" s="457" t="s">
        <v>1994</v>
      </c>
      <c r="X357" s="436">
        <v>2</v>
      </c>
      <c r="Y357" s="436">
        <v>0</v>
      </c>
      <c r="Z357" s="529" t="str">
        <f t="shared" si="35"/>
        <v>Centrum Kształcenia Zawodowego i Ustawicznego, 67-400 Wschowa, Plac Kosynierów 1</v>
      </c>
      <c r="AA357" s="440" t="s">
        <v>679</v>
      </c>
      <c r="AB357" s="272" t="s">
        <v>37</v>
      </c>
      <c r="AC357" s="272"/>
      <c r="AD357" s="120"/>
    </row>
    <row r="358" spans="12:30" customFormat="1" ht="15" customHeight="1">
      <c r="L358" s="66">
        <v>350</v>
      </c>
      <c r="M358" s="64" t="s">
        <v>2170</v>
      </c>
      <c r="N358" s="71" t="s">
        <v>1637</v>
      </c>
      <c r="O358" s="71">
        <v>38756</v>
      </c>
      <c r="P358" s="68" t="s">
        <v>69</v>
      </c>
      <c r="Q358" s="66">
        <f t="shared" si="37"/>
        <v>741203</v>
      </c>
      <c r="R358" s="66" t="str">
        <f t="shared" si="38"/>
        <v>MOT.02.</v>
      </c>
      <c r="S358" s="344" t="str">
        <f t="shared" si="36"/>
        <v>Obsługa, diagnozowanie oraz naprawa mechatronicznych systemów pojazdów samochodowych</v>
      </c>
      <c r="T358" s="497" t="s">
        <v>2366</v>
      </c>
      <c r="U358" s="525">
        <v>0</v>
      </c>
      <c r="V358" s="469">
        <v>0</v>
      </c>
      <c r="W358" s="456" t="s">
        <v>1994</v>
      </c>
      <c r="X358" s="469">
        <v>0</v>
      </c>
      <c r="Y358" s="469">
        <v>0</v>
      </c>
      <c r="Z358" s="526" t="str">
        <f t="shared" si="35"/>
        <v>Centrum Kształcenia Zawodowego i Ustawicznego, 67-400 Wschowa, Plac Kosynierów 1</v>
      </c>
      <c r="AA358" s="440" t="s">
        <v>679</v>
      </c>
      <c r="AB358" s="120"/>
      <c r="AC358" s="120"/>
      <c r="AD358" s="120"/>
    </row>
    <row r="359" spans="12:30" customFormat="1" ht="15" customHeight="1">
      <c r="L359" s="66">
        <v>351</v>
      </c>
      <c r="M359" s="64" t="s">
        <v>2170</v>
      </c>
      <c r="N359" s="71" t="s">
        <v>1637</v>
      </c>
      <c r="O359" s="71">
        <v>38756</v>
      </c>
      <c r="P359" s="68" t="s">
        <v>70</v>
      </c>
      <c r="Q359" s="66">
        <f t="shared" si="37"/>
        <v>522301</v>
      </c>
      <c r="R359" s="66" t="str">
        <f t="shared" si="38"/>
        <v>HAN.01.</v>
      </c>
      <c r="S359" s="344" t="str">
        <f t="shared" si="36"/>
        <v>Prowadzenie sprzedaży</v>
      </c>
      <c r="T359" s="673" t="s">
        <v>2281</v>
      </c>
      <c r="U359" s="192">
        <v>1</v>
      </c>
      <c r="V359" s="469">
        <v>1</v>
      </c>
      <c r="W359" s="456" t="s">
        <v>1994</v>
      </c>
      <c r="X359" s="469">
        <v>1</v>
      </c>
      <c r="Y359" s="469">
        <v>1</v>
      </c>
      <c r="Z359" s="526" t="str">
        <f t="shared" si="35"/>
        <v>Centrum Kształcenia Zawodowego i Ustawicznego, 67-400 Wschowa, Plac Kosynierów 1</v>
      </c>
      <c r="AA359" s="440" t="s">
        <v>679</v>
      </c>
      <c r="AB359" s="120"/>
      <c r="AC359" s="120"/>
      <c r="AD359" s="120"/>
    </row>
    <row r="360" spans="12:30" customFormat="1" ht="15" customHeight="1">
      <c r="L360" s="66">
        <v>352</v>
      </c>
      <c r="M360" s="64" t="s">
        <v>2170</v>
      </c>
      <c r="N360" s="71" t="s">
        <v>1637</v>
      </c>
      <c r="O360" s="71">
        <v>38756</v>
      </c>
      <c r="P360" s="68" t="s">
        <v>175</v>
      </c>
      <c r="Q360" s="66">
        <f t="shared" si="37"/>
        <v>751201</v>
      </c>
      <c r="R360" s="66" t="str">
        <f t="shared" si="38"/>
        <v>SPC.01.</v>
      </c>
      <c r="S360" s="344" t="str">
        <f t="shared" si="36"/>
        <v>Produkcja wyrobów cukierniczych</v>
      </c>
      <c r="T360" s="676" t="s">
        <v>2366</v>
      </c>
      <c r="U360" s="192">
        <v>2</v>
      </c>
      <c r="V360" s="469">
        <v>2</v>
      </c>
      <c r="W360" s="456" t="s">
        <v>1994</v>
      </c>
      <c r="X360" s="469">
        <v>2</v>
      </c>
      <c r="Y360" s="469">
        <v>2</v>
      </c>
      <c r="Z360" s="526" t="str">
        <f t="shared" si="35"/>
        <v>Centrum Kształcenia Zawodowego i Ustawicznego, 67-400 Wschowa, Plac Kosynierów 1</v>
      </c>
      <c r="AA360" s="440" t="s">
        <v>679</v>
      </c>
      <c r="AB360" s="120"/>
      <c r="AC360" s="120"/>
      <c r="AD360" s="120"/>
    </row>
    <row r="361" spans="12:30" customFormat="1" ht="15" customHeight="1">
      <c r="L361" s="66">
        <v>353</v>
      </c>
      <c r="M361" s="64" t="s">
        <v>2170</v>
      </c>
      <c r="N361" s="71" t="s">
        <v>1637</v>
      </c>
      <c r="O361" s="71">
        <v>38756</v>
      </c>
      <c r="P361" s="68" t="s">
        <v>99</v>
      </c>
      <c r="Q361" s="66">
        <f t="shared" si="37"/>
        <v>514101</v>
      </c>
      <c r="R361" s="66" t="str">
        <f t="shared" si="38"/>
        <v>FRK.01.</v>
      </c>
      <c r="S361" s="344" t="str">
        <f t="shared" si="36"/>
        <v>Wykonywanie usług fryzjerskich</v>
      </c>
      <c r="T361" s="673" t="s">
        <v>2281</v>
      </c>
      <c r="U361" s="259">
        <v>4</v>
      </c>
      <c r="V361" s="441">
        <v>4</v>
      </c>
      <c r="W361" s="456" t="s">
        <v>1994</v>
      </c>
      <c r="X361" s="436">
        <v>4</v>
      </c>
      <c r="Y361" s="436">
        <v>4</v>
      </c>
      <c r="Z361" s="526" t="str">
        <f t="shared" si="35"/>
        <v>Centrum Kształcenia Zawodowego i Ustawicznego, 67-400 Wschowa, Plac Kosynierów 1</v>
      </c>
      <c r="AA361" s="440" t="s">
        <v>679</v>
      </c>
      <c r="AB361" s="120"/>
      <c r="AC361" s="120"/>
      <c r="AD361" s="120"/>
    </row>
    <row r="362" spans="12:30" customFormat="1" ht="15" customHeight="1">
      <c r="L362" s="66">
        <v>354</v>
      </c>
      <c r="M362" s="64" t="s">
        <v>2170</v>
      </c>
      <c r="N362" s="71" t="s">
        <v>1637</v>
      </c>
      <c r="O362" s="71">
        <v>38756</v>
      </c>
      <c r="P362" s="68" t="s">
        <v>176</v>
      </c>
      <c r="Q362" s="66">
        <f t="shared" si="37"/>
        <v>742117</v>
      </c>
      <c r="R362" s="66" t="str">
        <f t="shared" si="38"/>
        <v>ELM.02.</v>
      </c>
      <c r="S362" s="344" t="str">
        <f t="shared" si="36"/>
        <v>Montaż oraz instalowanie układów i urządzeń elektronicznych</v>
      </c>
      <c r="T362" s="673" t="s">
        <v>2370</v>
      </c>
      <c r="U362" s="259">
        <v>3</v>
      </c>
      <c r="V362" s="441">
        <v>0</v>
      </c>
      <c r="W362" s="456" t="s">
        <v>1994</v>
      </c>
      <c r="X362" s="436">
        <v>3</v>
      </c>
      <c r="Y362" s="436">
        <v>0</v>
      </c>
      <c r="Z362" s="526" t="str">
        <f t="shared" si="35"/>
        <v>Centrum Kształcenia Zawodowego i Ustawicznego, 67-400 Wschowa, Plac Kosynierów 1</v>
      </c>
      <c r="AA362" s="440" t="s">
        <v>679</v>
      </c>
      <c r="AB362" s="120"/>
      <c r="AC362" s="120"/>
      <c r="AD362" s="120"/>
    </row>
    <row r="363" spans="12:30" customFormat="1" ht="15" customHeight="1">
      <c r="L363" s="66">
        <v>355</v>
      </c>
      <c r="M363" s="64" t="s">
        <v>2170</v>
      </c>
      <c r="N363" s="71" t="s">
        <v>1637</v>
      </c>
      <c r="O363" s="71">
        <v>38756</v>
      </c>
      <c r="P363" s="68" t="s">
        <v>78</v>
      </c>
      <c r="Q363" s="66">
        <f t="shared" si="37"/>
        <v>741103</v>
      </c>
      <c r="R363" s="66" t="str">
        <f t="shared" si="38"/>
        <v>ELE.02.</v>
      </c>
      <c r="S363" s="344" t="str">
        <f t="shared" si="36"/>
        <v>Montaż, uruchamianie i konserwacja instalacji, maszyn i urządzeń elektrycznych</v>
      </c>
      <c r="T363" s="497"/>
      <c r="U363" s="481">
        <v>0</v>
      </c>
      <c r="V363" s="441">
        <v>0</v>
      </c>
      <c r="W363" s="456" t="s">
        <v>1994</v>
      </c>
      <c r="X363" s="436">
        <v>0</v>
      </c>
      <c r="Y363" s="436">
        <v>0</v>
      </c>
      <c r="Z363" s="526" t="str">
        <f t="shared" si="35"/>
        <v>Centrum Kształcenia Zawodowego i Ustawicznego, 67-400 Wschowa, Plac Kosynierów 1</v>
      </c>
      <c r="AA363" s="440" t="s">
        <v>679</v>
      </c>
      <c r="AB363" s="120"/>
      <c r="AC363" s="120"/>
      <c r="AD363" s="120"/>
    </row>
    <row r="364" spans="12:30" customFormat="1" ht="15" customHeight="1">
      <c r="L364" s="66">
        <v>356</v>
      </c>
      <c r="M364" s="64" t="s">
        <v>2170</v>
      </c>
      <c r="N364" s="71" t="s">
        <v>1637</v>
      </c>
      <c r="O364" s="71">
        <v>38756</v>
      </c>
      <c r="P364" s="68" t="s">
        <v>502</v>
      </c>
      <c r="Q364" s="66">
        <f t="shared" si="37"/>
        <v>742118</v>
      </c>
      <c r="R364" s="66" t="str">
        <f t="shared" si="38"/>
        <v>ELM.03.</v>
      </c>
      <c r="S364" s="344" t="str">
        <f t="shared" si="36"/>
        <v>Montaż, uruchamianie i konserwacja urządzeń i systemów mechatronicznych</v>
      </c>
      <c r="T364" s="673" t="s">
        <v>2370</v>
      </c>
      <c r="U364" s="259">
        <v>1</v>
      </c>
      <c r="V364" s="441">
        <v>0</v>
      </c>
      <c r="W364" s="456" t="s">
        <v>1994</v>
      </c>
      <c r="X364" s="436">
        <v>1</v>
      </c>
      <c r="Y364" s="436">
        <v>0</v>
      </c>
      <c r="Z364" s="526" t="str">
        <f t="shared" si="35"/>
        <v>Centrum Kształcenia Zawodowego i Ustawicznego, 67-400 Wschowa, Plac Kosynierów 1</v>
      </c>
      <c r="AA364" s="440" t="s">
        <v>679</v>
      </c>
      <c r="AB364" s="120"/>
      <c r="AC364" s="120"/>
      <c r="AD364" s="120"/>
    </row>
    <row r="365" spans="12:30" customFormat="1" ht="15" customHeight="1">
      <c r="L365" s="66">
        <v>357</v>
      </c>
      <c r="M365" s="64" t="s">
        <v>2170</v>
      </c>
      <c r="N365" s="71" t="s">
        <v>1637</v>
      </c>
      <c r="O365" s="71">
        <v>38756</v>
      </c>
      <c r="P365" s="68" t="s">
        <v>211</v>
      </c>
      <c r="Q365" s="66">
        <f t="shared" si="37"/>
        <v>432106</v>
      </c>
      <c r="R365" s="66" t="str">
        <f t="shared" si="38"/>
        <v>SPL.01.</v>
      </c>
      <c r="S365" s="344" t="str">
        <f t="shared" si="36"/>
        <v>Obsługa magazynów</v>
      </c>
      <c r="T365" s="673" t="s">
        <v>2276</v>
      </c>
      <c r="U365" s="259">
        <v>3</v>
      </c>
      <c r="V365" s="441">
        <v>0</v>
      </c>
      <c r="W365" s="456" t="s">
        <v>1994</v>
      </c>
      <c r="X365" s="436">
        <v>3</v>
      </c>
      <c r="Y365" s="436">
        <v>0</v>
      </c>
      <c r="Z365" s="526" t="str">
        <f t="shared" si="35"/>
        <v>Zespół Szkół Ponadpodstawowych im. Hipolita Cegielskiego w Ziębicach ul. Wojska Polskiego 3, 57-220 Ziębice</v>
      </c>
      <c r="AA365" s="440" t="s">
        <v>32</v>
      </c>
      <c r="AB365" s="120"/>
      <c r="AC365" s="120"/>
      <c r="AD365" s="120"/>
    </row>
    <row r="366" spans="12:30" customFormat="1" ht="15" customHeight="1">
      <c r="L366" s="66">
        <v>358</v>
      </c>
      <c r="M366" s="64" t="s">
        <v>2170</v>
      </c>
      <c r="N366" s="71" t="s">
        <v>1637</v>
      </c>
      <c r="O366" s="71">
        <v>38756</v>
      </c>
      <c r="P366" s="68" t="s">
        <v>66</v>
      </c>
      <c r="Q366" s="66">
        <f t="shared" si="37"/>
        <v>723103</v>
      </c>
      <c r="R366" s="66" t="str">
        <f t="shared" si="38"/>
        <v>MOT.05.</v>
      </c>
      <c r="S366" s="344" t="str">
        <f t="shared" si="36"/>
        <v>Obsługa, diagnozowanie oraz naprawa pojazdów samochodowych</v>
      </c>
      <c r="T366" s="497" t="s">
        <v>2285</v>
      </c>
      <c r="U366" s="441">
        <v>2</v>
      </c>
      <c r="V366" s="441">
        <v>0</v>
      </c>
      <c r="W366" s="456" t="s">
        <v>1994</v>
      </c>
      <c r="X366" s="441">
        <v>2</v>
      </c>
      <c r="Y366" s="441">
        <v>0</v>
      </c>
      <c r="Z366" s="526" t="str">
        <f t="shared" si="35"/>
        <v>Centrum Kształcenia Zawodowego i Ustawicznego, 67-400 Wschowa, Plac Kosynierów 1</v>
      </c>
      <c r="AA366" s="440" t="s">
        <v>679</v>
      </c>
      <c r="AB366" s="120"/>
      <c r="AC366" s="120"/>
      <c r="AD366" s="120"/>
    </row>
    <row r="367" spans="12:30" customFormat="1" ht="15" customHeight="1">
      <c r="L367" s="66">
        <v>359</v>
      </c>
      <c r="M367" s="64" t="s">
        <v>2170</v>
      </c>
      <c r="N367" s="71" t="s">
        <v>1637</v>
      </c>
      <c r="O367" s="71">
        <v>38756</v>
      </c>
      <c r="P367" s="68" t="s">
        <v>196</v>
      </c>
      <c r="Q367" s="66">
        <f t="shared" si="37"/>
        <v>613003</v>
      </c>
      <c r="R367" s="66" t="str">
        <f t="shared" si="38"/>
        <v>ROL.04.</v>
      </c>
      <c r="S367" s="344" t="str">
        <f t="shared" si="36"/>
        <v> Prowadzenie produkcji rolniczej</v>
      </c>
      <c r="T367" s="444" t="s">
        <v>2286</v>
      </c>
      <c r="U367" s="259">
        <v>3</v>
      </c>
      <c r="V367" s="441">
        <v>0</v>
      </c>
      <c r="W367" s="456" t="s">
        <v>1994</v>
      </c>
      <c r="X367" s="436">
        <v>3</v>
      </c>
      <c r="Y367" s="436">
        <v>0</v>
      </c>
      <c r="Z367" s="526" t="str">
        <f t="shared" si="35"/>
        <v>Centrum Kształcenia Zawodowego i Ustawicznego, 67-400 Wschowa, Plac Kosynierów 1</v>
      </c>
      <c r="AA367" s="440" t="s">
        <v>679</v>
      </c>
      <c r="AB367" s="120"/>
      <c r="AC367" s="120"/>
      <c r="AD367" s="120"/>
    </row>
    <row r="368" spans="12:30" customFormat="1" ht="15" customHeight="1">
      <c r="L368" s="66">
        <v>360</v>
      </c>
      <c r="M368" s="64" t="s">
        <v>2170</v>
      </c>
      <c r="N368" s="71" t="s">
        <v>1637</v>
      </c>
      <c r="O368" s="71">
        <v>38756</v>
      </c>
      <c r="P368" s="68" t="s">
        <v>194</v>
      </c>
      <c r="Q368" s="66">
        <f t="shared" si="37"/>
        <v>711204</v>
      </c>
      <c r="R368" s="66" t="str">
        <f t="shared" si="38"/>
        <v>BUD.12.</v>
      </c>
      <c r="S368" s="344" t="str">
        <f t="shared" si="36"/>
        <v> Wykonywanie robót murarskich i tynkarskich</v>
      </c>
      <c r="T368" s="673" t="s">
        <v>2369</v>
      </c>
      <c r="U368" s="259">
        <v>1</v>
      </c>
      <c r="V368" s="441">
        <v>0</v>
      </c>
      <c r="W368" s="456" t="s">
        <v>1994</v>
      </c>
      <c r="X368" s="436">
        <v>1</v>
      </c>
      <c r="Y368" s="436">
        <v>0</v>
      </c>
      <c r="Z368" s="526" t="str">
        <f t="shared" ref="Z368:Z399" si="39">IFERROR(VLOOKUP(AA368,AH$8:AI$35,2,0),0)</f>
        <v>Centrum Kształcenia Zawodowego i Ustawicznego, 67-400 Wschowa, Plac Kosynierów 1</v>
      </c>
      <c r="AA368" s="440" t="s">
        <v>679</v>
      </c>
      <c r="AB368" s="120"/>
      <c r="AC368" s="120"/>
      <c r="AD368" s="120"/>
    </row>
    <row r="369" spans="1:30" customFormat="1" ht="15" customHeight="1">
      <c r="L369" s="66">
        <v>361</v>
      </c>
      <c r="M369" s="64" t="s">
        <v>2170</v>
      </c>
      <c r="N369" s="71" t="s">
        <v>1637</v>
      </c>
      <c r="O369" s="71">
        <v>38756</v>
      </c>
      <c r="P369" s="68" t="s">
        <v>80</v>
      </c>
      <c r="Q369" s="66">
        <f t="shared" si="37"/>
        <v>752205</v>
      </c>
      <c r="R369" s="66" t="str">
        <f t="shared" si="38"/>
        <v>DRM.04.</v>
      </c>
      <c r="S369" s="344" t="str">
        <f t="shared" si="36"/>
        <v> Wytwarzanie wyrobów z drewna i materiałów drewnopochodnych</v>
      </c>
      <c r="T369" s="673"/>
      <c r="U369" s="481">
        <v>0</v>
      </c>
      <c r="V369" s="441">
        <v>0</v>
      </c>
      <c r="W369" s="468" t="s">
        <v>1994</v>
      </c>
      <c r="X369" s="436">
        <v>0</v>
      </c>
      <c r="Y369" s="436">
        <v>0</v>
      </c>
      <c r="Z369" s="515" t="str">
        <f t="shared" si="39"/>
        <v>Centrum Kształcenia Zawodowego i Ustawicznego, 67-400 Wschowa, Plac Kosynierów 1</v>
      </c>
      <c r="AA369" s="440" t="s">
        <v>679</v>
      </c>
      <c r="AB369" s="332"/>
      <c r="AC369" s="332"/>
      <c r="AD369" s="332"/>
    </row>
    <row r="370" spans="1:30" customFormat="1" ht="15" customHeight="1">
      <c r="L370" s="66">
        <v>362</v>
      </c>
      <c r="M370" s="64" t="s">
        <v>2170</v>
      </c>
      <c r="N370" s="71" t="s">
        <v>1637</v>
      </c>
      <c r="O370" s="71">
        <v>38756</v>
      </c>
      <c r="P370" s="68" t="s">
        <v>71</v>
      </c>
      <c r="Q370" s="66">
        <f t="shared" si="37"/>
        <v>512001</v>
      </c>
      <c r="R370" s="66" t="str">
        <f t="shared" si="38"/>
        <v>HGT.02.</v>
      </c>
      <c r="S370" s="344" t="str">
        <f t="shared" si="36"/>
        <v> Przygotowanie i wydawanie dań</v>
      </c>
      <c r="T370" s="673" t="s">
        <v>2369</v>
      </c>
      <c r="U370" s="441">
        <v>4</v>
      </c>
      <c r="V370" s="441">
        <v>1</v>
      </c>
      <c r="W370" s="456" t="s">
        <v>1994</v>
      </c>
      <c r="X370" s="436">
        <v>4</v>
      </c>
      <c r="Y370" s="475">
        <v>1</v>
      </c>
      <c r="Z370" s="515" t="str">
        <f t="shared" si="39"/>
        <v>Centrum Kształcenia Zawodowego i Ustawicznego, 67-400 Wschowa, Plac Kosynierów 1</v>
      </c>
      <c r="AA370" s="440" t="s">
        <v>679</v>
      </c>
      <c r="AB370" s="120"/>
      <c r="AC370" s="120"/>
      <c r="AD370" s="120"/>
    </row>
    <row r="371" spans="1:30" customFormat="1" ht="15" customHeight="1">
      <c r="L371" s="66">
        <v>683</v>
      </c>
      <c r="M371" s="68"/>
      <c r="N371" s="66" t="s">
        <v>2336</v>
      </c>
      <c r="O371" s="66"/>
      <c r="P371" s="68" t="s">
        <v>192</v>
      </c>
      <c r="Q371" s="66">
        <f t="shared" si="37"/>
        <v>713203</v>
      </c>
      <c r="R371" s="66" t="str">
        <f t="shared" si="38"/>
        <v>MOT.03.</v>
      </c>
      <c r="S371" s="66" t="str">
        <f t="shared" si="36"/>
        <v>Diagnozowanie i naprawa powłok lakierniczych</v>
      </c>
      <c r="T371" s="424" t="s">
        <v>2284</v>
      </c>
      <c r="U371" s="271">
        <v>1</v>
      </c>
      <c r="V371" s="444">
        <v>0</v>
      </c>
      <c r="W371" s="444" t="s">
        <v>1994</v>
      </c>
      <c r="X371" s="444">
        <v>1</v>
      </c>
      <c r="Y371" s="444">
        <v>0</v>
      </c>
      <c r="Z371" s="526" t="str">
        <f t="shared" si="39"/>
        <v>Centrum Kształcenia Zawodowego w Oleśnicy, ul. Wojska Polskiego 67</v>
      </c>
      <c r="AA371" s="440" t="s">
        <v>692</v>
      </c>
      <c r="AB371" s="271"/>
      <c r="AC371" s="120"/>
      <c r="AD371" s="120"/>
    </row>
    <row r="372" spans="1:30" customFormat="1" ht="15" customHeight="1">
      <c r="L372" s="66">
        <v>363</v>
      </c>
      <c r="M372" s="68" t="s">
        <v>1865</v>
      </c>
      <c r="N372" s="66" t="s">
        <v>452</v>
      </c>
      <c r="O372" s="66">
        <v>84531</v>
      </c>
      <c r="P372" s="393" t="s">
        <v>71</v>
      </c>
      <c r="Q372" s="66">
        <f t="shared" si="37"/>
        <v>512001</v>
      </c>
      <c r="R372" s="66" t="str">
        <f t="shared" si="38"/>
        <v>HGT.02.</v>
      </c>
      <c r="S372" s="344" t="str">
        <f t="shared" ref="S372:S403" si="40">IFERROR(VLOOKUP(R372,D$8:G$125,2,0),0)</f>
        <v> Przygotowanie i wydawanie dań</v>
      </c>
      <c r="T372" s="430" t="s">
        <v>2280</v>
      </c>
      <c r="U372" s="259">
        <v>15</v>
      </c>
      <c r="V372" s="441">
        <v>8</v>
      </c>
      <c r="W372" s="468" t="s">
        <v>2018</v>
      </c>
      <c r="X372" s="441">
        <v>0</v>
      </c>
      <c r="Y372" s="441">
        <v>0</v>
      </c>
      <c r="Z372" s="529" t="str">
        <f t="shared" si="39"/>
        <v>Centrum Kształcenia Zawodowego w Oleśnicy, ul. Wojska Polskiego 67</v>
      </c>
      <c r="AA372" s="440" t="s">
        <v>692</v>
      </c>
      <c r="AB372" s="129" t="s">
        <v>37</v>
      </c>
      <c r="AC372" s="120"/>
      <c r="AD372" s="120"/>
    </row>
    <row r="373" spans="1:30" customFormat="1" ht="15" customHeight="1">
      <c r="L373" s="66">
        <v>364</v>
      </c>
      <c r="M373" s="68" t="s">
        <v>1865</v>
      </c>
      <c r="N373" s="66" t="s">
        <v>452</v>
      </c>
      <c r="O373" s="66">
        <v>84531</v>
      </c>
      <c r="P373" s="68" t="s">
        <v>180</v>
      </c>
      <c r="Q373" s="66">
        <f t="shared" si="37"/>
        <v>712905</v>
      </c>
      <c r="R373" s="66" t="str">
        <f t="shared" si="38"/>
        <v>BUD.11.</v>
      </c>
      <c r="S373" s="344" t="str">
        <f t="shared" si="40"/>
        <v> Wykonywanie robót montażowych, okładzinowych i wykończeniowych</v>
      </c>
      <c r="T373" s="73"/>
      <c r="U373" s="481">
        <v>0</v>
      </c>
      <c r="V373" s="441">
        <v>0</v>
      </c>
      <c r="W373" s="456"/>
      <c r="X373" s="441">
        <v>0</v>
      </c>
      <c r="Y373" s="441">
        <v>0</v>
      </c>
      <c r="Z373" s="526">
        <f t="shared" si="39"/>
        <v>0</v>
      </c>
      <c r="AA373" s="440"/>
      <c r="AB373" s="129" t="s">
        <v>679</v>
      </c>
      <c r="AC373" s="120"/>
      <c r="AD373" s="120"/>
    </row>
    <row r="374" spans="1:30" customFormat="1" ht="15" customHeight="1">
      <c r="L374" s="66">
        <v>365</v>
      </c>
      <c r="M374" s="68" t="s">
        <v>1865</v>
      </c>
      <c r="N374" s="66" t="s">
        <v>452</v>
      </c>
      <c r="O374" s="66">
        <v>84531</v>
      </c>
      <c r="P374" s="68" t="s">
        <v>76</v>
      </c>
      <c r="Q374" s="66">
        <f t="shared" si="37"/>
        <v>721306</v>
      </c>
      <c r="R374" s="66" t="str">
        <f t="shared" si="38"/>
        <v>MOT.01.</v>
      </c>
      <c r="S374" s="344" t="str">
        <f t="shared" si="40"/>
        <v>Diagnozowanie i naprawa nadwozi pojazdów samochodowych</v>
      </c>
      <c r="T374" s="424" t="s">
        <v>2285</v>
      </c>
      <c r="U374" s="259">
        <v>1</v>
      </c>
      <c r="V374" s="441">
        <v>0</v>
      </c>
      <c r="W374" s="456" t="s">
        <v>2193</v>
      </c>
      <c r="X374" s="441">
        <v>1</v>
      </c>
      <c r="Y374" s="441">
        <v>0</v>
      </c>
      <c r="Z374" s="526" t="str">
        <f t="shared" si="39"/>
        <v>Centrum Kształcenia Zawodowego w Świdnicy, 58-105 Świdnica, ul. Gen. Władysława Sikorskiego 41</v>
      </c>
      <c r="AA374" s="440" t="s">
        <v>93</v>
      </c>
      <c r="AB374" s="271"/>
      <c r="AC374" s="120"/>
      <c r="AD374" s="120"/>
    </row>
    <row r="375" spans="1:30" customFormat="1" ht="15" customHeight="1">
      <c r="L375" s="66">
        <v>366</v>
      </c>
      <c r="M375" s="68" t="s">
        <v>1865</v>
      </c>
      <c r="N375" s="66" t="s">
        <v>452</v>
      </c>
      <c r="O375" s="66">
        <v>84531</v>
      </c>
      <c r="P375" s="68" t="s">
        <v>66</v>
      </c>
      <c r="Q375" s="66">
        <f t="shared" si="37"/>
        <v>723103</v>
      </c>
      <c r="R375" s="66" t="str">
        <f t="shared" si="38"/>
        <v>MOT.05.</v>
      </c>
      <c r="S375" s="344" t="str">
        <f t="shared" si="40"/>
        <v>Obsługa, diagnozowanie oraz naprawa pojazdów samochodowych</v>
      </c>
      <c r="T375" s="426" t="s">
        <v>2284</v>
      </c>
      <c r="U375" s="259">
        <v>32</v>
      </c>
      <c r="V375" s="441">
        <v>0</v>
      </c>
      <c r="W375" s="468" t="s">
        <v>2018</v>
      </c>
      <c r="X375" s="441">
        <v>0</v>
      </c>
      <c r="Y375" s="441">
        <v>0</v>
      </c>
      <c r="Z375" s="526" t="str">
        <f t="shared" si="39"/>
        <v>Centrum Kształcenia Zawodowego w Oleśnicy, ul. Wojska Polskiego 67</v>
      </c>
      <c r="AA375" s="440" t="s">
        <v>692</v>
      </c>
      <c r="AB375" s="271"/>
      <c r="AC375" s="271"/>
      <c r="AD375" s="120"/>
    </row>
    <row r="376" spans="1:30" customFormat="1" ht="15" customHeight="1">
      <c r="L376" s="66">
        <v>367</v>
      </c>
      <c r="M376" s="68" t="s">
        <v>1865</v>
      </c>
      <c r="N376" s="66" t="s">
        <v>452</v>
      </c>
      <c r="O376" s="66">
        <v>84531</v>
      </c>
      <c r="P376" s="68" t="s">
        <v>66</v>
      </c>
      <c r="Q376" s="66">
        <f t="shared" si="37"/>
        <v>723103</v>
      </c>
      <c r="R376" s="66" t="str">
        <f t="shared" si="38"/>
        <v>MOT.05.</v>
      </c>
      <c r="S376" s="344" t="str">
        <f t="shared" si="40"/>
        <v>Obsługa, diagnozowanie oraz naprawa pojazdów samochodowych</v>
      </c>
      <c r="T376" s="73"/>
      <c r="U376" s="481">
        <v>0</v>
      </c>
      <c r="V376" s="441">
        <v>0</v>
      </c>
      <c r="W376" s="468" t="s">
        <v>2018</v>
      </c>
      <c r="X376" s="441">
        <v>0</v>
      </c>
      <c r="Y376" s="441">
        <v>0</v>
      </c>
      <c r="Z376" s="515" t="str">
        <f t="shared" si="39"/>
        <v>Centrum Kształcenia Zawodowego w Oleśnicy, ul. Wojska Polskiego 67</v>
      </c>
      <c r="AA376" s="440" t="s">
        <v>692</v>
      </c>
      <c r="AB376" s="274"/>
      <c r="AC376" s="120"/>
      <c r="AD376" s="120"/>
    </row>
    <row r="377" spans="1:30" customFormat="1" ht="15" customHeight="1">
      <c r="L377" s="66">
        <v>368</v>
      </c>
      <c r="M377" s="68" t="s">
        <v>1865</v>
      </c>
      <c r="N377" s="66" t="s">
        <v>452</v>
      </c>
      <c r="O377" s="66">
        <v>84531</v>
      </c>
      <c r="P377" s="68" t="s">
        <v>125</v>
      </c>
      <c r="Q377" s="66">
        <f t="shared" si="37"/>
        <v>712618</v>
      </c>
      <c r="R377" s="66" t="str">
        <f t="shared" si="38"/>
        <v>BUD.09.</v>
      </c>
      <c r="S377" s="344" t="str">
        <f t="shared" si="40"/>
        <v>Wykonywanie robót związanych z budową, montażem i eksploatacją sieci oraz instalacji sanitarnych</v>
      </c>
      <c r="T377" s="424" t="s">
        <v>2279</v>
      </c>
      <c r="U377" s="259">
        <v>7</v>
      </c>
      <c r="V377" s="441">
        <v>0</v>
      </c>
      <c r="W377" s="468" t="s">
        <v>2193</v>
      </c>
      <c r="X377" s="441">
        <v>7</v>
      </c>
      <c r="Y377" s="441">
        <v>0</v>
      </c>
      <c r="Z377" s="515" t="str">
        <f t="shared" si="39"/>
        <v>Centrum Kształcenia Zawodowego w Świdnicy, 58-105 Świdnica, ul. Gen. Władysława Sikorskiego 41</v>
      </c>
      <c r="AA377" s="440" t="s">
        <v>93</v>
      </c>
      <c r="AB377" s="448"/>
      <c r="AC377" s="448"/>
      <c r="AD377" s="120"/>
    </row>
    <row r="378" spans="1:30" customFormat="1" ht="15" customHeight="1">
      <c r="L378" s="66">
        <v>369</v>
      </c>
      <c r="M378" s="68" t="s">
        <v>1865</v>
      </c>
      <c r="N378" s="66" t="s">
        <v>452</v>
      </c>
      <c r="O378" s="66">
        <v>84531</v>
      </c>
      <c r="P378" s="68" t="s">
        <v>192</v>
      </c>
      <c r="Q378" s="66">
        <f t="shared" si="37"/>
        <v>713203</v>
      </c>
      <c r="R378" s="66" t="str">
        <f t="shared" si="38"/>
        <v>MOT.03.</v>
      </c>
      <c r="S378" s="344" t="str">
        <f t="shared" si="40"/>
        <v>Diagnozowanie i naprawa powłok lakierniczych</v>
      </c>
      <c r="T378" s="424" t="s">
        <v>2284</v>
      </c>
      <c r="U378" s="133">
        <v>3</v>
      </c>
      <c r="V378" s="436">
        <v>0</v>
      </c>
      <c r="W378" s="456" t="s">
        <v>1994</v>
      </c>
      <c r="X378" s="441">
        <v>0</v>
      </c>
      <c r="Y378" s="441">
        <v>0</v>
      </c>
      <c r="Z378" s="515" t="str">
        <f t="shared" si="39"/>
        <v>Centrum Kształcenia Zawodowego w Oleśnicy, ul. Wojska Polskiego 67</v>
      </c>
      <c r="AA378" s="440" t="s">
        <v>692</v>
      </c>
      <c r="AB378" s="448"/>
      <c r="AC378" s="120"/>
      <c r="AD378" s="120"/>
    </row>
    <row r="379" spans="1:30" customFormat="1" ht="15" customHeight="1">
      <c r="L379" s="66">
        <v>370</v>
      </c>
      <c r="M379" s="68" t="s">
        <v>1865</v>
      </c>
      <c r="N379" s="66" t="s">
        <v>452</v>
      </c>
      <c r="O379" s="66">
        <v>84531</v>
      </c>
      <c r="P379" s="68" t="s">
        <v>177</v>
      </c>
      <c r="Q379" s="66">
        <f t="shared" si="37"/>
        <v>722204</v>
      </c>
      <c r="R379" s="66" t="str">
        <f t="shared" si="38"/>
        <v>MEC.08.</v>
      </c>
      <c r="S379" s="344" t="str">
        <f t="shared" si="40"/>
        <v>Wykonywanie i naprawa elementów maszyn, urządzeń i narzędzi</v>
      </c>
      <c r="T379" s="424" t="s">
        <v>2280</v>
      </c>
      <c r="U379" s="133">
        <v>2</v>
      </c>
      <c r="V379" s="436">
        <v>0</v>
      </c>
      <c r="W379" s="456" t="s">
        <v>2193</v>
      </c>
      <c r="X379" s="441">
        <v>2</v>
      </c>
      <c r="Y379" s="441">
        <v>0</v>
      </c>
      <c r="Z379" s="515" t="str">
        <f t="shared" si="39"/>
        <v>Centrum Kształcenia Zawodowego w Świdnicy, 58-105 Świdnica, ul. Gen. Władysława Sikorskiego 41</v>
      </c>
      <c r="AA379" s="440" t="s">
        <v>93</v>
      </c>
      <c r="AB379" s="120"/>
      <c r="AC379" s="120"/>
      <c r="AD379" s="120"/>
    </row>
    <row r="380" spans="1:30" ht="15" customHeight="1">
      <c r="A380" s="1"/>
      <c r="L380" s="66">
        <v>371</v>
      </c>
      <c r="M380" s="68" t="s">
        <v>1865</v>
      </c>
      <c r="N380" s="66" t="s">
        <v>452</v>
      </c>
      <c r="O380" s="66">
        <v>84531</v>
      </c>
      <c r="P380" s="68" t="s">
        <v>78</v>
      </c>
      <c r="Q380" s="66">
        <f t="shared" si="37"/>
        <v>741103</v>
      </c>
      <c r="R380" s="66" t="str">
        <f t="shared" si="38"/>
        <v>ELE.02.</v>
      </c>
      <c r="S380" s="344" t="str">
        <f t="shared" si="40"/>
        <v>Montaż, uruchamianie i konserwacja instalacji, maszyn i urządzeń elektrycznych</v>
      </c>
      <c r="T380" s="424" t="s">
        <v>2285</v>
      </c>
      <c r="U380" s="133">
        <v>10</v>
      </c>
      <c r="V380" s="436">
        <v>0</v>
      </c>
      <c r="W380" s="456" t="s">
        <v>2018</v>
      </c>
      <c r="X380" s="441">
        <v>0</v>
      </c>
      <c r="Y380" s="441">
        <v>0</v>
      </c>
      <c r="Z380" s="515" t="str">
        <f t="shared" si="39"/>
        <v>Centrum Kształcenia Zawodowego w Oleśnicy, ul. Wojska Polskiego 67</v>
      </c>
      <c r="AA380" s="440" t="s">
        <v>692</v>
      </c>
      <c r="AB380" s="120"/>
      <c r="AC380" s="120"/>
      <c r="AD380" s="120"/>
    </row>
    <row r="381" spans="1:30" ht="15" customHeight="1">
      <c r="A381" s="1"/>
      <c r="L381" s="66">
        <v>372</v>
      </c>
      <c r="M381" s="68" t="s">
        <v>1865</v>
      </c>
      <c r="N381" s="66" t="s">
        <v>452</v>
      </c>
      <c r="O381" s="66">
        <v>84531</v>
      </c>
      <c r="P381" s="68" t="s">
        <v>175</v>
      </c>
      <c r="Q381" s="66">
        <f t="shared" si="37"/>
        <v>751201</v>
      </c>
      <c r="R381" s="66" t="str">
        <f t="shared" si="38"/>
        <v>SPC.01.</v>
      </c>
      <c r="S381" s="344" t="str">
        <f t="shared" si="40"/>
        <v>Produkcja wyrobów cukierniczych</v>
      </c>
      <c r="T381" s="424" t="s">
        <v>2282</v>
      </c>
      <c r="U381" s="133">
        <v>13</v>
      </c>
      <c r="V381" s="436">
        <v>11</v>
      </c>
      <c r="W381" s="456" t="s">
        <v>2018</v>
      </c>
      <c r="X381" s="441">
        <v>0</v>
      </c>
      <c r="Y381" s="441">
        <v>0</v>
      </c>
      <c r="Z381" s="515" t="str">
        <f t="shared" si="39"/>
        <v>Centrum Kształcenia Zawodowego w Oleśnicy, ul. Wojska Polskiego 67</v>
      </c>
      <c r="AA381" s="440" t="s">
        <v>692</v>
      </c>
      <c r="AB381" s="120"/>
      <c r="AC381" s="120"/>
      <c r="AD381" s="120"/>
    </row>
    <row r="382" spans="1:30" ht="15" customHeight="1">
      <c r="A382" s="1"/>
      <c r="L382" s="66">
        <v>373</v>
      </c>
      <c r="M382" s="68" t="s">
        <v>1865</v>
      </c>
      <c r="N382" s="66" t="s">
        <v>452</v>
      </c>
      <c r="O382" s="66">
        <v>84531</v>
      </c>
      <c r="P382" s="68" t="s">
        <v>99</v>
      </c>
      <c r="Q382" s="66">
        <f t="shared" si="37"/>
        <v>514101</v>
      </c>
      <c r="R382" s="66" t="str">
        <f t="shared" si="38"/>
        <v>FRK.01.</v>
      </c>
      <c r="S382" s="344" t="str">
        <f t="shared" si="40"/>
        <v>Wykonywanie usług fryzjerskich</v>
      </c>
      <c r="T382" s="424" t="s">
        <v>2283</v>
      </c>
      <c r="U382" s="133">
        <v>32</v>
      </c>
      <c r="V382" s="436">
        <v>31</v>
      </c>
      <c r="W382" s="456" t="s">
        <v>2018</v>
      </c>
      <c r="X382" s="441">
        <v>0</v>
      </c>
      <c r="Y382" s="441">
        <v>0</v>
      </c>
      <c r="Z382" s="515" t="str">
        <f t="shared" si="39"/>
        <v>Centrum Kształcenia Zawodowego w Oleśnicy, ul. Wojska Polskiego 67</v>
      </c>
      <c r="AA382" s="440" t="s">
        <v>692</v>
      </c>
      <c r="AB382" s="120"/>
      <c r="AC382" s="271"/>
      <c r="AD382" s="120"/>
    </row>
    <row r="383" spans="1:30" ht="15" customHeight="1">
      <c r="A383" s="1"/>
      <c r="L383" s="66">
        <v>374</v>
      </c>
      <c r="M383" s="68" t="s">
        <v>1865</v>
      </c>
      <c r="N383" s="66" t="s">
        <v>452</v>
      </c>
      <c r="O383" s="66">
        <v>84531</v>
      </c>
      <c r="P383" s="68" t="s">
        <v>99</v>
      </c>
      <c r="Q383" s="66">
        <f t="shared" si="37"/>
        <v>514101</v>
      </c>
      <c r="R383" s="66" t="str">
        <f t="shared" si="38"/>
        <v>FRK.01.</v>
      </c>
      <c r="S383" s="344" t="str">
        <f t="shared" si="40"/>
        <v>Wykonywanie usług fryzjerskich</v>
      </c>
      <c r="T383" s="428" t="s">
        <v>2282</v>
      </c>
      <c r="U383" s="133">
        <v>7</v>
      </c>
      <c r="V383" s="436">
        <v>5</v>
      </c>
      <c r="W383" s="456" t="s">
        <v>2018</v>
      </c>
      <c r="X383" s="441">
        <v>0</v>
      </c>
      <c r="Y383" s="441">
        <v>0</v>
      </c>
      <c r="Z383" s="515" t="str">
        <f t="shared" si="39"/>
        <v>Centrum Kształcenia Zawodowego w Oleśnicy, ul. Wojska Polskiego 67</v>
      </c>
      <c r="AA383" s="440" t="s">
        <v>692</v>
      </c>
      <c r="AB383" s="120"/>
      <c r="AC383" s="120"/>
      <c r="AD383" s="120"/>
    </row>
    <row r="384" spans="1:30" ht="15" customHeight="1">
      <c r="A384" s="1"/>
      <c r="L384" s="66">
        <v>375</v>
      </c>
      <c r="M384" s="68" t="s">
        <v>1865</v>
      </c>
      <c r="N384" s="66" t="s">
        <v>452</v>
      </c>
      <c r="O384" s="66">
        <v>84531</v>
      </c>
      <c r="P384" s="68" t="s">
        <v>80</v>
      </c>
      <c r="Q384" s="66">
        <f t="shared" si="37"/>
        <v>752205</v>
      </c>
      <c r="R384" s="66" t="str">
        <f t="shared" si="38"/>
        <v>DRM.04.</v>
      </c>
      <c r="S384" s="344" t="str">
        <f t="shared" si="40"/>
        <v> Wytwarzanie wyrobów z drewna i materiałów drewnopochodnych</v>
      </c>
      <c r="T384" s="424" t="s">
        <v>2281</v>
      </c>
      <c r="U384" s="133">
        <v>7</v>
      </c>
      <c r="V384" s="436">
        <v>0</v>
      </c>
      <c r="W384" s="456" t="s">
        <v>2018</v>
      </c>
      <c r="X384" s="441">
        <v>0</v>
      </c>
      <c r="Y384" s="441">
        <v>0</v>
      </c>
      <c r="Z384" s="530" t="str">
        <f t="shared" si="39"/>
        <v>Centrum Kształcenia Zawodowego w Oleśnicy, ul. Wojska Polskiego 67</v>
      </c>
      <c r="AA384" s="440" t="s">
        <v>692</v>
      </c>
      <c r="AB384" s="120"/>
      <c r="AC384" s="449"/>
      <c r="AD384" s="120"/>
    </row>
    <row r="385" spans="1:36" ht="15" customHeight="1">
      <c r="A385" s="1"/>
      <c r="L385" s="66">
        <v>376</v>
      </c>
      <c r="M385" s="68" t="s">
        <v>1865</v>
      </c>
      <c r="N385" s="66" t="s">
        <v>452</v>
      </c>
      <c r="O385" s="66">
        <v>84531</v>
      </c>
      <c r="P385" s="68" t="s">
        <v>178</v>
      </c>
      <c r="Q385" s="66">
        <f t="shared" si="37"/>
        <v>753402</v>
      </c>
      <c r="R385" s="66" t="str">
        <f t="shared" si="38"/>
        <v>DRM.05.</v>
      </c>
      <c r="S385" s="344" t="str">
        <f t="shared" si="40"/>
        <v>Wykonywanie wyrobów tapicerowanych</v>
      </c>
      <c r="T385" s="424" t="s">
        <v>2281</v>
      </c>
      <c r="U385" s="133">
        <v>8</v>
      </c>
      <c r="V385" s="436">
        <v>0</v>
      </c>
      <c r="W385" s="456" t="s">
        <v>2018</v>
      </c>
      <c r="X385" s="441">
        <v>0</v>
      </c>
      <c r="Y385" s="441">
        <v>0</v>
      </c>
      <c r="Z385" s="515" t="str">
        <f t="shared" si="39"/>
        <v>Centrum Kształcenia Zawodowego w Oleśnicy, ul. Wojska Polskiego 67</v>
      </c>
      <c r="AA385" s="440" t="s">
        <v>692</v>
      </c>
      <c r="AB385" s="120"/>
      <c r="AC385" s="120"/>
      <c r="AD385" s="120"/>
    </row>
    <row r="386" spans="1:36" customFormat="1" ht="15" customHeight="1">
      <c r="L386" s="66">
        <v>377</v>
      </c>
      <c r="M386" s="68" t="s">
        <v>1865</v>
      </c>
      <c r="N386" s="66" t="s">
        <v>452</v>
      </c>
      <c r="O386" s="66">
        <v>84531</v>
      </c>
      <c r="P386" s="68" t="s">
        <v>70</v>
      </c>
      <c r="Q386" s="66">
        <f t="shared" si="37"/>
        <v>522301</v>
      </c>
      <c r="R386" s="66" t="str">
        <f t="shared" si="38"/>
        <v>HAN.01.</v>
      </c>
      <c r="S386" s="344" t="str">
        <f t="shared" si="40"/>
        <v>Prowadzenie sprzedaży</v>
      </c>
      <c r="T386" s="423" t="s">
        <v>2280</v>
      </c>
      <c r="U386" s="133">
        <v>4</v>
      </c>
      <c r="V386" s="436">
        <v>3</v>
      </c>
      <c r="W386" s="468" t="s">
        <v>2018</v>
      </c>
      <c r="X386" s="441">
        <v>0</v>
      </c>
      <c r="Y386" s="441">
        <v>0</v>
      </c>
      <c r="Z386" s="515" t="str">
        <f t="shared" si="39"/>
        <v>Centrum Kształcenia Zawodowego w Oleśnicy, ul. Wojska Polskiego 67</v>
      </c>
      <c r="AA386" s="440" t="s">
        <v>692</v>
      </c>
      <c r="AB386" s="120"/>
      <c r="AC386" s="120"/>
      <c r="AD386" s="120"/>
    </row>
    <row r="387" spans="1:36" customFormat="1" ht="15" customHeight="1">
      <c r="L387" s="66">
        <v>378</v>
      </c>
      <c r="M387" s="68" t="s">
        <v>1865</v>
      </c>
      <c r="N387" s="66" t="s">
        <v>452</v>
      </c>
      <c r="O387" s="66">
        <v>84531</v>
      </c>
      <c r="P387" s="68" t="s">
        <v>191</v>
      </c>
      <c r="Q387" s="66">
        <f t="shared" si="37"/>
        <v>741201</v>
      </c>
      <c r="R387" s="66" t="str">
        <f t="shared" si="38"/>
        <v>ELE.01.</v>
      </c>
      <c r="S387" s="344" t="str">
        <f t="shared" si="40"/>
        <v> Montaż i obsługa maszyn i urządzeń elektrycznych</v>
      </c>
      <c r="T387" s="73"/>
      <c r="U387" s="481">
        <v>0</v>
      </c>
      <c r="V387" s="441">
        <v>0</v>
      </c>
      <c r="W387" s="468"/>
      <c r="X387" s="441">
        <v>0</v>
      </c>
      <c r="Y387" s="441">
        <v>0</v>
      </c>
      <c r="Z387" s="531">
        <f t="shared" si="39"/>
        <v>0</v>
      </c>
      <c r="AA387" s="440"/>
      <c r="AB387" s="120"/>
      <c r="AC387" s="120"/>
      <c r="AD387" s="120"/>
    </row>
    <row r="388" spans="1:36" customFormat="1" ht="15" customHeight="1">
      <c r="L388" s="66">
        <v>379</v>
      </c>
      <c r="M388" s="68" t="s">
        <v>1865</v>
      </c>
      <c r="N388" s="66" t="s">
        <v>452</v>
      </c>
      <c r="O388" s="66">
        <v>84531</v>
      </c>
      <c r="P388" s="68" t="s">
        <v>73</v>
      </c>
      <c r="Q388" s="66">
        <f t="shared" si="37"/>
        <v>722307</v>
      </c>
      <c r="R388" s="66" t="str">
        <f t="shared" si="38"/>
        <v>MEC.05.</v>
      </c>
      <c r="S388" s="344" t="str">
        <f t="shared" si="40"/>
        <v> Użytkowanie obrabiarek skrawających</v>
      </c>
      <c r="T388" s="155"/>
      <c r="U388" s="481">
        <v>0</v>
      </c>
      <c r="V388" s="441">
        <v>0</v>
      </c>
      <c r="W388" s="468"/>
      <c r="X388" s="441">
        <v>0</v>
      </c>
      <c r="Y388" s="441">
        <v>0</v>
      </c>
      <c r="Z388" s="515">
        <f t="shared" si="39"/>
        <v>0</v>
      </c>
      <c r="AA388" s="440"/>
      <c r="AB388" s="120"/>
      <c r="AC388" s="120"/>
      <c r="AD388" s="120"/>
    </row>
    <row r="389" spans="1:36" ht="15" customHeight="1">
      <c r="A389" s="1"/>
      <c r="L389" s="66">
        <v>380</v>
      </c>
      <c r="M389" s="68" t="s">
        <v>1865</v>
      </c>
      <c r="N389" s="66" t="s">
        <v>452</v>
      </c>
      <c r="O389" s="66">
        <v>84531</v>
      </c>
      <c r="P389" s="68" t="s">
        <v>79</v>
      </c>
      <c r="Q389" s="66">
        <f t="shared" si="37"/>
        <v>751204</v>
      </c>
      <c r="R389" s="66" t="str">
        <f t="shared" si="38"/>
        <v>SPC.03.</v>
      </c>
      <c r="S389" s="344" t="str">
        <f t="shared" si="40"/>
        <v>Produkcja wyrobów piekarskich</v>
      </c>
      <c r="T389" s="73"/>
      <c r="U389" s="481">
        <v>0</v>
      </c>
      <c r="V389" s="441">
        <v>0</v>
      </c>
      <c r="W389" s="456"/>
      <c r="X389" s="441">
        <v>0</v>
      </c>
      <c r="Y389" s="441">
        <v>0</v>
      </c>
      <c r="Z389" s="515">
        <f t="shared" si="39"/>
        <v>0</v>
      </c>
      <c r="AA389" s="440"/>
      <c r="AB389" s="332"/>
      <c r="AC389" s="332"/>
      <c r="AD389" s="332"/>
      <c r="AJ389" s="1" t="s">
        <v>2258</v>
      </c>
    </row>
    <row r="390" spans="1:36" ht="15" customHeight="1">
      <c r="A390" s="1"/>
      <c r="L390" s="66">
        <v>381</v>
      </c>
      <c r="M390" s="68" t="s">
        <v>1865</v>
      </c>
      <c r="N390" s="66" t="s">
        <v>452</v>
      </c>
      <c r="O390" s="66">
        <v>84531</v>
      </c>
      <c r="P390" s="68" t="s">
        <v>79</v>
      </c>
      <c r="Q390" s="66">
        <f t="shared" si="37"/>
        <v>751204</v>
      </c>
      <c r="R390" s="66" t="str">
        <f t="shared" si="38"/>
        <v>SPC.03.</v>
      </c>
      <c r="S390" s="344" t="str">
        <f t="shared" si="40"/>
        <v>Produkcja wyrobów piekarskich</v>
      </c>
      <c r="T390" s="424" t="s">
        <v>2283</v>
      </c>
      <c r="U390" s="390">
        <v>3</v>
      </c>
      <c r="V390" s="484">
        <v>3</v>
      </c>
      <c r="W390" s="468" t="s">
        <v>2193</v>
      </c>
      <c r="X390" s="484">
        <v>3</v>
      </c>
      <c r="Y390" s="484">
        <v>3</v>
      </c>
      <c r="Z390" s="515" t="str">
        <f t="shared" si="39"/>
        <v>Centrum Kształcenia Zawodowego w Świdnicy, 58-105 Świdnica, ul. Gen. Władysława Sikorskiego 41</v>
      </c>
      <c r="AA390" s="440" t="s">
        <v>93</v>
      </c>
      <c r="AB390" s="120"/>
      <c r="AC390" s="120"/>
      <c r="AD390" s="120"/>
    </row>
    <row r="391" spans="1:36" ht="15" customHeight="1">
      <c r="A391" s="1"/>
      <c r="L391" s="66">
        <v>382</v>
      </c>
      <c r="M391" s="68" t="s">
        <v>1865</v>
      </c>
      <c r="N391" s="66" t="s">
        <v>452</v>
      </c>
      <c r="O391" s="66">
        <v>84531</v>
      </c>
      <c r="P391" s="68" t="s">
        <v>515</v>
      </c>
      <c r="Q391" s="66">
        <f t="shared" si="37"/>
        <v>723310</v>
      </c>
      <c r="R391" s="66" t="str">
        <f t="shared" si="38"/>
        <v>MEC.03.</v>
      </c>
      <c r="S391" s="344" t="str">
        <f t="shared" si="40"/>
        <v>Montaż i obsługa maszyn i urządzeń</v>
      </c>
      <c r="T391" s="424" t="s">
        <v>2282</v>
      </c>
      <c r="U391" s="263">
        <v>4</v>
      </c>
      <c r="V391" s="484">
        <v>0</v>
      </c>
      <c r="W391" s="500" t="s">
        <v>1994</v>
      </c>
      <c r="X391" s="484">
        <v>4</v>
      </c>
      <c r="Y391" s="484">
        <v>0</v>
      </c>
      <c r="Z391" s="526" t="str">
        <f t="shared" si="39"/>
        <v>Centrum Kształcenia Zawodowego nr 1 w Gliwicach Gliwickie Centrum Edukacji u.Stefana Okrzei 20</v>
      </c>
      <c r="AA391" s="440" t="s">
        <v>1983</v>
      </c>
      <c r="AB391" s="120"/>
      <c r="AC391" s="120"/>
      <c r="AD391" s="120"/>
    </row>
    <row r="392" spans="1:36" customFormat="1" ht="15" customHeight="1">
      <c r="L392" s="66">
        <v>383</v>
      </c>
      <c r="M392" s="68" t="s">
        <v>1865</v>
      </c>
      <c r="N392" s="66" t="s">
        <v>452</v>
      </c>
      <c r="O392" s="66">
        <v>84531</v>
      </c>
      <c r="P392" s="68" t="s">
        <v>69</v>
      </c>
      <c r="Q392" s="66">
        <f t="shared" si="37"/>
        <v>741203</v>
      </c>
      <c r="R392" s="66" t="str">
        <f t="shared" si="38"/>
        <v>MOT.02.</v>
      </c>
      <c r="S392" s="344" t="str">
        <f t="shared" si="40"/>
        <v>Obsługa, diagnozowanie oraz naprawa mechatronicznych systemów pojazdów samochodowych</v>
      </c>
      <c r="T392" s="423" t="s">
        <v>2283</v>
      </c>
      <c r="U392" s="263">
        <v>2</v>
      </c>
      <c r="V392" s="484">
        <v>0</v>
      </c>
      <c r="W392" s="490" t="s">
        <v>2193</v>
      </c>
      <c r="X392" s="484">
        <v>2</v>
      </c>
      <c r="Y392" s="484">
        <v>0</v>
      </c>
      <c r="Z392" s="526" t="str">
        <f t="shared" si="39"/>
        <v>Centrum Kształcenia Zawodowego w Świdnicy, 58-105 Świdnica, ul. Gen. Władysława Sikorskiego 41</v>
      </c>
      <c r="AA392" s="440" t="s">
        <v>93</v>
      </c>
      <c r="AB392" s="120"/>
      <c r="AC392" s="120"/>
      <c r="AD392" s="120"/>
    </row>
    <row r="393" spans="1:36" customFormat="1" ht="15" customHeight="1">
      <c r="L393" s="66">
        <v>384</v>
      </c>
      <c r="M393" s="345" t="s">
        <v>1866</v>
      </c>
      <c r="N393" s="196" t="s">
        <v>122</v>
      </c>
      <c r="O393" s="196">
        <v>29742</v>
      </c>
      <c r="P393" s="68" t="s">
        <v>175</v>
      </c>
      <c r="Q393" s="66">
        <f t="shared" si="37"/>
        <v>751201</v>
      </c>
      <c r="R393" s="66" t="str">
        <f t="shared" si="38"/>
        <v>SPC.01.</v>
      </c>
      <c r="S393" s="344" t="str">
        <f t="shared" si="40"/>
        <v>Produkcja wyrobów cukierniczych</v>
      </c>
      <c r="T393" s="673" t="s">
        <v>2282</v>
      </c>
      <c r="U393" s="258">
        <v>2</v>
      </c>
      <c r="V393" s="453">
        <v>1</v>
      </c>
      <c r="W393" s="500" t="s">
        <v>1994</v>
      </c>
      <c r="X393" s="453">
        <v>2</v>
      </c>
      <c r="Y393" s="453">
        <v>1</v>
      </c>
      <c r="Z393" s="526" t="str">
        <f t="shared" si="39"/>
        <v>Centrum Kształcenia Zawodowego w Oleśnicy, ul. Wojska Polskiego 67</v>
      </c>
      <c r="AA393" s="440" t="s">
        <v>692</v>
      </c>
      <c r="AB393" s="120"/>
      <c r="AC393" s="120"/>
      <c r="AD393" s="120"/>
    </row>
    <row r="394" spans="1:36" customFormat="1" ht="15" customHeight="1">
      <c r="L394" s="66">
        <v>385</v>
      </c>
      <c r="M394" s="345" t="s">
        <v>1866</v>
      </c>
      <c r="N394" s="196" t="s">
        <v>122</v>
      </c>
      <c r="O394" s="196">
        <v>29742</v>
      </c>
      <c r="P394" s="68" t="s">
        <v>70</v>
      </c>
      <c r="Q394" s="66">
        <f t="shared" si="37"/>
        <v>522301</v>
      </c>
      <c r="R394" s="66" t="str">
        <f t="shared" si="38"/>
        <v>HAN.01.</v>
      </c>
      <c r="S394" s="344" t="str">
        <f t="shared" si="40"/>
        <v>Prowadzenie sprzedaży</v>
      </c>
      <c r="T394" s="673" t="s">
        <v>2282</v>
      </c>
      <c r="U394" s="263">
        <v>11</v>
      </c>
      <c r="V394" s="484">
        <v>8</v>
      </c>
      <c r="W394" s="490" t="s">
        <v>1994</v>
      </c>
      <c r="X394" s="484">
        <v>11</v>
      </c>
      <c r="Y394" s="484">
        <v>8</v>
      </c>
      <c r="Z394" s="528" t="str">
        <f t="shared" si="39"/>
        <v>Zespół Szkół Ponadpodstawowych im. Hipolita Cegielskiego w Ziębicach ul. Wojska Polskiego 3, 57-220 Ziębice</v>
      </c>
      <c r="AA394" s="440" t="s">
        <v>32</v>
      </c>
      <c r="AB394" s="120" t="s">
        <v>205</v>
      </c>
      <c r="AC394" s="272" t="s">
        <v>2084</v>
      </c>
      <c r="AD394" s="120"/>
    </row>
    <row r="395" spans="1:36" customFormat="1" ht="15" customHeight="1">
      <c r="L395" s="66">
        <v>386</v>
      </c>
      <c r="M395" s="345" t="s">
        <v>1866</v>
      </c>
      <c r="N395" s="196" t="s">
        <v>122</v>
      </c>
      <c r="O395" s="196">
        <v>29742</v>
      </c>
      <c r="P395" s="68" t="s">
        <v>99</v>
      </c>
      <c r="Q395" s="66">
        <f t="shared" si="37"/>
        <v>514101</v>
      </c>
      <c r="R395" s="66" t="str">
        <f t="shared" si="38"/>
        <v>FRK.01.</v>
      </c>
      <c r="S395" s="344" t="str">
        <f t="shared" si="40"/>
        <v>Wykonywanie usług fryzjerskich</v>
      </c>
      <c r="T395" s="673" t="s">
        <v>2291</v>
      </c>
      <c r="U395" s="342">
        <v>6</v>
      </c>
      <c r="V395" s="484">
        <v>6</v>
      </c>
      <c r="W395" s="495" t="s">
        <v>1994</v>
      </c>
      <c r="X395" s="496">
        <v>6</v>
      </c>
      <c r="Y395" s="496">
        <v>6</v>
      </c>
      <c r="Z395" s="515" t="str">
        <f t="shared" si="39"/>
        <v>Zespół Szkół Ponadpodstawowych im. Hipolita Cegielskiego w Ziębicach ul. Wojska Polskiego 3, 57-220 Ziębice</v>
      </c>
      <c r="AA395" s="440" t="s">
        <v>32</v>
      </c>
      <c r="AB395" s="272"/>
      <c r="AC395" s="120"/>
      <c r="AD395" s="120"/>
    </row>
    <row r="396" spans="1:36" customFormat="1" ht="15" customHeight="1">
      <c r="L396" s="66">
        <v>387</v>
      </c>
      <c r="M396" s="345" t="s">
        <v>1866</v>
      </c>
      <c r="N396" s="196" t="s">
        <v>122</v>
      </c>
      <c r="O396" s="196">
        <v>29742</v>
      </c>
      <c r="P396" s="68" t="s">
        <v>71</v>
      </c>
      <c r="Q396" s="66">
        <f t="shared" si="37"/>
        <v>512001</v>
      </c>
      <c r="R396" s="66" t="str">
        <f t="shared" si="38"/>
        <v>HGT.02.</v>
      </c>
      <c r="S396" s="344" t="str">
        <f t="shared" si="40"/>
        <v> Przygotowanie i wydawanie dań</v>
      </c>
      <c r="T396" s="673" t="s">
        <v>2329</v>
      </c>
      <c r="U396" s="259">
        <v>18</v>
      </c>
      <c r="V396" s="628">
        <v>9</v>
      </c>
      <c r="W396" s="456" t="s">
        <v>1994</v>
      </c>
      <c r="X396" s="441">
        <v>18</v>
      </c>
      <c r="Y396" s="441">
        <v>9</v>
      </c>
      <c r="Z396" s="529" t="str">
        <f t="shared" si="39"/>
        <v>Zespół Szkół Ponadpodstawowych im. Hipolita Cegielskiego w Ziębicach ul. Wojska Polskiego 3, 57-220 Ziębice</v>
      </c>
      <c r="AA396" s="440" t="s">
        <v>32</v>
      </c>
      <c r="AB396" s="272" t="s">
        <v>37</v>
      </c>
      <c r="AC396" s="120"/>
      <c r="AD396" s="120"/>
    </row>
    <row r="397" spans="1:36" customFormat="1" ht="15" customHeight="1">
      <c r="L397" s="66">
        <v>388</v>
      </c>
      <c r="M397" s="345" t="s">
        <v>1866</v>
      </c>
      <c r="N397" s="196" t="s">
        <v>122</v>
      </c>
      <c r="O397" s="196">
        <v>29742</v>
      </c>
      <c r="P397" s="68" t="s">
        <v>78</v>
      </c>
      <c r="Q397" s="66">
        <f t="shared" si="37"/>
        <v>741103</v>
      </c>
      <c r="R397" s="66" t="str">
        <f t="shared" si="38"/>
        <v>ELE.02.</v>
      </c>
      <c r="S397" s="344" t="str">
        <f t="shared" si="40"/>
        <v>Montaż, uruchamianie i konserwacja instalacji, maszyn i urządzeń elektrycznych</v>
      </c>
      <c r="T397" s="673" t="s">
        <v>2285</v>
      </c>
      <c r="U397" s="259">
        <v>2</v>
      </c>
      <c r="V397" s="441">
        <v>0</v>
      </c>
      <c r="W397" s="468" t="s">
        <v>1994</v>
      </c>
      <c r="X397" s="441">
        <v>2</v>
      </c>
      <c r="Y397" s="441">
        <v>0</v>
      </c>
      <c r="Z397" s="526" t="str">
        <f t="shared" si="39"/>
        <v>Centrum Kształcenia Zawodowego w Oleśnicy, ul. Wojska Polskiego 67</v>
      </c>
      <c r="AA397" s="440" t="s">
        <v>692</v>
      </c>
      <c r="AB397" s="120"/>
      <c r="AC397" s="120" t="s">
        <v>93</v>
      </c>
      <c r="AD397" s="120"/>
    </row>
    <row r="398" spans="1:36" customFormat="1" ht="15" customHeight="1">
      <c r="L398" s="66">
        <v>389</v>
      </c>
      <c r="M398" s="345" t="s">
        <v>1866</v>
      </c>
      <c r="N398" s="196" t="s">
        <v>122</v>
      </c>
      <c r="O398" s="196">
        <v>29742</v>
      </c>
      <c r="P398" s="68" t="s">
        <v>192</v>
      </c>
      <c r="Q398" s="66">
        <f t="shared" si="37"/>
        <v>713203</v>
      </c>
      <c r="R398" s="66" t="str">
        <f t="shared" si="38"/>
        <v>MOT.03.</v>
      </c>
      <c r="S398" s="344" t="str">
        <f t="shared" si="40"/>
        <v>Diagnozowanie i naprawa powłok lakierniczych</v>
      </c>
      <c r="T398" s="673" t="s">
        <v>2284</v>
      </c>
      <c r="U398" s="259">
        <v>7</v>
      </c>
      <c r="V398" s="441">
        <v>0</v>
      </c>
      <c r="W398" s="468" t="s">
        <v>1994</v>
      </c>
      <c r="X398" s="441">
        <v>7</v>
      </c>
      <c r="Y398" s="441">
        <v>0</v>
      </c>
      <c r="Z398" s="526" t="str">
        <f t="shared" si="39"/>
        <v>Centrum Kształcenia Zawodowego w Oleśnicy, ul. Wojska Polskiego 67</v>
      </c>
      <c r="AA398" s="440" t="s">
        <v>692</v>
      </c>
      <c r="AB398" s="120"/>
      <c r="AC398" s="120"/>
      <c r="AD398" s="120"/>
    </row>
    <row r="399" spans="1:36" customFormat="1" ht="15" customHeight="1">
      <c r="L399" s="66">
        <v>390</v>
      </c>
      <c r="M399" s="345" t="s">
        <v>1866</v>
      </c>
      <c r="N399" s="196" t="s">
        <v>122</v>
      </c>
      <c r="O399" s="196">
        <v>29742</v>
      </c>
      <c r="P399" s="68" t="s">
        <v>80</v>
      </c>
      <c r="Q399" s="66">
        <f t="shared" si="37"/>
        <v>752205</v>
      </c>
      <c r="R399" s="66" t="str">
        <f t="shared" si="38"/>
        <v>DRM.04.</v>
      </c>
      <c r="S399" s="344" t="str">
        <f t="shared" si="40"/>
        <v> Wytwarzanie wyrobów z drewna i materiałów drewnopochodnych</v>
      </c>
      <c r="T399" s="673" t="s">
        <v>2283</v>
      </c>
      <c r="U399" s="259">
        <v>5</v>
      </c>
      <c r="V399" s="441">
        <v>0</v>
      </c>
      <c r="W399" s="468" t="s">
        <v>1994</v>
      </c>
      <c r="X399" s="441">
        <v>5</v>
      </c>
      <c r="Y399" s="441">
        <v>0</v>
      </c>
      <c r="Z399" s="526" t="str">
        <f t="shared" si="39"/>
        <v>Centrum Kształcenia Zawodowego w Oleśnicy, ul. Wojska Polskiego 67</v>
      </c>
      <c r="AA399" s="440" t="s">
        <v>692</v>
      </c>
      <c r="AB399" s="120"/>
      <c r="AC399" s="120"/>
      <c r="AD399" s="120"/>
    </row>
    <row r="400" spans="1:36" customFormat="1" ht="15" customHeight="1">
      <c r="L400" s="66">
        <v>391</v>
      </c>
      <c r="M400" s="345" t="s">
        <v>1866</v>
      </c>
      <c r="N400" s="196" t="s">
        <v>122</v>
      </c>
      <c r="O400" s="196">
        <v>29742</v>
      </c>
      <c r="P400" s="68" t="s">
        <v>66</v>
      </c>
      <c r="Q400" s="66">
        <f t="shared" si="37"/>
        <v>723103</v>
      </c>
      <c r="R400" s="66" t="str">
        <f t="shared" si="38"/>
        <v>MOT.05.</v>
      </c>
      <c r="S400" s="344" t="str">
        <f t="shared" si="40"/>
        <v>Obsługa, diagnozowanie oraz naprawa pojazdów samochodowych</v>
      </c>
      <c r="T400" s="674" t="s">
        <v>2291</v>
      </c>
      <c r="U400" s="133">
        <v>16</v>
      </c>
      <c r="V400" s="436">
        <v>0</v>
      </c>
      <c r="W400" s="468" t="s">
        <v>1994</v>
      </c>
      <c r="X400" s="436">
        <v>16</v>
      </c>
      <c r="Y400" s="436">
        <v>0</v>
      </c>
      <c r="Z400" s="526" t="str">
        <f t="shared" ref="Z400:Z427" si="41">IFERROR(VLOOKUP(AA400,AH$8:AI$35,2,0),0)</f>
        <v>Zespół Szkół Ponadpodstawowych im. Hipolita Cegielskiego w Ziębicach ul. Wojska Polskiego 3, 57-220 Ziębice</v>
      </c>
      <c r="AA400" s="440" t="s">
        <v>32</v>
      </c>
      <c r="AB400" s="120"/>
      <c r="AC400" s="120"/>
      <c r="AD400" s="120"/>
    </row>
    <row r="401" spans="12:30" customFormat="1" ht="15" customHeight="1">
      <c r="L401" s="66">
        <v>392</v>
      </c>
      <c r="M401" s="345" t="s">
        <v>1866</v>
      </c>
      <c r="N401" s="196" t="s">
        <v>122</v>
      </c>
      <c r="O401" s="196">
        <v>29742</v>
      </c>
      <c r="P401" s="68" t="s">
        <v>211</v>
      </c>
      <c r="Q401" s="66">
        <f t="shared" si="37"/>
        <v>432106</v>
      </c>
      <c r="R401" s="66" t="str">
        <f t="shared" si="38"/>
        <v>SPL.01.</v>
      </c>
      <c r="S401" s="344" t="str">
        <f t="shared" si="40"/>
        <v>Obsługa magazynów</v>
      </c>
      <c r="T401" s="673" t="s">
        <v>2276</v>
      </c>
      <c r="U401" s="133">
        <v>5</v>
      </c>
      <c r="V401" s="436">
        <v>1</v>
      </c>
      <c r="W401" s="468" t="s">
        <v>1994</v>
      </c>
      <c r="X401" s="436">
        <v>5</v>
      </c>
      <c r="Y401" s="436">
        <v>1</v>
      </c>
      <c r="Z401" s="527" t="str">
        <f t="shared" si="41"/>
        <v>Zespół Szkół Ponadpodstawowych im. Hipolita Cegielskiego w Ziębicach ul. Wojska Polskiego 3, 57-220 Ziębice</v>
      </c>
      <c r="AA401" s="440" t="s">
        <v>32</v>
      </c>
      <c r="AB401" s="120"/>
      <c r="AC401" s="272"/>
      <c r="AD401" s="120"/>
    </row>
    <row r="402" spans="12:30" customFormat="1" ht="15" customHeight="1">
      <c r="L402" s="66">
        <v>393</v>
      </c>
      <c r="M402" s="68" t="s">
        <v>1808</v>
      </c>
      <c r="N402" s="66" t="s">
        <v>122</v>
      </c>
      <c r="O402" s="66">
        <v>30693</v>
      </c>
      <c r="P402" s="68" t="s">
        <v>175</v>
      </c>
      <c r="Q402" s="66">
        <f t="shared" si="37"/>
        <v>751201</v>
      </c>
      <c r="R402" s="66" t="str">
        <f t="shared" si="38"/>
        <v>SPC.01.</v>
      </c>
      <c r="S402" s="344" t="str">
        <f t="shared" si="40"/>
        <v>Produkcja wyrobów cukierniczych</v>
      </c>
      <c r="T402" s="673"/>
      <c r="U402" s="481">
        <v>0</v>
      </c>
      <c r="V402" s="441">
        <v>0</v>
      </c>
      <c r="W402" s="473" t="s">
        <v>1994</v>
      </c>
      <c r="X402" s="441">
        <v>0</v>
      </c>
      <c r="Y402" s="441">
        <v>0</v>
      </c>
      <c r="Z402" s="526" t="str">
        <f t="shared" si="41"/>
        <v>Centrum Kształcenia Zawodowego w Oleśnicy, ul. Wojska Polskiego 67</v>
      </c>
      <c r="AA402" s="440" t="s">
        <v>692</v>
      </c>
      <c r="AB402" s="120"/>
      <c r="AC402" s="120"/>
      <c r="AD402" s="120"/>
    </row>
    <row r="403" spans="12:30" customFormat="1" ht="15" customHeight="1">
      <c r="L403" s="66">
        <v>394</v>
      </c>
      <c r="M403" s="68" t="s">
        <v>1808</v>
      </c>
      <c r="N403" s="66" t="s">
        <v>122</v>
      </c>
      <c r="O403" s="66">
        <v>30693</v>
      </c>
      <c r="P403" s="68" t="s">
        <v>191</v>
      </c>
      <c r="Q403" s="66">
        <f t="shared" si="37"/>
        <v>741201</v>
      </c>
      <c r="R403" s="66" t="str">
        <f t="shared" si="38"/>
        <v>ELE.01.</v>
      </c>
      <c r="S403" s="344" t="str">
        <f t="shared" si="40"/>
        <v> Montaż i obsługa maszyn i urządzeń elektrycznych</v>
      </c>
      <c r="T403" s="673"/>
      <c r="U403" s="481">
        <v>0</v>
      </c>
      <c r="V403" s="441">
        <v>0</v>
      </c>
      <c r="W403" s="468" t="s">
        <v>1994</v>
      </c>
      <c r="X403" s="441">
        <v>0</v>
      </c>
      <c r="Y403" s="441">
        <v>0</v>
      </c>
      <c r="Z403" s="526" t="str">
        <f t="shared" si="41"/>
        <v>Wojewódzki Zakład Doskonalenia Zawodowego w Opolu, ul. Małopolska 18,  45-301 Opole</v>
      </c>
      <c r="AA403" s="440" t="s">
        <v>1076</v>
      </c>
      <c r="AB403" s="120"/>
      <c r="AC403" s="120"/>
      <c r="AD403" s="120"/>
    </row>
    <row r="404" spans="12:30" customFormat="1" ht="15" customHeight="1">
      <c r="L404" s="66">
        <v>395</v>
      </c>
      <c r="M404" s="68" t="s">
        <v>1808</v>
      </c>
      <c r="N404" s="66" t="s">
        <v>122</v>
      </c>
      <c r="O404" s="66">
        <v>30693</v>
      </c>
      <c r="P404" s="68" t="s">
        <v>99</v>
      </c>
      <c r="Q404" s="66">
        <f t="shared" si="37"/>
        <v>514101</v>
      </c>
      <c r="R404" s="66" t="str">
        <f t="shared" si="38"/>
        <v>FRK.01.</v>
      </c>
      <c r="S404" s="344" t="str">
        <f t="shared" ref="S404:S415" si="42">IFERROR(VLOOKUP(R404,D$8:G$125,2,0),0)</f>
        <v>Wykonywanie usług fryzjerskich</v>
      </c>
      <c r="T404" s="674" t="s">
        <v>2282</v>
      </c>
      <c r="U404" s="436">
        <v>7</v>
      </c>
      <c r="V404" s="436">
        <v>7</v>
      </c>
      <c r="W404" s="471" t="s">
        <v>1994</v>
      </c>
      <c r="X404" s="436">
        <v>7</v>
      </c>
      <c r="Y404" s="436">
        <v>7</v>
      </c>
      <c r="Z404" s="529" t="str">
        <f t="shared" si="41"/>
        <v>Centrum Kształcenia Zawodowego w Oleśnicy, ul. Wojska Polskiego 67</v>
      </c>
      <c r="AA404" s="440" t="s">
        <v>692</v>
      </c>
      <c r="AB404" s="285" t="s">
        <v>2070</v>
      </c>
      <c r="AC404" s="120"/>
      <c r="AD404" s="120"/>
    </row>
    <row r="405" spans="12:30" customFormat="1" ht="15" customHeight="1">
      <c r="L405" s="66">
        <v>396</v>
      </c>
      <c r="M405" s="68" t="s">
        <v>1808</v>
      </c>
      <c r="N405" s="66" t="s">
        <v>122</v>
      </c>
      <c r="O405" s="66">
        <v>30693</v>
      </c>
      <c r="P405" s="68" t="s">
        <v>70</v>
      </c>
      <c r="Q405" s="66">
        <f t="shared" si="37"/>
        <v>522301</v>
      </c>
      <c r="R405" s="66" t="str">
        <f t="shared" si="38"/>
        <v>HAN.01.</v>
      </c>
      <c r="S405" s="344" t="str">
        <f t="shared" si="42"/>
        <v>Prowadzenie sprzedaży</v>
      </c>
      <c r="T405" s="497" t="s">
        <v>2280</v>
      </c>
      <c r="U405" s="259">
        <v>7</v>
      </c>
      <c r="V405" s="441">
        <v>6</v>
      </c>
      <c r="W405" s="473" t="s">
        <v>1994</v>
      </c>
      <c r="X405" s="441">
        <v>7</v>
      </c>
      <c r="Y405" s="441">
        <v>6</v>
      </c>
      <c r="Z405" s="529" t="str">
        <f t="shared" si="41"/>
        <v>Centrum Kształcenia Zawodowego w Oleśnicy, ul. Wojska Polskiego 67</v>
      </c>
      <c r="AA405" s="440" t="s">
        <v>692</v>
      </c>
      <c r="AB405" s="272"/>
      <c r="AC405" s="120"/>
      <c r="AD405" s="120"/>
    </row>
    <row r="406" spans="12:30" customFormat="1" ht="15" customHeight="1">
      <c r="L406" s="66">
        <v>397</v>
      </c>
      <c r="M406" s="68" t="s">
        <v>1808</v>
      </c>
      <c r="N406" s="66" t="s">
        <v>122</v>
      </c>
      <c r="O406" s="66">
        <v>30693</v>
      </c>
      <c r="P406" s="393" t="s">
        <v>71</v>
      </c>
      <c r="Q406" s="66">
        <f t="shared" si="37"/>
        <v>512001</v>
      </c>
      <c r="R406" s="66" t="str">
        <f t="shared" si="38"/>
        <v>HGT.02.</v>
      </c>
      <c r="S406" s="344" t="str">
        <f t="shared" si="42"/>
        <v> Przygotowanie i wydawanie dań</v>
      </c>
      <c r="T406" s="673" t="s">
        <v>2285</v>
      </c>
      <c r="U406" s="441">
        <v>8</v>
      </c>
      <c r="V406" s="441">
        <v>4</v>
      </c>
      <c r="W406" s="473" t="s">
        <v>1994</v>
      </c>
      <c r="X406" s="441">
        <v>8</v>
      </c>
      <c r="Y406" s="441">
        <v>4</v>
      </c>
      <c r="Z406" s="515" t="str">
        <f t="shared" si="41"/>
        <v>Centrum Kształcenia Zawodowego w Oleśnicy, ul. Wojska Polskiego 67</v>
      </c>
      <c r="AA406" s="440" t="s">
        <v>692</v>
      </c>
      <c r="AB406" s="120"/>
      <c r="AC406" s="120"/>
      <c r="AD406" s="120"/>
    </row>
    <row r="407" spans="12:30" customFormat="1" ht="15" customHeight="1">
      <c r="L407" s="66">
        <v>398</v>
      </c>
      <c r="M407" s="68" t="s">
        <v>1808</v>
      </c>
      <c r="N407" s="66" t="s">
        <v>122</v>
      </c>
      <c r="O407" s="66">
        <v>30693</v>
      </c>
      <c r="P407" s="68" t="s">
        <v>73</v>
      </c>
      <c r="Q407" s="66">
        <f t="shared" si="37"/>
        <v>722307</v>
      </c>
      <c r="R407" s="66" t="str">
        <f t="shared" si="38"/>
        <v>MEC.05.</v>
      </c>
      <c r="S407" s="344" t="str">
        <f t="shared" si="42"/>
        <v> Użytkowanie obrabiarek skrawających</v>
      </c>
      <c r="T407" s="671" t="s">
        <v>2283</v>
      </c>
      <c r="U407" s="259">
        <v>15</v>
      </c>
      <c r="V407" s="441">
        <v>0</v>
      </c>
      <c r="W407" s="468" t="s">
        <v>1994</v>
      </c>
      <c r="X407" s="441">
        <v>15</v>
      </c>
      <c r="Y407" s="441">
        <v>0</v>
      </c>
      <c r="Z407" s="526" t="str">
        <f t="shared" si="41"/>
        <v>Centrum Kształcenia Zawodowego w Oleśnicy, ul. Wojska Polskiego 67</v>
      </c>
      <c r="AA407" s="440" t="s">
        <v>692</v>
      </c>
      <c r="AB407" s="120"/>
      <c r="AC407" s="120"/>
      <c r="AD407" s="120"/>
    </row>
    <row r="408" spans="12:30" customFormat="1" ht="15" customHeight="1">
      <c r="L408" s="66">
        <v>399</v>
      </c>
      <c r="M408" s="68" t="s">
        <v>1808</v>
      </c>
      <c r="N408" s="66" t="s">
        <v>122</v>
      </c>
      <c r="O408" s="66">
        <v>30693</v>
      </c>
      <c r="P408" s="68" t="s">
        <v>192</v>
      </c>
      <c r="Q408" s="66">
        <f t="shared" si="37"/>
        <v>713203</v>
      </c>
      <c r="R408" s="66" t="str">
        <f t="shared" si="38"/>
        <v>MOT.03.</v>
      </c>
      <c r="S408" s="344" t="str">
        <f t="shared" si="42"/>
        <v>Diagnozowanie i naprawa powłok lakierniczych</v>
      </c>
      <c r="T408" s="673" t="s">
        <v>2282</v>
      </c>
      <c r="U408" s="259">
        <v>3</v>
      </c>
      <c r="V408" s="441">
        <v>0</v>
      </c>
      <c r="W408" s="468" t="s">
        <v>1994</v>
      </c>
      <c r="X408" s="441">
        <v>3</v>
      </c>
      <c r="Y408" s="441">
        <v>0</v>
      </c>
      <c r="Z408" s="526" t="str">
        <f t="shared" si="41"/>
        <v>Centrum Kształcenia Zawodowego w Świdnicy, 58-105 Świdnica, ul. Gen. Władysława Sikorskiego 41</v>
      </c>
      <c r="AA408" s="440" t="s">
        <v>93</v>
      </c>
      <c r="AB408" s="271"/>
      <c r="AC408" s="271"/>
      <c r="AD408" s="120"/>
    </row>
    <row r="409" spans="12:30" customFormat="1" ht="15" customHeight="1">
      <c r="L409" s="66">
        <v>400</v>
      </c>
      <c r="M409" s="68" t="s">
        <v>1808</v>
      </c>
      <c r="N409" s="66" t="s">
        <v>122</v>
      </c>
      <c r="O409" s="66">
        <v>30693</v>
      </c>
      <c r="P409" s="68" t="s">
        <v>125</v>
      </c>
      <c r="Q409" s="66">
        <f t="shared" si="37"/>
        <v>712618</v>
      </c>
      <c r="R409" s="66" t="str">
        <f t="shared" si="38"/>
        <v>BUD.09.</v>
      </c>
      <c r="S409" s="344" t="str">
        <f t="shared" si="42"/>
        <v>Wykonywanie robót związanych z budową, montażem i eksploatacją sieci oraz instalacji sanitarnych</v>
      </c>
      <c r="T409" s="673" t="s">
        <v>2279</v>
      </c>
      <c r="U409" s="259">
        <v>1</v>
      </c>
      <c r="V409" s="441">
        <v>0</v>
      </c>
      <c r="W409" s="473" t="s">
        <v>1996</v>
      </c>
      <c r="X409" s="441">
        <v>1</v>
      </c>
      <c r="Y409" s="441">
        <v>0</v>
      </c>
      <c r="Z409" s="515" t="str">
        <f t="shared" si="41"/>
        <v>Centrum Kształcenia Zawodowego w Świdnicy, 58-105 Świdnica, ul. Gen. Władysława Sikorskiego 41</v>
      </c>
      <c r="AA409" s="440" t="s">
        <v>93</v>
      </c>
      <c r="AB409" s="315"/>
      <c r="AC409" s="336"/>
      <c r="AD409" s="315"/>
    </row>
    <row r="410" spans="12:30" customFormat="1" ht="15" customHeight="1">
      <c r="L410" s="66">
        <v>401</v>
      </c>
      <c r="M410" s="68" t="s">
        <v>1808</v>
      </c>
      <c r="N410" s="66" t="s">
        <v>122</v>
      </c>
      <c r="O410" s="66">
        <v>30693</v>
      </c>
      <c r="P410" s="68" t="s">
        <v>78</v>
      </c>
      <c r="Q410" s="66">
        <f t="shared" si="37"/>
        <v>741103</v>
      </c>
      <c r="R410" s="66" t="str">
        <f t="shared" si="38"/>
        <v>ELE.02.</v>
      </c>
      <c r="S410" s="344" t="str">
        <f t="shared" si="42"/>
        <v>Montaż, uruchamianie i konserwacja instalacji, maszyn i urządzeń elektrycznych</v>
      </c>
      <c r="T410" s="673" t="s">
        <v>2285</v>
      </c>
      <c r="U410" s="259">
        <v>1</v>
      </c>
      <c r="V410" s="441">
        <v>0</v>
      </c>
      <c r="W410" s="473" t="s">
        <v>1994</v>
      </c>
      <c r="X410" s="441">
        <v>1</v>
      </c>
      <c r="Y410" s="441">
        <v>0</v>
      </c>
      <c r="Z410" s="526" t="str">
        <f t="shared" si="41"/>
        <v>Centrum Kształcenia Zawodowego w Oleśnicy, ul. Wojska Polskiego 67</v>
      </c>
      <c r="AA410" s="440" t="s">
        <v>692</v>
      </c>
      <c r="AB410" s="602"/>
      <c r="AC410" s="602"/>
      <c r="AD410" s="315"/>
    </row>
    <row r="411" spans="12:30" customFormat="1" ht="15" customHeight="1">
      <c r="L411" s="66">
        <v>402</v>
      </c>
      <c r="M411" s="68" t="s">
        <v>1808</v>
      </c>
      <c r="N411" s="66" t="s">
        <v>122</v>
      </c>
      <c r="O411" s="66">
        <v>30693</v>
      </c>
      <c r="P411" s="68" t="s">
        <v>80</v>
      </c>
      <c r="Q411" s="66">
        <f t="shared" si="37"/>
        <v>752205</v>
      </c>
      <c r="R411" s="66" t="str">
        <f t="shared" si="38"/>
        <v>DRM.04.</v>
      </c>
      <c r="S411" s="344" t="str">
        <f t="shared" si="42"/>
        <v> Wytwarzanie wyrobów z drewna i materiałów drewnopochodnych</v>
      </c>
      <c r="T411" s="673" t="s">
        <v>2283</v>
      </c>
      <c r="U411" s="375">
        <v>1</v>
      </c>
      <c r="V411" s="441">
        <v>0</v>
      </c>
      <c r="W411" s="473" t="s">
        <v>1994</v>
      </c>
      <c r="X411" s="441">
        <v>1</v>
      </c>
      <c r="Y411" s="441">
        <v>0</v>
      </c>
      <c r="Z411" s="526" t="str">
        <f t="shared" si="41"/>
        <v>Centrum Kształcenia Zawodowego w Oleśnicy, ul. Wojska Polskiego 67</v>
      </c>
      <c r="AA411" s="440" t="s">
        <v>692</v>
      </c>
      <c r="AB411" s="315"/>
      <c r="AC411" s="602"/>
      <c r="AD411" s="315"/>
    </row>
    <row r="412" spans="12:30" customFormat="1" ht="15" customHeight="1">
      <c r="L412" s="66">
        <v>403</v>
      </c>
      <c r="M412" s="68" t="s">
        <v>1808</v>
      </c>
      <c r="N412" s="66" t="s">
        <v>122</v>
      </c>
      <c r="O412" s="66">
        <v>30693</v>
      </c>
      <c r="P412" s="68" t="s">
        <v>66</v>
      </c>
      <c r="Q412" s="66">
        <f t="shared" si="37"/>
        <v>723103</v>
      </c>
      <c r="R412" s="66" t="str">
        <f t="shared" si="38"/>
        <v>MOT.05.</v>
      </c>
      <c r="S412" s="344" t="str">
        <f t="shared" si="42"/>
        <v>Obsługa, diagnozowanie oraz naprawa pojazdów samochodowych</v>
      </c>
      <c r="T412" s="674" t="s">
        <v>2282</v>
      </c>
      <c r="U412" s="259">
        <v>11</v>
      </c>
      <c r="V412" s="441">
        <v>1</v>
      </c>
      <c r="W412" s="473" t="s">
        <v>1994</v>
      </c>
      <c r="X412" s="441">
        <v>11</v>
      </c>
      <c r="Y412" s="441">
        <v>1</v>
      </c>
      <c r="Z412" s="526" t="str">
        <f t="shared" si="41"/>
        <v>Centrum Kształcenia Zawodowego w Oleśnicy, ul. Wojska Polskiego 67</v>
      </c>
      <c r="AA412" s="440" t="s">
        <v>692</v>
      </c>
      <c r="AB412" s="120"/>
      <c r="AC412" s="120"/>
      <c r="AD412" s="120"/>
    </row>
    <row r="413" spans="12:30" customFormat="1" ht="15" customHeight="1">
      <c r="L413" s="66">
        <v>404</v>
      </c>
      <c r="M413" s="68" t="s">
        <v>1808</v>
      </c>
      <c r="N413" s="66" t="s">
        <v>122</v>
      </c>
      <c r="O413" s="66">
        <v>30693</v>
      </c>
      <c r="P413" s="68" t="s">
        <v>69</v>
      </c>
      <c r="Q413" s="66">
        <f t="shared" si="37"/>
        <v>741203</v>
      </c>
      <c r="R413" s="66" t="str">
        <f t="shared" si="38"/>
        <v>MOT.02.</v>
      </c>
      <c r="S413" s="344" t="str">
        <f t="shared" si="42"/>
        <v>Obsługa, diagnozowanie oraz naprawa mechatronicznych systemów pojazdów samochodowych</v>
      </c>
      <c r="T413" s="497" t="s">
        <v>2283</v>
      </c>
      <c r="U413" s="259">
        <v>3</v>
      </c>
      <c r="V413" s="441">
        <v>0</v>
      </c>
      <c r="W413" s="473" t="s">
        <v>1994</v>
      </c>
      <c r="X413" s="441">
        <v>3</v>
      </c>
      <c r="Y413" s="441">
        <v>0</v>
      </c>
      <c r="Z413" s="526" t="str">
        <f t="shared" si="41"/>
        <v>Centrum Kształcenia Zawodowego w Świdnicy, 58-105 Świdnica, ul. Gen. Władysława Sikorskiego 41</v>
      </c>
      <c r="AA413" s="440" t="s">
        <v>93</v>
      </c>
      <c r="AB413" s="315"/>
      <c r="AC413" s="315"/>
      <c r="AD413" s="315"/>
    </row>
    <row r="414" spans="12:30" customFormat="1" ht="15" customHeight="1">
      <c r="L414" s="66">
        <v>405</v>
      </c>
      <c r="M414" s="299" t="s">
        <v>2168</v>
      </c>
      <c r="N414" s="196" t="s">
        <v>122</v>
      </c>
      <c r="O414" s="196">
        <v>60251</v>
      </c>
      <c r="P414" s="68" t="s">
        <v>71</v>
      </c>
      <c r="Q414" s="66">
        <f t="shared" si="37"/>
        <v>512001</v>
      </c>
      <c r="R414" s="66" t="str">
        <f t="shared" si="38"/>
        <v>HGT.02.</v>
      </c>
      <c r="S414" s="344" t="str">
        <f t="shared" si="42"/>
        <v> Przygotowanie i wydawanie dań</v>
      </c>
      <c r="T414" s="673" t="s">
        <v>2326</v>
      </c>
      <c r="U414" s="259">
        <v>4</v>
      </c>
      <c r="V414" s="441">
        <v>1</v>
      </c>
      <c r="W414" s="468" t="s">
        <v>1994</v>
      </c>
      <c r="X414" s="436">
        <v>4</v>
      </c>
      <c r="Y414" s="436">
        <v>1</v>
      </c>
      <c r="Z414" s="526" t="str">
        <f t="shared" si="41"/>
        <v>Wojewódzki Zakład Doskonalenia Zawodowego w Opolu, ul. Małopolska 18,  45-301 Opole</v>
      </c>
      <c r="AA414" s="440" t="s">
        <v>1076</v>
      </c>
      <c r="AB414" s="120"/>
      <c r="AC414" s="120"/>
      <c r="AD414" s="120"/>
    </row>
    <row r="415" spans="12:30" customFormat="1" ht="15" customHeight="1">
      <c r="L415" s="66">
        <v>406</v>
      </c>
      <c r="M415" s="299" t="s">
        <v>2168</v>
      </c>
      <c r="N415" s="196" t="s">
        <v>122</v>
      </c>
      <c r="O415" s="196">
        <v>60251</v>
      </c>
      <c r="P415" s="68" t="s">
        <v>175</v>
      </c>
      <c r="Q415" s="66">
        <f t="shared" si="37"/>
        <v>751201</v>
      </c>
      <c r="R415" s="66" t="str">
        <f t="shared" si="38"/>
        <v>SPC.01.</v>
      </c>
      <c r="S415" s="344" t="str">
        <f t="shared" si="42"/>
        <v>Produkcja wyrobów cukierniczych</v>
      </c>
      <c r="T415" s="673" t="s">
        <v>2325</v>
      </c>
      <c r="U415" s="259">
        <v>1</v>
      </c>
      <c r="V415" s="441">
        <v>0</v>
      </c>
      <c r="W415" s="468" t="s">
        <v>1994</v>
      </c>
      <c r="X415" s="436">
        <v>1</v>
      </c>
      <c r="Y415" s="436">
        <v>0</v>
      </c>
      <c r="Z415" s="526" t="str">
        <f t="shared" si="41"/>
        <v>Wojewódzki Zakład Doskonalenia Zawodowego w Opolu, ul. Małopolska 18,  45-301 Opole</v>
      </c>
      <c r="AA415" s="440" t="s">
        <v>1076</v>
      </c>
      <c r="AB415" s="120"/>
      <c r="AC415" s="120"/>
      <c r="AD415" s="120"/>
    </row>
    <row r="416" spans="12:30" customFormat="1" ht="15" customHeight="1">
      <c r="L416" s="66">
        <v>407</v>
      </c>
      <c r="M416" s="299" t="s">
        <v>2168</v>
      </c>
      <c r="N416" s="196" t="s">
        <v>122</v>
      </c>
      <c r="O416" s="196">
        <v>60251</v>
      </c>
      <c r="P416" s="68" t="s">
        <v>99</v>
      </c>
      <c r="Q416" s="66">
        <f t="shared" si="37"/>
        <v>514101</v>
      </c>
      <c r="R416" s="66" t="str">
        <f t="shared" si="38"/>
        <v>FRK.01.</v>
      </c>
      <c r="S416" s="66"/>
      <c r="T416" s="673"/>
      <c r="U416" s="481">
        <v>0</v>
      </c>
      <c r="V416" s="441">
        <v>0</v>
      </c>
      <c r="W416" s="468" t="s">
        <v>1994</v>
      </c>
      <c r="X416" s="436">
        <v>0</v>
      </c>
      <c r="Y416" s="436">
        <v>0</v>
      </c>
      <c r="Z416" s="526" t="str">
        <f t="shared" si="41"/>
        <v>Wojewódzki Zakład Doskonalenia Zawodowego w Opolu, ul. Małopolska 18,  45-301 Opole</v>
      </c>
      <c r="AA416" s="440" t="s">
        <v>1076</v>
      </c>
      <c r="AB416" s="120"/>
      <c r="AC416" s="120"/>
      <c r="AD416" s="120"/>
    </row>
    <row r="417" spans="12:31" customFormat="1" ht="15" customHeight="1">
      <c r="L417" s="66">
        <v>408</v>
      </c>
      <c r="M417" s="299" t="s">
        <v>2168</v>
      </c>
      <c r="N417" s="196" t="s">
        <v>122</v>
      </c>
      <c r="O417" s="196">
        <v>60251</v>
      </c>
      <c r="P417" s="68" t="s">
        <v>70</v>
      </c>
      <c r="Q417" s="66">
        <f t="shared" si="37"/>
        <v>522301</v>
      </c>
      <c r="R417" s="66" t="str">
        <f t="shared" si="38"/>
        <v>HAN.01.</v>
      </c>
      <c r="S417" s="344" t="str">
        <f t="shared" ref="S417:S447" si="43">IFERROR(VLOOKUP(R417,D$8:G$125,2,0),0)</f>
        <v>Prowadzenie sprzedaży</v>
      </c>
      <c r="T417" s="671" t="s">
        <v>2325</v>
      </c>
      <c r="U417" s="133">
        <v>1</v>
      </c>
      <c r="V417" s="436">
        <v>0</v>
      </c>
      <c r="W417" s="470" t="s">
        <v>1994</v>
      </c>
      <c r="X417" s="436">
        <v>1</v>
      </c>
      <c r="Y417" s="436">
        <v>0</v>
      </c>
      <c r="Z417" s="526" t="str">
        <f t="shared" si="41"/>
        <v>Wojewódzki Zakład Doskonalenia Zawodowego w Opolu, ul. Małopolska 18,  45-301 Opole</v>
      </c>
      <c r="AA417" s="440" t="s">
        <v>1076</v>
      </c>
      <c r="AB417" s="120"/>
      <c r="AC417" s="120"/>
      <c r="AD417" s="120"/>
    </row>
    <row r="418" spans="12:31" customFormat="1" ht="15" customHeight="1">
      <c r="L418" s="66">
        <v>684</v>
      </c>
      <c r="M418" s="68" t="s">
        <v>2365</v>
      </c>
      <c r="N418" s="66" t="s">
        <v>1075</v>
      </c>
      <c r="O418" s="66"/>
      <c r="P418" s="68" t="s">
        <v>194</v>
      </c>
      <c r="Q418" s="66">
        <f t="shared" ref="Q418:Q481" si="44">IFERROR(VLOOKUP(P418,B$8:E$125,2,0),0)</f>
        <v>711204</v>
      </c>
      <c r="R418" s="66" t="str">
        <f t="shared" ref="R418:R481" si="45">IFERROR(VLOOKUP(Q418,C$8:F$125,2,0),0)</f>
        <v>BUD.12.</v>
      </c>
      <c r="S418" s="344" t="str">
        <f t="shared" si="43"/>
        <v> Wykonywanie robót murarskich i tynkarskich</v>
      </c>
      <c r="T418" s="430" t="s">
        <v>2284</v>
      </c>
      <c r="U418" s="133">
        <v>1</v>
      </c>
      <c r="V418" s="436">
        <v>0</v>
      </c>
      <c r="W418" s="470"/>
      <c r="X418" s="436">
        <v>1</v>
      </c>
      <c r="Y418" s="436">
        <v>0</v>
      </c>
      <c r="Z418" s="526" t="str">
        <f t="shared" si="41"/>
        <v>Centrum Kształcenia Zawodowego w Świdnicy, 58-105 Świdnica, ul. Gen. Władysława Sikorskiego 41</v>
      </c>
      <c r="AA418" s="440" t="s">
        <v>93</v>
      </c>
      <c r="AB418" s="120"/>
      <c r="AC418" s="120"/>
      <c r="AD418" s="120"/>
    </row>
    <row r="419" spans="12:31" customFormat="1" ht="15" customHeight="1">
      <c r="L419" s="66">
        <v>681</v>
      </c>
      <c r="M419" s="68"/>
      <c r="N419" s="383" t="s">
        <v>2069</v>
      </c>
      <c r="O419" s="383"/>
      <c r="P419" s="68" t="s">
        <v>70</v>
      </c>
      <c r="Q419" s="383">
        <f t="shared" si="44"/>
        <v>522301</v>
      </c>
      <c r="R419" s="383" t="str">
        <f t="shared" si="45"/>
        <v>HAN.01.</v>
      </c>
      <c r="S419" s="383" t="str">
        <f t="shared" si="43"/>
        <v>Prowadzenie sprzedaży</v>
      </c>
      <c r="T419" s="423" t="s">
        <v>2280</v>
      </c>
      <c r="U419" s="65">
        <v>2</v>
      </c>
      <c r="V419" s="444">
        <v>0</v>
      </c>
      <c r="W419" s="471" t="s">
        <v>1994</v>
      </c>
      <c r="X419" s="444">
        <v>2</v>
      </c>
      <c r="Y419" s="444">
        <v>2</v>
      </c>
      <c r="Z419" s="526" t="str">
        <f t="shared" si="41"/>
        <v>Centrum Kształcenia Zawodowego w Oleśnicy, ul. Wojska Polskiego 67</v>
      </c>
      <c r="AA419" s="440" t="s">
        <v>692</v>
      </c>
      <c r="AB419" s="448"/>
      <c r="AC419" s="120"/>
      <c r="AD419" s="120"/>
    </row>
    <row r="420" spans="12:31" customFormat="1" ht="15" customHeight="1">
      <c r="L420" s="66">
        <v>682</v>
      </c>
      <c r="M420" s="68"/>
      <c r="N420" s="66" t="s">
        <v>2069</v>
      </c>
      <c r="O420" s="66"/>
      <c r="P420" s="393" t="s">
        <v>71</v>
      </c>
      <c r="Q420" s="66">
        <f t="shared" si="44"/>
        <v>512001</v>
      </c>
      <c r="R420" s="66" t="str">
        <f t="shared" si="45"/>
        <v>HGT.02.</v>
      </c>
      <c r="S420" s="66" t="str">
        <f t="shared" si="43"/>
        <v> Przygotowanie i wydawanie dań</v>
      </c>
      <c r="T420" s="651" t="s">
        <v>2280</v>
      </c>
      <c r="U420" s="271">
        <v>3</v>
      </c>
      <c r="V420" s="444">
        <v>0</v>
      </c>
      <c r="W420" s="471" t="s">
        <v>1994</v>
      </c>
      <c r="X420" s="444">
        <v>3</v>
      </c>
      <c r="Y420" s="444">
        <v>0</v>
      </c>
      <c r="Z420" s="526" t="str">
        <f t="shared" si="41"/>
        <v>Centrum Kształcenia Zawodowego w Oleśnicy, ul. Wojska Polskiego 67</v>
      </c>
      <c r="AA420" s="440" t="s">
        <v>692</v>
      </c>
      <c r="AB420" s="448"/>
      <c r="AC420" s="448"/>
      <c r="AD420" s="120"/>
    </row>
    <row r="421" spans="12:31" customFormat="1" ht="15" customHeight="1">
      <c r="L421" s="66">
        <v>409</v>
      </c>
      <c r="M421" s="64" t="s">
        <v>1864</v>
      </c>
      <c r="N421" s="71" t="s">
        <v>186</v>
      </c>
      <c r="O421" s="71">
        <v>40806</v>
      </c>
      <c r="P421" s="68" t="s">
        <v>69</v>
      </c>
      <c r="Q421" s="66">
        <f t="shared" si="44"/>
        <v>741203</v>
      </c>
      <c r="R421" s="66" t="str">
        <f t="shared" si="45"/>
        <v>MOT.02.</v>
      </c>
      <c r="S421" s="344" t="str">
        <f t="shared" si="43"/>
        <v>Obsługa, diagnozowanie oraz naprawa mechatronicznych systemów pojazdów samochodowych</v>
      </c>
      <c r="T421" s="195"/>
      <c r="U421" s="481">
        <v>0</v>
      </c>
      <c r="V421" s="441">
        <v>0</v>
      </c>
      <c r="W421" s="468" t="s">
        <v>1996</v>
      </c>
      <c r="X421" s="441">
        <v>0</v>
      </c>
      <c r="Y421" s="441">
        <v>0</v>
      </c>
      <c r="Z421" s="526">
        <f t="shared" si="41"/>
        <v>0</v>
      </c>
      <c r="AA421" s="440"/>
      <c r="AB421" s="120"/>
      <c r="AC421" s="120"/>
      <c r="AD421" s="120"/>
    </row>
    <row r="422" spans="12:31" customFormat="1" ht="15" customHeight="1">
      <c r="L422" s="66">
        <v>410</v>
      </c>
      <c r="M422" s="64" t="s">
        <v>1864</v>
      </c>
      <c r="N422" s="71" t="s">
        <v>186</v>
      </c>
      <c r="O422" s="71">
        <v>40806</v>
      </c>
      <c r="P422" s="68" t="s">
        <v>175</v>
      </c>
      <c r="Q422" s="66">
        <f t="shared" si="44"/>
        <v>751201</v>
      </c>
      <c r="R422" s="66" t="str">
        <f t="shared" si="45"/>
        <v>SPC.01.</v>
      </c>
      <c r="S422" s="344" t="str">
        <f t="shared" si="43"/>
        <v>Produkcja wyrobów cukierniczych</v>
      </c>
      <c r="T422" s="425" t="s">
        <v>2279</v>
      </c>
      <c r="U422" s="133">
        <v>2</v>
      </c>
      <c r="V422" s="436">
        <v>1</v>
      </c>
      <c r="W422" s="468" t="s">
        <v>1994</v>
      </c>
      <c r="X422" s="436">
        <v>0</v>
      </c>
      <c r="Y422" s="436">
        <v>0</v>
      </c>
      <c r="Z422" s="529" t="str">
        <f t="shared" si="41"/>
        <v>Centrum Kształcenia Zawodowego i Ustawicznego w Legnicy, ul. Lotnicza 26, 59-220 Legnica</v>
      </c>
      <c r="AA422" s="440" t="s">
        <v>691</v>
      </c>
      <c r="AB422" s="120"/>
      <c r="AC422" s="120"/>
      <c r="AD422" s="120"/>
    </row>
    <row r="423" spans="12:31" customFormat="1" ht="15" customHeight="1">
      <c r="L423" s="66">
        <v>411</v>
      </c>
      <c r="M423" s="64" t="s">
        <v>1864</v>
      </c>
      <c r="N423" s="71" t="s">
        <v>186</v>
      </c>
      <c r="O423" s="71">
        <v>40806</v>
      </c>
      <c r="P423" s="68" t="s">
        <v>191</v>
      </c>
      <c r="Q423" s="66">
        <f t="shared" si="44"/>
        <v>741201</v>
      </c>
      <c r="R423" s="66" t="str">
        <f t="shared" si="45"/>
        <v>ELE.01.</v>
      </c>
      <c r="S423" s="344" t="str">
        <f t="shared" si="43"/>
        <v> Montaż i obsługa maszyn i urządzeń elektrycznych</v>
      </c>
      <c r="T423" s="424" t="s">
        <v>2366</v>
      </c>
      <c r="U423" s="259">
        <v>13</v>
      </c>
      <c r="V423" s="441">
        <v>0</v>
      </c>
      <c r="W423" s="468" t="s">
        <v>1994</v>
      </c>
      <c r="X423" s="441">
        <v>13</v>
      </c>
      <c r="Y423" s="441">
        <v>0</v>
      </c>
      <c r="Z423" s="526" t="str">
        <f t="shared" si="41"/>
        <v>Centrum Kształcenia Zawodowego i Ustawicznego, 67-400 Wschowa, Plac Kosynierów 1</v>
      </c>
      <c r="AA423" s="440" t="s">
        <v>679</v>
      </c>
      <c r="AB423" s="120"/>
      <c r="AC423" s="120"/>
      <c r="AD423" s="120"/>
      <c r="AE423" t="s">
        <v>2237</v>
      </c>
    </row>
    <row r="424" spans="12:31" customFormat="1" ht="15" customHeight="1">
      <c r="L424" s="66">
        <v>412</v>
      </c>
      <c r="M424" s="64" t="s">
        <v>1864</v>
      </c>
      <c r="N424" s="71" t="s">
        <v>186</v>
      </c>
      <c r="O424" s="71">
        <v>40806</v>
      </c>
      <c r="P424" s="68" t="s">
        <v>78</v>
      </c>
      <c r="Q424" s="66">
        <f t="shared" si="44"/>
        <v>741103</v>
      </c>
      <c r="R424" s="66" t="str">
        <f t="shared" si="45"/>
        <v>ELE.02.</v>
      </c>
      <c r="S424" s="344" t="str">
        <f t="shared" si="43"/>
        <v>Montaż, uruchamianie i konserwacja instalacji, maszyn i urządzeń elektrycznych</v>
      </c>
      <c r="T424" s="423" t="s">
        <v>2284</v>
      </c>
      <c r="U424" s="259">
        <v>8</v>
      </c>
      <c r="V424" s="441">
        <v>0</v>
      </c>
      <c r="W424" s="468" t="s">
        <v>1996</v>
      </c>
      <c r="X424" s="441">
        <v>8</v>
      </c>
      <c r="Y424" s="441">
        <v>0</v>
      </c>
      <c r="Z424" s="526" t="str">
        <f t="shared" si="41"/>
        <v>Centrum Kształcenia Zawodowego w Świdnicy, 58-105 Świdnica, ul. Gen. Władysława Sikorskiego 41</v>
      </c>
      <c r="AA424" s="440" t="s">
        <v>93</v>
      </c>
      <c r="AB424" s="120"/>
      <c r="AC424" s="120"/>
      <c r="AD424" s="120"/>
    </row>
    <row r="425" spans="12:31" customFormat="1" ht="15" customHeight="1">
      <c r="L425" s="66">
        <v>413</v>
      </c>
      <c r="M425" s="64" t="s">
        <v>1864</v>
      </c>
      <c r="N425" s="71" t="s">
        <v>186</v>
      </c>
      <c r="O425" s="71">
        <v>40806</v>
      </c>
      <c r="P425" s="68" t="s">
        <v>99</v>
      </c>
      <c r="Q425" s="66">
        <f t="shared" si="44"/>
        <v>514101</v>
      </c>
      <c r="R425" s="66" t="str">
        <f t="shared" si="45"/>
        <v>FRK.01.</v>
      </c>
      <c r="S425" s="344" t="str">
        <f t="shared" si="43"/>
        <v>Wykonywanie usług fryzjerskich</v>
      </c>
      <c r="T425" s="425" t="s">
        <v>2321</v>
      </c>
      <c r="U425" s="259">
        <v>8</v>
      </c>
      <c r="V425" s="505">
        <v>7</v>
      </c>
      <c r="W425" s="456" t="s">
        <v>1994</v>
      </c>
      <c r="X425" s="441">
        <v>5</v>
      </c>
      <c r="Y425" s="505">
        <v>4</v>
      </c>
      <c r="Z425" s="526" t="str">
        <f t="shared" si="41"/>
        <v>Centrum Kształcenia Zawodowego i Ustawicznego w Legnicy, ul. Lotnicza 26, 59-220 Legnica</v>
      </c>
      <c r="AA425" s="440" t="s">
        <v>691</v>
      </c>
      <c r="AB425" s="120"/>
      <c r="AC425" s="120"/>
      <c r="AD425" s="120"/>
    </row>
    <row r="426" spans="12:31" customFormat="1" ht="15" customHeight="1">
      <c r="L426" s="66">
        <v>414</v>
      </c>
      <c r="M426" s="64" t="s">
        <v>1864</v>
      </c>
      <c r="N426" s="71" t="s">
        <v>186</v>
      </c>
      <c r="O426" s="71">
        <v>40806</v>
      </c>
      <c r="P426" s="68" t="s">
        <v>71</v>
      </c>
      <c r="Q426" s="66">
        <f t="shared" si="44"/>
        <v>512001</v>
      </c>
      <c r="R426" s="66" t="str">
        <f t="shared" si="45"/>
        <v>HGT.02.</v>
      </c>
      <c r="S426" s="344" t="str">
        <f t="shared" si="43"/>
        <v> Przygotowanie i wydawanie dań</v>
      </c>
      <c r="T426" s="425" t="s">
        <v>2321</v>
      </c>
      <c r="U426" s="259">
        <v>6</v>
      </c>
      <c r="V426" s="505">
        <v>3</v>
      </c>
      <c r="W426" s="456" t="s">
        <v>1994</v>
      </c>
      <c r="X426" s="441">
        <v>1</v>
      </c>
      <c r="Y426" s="505">
        <v>1</v>
      </c>
      <c r="Z426" s="526" t="str">
        <f t="shared" si="41"/>
        <v>Centrum Kształcenia Zawodowego i Ustawicznego w Legnicy, ul. Lotnicza 26, 59-220 Legnica</v>
      </c>
      <c r="AA426" s="440" t="s">
        <v>691</v>
      </c>
      <c r="AB426" s="120"/>
      <c r="AC426" s="120"/>
      <c r="AD426" s="120"/>
    </row>
    <row r="427" spans="12:31" customFormat="1" ht="15" customHeight="1">
      <c r="L427" s="66">
        <v>415</v>
      </c>
      <c r="M427" s="64" t="s">
        <v>1864</v>
      </c>
      <c r="N427" s="71" t="s">
        <v>186</v>
      </c>
      <c r="O427" s="71">
        <v>40806</v>
      </c>
      <c r="P427" s="68" t="s">
        <v>66</v>
      </c>
      <c r="Q427" s="66">
        <f t="shared" si="44"/>
        <v>723103</v>
      </c>
      <c r="R427" s="66" t="str">
        <f t="shared" si="45"/>
        <v>MOT.05.</v>
      </c>
      <c r="S427" s="344" t="str">
        <f t="shared" si="43"/>
        <v>Obsługa, diagnozowanie oraz naprawa pojazdów samochodowych</v>
      </c>
      <c r="T427" s="424" t="s">
        <v>2276</v>
      </c>
      <c r="U427" s="259">
        <v>7</v>
      </c>
      <c r="V427" s="505">
        <v>0</v>
      </c>
      <c r="W427" s="456" t="s">
        <v>1996</v>
      </c>
      <c r="X427" s="441">
        <v>0</v>
      </c>
      <c r="Y427" s="505">
        <v>0</v>
      </c>
      <c r="Z427" s="526" t="str">
        <f t="shared" si="41"/>
        <v>Głogowskie Centrum Kształcenia Zawodowego w Głogowie</v>
      </c>
      <c r="AA427" s="440" t="s">
        <v>475</v>
      </c>
      <c r="AB427" s="120"/>
      <c r="AC427" s="120"/>
      <c r="AD427" s="120"/>
    </row>
    <row r="428" spans="12:31" customFormat="1" ht="15" customHeight="1">
      <c r="L428" s="66">
        <v>416</v>
      </c>
      <c r="M428" s="64" t="s">
        <v>1864</v>
      </c>
      <c r="N428" s="71" t="s">
        <v>186</v>
      </c>
      <c r="O428" s="71">
        <v>40806</v>
      </c>
      <c r="P428" s="68" t="s">
        <v>543</v>
      </c>
      <c r="Q428" s="66">
        <f t="shared" si="44"/>
        <v>742202</v>
      </c>
      <c r="R428" s="66" t="str">
        <f t="shared" si="45"/>
        <v>INF.01.</v>
      </c>
      <c r="S428" s="344" t="str">
        <f t="shared" si="43"/>
        <v> Montaż i utrzymanie torów telekomunikacyjnych oraz urządzeń abonenckich</v>
      </c>
      <c r="T428" s="73"/>
      <c r="U428" s="481">
        <v>0</v>
      </c>
      <c r="V428" s="436">
        <v>0</v>
      </c>
      <c r="W428" s="468"/>
      <c r="X428" s="436">
        <v>0</v>
      </c>
      <c r="Y428" s="436">
        <v>0</v>
      </c>
      <c r="Z428" s="526" t="s">
        <v>1864</v>
      </c>
      <c r="AA428" s="440" t="s">
        <v>1834</v>
      </c>
      <c r="AB428" s="120"/>
      <c r="AC428" s="120"/>
      <c r="AD428" s="120"/>
    </row>
    <row r="429" spans="12:31" customFormat="1" ht="15" customHeight="1">
      <c r="L429" s="66">
        <v>417</v>
      </c>
      <c r="M429" s="64" t="s">
        <v>1864</v>
      </c>
      <c r="N429" s="71" t="s">
        <v>186</v>
      </c>
      <c r="O429" s="71">
        <v>40806</v>
      </c>
      <c r="P429" s="68" t="s">
        <v>73</v>
      </c>
      <c r="Q429" s="66">
        <f t="shared" si="44"/>
        <v>722307</v>
      </c>
      <c r="R429" s="66" t="str">
        <f t="shared" si="45"/>
        <v>MEC.05.</v>
      </c>
      <c r="S429" s="344" t="str">
        <f t="shared" si="43"/>
        <v> Użytkowanie obrabiarek skrawających</v>
      </c>
      <c r="T429" s="424" t="s">
        <v>2279</v>
      </c>
      <c r="U429" s="133">
        <v>4</v>
      </c>
      <c r="V429" s="436">
        <v>0</v>
      </c>
      <c r="W429" s="468" t="s">
        <v>1996</v>
      </c>
      <c r="X429" s="436">
        <v>4</v>
      </c>
      <c r="Y429" s="436">
        <v>0</v>
      </c>
      <c r="Z429" s="526" t="str">
        <f t="shared" ref="Z429:Z449" si="46">IFERROR(VLOOKUP(AA429,AH$8:AI$35,2,0),0)</f>
        <v>Centrum Kształcenia Zawodowego w Świdnicy, 58-105 Świdnica, ul. Gen. Władysława Sikorskiego 41</v>
      </c>
      <c r="AA429" s="440" t="s">
        <v>93</v>
      </c>
      <c r="AB429" s="120"/>
      <c r="AC429" s="120"/>
      <c r="AD429" s="120"/>
    </row>
    <row r="430" spans="12:31" customFormat="1" ht="15" customHeight="1">
      <c r="L430" s="66">
        <v>418</v>
      </c>
      <c r="M430" s="64" t="s">
        <v>1864</v>
      </c>
      <c r="N430" s="71" t="s">
        <v>186</v>
      </c>
      <c r="O430" s="71">
        <v>40806</v>
      </c>
      <c r="P430" s="68" t="s">
        <v>70</v>
      </c>
      <c r="Q430" s="66">
        <f t="shared" si="44"/>
        <v>522301</v>
      </c>
      <c r="R430" s="66" t="str">
        <f t="shared" si="45"/>
        <v>HAN.01.</v>
      </c>
      <c r="S430" s="344" t="str">
        <f t="shared" si="43"/>
        <v>Prowadzenie sprzedaży</v>
      </c>
      <c r="T430" s="428" t="s">
        <v>2285</v>
      </c>
      <c r="U430" s="133">
        <v>8</v>
      </c>
      <c r="V430" s="436">
        <v>6</v>
      </c>
      <c r="W430" s="468" t="s">
        <v>1994</v>
      </c>
      <c r="X430" s="436">
        <v>0</v>
      </c>
      <c r="Y430" s="436">
        <v>0</v>
      </c>
      <c r="Z430" s="515" t="str">
        <f t="shared" si="46"/>
        <v>Centrum Kształcenia Zawodowego i Ustawicznego w Legnicy, ul. Lotnicza 26, 59-220 Legnica</v>
      </c>
      <c r="AA430" s="440" t="s">
        <v>691</v>
      </c>
      <c r="AB430" s="120"/>
      <c r="AC430" s="120"/>
      <c r="AD430" s="120"/>
    </row>
    <row r="431" spans="12:31" customFormat="1" ht="15" customHeight="1">
      <c r="L431" s="66">
        <v>419</v>
      </c>
      <c r="M431" s="64" t="s">
        <v>1864</v>
      </c>
      <c r="N431" s="71" t="s">
        <v>186</v>
      </c>
      <c r="O431" s="71">
        <v>40806</v>
      </c>
      <c r="P431" s="68" t="s">
        <v>70</v>
      </c>
      <c r="Q431" s="66">
        <f t="shared" si="44"/>
        <v>522301</v>
      </c>
      <c r="R431" s="66" t="str">
        <f t="shared" si="45"/>
        <v>HAN.01.</v>
      </c>
      <c r="S431" s="344" t="str">
        <f t="shared" si="43"/>
        <v>Prowadzenie sprzedaży</v>
      </c>
      <c r="T431" s="428" t="s">
        <v>2281</v>
      </c>
      <c r="U431" s="133">
        <v>9</v>
      </c>
      <c r="V431" s="436">
        <v>8</v>
      </c>
      <c r="W431" s="468" t="s">
        <v>1994</v>
      </c>
      <c r="X431" s="436">
        <v>0</v>
      </c>
      <c r="Y431" s="436">
        <v>0</v>
      </c>
      <c r="Z431" s="526" t="str">
        <f t="shared" si="46"/>
        <v>Centrum Kształcenia Zawodowego i Ustawicznego w Legnicy, ul. Lotnicza 26, 59-220 Legnica</v>
      </c>
      <c r="AA431" s="440" t="s">
        <v>691</v>
      </c>
      <c r="AB431" s="271"/>
      <c r="AC431" s="120"/>
      <c r="AD431" s="120"/>
    </row>
    <row r="432" spans="12:31" customFormat="1" ht="15" customHeight="1">
      <c r="L432" s="66">
        <v>420</v>
      </c>
      <c r="M432" s="64" t="s">
        <v>1864</v>
      </c>
      <c r="N432" s="71" t="s">
        <v>186</v>
      </c>
      <c r="O432" s="71">
        <v>40806</v>
      </c>
      <c r="P432" s="68" t="s">
        <v>70</v>
      </c>
      <c r="Q432" s="66">
        <f t="shared" si="44"/>
        <v>522301</v>
      </c>
      <c r="R432" s="66" t="str">
        <f t="shared" si="45"/>
        <v>HAN.01.</v>
      </c>
      <c r="S432" s="344" t="str">
        <f t="shared" si="43"/>
        <v>Prowadzenie sprzedaży</v>
      </c>
      <c r="T432" s="425" t="s">
        <v>2321</v>
      </c>
      <c r="U432" s="133">
        <v>9</v>
      </c>
      <c r="V432" s="436">
        <v>9</v>
      </c>
      <c r="W432" s="468" t="s">
        <v>1994</v>
      </c>
      <c r="X432" s="436">
        <v>0</v>
      </c>
      <c r="Y432" s="436">
        <v>0</v>
      </c>
      <c r="Z432" s="515" t="str">
        <f t="shared" si="46"/>
        <v>Centrum Kształcenia Zawodowego i Ustawicznego w Legnicy, ul. Lotnicza 26, 59-220 Legnica</v>
      </c>
      <c r="AA432" s="440" t="s">
        <v>691</v>
      </c>
      <c r="AB432" s="271"/>
      <c r="AC432" s="120"/>
      <c r="AD432" s="120"/>
    </row>
    <row r="433" spans="1:37" customFormat="1" ht="15" customHeight="1">
      <c r="L433" s="66">
        <v>421</v>
      </c>
      <c r="M433" s="64" t="s">
        <v>1864</v>
      </c>
      <c r="N433" s="71" t="s">
        <v>186</v>
      </c>
      <c r="O433" s="71">
        <v>40806</v>
      </c>
      <c r="P433" s="68" t="s">
        <v>80</v>
      </c>
      <c r="Q433" s="66">
        <f t="shared" si="44"/>
        <v>752205</v>
      </c>
      <c r="R433" s="66" t="str">
        <f t="shared" si="45"/>
        <v>DRM.04.</v>
      </c>
      <c r="S433" s="344" t="str">
        <f t="shared" si="43"/>
        <v> Wytwarzanie wyrobów z drewna i materiałów drewnopochodnych</v>
      </c>
      <c r="T433" s="424" t="s">
        <v>2281</v>
      </c>
      <c r="U433" s="133">
        <v>2</v>
      </c>
      <c r="V433" s="436">
        <v>0</v>
      </c>
      <c r="W433" s="468" t="s">
        <v>1996</v>
      </c>
      <c r="X433" s="436">
        <v>2</v>
      </c>
      <c r="Y433" s="436">
        <v>0</v>
      </c>
      <c r="Z433" s="526" t="str">
        <f t="shared" si="46"/>
        <v>Centrum Kształcenia Zawodowego w Świdnicy, 58-105 Świdnica, ul. Gen. Władysława Sikorskiego 41</v>
      </c>
      <c r="AA433" s="440" t="s">
        <v>93</v>
      </c>
      <c r="AB433" s="271"/>
      <c r="AC433" s="120"/>
      <c r="AD433" s="120"/>
    </row>
    <row r="434" spans="1:37" customFormat="1" ht="15" customHeight="1">
      <c r="L434" s="66">
        <v>422</v>
      </c>
      <c r="M434" s="64" t="s">
        <v>1864</v>
      </c>
      <c r="N434" s="71" t="s">
        <v>186</v>
      </c>
      <c r="O434" s="71">
        <v>40806</v>
      </c>
      <c r="P434" s="68" t="s">
        <v>177</v>
      </c>
      <c r="Q434" s="66">
        <f t="shared" si="44"/>
        <v>722204</v>
      </c>
      <c r="R434" s="66" t="str">
        <f t="shared" si="45"/>
        <v>MEC.08.</v>
      </c>
      <c r="S434" s="344" t="str">
        <f t="shared" si="43"/>
        <v>Wykonywanie i naprawa elementów maszyn, urządzeń i narzędzi</v>
      </c>
      <c r="T434" s="424" t="s">
        <v>2280</v>
      </c>
      <c r="U434" s="133">
        <v>2</v>
      </c>
      <c r="V434" s="436">
        <v>0</v>
      </c>
      <c r="W434" s="468" t="s">
        <v>1996</v>
      </c>
      <c r="X434" s="436">
        <v>2</v>
      </c>
      <c r="Y434" s="436">
        <v>0</v>
      </c>
      <c r="Z434" s="515" t="str">
        <f t="shared" si="46"/>
        <v>Centrum Kształcenia Zawodowego w Świdnicy, 58-105 Świdnica, ul. Gen. Władysława Sikorskiego 41</v>
      </c>
      <c r="AA434" s="440" t="s">
        <v>93</v>
      </c>
      <c r="AB434" s="271"/>
      <c r="AC434" s="120"/>
      <c r="AD434" s="120"/>
    </row>
    <row r="435" spans="1:37" customFormat="1" ht="15" customHeight="1">
      <c r="L435" s="66">
        <v>423</v>
      </c>
      <c r="M435" s="64" t="s">
        <v>1864</v>
      </c>
      <c r="N435" s="71" t="s">
        <v>186</v>
      </c>
      <c r="O435" s="71">
        <v>40806</v>
      </c>
      <c r="P435" s="68" t="s">
        <v>515</v>
      </c>
      <c r="Q435" s="66">
        <f t="shared" si="44"/>
        <v>723310</v>
      </c>
      <c r="R435" s="66" t="str">
        <f t="shared" si="45"/>
        <v>MEC.03.</v>
      </c>
      <c r="S435" s="344" t="str">
        <f t="shared" si="43"/>
        <v>Montaż i obsługa maszyn i urządzeń</v>
      </c>
      <c r="T435" s="424" t="s">
        <v>2282</v>
      </c>
      <c r="U435" s="259">
        <v>1</v>
      </c>
      <c r="V435" s="441">
        <v>0</v>
      </c>
      <c r="W435" s="468" t="s">
        <v>1994</v>
      </c>
      <c r="X435" s="441">
        <v>1</v>
      </c>
      <c r="Y435" s="441">
        <v>0</v>
      </c>
      <c r="Z435" s="515" t="str">
        <f t="shared" si="46"/>
        <v>Centrum Kształcenia Zawodowego nr 1 w Gliwicach Gliwickie Centrum Edukacji u.Stefana Okrzei 20</v>
      </c>
      <c r="AA435" s="440" t="s">
        <v>1983</v>
      </c>
      <c r="AB435" s="271"/>
      <c r="AC435" s="120"/>
      <c r="AD435" s="120"/>
    </row>
    <row r="436" spans="1:37" ht="15" customHeight="1">
      <c r="A436" s="1"/>
      <c r="L436" s="66">
        <v>676</v>
      </c>
      <c r="M436" s="297" t="s">
        <v>2249</v>
      </c>
      <c r="N436" s="196" t="s">
        <v>2086</v>
      </c>
      <c r="O436" s="196"/>
      <c r="P436" s="68" t="s">
        <v>76</v>
      </c>
      <c r="Q436" s="66">
        <f t="shared" si="44"/>
        <v>721306</v>
      </c>
      <c r="R436" s="66" t="str">
        <f t="shared" si="45"/>
        <v>MOT.01.</v>
      </c>
      <c r="S436" s="344" t="str">
        <f t="shared" si="43"/>
        <v>Diagnozowanie i naprawa nadwozi pojazdów samochodowych</v>
      </c>
      <c r="T436" s="426" t="s">
        <v>2285</v>
      </c>
      <c r="U436" s="441">
        <v>1</v>
      </c>
      <c r="V436" s="441">
        <v>0</v>
      </c>
      <c r="W436" s="468" t="s">
        <v>1996</v>
      </c>
      <c r="X436" s="441">
        <v>0</v>
      </c>
      <c r="Y436" s="441">
        <v>0</v>
      </c>
      <c r="Z436" s="526" t="str">
        <f t="shared" si="46"/>
        <v>Centrum Kształcenia Zawodowego w Świdnicy, 58-105 Świdnica, ul. Gen. Władysława Sikorskiego 41</v>
      </c>
      <c r="AA436" s="440" t="s">
        <v>93</v>
      </c>
      <c r="AB436" s="120"/>
      <c r="AC436" s="271"/>
      <c r="AD436" s="120"/>
      <c r="AK436" s="1" t="s">
        <v>203</v>
      </c>
    </row>
    <row r="437" spans="1:37" ht="15" customHeight="1">
      <c r="A437" s="1"/>
      <c r="L437" s="66">
        <v>677</v>
      </c>
      <c r="M437" s="297" t="s">
        <v>2250</v>
      </c>
      <c r="N437" s="196" t="s">
        <v>2086</v>
      </c>
      <c r="O437" s="196"/>
      <c r="P437" s="68" t="s">
        <v>76</v>
      </c>
      <c r="Q437" s="66">
        <f t="shared" si="44"/>
        <v>721306</v>
      </c>
      <c r="R437" s="66" t="str">
        <f t="shared" si="45"/>
        <v>MOT.01.</v>
      </c>
      <c r="S437" s="344" t="str">
        <f t="shared" si="43"/>
        <v>Diagnozowanie i naprawa nadwozi pojazdów samochodowych</v>
      </c>
      <c r="T437" s="424" t="s">
        <v>2285</v>
      </c>
      <c r="U437" s="259">
        <v>1</v>
      </c>
      <c r="V437" s="441">
        <v>0</v>
      </c>
      <c r="W437" s="473" t="s">
        <v>1996</v>
      </c>
      <c r="X437" s="441">
        <v>0</v>
      </c>
      <c r="Y437" s="441">
        <v>0</v>
      </c>
      <c r="Z437" s="515" t="str">
        <f t="shared" si="46"/>
        <v>Centrum Kształcenia Zawodowego w Świdnicy, 58-105 Świdnica, ul. Gen. Władysława Sikorskiego 41</v>
      </c>
      <c r="AA437" s="440" t="s">
        <v>93</v>
      </c>
      <c r="AB437" s="448"/>
      <c r="AC437" s="120"/>
      <c r="AD437" s="120"/>
    </row>
    <row r="438" spans="1:37" ht="15" customHeight="1">
      <c r="A438" s="1"/>
      <c r="L438" s="66">
        <v>678</v>
      </c>
      <c r="M438" s="297" t="s">
        <v>2249</v>
      </c>
      <c r="N438" s="196" t="s">
        <v>2086</v>
      </c>
      <c r="O438" s="196"/>
      <c r="P438" s="68" t="s">
        <v>192</v>
      </c>
      <c r="Q438" s="66">
        <f t="shared" si="44"/>
        <v>713203</v>
      </c>
      <c r="R438" s="66" t="str">
        <f t="shared" si="45"/>
        <v>MOT.03.</v>
      </c>
      <c r="S438" s="344" t="str">
        <f t="shared" si="43"/>
        <v>Diagnozowanie i naprawa powłok lakierniczych</v>
      </c>
      <c r="T438" s="424" t="s">
        <v>2282</v>
      </c>
      <c r="U438" s="482">
        <v>0</v>
      </c>
      <c r="V438" s="441">
        <v>0</v>
      </c>
      <c r="W438" s="468" t="s">
        <v>1996</v>
      </c>
      <c r="X438" s="441">
        <v>0</v>
      </c>
      <c r="Y438" s="441">
        <v>0</v>
      </c>
      <c r="Z438" s="515" t="str">
        <f t="shared" si="46"/>
        <v>Centrum Kształcenia Zawodowego w Świdnicy, 58-105 Świdnica, ul. Gen. Władysława Sikorskiego 41</v>
      </c>
      <c r="AA438" s="440" t="s">
        <v>93</v>
      </c>
      <c r="AB438" s="448"/>
      <c r="AC438" s="120"/>
      <c r="AD438" s="120"/>
    </row>
    <row r="439" spans="1:37" ht="15" customHeight="1">
      <c r="A439" s="1"/>
      <c r="L439" s="66">
        <v>679</v>
      </c>
      <c r="M439" s="297" t="s">
        <v>2256</v>
      </c>
      <c r="N439" s="196" t="s">
        <v>2086</v>
      </c>
      <c r="O439" s="196"/>
      <c r="P439" s="68" t="s">
        <v>175</v>
      </c>
      <c r="Q439" s="66">
        <f t="shared" si="44"/>
        <v>751201</v>
      </c>
      <c r="R439" s="66" t="str">
        <f t="shared" si="45"/>
        <v>SPC.01.</v>
      </c>
      <c r="S439" s="344" t="str">
        <f t="shared" si="43"/>
        <v>Produkcja wyrobów cukierniczych</v>
      </c>
      <c r="T439" s="424" t="s">
        <v>2282</v>
      </c>
      <c r="U439" s="436">
        <v>1</v>
      </c>
      <c r="V439" s="441">
        <v>0</v>
      </c>
      <c r="W439" s="468" t="s">
        <v>1996</v>
      </c>
      <c r="X439" s="441">
        <v>0</v>
      </c>
      <c r="Y439" s="441">
        <v>0</v>
      </c>
      <c r="Z439" s="515" t="str">
        <f t="shared" si="46"/>
        <v>Centrum Kształcenia Zawodowego w Świdnicy, 58-105 Świdnica, ul. Gen. Władysława Sikorskiego 41</v>
      </c>
      <c r="AA439" s="440" t="s">
        <v>93</v>
      </c>
      <c r="AB439" s="448"/>
      <c r="AC439" s="120"/>
      <c r="AD439" s="120"/>
    </row>
    <row r="440" spans="1:37" ht="15" customHeight="1">
      <c r="A440" s="1"/>
      <c r="L440" s="66">
        <v>424</v>
      </c>
      <c r="M440" s="87" t="s">
        <v>2015</v>
      </c>
      <c r="N440" s="66" t="s">
        <v>471</v>
      </c>
      <c r="O440" s="66">
        <v>106261</v>
      </c>
      <c r="P440" s="68" t="s">
        <v>71</v>
      </c>
      <c r="Q440" s="66">
        <f t="shared" si="44"/>
        <v>512001</v>
      </c>
      <c r="R440" s="66" t="str">
        <f t="shared" si="45"/>
        <v>HGT.02.</v>
      </c>
      <c r="S440" s="344" t="str">
        <f t="shared" si="43"/>
        <v> Przygotowanie i wydawanie dań</v>
      </c>
      <c r="T440" s="444" t="s">
        <v>2321</v>
      </c>
      <c r="U440" s="133">
        <v>4</v>
      </c>
      <c r="V440" s="436">
        <v>2</v>
      </c>
      <c r="W440" s="470" t="s">
        <v>1994</v>
      </c>
      <c r="X440" s="436">
        <v>4</v>
      </c>
      <c r="Y440" s="436">
        <v>2</v>
      </c>
      <c r="Z440" s="526" t="str">
        <f t="shared" si="46"/>
        <v>Centrum Kształcenia Zawodowego i Ustawicznego w Legnicy, ul. Lotnicza 26, 59-220 Legnica</v>
      </c>
      <c r="AA440" s="440" t="s">
        <v>691</v>
      </c>
      <c r="AB440" s="448"/>
      <c r="AC440" s="120"/>
      <c r="AD440" s="120"/>
    </row>
    <row r="441" spans="1:37" customFormat="1" ht="15" customHeight="1">
      <c r="L441" s="66">
        <v>425</v>
      </c>
      <c r="M441" s="87" t="s">
        <v>2015</v>
      </c>
      <c r="N441" s="66" t="s">
        <v>471</v>
      </c>
      <c r="O441" s="66">
        <v>106261</v>
      </c>
      <c r="P441" s="68" t="s">
        <v>70</v>
      </c>
      <c r="Q441" s="66">
        <f t="shared" si="44"/>
        <v>522301</v>
      </c>
      <c r="R441" s="66" t="str">
        <f t="shared" si="45"/>
        <v>HAN.01.</v>
      </c>
      <c r="S441" s="344" t="str">
        <f t="shared" si="43"/>
        <v>Prowadzenie sprzedaży</v>
      </c>
      <c r="T441" s="674" t="s">
        <v>2279</v>
      </c>
      <c r="U441" s="133">
        <v>3</v>
      </c>
      <c r="V441" s="436">
        <v>3</v>
      </c>
      <c r="W441" s="457" t="s">
        <v>1994</v>
      </c>
      <c r="X441" s="436">
        <v>3</v>
      </c>
      <c r="Y441" s="436">
        <v>3</v>
      </c>
      <c r="Z441" s="526" t="str">
        <f t="shared" si="46"/>
        <v>Centrum Kształcenia Zawodowego i Ustawicznego w Legnicy, ul. Lotnicza 26, 59-220 Legnica</v>
      </c>
      <c r="AA441" s="440" t="s">
        <v>691</v>
      </c>
      <c r="AB441" s="448"/>
      <c r="AC441" s="120"/>
      <c r="AD441" s="120"/>
      <c r="AJ441" t="s">
        <v>478</v>
      </c>
    </row>
    <row r="442" spans="1:37" customFormat="1" ht="15" customHeight="1">
      <c r="L442" s="66">
        <v>426</v>
      </c>
      <c r="M442" s="87" t="s">
        <v>2015</v>
      </c>
      <c r="N442" s="66" t="s">
        <v>471</v>
      </c>
      <c r="O442" s="66">
        <v>106261</v>
      </c>
      <c r="P442" s="68" t="s">
        <v>175</v>
      </c>
      <c r="Q442" s="66">
        <f t="shared" si="44"/>
        <v>751201</v>
      </c>
      <c r="R442" s="66" t="str">
        <f t="shared" si="45"/>
        <v>SPC.01.</v>
      </c>
      <c r="S442" s="344" t="str">
        <f t="shared" si="43"/>
        <v>Produkcja wyrobów cukierniczych</v>
      </c>
      <c r="T442" s="674" t="s">
        <v>2279</v>
      </c>
      <c r="U442" s="133">
        <v>2</v>
      </c>
      <c r="V442" s="436">
        <v>0</v>
      </c>
      <c r="W442" s="457" t="s">
        <v>1994</v>
      </c>
      <c r="X442" s="436">
        <v>2</v>
      </c>
      <c r="Y442" s="436">
        <v>0</v>
      </c>
      <c r="Z442" s="536" t="str">
        <f t="shared" si="46"/>
        <v>Centrum Kształcenia Zawodowego i Ustawicznego w Legnicy, ul. Lotnicza 26, 59-220 Legnica</v>
      </c>
      <c r="AA442" s="440" t="s">
        <v>691</v>
      </c>
      <c r="AB442" s="448"/>
      <c r="AC442" s="120"/>
      <c r="AD442" s="120"/>
    </row>
    <row r="443" spans="1:37" customFormat="1" ht="15" customHeight="1">
      <c r="L443" s="66">
        <v>427</v>
      </c>
      <c r="M443" s="87" t="s">
        <v>2015</v>
      </c>
      <c r="N443" s="66" t="s">
        <v>471</v>
      </c>
      <c r="O443" s="66">
        <v>106261</v>
      </c>
      <c r="P443" s="68" t="s">
        <v>66</v>
      </c>
      <c r="Q443" s="66">
        <f t="shared" si="44"/>
        <v>723103</v>
      </c>
      <c r="R443" s="66" t="str">
        <f t="shared" si="45"/>
        <v>MOT.05.</v>
      </c>
      <c r="S443" s="344" t="str">
        <f t="shared" si="43"/>
        <v>Obsługa, diagnozowanie oraz naprawa pojazdów samochodowych</v>
      </c>
      <c r="T443" s="673" t="s">
        <v>2276</v>
      </c>
      <c r="U443" s="259">
        <v>3</v>
      </c>
      <c r="V443" s="441">
        <v>0</v>
      </c>
      <c r="W443" s="472" t="s">
        <v>1994</v>
      </c>
      <c r="X443" s="469">
        <v>0</v>
      </c>
      <c r="Y443" s="469">
        <v>0</v>
      </c>
      <c r="Z443" s="526" t="str">
        <f t="shared" si="46"/>
        <v>Głogowskie Centrum Kształcenia Zawodowego w Głogowie</v>
      </c>
      <c r="AA443" s="440" t="s">
        <v>475</v>
      </c>
      <c r="AB443" s="448"/>
      <c r="AC443" s="120"/>
      <c r="AD443" s="120"/>
    </row>
    <row r="444" spans="1:37" customFormat="1" ht="15" customHeight="1">
      <c r="L444" s="66">
        <v>428</v>
      </c>
      <c r="M444" s="87" t="s">
        <v>2015</v>
      </c>
      <c r="N444" s="66" t="s">
        <v>471</v>
      </c>
      <c r="O444" s="66">
        <v>106261</v>
      </c>
      <c r="P444" s="68" t="s">
        <v>73</v>
      </c>
      <c r="Q444" s="66">
        <f t="shared" si="44"/>
        <v>722307</v>
      </c>
      <c r="R444" s="66" t="str">
        <f t="shared" si="45"/>
        <v>MEC.05.</v>
      </c>
      <c r="S444" s="344" t="str">
        <f t="shared" si="43"/>
        <v> Użytkowanie obrabiarek skrawających</v>
      </c>
      <c r="T444" s="673" t="s">
        <v>2279</v>
      </c>
      <c r="U444" s="259">
        <v>1</v>
      </c>
      <c r="V444" s="441">
        <v>0</v>
      </c>
      <c r="W444" s="444" t="s">
        <v>1994</v>
      </c>
      <c r="X444" s="436">
        <v>1</v>
      </c>
      <c r="Y444" s="436">
        <v>0</v>
      </c>
      <c r="Z444" s="527" t="str">
        <f t="shared" si="46"/>
        <v>Centrum Kształcenia Zawodowego w Świdnicy, 58-105 Świdnica, ul. Gen. Władysława Sikorskiego 41</v>
      </c>
      <c r="AA444" s="440" t="s">
        <v>93</v>
      </c>
      <c r="AB444" s="448"/>
      <c r="AC444" s="120"/>
      <c r="AD444" s="120"/>
    </row>
    <row r="445" spans="1:37" customFormat="1" ht="15" customHeight="1">
      <c r="L445" s="66">
        <v>429</v>
      </c>
      <c r="M445" s="87" t="s">
        <v>2015</v>
      </c>
      <c r="N445" s="66" t="s">
        <v>471</v>
      </c>
      <c r="O445" s="66">
        <v>106261</v>
      </c>
      <c r="P445" s="68" t="s">
        <v>125</v>
      </c>
      <c r="Q445" s="66">
        <f t="shared" si="44"/>
        <v>712618</v>
      </c>
      <c r="R445" s="66" t="str">
        <f t="shared" si="45"/>
        <v>BUD.09.</v>
      </c>
      <c r="S445" s="344" t="str">
        <f t="shared" si="43"/>
        <v>Wykonywanie robót związanych z budową, montażem i eksploatacją sieci oraz instalacji sanitarnych</v>
      </c>
      <c r="T445" s="673" t="s">
        <v>2279</v>
      </c>
      <c r="U445" s="259">
        <v>2</v>
      </c>
      <c r="V445" s="441">
        <v>0</v>
      </c>
      <c r="W445" s="472" t="s">
        <v>1994</v>
      </c>
      <c r="X445" s="469">
        <v>2</v>
      </c>
      <c r="Y445" s="469">
        <v>0</v>
      </c>
      <c r="Z445" s="515" t="str">
        <f t="shared" si="46"/>
        <v>Centrum Kształcenia Zawodowego w Świdnicy, 58-105 Świdnica, ul. Gen. Władysława Sikorskiego 41</v>
      </c>
      <c r="AA445" s="440" t="s">
        <v>93</v>
      </c>
      <c r="AB445" s="120"/>
      <c r="AC445" s="448"/>
      <c r="AD445" s="120"/>
    </row>
    <row r="446" spans="1:37" customFormat="1" ht="15" customHeight="1">
      <c r="L446" s="66">
        <v>430</v>
      </c>
      <c r="M446" s="87" t="s">
        <v>2015</v>
      </c>
      <c r="N446" s="66" t="s">
        <v>471</v>
      </c>
      <c r="O446" s="66">
        <v>106261</v>
      </c>
      <c r="P446" s="68" t="s">
        <v>502</v>
      </c>
      <c r="Q446" s="66">
        <f t="shared" si="44"/>
        <v>742118</v>
      </c>
      <c r="R446" s="66" t="str">
        <f t="shared" si="45"/>
        <v>ELM.03.</v>
      </c>
      <c r="S446" s="344" t="str">
        <f t="shared" si="43"/>
        <v>Montaż, uruchamianie i konserwacja urządzeń i systemów mechatronicznych</v>
      </c>
      <c r="T446" s="673" t="s">
        <v>2370</v>
      </c>
      <c r="U446" s="259">
        <v>1</v>
      </c>
      <c r="V446" s="441">
        <v>0</v>
      </c>
      <c r="W446" s="472" t="s">
        <v>1994</v>
      </c>
      <c r="X446" s="469">
        <v>1</v>
      </c>
      <c r="Y446" s="469">
        <v>0</v>
      </c>
      <c r="Z446" s="515" t="str">
        <f t="shared" si="46"/>
        <v>Centrum Kształcenia Zawodowego i Ustawicznego, 67-400 Wschowa, Plac Kosynierów 1</v>
      </c>
      <c r="AA446" s="440" t="s">
        <v>679</v>
      </c>
      <c r="AB446" s="120"/>
      <c r="AC446" s="120"/>
      <c r="AD446" s="120"/>
    </row>
    <row r="447" spans="1:37" customFormat="1" ht="15" customHeight="1">
      <c r="L447" s="66">
        <v>431</v>
      </c>
      <c r="M447" s="64" t="s">
        <v>2198</v>
      </c>
      <c r="N447" s="66" t="s">
        <v>204</v>
      </c>
      <c r="O447" s="66">
        <v>84234</v>
      </c>
      <c r="P447" s="68" t="s">
        <v>99</v>
      </c>
      <c r="Q447" s="66">
        <f t="shared" si="44"/>
        <v>514101</v>
      </c>
      <c r="R447" s="66" t="str">
        <f t="shared" si="45"/>
        <v>FRK.01.</v>
      </c>
      <c r="S447" s="344" t="str">
        <f t="shared" si="43"/>
        <v>Wykonywanie usług fryzjerskich</v>
      </c>
      <c r="T447" s="424" t="s">
        <v>2291</v>
      </c>
      <c r="U447" s="259">
        <v>3</v>
      </c>
      <c r="V447" s="441">
        <v>2</v>
      </c>
      <c r="W447" s="457" t="s">
        <v>1996</v>
      </c>
      <c r="X447" s="441">
        <v>3</v>
      </c>
      <c r="Y447" s="441">
        <v>2</v>
      </c>
      <c r="Z447" s="526" t="str">
        <f t="shared" si="46"/>
        <v>Zespół Szkół Ponadpodstawowych im. Hipolita Cegielskiego w Ziębicach ul. Wojska Polskiego 3, 57-220 Ziębice</v>
      </c>
      <c r="AA447" s="440" t="s">
        <v>32</v>
      </c>
      <c r="AB447" s="120"/>
      <c r="AC447" s="120"/>
      <c r="AD447" s="120"/>
    </row>
    <row r="448" spans="1:37" customFormat="1" ht="15" customHeight="1">
      <c r="L448" s="66">
        <v>432</v>
      </c>
      <c r="M448" s="64" t="s">
        <v>2198</v>
      </c>
      <c r="N448" s="66" t="s">
        <v>204</v>
      </c>
      <c r="O448" s="66">
        <v>84234</v>
      </c>
      <c r="P448" s="68" t="s">
        <v>99</v>
      </c>
      <c r="Q448" s="66">
        <f t="shared" si="44"/>
        <v>514101</v>
      </c>
      <c r="R448" s="66" t="str">
        <f t="shared" si="45"/>
        <v>FRK.01.</v>
      </c>
      <c r="S448" s="66"/>
      <c r="T448" s="73"/>
      <c r="U448" s="481">
        <v>0</v>
      </c>
      <c r="V448" s="441">
        <v>0</v>
      </c>
      <c r="W448" s="457" t="s">
        <v>1996</v>
      </c>
      <c r="X448" s="441">
        <v>0</v>
      </c>
      <c r="Y448" s="441">
        <v>0</v>
      </c>
      <c r="Z448" s="515" t="str">
        <f t="shared" si="46"/>
        <v>Centrum Kształcenia Zawodowego w Oleśnicy, ul. Wojska Polskiego 67</v>
      </c>
      <c r="AA448" s="440" t="s">
        <v>692</v>
      </c>
      <c r="AB448" s="359"/>
      <c r="AC448" s="359"/>
      <c r="AD448" s="359"/>
    </row>
    <row r="449" spans="12:30" customFormat="1" ht="15" customHeight="1">
      <c r="L449" s="66">
        <v>433</v>
      </c>
      <c r="M449" s="64" t="s">
        <v>2198</v>
      </c>
      <c r="N449" s="66" t="s">
        <v>204</v>
      </c>
      <c r="O449" s="66">
        <v>84234</v>
      </c>
      <c r="P449" s="68" t="s">
        <v>71</v>
      </c>
      <c r="Q449" s="66">
        <f t="shared" si="44"/>
        <v>512001</v>
      </c>
      <c r="R449" s="66" t="str">
        <f t="shared" si="45"/>
        <v>HGT.02.</v>
      </c>
      <c r="S449" s="344" t="str">
        <f t="shared" ref="S449:S480" si="47">IFERROR(VLOOKUP(R449,D$8:G$125,2,0),0)</f>
        <v> Przygotowanie i wydawanie dań</v>
      </c>
      <c r="T449" s="424" t="s">
        <v>2276</v>
      </c>
      <c r="U449" s="259">
        <v>8</v>
      </c>
      <c r="V449" s="441">
        <v>5</v>
      </c>
      <c r="W449" s="457" t="s">
        <v>1996</v>
      </c>
      <c r="X449" s="441">
        <v>8</v>
      </c>
      <c r="Y449" s="441">
        <v>5</v>
      </c>
      <c r="Z449" s="515" t="str">
        <f t="shared" si="46"/>
        <v>Zespół Szkół Ponadpodstawowych im. Hipolita Cegielskiego w Ziębicach ul. Wojska Polskiego 3, 57-220 Ziębice</v>
      </c>
      <c r="AA449" s="440" t="s">
        <v>32</v>
      </c>
      <c r="AB449" s="120"/>
      <c r="AC449" s="120"/>
      <c r="AD449" s="120"/>
    </row>
    <row r="450" spans="12:30" customFormat="1" ht="15" customHeight="1">
      <c r="L450" s="66">
        <v>434</v>
      </c>
      <c r="M450" s="64" t="s">
        <v>2198</v>
      </c>
      <c r="N450" s="66" t="s">
        <v>204</v>
      </c>
      <c r="O450" s="66">
        <v>84234</v>
      </c>
      <c r="P450" s="68" t="s">
        <v>483</v>
      </c>
      <c r="Q450" s="66">
        <f t="shared" si="44"/>
        <v>711402</v>
      </c>
      <c r="R450" s="66" t="str">
        <f t="shared" si="45"/>
        <v>BUD.01.</v>
      </c>
      <c r="S450" s="344" t="str">
        <f t="shared" si="47"/>
        <v>Wykonywanie robót zbrojarskich i betoniarskich</v>
      </c>
      <c r="T450" s="424" t="s">
        <v>2374</v>
      </c>
      <c r="U450" s="259">
        <v>3</v>
      </c>
      <c r="V450" s="441">
        <v>0</v>
      </c>
      <c r="W450" s="457" t="s">
        <v>1996</v>
      </c>
      <c r="X450" s="441">
        <v>3</v>
      </c>
      <c r="Y450" s="441">
        <v>0</v>
      </c>
      <c r="Z450" s="526" t="str">
        <f>IFERROR(VLOOKUP(AA450,AH$8:AI$43,2,0),0)</f>
        <v>Centrum Kształcenia Zawodowego w Dębicy, ul. Rzeszowska 78, 39-200 Dębica, biuro@ckzdebica.pl</v>
      </c>
      <c r="AA450" s="440" t="s">
        <v>2190</v>
      </c>
      <c r="AB450" s="120"/>
      <c r="AC450" s="120"/>
      <c r="AD450" s="120"/>
    </row>
    <row r="451" spans="12:30" customFormat="1" ht="15" customHeight="1">
      <c r="L451" s="66">
        <v>435</v>
      </c>
      <c r="M451" s="64" t="s">
        <v>2198</v>
      </c>
      <c r="N451" s="66" t="s">
        <v>204</v>
      </c>
      <c r="O451" s="66">
        <v>84234</v>
      </c>
      <c r="P451" s="68" t="s">
        <v>78</v>
      </c>
      <c r="Q451" s="66">
        <f t="shared" si="44"/>
        <v>741103</v>
      </c>
      <c r="R451" s="66" t="str">
        <f t="shared" si="45"/>
        <v>ELE.02.</v>
      </c>
      <c r="S451" s="344" t="str">
        <f t="shared" si="47"/>
        <v>Montaż, uruchamianie i konserwacja instalacji, maszyn i urządzeń elektrycznych</v>
      </c>
      <c r="T451" s="423" t="s">
        <v>2284</v>
      </c>
      <c r="U451" s="259">
        <v>1</v>
      </c>
      <c r="V451" s="441">
        <v>0</v>
      </c>
      <c r="W451" s="457" t="s">
        <v>1996</v>
      </c>
      <c r="X451" s="441">
        <v>1</v>
      </c>
      <c r="Y451" s="441">
        <v>0</v>
      </c>
      <c r="Z451" s="526" t="str">
        <f t="shared" ref="Z451:Z490" si="48">IFERROR(VLOOKUP(AA451,AH$8:AI$35,2,0),0)</f>
        <v>Centrum Kształcenia Zawodowego w Świdnicy, 58-105 Świdnica, ul. Gen. Władysława Sikorskiego 41</v>
      </c>
      <c r="AA451" s="440" t="s">
        <v>93</v>
      </c>
      <c r="AB451" s="120"/>
      <c r="AC451" s="120"/>
      <c r="AD451" s="120"/>
    </row>
    <row r="452" spans="12:30" customFormat="1" ht="15" customHeight="1">
      <c r="L452" s="66">
        <v>436</v>
      </c>
      <c r="M452" s="64" t="s">
        <v>2198</v>
      </c>
      <c r="N452" s="66" t="s">
        <v>204</v>
      </c>
      <c r="O452" s="66">
        <v>84234</v>
      </c>
      <c r="P452" s="68" t="s">
        <v>196</v>
      </c>
      <c r="Q452" s="66">
        <f t="shared" si="44"/>
        <v>613003</v>
      </c>
      <c r="R452" s="66" t="str">
        <f t="shared" si="45"/>
        <v>ROL.04.</v>
      </c>
      <c r="S452" s="344" t="str">
        <f t="shared" si="47"/>
        <v> Prowadzenie produkcji rolniczej</v>
      </c>
      <c r="T452" s="424" t="s">
        <v>2286</v>
      </c>
      <c r="U452" s="259">
        <v>1</v>
      </c>
      <c r="V452" s="441">
        <v>0</v>
      </c>
      <c r="W452" s="457" t="s">
        <v>1996</v>
      </c>
      <c r="X452" s="441">
        <v>1</v>
      </c>
      <c r="Y452" s="441">
        <v>0</v>
      </c>
      <c r="Z452" s="527" t="str">
        <f t="shared" si="48"/>
        <v>Centrum Kształcenia Zawodowego i Ustawicznego, 67-400 Wschowa, Plac Kosynierów 1</v>
      </c>
      <c r="AA452" s="440" t="s">
        <v>679</v>
      </c>
      <c r="AB452" s="120"/>
      <c r="AC452" s="272"/>
      <c r="AD452" s="120"/>
    </row>
    <row r="453" spans="12:30" customFormat="1" ht="15" customHeight="1">
      <c r="L453" s="66">
        <v>437</v>
      </c>
      <c r="M453" s="64" t="s">
        <v>2198</v>
      </c>
      <c r="N453" s="66" t="s">
        <v>204</v>
      </c>
      <c r="O453" s="66">
        <v>84234</v>
      </c>
      <c r="P453" s="68" t="s">
        <v>191</v>
      </c>
      <c r="Q453" s="66">
        <f t="shared" si="44"/>
        <v>741201</v>
      </c>
      <c r="R453" s="66" t="str">
        <f t="shared" si="45"/>
        <v>ELE.01.</v>
      </c>
      <c r="S453" s="344" t="str">
        <f t="shared" si="47"/>
        <v> Montaż i obsługa maszyn i urządzeń elektrycznych</v>
      </c>
      <c r="T453" s="432" t="s">
        <v>2363</v>
      </c>
      <c r="U453" s="259">
        <v>1</v>
      </c>
      <c r="V453" s="441">
        <v>0</v>
      </c>
      <c r="W453" s="457" t="s">
        <v>1996</v>
      </c>
      <c r="X453" s="441">
        <v>1</v>
      </c>
      <c r="Y453" s="441">
        <v>0</v>
      </c>
      <c r="Z453" s="527" t="str">
        <f t="shared" si="48"/>
        <v>Ośrodek Dokształcania i Doskonalenia Zawodowego w Krotoszynie</v>
      </c>
      <c r="AA453" s="440" t="s">
        <v>680</v>
      </c>
      <c r="AB453" s="120"/>
      <c r="AC453" s="120"/>
      <c r="AD453" s="120"/>
    </row>
    <row r="454" spans="12:30" customFormat="1" ht="15" customHeight="1">
      <c r="L454" s="66">
        <v>438</v>
      </c>
      <c r="M454" s="64" t="s">
        <v>2198</v>
      </c>
      <c r="N454" s="66" t="s">
        <v>204</v>
      </c>
      <c r="O454" s="66">
        <v>84234</v>
      </c>
      <c r="P454" s="68" t="s">
        <v>66</v>
      </c>
      <c r="Q454" s="66">
        <f t="shared" si="44"/>
        <v>723103</v>
      </c>
      <c r="R454" s="66" t="str">
        <f t="shared" si="45"/>
        <v>MOT.05.</v>
      </c>
      <c r="S454" s="344" t="str">
        <f t="shared" si="47"/>
        <v>Obsługa, diagnozowanie oraz naprawa pojazdów samochodowych</v>
      </c>
      <c r="T454" s="428" t="s">
        <v>2291</v>
      </c>
      <c r="U454" s="259">
        <v>2</v>
      </c>
      <c r="V454" s="441">
        <v>0</v>
      </c>
      <c r="W454" s="457" t="s">
        <v>1996</v>
      </c>
      <c r="X454" s="441">
        <v>2</v>
      </c>
      <c r="Y454" s="441">
        <v>0</v>
      </c>
      <c r="Z454" s="530" t="str">
        <f t="shared" si="48"/>
        <v>Zespół Szkół Ponadpodstawowych im. Hipolita Cegielskiego w Ziębicach ul. Wojska Polskiego 3, 57-220 Ziębice</v>
      </c>
      <c r="AA454" s="440" t="s">
        <v>32</v>
      </c>
      <c r="AB454" s="332"/>
      <c r="AC454" s="332"/>
      <c r="AD454" s="332"/>
    </row>
    <row r="455" spans="12:30" customFormat="1" ht="15" customHeight="1">
      <c r="L455" s="66">
        <v>439</v>
      </c>
      <c r="M455" s="68" t="s">
        <v>2198</v>
      </c>
      <c r="N455" s="66" t="s">
        <v>204</v>
      </c>
      <c r="O455" s="66">
        <v>84234</v>
      </c>
      <c r="P455" s="68" t="s">
        <v>541</v>
      </c>
      <c r="Q455" s="66">
        <f t="shared" si="44"/>
        <v>816003</v>
      </c>
      <c r="R455" s="66" t="str">
        <f t="shared" si="45"/>
        <v>SPC.02.</v>
      </c>
      <c r="S455" s="344" t="str">
        <f t="shared" si="47"/>
        <v>Produkcja wyrobów spożywczych z wykorzystaniem maszyn i urządzeń</v>
      </c>
      <c r="T455" s="155"/>
      <c r="U455" s="481">
        <v>0</v>
      </c>
      <c r="V455" s="441">
        <v>0</v>
      </c>
      <c r="W455" s="457" t="s">
        <v>1996</v>
      </c>
      <c r="X455" s="441">
        <v>0</v>
      </c>
      <c r="Y455" s="441">
        <v>0</v>
      </c>
      <c r="Z455" s="526" t="str">
        <f t="shared" si="48"/>
        <v>Centrum Kształcenia Zawodowego i Ustawicznego, 67-400 Wschowa, Plac Kosynierów 1</v>
      </c>
      <c r="AA455" s="440" t="s">
        <v>679</v>
      </c>
      <c r="AB455" s="332"/>
      <c r="AC455" s="332"/>
      <c r="AD455" s="332"/>
    </row>
    <row r="456" spans="12:30" customFormat="1" ht="15" customHeight="1">
      <c r="L456" s="66">
        <v>440</v>
      </c>
      <c r="M456" s="64" t="s">
        <v>2198</v>
      </c>
      <c r="N456" s="66" t="s">
        <v>204</v>
      </c>
      <c r="O456" s="66">
        <v>84234</v>
      </c>
      <c r="P456" s="68" t="s">
        <v>70</v>
      </c>
      <c r="Q456" s="66">
        <f t="shared" si="44"/>
        <v>522301</v>
      </c>
      <c r="R456" s="66" t="str">
        <f t="shared" si="45"/>
        <v>HAN.01.</v>
      </c>
      <c r="S456" s="344" t="str">
        <f t="shared" si="47"/>
        <v>Prowadzenie sprzedaży</v>
      </c>
      <c r="T456" s="424" t="s">
        <v>2282</v>
      </c>
      <c r="U456" s="259">
        <v>6</v>
      </c>
      <c r="V456" s="441">
        <v>4</v>
      </c>
      <c r="W456" s="457" t="s">
        <v>1996</v>
      </c>
      <c r="X456" s="441">
        <v>6</v>
      </c>
      <c r="Y456" s="441">
        <v>4</v>
      </c>
      <c r="Z456" s="515" t="str">
        <f t="shared" si="48"/>
        <v>Zespół Szkół Ponadpodstawowych im. Hipolita Cegielskiego w Ziębicach ul. Wojska Polskiego 3, 57-220 Ziębice</v>
      </c>
      <c r="AA456" s="440" t="s">
        <v>32</v>
      </c>
      <c r="AB456" s="120"/>
      <c r="AC456" s="120"/>
      <c r="AD456" s="120"/>
    </row>
    <row r="457" spans="12:30" customFormat="1" ht="15" customHeight="1">
      <c r="L457" s="66">
        <v>441</v>
      </c>
      <c r="M457" s="64" t="s">
        <v>1868</v>
      </c>
      <c r="N457" s="71" t="s">
        <v>454</v>
      </c>
      <c r="O457" s="71">
        <v>13181</v>
      </c>
      <c r="P457" s="68" t="s">
        <v>71</v>
      </c>
      <c r="Q457" s="66">
        <f t="shared" si="44"/>
        <v>512001</v>
      </c>
      <c r="R457" s="66" t="str">
        <f t="shared" si="45"/>
        <v>HGT.02.</v>
      </c>
      <c r="S457" s="344" t="str">
        <f t="shared" si="47"/>
        <v> Przygotowanie i wydawanie dań</v>
      </c>
      <c r="T457" s="424" t="s">
        <v>2284</v>
      </c>
      <c r="U457" s="133">
        <v>3</v>
      </c>
      <c r="V457" s="436">
        <v>1</v>
      </c>
      <c r="W457" s="457" t="s">
        <v>1996</v>
      </c>
      <c r="X457" s="436">
        <v>0</v>
      </c>
      <c r="Y457" s="436">
        <v>0</v>
      </c>
      <c r="Z457" s="515" t="str">
        <f t="shared" si="48"/>
        <v>Centrum Kształcenia Zawodowego w Świdnicy, 58-105 Świdnica, ul. Gen. Władysława Sikorskiego 41</v>
      </c>
      <c r="AA457" s="440" t="s">
        <v>93</v>
      </c>
      <c r="AB457" s="120"/>
      <c r="AC457" s="120"/>
      <c r="AD457" s="120"/>
    </row>
    <row r="458" spans="12:30" customFormat="1" ht="15" customHeight="1">
      <c r="L458" s="66">
        <v>442</v>
      </c>
      <c r="M458" s="64" t="s">
        <v>1868</v>
      </c>
      <c r="N458" s="71" t="s">
        <v>454</v>
      </c>
      <c r="O458" s="71">
        <v>13181</v>
      </c>
      <c r="P458" s="68" t="s">
        <v>99</v>
      </c>
      <c r="Q458" s="66">
        <f t="shared" si="44"/>
        <v>514101</v>
      </c>
      <c r="R458" s="66" t="str">
        <f t="shared" si="45"/>
        <v>FRK.01.</v>
      </c>
      <c r="S458" s="344" t="str">
        <f t="shared" si="47"/>
        <v>Wykonywanie usług fryzjerskich</v>
      </c>
      <c r="T458" s="424" t="s">
        <v>2283</v>
      </c>
      <c r="U458" s="259">
        <v>6</v>
      </c>
      <c r="V458" s="441">
        <v>5</v>
      </c>
      <c r="W458" s="456" t="s">
        <v>1996</v>
      </c>
      <c r="X458" s="441">
        <v>0</v>
      </c>
      <c r="Y458" s="441">
        <v>0</v>
      </c>
      <c r="Z458" s="526" t="str">
        <f t="shared" si="48"/>
        <v>Centrum Kształcenia Zawodowego w Świdnicy, 58-105 Świdnica, ul. Gen. Władysława Sikorskiego 41</v>
      </c>
      <c r="AA458" s="440" t="s">
        <v>93</v>
      </c>
      <c r="AB458" s="120"/>
      <c r="AC458" s="120"/>
      <c r="AD458" s="120"/>
    </row>
    <row r="459" spans="12:30" customFormat="1" ht="15" customHeight="1">
      <c r="L459" s="66">
        <v>443</v>
      </c>
      <c r="M459" s="64" t="s">
        <v>1868</v>
      </c>
      <c r="N459" s="71" t="s">
        <v>454</v>
      </c>
      <c r="O459" s="71">
        <v>13181</v>
      </c>
      <c r="P459" s="68" t="s">
        <v>70</v>
      </c>
      <c r="Q459" s="66">
        <f t="shared" si="44"/>
        <v>522301</v>
      </c>
      <c r="R459" s="66" t="str">
        <f t="shared" si="45"/>
        <v>HAN.01.</v>
      </c>
      <c r="S459" s="344" t="str">
        <f t="shared" si="47"/>
        <v>Prowadzenie sprzedaży</v>
      </c>
      <c r="T459" s="424" t="s">
        <v>2280</v>
      </c>
      <c r="U459" s="259">
        <v>4</v>
      </c>
      <c r="V459" s="441">
        <v>4</v>
      </c>
      <c r="W459" s="456" t="s">
        <v>1996</v>
      </c>
      <c r="X459" s="441">
        <v>0</v>
      </c>
      <c r="Y459" s="441">
        <v>0</v>
      </c>
      <c r="Z459" s="515" t="str">
        <f t="shared" si="48"/>
        <v>Centrum Kształcenia Zawodowego w Świdnicy, 58-105 Świdnica, ul. Gen. Władysława Sikorskiego 41</v>
      </c>
      <c r="AA459" s="440" t="s">
        <v>93</v>
      </c>
      <c r="AB459" s="120"/>
      <c r="AC459" s="120"/>
      <c r="AD459" s="120"/>
    </row>
    <row r="460" spans="12:30" customFormat="1" ht="15" customHeight="1">
      <c r="L460" s="66">
        <v>444</v>
      </c>
      <c r="M460" s="64" t="s">
        <v>1868</v>
      </c>
      <c r="N460" s="71" t="s">
        <v>454</v>
      </c>
      <c r="O460" s="71">
        <v>13181</v>
      </c>
      <c r="P460" s="68" t="s">
        <v>76</v>
      </c>
      <c r="Q460" s="66">
        <f t="shared" si="44"/>
        <v>721306</v>
      </c>
      <c r="R460" s="66" t="str">
        <f t="shared" si="45"/>
        <v>MOT.01.</v>
      </c>
      <c r="S460" s="344" t="str">
        <f t="shared" si="47"/>
        <v>Diagnozowanie i naprawa nadwozi pojazdów samochodowych</v>
      </c>
      <c r="T460" s="73"/>
      <c r="U460" s="481">
        <v>0</v>
      </c>
      <c r="V460" s="441">
        <v>0</v>
      </c>
      <c r="W460" s="456" t="s">
        <v>1996</v>
      </c>
      <c r="X460" s="441">
        <v>0</v>
      </c>
      <c r="Y460" s="441">
        <v>0</v>
      </c>
      <c r="Z460" s="526" t="str">
        <f t="shared" si="48"/>
        <v>Centrum Kształcenia Zawodowego w Świdnicy, 58-105 Świdnica, ul. Gen. Władysława Sikorskiego 41</v>
      </c>
      <c r="AA460" s="440" t="s">
        <v>93</v>
      </c>
      <c r="AB460" s="120"/>
      <c r="AC460" s="120"/>
      <c r="AD460" s="120"/>
    </row>
    <row r="461" spans="12:30" customFormat="1" ht="15" customHeight="1">
      <c r="L461" s="66">
        <v>445</v>
      </c>
      <c r="M461" s="64" t="s">
        <v>1868</v>
      </c>
      <c r="N461" s="71" t="s">
        <v>454</v>
      </c>
      <c r="O461" s="71">
        <v>13181</v>
      </c>
      <c r="P461" s="68" t="s">
        <v>66</v>
      </c>
      <c r="Q461" s="66">
        <f t="shared" si="44"/>
        <v>723103</v>
      </c>
      <c r="R461" s="66" t="str">
        <f t="shared" si="45"/>
        <v>MOT.05.</v>
      </c>
      <c r="S461" s="344" t="str">
        <f t="shared" si="47"/>
        <v>Obsługa, diagnozowanie oraz naprawa pojazdów samochodowych</v>
      </c>
      <c r="T461" s="426" t="s">
        <v>2280</v>
      </c>
      <c r="U461" s="441">
        <v>10</v>
      </c>
      <c r="V461" s="441">
        <v>0</v>
      </c>
      <c r="W461" s="473" t="s">
        <v>1996</v>
      </c>
      <c r="X461" s="441">
        <v>0</v>
      </c>
      <c r="Y461" s="441">
        <v>0</v>
      </c>
      <c r="Z461" s="515" t="str">
        <f t="shared" si="48"/>
        <v>Centrum Kształcenia Zawodowego w Świdnicy, 58-105 Świdnica, ul. Gen. Władysława Sikorskiego 41</v>
      </c>
      <c r="AA461" s="440" t="s">
        <v>93</v>
      </c>
      <c r="AB461" s="120"/>
      <c r="AC461" s="120"/>
      <c r="AD461" s="120"/>
    </row>
    <row r="462" spans="12:30" customFormat="1" ht="15" customHeight="1">
      <c r="L462" s="66">
        <v>446</v>
      </c>
      <c r="M462" s="64" t="s">
        <v>1868</v>
      </c>
      <c r="N462" s="71" t="s">
        <v>454</v>
      </c>
      <c r="O462" s="71">
        <v>13181</v>
      </c>
      <c r="P462" s="68" t="s">
        <v>175</v>
      </c>
      <c r="Q462" s="189">
        <f t="shared" si="44"/>
        <v>751201</v>
      </c>
      <c r="R462" s="189" t="str">
        <f t="shared" si="45"/>
        <v>SPC.01.</v>
      </c>
      <c r="S462" s="344" t="str">
        <f t="shared" si="47"/>
        <v>Produkcja wyrobów cukierniczych</v>
      </c>
      <c r="T462" s="424" t="s">
        <v>2282</v>
      </c>
      <c r="U462" s="259">
        <v>2</v>
      </c>
      <c r="V462" s="505">
        <v>2</v>
      </c>
      <c r="W462" s="456" t="s">
        <v>1996</v>
      </c>
      <c r="X462" s="441">
        <v>0</v>
      </c>
      <c r="Y462" s="441">
        <v>0</v>
      </c>
      <c r="Z462" s="515" t="str">
        <f t="shared" si="48"/>
        <v>Centrum Kształcenia Zawodowego w Świdnicy, 58-105 Świdnica, ul. Gen. Władysława Sikorskiego 41</v>
      </c>
      <c r="AA462" s="440" t="s">
        <v>93</v>
      </c>
      <c r="AB462" s="120"/>
      <c r="AC462" s="120"/>
      <c r="AD462" s="120"/>
    </row>
    <row r="463" spans="12:30" customFormat="1" ht="15" customHeight="1">
      <c r="L463" s="66">
        <v>447</v>
      </c>
      <c r="M463" s="64" t="s">
        <v>1868</v>
      </c>
      <c r="N463" s="71" t="s">
        <v>454</v>
      </c>
      <c r="O463" s="71">
        <v>13181</v>
      </c>
      <c r="P463" s="68" t="s">
        <v>78</v>
      </c>
      <c r="Q463" s="66">
        <f t="shared" si="44"/>
        <v>741103</v>
      </c>
      <c r="R463" s="66" t="str">
        <f t="shared" si="45"/>
        <v>ELE.02.</v>
      </c>
      <c r="S463" s="344" t="str">
        <f t="shared" si="47"/>
        <v>Montaż, uruchamianie i konserwacja instalacji, maszyn i urządzeń elektrycznych</v>
      </c>
      <c r="T463" s="423" t="s">
        <v>2280</v>
      </c>
      <c r="U463" s="259">
        <v>2</v>
      </c>
      <c r="V463" s="441">
        <v>0</v>
      </c>
      <c r="W463" s="456" t="s">
        <v>1996</v>
      </c>
      <c r="X463" s="441">
        <v>0</v>
      </c>
      <c r="Y463" s="441"/>
      <c r="Z463" s="515" t="str">
        <f t="shared" si="48"/>
        <v>Centrum Kształcenia Zawodowego w Świdnicy, 58-105 Świdnica, ul. Gen. Władysława Sikorskiego 41</v>
      </c>
      <c r="AA463" s="440" t="s">
        <v>93</v>
      </c>
      <c r="AB463" s="120"/>
      <c r="AC463" s="120"/>
      <c r="AD463" s="120"/>
    </row>
    <row r="464" spans="12:30" customFormat="1" ht="15" customHeight="1">
      <c r="L464" s="66">
        <v>448</v>
      </c>
      <c r="M464" s="64" t="s">
        <v>1868</v>
      </c>
      <c r="N464" s="71" t="s">
        <v>454</v>
      </c>
      <c r="O464" s="71">
        <v>13181</v>
      </c>
      <c r="P464" s="68" t="s">
        <v>125</v>
      </c>
      <c r="Q464" s="66">
        <f t="shared" si="44"/>
        <v>712618</v>
      </c>
      <c r="R464" s="66" t="str">
        <f t="shared" si="45"/>
        <v>BUD.09.</v>
      </c>
      <c r="S464" s="344" t="str">
        <f t="shared" si="47"/>
        <v>Wykonywanie robót związanych z budową, montażem i eksploatacją sieci oraz instalacji sanitarnych</v>
      </c>
      <c r="T464" s="73"/>
      <c r="U464" s="481">
        <v>0</v>
      </c>
      <c r="V464" s="441">
        <v>0</v>
      </c>
      <c r="W464" s="456" t="s">
        <v>1996</v>
      </c>
      <c r="X464" s="441">
        <v>0</v>
      </c>
      <c r="Y464" s="441">
        <v>0</v>
      </c>
      <c r="Z464" s="515" t="str">
        <f t="shared" si="48"/>
        <v>Centrum Kształcenia Zawodowego w Świdnicy, 58-105 Świdnica, ul. Gen. Władysława Sikorskiego 41</v>
      </c>
      <c r="AA464" s="440" t="s">
        <v>93</v>
      </c>
      <c r="AB464" s="120"/>
      <c r="AC464" s="120"/>
      <c r="AD464" s="120"/>
    </row>
    <row r="465" spans="12:30" customFormat="1" ht="15" customHeight="1">
      <c r="L465" s="66">
        <v>449</v>
      </c>
      <c r="M465" s="64" t="s">
        <v>1868</v>
      </c>
      <c r="N465" s="71" t="s">
        <v>454</v>
      </c>
      <c r="O465" s="71">
        <v>13181</v>
      </c>
      <c r="P465" s="68" t="s">
        <v>79</v>
      </c>
      <c r="Q465" s="66">
        <f t="shared" si="44"/>
        <v>751204</v>
      </c>
      <c r="R465" s="66" t="str">
        <f t="shared" si="45"/>
        <v>SPC.03.</v>
      </c>
      <c r="S465" s="344" t="str">
        <f t="shared" si="47"/>
        <v>Produkcja wyrobów piekarskich</v>
      </c>
      <c r="T465" s="424" t="s">
        <v>2283</v>
      </c>
      <c r="U465" s="133">
        <v>6</v>
      </c>
      <c r="V465" s="436">
        <v>0</v>
      </c>
      <c r="W465" s="456" t="s">
        <v>1996</v>
      </c>
      <c r="X465" s="436">
        <v>0</v>
      </c>
      <c r="Y465" s="436">
        <v>0</v>
      </c>
      <c r="Z465" s="526" t="str">
        <f t="shared" si="48"/>
        <v>Centrum Kształcenia Zawodowego w Świdnicy, 58-105 Świdnica, ul. Gen. Władysława Sikorskiego 41</v>
      </c>
      <c r="AA465" s="440" t="s">
        <v>93</v>
      </c>
      <c r="AB465" s="120"/>
      <c r="AC465" s="120"/>
      <c r="AD465" s="120"/>
    </row>
    <row r="466" spans="12:30" customFormat="1" ht="15" customHeight="1">
      <c r="L466" s="66">
        <v>450</v>
      </c>
      <c r="M466" s="68" t="s">
        <v>1868</v>
      </c>
      <c r="N466" s="66" t="s">
        <v>454</v>
      </c>
      <c r="O466" s="66">
        <v>13181</v>
      </c>
      <c r="P466" s="68" t="s">
        <v>486</v>
      </c>
      <c r="Q466" s="66">
        <f t="shared" si="44"/>
        <v>711301</v>
      </c>
      <c r="R466" s="66" t="str">
        <f t="shared" si="45"/>
        <v>BUD.04.</v>
      </c>
      <c r="S466" s="344" t="str">
        <f t="shared" si="47"/>
        <v> Wykonywanie robót kamieniarskich</v>
      </c>
      <c r="T466" s="428" t="s">
        <v>2273</v>
      </c>
      <c r="U466" s="133">
        <v>1</v>
      </c>
      <c r="V466" s="436">
        <v>0</v>
      </c>
      <c r="W466" s="456" t="s">
        <v>1996</v>
      </c>
      <c r="X466" s="436">
        <v>1</v>
      </c>
      <c r="Y466" s="436">
        <v>0</v>
      </c>
      <c r="Z466" s="515" t="str">
        <f t="shared" si="48"/>
        <v>Centrum Kształcenia Zawodowego w Zespole Szkół i Placówek Kształcenia Zawodowego, ul.Botaniczna 66, 65-392  Zielona Góra</v>
      </c>
      <c r="AA466" s="440" t="s">
        <v>37</v>
      </c>
      <c r="AB466" s="271"/>
      <c r="AC466" s="271"/>
      <c r="AD466" s="120"/>
    </row>
    <row r="467" spans="12:30" customFormat="1" ht="15" customHeight="1">
      <c r="L467" s="66">
        <v>451</v>
      </c>
      <c r="M467" s="64" t="s">
        <v>1868</v>
      </c>
      <c r="N467" s="71" t="s">
        <v>454</v>
      </c>
      <c r="O467" s="71">
        <v>13181</v>
      </c>
      <c r="P467" s="68" t="s">
        <v>177</v>
      </c>
      <c r="Q467" s="66">
        <f t="shared" si="44"/>
        <v>722204</v>
      </c>
      <c r="R467" s="66" t="str">
        <f t="shared" si="45"/>
        <v>MEC.08.</v>
      </c>
      <c r="S467" s="344" t="str">
        <f t="shared" si="47"/>
        <v>Wykonywanie i naprawa elementów maszyn, urządzeń i narzędzi</v>
      </c>
      <c r="T467" s="424" t="s">
        <v>2280</v>
      </c>
      <c r="U467" s="133">
        <v>1</v>
      </c>
      <c r="V467" s="436">
        <v>0</v>
      </c>
      <c r="W467" s="457" t="s">
        <v>1996</v>
      </c>
      <c r="X467" s="436">
        <v>0</v>
      </c>
      <c r="Y467" s="436">
        <v>0</v>
      </c>
      <c r="Z467" s="515" t="str">
        <f t="shared" si="48"/>
        <v>Centrum Kształcenia Zawodowego w Świdnicy, 58-105 Świdnica, ul. Gen. Władysława Sikorskiego 41</v>
      </c>
      <c r="AA467" s="440" t="s">
        <v>93</v>
      </c>
      <c r="AB467" s="274"/>
      <c r="AC467" s="120"/>
      <c r="AD467" s="120"/>
    </row>
    <row r="468" spans="12:30" customFormat="1" ht="15" customHeight="1">
      <c r="L468" s="66">
        <v>452</v>
      </c>
      <c r="M468" s="64" t="s">
        <v>1868</v>
      </c>
      <c r="N468" s="71" t="s">
        <v>454</v>
      </c>
      <c r="O468" s="71">
        <v>13181</v>
      </c>
      <c r="P468" s="68" t="s">
        <v>80</v>
      </c>
      <c r="Q468" s="66">
        <f t="shared" si="44"/>
        <v>752205</v>
      </c>
      <c r="R468" s="66" t="str">
        <f t="shared" si="45"/>
        <v>DRM.04.</v>
      </c>
      <c r="S468" s="344" t="str">
        <f t="shared" si="47"/>
        <v> Wytwarzanie wyrobów z drewna i materiałów drewnopochodnych</v>
      </c>
      <c r="T468" s="424" t="s">
        <v>2281</v>
      </c>
      <c r="U468" s="133">
        <v>1</v>
      </c>
      <c r="V468" s="436">
        <v>0</v>
      </c>
      <c r="W468" s="470" t="s">
        <v>1996</v>
      </c>
      <c r="X468" s="436">
        <v>0</v>
      </c>
      <c r="Y468" s="436">
        <v>0</v>
      </c>
      <c r="Z468" s="515" t="str">
        <f t="shared" si="48"/>
        <v>Centrum Kształcenia Zawodowego w Świdnicy, 58-105 Świdnica, ul. Gen. Władysława Sikorskiego 41</v>
      </c>
      <c r="AA468" s="440" t="s">
        <v>93</v>
      </c>
      <c r="AB468" s="271"/>
      <c r="AC468" s="120"/>
      <c r="AD468" s="120"/>
    </row>
    <row r="469" spans="12:30" customFormat="1" ht="15" customHeight="1">
      <c r="L469" s="66">
        <v>453</v>
      </c>
      <c r="M469" s="64" t="s">
        <v>1868</v>
      </c>
      <c r="N469" s="71" t="s">
        <v>454</v>
      </c>
      <c r="O469" s="71">
        <v>13181</v>
      </c>
      <c r="P469" s="68" t="s">
        <v>515</v>
      </c>
      <c r="Q469" s="66">
        <f t="shared" si="44"/>
        <v>723310</v>
      </c>
      <c r="R469" s="66" t="str">
        <f t="shared" si="45"/>
        <v>MEC.03.</v>
      </c>
      <c r="S469" s="344" t="str">
        <f t="shared" si="47"/>
        <v>Montaż i obsługa maszyn i urządzeń</v>
      </c>
      <c r="T469" s="424" t="s">
        <v>2282</v>
      </c>
      <c r="U469" s="133">
        <v>1</v>
      </c>
      <c r="V469" s="436">
        <v>0</v>
      </c>
      <c r="W469" s="457" t="s">
        <v>1996</v>
      </c>
      <c r="X469" s="436">
        <v>1</v>
      </c>
      <c r="Y469" s="436">
        <v>0</v>
      </c>
      <c r="Z469" s="515" t="str">
        <f t="shared" si="48"/>
        <v>Centrum Kształcenia Zawodowego nr 1 w Gliwicach Gliwickie Centrum Edukacji u.Stefana Okrzei 20</v>
      </c>
      <c r="AA469" s="440" t="s">
        <v>1983</v>
      </c>
      <c r="AB469" s="271"/>
      <c r="AC469" s="120"/>
      <c r="AD469" s="120"/>
    </row>
    <row r="470" spans="12:30" customFormat="1" ht="15" customHeight="1">
      <c r="L470" s="66">
        <v>454</v>
      </c>
      <c r="M470" s="297" t="s">
        <v>2166</v>
      </c>
      <c r="N470" s="196" t="s">
        <v>98</v>
      </c>
      <c r="O470" s="196">
        <v>79824</v>
      </c>
      <c r="P470" s="68" t="s">
        <v>194</v>
      </c>
      <c r="Q470" s="66">
        <f t="shared" si="44"/>
        <v>711204</v>
      </c>
      <c r="R470" s="66" t="str">
        <f t="shared" si="45"/>
        <v>BUD.12.</v>
      </c>
      <c r="S470" s="344" t="str">
        <f t="shared" si="47"/>
        <v> Wykonywanie robót murarskich i tynkarskich</v>
      </c>
      <c r="T470" s="423" t="s">
        <v>2284</v>
      </c>
      <c r="U470" s="133">
        <v>1</v>
      </c>
      <c r="V470" s="436">
        <v>0</v>
      </c>
      <c r="W470" s="456" t="s">
        <v>1994</v>
      </c>
      <c r="X470" s="436">
        <v>1</v>
      </c>
      <c r="Y470" s="436">
        <v>0</v>
      </c>
      <c r="Z470" s="526" t="str">
        <f t="shared" si="48"/>
        <v>Centrum Kształcenia Zawodowego w Świdnicy, 58-105 Świdnica, ul. Gen. Władysława Sikorskiego 41</v>
      </c>
      <c r="AA470" s="440" t="s">
        <v>93</v>
      </c>
      <c r="AB470" s="271"/>
      <c r="AC470" s="120"/>
      <c r="AD470" s="120"/>
    </row>
    <row r="471" spans="12:30" customFormat="1" ht="15" customHeight="1">
      <c r="L471" s="66">
        <v>455</v>
      </c>
      <c r="M471" s="297" t="s">
        <v>2166</v>
      </c>
      <c r="N471" s="196" t="s">
        <v>98</v>
      </c>
      <c r="O471" s="196">
        <v>79824</v>
      </c>
      <c r="P471" s="68" t="s">
        <v>79</v>
      </c>
      <c r="Q471" s="66">
        <f t="shared" si="44"/>
        <v>751204</v>
      </c>
      <c r="R471" s="66" t="str">
        <f t="shared" si="45"/>
        <v>SPC.03.</v>
      </c>
      <c r="S471" s="344" t="str">
        <f t="shared" si="47"/>
        <v>Produkcja wyrobów piekarskich</v>
      </c>
      <c r="T471" s="73"/>
      <c r="U471" s="481">
        <v>0</v>
      </c>
      <c r="V471" s="441">
        <v>0</v>
      </c>
      <c r="W471" s="456" t="s">
        <v>1994</v>
      </c>
      <c r="X471" s="441">
        <v>0</v>
      </c>
      <c r="Y471" s="441">
        <v>0</v>
      </c>
      <c r="Z471" s="515" t="str">
        <f t="shared" si="48"/>
        <v>Centrum Kształcenia Zawodowego w Kłodzkiej Szkole Przedsiębiorczości w Kłodzku, ul. Szkolna 8, 57-300 Kłodzko</v>
      </c>
      <c r="AA471" s="440" t="s">
        <v>677</v>
      </c>
      <c r="AB471" s="120"/>
      <c r="AC471" s="120"/>
      <c r="AD471" s="120"/>
    </row>
    <row r="472" spans="12:30" customFormat="1" ht="15" customHeight="1">
      <c r="L472" s="66">
        <v>456</v>
      </c>
      <c r="M472" s="297" t="s">
        <v>2166</v>
      </c>
      <c r="N472" s="196" t="s">
        <v>98</v>
      </c>
      <c r="O472" s="196">
        <v>79824</v>
      </c>
      <c r="P472" s="68" t="s">
        <v>175</v>
      </c>
      <c r="Q472" s="66">
        <f t="shared" si="44"/>
        <v>751201</v>
      </c>
      <c r="R472" s="66" t="str">
        <f t="shared" si="45"/>
        <v>SPC.01.</v>
      </c>
      <c r="S472" s="344" t="str">
        <f t="shared" si="47"/>
        <v>Produkcja wyrobów cukierniczych</v>
      </c>
      <c r="T472" s="73"/>
      <c r="U472" s="481">
        <v>0</v>
      </c>
      <c r="V472" s="436">
        <v>0</v>
      </c>
      <c r="W472" s="457" t="s">
        <v>1994</v>
      </c>
      <c r="X472" s="436">
        <v>0</v>
      </c>
      <c r="Y472" s="436">
        <v>0</v>
      </c>
      <c r="Z472" s="515" t="str">
        <f t="shared" si="48"/>
        <v>Centrum Kształcenia Zawodowego w Oleśnicy, ul. Wojska Polskiego 67</v>
      </c>
      <c r="AA472" s="440" t="s">
        <v>692</v>
      </c>
      <c r="AB472" s="120"/>
      <c r="AC472" s="120"/>
      <c r="AD472" s="120"/>
    </row>
    <row r="473" spans="12:30" customFormat="1" ht="15" customHeight="1">
      <c r="L473" s="66">
        <v>457</v>
      </c>
      <c r="M473" s="297" t="s">
        <v>2166</v>
      </c>
      <c r="N473" s="196" t="s">
        <v>98</v>
      </c>
      <c r="O473" s="196">
        <v>79824</v>
      </c>
      <c r="P473" s="68" t="s">
        <v>78</v>
      </c>
      <c r="Q473" s="66">
        <f t="shared" si="44"/>
        <v>741103</v>
      </c>
      <c r="R473" s="66" t="str">
        <f t="shared" si="45"/>
        <v>ELE.02.</v>
      </c>
      <c r="S473" s="344" t="str">
        <f t="shared" si="47"/>
        <v>Montaż, uruchamianie i konserwacja instalacji, maszyn i urządzeń elektrycznych</v>
      </c>
      <c r="T473" s="424" t="s">
        <v>2279</v>
      </c>
      <c r="U473" s="133">
        <v>3</v>
      </c>
      <c r="V473" s="436">
        <v>0</v>
      </c>
      <c r="W473" s="457" t="s">
        <v>1994</v>
      </c>
      <c r="X473" s="436">
        <v>3</v>
      </c>
      <c r="Y473" s="436">
        <v>0</v>
      </c>
      <c r="Z473" s="526" t="str">
        <f t="shared" si="48"/>
        <v>Centrum Kształcenia Zawodowego w Oleśnicy, ul. Wojska Polskiego 67</v>
      </c>
      <c r="AA473" s="440" t="s">
        <v>692</v>
      </c>
      <c r="AB473" s="272"/>
      <c r="AC473" s="120"/>
      <c r="AD473" s="120"/>
    </row>
    <row r="474" spans="12:30" customFormat="1" ht="15" customHeight="1">
      <c r="L474" s="66">
        <v>458</v>
      </c>
      <c r="M474" s="297" t="s">
        <v>2166</v>
      </c>
      <c r="N474" s="196" t="s">
        <v>98</v>
      </c>
      <c r="O474" s="196">
        <v>79824</v>
      </c>
      <c r="P474" s="68" t="s">
        <v>178</v>
      </c>
      <c r="Q474" s="66">
        <f t="shared" si="44"/>
        <v>753402</v>
      </c>
      <c r="R474" s="66" t="str">
        <f t="shared" si="45"/>
        <v>DRM.05.</v>
      </c>
      <c r="S474" s="344" t="str">
        <f t="shared" si="47"/>
        <v>Wykonywanie wyrobów tapicerowanych</v>
      </c>
      <c r="T474" s="424" t="s">
        <v>2281</v>
      </c>
      <c r="U474" s="133">
        <v>3</v>
      </c>
      <c r="V474" s="436">
        <v>0</v>
      </c>
      <c r="W474" s="457" t="s">
        <v>1994</v>
      </c>
      <c r="X474" s="436">
        <v>3</v>
      </c>
      <c r="Y474" s="436">
        <v>0</v>
      </c>
      <c r="Z474" s="515" t="str">
        <f t="shared" si="48"/>
        <v>Centrum Kształcenia Zawodowego w Oleśnicy, ul. Wojska Polskiego 67</v>
      </c>
      <c r="AA474" s="440" t="s">
        <v>692</v>
      </c>
      <c r="AB474" s="120"/>
      <c r="AC474" s="120"/>
      <c r="AD474" s="120"/>
    </row>
    <row r="475" spans="12:30" customFormat="1" ht="15" customHeight="1">
      <c r="L475" s="66">
        <v>459</v>
      </c>
      <c r="M475" s="297" t="s">
        <v>2166</v>
      </c>
      <c r="N475" s="196" t="s">
        <v>98</v>
      </c>
      <c r="O475" s="196">
        <v>79824</v>
      </c>
      <c r="P475" s="68" t="s">
        <v>80</v>
      </c>
      <c r="Q475" s="66">
        <f t="shared" si="44"/>
        <v>752205</v>
      </c>
      <c r="R475" s="66" t="str">
        <f t="shared" si="45"/>
        <v>DRM.04.</v>
      </c>
      <c r="S475" s="344" t="str">
        <f t="shared" si="47"/>
        <v> Wytwarzanie wyrobów z drewna i materiałów drewnopochodnych</v>
      </c>
      <c r="T475" s="426" t="s">
        <v>2281</v>
      </c>
      <c r="U475" s="133">
        <v>1</v>
      </c>
      <c r="V475" s="436">
        <v>0</v>
      </c>
      <c r="W475" s="457" t="s">
        <v>1994</v>
      </c>
      <c r="X475" s="436">
        <v>1</v>
      </c>
      <c r="Y475" s="436">
        <v>0</v>
      </c>
      <c r="Z475" s="515" t="str">
        <f t="shared" si="48"/>
        <v>Centrum Kształcenia Zawodowego w Oleśnicy, ul. Wojska Polskiego 67</v>
      </c>
      <c r="AA475" s="440" t="s">
        <v>692</v>
      </c>
      <c r="AB475" s="448"/>
      <c r="AC475" s="448"/>
      <c r="AD475" s="120"/>
    </row>
    <row r="476" spans="12:30" customFormat="1" ht="15" customHeight="1">
      <c r="L476" s="66">
        <v>460</v>
      </c>
      <c r="M476" s="297" t="s">
        <v>2166</v>
      </c>
      <c r="N476" s="196" t="s">
        <v>98</v>
      </c>
      <c r="O476" s="196">
        <v>79824</v>
      </c>
      <c r="P476" s="68" t="s">
        <v>71</v>
      </c>
      <c r="Q476" s="66">
        <f t="shared" si="44"/>
        <v>512001</v>
      </c>
      <c r="R476" s="66" t="str">
        <f t="shared" si="45"/>
        <v>HGT.02.</v>
      </c>
      <c r="S476" s="344" t="str">
        <f t="shared" si="47"/>
        <v> Przygotowanie i wydawanie dań</v>
      </c>
      <c r="T476" s="424" t="s">
        <v>2329</v>
      </c>
      <c r="U476" s="133">
        <v>3</v>
      </c>
      <c r="V476" s="436">
        <v>0</v>
      </c>
      <c r="W476" s="457" t="s">
        <v>1994</v>
      </c>
      <c r="X476" s="436">
        <v>3</v>
      </c>
      <c r="Y476" s="436">
        <v>0</v>
      </c>
      <c r="Z476" s="515" t="str">
        <f t="shared" si="48"/>
        <v>Zespół Szkół Ponadpodstawowych im. Hipolita Cegielskiego w Ziębicach ul. Wojska Polskiego 3, 57-220 Ziębice</v>
      </c>
      <c r="AA476" s="440" t="s">
        <v>32</v>
      </c>
      <c r="AB476" s="448"/>
      <c r="AC476" s="271"/>
      <c r="AD476" s="120"/>
    </row>
    <row r="477" spans="12:30" customFormat="1" ht="15" customHeight="1">
      <c r="L477" s="66">
        <v>461</v>
      </c>
      <c r="M477" s="297" t="s">
        <v>2166</v>
      </c>
      <c r="N477" s="196" t="s">
        <v>98</v>
      </c>
      <c r="O477" s="196">
        <v>79824</v>
      </c>
      <c r="P477" s="68" t="s">
        <v>99</v>
      </c>
      <c r="Q477" s="66">
        <f t="shared" si="44"/>
        <v>514101</v>
      </c>
      <c r="R477" s="66" t="str">
        <f t="shared" si="45"/>
        <v>FRK.01.</v>
      </c>
      <c r="S477" s="344" t="str">
        <f t="shared" si="47"/>
        <v>Wykonywanie usług fryzjerskich</v>
      </c>
      <c r="T477" s="424" t="s">
        <v>2291</v>
      </c>
      <c r="U477" s="133">
        <v>4</v>
      </c>
      <c r="V477" s="436">
        <v>4</v>
      </c>
      <c r="W477" s="457" t="s">
        <v>1994</v>
      </c>
      <c r="X477" s="436">
        <v>4</v>
      </c>
      <c r="Y477" s="436">
        <v>4</v>
      </c>
      <c r="Z477" s="526" t="str">
        <f t="shared" si="48"/>
        <v>Zespół Szkół Ponadpodstawowych im. Hipolita Cegielskiego w Ziębicach ul. Wojska Polskiego 3, 57-220 Ziębice</v>
      </c>
      <c r="AA477" s="440" t="s">
        <v>32</v>
      </c>
      <c r="AB477" s="448"/>
      <c r="AC477" s="271"/>
      <c r="AD477" s="120"/>
    </row>
    <row r="478" spans="12:30" customFormat="1" ht="15" customHeight="1">
      <c r="L478" s="66">
        <v>462</v>
      </c>
      <c r="M478" s="297" t="s">
        <v>2166</v>
      </c>
      <c r="N478" s="196" t="s">
        <v>98</v>
      </c>
      <c r="O478" s="196">
        <v>79824</v>
      </c>
      <c r="P478" s="68" t="s">
        <v>70</v>
      </c>
      <c r="Q478" s="66">
        <f t="shared" si="44"/>
        <v>522301</v>
      </c>
      <c r="R478" s="66" t="str">
        <f t="shared" si="45"/>
        <v>HAN.01.</v>
      </c>
      <c r="S478" s="344" t="str">
        <f t="shared" si="47"/>
        <v>Prowadzenie sprzedaży</v>
      </c>
      <c r="T478" s="424" t="s">
        <v>2283</v>
      </c>
      <c r="U478" s="133">
        <v>16</v>
      </c>
      <c r="V478" s="436">
        <v>14</v>
      </c>
      <c r="W478" s="457" t="s">
        <v>1994</v>
      </c>
      <c r="X478" s="436">
        <v>16</v>
      </c>
      <c r="Y478" s="436">
        <v>14</v>
      </c>
      <c r="Z478" s="526" t="str">
        <f t="shared" si="48"/>
        <v>Zespół Szkół Ponadpodstawowych im. Hipolita Cegielskiego w Ziębicach ul. Wojska Polskiego 3, 57-220 Ziębice</v>
      </c>
      <c r="AA478" s="440" t="s">
        <v>32</v>
      </c>
      <c r="AB478" s="448"/>
      <c r="AC478" s="271"/>
      <c r="AD478" s="120"/>
    </row>
    <row r="479" spans="12:30" customFormat="1" ht="15" customHeight="1">
      <c r="L479" s="66">
        <v>463</v>
      </c>
      <c r="M479" s="646" t="s">
        <v>1931</v>
      </c>
      <c r="N479" s="196" t="s">
        <v>174</v>
      </c>
      <c r="O479" s="196">
        <v>82519</v>
      </c>
      <c r="P479" s="68" t="s">
        <v>175</v>
      </c>
      <c r="Q479" s="66">
        <f t="shared" si="44"/>
        <v>751201</v>
      </c>
      <c r="R479" s="66" t="str">
        <f t="shared" si="45"/>
        <v>SPC.01.</v>
      </c>
      <c r="S479" s="344" t="str">
        <f t="shared" si="47"/>
        <v>Produkcja wyrobów cukierniczych</v>
      </c>
      <c r="T479" s="673" t="s">
        <v>2282</v>
      </c>
      <c r="U479" s="259">
        <v>7</v>
      </c>
      <c r="V479" s="441">
        <v>7</v>
      </c>
      <c r="W479" s="456" t="s">
        <v>1994</v>
      </c>
      <c r="X479" s="441">
        <v>0</v>
      </c>
      <c r="Y479" s="441">
        <v>0</v>
      </c>
      <c r="Z479" s="526" t="str">
        <f t="shared" si="48"/>
        <v>Centrum Kształcenia Zawodowego w Oleśnicy, ul. Wojska Polskiego 67</v>
      </c>
      <c r="AA479" s="440" t="s">
        <v>692</v>
      </c>
      <c r="AB479" s="449" t="s">
        <v>37</v>
      </c>
      <c r="AC479" s="271"/>
      <c r="AD479" s="120"/>
    </row>
    <row r="480" spans="12:30" customFormat="1" ht="15" customHeight="1">
      <c r="L480" s="66">
        <v>464</v>
      </c>
      <c r="M480" s="297" t="s">
        <v>1931</v>
      </c>
      <c r="N480" s="196" t="s">
        <v>174</v>
      </c>
      <c r="O480" s="196">
        <v>82519</v>
      </c>
      <c r="P480" s="68" t="s">
        <v>176</v>
      </c>
      <c r="Q480" s="66">
        <f t="shared" si="44"/>
        <v>742117</v>
      </c>
      <c r="R480" s="66" t="str">
        <f t="shared" si="45"/>
        <v>ELM.02.</v>
      </c>
      <c r="S480" s="344" t="str">
        <f t="shared" si="47"/>
        <v>Montaż oraz instalowanie układów i urządzeń elektronicznych</v>
      </c>
      <c r="T480" s="675" t="s">
        <v>2273</v>
      </c>
      <c r="U480" s="259">
        <v>2</v>
      </c>
      <c r="V480" s="441">
        <v>0</v>
      </c>
      <c r="W480" s="456" t="s">
        <v>1994</v>
      </c>
      <c r="X480" s="441">
        <v>2</v>
      </c>
      <c r="Y480" s="441">
        <v>0</v>
      </c>
      <c r="Z480" s="515" t="str">
        <f t="shared" si="48"/>
        <v>Centrum Kształcenia Zawodowego w Zespole Szkół i Placówek Kształcenia Zawodowego, ul.Botaniczna 66, 65-392  Zielona Góra</v>
      </c>
      <c r="AA480" s="440" t="s">
        <v>37</v>
      </c>
      <c r="AB480" s="272" t="s">
        <v>37</v>
      </c>
      <c r="AC480" s="120"/>
      <c r="AD480" s="120"/>
    </row>
    <row r="481" spans="12:30" customFormat="1" ht="15" customHeight="1">
      <c r="L481" s="66">
        <v>465</v>
      </c>
      <c r="M481" s="297" t="s">
        <v>1931</v>
      </c>
      <c r="N481" s="196" t="s">
        <v>174</v>
      </c>
      <c r="O481" s="196">
        <v>82519</v>
      </c>
      <c r="P481" s="68" t="s">
        <v>78</v>
      </c>
      <c r="Q481" s="66">
        <f t="shared" si="44"/>
        <v>741103</v>
      </c>
      <c r="R481" s="66" t="str">
        <f t="shared" si="45"/>
        <v>ELE.02.</v>
      </c>
      <c r="S481" s="344" t="str">
        <f t="shared" ref="S481:S512" si="49">IFERROR(VLOOKUP(R481,D$8:G$125,2,0),0)</f>
        <v>Montaż, uruchamianie i konserwacja instalacji, maszyn i urządzeń elektrycznych</v>
      </c>
      <c r="T481" s="673" t="s">
        <v>2285</v>
      </c>
      <c r="U481" s="259">
        <v>9</v>
      </c>
      <c r="V481" s="441">
        <v>0</v>
      </c>
      <c r="W481" s="456" t="s">
        <v>1994</v>
      </c>
      <c r="X481" s="441">
        <v>0</v>
      </c>
      <c r="Y481" s="441">
        <v>0</v>
      </c>
      <c r="Z481" s="515" t="str">
        <f t="shared" si="48"/>
        <v>Centrum Kształcenia Zawodowego w Oleśnicy, ul. Wojska Polskiego 67</v>
      </c>
      <c r="AA481" s="440" t="s">
        <v>692</v>
      </c>
      <c r="AB481" s="272" t="s">
        <v>37</v>
      </c>
      <c r="AC481" s="120"/>
      <c r="AD481" s="120"/>
    </row>
    <row r="482" spans="12:30" customFormat="1" ht="15" customHeight="1">
      <c r="L482" s="66">
        <v>466</v>
      </c>
      <c r="M482" s="297" t="s">
        <v>1931</v>
      </c>
      <c r="N482" s="196" t="s">
        <v>174</v>
      </c>
      <c r="O482" s="196">
        <v>82519</v>
      </c>
      <c r="P482" s="68" t="s">
        <v>99</v>
      </c>
      <c r="Q482" s="66">
        <f t="shared" ref="Q482:Q545" si="50">IFERROR(VLOOKUP(P482,B$8:E$125,2,0),0)</f>
        <v>514101</v>
      </c>
      <c r="R482" s="66" t="str">
        <f t="shared" ref="R482:R545" si="51">IFERROR(VLOOKUP(Q482,C$8:F$125,2,0),0)</f>
        <v>FRK.01.</v>
      </c>
      <c r="S482" s="344" t="str">
        <f t="shared" si="49"/>
        <v>Wykonywanie usług fryzjerskich</v>
      </c>
      <c r="T482" s="673" t="s">
        <v>2284</v>
      </c>
      <c r="U482" s="259">
        <v>10</v>
      </c>
      <c r="V482" s="441">
        <v>8</v>
      </c>
      <c r="W482" s="456" t="s">
        <v>1994</v>
      </c>
      <c r="X482" s="441">
        <v>0</v>
      </c>
      <c r="Y482" s="441">
        <v>0</v>
      </c>
      <c r="Z482" s="515" t="str">
        <f t="shared" si="48"/>
        <v>Centrum Kształcenia Zawodowego w Oleśnicy, ul. Wojska Polskiego 67</v>
      </c>
      <c r="AA482" s="440" t="s">
        <v>692</v>
      </c>
      <c r="AB482" s="272" t="s">
        <v>37</v>
      </c>
      <c r="AC482" s="120"/>
      <c r="AD482" s="120"/>
    </row>
    <row r="483" spans="12:30" customFormat="1" ht="15" customHeight="1">
      <c r="L483" s="66">
        <v>467</v>
      </c>
      <c r="M483" s="297" t="s">
        <v>1931</v>
      </c>
      <c r="N483" s="196" t="s">
        <v>174</v>
      </c>
      <c r="O483" s="196">
        <v>82519</v>
      </c>
      <c r="P483" s="68" t="s">
        <v>66</v>
      </c>
      <c r="Q483" s="66">
        <f t="shared" si="50"/>
        <v>723103</v>
      </c>
      <c r="R483" s="66" t="str">
        <f t="shared" si="51"/>
        <v>MOT.05.</v>
      </c>
      <c r="S483" s="344" t="str">
        <f t="shared" si="49"/>
        <v>Obsługa, diagnozowanie oraz naprawa pojazdów samochodowych</v>
      </c>
      <c r="T483" s="673" t="s">
        <v>2283</v>
      </c>
      <c r="U483" s="259">
        <v>12</v>
      </c>
      <c r="V483" s="441">
        <v>0</v>
      </c>
      <c r="W483" s="456" t="s">
        <v>1994</v>
      </c>
      <c r="X483" s="441">
        <v>0</v>
      </c>
      <c r="Y483" s="441">
        <v>0</v>
      </c>
      <c r="Z483" s="515" t="str">
        <f t="shared" si="48"/>
        <v>Centrum Kształcenia Zawodowego w Oleśnicy, ul. Wojska Polskiego 67</v>
      </c>
      <c r="AA483" s="440" t="s">
        <v>692</v>
      </c>
      <c r="AB483" s="272" t="s">
        <v>37</v>
      </c>
      <c r="AC483" s="120"/>
      <c r="AD483" s="120"/>
    </row>
    <row r="484" spans="12:30" customFormat="1" ht="15" customHeight="1">
      <c r="L484" s="66">
        <v>468</v>
      </c>
      <c r="M484" s="297" t="s">
        <v>1931</v>
      </c>
      <c r="N484" s="196" t="s">
        <v>174</v>
      </c>
      <c r="O484" s="196">
        <v>82519</v>
      </c>
      <c r="P484" s="68" t="s">
        <v>125</v>
      </c>
      <c r="Q484" s="66">
        <f t="shared" si="50"/>
        <v>712618</v>
      </c>
      <c r="R484" s="66" t="str">
        <f t="shared" si="51"/>
        <v>BUD.09.</v>
      </c>
      <c r="S484" s="344" t="str">
        <f t="shared" si="49"/>
        <v>Wykonywanie robót związanych z budową, montażem i eksploatacją sieci oraz instalacji sanitarnych</v>
      </c>
      <c r="T484" s="673" t="s">
        <v>2279</v>
      </c>
      <c r="U484" s="259">
        <v>2</v>
      </c>
      <c r="V484" s="441">
        <v>0</v>
      </c>
      <c r="W484" s="456" t="s">
        <v>1994</v>
      </c>
      <c r="X484" s="441">
        <v>2</v>
      </c>
      <c r="Y484" s="441">
        <v>0</v>
      </c>
      <c r="Z484" s="526" t="str">
        <f t="shared" si="48"/>
        <v>Centrum Kształcenia Zawodowego w Świdnicy, 58-105 Świdnica, ul. Gen. Władysława Sikorskiego 41</v>
      </c>
      <c r="AA484" s="440" t="s">
        <v>93</v>
      </c>
      <c r="AB484" s="272" t="s">
        <v>37</v>
      </c>
      <c r="AC484" s="120"/>
      <c r="AD484" s="120"/>
    </row>
    <row r="485" spans="12:30" customFormat="1" ht="15" customHeight="1">
      <c r="L485" s="66">
        <v>469</v>
      </c>
      <c r="M485" s="297" t="s">
        <v>1931</v>
      </c>
      <c r="N485" s="196" t="s">
        <v>174</v>
      </c>
      <c r="O485" s="196">
        <v>82519</v>
      </c>
      <c r="P485" s="68" t="s">
        <v>70</v>
      </c>
      <c r="Q485" s="66">
        <f t="shared" si="50"/>
        <v>522301</v>
      </c>
      <c r="R485" s="66" t="str">
        <f t="shared" si="51"/>
        <v>HAN.01.</v>
      </c>
      <c r="S485" s="344" t="str">
        <f t="shared" si="49"/>
        <v>Prowadzenie sprzedaży</v>
      </c>
      <c r="T485" s="673" t="s">
        <v>2279</v>
      </c>
      <c r="U485" s="259">
        <v>18</v>
      </c>
      <c r="V485" s="441">
        <v>16</v>
      </c>
      <c r="W485" s="468" t="s">
        <v>1994</v>
      </c>
      <c r="X485" s="441">
        <v>0</v>
      </c>
      <c r="Y485" s="441">
        <v>0</v>
      </c>
      <c r="Z485" s="515" t="str">
        <f t="shared" si="48"/>
        <v>Centrum Kształcenia Zawodowego w Oleśnicy, ul. Wojska Polskiego 67</v>
      </c>
      <c r="AA485" s="440" t="s">
        <v>692</v>
      </c>
      <c r="AB485" s="120"/>
      <c r="AC485" s="448"/>
      <c r="AD485" s="120"/>
    </row>
    <row r="486" spans="12:30" customFormat="1" ht="15" customHeight="1">
      <c r="L486" s="66">
        <v>470</v>
      </c>
      <c r="M486" s="297" t="s">
        <v>1931</v>
      </c>
      <c r="N486" s="196" t="s">
        <v>174</v>
      </c>
      <c r="O486" s="196">
        <v>82519</v>
      </c>
      <c r="P486" s="68" t="s">
        <v>80</v>
      </c>
      <c r="Q486" s="66">
        <f t="shared" si="50"/>
        <v>752205</v>
      </c>
      <c r="R486" s="66" t="str">
        <f t="shared" si="51"/>
        <v>DRM.04.</v>
      </c>
      <c r="S486" s="344" t="str">
        <f t="shared" si="49"/>
        <v> Wytwarzanie wyrobów z drewna i materiałów drewnopochodnych</v>
      </c>
      <c r="T486" s="671" t="s">
        <v>2283</v>
      </c>
      <c r="U486" s="259">
        <v>6</v>
      </c>
      <c r="V486" s="441">
        <v>0</v>
      </c>
      <c r="W486" s="456" t="s">
        <v>1994</v>
      </c>
      <c r="X486" s="441">
        <v>0</v>
      </c>
      <c r="Y486" s="441">
        <v>0</v>
      </c>
      <c r="Z486" s="515" t="str">
        <f t="shared" si="48"/>
        <v>Centrum Kształcenia Zawodowego w Oleśnicy, ul. Wojska Polskiego 67</v>
      </c>
      <c r="AA486" s="440" t="s">
        <v>692</v>
      </c>
      <c r="AB486" s="120"/>
      <c r="AC486" s="448"/>
      <c r="AD486" s="120"/>
    </row>
    <row r="487" spans="12:30" customFormat="1" ht="15" customHeight="1">
      <c r="L487" s="66">
        <v>471</v>
      </c>
      <c r="M487" s="297" t="s">
        <v>1931</v>
      </c>
      <c r="N487" s="196" t="s">
        <v>174</v>
      </c>
      <c r="O487" s="196">
        <v>82519</v>
      </c>
      <c r="P487" s="68" t="s">
        <v>177</v>
      </c>
      <c r="Q487" s="66">
        <f t="shared" si="50"/>
        <v>722204</v>
      </c>
      <c r="R487" s="66" t="str">
        <f t="shared" si="51"/>
        <v>MEC.08.</v>
      </c>
      <c r="S487" s="344" t="str">
        <f t="shared" si="49"/>
        <v>Wykonywanie i naprawa elementów maszyn, urządzeń i narzędzi</v>
      </c>
      <c r="T487" s="497"/>
      <c r="U487" s="481">
        <v>0</v>
      </c>
      <c r="V487" s="441">
        <v>0</v>
      </c>
      <c r="W487" s="468" t="s">
        <v>1994</v>
      </c>
      <c r="X487" s="441">
        <v>0</v>
      </c>
      <c r="Y487" s="441">
        <v>0</v>
      </c>
      <c r="Z487" s="528" t="str">
        <f t="shared" si="48"/>
        <v>Ośrodek Dokształcania i Doskonalenia Zawodowego w Krotoszynie</v>
      </c>
      <c r="AA487" s="440" t="s">
        <v>680</v>
      </c>
      <c r="AB487" s="120"/>
      <c r="AC487" s="448"/>
      <c r="AD487" s="120"/>
    </row>
    <row r="488" spans="12:30" customFormat="1" ht="15" customHeight="1">
      <c r="L488" s="66">
        <v>472</v>
      </c>
      <c r="M488" s="297" t="s">
        <v>1931</v>
      </c>
      <c r="N488" s="196" t="s">
        <v>174</v>
      </c>
      <c r="O488" s="196">
        <v>82519</v>
      </c>
      <c r="P488" s="68" t="s">
        <v>178</v>
      </c>
      <c r="Q488" s="66">
        <f t="shared" si="50"/>
        <v>753402</v>
      </c>
      <c r="R488" s="66" t="str">
        <f t="shared" si="51"/>
        <v>DRM.05.</v>
      </c>
      <c r="S488" s="344" t="str">
        <f t="shared" si="49"/>
        <v>Wykonywanie wyrobów tapicerowanych</v>
      </c>
      <c r="T488" s="671" t="s">
        <v>2284</v>
      </c>
      <c r="U488" s="259">
        <v>28</v>
      </c>
      <c r="V488" s="441">
        <v>1</v>
      </c>
      <c r="W488" s="456" t="s">
        <v>1994</v>
      </c>
      <c r="X488" s="441">
        <v>0</v>
      </c>
      <c r="Y488" s="441">
        <v>0</v>
      </c>
      <c r="Z488" s="526" t="str">
        <f t="shared" si="48"/>
        <v>Centrum Kształcenia Zawodowego w Oleśnicy, ul. Wojska Polskiego 67</v>
      </c>
      <c r="AA488" s="440" t="s">
        <v>692</v>
      </c>
      <c r="AB488" s="120"/>
      <c r="AC488" s="448"/>
      <c r="AD488" s="120"/>
    </row>
    <row r="489" spans="12:30" customFormat="1" ht="15" customHeight="1">
      <c r="L489" s="66">
        <v>473</v>
      </c>
      <c r="M489" s="297" t="s">
        <v>1931</v>
      </c>
      <c r="N489" s="196" t="s">
        <v>174</v>
      </c>
      <c r="O489" s="196">
        <v>82519</v>
      </c>
      <c r="P489" s="68" t="s">
        <v>79</v>
      </c>
      <c r="Q489" s="66">
        <f t="shared" si="50"/>
        <v>751204</v>
      </c>
      <c r="R489" s="66" t="str">
        <f t="shared" si="51"/>
        <v>SPC.03.</v>
      </c>
      <c r="S489" s="344" t="str">
        <f t="shared" si="49"/>
        <v>Produkcja wyrobów piekarskich</v>
      </c>
      <c r="T489" s="671" t="s">
        <v>2284</v>
      </c>
      <c r="U489" s="259">
        <v>2</v>
      </c>
      <c r="V489" s="456">
        <v>0</v>
      </c>
      <c r="W489" s="456" t="s">
        <v>1994</v>
      </c>
      <c r="X489" s="441">
        <v>2</v>
      </c>
      <c r="Y489" s="457">
        <v>0</v>
      </c>
      <c r="Z489" s="515" t="str">
        <f t="shared" si="48"/>
        <v>Centrum Kształcenia Zawodowego w Kłodzkiej Szkole Przedsiębiorczości w Kłodzku, ul. Szkolna 8, 57-300 Kłodzko</v>
      </c>
      <c r="AA489" s="440" t="s">
        <v>677</v>
      </c>
      <c r="AB489" s="120"/>
      <c r="AC489" s="120"/>
      <c r="AD489" s="120"/>
    </row>
    <row r="490" spans="12:30" customFormat="1" ht="15" customHeight="1">
      <c r="L490" s="66">
        <v>474</v>
      </c>
      <c r="M490" s="297" t="s">
        <v>1931</v>
      </c>
      <c r="N490" s="196" t="s">
        <v>174</v>
      </c>
      <c r="O490" s="196">
        <v>82519</v>
      </c>
      <c r="P490" s="68" t="s">
        <v>180</v>
      </c>
      <c r="Q490" s="66">
        <f t="shared" si="50"/>
        <v>712905</v>
      </c>
      <c r="R490" s="66" t="str">
        <f t="shared" si="51"/>
        <v>BUD.11.</v>
      </c>
      <c r="S490" s="344" t="str">
        <f t="shared" si="49"/>
        <v> Wykonywanie robót montażowych, okładzinowych i wykończeniowych</v>
      </c>
      <c r="T490" s="444" t="s">
        <v>2341</v>
      </c>
      <c r="U490" s="259">
        <v>1</v>
      </c>
      <c r="V490" s="456">
        <v>0</v>
      </c>
      <c r="W490" s="456" t="s">
        <v>1994</v>
      </c>
      <c r="X490" s="441">
        <v>1</v>
      </c>
      <c r="Y490" s="457">
        <v>0</v>
      </c>
      <c r="Z490" s="515" t="str">
        <f t="shared" si="48"/>
        <v>Ośrodek Dokształcania i Doskonalenia Zawodowego w Krotoszynie</v>
      </c>
      <c r="AA490" s="440" t="s">
        <v>680</v>
      </c>
      <c r="AB490" s="332"/>
      <c r="AC490" s="332"/>
      <c r="AD490" s="332"/>
    </row>
    <row r="491" spans="12:30" customFormat="1" ht="15" customHeight="1">
      <c r="L491" s="66">
        <v>475</v>
      </c>
      <c r="M491" s="297" t="s">
        <v>1931</v>
      </c>
      <c r="N491" s="196" t="s">
        <v>174</v>
      </c>
      <c r="O491" s="196">
        <v>82519</v>
      </c>
      <c r="P491" s="68" t="s">
        <v>522</v>
      </c>
      <c r="Q491" s="66">
        <f t="shared" si="50"/>
        <v>731305</v>
      </c>
      <c r="R491" s="66" t="str">
        <f t="shared" si="51"/>
        <v>MEP.05.</v>
      </c>
      <c r="S491" s="344" t="str">
        <f t="shared" si="49"/>
        <v>Wykonywanie i naprawa wyrobów złotniczych i jubilerskich</v>
      </c>
      <c r="T491" s="673" t="s">
        <v>2328</v>
      </c>
      <c r="U491" s="259">
        <v>1</v>
      </c>
      <c r="V491" s="441">
        <v>0</v>
      </c>
      <c r="W491" s="456" t="s">
        <v>1994</v>
      </c>
      <c r="X491" s="441">
        <v>1</v>
      </c>
      <c r="Y491" s="441">
        <v>0</v>
      </c>
      <c r="Z491" s="515" t="str">
        <f>IFERROR(VLOOKUP(AA491,AH$8:AI$43,2,0),0)</f>
        <v>CENTRUM KSZTAŁCENIA ZAWODOWEGO CECHU RZEMIOSŁ RÓŻNYCH W NOWYM TARGU</v>
      </c>
      <c r="AA491" s="440" t="s">
        <v>2262</v>
      </c>
      <c r="AB491" s="120"/>
      <c r="AC491" s="120"/>
      <c r="AD491" s="120"/>
    </row>
    <row r="492" spans="12:30" customFormat="1" ht="15" customHeight="1">
      <c r="L492" s="66">
        <v>476</v>
      </c>
      <c r="M492" s="68" t="s">
        <v>1869</v>
      </c>
      <c r="N492" s="66" t="s">
        <v>124</v>
      </c>
      <c r="O492" s="66">
        <v>22648</v>
      </c>
      <c r="P492" s="68" t="s">
        <v>99</v>
      </c>
      <c r="Q492" s="66">
        <f t="shared" si="50"/>
        <v>514101</v>
      </c>
      <c r="R492" s="66" t="str">
        <f t="shared" si="51"/>
        <v>FRK.01.</v>
      </c>
      <c r="S492" s="344" t="str">
        <f t="shared" si="49"/>
        <v>Wykonywanie usług fryzjerskich</v>
      </c>
      <c r="T492" s="497" t="s">
        <v>2283</v>
      </c>
      <c r="U492" s="133">
        <v>1</v>
      </c>
      <c r="V492" s="436">
        <v>1</v>
      </c>
      <c r="W492" s="472" t="s">
        <v>1994</v>
      </c>
      <c r="X492" s="436">
        <v>1</v>
      </c>
      <c r="Y492" s="436">
        <v>1</v>
      </c>
      <c r="Z492" s="515" t="str">
        <f t="shared" ref="Z492:Z523" si="52">IFERROR(VLOOKUP(AA492,AH$8:AI$35,2,0),0)</f>
        <v>Centrum Kształcenia Zawodowego i Ustawicznego w Legnicy, ul. Lotnicza 26, 59-220 Legnica</v>
      </c>
      <c r="AA492" s="440" t="s">
        <v>691</v>
      </c>
      <c r="AB492" s="120"/>
      <c r="AC492" s="120"/>
      <c r="AD492" s="120"/>
    </row>
    <row r="493" spans="12:30" customFormat="1" ht="15" customHeight="1">
      <c r="L493" s="66">
        <v>477</v>
      </c>
      <c r="M493" s="68" t="s">
        <v>1869</v>
      </c>
      <c r="N493" s="66" t="s">
        <v>124</v>
      </c>
      <c r="O493" s="66">
        <v>22648</v>
      </c>
      <c r="P493" s="68" t="s">
        <v>70</v>
      </c>
      <c r="Q493" s="66">
        <f t="shared" si="50"/>
        <v>522301</v>
      </c>
      <c r="R493" s="66" t="str">
        <f t="shared" si="51"/>
        <v>HAN.01.</v>
      </c>
      <c r="S493" s="344" t="str">
        <f t="shared" si="49"/>
        <v>Prowadzenie sprzedaży</v>
      </c>
      <c r="T493" s="674" t="s">
        <v>2279</v>
      </c>
      <c r="U493" s="133">
        <v>2</v>
      </c>
      <c r="V493" s="436">
        <v>1</v>
      </c>
      <c r="W493" s="493" t="s">
        <v>1994</v>
      </c>
      <c r="X493" s="436">
        <v>2</v>
      </c>
      <c r="Y493" s="436">
        <v>1</v>
      </c>
      <c r="Z493" s="515" t="str">
        <f t="shared" si="52"/>
        <v>Centrum Kształcenia Zawodowego i Ustawicznego w Legnicy, ul. Lotnicza 26, 59-220 Legnica</v>
      </c>
      <c r="AA493" s="440" t="s">
        <v>691</v>
      </c>
      <c r="AB493" s="120"/>
      <c r="AC493" s="120"/>
      <c r="AD493" s="120"/>
    </row>
    <row r="494" spans="12:30" customFormat="1" ht="15" customHeight="1">
      <c r="L494" s="66">
        <v>478</v>
      </c>
      <c r="M494" s="68" t="s">
        <v>1869</v>
      </c>
      <c r="N494" s="66" t="s">
        <v>124</v>
      </c>
      <c r="O494" s="66">
        <v>22648</v>
      </c>
      <c r="P494" s="68" t="s">
        <v>175</v>
      </c>
      <c r="Q494" s="66">
        <f t="shared" si="50"/>
        <v>751201</v>
      </c>
      <c r="R494" s="66" t="str">
        <f t="shared" si="51"/>
        <v>SPC.01.</v>
      </c>
      <c r="S494" s="344" t="str">
        <f t="shared" si="49"/>
        <v>Produkcja wyrobów cukierniczych</v>
      </c>
      <c r="T494" s="444" t="s">
        <v>2321</v>
      </c>
      <c r="U494" s="133">
        <v>1</v>
      </c>
      <c r="V494" s="436">
        <v>1</v>
      </c>
      <c r="W494" s="493" t="s">
        <v>1994</v>
      </c>
      <c r="X494" s="436">
        <v>1</v>
      </c>
      <c r="Y494" s="436">
        <v>1</v>
      </c>
      <c r="Z494" s="526" t="str">
        <f t="shared" si="52"/>
        <v>Centrum Kształcenia Zawodowego i Ustawicznego w Legnicy, ul. Lotnicza 26, 59-220 Legnica</v>
      </c>
      <c r="AA494" s="440" t="s">
        <v>691</v>
      </c>
      <c r="AB494" s="120"/>
      <c r="AC494" s="120"/>
      <c r="AD494" s="120"/>
    </row>
    <row r="495" spans="12:30" customFormat="1" ht="15" customHeight="1">
      <c r="L495" s="66">
        <v>479</v>
      </c>
      <c r="M495" s="68" t="s">
        <v>1869</v>
      </c>
      <c r="N495" s="66" t="s">
        <v>124</v>
      </c>
      <c r="O495" s="66">
        <v>22648</v>
      </c>
      <c r="P495" s="68" t="s">
        <v>194</v>
      </c>
      <c r="Q495" s="66">
        <f t="shared" si="50"/>
        <v>711204</v>
      </c>
      <c r="R495" s="66" t="str">
        <f t="shared" si="51"/>
        <v>BUD.12.</v>
      </c>
      <c r="S495" s="344" t="str">
        <f t="shared" si="49"/>
        <v> Wykonywanie robót murarskich i tynkarskich</v>
      </c>
      <c r="T495" s="497" t="s">
        <v>2284</v>
      </c>
      <c r="U495" s="259">
        <v>1</v>
      </c>
      <c r="V495" s="441">
        <v>0</v>
      </c>
      <c r="W495" s="468" t="s">
        <v>1994</v>
      </c>
      <c r="X495" s="441">
        <v>1</v>
      </c>
      <c r="Y495" s="441">
        <v>0</v>
      </c>
      <c r="Z495" s="528" t="str">
        <f t="shared" si="52"/>
        <v>Centrum Kształcenia Zawodowego w Świdnicy, 58-105 Świdnica, ul. Gen. Władysława Sikorskiego 41</v>
      </c>
      <c r="AA495" s="440" t="s">
        <v>93</v>
      </c>
      <c r="AB495" s="272" t="s">
        <v>37</v>
      </c>
      <c r="AC495" s="120"/>
      <c r="AD495" s="120"/>
    </row>
    <row r="496" spans="12:30" customFormat="1" ht="15" customHeight="1">
      <c r="L496" s="66">
        <v>480</v>
      </c>
      <c r="M496" s="68" t="s">
        <v>1869</v>
      </c>
      <c r="N496" s="66" t="s">
        <v>124</v>
      </c>
      <c r="O496" s="66">
        <v>22648</v>
      </c>
      <c r="P496" s="68" t="s">
        <v>66</v>
      </c>
      <c r="Q496" s="66">
        <f t="shared" si="50"/>
        <v>723103</v>
      </c>
      <c r="R496" s="66" t="str">
        <f t="shared" si="51"/>
        <v>MOT.05.</v>
      </c>
      <c r="S496" s="344" t="str">
        <f t="shared" si="49"/>
        <v>Obsługa, diagnozowanie oraz naprawa pojazdów samochodowych</v>
      </c>
      <c r="T496" s="497" t="s">
        <v>2284</v>
      </c>
      <c r="U496" s="441">
        <v>5</v>
      </c>
      <c r="V496" s="441">
        <v>0</v>
      </c>
      <c r="W496" s="468" t="s">
        <v>1994</v>
      </c>
      <c r="X496" s="441">
        <v>5</v>
      </c>
      <c r="Y496" s="441">
        <v>0</v>
      </c>
      <c r="Z496" s="515" t="str">
        <f t="shared" si="52"/>
        <v>Centrum Kształcenia Zawodowego w CKZiU,  ul. Tadeusza Kościuszki 27, 56-100 Wołów</v>
      </c>
      <c r="AA496" s="440" t="s">
        <v>190</v>
      </c>
      <c r="AB496" s="120"/>
      <c r="AC496" s="271"/>
      <c r="AD496" s="120"/>
    </row>
    <row r="497" spans="12:30" customFormat="1" ht="15" customHeight="1">
      <c r="L497" s="66">
        <v>481</v>
      </c>
      <c r="M497" s="297" t="s">
        <v>2010</v>
      </c>
      <c r="N497" s="196" t="s">
        <v>203</v>
      </c>
      <c r="O497" s="196">
        <v>21715</v>
      </c>
      <c r="P497" s="68" t="s">
        <v>76</v>
      </c>
      <c r="Q497" s="66">
        <f t="shared" si="50"/>
        <v>721306</v>
      </c>
      <c r="R497" s="66" t="str">
        <f t="shared" si="51"/>
        <v>MOT.01.</v>
      </c>
      <c r="S497" s="344" t="str">
        <f t="shared" si="49"/>
        <v>Diagnozowanie i naprawa nadwozi pojazdów samochodowych</v>
      </c>
      <c r="T497" s="673"/>
      <c r="U497" s="481">
        <v>0</v>
      </c>
      <c r="V497" s="441">
        <v>0</v>
      </c>
      <c r="W497" s="468"/>
      <c r="X497" s="441">
        <v>0</v>
      </c>
      <c r="Y497" s="441">
        <v>0</v>
      </c>
      <c r="Z497" s="515" t="str">
        <f t="shared" si="52"/>
        <v>Centrum Kształcenia Zawodowego w Świdnicy, 58-105 Świdnica, ul. Gen. Władysława Sikorskiego 41</v>
      </c>
      <c r="AA497" s="440" t="s">
        <v>93</v>
      </c>
      <c r="AB497" s="120"/>
      <c r="AC497" s="120"/>
      <c r="AD497" s="120"/>
    </row>
    <row r="498" spans="12:30" customFormat="1" ht="15" customHeight="1">
      <c r="L498" s="66">
        <v>482</v>
      </c>
      <c r="M498" s="297" t="s">
        <v>2010</v>
      </c>
      <c r="N498" s="196" t="s">
        <v>203</v>
      </c>
      <c r="O498" s="196">
        <v>21715</v>
      </c>
      <c r="P498" s="452" t="s">
        <v>175</v>
      </c>
      <c r="Q498" s="66">
        <f t="shared" si="50"/>
        <v>751201</v>
      </c>
      <c r="R498" s="66" t="str">
        <f t="shared" si="51"/>
        <v>SPC.01.</v>
      </c>
      <c r="S498" s="344" t="str">
        <f t="shared" si="49"/>
        <v>Produkcja wyrobów cukierniczych</v>
      </c>
      <c r="T498" s="671" t="s">
        <v>2282</v>
      </c>
      <c r="U498" s="259">
        <v>1</v>
      </c>
      <c r="V498" s="441">
        <v>1</v>
      </c>
      <c r="W498" s="468" t="s">
        <v>1994</v>
      </c>
      <c r="X498" s="441">
        <v>0</v>
      </c>
      <c r="Y498" s="441">
        <v>0</v>
      </c>
      <c r="Z498" s="515" t="str">
        <f t="shared" si="52"/>
        <v>Centrum Kształcenia Zawodowego w Świdnicy, 58-105 Świdnica, ul. Gen. Władysława Sikorskiego 41</v>
      </c>
      <c r="AA498" s="440" t="s">
        <v>93</v>
      </c>
      <c r="AB498" s="120"/>
      <c r="AC498" s="120"/>
      <c r="AD498" s="120"/>
    </row>
    <row r="499" spans="12:30" customFormat="1" ht="15" customHeight="1">
      <c r="L499" s="66">
        <v>483</v>
      </c>
      <c r="M499" s="297" t="s">
        <v>2010</v>
      </c>
      <c r="N499" s="196" t="s">
        <v>203</v>
      </c>
      <c r="O499" s="196">
        <v>21715</v>
      </c>
      <c r="P499" s="452" t="s">
        <v>99</v>
      </c>
      <c r="Q499" s="66">
        <f t="shared" si="50"/>
        <v>514101</v>
      </c>
      <c r="R499" s="66" t="str">
        <f t="shared" si="51"/>
        <v>FRK.01.</v>
      </c>
      <c r="S499" s="344" t="str">
        <f t="shared" si="49"/>
        <v>Wykonywanie usług fryzjerskich</v>
      </c>
      <c r="T499" s="673" t="s">
        <v>2283</v>
      </c>
      <c r="U499" s="259">
        <v>2</v>
      </c>
      <c r="V499" s="441">
        <v>2</v>
      </c>
      <c r="W499" s="468" t="s">
        <v>1994</v>
      </c>
      <c r="X499" s="441">
        <v>0</v>
      </c>
      <c r="Y499" s="441">
        <v>0</v>
      </c>
      <c r="Z499" s="515" t="str">
        <f t="shared" si="52"/>
        <v>Centrum Kształcenia Zawodowego w Świdnicy, 58-105 Świdnica, ul. Gen. Władysława Sikorskiego 41</v>
      </c>
      <c r="AA499" s="440" t="s">
        <v>93</v>
      </c>
      <c r="AB499" s="271"/>
      <c r="AC499" s="271"/>
      <c r="AD499" s="120"/>
    </row>
    <row r="500" spans="12:30" customFormat="1" ht="15" customHeight="1">
      <c r="L500" s="66">
        <v>484</v>
      </c>
      <c r="M500" s="297" t="s">
        <v>2010</v>
      </c>
      <c r="N500" s="196" t="s">
        <v>203</v>
      </c>
      <c r="O500" s="196">
        <v>21715</v>
      </c>
      <c r="P500" s="452" t="s">
        <v>71</v>
      </c>
      <c r="Q500" s="66">
        <f t="shared" si="50"/>
        <v>512001</v>
      </c>
      <c r="R500" s="66" t="str">
        <f t="shared" si="51"/>
        <v>HGT.02.</v>
      </c>
      <c r="S500" s="344" t="str">
        <f t="shared" si="49"/>
        <v> Przygotowanie i wydawanie dań</v>
      </c>
      <c r="T500" s="673" t="s">
        <v>2281</v>
      </c>
      <c r="U500" s="259">
        <v>6</v>
      </c>
      <c r="V500" s="441">
        <v>5</v>
      </c>
      <c r="W500" s="468" t="s">
        <v>1994</v>
      </c>
      <c r="X500" s="441">
        <v>0</v>
      </c>
      <c r="Y500" s="441">
        <v>0</v>
      </c>
      <c r="Z500" s="515" t="str">
        <f t="shared" si="52"/>
        <v>Centrum Kształcenia Zawodowego w Świdnicy, 58-105 Świdnica, ul. Gen. Władysława Sikorskiego 41</v>
      </c>
      <c r="AA500" s="440" t="s">
        <v>93</v>
      </c>
      <c r="AB500" s="120"/>
      <c r="AC500" s="120"/>
      <c r="AD500" s="120"/>
    </row>
    <row r="501" spans="12:30" customFormat="1" ht="15" customHeight="1">
      <c r="L501" s="66">
        <v>485</v>
      </c>
      <c r="M501" s="297" t="s">
        <v>2010</v>
      </c>
      <c r="N501" s="196" t="s">
        <v>203</v>
      </c>
      <c r="O501" s="196">
        <v>21715</v>
      </c>
      <c r="P501" s="452" t="s">
        <v>66</v>
      </c>
      <c r="Q501" s="66">
        <f t="shared" si="50"/>
        <v>723103</v>
      </c>
      <c r="R501" s="66" t="str">
        <f t="shared" si="51"/>
        <v>MOT.05.</v>
      </c>
      <c r="S501" s="344" t="str">
        <f t="shared" si="49"/>
        <v>Obsługa, diagnozowanie oraz naprawa pojazdów samochodowych</v>
      </c>
      <c r="T501" s="497" t="s">
        <v>2285</v>
      </c>
      <c r="U501" s="259">
        <v>5</v>
      </c>
      <c r="V501" s="441">
        <v>0</v>
      </c>
      <c r="W501" s="468" t="s">
        <v>1994</v>
      </c>
      <c r="X501" s="441">
        <v>0</v>
      </c>
      <c r="Y501" s="441">
        <v>0</v>
      </c>
      <c r="Z501" s="515" t="str">
        <f t="shared" si="52"/>
        <v>Centrum Kształcenia Zawodowego w Świdnicy, 58-105 Świdnica, ul. Gen. Władysława Sikorskiego 41</v>
      </c>
      <c r="AA501" s="440" t="s">
        <v>93</v>
      </c>
      <c r="AB501" s="120"/>
      <c r="AC501" s="120"/>
      <c r="AD501" s="120"/>
    </row>
    <row r="502" spans="12:30" customFormat="1" ht="15" customHeight="1">
      <c r="L502" s="66">
        <v>486</v>
      </c>
      <c r="M502" s="297" t="s">
        <v>2010</v>
      </c>
      <c r="N502" s="196" t="s">
        <v>203</v>
      </c>
      <c r="O502" s="196">
        <v>21715</v>
      </c>
      <c r="P502" s="68" t="s">
        <v>125</v>
      </c>
      <c r="Q502" s="66">
        <f t="shared" si="50"/>
        <v>712618</v>
      </c>
      <c r="R502" s="66" t="str">
        <f t="shared" si="51"/>
        <v>BUD.09.</v>
      </c>
      <c r="S502" s="344" t="str">
        <f t="shared" si="49"/>
        <v>Wykonywanie robót związanych z budową, montażem i eksploatacją sieci oraz instalacji sanitarnych</v>
      </c>
      <c r="T502" s="673"/>
      <c r="U502" s="481">
        <v>0</v>
      </c>
      <c r="V502" s="436">
        <v>0</v>
      </c>
      <c r="W502" s="470"/>
      <c r="X502" s="436">
        <v>0</v>
      </c>
      <c r="Y502" s="436">
        <v>0</v>
      </c>
      <c r="Z502" s="515" t="str">
        <f t="shared" si="52"/>
        <v>Centrum Kształcenia Zawodowego w Świdnicy, 58-105 Świdnica, ul. Gen. Władysława Sikorskiego 41</v>
      </c>
      <c r="AA502" s="440" t="s">
        <v>93</v>
      </c>
      <c r="AB502" s="120"/>
      <c r="AC502" s="120"/>
      <c r="AD502" s="120"/>
    </row>
    <row r="503" spans="12:30" customFormat="1" ht="15" customHeight="1">
      <c r="L503" s="66">
        <v>487</v>
      </c>
      <c r="M503" s="297" t="s">
        <v>2010</v>
      </c>
      <c r="N503" s="196" t="s">
        <v>203</v>
      </c>
      <c r="O503" s="196">
        <v>21715</v>
      </c>
      <c r="P503" s="68" t="s">
        <v>194</v>
      </c>
      <c r="Q503" s="66">
        <f t="shared" si="50"/>
        <v>711204</v>
      </c>
      <c r="R503" s="66" t="str">
        <f t="shared" si="51"/>
        <v>BUD.12.</v>
      </c>
      <c r="S503" s="344" t="str">
        <f t="shared" si="49"/>
        <v> Wykonywanie robót murarskich i tynkarskich</v>
      </c>
      <c r="T503" s="673"/>
      <c r="U503" s="481">
        <v>0</v>
      </c>
      <c r="V503" s="436">
        <v>0</v>
      </c>
      <c r="W503" s="470"/>
      <c r="X503" s="436">
        <v>0</v>
      </c>
      <c r="Y503" s="436">
        <v>0</v>
      </c>
      <c r="Z503" s="526" t="str">
        <f t="shared" si="52"/>
        <v>Centrum Kształcenia Zawodowego w Świdnicy, 58-105 Świdnica, ul. Gen. Władysława Sikorskiego 41</v>
      </c>
      <c r="AA503" s="440" t="s">
        <v>93</v>
      </c>
      <c r="AB503" s="120"/>
      <c r="AC503" s="120"/>
      <c r="AD503" s="120"/>
    </row>
    <row r="504" spans="12:30" customFormat="1" ht="15" customHeight="1">
      <c r="L504" s="66">
        <v>488</v>
      </c>
      <c r="M504" s="297" t="s">
        <v>2010</v>
      </c>
      <c r="N504" s="196" t="s">
        <v>203</v>
      </c>
      <c r="O504" s="196">
        <v>21715</v>
      </c>
      <c r="P504" s="68" t="s">
        <v>79</v>
      </c>
      <c r="Q504" s="66">
        <f t="shared" si="50"/>
        <v>751204</v>
      </c>
      <c r="R504" s="66" t="str">
        <f t="shared" si="51"/>
        <v>SPC.03.</v>
      </c>
      <c r="S504" s="344" t="str">
        <f t="shared" si="49"/>
        <v>Produkcja wyrobów piekarskich</v>
      </c>
      <c r="T504" s="673"/>
      <c r="U504" s="481">
        <v>0</v>
      </c>
      <c r="V504" s="436">
        <v>0</v>
      </c>
      <c r="W504" s="493"/>
      <c r="X504" s="469">
        <v>0</v>
      </c>
      <c r="Y504" s="469">
        <v>0</v>
      </c>
      <c r="Z504" s="530" t="str">
        <f t="shared" si="52"/>
        <v>Centrum Kształcenia Zawodowego w Świdnicy, 58-105 Świdnica, ul. Gen. Władysława Sikorskiego 41</v>
      </c>
      <c r="AA504" s="440" t="s">
        <v>93</v>
      </c>
      <c r="AB504" s="120"/>
      <c r="AC504" s="272"/>
      <c r="AD504" s="120"/>
    </row>
    <row r="505" spans="12:30" customFormat="1" ht="15" customHeight="1">
      <c r="L505" s="66">
        <v>489</v>
      </c>
      <c r="M505" s="297" t="s">
        <v>2010</v>
      </c>
      <c r="N505" s="196" t="s">
        <v>203</v>
      </c>
      <c r="O505" s="196">
        <v>21715</v>
      </c>
      <c r="P505" s="68" t="s">
        <v>70</v>
      </c>
      <c r="Q505" s="66">
        <f t="shared" si="50"/>
        <v>522301</v>
      </c>
      <c r="R505" s="66" t="str">
        <f t="shared" si="51"/>
        <v>HAN.01.</v>
      </c>
      <c r="S505" s="344" t="str">
        <f t="shared" si="49"/>
        <v>Prowadzenie sprzedaży</v>
      </c>
      <c r="T505" s="673" t="s">
        <v>2280</v>
      </c>
      <c r="U505" s="133">
        <v>4</v>
      </c>
      <c r="V505" s="436">
        <v>4</v>
      </c>
      <c r="W505" s="470" t="s">
        <v>1994</v>
      </c>
      <c r="X505" s="436">
        <v>0</v>
      </c>
      <c r="Y505" s="436">
        <v>0</v>
      </c>
      <c r="Z505" s="526" t="str">
        <f t="shared" si="52"/>
        <v>Centrum Kształcenia Zawodowego w Świdnicy, 58-105 Świdnica, ul. Gen. Władysława Sikorskiego 41</v>
      </c>
      <c r="AA505" s="440" t="s">
        <v>93</v>
      </c>
      <c r="AB505" s="120"/>
      <c r="AC505" s="448"/>
      <c r="AD505" s="120"/>
    </row>
    <row r="506" spans="12:30" customFormat="1" ht="15" customHeight="1">
      <c r="L506" s="66">
        <v>490</v>
      </c>
      <c r="M506" s="297" t="s">
        <v>2010</v>
      </c>
      <c r="N506" s="196" t="s">
        <v>203</v>
      </c>
      <c r="O506" s="196">
        <v>21715</v>
      </c>
      <c r="P506" s="68" t="s">
        <v>177</v>
      </c>
      <c r="Q506" s="66">
        <f t="shared" si="50"/>
        <v>722204</v>
      </c>
      <c r="R506" s="66" t="str">
        <f t="shared" si="51"/>
        <v>MEC.08.</v>
      </c>
      <c r="S506" s="344" t="str">
        <f t="shared" si="49"/>
        <v>Wykonywanie i naprawa elementów maszyn, urządzeń i narzędzi</v>
      </c>
      <c r="T506" s="674"/>
      <c r="U506" s="481">
        <v>0</v>
      </c>
      <c r="V506" s="436">
        <v>0</v>
      </c>
      <c r="W506" s="470"/>
      <c r="X506" s="436">
        <v>0</v>
      </c>
      <c r="Y506" s="436">
        <v>0</v>
      </c>
      <c r="Z506" s="526" t="str">
        <f t="shared" si="52"/>
        <v>Centrum Kształcenia Zawodowego w Świdnicy, 58-105 Świdnica, ul. Gen. Władysława Sikorskiego 41</v>
      </c>
      <c r="AA506" s="440" t="s">
        <v>93</v>
      </c>
      <c r="AB506" s="120"/>
      <c r="AC506" s="120"/>
      <c r="AD506" s="120"/>
    </row>
    <row r="507" spans="12:30" customFormat="1" ht="15" customHeight="1">
      <c r="L507" s="66">
        <v>491</v>
      </c>
      <c r="M507" s="68" t="s">
        <v>2177</v>
      </c>
      <c r="N507" s="66" t="s">
        <v>203</v>
      </c>
      <c r="O507" s="66">
        <v>12321</v>
      </c>
      <c r="P507" s="68" t="s">
        <v>175</v>
      </c>
      <c r="Q507" s="66">
        <f t="shared" si="50"/>
        <v>751201</v>
      </c>
      <c r="R507" s="66" t="str">
        <f t="shared" si="51"/>
        <v>SPC.01.</v>
      </c>
      <c r="S507" s="344" t="str">
        <f t="shared" si="49"/>
        <v>Produkcja wyrobów cukierniczych</v>
      </c>
      <c r="T507" s="426" t="s">
        <v>2282</v>
      </c>
      <c r="U507" s="133">
        <v>5</v>
      </c>
      <c r="V507" s="436">
        <v>4</v>
      </c>
      <c r="W507" s="470" t="s">
        <v>1996</v>
      </c>
      <c r="X507" s="436">
        <v>0</v>
      </c>
      <c r="Y507" s="436">
        <v>0</v>
      </c>
      <c r="Z507" s="526" t="str">
        <f t="shared" si="52"/>
        <v>Centrum Kształcenia Zawodowego w Świdnicy, 58-105 Świdnica, ul. Gen. Władysława Sikorskiego 41</v>
      </c>
      <c r="AA507" s="440" t="s">
        <v>93</v>
      </c>
      <c r="AB507" s="120"/>
      <c r="AC507" s="120"/>
      <c r="AD507" s="120"/>
    </row>
    <row r="508" spans="12:30" customFormat="1" ht="15" customHeight="1">
      <c r="L508" s="66">
        <v>492</v>
      </c>
      <c r="M508" s="68" t="s">
        <v>2177</v>
      </c>
      <c r="N508" s="196" t="s">
        <v>203</v>
      </c>
      <c r="O508" s="66">
        <v>12321</v>
      </c>
      <c r="P508" s="68" t="s">
        <v>485</v>
      </c>
      <c r="Q508" s="66">
        <f t="shared" si="50"/>
        <v>712101</v>
      </c>
      <c r="R508" s="66" t="str">
        <f t="shared" si="51"/>
        <v>BUD.03.</v>
      </c>
      <c r="S508" s="344" t="str">
        <f t="shared" si="49"/>
        <v>Wykonywanie robót dekarsko-blacharskich</v>
      </c>
      <c r="T508" s="430" t="s">
        <v>2268</v>
      </c>
      <c r="U508" s="259">
        <v>1</v>
      </c>
      <c r="V508" s="441">
        <v>0</v>
      </c>
      <c r="W508" s="468" t="s">
        <v>1996</v>
      </c>
      <c r="X508" s="441">
        <v>1</v>
      </c>
      <c r="Y508" s="441">
        <v>0</v>
      </c>
      <c r="Z508" s="526" t="str">
        <f t="shared" si="52"/>
        <v>Centrum Kształcenia Zawodowego w Zespole Szkół i Placówek Kształcenia Zawodowego, ul.Botaniczna 66, 65-392  Zielona Góra</v>
      </c>
      <c r="AA508" s="440" t="s">
        <v>37</v>
      </c>
      <c r="AB508" s="448"/>
      <c r="AC508" s="448"/>
      <c r="AD508" s="120"/>
    </row>
    <row r="509" spans="12:30" customFormat="1" ht="15" customHeight="1">
      <c r="L509" s="66">
        <v>493</v>
      </c>
      <c r="M509" s="68" t="s">
        <v>2177</v>
      </c>
      <c r="N509" s="196" t="s">
        <v>203</v>
      </c>
      <c r="O509" s="66">
        <v>12321</v>
      </c>
      <c r="P509" s="68" t="s">
        <v>78</v>
      </c>
      <c r="Q509" s="66">
        <f t="shared" si="50"/>
        <v>741103</v>
      </c>
      <c r="R509" s="66" t="str">
        <f t="shared" si="51"/>
        <v>ELE.02.</v>
      </c>
      <c r="S509" s="344" t="str">
        <f t="shared" si="49"/>
        <v>Montaż, uruchamianie i konserwacja instalacji, maszyn i urządzeń elektrycznych</v>
      </c>
      <c r="T509" s="424" t="s">
        <v>2284</v>
      </c>
      <c r="U509" s="436">
        <v>1</v>
      </c>
      <c r="V509" s="441">
        <v>0</v>
      </c>
      <c r="W509" s="468" t="s">
        <v>1996</v>
      </c>
      <c r="X509" s="441">
        <v>0</v>
      </c>
      <c r="Y509" s="441">
        <v>0</v>
      </c>
      <c r="Z509" s="515" t="str">
        <f t="shared" si="52"/>
        <v>Centrum Kształcenia Zawodowego w Świdnicy, 58-105 Świdnica, ul. Gen. Władysława Sikorskiego 41</v>
      </c>
      <c r="AA509" s="440" t="s">
        <v>93</v>
      </c>
      <c r="AB509" s="120"/>
      <c r="AC509" s="271"/>
      <c r="AD509" s="120"/>
    </row>
    <row r="510" spans="12:30" customFormat="1" ht="15" customHeight="1">
      <c r="L510" s="66">
        <v>494</v>
      </c>
      <c r="M510" s="68" t="s">
        <v>2177</v>
      </c>
      <c r="N510" s="196" t="s">
        <v>203</v>
      </c>
      <c r="O510" s="66">
        <v>12321</v>
      </c>
      <c r="P510" s="68" t="s">
        <v>99</v>
      </c>
      <c r="Q510" s="66">
        <f t="shared" si="50"/>
        <v>514101</v>
      </c>
      <c r="R510" s="66" t="str">
        <f t="shared" si="51"/>
        <v>FRK.01.</v>
      </c>
      <c r="S510" s="344" t="str">
        <f t="shared" si="49"/>
        <v>Wykonywanie usług fryzjerskich</v>
      </c>
      <c r="T510" s="424" t="s">
        <v>2279</v>
      </c>
      <c r="U510" s="441">
        <v>18</v>
      </c>
      <c r="V510" s="441">
        <v>15</v>
      </c>
      <c r="W510" s="473" t="s">
        <v>1996</v>
      </c>
      <c r="X510" s="441">
        <v>0</v>
      </c>
      <c r="Y510" s="441">
        <v>0</v>
      </c>
      <c r="Z510" s="515" t="str">
        <f t="shared" si="52"/>
        <v>Centrum Kształcenia Zawodowego w Świdnicy, 58-105 Świdnica, ul. Gen. Władysława Sikorskiego 41</v>
      </c>
      <c r="AA510" s="440" t="s">
        <v>93</v>
      </c>
      <c r="AB510" s="359"/>
      <c r="AC510" s="359"/>
      <c r="AD510" s="359"/>
    </row>
    <row r="511" spans="12:30" customFormat="1" ht="15" customHeight="1">
      <c r="L511" s="66">
        <v>495</v>
      </c>
      <c r="M511" s="68" t="s">
        <v>2177</v>
      </c>
      <c r="N511" s="196" t="s">
        <v>203</v>
      </c>
      <c r="O511" s="66">
        <v>12321</v>
      </c>
      <c r="P511" s="68" t="s">
        <v>99</v>
      </c>
      <c r="Q511" s="66">
        <f t="shared" si="50"/>
        <v>514101</v>
      </c>
      <c r="R511" s="66" t="str">
        <f t="shared" si="51"/>
        <v>FRK.01.</v>
      </c>
      <c r="S511" s="344" t="str">
        <f t="shared" si="49"/>
        <v>Wykonywanie usług fryzjerskich</v>
      </c>
      <c r="T511" s="73"/>
      <c r="U511" s="481">
        <v>0</v>
      </c>
      <c r="V511" s="441">
        <v>0</v>
      </c>
      <c r="W511" s="473" t="s">
        <v>1996</v>
      </c>
      <c r="X511" s="441">
        <v>0</v>
      </c>
      <c r="Y511" s="441">
        <v>0</v>
      </c>
      <c r="Z511" s="515" t="str">
        <f t="shared" si="52"/>
        <v>Centrum Kształcenia Zawodowego w Świdnicy, 58-105 Świdnica, ul. Gen. Władysława Sikorskiego 41</v>
      </c>
      <c r="AA511" s="440" t="s">
        <v>93</v>
      </c>
      <c r="AB511" s="120"/>
      <c r="AC511" s="120"/>
      <c r="AD511" s="120"/>
    </row>
    <row r="512" spans="12:30" customFormat="1" ht="15" customHeight="1">
      <c r="L512" s="66">
        <v>496</v>
      </c>
      <c r="M512" s="68" t="s">
        <v>2177</v>
      </c>
      <c r="N512" s="196" t="s">
        <v>203</v>
      </c>
      <c r="O512" s="66">
        <v>12321</v>
      </c>
      <c r="P512" s="68" t="s">
        <v>71</v>
      </c>
      <c r="Q512" s="66">
        <f t="shared" si="50"/>
        <v>512001</v>
      </c>
      <c r="R512" s="66" t="str">
        <f t="shared" si="51"/>
        <v>HGT.02.</v>
      </c>
      <c r="S512" s="344" t="str">
        <f t="shared" si="49"/>
        <v> Przygotowanie i wydawanie dań</v>
      </c>
      <c r="T512" s="426" t="s">
        <v>2284</v>
      </c>
      <c r="U512" s="441">
        <v>17</v>
      </c>
      <c r="V512" s="441">
        <v>9</v>
      </c>
      <c r="W512" s="456" t="s">
        <v>1996</v>
      </c>
      <c r="X512" s="441">
        <v>0</v>
      </c>
      <c r="Y512" s="441">
        <v>0</v>
      </c>
      <c r="Z512" s="515" t="str">
        <f t="shared" si="52"/>
        <v>Centrum Kształcenia Zawodowego w Świdnicy, 58-105 Świdnica, ul. Gen. Władysława Sikorskiego 41</v>
      </c>
      <c r="AA512" s="440" t="s">
        <v>93</v>
      </c>
      <c r="AB512" s="120"/>
      <c r="AC512" s="120"/>
      <c r="AD512" s="120"/>
    </row>
    <row r="513" spans="12:30" customFormat="1" ht="15" customHeight="1">
      <c r="L513" s="66">
        <v>497</v>
      </c>
      <c r="M513" s="68" t="s">
        <v>2177</v>
      </c>
      <c r="N513" s="196" t="s">
        <v>203</v>
      </c>
      <c r="O513" s="66">
        <v>12321</v>
      </c>
      <c r="P513" s="68" t="s">
        <v>192</v>
      </c>
      <c r="Q513" s="66">
        <f t="shared" si="50"/>
        <v>713203</v>
      </c>
      <c r="R513" s="66" t="str">
        <f t="shared" si="51"/>
        <v>MOT.03.</v>
      </c>
      <c r="S513" s="344" t="str">
        <f t="shared" ref="S513:S544" si="53">IFERROR(VLOOKUP(R513,D$8:G$125,2,0),0)</f>
        <v>Diagnozowanie i naprawa powłok lakierniczych</v>
      </c>
      <c r="T513" s="424" t="s">
        <v>2282</v>
      </c>
      <c r="U513" s="376">
        <v>1</v>
      </c>
      <c r="V513" s="441">
        <v>0</v>
      </c>
      <c r="W513" s="456" t="s">
        <v>1996</v>
      </c>
      <c r="X513" s="441">
        <v>0</v>
      </c>
      <c r="Y513" s="441">
        <v>0</v>
      </c>
      <c r="Z513" s="526" t="str">
        <f t="shared" si="52"/>
        <v>Centrum Kształcenia Zawodowego w Świdnicy, 58-105 Świdnica, ul. Gen. Władysława Sikorskiego 41</v>
      </c>
      <c r="AA513" s="440" t="s">
        <v>93</v>
      </c>
      <c r="AB513" s="120"/>
      <c r="AC513" s="120"/>
      <c r="AD513" s="120"/>
    </row>
    <row r="514" spans="12:30" customFormat="1" ht="15" customHeight="1">
      <c r="L514" s="66">
        <v>498</v>
      </c>
      <c r="M514" s="68" t="s">
        <v>2177</v>
      </c>
      <c r="N514" s="66" t="s">
        <v>203</v>
      </c>
      <c r="O514" s="66">
        <v>12321</v>
      </c>
      <c r="P514" s="68" t="s">
        <v>211</v>
      </c>
      <c r="Q514" s="66">
        <f t="shared" si="50"/>
        <v>432106</v>
      </c>
      <c r="R514" s="66" t="str">
        <f t="shared" si="51"/>
        <v>SPL.01.</v>
      </c>
      <c r="S514" s="344" t="str">
        <f t="shared" si="53"/>
        <v>Obsługa magazynów</v>
      </c>
      <c r="T514" s="424" t="s">
        <v>2276</v>
      </c>
      <c r="U514" s="133">
        <v>2</v>
      </c>
      <c r="V514" s="436">
        <v>0</v>
      </c>
      <c r="W514" s="457" t="s">
        <v>1996</v>
      </c>
      <c r="X514" s="436">
        <v>2</v>
      </c>
      <c r="Y514" s="436">
        <v>0</v>
      </c>
      <c r="Z514" s="515" t="str">
        <f t="shared" si="52"/>
        <v>Zespół Szkół Ponadpodstawowych im. Hipolita Cegielskiego w Ziębicach ul. Wojska Polskiego 3, 57-220 Ziębice</v>
      </c>
      <c r="AA514" s="440" t="s">
        <v>32</v>
      </c>
      <c r="AB514" s="120"/>
      <c r="AC514" s="120"/>
      <c r="AD514" s="120"/>
    </row>
    <row r="515" spans="12:30" customFormat="1" ht="15" customHeight="1">
      <c r="L515" s="66">
        <v>499</v>
      </c>
      <c r="M515" s="68" t="s">
        <v>2177</v>
      </c>
      <c r="N515" s="66" t="s">
        <v>203</v>
      </c>
      <c r="O515" s="66">
        <v>12321</v>
      </c>
      <c r="P515" s="68" t="s">
        <v>66</v>
      </c>
      <c r="Q515" s="66">
        <f t="shared" si="50"/>
        <v>723103</v>
      </c>
      <c r="R515" s="66" t="str">
        <f t="shared" si="51"/>
        <v>MOT.05.</v>
      </c>
      <c r="S515" s="344" t="str">
        <f t="shared" si="53"/>
        <v>Obsługa, diagnozowanie oraz naprawa pojazdów samochodowych</v>
      </c>
      <c r="T515" s="424" t="s">
        <v>2280</v>
      </c>
      <c r="U515" s="133">
        <v>5</v>
      </c>
      <c r="V515" s="436">
        <v>0</v>
      </c>
      <c r="W515" s="456" t="s">
        <v>1996</v>
      </c>
      <c r="X515" s="436">
        <v>0</v>
      </c>
      <c r="Y515" s="436">
        <v>0</v>
      </c>
      <c r="Z515" s="515" t="str">
        <f t="shared" si="52"/>
        <v>Centrum Kształcenia Zawodowego w Świdnicy, 58-105 Świdnica, ul. Gen. Władysława Sikorskiego 41</v>
      </c>
      <c r="AA515" s="440" t="s">
        <v>93</v>
      </c>
      <c r="AB515" s="120"/>
      <c r="AC515" s="120"/>
      <c r="AD515" s="120"/>
    </row>
    <row r="516" spans="12:30" customFormat="1" ht="15" customHeight="1">
      <c r="L516" s="66">
        <v>500</v>
      </c>
      <c r="M516" s="68" t="s">
        <v>2177</v>
      </c>
      <c r="N516" s="196" t="s">
        <v>203</v>
      </c>
      <c r="O516" s="66">
        <v>12321</v>
      </c>
      <c r="P516" s="68" t="s">
        <v>194</v>
      </c>
      <c r="Q516" s="66">
        <f t="shared" si="50"/>
        <v>711204</v>
      </c>
      <c r="R516" s="66" t="str">
        <f t="shared" si="51"/>
        <v>BUD.12.</v>
      </c>
      <c r="S516" s="344" t="str">
        <f t="shared" si="53"/>
        <v> Wykonywanie robót murarskich i tynkarskich</v>
      </c>
      <c r="T516" s="195"/>
      <c r="U516" s="481">
        <v>0</v>
      </c>
      <c r="V516" s="441">
        <v>0</v>
      </c>
      <c r="W516" s="456" t="s">
        <v>1996</v>
      </c>
      <c r="X516" s="441">
        <v>0</v>
      </c>
      <c r="Y516" s="441">
        <v>0</v>
      </c>
      <c r="Z516" s="515" t="str">
        <f t="shared" si="52"/>
        <v>Centrum Kształcenia Zawodowego w Świdnicy, 58-105 Świdnica, ul. Gen. Władysława Sikorskiego 41</v>
      </c>
      <c r="AA516" s="440" t="s">
        <v>93</v>
      </c>
      <c r="AB516" s="120"/>
      <c r="AC516" s="120"/>
      <c r="AD516" s="120"/>
    </row>
    <row r="517" spans="12:30" customFormat="1" ht="15" customHeight="1">
      <c r="L517" s="66">
        <v>501</v>
      </c>
      <c r="M517" s="68" t="s">
        <v>2177</v>
      </c>
      <c r="N517" s="66" t="s">
        <v>203</v>
      </c>
      <c r="O517" s="66">
        <v>12321</v>
      </c>
      <c r="P517" s="68" t="s">
        <v>73</v>
      </c>
      <c r="Q517" s="66">
        <f t="shared" si="50"/>
        <v>722307</v>
      </c>
      <c r="R517" s="66" t="str">
        <f t="shared" si="51"/>
        <v>MEC.05.</v>
      </c>
      <c r="S517" s="344" t="str">
        <f t="shared" si="53"/>
        <v> Użytkowanie obrabiarek skrawających</v>
      </c>
      <c r="T517" s="424" t="s">
        <v>2283</v>
      </c>
      <c r="U517" s="133">
        <v>1</v>
      </c>
      <c r="V517" s="436">
        <v>0</v>
      </c>
      <c r="W517" s="457" t="s">
        <v>1996</v>
      </c>
      <c r="X517" s="436">
        <v>0</v>
      </c>
      <c r="Y517" s="436">
        <v>0</v>
      </c>
      <c r="Z517" s="515" t="str">
        <f t="shared" si="52"/>
        <v>Centrum Kształcenia Zawodowego w Świdnicy, 58-105 Świdnica, ul. Gen. Władysława Sikorskiego 41</v>
      </c>
      <c r="AA517" s="440" t="s">
        <v>93</v>
      </c>
      <c r="AB517" s="120"/>
      <c r="AC517" s="120"/>
      <c r="AD517" s="120"/>
    </row>
    <row r="518" spans="12:30" customFormat="1" ht="15" customHeight="1">
      <c r="L518" s="66">
        <v>502</v>
      </c>
      <c r="M518" s="68" t="s">
        <v>2177</v>
      </c>
      <c r="N518" s="66" t="s">
        <v>203</v>
      </c>
      <c r="O518" s="66">
        <v>12321</v>
      </c>
      <c r="P518" s="68" t="s">
        <v>79</v>
      </c>
      <c r="Q518" s="66">
        <f t="shared" si="50"/>
        <v>751204</v>
      </c>
      <c r="R518" s="66" t="str">
        <f t="shared" si="51"/>
        <v>SPC.03.</v>
      </c>
      <c r="S518" s="344" t="str">
        <f t="shared" si="53"/>
        <v>Produkcja wyrobów piekarskich</v>
      </c>
      <c r="T518" s="424" t="s">
        <v>2283</v>
      </c>
      <c r="U518" s="133">
        <v>1</v>
      </c>
      <c r="V518" s="436">
        <v>0</v>
      </c>
      <c r="W518" s="457" t="s">
        <v>1996</v>
      </c>
      <c r="X518" s="436">
        <v>0</v>
      </c>
      <c r="Y518" s="436">
        <v>0</v>
      </c>
      <c r="Z518" s="515" t="str">
        <f t="shared" si="52"/>
        <v>Centrum Kształcenia Zawodowego w Świdnicy, 58-105 Świdnica, ul. Gen. Władysława Sikorskiego 41</v>
      </c>
      <c r="AA518" s="440" t="s">
        <v>93</v>
      </c>
      <c r="AB518" s="120"/>
      <c r="AC518" s="448"/>
      <c r="AD518" s="120"/>
    </row>
    <row r="519" spans="12:30" customFormat="1" ht="15" customHeight="1">
      <c r="L519" s="66">
        <v>503</v>
      </c>
      <c r="M519" s="68" t="s">
        <v>2177</v>
      </c>
      <c r="N519" s="66" t="s">
        <v>203</v>
      </c>
      <c r="O519" s="66">
        <v>12321</v>
      </c>
      <c r="P519" s="68" t="s">
        <v>70</v>
      </c>
      <c r="Q519" s="66">
        <f t="shared" si="50"/>
        <v>522301</v>
      </c>
      <c r="R519" s="66" t="str">
        <f t="shared" si="51"/>
        <v>HAN.01.</v>
      </c>
      <c r="S519" s="344" t="str">
        <f t="shared" si="53"/>
        <v>Prowadzenie sprzedaży</v>
      </c>
      <c r="T519" s="424" t="s">
        <v>2285</v>
      </c>
      <c r="U519" s="436">
        <v>12</v>
      </c>
      <c r="V519" s="436">
        <v>11</v>
      </c>
      <c r="W519" s="457" t="s">
        <v>1996</v>
      </c>
      <c r="X519" s="436">
        <v>0</v>
      </c>
      <c r="Y519" s="436">
        <v>0</v>
      </c>
      <c r="Z519" s="515" t="str">
        <f t="shared" si="52"/>
        <v>Centrum Kształcenia Zawodowego w Świdnicy, 58-105 Świdnica, ul. Gen. Władysława Sikorskiego 41</v>
      </c>
      <c r="AA519" s="440" t="s">
        <v>93</v>
      </c>
      <c r="AB519" s="120"/>
      <c r="AC519" s="120"/>
      <c r="AD519" s="120"/>
    </row>
    <row r="520" spans="12:30" customFormat="1" ht="15" customHeight="1">
      <c r="L520" s="66">
        <v>504</v>
      </c>
      <c r="M520" s="68" t="s">
        <v>2177</v>
      </c>
      <c r="N520" s="196" t="s">
        <v>203</v>
      </c>
      <c r="O520" s="66">
        <v>12321</v>
      </c>
      <c r="P520" s="68" t="s">
        <v>180</v>
      </c>
      <c r="Q520" s="66">
        <f t="shared" si="50"/>
        <v>712905</v>
      </c>
      <c r="R520" s="66" t="str">
        <f t="shared" si="51"/>
        <v>BUD.11.</v>
      </c>
      <c r="S520" s="344" t="str">
        <f t="shared" si="53"/>
        <v> Wykonywanie robót montażowych, okładzinowych i wykończeniowych</v>
      </c>
      <c r="T520" s="73"/>
      <c r="U520" s="481">
        <v>0</v>
      </c>
      <c r="V520" s="436">
        <v>0</v>
      </c>
      <c r="W520" s="457" t="s">
        <v>1996</v>
      </c>
      <c r="X520" s="436">
        <v>0</v>
      </c>
      <c r="Y520" s="436">
        <v>0</v>
      </c>
      <c r="Z520" s="515" t="str">
        <f t="shared" si="52"/>
        <v>Centrum Kształcenia Zawodowego i Ustawicznego, 67-400 Wschowa, Plac Kosynierów 1</v>
      </c>
      <c r="AA520" s="440" t="s">
        <v>679</v>
      </c>
      <c r="AB520" s="120"/>
      <c r="AC520" s="120"/>
      <c r="AD520" s="120"/>
    </row>
    <row r="521" spans="12:30" customFormat="1" ht="15" customHeight="1">
      <c r="L521" s="66">
        <v>505</v>
      </c>
      <c r="M521" s="68" t="s">
        <v>2177</v>
      </c>
      <c r="N521" s="196" t="s">
        <v>203</v>
      </c>
      <c r="O521" s="66">
        <v>12321</v>
      </c>
      <c r="P521" s="68" t="s">
        <v>76</v>
      </c>
      <c r="Q521" s="66">
        <f t="shared" si="50"/>
        <v>721306</v>
      </c>
      <c r="R521" s="66" t="str">
        <f t="shared" si="51"/>
        <v>MOT.01.</v>
      </c>
      <c r="S521" s="344" t="str">
        <f t="shared" si="53"/>
        <v>Diagnozowanie i naprawa nadwozi pojazdów samochodowych</v>
      </c>
      <c r="T521" s="424" t="s">
        <v>2285</v>
      </c>
      <c r="U521" s="133">
        <v>2</v>
      </c>
      <c r="V521" s="436">
        <v>0</v>
      </c>
      <c r="W521" s="457" t="s">
        <v>1996</v>
      </c>
      <c r="X521" s="436">
        <v>0</v>
      </c>
      <c r="Y521" s="436">
        <v>0</v>
      </c>
      <c r="Z521" s="515" t="str">
        <f t="shared" si="52"/>
        <v>Centrum Kształcenia Zawodowego w Świdnicy, 58-105 Świdnica, ul. Gen. Władysława Sikorskiego 41</v>
      </c>
      <c r="AA521" s="440" t="s">
        <v>93</v>
      </c>
      <c r="AB521" s="120"/>
      <c r="AC521" s="120"/>
      <c r="AD521" s="120"/>
    </row>
    <row r="522" spans="12:30" customFormat="1" ht="15" customHeight="1">
      <c r="L522" s="66">
        <v>506</v>
      </c>
      <c r="M522" s="68" t="s">
        <v>2177</v>
      </c>
      <c r="N522" s="66" t="s">
        <v>203</v>
      </c>
      <c r="O522" s="66">
        <v>12321</v>
      </c>
      <c r="P522" s="68" t="s">
        <v>69</v>
      </c>
      <c r="Q522" s="66">
        <f t="shared" si="50"/>
        <v>741203</v>
      </c>
      <c r="R522" s="66" t="str">
        <f t="shared" si="51"/>
        <v>MOT.02.</v>
      </c>
      <c r="S522" s="344" t="str">
        <f t="shared" si="53"/>
        <v>Obsługa, diagnozowanie oraz naprawa mechatronicznych systemów pojazdów samochodowych</v>
      </c>
      <c r="T522" s="430" t="s">
        <v>2283</v>
      </c>
      <c r="U522" s="133">
        <v>1</v>
      </c>
      <c r="V522" s="436">
        <v>0</v>
      </c>
      <c r="W522" s="456" t="s">
        <v>1996</v>
      </c>
      <c r="X522" s="436">
        <v>0</v>
      </c>
      <c r="Y522" s="436">
        <v>0</v>
      </c>
      <c r="Z522" s="530" t="str">
        <f t="shared" si="52"/>
        <v>Centrum Kształcenia Zawodowego w Świdnicy, 58-105 Świdnica, ul. Gen. Władysława Sikorskiego 41</v>
      </c>
      <c r="AA522" s="440" t="s">
        <v>93</v>
      </c>
      <c r="AB522" s="120"/>
      <c r="AC522" s="272"/>
      <c r="AD522" s="120"/>
    </row>
    <row r="523" spans="12:30" customFormat="1" ht="15" customHeight="1">
      <c r="L523" s="66">
        <v>507</v>
      </c>
      <c r="M523" s="68" t="s">
        <v>2185</v>
      </c>
      <c r="N523" s="66" t="s">
        <v>952</v>
      </c>
      <c r="O523" s="66">
        <v>14928</v>
      </c>
      <c r="P523" s="68" t="s">
        <v>99</v>
      </c>
      <c r="Q523" s="66">
        <f t="shared" si="50"/>
        <v>514101</v>
      </c>
      <c r="R523" s="66" t="str">
        <f t="shared" si="51"/>
        <v>FRK.01.</v>
      </c>
      <c r="S523" s="344" t="str">
        <f t="shared" si="53"/>
        <v>Wykonywanie usług fryzjerskich</v>
      </c>
      <c r="T523" s="426" t="s">
        <v>2283</v>
      </c>
      <c r="U523" s="259">
        <v>4</v>
      </c>
      <c r="V523" s="441">
        <v>4</v>
      </c>
      <c r="W523" s="457" t="s">
        <v>1994</v>
      </c>
      <c r="X523" s="441">
        <v>0</v>
      </c>
      <c r="Y523" s="441">
        <v>0</v>
      </c>
      <c r="Z523" s="515" t="str">
        <f t="shared" si="52"/>
        <v>Centrum Kształcenia Zawodowego w Świdnicy, 58-105 Świdnica, ul. Gen. Władysława Sikorskiego 41</v>
      </c>
      <c r="AA523" s="440" t="s">
        <v>93</v>
      </c>
      <c r="AB523" s="120"/>
      <c r="AC523" s="120"/>
      <c r="AD523" s="120"/>
    </row>
    <row r="524" spans="12:30" customFormat="1" ht="15" customHeight="1">
      <c r="L524" s="66">
        <v>508</v>
      </c>
      <c r="M524" s="68" t="s">
        <v>2185</v>
      </c>
      <c r="N524" s="66" t="s">
        <v>952</v>
      </c>
      <c r="O524" s="66">
        <v>14928</v>
      </c>
      <c r="P524" s="68" t="s">
        <v>70</v>
      </c>
      <c r="Q524" s="66">
        <f t="shared" si="50"/>
        <v>522301</v>
      </c>
      <c r="R524" s="66" t="str">
        <f t="shared" si="51"/>
        <v>HAN.01.</v>
      </c>
      <c r="S524" s="344" t="str">
        <f t="shared" si="53"/>
        <v>Prowadzenie sprzedaży</v>
      </c>
      <c r="T524" s="424" t="s">
        <v>2280</v>
      </c>
      <c r="U524" s="259">
        <v>12</v>
      </c>
      <c r="V524" s="441">
        <v>9</v>
      </c>
      <c r="W524" s="457" t="s">
        <v>1994</v>
      </c>
      <c r="X524" s="441">
        <v>0</v>
      </c>
      <c r="Y524" s="441">
        <v>0</v>
      </c>
      <c r="Z524" s="515" t="str">
        <f t="shared" ref="Z524:Z555" si="54">IFERROR(VLOOKUP(AA524,AH$8:AI$35,2,0),0)</f>
        <v>Centrum Kształcenia Zawodowego w Świdnicy, 58-105 Świdnica, ul. Gen. Władysława Sikorskiego 41</v>
      </c>
      <c r="AA524" s="440" t="s">
        <v>93</v>
      </c>
      <c r="AB524" s="120"/>
      <c r="AC524" s="120"/>
      <c r="AD524" s="120"/>
    </row>
    <row r="525" spans="12:30" customFormat="1" ht="15" customHeight="1">
      <c r="L525" s="66">
        <v>509</v>
      </c>
      <c r="M525" s="68" t="s">
        <v>2185</v>
      </c>
      <c r="N525" s="66" t="s">
        <v>952</v>
      </c>
      <c r="O525" s="66">
        <v>14928</v>
      </c>
      <c r="P525" s="68" t="s">
        <v>177</v>
      </c>
      <c r="Q525" s="66">
        <f t="shared" si="50"/>
        <v>722204</v>
      </c>
      <c r="R525" s="66" t="str">
        <f t="shared" si="51"/>
        <v>MEC.08.</v>
      </c>
      <c r="S525" s="344" t="str">
        <f t="shared" si="53"/>
        <v>Wykonywanie i naprawa elementów maszyn, urządzeń i narzędzi</v>
      </c>
      <c r="T525" s="426" t="s">
        <v>2280</v>
      </c>
      <c r="U525" s="259">
        <v>2</v>
      </c>
      <c r="V525" s="441">
        <v>0</v>
      </c>
      <c r="W525" s="457" t="s">
        <v>1994</v>
      </c>
      <c r="X525" s="441">
        <v>0</v>
      </c>
      <c r="Y525" s="441">
        <v>0</v>
      </c>
      <c r="Z525" s="515" t="str">
        <f t="shared" si="54"/>
        <v>Centrum Kształcenia Zawodowego w Świdnicy, 58-105 Świdnica, ul. Gen. Władysława Sikorskiego 41</v>
      </c>
      <c r="AA525" s="440" t="s">
        <v>93</v>
      </c>
      <c r="AB525" s="120"/>
      <c r="AC525" s="120"/>
      <c r="AD525" s="120"/>
    </row>
    <row r="526" spans="12:30" customFormat="1" ht="15" customHeight="1">
      <c r="L526" s="66">
        <v>510</v>
      </c>
      <c r="M526" s="68" t="s">
        <v>2185</v>
      </c>
      <c r="N526" s="66" t="s">
        <v>952</v>
      </c>
      <c r="O526" s="66">
        <v>14928</v>
      </c>
      <c r="P526" s="68" t="s">
        <v>78</v>
      </c>
      <c r="Q526" s="66">
        <f t="shared" si="50"/>
        <v>741103</v>
      </c>
      <c r="R526" s="66" t="str">
        <f t="shared" si="51"/>
        <v>ELE.02.</v>
      </c>
      <c r="S526" s="344" t="str">
        <f t="shared" si="53"/>
        <v>Montaż, uruchamianie i konserwacja instalacji, maszyn i urządzeń elektrycznych</v>
      </c>
      <c r="T526" s="423" t="s">
        <v>2280</v>
      </c>
      <c r="U526" s="259">
        <v>8</v>
      </c>
      <c r="V526" s="537">
        <v>0</v>
      </c>
      <c r="W526" s="456" t="s">
        <v>1994</v>
      </c>
      <c r="X526" s="441">
        <v>0</v>
      </c>
      <c r="Y526" s="537">
        <v>0</v>
      </c>
      <c r="Z526" s="515" t="str">
        <f t="shared" si="54"/>
        <v>Centrum Kształcenia Zawodowego w Świdnicy, 58-105 Świdnica, ul. Gen. Władysława Sikorskiego 41</v>
      </c>
      <c r="AA526" s="440" t="s">
        <v>93</v>
      </c>
      <c r="AB526" s="272" t="s">
        <v>37</v>
      </c>
      <c r="AC526" s="120"/>
      <c r="AD526" s="120"/>
    </row>
    <row r="527" spans="12:30" customFormat="1" ht="15" customHeight="1">
      <c r="L527" s="66">
        <v>511</v>
      </c>
      <c r="M527" s="68" t="s">
        <v>2185</v>
      </c>
      <c r="N527" s="66" t="s">
        <v>952</v>
      </c>
      <c r="O527" s="66">
        <v>14928</v>
      </c>
      <c r="P527" s="68" t="s">
        <v>80</v>
      </c>
      <c r="Q527" s="66">
        <f t="shared" si="50"/>
        <v>752205</v>
      </c>
      <c r="R527" s="66" t="str">
        <f t="shared" si="51"/>
        <v>DRM.04.</v>
      </c>
      <c r="S527" s="344" t="str">
        <f t="shared" si="53"/>
        <v> Wytwarzanie wyrobów z drewna i materiałów drewnopochodnych</v>
      </c>
      <c r="T527" s="424" t="s">
        <v>2281</v>
      </c>
      <c r="U527" s="133">
        <v>1</v>
      </c>
      <c r="V527" s="436">
        <v>0</v>
      </c>
      <c r="W527" s="457" t="s">
        <v>1994</v>
      </c>
      <c r="X527" s="436">
        <v>0</v>
      </c>
      <c r="Y527" s="436">
        <v>0</v>
      </c>
      <c r="Z527" s="515" t="str">
        <f t="shared" si="54"/>
        <v>Centrum Kształcenia Zawodowego w Świdnicy, 58-105 Świdnica, ul. Gen. Władysława Sikorskiego 41</v>
      </c>
      <c r="AA527" s="440" t="s">
        <v>93</v>
      </c>
      <c r="AB527" s="272" t="s">
        <v>37</v>
      </c>
      <c r="AC527" s="120"/>
      <c r="AD527" s="120"/>
    </row>
    <row r="528" spans="12:30" customFormat="1" ht="15" customHeight="1">
      <c r="L528" s="66">
        <v>512</v>
      </c>
      <c r="M528" s="68" t="s">
        <v>2185</v>
      </c>
      <c r="N528" s="66" t="s">
        <v>952</v>
      </c>
      <c r="O528" s="66">
        <v>14928</v>
      </c>
      <c r="P528" s="68" t="s">
        <v>73</v>
      </c>
      <c r="Q528" s="66">
        <f t="shared" si="50"/>
        <v>722307</v>
      </c>
      <c r="R528" s="66" t="str">
        <f t="shared" si="51"/>
        <v>MEC.05.</v>
      </c>
      <c r="S528" s="344" t="str">
        <f t="shared" si="53"/>
        <v> Użytkowanie obrabiarek skrawających</v>
      </c>
      <c r="T528" s="424" t="s">
        <v>2279</v>
      </c>
      <c r="U528" s="133">
        <v>17</v>
      </c>
      <c r="V528" s="436">
        <v>1</v>
      </c>
      <c r="W528" s="457" t="s">
        <v>1994</v>
      </c>
      <c r="X528" s="436">
        <v>0</v>
      </c>
      <c r="Y528" s="436">
        <v>0</v>
      </c>
      <c r="Z528" s="528" t="str">
        <f t="shared" si="54"/>
        <v>Centrum Kształcenia Zawodowego w Świdnicy, 58-105 Świdnica, ul. Gen. Władysława Sikorskiego 41</v>
      </c>
      <c r="AA528" s="440" t="s">
        <v>93</v>
      </c>
      <c r="AB528" s="272" t="s">
        <v>37</v>
      </c>
      <c r="AC528" s="120"/>
      <c r="AD528" s="120"/>
    </row>
    <row r="529" spans="1:31" ht="15" customHeight="1">
      <c r="A529" s="1"/>
      <c r="L529" s="66">
        <v>513</v>
      </c>
      <c r="M529" s="68" t="s">
        <v>2185</v>
      </c>
      <c r="N529" s="66" t="s">
        <v>952</v>
      </c>
      <c r="O529" s="66">
        <v>14928</v>
      </c>
      <c r="P529" s="68" t="s">
        <v>71</v>
      </c>
      <c r="Q529" s="66">
        <f t="shared" si="50"/>
        <v>512001</v>
      </c>
      <c r="R529" s="66" t="str">
        <f t="shared" si="51"/>
        <v>HGT.02.</v>
      </c>
      <c r="S529" s="344" t="str">
        <f t="shared" si="53"/>
        <v> Przygotowanie i wydawanie dań</v>
      </c>
      <c r="T529" s="424" t="s">
        <v>2281</v>
      </c>
      <c r="U529" s="259">
        <v>3</v>
      </c>
      <c r="V529" s="441">
        <v>2</v>
      </c>
      <c r="W529" s="468" t="s">
        <v>1994</v>
      </c>
      <c r="X529" s="441">
        <v>0</v>
      </c>
      <c r="Y529" s="441">
        <v>0</v>
      </c>
      <c r="Z529" s="530" t="str">
        <f t="shared" si="54"/>
        <v>Centrum Kształcenia Zawodowego w Świdnicy, 58-105 Świdnica, ul. Gen. Władysława Sikorskiego 41</v>
      </c>
      <c r="AA529" s="440" t="s">
        <v>93</v>
      </c>
      <c r="AB529" s="120"/>
      <c r="AC529" s="272"/>
      <c r="AD529" s="120"/>
    </row>
    <row r="530" spans="1:31" ht="15" customHeight="1">
      <c r="A530" s="1"/>
      <c r="L530" s="66">
        <v>514</v>
      </c>
      <c r="M530" s="68" t="s">
        <v>2185</v>
      </c>
      <c r="N530" s="66" t="s">
        <v>952</v>
      </c>
      <c r="O530" s="66">
        <v>14928</v>
      </c>
      <c r="P530" s="68" t="s">
        <v>66</v>
      </c>
      <c r="Q530" s="66">
        <f t="shared" si="50"/>
        <v>723103</v>
      </c>
      <c r="R530" s="66" t="str">
        <f t="shared" si="51"/>
        <v>MOT.05.</v>
      </c>
      <c r="S530" s="344" t="str">
        <f t="shared" si="53"/>
        <v>Obsługa, diagnozowanie oraz naprawa pojazdów samochodowych</v>
      </c>
      <c r="T530" s="423" t="s">
        <v>2285</v>
      </c>
      <c r="U530" s="259">
        <v>7</v>
      </c>
      <c r="V530" s="441">
        <v>0</v>
      </c>
      <c r="W530" s="468" t="s">
        <v>1994</v>
      </c>
      <c r="X530" s="441">
        <v>0</v>
      </c>
      <c r="Y530" s="441">
        <v>0</v>
      </c>
      <c r="Z530" s="515" t="str">
        <f t="shared" si="54"/>
        <v>Centrum Kształcenia Zawodowego w Świdnicy, 58-105 Świdnica, ul. Gen. Władysława Sikorskiego 41</v>
      </c>
      <c r="AA530" s="440" t="s">
        <v>93</v>
      </c>
      <c r="AB530" s="120"/>
      <c r="AC530" s="120"/>
      <c r="AD530" s="120"/>
    </row>
    <row r="531" spans="1:31" customFormat="1" ht="15" customHeight="1">
      <c r="L531" s="66">
        <v>515</v>
      </c>
      <c r="M531" s="68" t="s">
        <v>2185</v>
      </c>
      <c r="N531" s="66" t="s">
        <v>952</v>
      </c>
      <c r="O531" s="66">
        <v>14928</v>
      </c>
      <c r="P531" s="68" t="s">
        <v>175</v>
      </c>
      <c r="Q531" s="66">
        <f t="shared" si="50"/>
        <v>751201</v>
      </c>
      <c r="R531" s="66" t="str">
        <f t="shared" si="51"/>
        <v>SPC.01.</v>
      </c>
      <c r="S531" s="344" t="str">
        <f t="shared" si="53"/>
        <v>Produkcja wyrobów cukierniczych</v>
      </c>
      <c r="T531" s="424" t="s">
        <v>2282</v>
      </c>
      <c r="U531" s="259">
        <v>1</v>
      </c>
      <c r="V531" s="441">
        <v>1</v>
      </c>
      <c r="W531" s="468" t="s">
        <v>1994</v>
      </c>
      <c r="X531" s="441">
        <v>0</v>
      </c>
      <c r="Y531" s="441">
        <v>0</v>
      </c>
      <c r="Z531" s="515" t="str">
        <f t="shared" si="54"/>
        <v>Centrum Kształcenia Zawodowego w Świdnicy, 58-105 Świdnica, ul. Gen. Władysława Sikorskiego 41</v>
      </c>
      <c r="AA531" s="440" t="s">
        <v>93</v>
      </c>
      <c r="AB531" s="120"/>
      <c r="AC531" s="120"/>
      <c r="AD531" s="120"/>
    </row>
    <row r="532" spans="1:31" customFormat="1" ht="15" customHeight="1">
      <c r="L532" s="66">
        <v>516</v>
      </c>
      <c r="M532" s="68" t="s">
        <v>2197</v>
      </c>
      <c r="N532" s="682" t="s">
        <v>95</v>
      </c>
      <c r="O532" s="66">
        <v>34791</v>
      </c>
      <c r="P532" s="68" t="s">
        <v>76</v>
      </c>
      <c r="Q532" s="66">
        <f t="shared" si="50"/>
        <v>721306</v>
      </c>
      <c r="R532" s="66" t="str">
        <f t="shared" si="51"/>
        <v>MOT.01.</v>
      </c>
      <c r="S532" s="344" t="str">
        <f t="shared" si="53"/>
        <v>Diagnozowanie i naprawa nadwozi pojazdów samochodowych</v>
      </c>
      <c r="T532" s="424" t="s">
        <v>2285</v>
      </c>
      <c r="U532" s="259">
        <v>1</v>
      </c>
      <c r="V532" s="441">
        <v>0</v>
      </c>
      <c r="W532" s="468" t="s">
        <v>1996</v>
      </c>
      <c r="X532" s="441">
        <v>1</v>
      </c>
      <c r="Y532" s="441">
        <v>0</v>
      </c>
      <c r="Z532" s="515" t="str">
        <f t="shared" si="54"/>
        <v>Centrum Kształcenia Zawodowego w Świdnicy, 58-105 Świdnica, ul. Gen. Władysława Sikorskiego 41</v>
      </c>
      <c r="AA532" s="440" t="s">
        <v>93</v>
      </c>
      <c r="AB532" s="120"/>
      <c r="AC532" s="120"/>
      <c r="AD532" s="120"/>
    </row>
    <row r="533" spans="1:31" customFormat="1" ht="15" customHeight="1">
      <c r="L533" s="66">
        <v>517</v>
      </c>
      <c r="M533" s="68" t="s">
        <v>2197</v>
      </c>
      <c r="N533" s="682" t="s">
        <v>95</v>
      </c>
      <c r="O533" s="66">
        <v>34791</v>
      </c>
      <c r="P533" s="68" t="s">
        <v>175</v>
      </c>
      <c r="Q533" s="66">
        <f t="shared" si="50"/>
        <v>751201</v>
      </c>
      <c r="R533" s="66" t="str">
        <f t="shared" si="51"/>
        <v>SPC.01.</v>
      </c>
      <c r="S533" s="344" t="str">
        <f t="shared" si="53"/>
        <v>Produkcja wyrobów cukierniczych</v>
      </c>
      <c r="T533" s="424" t="s">
        <v>2282</v>
      </c>
      <c r="U533" s="259">
        <v>3</v>
      </c>
      <c r="V533" s="441">
        <v>3</v>
      </c>
      <c r="W533" s="468" t="s">
        <v>1996</v>
      </c>
      <c r="X533" s="441">
        <v>3</v>
      </c>
      <c r="Y533" s="441">
        <v>3</v>
      </c>
      <c r="Z533" s="530" t="str">
        <f t="shared" si="54"/>
        <v>Centrum Kształcenia Zawodowego w Oleśnicy, ul. Wojska Polskiego 67</v>
      </c>
      <c r="AA533" s="440" t="s">
        <v>692</v>
      </c>
      <c r="AB533" s="120"/>
      <c r="AC533" s="272"/>
      <c r="AD533" s="120"/>
    </row>
    <row r="534" spans="1:31" customFormat="1" ht="15" customHeight="1">
      <c r="L534" s="66">
        <v>518</v>
      </c>
      <c r="M534" s="68" t="s">
        <v>2197</v>
      </c>
      <c r="N534" s="682" t="s">
        <v>95</v>
      </c>
      <c r="O534" s="66">
        <v>34791</v>
      </c>
      <c r="P534" s="68" t="s">
        <v>191</v>
      </c>
      <c r="Q534" s="66">
        <f t="shared" si="50"/>
        <v>741201</v>
      </c>
      <c r="R534" s="66" t="str">
        <f t="shared" si="51"/>
        <v>ELE.01.</v>
      </c>
      <c r="S534" s="344" t="str">
        <f t="shared" si="53"/>
        <v> Montaż i obsługa maszyn i urządzeń elektrycznych</v>
      </c>
      <c r="T534" s="424" t="s">
        <v>2366</v>
      </c>
      <c r="U534" s="259">
        <v>5</v>
      </c>
      <c r="V534" s="441">
        <v>0</v>
      </c>
      <c r="W534" s="468" t="s">
        <v>1996</v>
      </c>
      <c r="X534" s="441">
        <v>5</v>
      </c>
      <c r="Y534" s="441">
        <v>0</v>
      </c>
      <c r="Z534" s="526" t="str">
        <f t="shared" si="54"/>
        <v>Centrum Kształcenia Zawodowego i Ustawicznego, 67-400 Wschowa, Plac Kosynierów 1</v>
      </c>
      <c r="AA534" s="440" t="s">
        <v>679</v>
      </c>
      <c r="AB534" s="120"/>
      <c r="AC534" s="120"/>
      <c r="AD534" s="120"/>
    </row>
    <row r="535" spans="1:31" customFormat="1" ht="15" customHeight="1">
      <c r="L535" s="66">
        <v>519</v>
      </c>
      <c r="M535" s="68" t="s">
        <v>2197</v>
      </c>
      <c r="N535" s="682" t="s">
        <v>95</v>
      </c>
      <c r="O535" s="66">
        <v>34791</v>
      </c>
      <c r="P535" s="68" t="s">
        <v>78</v>
      </c>
      <c r="Q535" s="66">
        <f t="shared" si="50"/>
        <v>741103</v>
      </c>
      <c r="R535" s="66" t="str">
        <f t="shared" si="51"/>
        <v>ELE.02.</v>
      </c>
      <c r="S535" s="344" t="str">
        <f t="shared" si="53"/>
        <v>Montaż, uruchamianie i konserwacja instalacji, maszyn i urządzeń elektrycznych</v>
      </c>
      <c r="T535" s="424" t="s">
        <v>2279</v>
      </c>
      <c r="U535" s="259">
        <v>13</v>
      </c>
      <c r="V535" s="441">
        <v>0</v>
      </c>
      <c r="W535" s="468" t="s">
        <v>1994</v>
      </c>
      <c r="X535" s="441">
        <v>13</v>
      </c>
      <c r="Y535" s="441">
        <v>0</v>
      </c>
      <c r="Z535" s="515" t="str">
        <f t="shared" si="54"/>
        <v>Centrum Kształcenia Zawodowego w Oleśnicy, ul. Wojska Polskiego 67</v>
      </c>
      <c r="AA535" s="440" t="s">
        <v>692</v>
      </c>
      <c r="AB535" s="120"/>
      <c r="AC535" s="120"/>
      <c r="AD535" s="120"/>
    </row>
    <row r="536" spans="1:31" customFormat="1" ht="15" customHeight="1">
      <c r="L536" s="66">
        <v>520</v>
      </c>
      <c r="M536" s="68" t="s">
        <v>2197</v>
      </c>
      <c r="N536" s="682" t="s">
        <v>95</v>
      </c>
      <c r="O536" s="66">
        <v>34791</v>
      </c>
      <c r="P536" s="68" t="s">
        <v>99</v>
      </c>
      <c r="Q536" s="66">
        <f t="shared" si="50"/>
        <v>514101</v>
      </c>
      <c r="R536" s="66" t="str">
        <f t="shared" si="51"/>
        <v>FRK.01.</v>
      </c>
      <c r="S536" s="344" t="str">
        <f t="shared" si="53"/>
        <v>Wykonywanie usług fryzjerskich</v>
      </c>
      <c r="T536" s="424" t="s">
        <v>2284</v>
      </c>
      <c r="U536" s="259">
        <v>12</v>
      </c>
      <c r="V536" s="441">
        <v>12</v>
      </c>
      <c r="W536" s="468" t="s">
        <v>1996</v>
      </c>
      <c r="X536" s="441">
        <v>12</v>
      </c>
      <c r="Y536" s="441">
        <v>12</v>
      </c>
      <c r="Z536" s="515" t="str">
        <f t="shared" si="54"/>
        <v>Centrum Kształcenia Zawodowego w Oleśnicy, ul. Wojska Polskiego 67</v>
      </c>
      <c r="AA536" s="440" t="s">
        <v>692</v>
      </c>
      <c r="AB536" s="120"/>
      <c r="AC536" s="120"/>
      <c r="AD536" s="120"/>
    </row>
    <row r="537" spans="1:31" customFormat="1" ht="15" customHeight="1">
      <c r="L537" s="66">
        <v>521</v>
      </c>
      <c r="M537" s="68" t="s">
        <v>2197</v>
      </c>
      <c r="N537" s="682" t="s">
        <v>95</v>
      </c>
      <c r="O537" s="66">
        <v>34791</v>
      </c>
      <c r="P537" s="68" t="s">
        <v>71</v>
      </c>
      <c r="Q537" s="66">
        <f t="shared" si="50"/>
        <v>512001</v>
      </c>
      <c r="R537" s="66" t="str">
        <f t="shared" si="51"/>
        <v>HGT.02.</v>
      </c>
      <c r="S537" s="344" t="str">
        <f t="shared" si="53"/>
        <v> Przygotowanie i wydawanie dań</v>
      </c>
      <c r="T537" s="424" t="s">
        <v>2291</v>
      </c>
      <c r="U537" s="259">
        <v>15</v>
      </c>
      <c r="V537" s="441">
        <v>7</v>
      </c>
      <c r="W537" s="468" t="s">
        <v>1996</v>
      </c>
      <c r="X537" s="441">
        <v>15</v>
      </c>
      <c r="Y537" s="441">
        <v>7</v>
      </c>
      <c r="Z537" s="515" t="str">
        <f t="shared" si="54"/>
        <v>Centrum Kształcenia Zawodowego w CKZiU,  ul. Tadeusza Kościuszki 27, 56-100 Wołów</v>
      </c>
      <c r="AA537" s="440" t="s">
        <v>190</v>
      </c>
      <c r="AB537" s="120"/>
      <c r="AC537" s="120"/>
      <c r="AD537" s="120"/>
    </row>
    <row r="538" spans="1:31" customFormat="1" ht="15" customHeight="1">
      <c r="L538" s="66">
        <v>522</v>
      </c>
      <c r="M538" s="68" t="s">
        <v>2197</v>
      </c>
      <c r="N538" s="682" t="s">
        <v>95</v>
      </c>
      <c r="O538" s="66">
        <v>34791</v>
      </c>
      <c r="P538" s="68" t="s">
        <v>192</v>
      </c>
      <c r="Q538" s="66">
        <f t="shared" si="50"/>
        <v>713203</v>
      </c>
      <c r="R538" s="66" t="str">
        <f t="shared" si="51"/>
        <v>MOT.03.</v>
      </c>
      <c r="S538" s="344" t="str">
        <f t="shared" si="53"/>
        <v>Diagnozowanie i naprawa powłok lakierniczych</v>
      </c>
      <c r="T538" s="426" t="s">
        <v>2368</v>
      </c>
      <c r="U538" s="259">
        <v>4</v>
      </c>
      <c r="V538" s="441">
        <v>0</v>
      </c>
      <c r="W538" s="456" t="s">
        <v>1996</v>
      </c>
      <c r="X538" s="441">
        <v>4</v>
      </c>
      <c r="Y538" s="441">
        <v>0</v>
      </c>
      <c r="Z538" s="530" t="str">
        <f t="shared" si="54"/>
        <v>Centrum Kształcenia Zawodowego i Ustawicznego, 67-400 Wschowa, Plac Kosynierów 1</v>
      </c>
      <c r="AA538" s="440" t="s">
        <v>679</v>
      </c>
      <c r="AB538" s="120"/>
      <c r="AC538" s="272"/>
      <c r="AD538" s="120"/>
    </row>
    <row r="539" spans="1:31" customFormat="1" ht="15" customHeight="1">
      <c r="L539" s="66">
        <v>523</v>
      </c>
      <c r="M539" s="68" t="s">
        <v>2197</v>
      </c>
      <c r="N539" s="682" t="s">
        <v>95</v>
      </c>
      <c r="O539" s="66">
        <v>34791</v>
      </c>
      <c r="P539" s="68" t="s">
        <v>211</v>
      </c>
      <c r="Q539" s="66">
        <f t="shared" si="50"/>
        <v>432106</v>
      </c>
      <c r="R539" s="66" t="str">
        <f t="shared" si="51"/>
        <v>SPL.01.</v>
      </c>
      <c r="S539" s="344" t="str">
        <f t="shared" si="53"/>
        <v>Obsługa magazynów</v>
      </c>
      <c r="T539" s="427" t="s">
        <v>2274</v>
      </c>
      <c r="U539" s="259">
        <v>1</v>
      </c>
      <c r="V539" s="441">
        <v>0</v>
      </c>
      <c r="W539" s="468" t="s">
        <v>1996</v>
      </c>
      <c r="X539" s="441">
        <v>1</v>
      </c>
      <c r="Y539" s="441">
        <v>0</v>
      </c>
      <c r="Z539" s="515" t="str">
        <f t="shared" si="54"/>
        <v>Centrum Kształcenia Zawodowego w Zespole Szkół i Placówek Kształcenia Zawodowego, ul.Botaniczna 66, 65-392  Zielona Góra</v>
      </c>
      <c r="AA539" s="440" t="s">
        <v>37</v>
      </c>
      <c r="AB539" s="120"/>
      <c r="AC539" s="120"/>
      <c r="AD539" s="120"/>
    </row>
    <row r="540" spans="1:31" customFormat="1" ht="15" customHeight="1">
      <c r="L540" s="66">
        <v>524</v>
      </c>
      <c r="M540" s="68" t="s">
        <v>2197</v>
      </c>
      <c r="N540" s="682" t="s">
        <v>95</v>
      </c>
      <c r="O540" s="66">
        <v>34791</v>
      </c>
      <c r="P540" s="68" t="s">
        <v>193</v>
      </c>
      <c r="Q540" s="66">
        <f t="shared" si="50"/>
        <v>834103</v>
      </c>
      <c r="R540" s="66" t="str">
        <f t="shared" si="51"/>
        <v>ROL.02.</v>
      </c>
      <c r="S540" s="344" t="str">
        <f t="shared" si="53"/>
        <v> Eksploatacja pojazdów, maszyn, urządzeń i narzędzi stosowanych w rolnictwie</v>
      </c>
      <c r="T540" s="423" t="s">
        <v>2281</v>
      </c>
      <c r="U540" s="259">
        <v>7</v>
      </c>
      <c r="V540" s="441">
        <v>0</v>
      </c>
      <c r="W540" s="468" t="s">
        <v>1996</v>
      </c>
      <c r="X540" s="441">
        <v>7</v>
      </c>
      <c r="Y540" s="441">
        <v>0</v>
      </c>
      <c r="Z540" s="515" t="str">
        <f t="shared" si="54"/>
        <v>Centrum Kształcenia Zawodowego i Ustawicznego, 67-400 Wschowa, Plac Kosynierów 1</v>
      </c>
      <c r="AA540" s="440" t="s">
        <v>679</v>
      </c>
      <c r="AB540" s="120"/>
      <c r="AC540" s="120"/>
      <c r="AD540" s="120"/>
    </row>
    <row r="541" spans="1:31" customFormat="1" ht="15" customHeight="1">
      <c r="L541" s="66">
        <v>525</v>
      </c>
      <c r="M541" s="68" t="s">
        <v>2197</v>
      </c>
      <c r="N541" s="682" t="s">
        <v>95</v>
      </c>
      <c r="O541" s="66">
        <v>34791</v>
      </c>
      <c r="P541" s="68" t="s">
        <v>66</v>
      </c>
      <c r="Q541" s="66">
        <f t="shared" si="50"/>
        <v>723103</v>
      </c>
      <c r="R541" s="66" t="str">
        <f t="shared" si="51"/>
        <v>MOT.05.</v>
      </c>
      <c r="S541" s="344" t="str">
        <f t="shared" si="53"/>
        <v>Obsługa, diagnozowanie oraz naprawa pojazdów samochodowych</v>
      </c>
      <c r="T541" s="423" t="s">
        <v>2284</v>
      </c>
      <c r="U541" s="259">
        <v>14</v>
      </c>
      <c r="V541" s="441">
        <v>0</v>
      </c>
      <c r="W541" s="456" t="s">
        <v>1996</v>
      </c>
      <c r="X541" s="441">
        <v>14</v>
      </c>
      <c r="Y541" s="441">
        <v>0</v>
      </c>
      <c r="Z541" s="515" t="str">
        <f t="shared" si="54"/>
        <v>Centrum Kształcenia Zawodowego w CKZiU,  ul. Tadeusza Kościuszki 27, 56-100 Wołów</v>
      </c>
      <c r="AA541" s="440" t="s">
        <v>190</v>
      </c>
      <c r="AB541" s="120"/>
      <c r="AC541" s="120"/>
      <c r="AD541" s="120"/>
    </row>
    <row r="542" spans="1:31" customFormat="1" ht="15" customHeight="1">
      <c r="L542" s="66">
        <v>526</v>
      </c>
      <c r="M542" s="68" t="s">
        <v>2197</v>
      </c>
      <c r="N542" s="682" t="s">
        <v>95</v>
      </c>
      <c r="O542" s="66">
        <v>34791</v>
      </c>
      <c r="P542" s="68" t="s">
        <v>519</v>
      </c>
      <c r="Q542" s="66">
        <f t="shared" si="50"/>
        <v>731103</v>
      </c>
      <c r="R542" s="66" t="str">
        <f t="shared" si="51"/>
        <v>MEP.01.</v>
      </c>
      <c r="S542" s="344" t="str">
        <f t="shared" si="53"/>
        <v>Montaż i naprawa maszyn i urządzeń precyzyjnych</v>
      </c>
      <c r="T542" s="425" t="s">
        <v>2370</v>
      </c>
      <c r="U542" s="259">
        <v>1</v>
      </c>
      <c r="V542" s="441">
        <v>0</v>
      </c>
      <c r="W542" s="468" t="s">
        <v>1996</v>
      </c>
      <c r="X542" s="441">
        <v>1</v>
      </c>
      <c r="Y542" s="441">
        <v>0</v>
      </c>
      <c r="Z542" s="515" t="str">
        <f t="shared" si="54"/>
        <v>Centrum Kształcenia Zawodowego i Ustawicznego, 67-400 Wschowa, Plac Kosynierów 1</v>
      </c>
      <c r="AA542" s="440" t="s">
        <v>679</v>
      </c>
      <c r="AB542" s="271"/>
      <c r="AC542" s="271"/>
      <c r="AD542" s="120"/>
      <c r="AE542" t="s">
        <v>2237</v>
      </c>
    </row>
    <row r="543" spans="1:31" customFormat="1" ht="15" customHeight="1">
      <c r="L543" s="66">
        <v>527</v>
      </c>
      <c r="M543" s="68" t="s">
        <v>2197</v>
      </c>
      <c r="N543" s="682" t="s">
        <v>95</v>
      </c>
      <c r="O543" s="66">
        <v>34791</v>
      </c>
      <c r="P543" s="68" t="s">
        <v>502</v>
      </c>
      <c r="Q543" s="66">
        <f t="shared" si="50"/>
        <v>742118</v>
      </c>
      <c r="R543" s="66" t="str">
        <f t="shared" si="51"/>
        <v>ELM.03.</v>
      </c>
      <c r="S543" s="344" t="str">
        <f t="shared" si="53"/>
        <v>Montaż, uruchamianie i konserwacja urządzeń i systemów mechatronicznych</v>
      </c>
      <c r="T543" s="424" t="s">
        <v>2370</v>
      </c>
      <c r="U543" s="259">
        <v>1</v>
      </c>
      <c r="V543" s="441">
        <v>0</v>
      </c>
      <c r="W543" s="468" t="s">
        <v>1996</v>
      </c>
      <c r="X543" s="441">
        <v>1</v>
      </c>
      <c r="Y543" s="441">
        <v>0</v>
      </c>
      <c r="Z543" s="515" t="str">
        <f t="shared" si="54"/>
        <v>Centrum Kształcenia Zawodowego i Ustawicznego, 67-400 Wschowa, Plac Kosynierów 1</v>
      </c>
      <c r="AA543" s="440" t="s">
        <v>679</v>
      </c>
      <c r="AB543" s="120"/>
      <c r="AC543" s="120"/>
      <c r="AD543" s="120"/>
    </row>
    <row r="544" spans="1:31" customFormat="1" ht="15" customHeight="1">
      <c r="L544" s="66">
        <v>528</v>
      </c>
      <c r="M544" s="68" t="s">
        <v>2197</v>
      </c>
      <c r="N544" s="682" t="s">
        <v>95</v>
      </c>
      <c r="O544" s="66">
        <v>34791</v>
      </c>
      <c r="P544" s="68" t="s">
        <v>180</v>
      </c>
      <c r="Q544" s="66">
        <f t="shared" si="50"/>
        <v>712905</v>
      </c>
      <c r="R544" s="66" t="str">
        <f t="shared" si="51"/>
        <v>BUD.11.</v>
      </c>
      <c r="S544" s="344" t="str">
        <f t="shared" si="53"/>
        <v> Wykonywanie robót montażowych, okładzinowych i wykończeniowych</v>
      </c>
      <c r="T544" s="424" t="s">
        <v>2280</v>
      </c>
      <c r="U544" s="259">
        <v>1</v>
      </c>
      <c r="V544" s="441">
        <v>0</v>
      </c>
      <c r="W544" s="456" t="s">
        <v>1994</v>
      </c>
      <c r="X544" s="441">
        <v>1</v>
      </c>
      <c r="Y544" s="441">
        <v>0</v>
      </c>
      <c r="Z544" s="515" t="str">
        <f t="shared" si="54"/>
        <v>Centrum Kształcenia Zawodowego i Ustawicznego, 67-400 Wschowa, Plac Kosynierów 1</v>
      </c>
      <c r="AA544" s="440" t="s">
        <v>679</v>
      </c>
      <c r="AB544" s="272"/>
      <c r="AC544" s="120"/>
      <c r="AD544" s="120"/>
    </row>
    <row r="545" spans="12:36" customFormat="1" ht="15" customHeight="1">
      <c r="L545" s="66">
        <v>529</v>
      </c>
      <c r="M545" s="68" t="s">
        <v>2197</v>
      </c>
      <c r="N545" s="682" t="s">
        <v>95</v>
      </c>
      <c r="O545" s="66">
        <v>34791</v>
      </c>
      <c r="P545" s="68" t="s">
        <v>125</v>
      </c>
      <c r="Q545" s="66">
        <f t="shared" si="50"/>
        <v>712618</v>
      </c>
      <c r="R545" s="66" t="str">
        <f t="shared" si="51"/>
        <v>BUD.09.</v>
      </c>
      <c r="S545" s="344" t="str">
        <f t="shared" ref="S545:S564" si="55">IFERROR(VLOOKUP(R545,D$8:G$125,2,0),0)</f>
        <v>Wykonywanie robót związanych z budową, montażem i eksploatacją sieci oraz instalacji sanitarnych</v>
      </c>
      <c r="T545" s="73"/>
      <c r="U545" s="481">
        <v>0</v>
      </c>
      <c r="V545" s="441">
        <v>0</v>
      </c>
      <c r="W545" s="468" t="s">
        <v>1994</v>
      </c>
      <c r="X545" s="441">
        <v>0</v>
      </c>
      <c r="Y545" s="441">
        <v>0</v>
      </c>
      <c r="Z545" s="515" t="str">
        <f t="shared" si="54"/>
        <v>Centrum Kształcenia Zawodowego i Ustawicznego, 67-400 Wschowa, Plac Kosynierów 1</v>
      </c>
      <c r="AA545" s="440" t="s">
        <v>679</v>
      </c>
      <c r="AB545" s="120"/>
      <c r="AC545" s="120"/>
      <c r="AD545" s="120"/>
    </row>
    <row r="546" spans="12:36" customFormat="1" ht="15" customHeight="1">
      <c r="L546" s="66">
        <v>530</v>
      </c>
      <c r="M546" s="68" t="s">
        <v>2197</v>
      </c>
      <c r="N546" s="682" t="s">
        <v>95</v>
      </c>
      <c r="O546" s="66">
        <v>34791</v>
      </c>
      <c r="P546" s="68" t="s">
        <v>73</v>
      </c>
      <c r="Q546" s="66">
        <f t="shared" ref="Q546:Q609" si="56">IFERROR(VLOOKUP(P546,B$8:E$125,2,0),0)</f>
        <v>722307</v>
      </c>
      <c r="R546" s="66" t="str">
        <f t="shared" ref="R546:R609" si="57">IFERROR(VLOOKUP(Q546,C$8:F$125,2,0),0)</f>
        <v>MEC.05.</v>
      </c>
      <c r="S546" s="344" t="str">
        <f t="shared" si="55"/>
        <v> Użytkowanie obrabiarek skrawających</v>
      </c>
      <c r="T546" s="73"/>
      <c r="U546" s="481">
        <v>0</v>
      </c>
      <c r="V546" s="441">
        <v>0</v>
      </c>
      <c r="W546" s="468" t="s">
        <v>1994</v>
      </c>
      <c r="X546" s="441">
        <v>0</v>
      </c>
      <c r="Y546" s="441">
        <v>0</v>
      </c>
      <c r="Z546" s="544" t="str">
        <f t="shared" si="54"/>
        <v>Centrum Kształcenia Zawodowego w Świdnicy, 58-105 Świdnica, ul. Gen. Władysława Sikorskiego 41</v>
      </c>
      <c r="AA546" s="440" t="s">
        <v>93</v>
      </c>
      <c r="AB546" s="120"/>
      <c r="AC546" s="120" t="s">
        <v>93</v>
      </c>
      <c r="AD546" s="120"/>
    </row>
    <row r="547" spans="12:36" customFormat="1" ht="15" customHeight="1">
      <c r="L547" s="66">
        <v>531</v>
      </c>
      <c r="M547" s="68" t="s">
        <v>2197</v>
      </c>
      <c r="N547" s="682" t="s">
        <v>95</v>
      </c>
      <c r="O547" s="66">
        <v>34791</v>
      </c>
      <c r="P547" s="68" t="s">
        <v>79</v>
      </c>
      <c r="Q547" s="66">
        <f t="shared" si="56"/>
        <v>751204</v>
      </c>
      <c r="R547" s="66" t="str">
        <f t="shared" si="57"/>
        <v>SPC.03.</v>
      </c>
      <c r="S547" s="344" t="str">
        <f t="shared" si="55"/>
        <v>Produkcja wyrobów piekarskich</v>
      </c>
      <c r="T547" s="424" t="s">
        <v>2284</v>
      </c>
      <c r="U547" s="259">
        <v>1</v>
      </c>
      <c r="V547" s="441">
        <v>0</v>
      </c>
      <c r="W547" s="468" t="s">
        <v>1996</v>
      </c>
      <c r="X547" s="441">
        <v>1</v>
      </c>
      <c r="Y547" s="441">
        <v>0</v>
      </c>
      <c r="Z547" s="515" t="str">
        <f t="shared" si="54"/>
        <v>Centrum Kształcenia Zawodowego w Kłodzkiej Szkole Przedsiębiorczości w Kłodzku, ul. Szkolna 8, 57-300 Kłodzko</v>
      </c>
      <c r="AA547" s="440" t="s">
        <v>677</v>
      </c>
      <c r="AB547" s="120"/>
      <c r="AC547" s="120" t="s">
        <v>93</v>
      </c>
      <c r="AD547" s="120"/>
    </row>
    <row r="548" spans="12:36" customFormat="1" ht="15" customHeight="1">
      <c r="L548" s="66">
        <v>532</v>
      </c>
      <c r="M548" s="68" t="s">
        <v>2197</v>
      </c>
      <c r="N548" s="682" t="s">
        <v>95</v>
      </c>
      <c r="O548" s="66">
        <v>34791</v>
      </c>
      <c r="P548" s="68" t="s">
        <v>195</v>
      </c>
      <c r="Q548" s="66">
        <f t="shared" si="56"/>
        <v>911205</v>
      </c>
      <c r="R548" s="66" t="str">
        <f t="shared" si="57"/>
        <v>HGT.05.</v>
      </c>
      <c r="S548" s="344" t="str">
        <f t="shared" si="55"/>
        <v>Wykonywanie prac pomocniczych w obiektach świadczących usługi hotelarskie</v>
      </c>
      <c r="T548" s="424" t="s">
        <v>2283</v>
      </c>
      <c r="U548" s="259">
        <v>1</v>
      </c>
      <c r="V548" s="441">
        <v>1</v>
      </c>
      <c r="W548" s="456" t="s">
        <v>1996</v>
      </c>
      <c r="X548" s="441">
        <v>1</v>
      </c>
      <c r="Y548" s="441">
        <v>1</v>
      </c>
      <c r="Z548" s="515" t="str">
        <f t="shared" si="54"/>
        <v>Centrum Kształcenia Zawodowego w Kłodzkiej Szkole Przedsiębiorczości w Kłodzku, ul. Szkolna 8, 57-300 Kłodzko</v>
      </c>
      <c r="AA548" s="440" t="s">
        <v>677</v>
      </c>
      <c r="AB548" s="120"/>
      <c r="AC548" s="120"/>
      <c r="AD548" s="120"/>
    </row>
    <row r="549" spans="12:36" customFormat="1" ht="15" customHeight="1">
      <c r="L549" s="66">
        <v>533</v>
      </c>
      <c r="M549" s="68" t="s">
        <v>2197</v>
      </c>
      <c r="N549" s="682" t="s">
        <v>95</v>
      </c>
      <c r="O549" s="66">
        <v>34791</v>
      </c>
      <c r="P549" s="68" t="s">
        <v>80</v>
      </c>
      <c r="Q549" s="66">
        <f t="shared" si="56"/>
        <v>752205</v>
      </c>
      <c r="R549" s="66" t="str">
        <f t="shared" si="57"/>
        <v>DRM.04.</v>
      </c>
      <c r="S549" s="344" t="str">
        <f t="shared" si="55"/>
        <v> Wytwarzanie wyrobów z drewna i materiałów drewnopochodnych</v>
      </c>
      <c r="T549" s="195"/>
      <c r="U549" s="481">
        <v>0</v>
      </c>
      <c r="V549" s="441">
        <v>0</v>
      </c>
      <c r="W549" s="468" t="s">
        <v>1994</v>
      </c>
      <c r="X549" s="441">
        <v>0</v>
      </c>
      <c r="Y549" s="441">
        <v>0</v>
      </c>
      <c r="Z549" s="515" t="str">
        <f t="shared" si="54"/>
        <v>Centrum Kształcenia Zawodowego w Oleśnicy, ul. Wojska Polskiego 67</v>
      </c>
      <c r="AA549" s="440" t="s">
        <v>692</v>
      </c>
      <c r="AB549" s="120"/>
      <c r="AC549" s="120"/>
      <c r="AD549" s="120"/>
    </row>
    <row r="550" spans="12:36" customFormat="1" ht="15" customHeight="1">
      <c r="L550" s="66">
        <v>534</v>
      </c>
      <c r="M550" s="68" t="s">
        <v>2197</v>
      </c>
      <c r="N550" s="682" t="s">
        <v>95</v>
      </c>
      <c r="O550" s="66">
        <v>34791</v>
      </c>
      <c r="P550" s="68" t="s">
        <v>70</v>
      </c>
      <c r="Q550" s="66">
        <f t="shared" si="56"/>
        <v>522301</v>
      </c>
      <c r="R550" s="66" t="str">
        <f t="shared" si="57"/>
        <v>HAN.01.</v>
      </c>
      <c r="S550" s="344" t="str">
        <f t="shared" si="55"/>
        <v>Prowadzenie sprzedaży</v>
      </c>
      <c r="T550" s="195"/>
      <c r="U550" s="481">
        <v>0</v>
      </c>
      <c r="V550" s="441">
        <v>0</v>
      </c>
      <c r="W550" s="456" t="s">
        <v>1994</v>
      </c>
      <c r="X550" s="441">
        <v>0</v>
      </c>
      <c r="Y550" s="441">
        <v>0</v>
      </c>
      <c r="Z550" s="515" t="str">
        <f t="shared" si="54"/>
        <v>Centrum Kształcenia Zawodowego w Oleśnicy, ul. Wojska Polskiego 67</v>
      </c>
      <c r="AA550" s="440" t="s">
        <v>692</v>
      </c>
      <c r="AB550" s="120"/>
      <c r="AC550" s="120"/>
      <c r="AD550" s="120"/>
    </row>
    <row r="551" spans="12:36" customFormat="1" ht="15" customHeight="1">
      <c r="L551" s="66">
        <v>535</v>
      </c>
      <c r="M551" s="68" t="s">
        <v>2197</v>
      </c>
      <c r="N551" s="682" t="s">
        <v>95</v>
      </c>
      <c r="O551" s="66">
        <v>34791</v>
      </c>
      <c r="P551" s="68" t="s">
        <v>176</v>
      </c>
      <c r="Q551" s="66">
        <f t="shared" si="56"/>
        <v>742117</v>
      </c>
      <c r="R551" s="66" t="str">
        <f t="shared" si="57"/>
        <v>ELM.02.</v>
      </c>
      <c r="S551" s="344" t="str">
        <f t="shared" si="55"/>
        <v>Montaż oraz instalowanie układów i urządzeń elektronicznych</v>
      </c>
      <c r="T551" s="424" t="s">
        <v>2370</v>
      </c>
      <c r="U551" s="259">
        <v>1</v>
      </c>
      <c r="V551" s="441">
        <v>0</v>
      </c>
      <c r="W551" s="468" t="s">
        <v>1996</v>
      </c>
      <c r="X551" s="441">
        <v>1</v>
      </c>
      <c r="Y551" s="441">
        <v>0</v>
      </c>
      <c r="Z551" s="515" t="str">
        <f t="shared" si="54"/>
        <v>Centrum Kształcenia Zawodowego i Ustawicznego, 67-400 Wschowa, Plac Kosynierów 1</v>
      </c>
      <c r="AA551" s="440" t="s">
        <v>679</v>
      </c>
      <c r="AB551" s="448"/>
      <c r="AC551" s="448"/>
      <c r="AD551" s="120"/>
    </row>
    <row r="552" spans="12:36" customFormat="1" ht="15" customHeight="1">
      <c r="L552" s="66">
        <v>536</v>
      </c>
      <c r="M552" s="68" t="s">
        <v>2197</v>
      </c>
      <c r="N552" s="682" t="s">
        <v>95</v>
      </c>
      <c r="O552" s="66">
        <v>34791</v>
      </c>
      <c r="P552" s="68" t="s">
        <v>210</v>
      </c>
      <c r="Q552" s="66">
        <f t="shared" si="56"/>
        <v>751108</v>
      </c>
      <c r="R552" s="66" t="str">
        <f t="shared" si="57"/>
        <v>SPC.04.</v>
      </c>
      <c r="S552" s="344" t="str">
        <f t="shared" si="55"/>
        <v> Produkcja przetworów mięsnych i tłuszczowych</v>
      </c>
      <c r="T552" s="65"/>
      <c r="U552" s="481">
        <v>0</v>
      </c>
      <c r="V552" s="441">
        <v>0</v>
      </c>
      <c r="W552" s="456" t="s">
        <v>1994</v>
      </c>
      <c r="X552" s="441">
        <v>0</v>
      </c>
      <c r="Y552" s="441">
        <v>0</v>
      </c>
      <c r="Z552" s="515" t="str">
        <f t="shared" si="54"/>
        <v>Ośrodek Dokształcania i Doskonalenia Zawodowego w Krotoszynie</v>
      </c>
      <c r="AA552" s="440" t="s">
        <v>680</v>
      </c>
      <c r="AB552" s="120"/>
      <c r="AC552" s="120"/>
      <c r="AD552" s="120"/>
    </row>
    <row r="553" spans="12:36" customFormat="1" ht="15" customHeight="1">
      <c r="L553" s="66">
        <v>537</v>
      </c>
      <c r="M553" s="68" t="s">
        <v>2197</v>
      </c>
      <c r="N553" s="682" t="s">
        <v>95</v>
      </c>
      <c r="O553" s="66">
        <v>34791</v>
      </c>
      <c r="P553" s="68" t="s">
        <v>196</v>
      </c>
      <c r="Q553" s="66">
        <f t="shared" si="56"/>
        <v>613003</v>
      </c>
      <c r="R553" s="66" t="str">
        <f t="shared" si="57"/>
        <v>ROL.04.</v>
      </c>
      <c r="S553" s="344" t="str">
        <f t="shared" si="55"/>
        <v> Prowadzenie produkcji rolniczej</v>
      </c>
      <c r="T553" s="195"/>
      <c r="U553" s="481">
        <v>0</v>
      </c>
      <c r="V553" s="441">
        <v>0</v>
      </c>
      <c r="W553" s="468" t="s">
        <v>1994</v>
      </c>
      <c r="X553" s="441">
        <v>0</v>
      </c>
      <c r="Y553" s="441">
        <v>0</v>
      </c>
      <c r="Z553" s="515" t="str">
        <f t="shared" si="54"/>
        <v>Centrum Kształcenia Zawodowego i Ustawicznego, 67-400 Wschowa, Plac Kosynierów 1</v>
      </c>
      <c r="AA553" s="440" t="s">
        <v>679</v>
      </c>
      <c r="AB553" s="120"/>
      <c r="AC553" s="120"/>
      <c r="AD553" s="120"/>
      <c r="AF553" s="333" t="s">
        <v>2237</v>
      </c>
    </row>
    <row r="554" spans="12:36" customFormat="1" ht="15" customHeight="1">
      <c r="L554" s="66">
        <v>538</v>
      </c>
      <c r="M554" s="68" t="s">
        <v>2197</v>
      </c>
      <c r="N554" s="682" t="s">
        <v>95</v>
      </c>
      <c r="O554" s="66">
        <v>34791</v>
      </c>
      <c r="P554" s="68" t="s">
        <v>172</v>
      </c>
      <c r="Q554" s="66">
        <f t="shared" si="56"/>
        <v>722204</v>
      </c>
      <c r="R554" s="66" t="str">
        <f t="shared" si="57"/>
        <v>MEC.08.</v>
      </c>
      <c r="S554" s="344" t="str">
        <f t="shared" si="55"/>
        <v>Wykonywanie i naprawa elementów maszyn, urządzeń i narzędzi</v>
      </c>
      <c r="T554" s="423" t="s">
        <v>2283</v>
      </c>
      <c r="U554" s="259">
        <v>10</v>
      </c>
      <c r="V554" s="441">
        <v>0</v>
      </c>
      <c r="W554" s="456" t="s">
        <v>1994</v>
      </c>
      <c r="X554" s="441">
        <v>10</v>
      </c>
      <c r="Y554" s="441">
        <v>0</v>
      </c>
      <c r="Z554" s="515" t="str">
        <f t="shared" si="54"/>
        <v>Centrum Kształcenia Zawodowego w CKZiU,  ul. Tadeusza Kościuszki 27, 56-100 Wołów</v>
      </c>
      <c r="AA554" s="440" t="s">
        <v>190</v>
      </c>
      <c r="AB554" s="120"/>
      <c r="AC554" s="120"/>
      <c r="AD554" s="120"/>
    </row>
    <row r="555" spans="12:36" customFormat="1" ht="15" customHeight="1">
      <c r="L555" s="66">
        <v>539</v>
      </c>
      <c r="M555" s="68" t="s">
        <v>1843</v>
      </c>
      <c r="N555" s="66" t="s">
        <v>95</v>
      </c>
      <c r="O555" s="66">
        <v>92542</v>
      </c>
      <c r="P555" s="68" t="s">
        <v>177</v>
      </c>
      <c r="Q555" s="66">
        <f t="shared" si="56"/>
        <v>722204</v>
      </c>
      <c r="R555" s="66" t="str">
        <f t="shared" si="57"/>
        <v>MEC.08.</v>
      </c>
      <c r="S555" s="344" t="str">
        <f t="shared" si="55"/>
        <v>Wykonywanie i naprawa elementów maszyn, urządzeń i narzędzi</v>
      </c>
      <c r="T555" s="423" t="s">
        <v>2283</v>
      </c>
      <c r="U555" s="259">
        <v>1</v>
      </c>
      <c r="V555" s="441">
        <v>0</v>
      </c>
      <c r="W555" s="473" t="s">
        <v>1994</v>
      </c>
      <c r="X555" s="441">
        <v>1</v>
      </c>
      <c r="Y555" s="441">
        <v>0</v>
      </c>
      <c r="Z555" s="515" t="str">
        <f t="shared" si="54"/>
        <v>Centrum Kształcenia Zawodowego w CKZiU,  ul. Tadeusza Kościuszki 27, 56-100 Wołów</v>
      </c>
      <c r="AA555" s="452" t="s">
        <v>190</v>
      </c>
      <c r="AB555" s="332"/>
      <c r="AC555" s="332"/>
      <c r="AD555" s="332"/>
    </row>
    <row r="556" spans="12:36" customFormat="1" ht="15" customHeight="1">
      <c r="L556" s="66">
        <v>540</v>
      </c>
      <c r="M556" s="68" t="s">
        <v>1843</v>
      </c>
      <c r="N556" s="66" t="s">
        <v>95</v>
      </c>
      <c r="O556" s="66">
        <v>92542</v>
      </c>
      <c r="P556" s="68" t="s">
        <v>70</v>
      </c>
      <c r="Q556" s="66">
        <f t="shared" si="56"/>
        <v>522301</v>
      </c>
      <c r="R556" s="66" t="str">
        <f t="shared" si="57"/>
        <v>HAN.01.</v>
      </c>
      <c r="S556" s="344" t="str">
        <f t="shared" si="55"/>
        <v>Prowadzenie sprzedaży</v>
      </c>
      <c r="T556" s="423" t="s">
        <v>2322</v>
      </c>
      <c r="U556" s="259">
        <v>1</v>
      </c>
      <c r="V556" s="441">
        <v>1</v>
      </c>
      <c r="W556" s="473" t="s">
        <v>1994</v>
      </c>
      <c r="X556" s="441">
        <v>1</v>
      </c>
      <c r="Y556" s="441">
        <v>1</v>
      </c>
      <c r="Z556" s="515" t="str">
        <f t="shared" ref="Z556:Z587" si="58">IFERROR(VLOOKUP(AA556,AH$8:AI$35,2,0),0)</f>
        <v>Centrum Kształcenia Zawodowego w CKZiU,  ul. Tadeusza Kościuszki 27, 56-100 Wołów</v>
      </c>
      <c r="AA556" s="452" t="s">
        <v>190</v>
      </c>
      <c r="AB556" s="332"/>
      <c r="AC556" s="332"/>
      <c r="AD556" s="332"/>
    </row>
    <row r="557" spans="12:36" customFormat="1" ht="15" customHeight="1">
      <c r="L557" s="66">
        <v>541</v>
      </c>
      <c r="M557" s="300" t="s">
        <v>2183</v>
      </c>
      <c r="N557" s="196" t="s">
        <v>173</v>
      </c>
      <c r="O557" s="196">
        <v>81656</v>
      </c>
      <c r="P557" s="68" t="s">
        <v>80</v>
      </c>
      <c r="Q557" s="66">
        <f t="shared" si="56"/>
        <v>752205</v>
      </c>
      <c r="R557" s="66" t="str">
        <f t="shared" si="57"/>
        <v>DRM.04.</v>
      </c>
      <c r="S557" s="344" t="str">
        <f t="shared" si="55"/>
        <v> Wytwarzanie wyrobów z drewna i materiałów drewnopochodnych</v>
      </c>
      <c r="T557" s="426" t="s">
        <v>2281</v>
      </c>
      <c r="U557" s="259">
        <v>10</v>
      </c>
      <c r="V557" s="537">
        <v>0</v>
      </c>
      <c r="W557" s="456" t="s">
        <v>1994</v>
      </c>
      <c r="X557" s="441">
        <v>0</v>
      </c>
      <c r="Y557" s="537">
        <v>0</v>
      </c>
      <c r="Z557" s="515" t="str">
        <f t="shared" si="58"/>
        <v>Centrum Kształcenia Zawodowego w Oleśnicy, ul. Wojska Polskiego 67</v>
      </c>
      <c r="AA557" s="440" t="s">
        <v>692</v>
      </c>
      <c r="AB557" s="120"/>
      <c r="AC557" s="120"/>
      <c r="AD557" s="120"/>
    </row>
    <row r="558" spans="12:36" customFormat="1" ht="15" customHeight="1">
      <c r="L558" s="66">
        <v>542</v>
      </c>
      <c r="M558" s="300" t="s">
        <v>2183</v>
      </c>
      <c r="N558" s="196" t="s">
        <v>173</v>
      </c>
      <c r="O558" s="196">
        <v>81656</v>
      </c>
      <c r="P558" s="68" t="s">
        <v>515</v>
      </c>
      <c r="Q558" s="66">
        <f t="shared" si="56"/>
        <v>723310</v>
      </c>
      <c r="R558" s="66" t="str">
        <f t="shared" si="57"/>
        <v>MEC.03.</v>
      </c>
      <c r="S558" s="344" t="str">
        <f t="shared" si="55"/>
        <v>Montaż i obsługa maszyn i urządzeń</v>
      </c>
      <c r="T558" s="426" t="s">
        <v>2282</v>
      </c>
      <c r="U558" s="259">
        <v>1</v>
      </c>
      <c r="V558" s="441">
        <v>0</v>
      </c>
      <c r="W558" s="468" t="s">
        <v>1994</v>
      </c>
      <c r="X558" s="441">
        <v>1</v>
      </c>
      <c r="Y558" s="441">
        <v>0</v>
      </c>
      <c r="Z558" s="528" t="str">
        <f t="shared" si="58"/>
        <v>Centrum Kształcenia Zawodowego nr 1 w Gliwicach Gliwickie Centrum Edukacji u.Stefana Okrzei 20</v>
      </c>
      <c r="AA558" s="440" t="s">
        <v>1983</v>
      </c>
      <c r="AB558" s="120"/>
      <c r="AC558" s="120"/>
      <c r="AD558" s="120"/>
      <c r="AF558" t="s">
        <v>2245</v>
      </c>
      <c r="AJ558" t="s">
        <v>2255</v>
      </c>
    </row>
    <row r="559" spans="12:36" customFormat="1" ht="15" customHeight="1">
      <c r="L559" s="66">
        <v>543</v>
      </c>
      <c r="M559" s="300" t="s">
        <v>2183</v>
      </c>
      <c r="N559" s="196" t="s">
        <v>173</v>
      </c>
      <c r="O559" s="196">
        <v>81656</v>
      </c>
      <c r="P559" s="68" t="s">
        <v>78</v>
      </c>
      <c r="Q559" s="66">
        <f t="shared" si="56"/>
        <v>741103</v>
      </c>
      <c r="R559" s="66" t="str">
        <f t="shared" si="57"/>
        <v>ELE.02.</v>
      </c>
      <c r="S559" s="344" t="str">
        <f t="shared" si="55"/>
        <v>Montaż, uruchamianie i konserwacja instalacji, maszyn i urządzeń elektrycznych</v>
      </c>
      <c r="T559" s="424" t="s">
        <v>2285</v>
      </c>
      <c r="U559" s="259">
        <v>2</v>
      </c>
      <c r="V559" s="441">
        <v>0</v>
      </c>
      <c r="W559" s="456" t="s">
        <v>1994</v>
      </c>
      <c r="X559" s="441">
        <v>0</v>
      </c>
      <c r="Y559" s="441">
        <v>0</v>
      </c>
      <c r="Z559" s="529" t="str">
        <f t="shared" si="58"/>
        <v>Centrum Kształcenia Zawodowego w Oleśnicy, ul. Wojska Polskiego 67</v>
      </c>
      <c r="AA559" s="440" t="s">
        <v>692</v>
      </c>
      <c r="AB559" s="120"/>
      <c r="AC559" s="120"/>
      <c r="AD559" s="120"/>
    </row>
    <row r="560" spans="12:36" customFormat="1" ht="15" customHeight="1">
      <c r="L560" s="66">
        <v>544</v>
      </c>
      <c r="M560" s="300" t="s">
        <v>2183</v>
      </c>
      <c r="N560" s="196" t="s">
        <v>173</v>
      </c>
      <c r="O560" s="196">
        <v>81656</v>
      </c>
      <c r="P560" s="68" t="s">
        <v>178</v>
      </c>
      <c r="Q560" s="66">
        <f t="shared" si="56"/>
        <v>753402</v>
      </c>
      <c r="R560" s="66" t="str">
        <f t="shared" si="57"/>
        <v>DRM.05.</v>
      </c>
      <c r="S560" s="344" t="str">
        <f t="shared" si="55"/>
        <v>Wykonywanie wyrobów tapicerowanych</v>
      </c>
      <c r="T560" s="424" t="s">
        <v>2284</v>
      </c>
      <c r="U560" s="259">
        <v>5</v>
      </c>
      <c r="V560" s="441">
        <v>0</v>
      </c>
      <c r="W560" s="456" t="s">
        <v>1994</v>
      </c>
      <c r="X560" s="441">
        <v>0</v>
      </c>
      <c r="Y560" s="441">
        <v>0</v>
      </c>
      <c r="Z560" s="529" t="str">
        <f t="shared" si="58"/>
        <v>Centrum Kształcenia Zawodowego w Oleśnicy, ul. Wojska Polskiego 67</v>
      </c>
      <c r="AA560" s="440" t="s">
        <v>692</v>
      </c>
      <c r="AB560" s="120"/>
      <c r="AC560" s="120"/>
      <c r="AD560" s="120"/>
    </row>
    <row r="561" spans="12:30" customFormat="1" ht="15" customHeight="1">
      <c r="L561" s="66">
        <v>545</v>
      </c>
      <c r="M561" s="300" t="s">
        <v>2183</v>
      </c>
      <c r="N561" s="196" t="s">
        <v>173</v>
      </c>
      <c r="O561" s="196">
        <v>81656</v>
      </c>
      <c r="P561" s="68" t="s">
        <v>70</v>
      </c>
      <c r="Q561" s="66">
        <f t="shared" si="56"/>
        <v>522301</v>
      </c>
      <c r="R561" s="66" t="str">
        <f t="shared" si="57"/>
        <v>HAN.01.</v>
      </c>
      <c r="S561" s="344" t="str">
        <f t="shared" si="55"/>
        <v>Prowadzenie sprzedaży</v>
      </c>
      <c r="T561" s="424" t="s">
        <v>2279</v>
      </c>
      <c r="U561" s="441">
        <v>3</v>
      </c>
      <c r="V561" s="441">
        <v>2</v>
      </c>
      <c r="W561" s="456" t="s">
        <v>1994</v>
      </c>
      <c r="X561" s="441">
        <v>0</v>
      </c>
      <c r="Y561" s="441">
        <v>0</v>
      </c>
      <c r="Z561" s="529" t="str">
        <f t="shared" si="58"/>
        <v>Centrum Kształcenia Zawodowego w Oleśnicy, ul. Wojska Polskiego 67</v>
      </c>
      <c r="AA561" s="440" t="s">
        <v>692</v>
      </c>
      <c r="AB561" s="120"/>
      <c r="AC561" s="120"/>
      <c r="AD561" s="120"/>
    </row>
    <row r="562" spans="12:30" customFormat="1" ht="15" customHeight="1">
      <c r="L562" s="66">
        <v>546</v>
      </c>
      <c r="M562" s="300" t="s">
        <v>2183</v>
      </c>
      <c r="N562" s="196" t="s">
        <v>173</v>
      </c>
      <c r="O562" s="196">
        <v>81656</v>
      </c>
      <c r="P562" s="68" t="s">
        <v>66</v>
      </c>
      <c r="Q562" s="66">
        <f t="shared" si="56"/>
        <v>723103</v>
      </c>
      <c r="R562" s="66" t="str">
        <f t="shared" si="57"/>
        <v>MOT.05.</v>
      </c>
      <c r="S562" s="344" t="str">
        <f t="shared" si="55"/>
        <v>Obsługa, diagnozowanie oraz naprawa pojazdów samochodowych</v>
      </c>
      <c r="T562" s="424" t="s">
        <v>2330</v>
      </c>
      <c r="U562" s="133">
        <v>5</v>
      </c>
      <c r="V562" s="436">
        <v>0</v>
      </c>
      <c r="W562" s="457" t="s">
        <v>1994</v>
      </c>
      <c r="X562" s="436">
        <v>0</v>
      </c>
      <c r="Y562" s="436">
        <v>0</v>
      </c>
      <c r="Z562" s="526" t="str">
        <f t="shared" si="58"/>
        <v>Centrum Kształcenia Zawodowego w Oleśnicy, ul. Wojska Polskiego 67</v>
      </c>
      <c r="AA562" s="440" t="s">
        <v>692</v>
      </c>
      <c r="AB562" s="120"/>
      <c r="AC562" s="120"/>
      <c r="AD562" s="120"/>
    </row>
    <row r="563" spans="12:30" customFormat="1" ht="15" customHeight="1">
      <c r="L563" s="66">
        <v>547</v>
      </c>
      <c r="M563" s="300" t="s">
        <v>2183</v>
      </c>
      <c r="N563" s="196" t="s">
        <v>173</v>
      </c>
      <c r="O563" s="196">
        <v>81656</v>
      </c>
      <c r="P563" s="68" t="s">
        <v>73</v>
      </c>
      <c r="Q563" s="66">
        <f t="shared" si="56"/>
        <v>722307</v>
      </c>
      <c r="R563" s="66" t="str">
        <f t="shared" si="57"/>
        <v>MEC.05.</v>
      </c>
      <c r="S563" s="344" t="str">
        <f t="shared" si="55"/>
        <v> Użytkowanie obrabiarek skrawających</v>
      </c>
      <c r="T563" s="424" t="s">
        <v>2283</v>
      </c>
      <c r="U563" s="133">
        <v>3</v>
      </c>
      <c r="V563" s="436">
        <v>0</v>
      </c>
      <c r="W563" s="457" t="s">
        <v>1994</v>
      </c>
      <c r="X563" s="436">
        <v>0</v>
      </c>
      <c r="Y563" s="436">
        <v>0</v>
      </c>
      <c r="Z563" s="515" t="str">
        <f t="shared" si="58"/>
        <v>Centrum Kształcenia Zawodowego w Oleśnicy, ul. Wojska Polskiego 67</v>
      </c>
      <c r="AA563" s="440" t="s">
        <v>692</v>
      </c>
      <c r="AB563" s="120"/>
      <c r="AC563" s="120"/>
      <c r="AD563" s="120"/>
    </row>
    <row r="564" spans="12:30" customFormat="1" ht="15" customHeight="1">
      <c r="L564" s="66">
        <v>548</v>
      </c>
      <c r="M564" s="300" t="s">
        <v>2183</v>
      </c>
      <c r="N564" s="196" t="s">
        <v>173</v>
      </c>
      <c r="O564" s="196">
        <v>81656</v>
      </c>
      <c r="P564" s="393" t="s">
        <v>71</v>
      </c>
      <c r="Q564" s="66">
        <f t="shared" si="56"/>
        <v>512001</v>
      </c>
      <c r="R564" s="66" t="str">
        <f t="shared" si="57"/>
        <v>HGT.02.</v>
      </c>
      <c r="S564" s="344" t="str">
        <f t="shared" si="55"/>
        <v> Przygotowanie i wydawanie dań</v>
      </c>
      <c r="T564" s="423" t="s">
        <v>2280</v>
      </c>
      <c r="U564" s="133">
        <v>1</v>
      </c>
      <c r="V564" s="436">
        <v>1</v>
      </c>
      <c r="W564" s="457" t="s">
        <v>1994</v>
      </c>
      <c r="X564" s="436">
        <v>0</v>
      </c>
      <c r="Y564" s="436">
        <v>0</v>
      </c>
      <c r="Z564" s="530" t="str">
        <f t="shared" si="58"/>
        <v>Centrum Kształcenia Zawodowego w Oleśnicy, ul. Wojska Polskiego 67</v>
      </c>
      <c r="AA564" s="440" t="s">
        <v>692</v>
      </c>
      <c r="AB564" s="120"/>
      <c r="AC564" s="120" t="s">
        <v>93</v>
      </c>
      <c r="AD564" s="120"/>
    </row>
    <row r="565" spans="12:30" customFormat="1" ht="15" customHeight="1">
      <c r="L565" s="66">
        <v>549</v>
      </c>
      <c r="M565" s="300" t="s">
        <v>2183</v>
      </c>
      <c r="N565" s="196" t="s">
        <v>173</v>
      </c>
      <c r="O565" s="196">
        <v>81656</v>
      </c>
      <c r="P565" s="68" t="s">
        <v>532</v>
      </c>
      <c r="Q565" s="66">
        <f t="shared" si="56"/>
        <v>753105</v>
      </c>
      <c r="R565" s="66" t="str">
        <f t="shared" si="57"/>
        <v>MOD.03.</v>
      </c>
      <c r="S565" s="66"/>
      <c r="T565" s="425" t="s">
        <v>2283</v>
      </c>
      <c r="U565" s="133">
        <v>1</v>
      </c>
      <c r="V565" s="436">
        <v>1</v>
      </c>
      <c r="W565" s="457" t="s">
        <v>1994</v>
      </c>
      <c r="X565" s="436">
        <v>0</v>
      </c>
      <c r="Y565" s="436">
        <v>0</v>
      </c>
      <c r="Z565" s="526" t="str">
        <f t="shared" si="58"/>
        <v>Ośrodek Dokształcania i Doskonalenia Zawodowego w Krotoszynie</v>
      </c>
      <c r="AA565" s="440" t="s">
        <v>680</v>
      </c>
      <c r="AB565" s="120"/>
      <c r="AC565" s="120"/>
      <c r="AD565" s="120"/>
    </row>
    <row r="566" spans="12:30" customFormat="1" ht="15" customHeight="1">
      <c r="L566" s="66">
        <v>550</v>
      </c>
      <c r="M566" s="300" t="s">
        <v>2183</v>
      </c>
      <c r="N566" s="196" t="s">
        <v>173</v>
      </c>
      <c r="O566" s="196">
        <v>81656</v>
      </c>
      <c r="P566" s="68" t="s">
        <v>79</v>
      </c>
      <c r="Q566" s="66">
        <f t="shared" si="56"/>
        <v>751204</v>
      </c>
      <c r="R566" s="66" t="str">
        <f t="shared" si="57"/>
        <v>SPC.03.</v>
      </c>
      <c r="S566" s="344" t="str">
        <f t="shared" ref="S566:S597" si="59">IFERROR(VLOOKUP(R566,D$8:G$125,2,0),0)</f>
        <v>Produkcja wyrobów piekarskich</v>
      </c>
      <c r="T566" s="73"/>
      <c r="U566" s="481">
        <v>0</v>
      </c>
      <c r="V566" s="436">
        <v>0</v>
      </c>
      <c r="W566" s="456" t="s">
        <v>1994</v>
      </c>
      <c r="X566" s="436">
        <v>0</v>
      </c>
      <c r="Y566" s="436">
        <v>0</v>
      </c>
      <c r="Z566" s="526" t="str">
        <f t="shared" si="58"/>
        <v>Centrum Kształcenia Zawodowego w Kłodzkiej Szkole Przedsiębiorczości w Kłodzku, ul. Szkolna 8, 57-300 Kłodzko</v>
      </c>
      <c r="AA566" s="440" t="s">
        <v>677</v>
      </c>
      <c r="AB566" s="120"/>
      <c r="AC566" s="120"/>
      <c r="AD566" s="120"/>
    </row>
    <row r="567" spans="12:30" customFormat="1" ht="15" customHeight="1">
      <c r="L567" s="66">
        <v>551</v>
      </c>
      <c r="M567" s="68" t="s">
        <v>2210</v>
      </c>
      <c r="N567" s="66" t="s">
        <v>686</v>
      </c>
      <c r="O567" s="66">
        <v>8467</v>
      </c>
      <c r="P567" s="68" t="s">
        <v>76</v>
      </c>
      <c r="Q567" s="66">
        <f t="shared" si="56"/>
        <v>721306</v>
      </c>
      <c r="R567" s="66" t="str">
        <f t="shared" si="57"/>
        <v>MOT.01.</v>
      </c>
      <c r="S567" s="344" t="str">
        <f t="shared" si="59"/>
        <v>Diagnozowanie i naprawa nadwozi pojazdów samochodowych</v>
      </c>
      <c r="T567" s="424" t="s">
        <v>2285</v>
      </c>
      <c r="U567" s="133">
        <v>3</v>
      </c>
      <c r="V567" s="436">
        <v>0</v>
      </c>
      <c r="W567" s="457" t="s">
        <v>1994</v>
      </c>
      <c r="X567" s="436">
        <v>0</v>
      </c>
      <c r="Y567" s="436">
        <v>0</v>
      </c>
      <c r="Z567" s="526" t="str">
        <f t="shared" si="58"/>
        <v>Centrum Kształcenia Zawodowego w Świdnicy, 58-105 Świdnica, ul. Gen. Władysława Sikorskiego 41</v>
      </c>
      <c r="AA567" s="440" t="s">
        <v>93</v>
      </c>
      <c r="AB567" s="120"/>
      <c r="AC567" s="120"/>
      <c r="AD567" s="120"/>
    </row>
    <row r="568" spans="12:30" customFormat="1" ht="15" customHeight="1">
      <c r="L568" s="66">
        <v>552</v>
      </c>
      <c r="M568" s="68" t="s">
        <v>2175</v>
      </c>
      <c r="N568" s="66" t="s">
        <v>686</v>
      </c>
      <c r="O568" s="66">
        <v>7215</v>
      </c>
      <c r="P568" s="68" t="s">
        <v>80</v>
      </c>
      <c r="Q568" s="66">
        <f t="shared" si="56"/>
        <v>752205</v>
      </c>
      <c r="R568" s="66" t="str">
        <f t="shared" si="57"/>
        <v>DRM.04.</v>
      </c>
      <c r="S568" s="344" t="str">
        <f t="shared" si="59"/>
        <v> Wytwarzanie wyrobów z drewna i materiałów drewnopochodnych</v>
      </c>
      <c r="T568" s="424" t="s">
        <v>2281</v>
      </c>
      <c r="U568" s="259">
        <v>2</v>
      </c>
      <c r="V568" s="441">
        <v>0</v>
      </c>
      <c r="W568" s="456" t="s">
        <v>1996</v>
      </c>
      <c r="X568" s="441">
        <v>0</v>
      </c>
      <c r="Y568" s="441">
        <v>0</v>
      </c>
      <c r="Z568" s="515" t="str">
        <f t="shared" si="58"/>
        <v>Centrum Kształcenia Zawodowego w Świdnicy, 58-105 Świdnica, ul. Gen. Władysława Sikorskiego 41</v>
      </c>
      <c r="AA568" s="440" t="s">
        <v>93</v>
      </c>
      <c r="AB568" s="120"/>
      <c r="AC568" s="120"/>
      <c r="AD568" s="120"/>
    </row>
    <row r="569" spans="12:30" customFormat="1" ht="15" customHeight="1">
      <c r="L569" s="66">
        <v>553</v>
      </c>
      <c r="M569" s="68" t="s">
        <v>2175</v>
      </c>
      <c r="N569" s="66" t="s">
        <v>686</v>
      </c>
      <c r="O569" s="66">
        <v>7215</v>
      </c>
      <c r="P569" s="68" t="s">
        <v>180</v>
      </c>
      <c r="Q569" s="66">
        <f t="shared" si="56"/>
        <v>712905</v>
      </c>
      <c r="R569" s="66" t="str">
        <f t="shared" si="57"/>
        <v>BUD.11.</v>
      </c>
      <c r="S569" s="344" t="str">
        <f t="shared" si="59"/>
        <v> Wykonywanie robót montażowych, okładzinowych i wykończeniowych</v>
      </c>
      <c r="T569" s="424" t="s">
        <v>2282</v>
      </c>
      <c r="U569" s="259">
        <v>3</v>
      </c>
      <c r="V569" s="441">
        <v>0</v>
      </c>
      <c r="W569" s="456" t="s">
        <v>1994</v>
      </c>
      <c r="X569" s="441">
        <v>0</v>
      </c>
      <c r="Y569" s="441">
        <v>0</v>
      </c>
      <c r="Z569" s="515" t="str">
        <f t="shared" si="58"/>
        <v>Rzemieślnicza Branżowa Szkoła I st im Stanisława Palucha w Wałbrzychu</v>
      </c>
      <c r="AA569" s="440" t="s">
        <v>688</v>
      </c>
      <c r="AB569" s="120"/>
      <c r="AC569" s="120"/>
      <c r="AD569" s="120"/>
    </row>
    <row r="570" spans="12:30" customFormat="1" ht="15" customHeight="1">
      <c r="L570" s="66">
        <v>554</v>
      </c>
      <c r="M570" s="68" t="s">
        <v>2175</v>
      </c>
      <c r="N570" s="66" t="s">
        <v>686</v>
      </c>
      <c r="O570" s="66">
        <v>7215</v>
      </c>
      <c r="P570" s="68" t="s">
        <v>70</v>
      </c>
      <c r="Q570" s="66">
        <f t="shared" si="56"/>
        <v>522301</v>
      </c>
      <c r="R570" s="66" t="str">
        <f t="shared" si="57"/>
        <v>HAN.01.</v>
      </c>
      <c r="S570" s="344" t="str">
        <f t="shared" si="59"/>
        <v>Prowadzenie sprzedaży</v>
      </c>
      <c r="T570" s="426" t="s">
        <v>2280</v>
      </c>
      <c r="U570" s="259">
        <v>12</v>
      </c>
      <c r="V570" s="441">
        <v>8</v>
      </c>
      <c r="W570" s="456" t="s">
        <v>1994</v>
      </c>
      <c r="X570" s="441">
        <v>0</v>
      </c>
      <c r="Y570" s="441">
        <v>0</v>
      </c>
      <c r="Z570" s="515" t="str">
        <f t="shared" si="58"/>
        <v>Rzemieślnicza Branżowa Szkoła I st im Stanisława Palucha w Wałbrzychu</v>
      </c>
      <c r="AA570" s="440" t="s">
        <v>688</v>
      </c>
      <c r="AB570" s="120"/>
      <c r="AC570" s="120"/>
      <c r="AD570" s="120"/>
    </row>
    <row r="571" spans="12:30" customFormat="1" ht="15" customHeight="1">
      <c r="L571" s="66">
        <v>555</v>
      </c>
      <c r="M571" s="68" t="s">
        <v>2175</v>
      </c>
      <c r="N571" s="66" t="s">
        <v>686</v>
      </c>
      <c r="O571" s="66">
        <v>7215</v>
      </c>
      <c r="P571" s="68" t="s">
        <v>510</v>
      </c>
      <c r="Q571" s="66">
        <f t="shared" si="56"/>
        <v>513101</v>
      </c>
      <c r="R571" s="66" t="str">
        <f t="shared" si="57"/>
        <v>HGT.01.</v>
      </c>
      <c r="S571" s="344" t="str">
        <f t="shared" si="59"/>
        <v>Wykonywanie usług kelnerskich</v>
      </c>
      <c r="T571" s="424" t="s">
        <v>2282</v>
      </c>
      <c r="U571" s="259">
        <v>4</v>
      </c>
      <c r="V571" s="441">
        <v>4</v>
      </c>
      <c r="W571" s="456" t="s">
        <v>1994</v>
      </c>
      <c r="X571" s="441">
        <v>0</v>
      </c>
      <c r="Y571" s="441">
        <v>0</v>
      </c>
      <c r="Z571" s="515" t="str">
        <f t="shared" si="58"/>
        <v>Rzemieślnicza Branżowa Szkoła I st im Stanisława Palucha w Wałbrzychu</v>
      </c>
      <c r="AA571" s="440" t="s">
        <v>688</v>
      </c>
      <c r="AB571" s="120"/>
      <c r="AC571" s="120"/>
      <c r="AD571" s="120"/>
    </row>
    <row r="572" spans="12:30" customFormat="1" ht="15" customHeight="1">
      <c r="L572" s="66">
        <v>556</v>
      </c>
      <c r="M572" s="68" t="s">
        <v>2175</v>
      </c>
      <c r="N572" s="66" t="s">
        <v>686</v>
      </c>
      <c r="O572" s="66">
        <v>7215</v>
      </c>
      <c r="P572" s="68" t="s">
        <v>76</v>
      </c>
      <c r="Q572" s="66">
        <f t="shared" si="56"/>
        <v>721306</v>
      </c>
      <c r="R572" s="66" t="str">
        <f t="shared" si="57"/>
        <v>MOT.01.</v>
      </c>
      <c r="S572" s="344" t="str">
        <f t="shared" si="59"/>
        <v>Diagnozowanie i naprawa nadwozi pojazdów samochodowych</v>
      </c>
      <c r="T572" s="73"/>
      <c r="U572" s="481">
        <v>0</v>
      </c>
      <c r="V572" s="436">
        <v>0</v>
      </c>
      <c r="W572" s="472" t="s">
        <v>1996</v>
      </c>
      <c r="X572" s="436">
        <v>0</v>
      </c>
      <c r="Y572" s="436">
        <v>0</v>
      </c>
      <c r="Z572" s="515" t="str">
        <f t="shared" si="58"/>
        <v>Centrum Kształcenia Zawodowego w Świdnicy, 58-105 Świdnica, ul. Gen. Władysława Sikorskiego 41</v>
      </c>
      <c r="AA572" s="440" t="s">
        <v>93</v>
      </c>
      <c r="AB572" s="120"/>
      <c r="AC572" s="120"/>
      <c r="AD572" s="120"/>
    </row>
    <row r="573" spans="12:30" customFormat="1" ht="15" customHeight="1">
      <c r="L573" s="66">
        <v>557</v>
      </c>
      <c r="M573" s="68" t="s">
        <v>2175</v>
      </c>
      <c r="N573" s="66" t="s">
        <v>686</v>
      </c>
      <c r="O573" s="66">
        <v>7215</v>
      </c>
      <c r="P573" s="68" t="s">
        <v>192</v>
      </c>
      <c r="Q573" s="66">
        <f t="shared" si="56"/>
        <v>713203</v>
      </c>
      <c r="R573" s="66" t="str">
        <f t="shared" si="57"/>
        <v>MOT.03.</v>
      </c>
      <c r="S573" s="344" t="str">
        <f t="shared" si="59"/>
        <v>Diagnozowanie i naprawa powłok lakierniczych</v>
      </c>
      <c r="T573" s="424" t="s">
        <v>2282</v>
      </c>
      <c r="U573" s="133">
        <v>2</v>
      </c>
      <c r="V573" s="436">
        <v>0</v>
      </c>
      <c r="W573" s="472" t="s">
        <v>1996</v>
      </c>
      <c r="X573" s="436">
        <v>0</v>
      </c>
      <c r="Y573" s="436">
        <v>0</v>
      </c>
      <c r="Z573" s="526" t="str">
        <f t="shared" si="58"/>
        <v>Centrum Kształcenia Zawodowego w Świdnicy, 58-105 Świdnica, ul. Gen. Władysława Sikorskiego 41</v>
      </c>
      <c r="AA573" s="440" t="s">
        <v>93</v>
      </c>
      <c r="AB573" s="120"/>
      <c r="AC573" s="120"/>
      <c r="AD573" s="120"/>
    </row>
    <row r="574" spans="12:30" customFormat="1" ht="15" customHeight="1">
      <c r="L574" s="66">
        <v>558</v>
      </c>
      <c r="M574" s="68" t="s">
        <v>2175</v>
      </c>
      <c r="N574" s="66" t="s">
        <v>686</v>
      </c>
      <c r="O574" s="66">
        <v>7215</v>
      </c>
      <c r="P574" s="68" t="s">
        <v>66</v>
      </c>
      <c r="Q574" s="66">
        <f t="shared" si="56"/>
        <v>723103</v>
      </c>
      <c r="R574" s="66" t="str">
        <f t="shared" si="57"/>
        <v>MOT.05.</v>
      </c>
      <c r="S574" s="344" t="str">
        <f t="shared" si="59"/>
        <v>Obsługa, diagnozowanie oraz naprawa pojazdów samochodowych</v>
      </c>
      <c r="T574" s="424" t="s">
        <v>2280</v>
      </c>
      <c r="U574" s="133">
        <v>15</v>
      </c>
      <c r="V574" s="436">
        <v>0</v>
      </c>
      <c r="W574" s="472" t="s">
        <v>1994</v>
      </c>
      <c r="X574" s="436">
        <v>0</v>
      </c>
      <c r="Y574" s="436">
        <v>0</v>
      </c>
      <c r="Z574" s="526" t="str">
        <f t="shared" si="58"/>
        <v>Rzemieślnicza Branżowa Szkoła I st im Stanisława Palucha w Wałbrzychu</v>
      </c>
      <c r="AA574" s="440" t="s">
        <v>688</v>
      </c>
      <c r="AB574" s="332"/>
      <c r="AC574" s="332"/>
      <c r="AD574" s="332"/>
    </row>
    <row r="575" spans="12:30" customFormat="1" ht="15" customHeight="1">
      <c r="L575" s="66">
        <v>559</v>
      </c>
      <c r="M575" s="68" t="s">
        <v>2175</v>
      </c>
      <c r="N575" s="66" t="s">
        <v>686</v>
      </c>
      <c r="O575" s="66">
        <v>7215</v>
      </c>
      <c r="P575" s="68" t="s">
        <v>66</v>
      </c>
      <c r="Q575" s="66">
        <f t="shared" si="56"/>
        <v>723103</v>
      </c>
      <c r="R575" s="66" t="str">
        <f t="shared" si="57"/>
        <v>MOT.05.</v>
      </c>
      <c r="S575" s="344" t="str">
        <f t="shared" si="59"/>
        <v>Obsługa, diagnozowanie oraz naprawa pojazdów samochodowych</v>
      </c>
      <c r="T575" s="424" t="s">
        <v>2282</v>
      </c>
      <c r="U575" s="133">
        <v>15</v>
      </c>
      <c r="V575" s="436">
        <v>0</v>
      </c>
      <c r="W575" s="472" t="s">
        <v>1994</v>
      </c>
      <c r="X575" s="436">
        <v>0</v>
      </c>
      <c r="Y575" s="436">
        <v>0</v>
      </c>
      <c r="Z575" s="526" t="str">
        <f t="shared" si="58"/>
        <v>Rzemieślnicza Branżowa Szkoła I st im Stanisława Palucha w Wałbrzychu</v>
      </c>
      <c r="AA575" s="440" t="s">
        <v>688</v>
      </c>
      <c r="AB575" s="120"/>
      <c r="AC575" s="120"/>
      <c r="AD575" s="120"/>
    </row>
    <row r="576" spans="12:30" customFormat="1" ht="15" customHeight="1">
      <c r="L576" s="66">
        <v>560</v>
      </c>
      <c r="M576" s="68" t="s">
        <v>2175</v>
      </c>
      <c r="N576" s="66" t="s">
        <v>686</v>
      </c>
      <c r="O576" s="66">
        <v>7215</v>
      </c>
      <c r="P576" s="68" t="s">
        <v>175</v>
      </c>
      <c r="Q576" s="66">
        <f t="shared" si="56"/>
        <v>751201</v>
      </c>
      <c r="R576" s="66" t="str">
        <f t="shared" si="57"/>
        <v>SPC.01.</v>
      </c>
      <c r="S576" s="344" t="str">
        <f t="shared" si="59"/>
        <v>Produkcja wyrobów cukierniczych</v>
      </c>
      <c r="T576" s="424" t="s">
        <v>2280</v>
      </c>
      <c r="U576" s="133">
        <v>10</v>
      </c>
      <c r="V576" s="436">
        <v>7</v>
      </c>
      <c r="W576" s="472" t="s">
        <v>1994</v>
      </c>
      <c r="X576" s="436">
        <v>0</v>
      </c>
      <c r="Y576" s="436">
        <v>0</v>
      </c>
      <c r="Z576" s="526" t="str">
        <f t="shared" si="58"/>
        <v>Rzemieślnicza Branżowa Szkoła I st im Stanisława Palucha w Wałbrzychu</v>
      </c>
      <c r="AA576" s="440" t="s">
        <v>688</v>
      </c>
      <c r="AB576" s="120"/>
      <c r="AC576" s="120"/>
      <c r="AD576" s="120"/>
    </row>
    <row r="577" spans="12:16372" customFormat="1" ht="15" customHeight="1">
      <c r="L577" s="66">
        <v>561</v>
      </c>
      <c r="M577" s="68" t="s">
        <v>2175</v>
      </c>
      <c r="N577" s="66" t="s">
        <v>686</v>
      </c>
      <c r="O577" s="66">
        <v>7215</v>
      </c>
      <c r="P577" s="68" t="s">
        <v>79</v>
      </c>
      <c r="Q577" s="66">
        <f t="shared" si="56"/>
        <v>751204</v>
      </c>
      <c r="R577" s="66" t="str">
        <f t="shared" si="57"/>
        <v>SPC.03.</v>
      </c>
      <c r="S577" s="344" t="str">
        <f t="shared" si="59"/>
        <v>Produkcja wyrobów piekarskich</v>
      </c>
      <c r="T577" s="424" t="s">
        <v>2283</v>
      </c>
      <c r="U577" s="133">
        <v>1</v>
      </c>
      <c r="V577" s="436">
        <v>0</v>
      </c>
      <c r="W577" s="472" t="s">
        <v>1996</v>
      </c>
      <c r="X577" s="436">
        <v>0</v>
      </c>
      <c r="Y577" s="436">
        <v>0</v>
      </c>
      <c r="Z577" s="515" t="str">
        <f t="shared" si="58"/>
        <v>Centrum Kształcenia Zawodowego w Świdnicy, 58-105 Świdnica, ul. Gen. Władysława Sikorskiego 41</v>
      </c>
      <c r="AA577" s="440" t="s">
        <v>93</v>
      </c>
      <c r="AB577" s="120"/>
      <c r="AC577" s="120"/>
      <c r="AD577" s="120"/>
    </row>
    <row r="578" spans="12:16372" customFormat="1" ht="15" customHeight="1">
      <c r="L578" s="66">
        <v>680</v>
      </c>
      <c r="M578" s="403" t="s">
        <v>2260</v>
      </c>
      <c r="N578" s="196" t="s">
        <v>2261</v>
      </c>
      <c r="O578" s="196"/>
      <c r="P578" s="171" t="s">
        <v>76</v>
      </c>
      <c r="Q578" s="66">
        <f t="shared" si="56"/>
        <v>721306</v>
      </c>
      <c r="R578" s="66" t="str">
        <f t="shared" si="57"/>
        <v>MOT.01.</v>
      </c>
      <c r="S578" s="344" t="str">
        <f t="shared" si="59"/>
        <v>Diagnozowanie i naprawa nadwozi pojazdów samochodowych</v>
      </c>
      <c r="T578" s="400" t="s">
        <v>2285</v>
      </c>
      <c r="U578" s="259">
        <v>2</v>
      </c>
      <c r="V578" s="441">
        <v>0</v>
      </c>
      <c r="W578" s="456" t="s">
        <v>1996</v>
      </c>
      <c r="X578" s="441">
        <v>2</v>
      </c>
      <c r="Y578" s="441">
        <v>0</v>
      </c>
      <c r="Z578" s="515" t="str">
        <f t="shared" si="58"/>
        <v>Centrum Kształcenia Zawodowego w Świdnicy, 58-105 Świdnica, ul. Gen. Władysława Sikorskiego 41</v>
      </c>
      <c r="AA578" s="440" t="s">
        <v>93</v>
      </c>
      <c r="AB578" s="448"/>
      <c r="AC578" s="120"/>
      <c r="AD578" s="120"/>
    </row>
    <row r="579" spans="12:16372" customFormat="1" ht="15" customHeight="1">
      <c r="L579" s="66">
        <v>562</v>
      </c>
      <c r="M579" s="297" t="s">
        <v>2192</v>
      </c>
      <c r="N579" s="196" t="s">
        <v>1749</v>
      </c>
      <c r="O579" s="196">
        <v>104111</v>
      </c>
      <c r="P579" s="68" t="s">
        <v>71</v>
      </c>
      <c r="Q579" s="66">
        <f t="shared" si="56"/>
        <v>512001</v>
      </c>
      <c r="R579" s="66" t="str">
        <f t="shared" si="57"/>
        <v>HGT.02.</v>
      </c>
      <c r="S579" s="344" t="str">
        <f t="shared" si="59"/>
        <v> Przygotowanie i wydawanie dań</v>
      </c>
      <c r="T579" s="671" t="s">
        <v>2291</v>
      </c>
      <c r="U579" s="259">
        <v>4</v>
      </c>
      <c r="V579" s="441">
        <v>2</v>
      </c>
      <c r="W579" s="457" t="s">
        <v>1996</v>
      </c>
      <c r="X579" s="441">
        <v>4</v>
      </c>
      <c r="Y579" s="441">
        <v>2</v>
      </c>
      <c r="Z579" s="515" t="str">
        <f t="shared" si="58"/>
        <v>Centrum Kształcenia Zawodowego w CKZiU,  ul. Tadeusza Kościuszki 27, 56-100 Wołów</v>
      </c>
      <c r="AA579" s="440" t="s">
        <v>190</v>
      </c>
      <c r="AB579" s="120"/>
      <c r="AC579" s="120"/>
      <c r="AD579" s="120"/>
      <c r="AF579" t="s">
        <v>2236</v>
      </c>
    </row>
    <row r="580" spans="12:16372" customFormat="1" ht="15" customHeight="1">
      <c r="L580" s="66">
        <v>563</v>
      </c>
      <c r="M580" s="68" t="s">
        <v>2189</v>
      </c>
      <c r="N580" s="66" t="s">
        <v>188</v>
      </c>
      <c r="O580" s="66">
        <v>60237</v>
      </c>
      <c r="P580" s="68" t="s">
        <v>125</v>
      </c>
      <c r="Q580" s="66">
        <f t="shared" si="56"/>
        <v>712618</v>
      </c>
      <c r="R580" s="66" t="str">
        <f t="shared" si="57"/>
        <v>BUD.09.</v>
      </c>
      <c r="S580" s="344" t="str">
        <f t="shared" si="59"/>
        <v>Wykonywanie robót związanych z budową, montażem i eksploatacją sieci oraz instalacji sanitarnych</v>
      </c>
      <c r="T580" s="673" t="s">
        <v>2279</v>
      </c>
      <c r="U580" s="260">
        <v>1</v>
      </c>
      <c r="V580" s="491">
        <v>0</v>
      </c>
      <c r="W580" s="456" t="s">
        <v>1996</v>
      </c>
      <c r="X580" s="469">
        <v>1</v>
      </c>
      <c r="Y580" s="469">
        <v>0</v>
      </c>
      <c r="Z580" s="526" t="str">
        <f t="shared" si="58"/>
        <v>Centrum Kształcenia Zawodowego w Świdnicy, 58-105 Świdnica, ul. Gen. Władysława Sikorskiego 41</v>
      </c>
      <c r="AA580" s="440" t="s">
        <v>93</v>
      </c>
      <c r="AB580" s="120"/>
      <c r="AC580" s="120"/>
      <c r="AD580" s="120"/>
      <c r="AJ580" t="s">
        <v>478</v>
      </c>
    </row>
    <row r="581" spans="12:16372" customFormat="1" ht="15" customHeight="1">
      <c r="L581" s="66">
        <v>564</v>
      </c>
      <c r="M581" s="68" t="s">
        <v>2189</v>
      </c>
      <c r="N581" s="66" t="s">
        <v>188</v>
      </c>
      <c r="O581" s="66">
        <v>60237</v>
      </c>
      <c r="P581" s="68" t="s">
        <v>180</v>
      </c>
      <c r="Q581" s="66">
        <f t="shared" si="56"/>
        <v>712905</v>
      </c>
      <c r="R581" s="66" t="str">
        <f t="shared" si="57"/>
        <v>BUD.11.</v>
      </c>
      <c r="S581" s="344" t="str">
        <f t="shared" si="59"/>
        <v> Wykonywanie robót montażowych, okładzinowych i wykończeniowych</v>
      </c>
      <c r="T581" s="471" t="s">
        <v>2280</v>
      </c>
      <c r="U581" s="259">
        <v>1</v>
      </c>
      <c r="V581" s="441">
        <v>0</v>
      </c>
      <c r="W581" s="456" t="s">
        <v>1994</v>
      </c>
      <c r="X581" s="436">
        <v>1</v>
      </c>
      <c r="Y581" s="436">
        <v>0</v>
      </c>
      <c r="Z581" s="515" t="str">
        <f t="shared" si="58"/>
        <v>Centrum Kształcenia Zawodowego i Ustawicznego, 67-400 Wschowa, Plac Kosynierów 1</v>
      </c>
      <c r="AA581" s="440" t="s">
        <v>679</v>
      </c>
      <c r="AB581" s="120"/>
      <c r="AC581" s="120"/>
      <c r="AD581" s="120"/>
    </row>
    <row r="582" spans="12:16372" customFormat="1" ht="15" customHeight="1">
      <c r="L582" s="66">
        <v>565</v>
      </c>
      <c r="M582" s="68" t="s">
        <v>2189</v>
      </c>
      <c r="N582" s="66" t="s">
        <v>188</v>
      </c>
      <c r="O582" s="66">
        <v>60237</v>
      </c>
      <c r="P582" s="68" t="s">
        <v>78</v>
      </c>
      <c r="Q582" s="66">
        <f t="shared" si="56"/>
        <v>741103</v>
      </c>
      <c r="R582" s="66" t="str">
        <f t="shared" si="57"/>
        <v>ELE.02.</v>
      </c>
      <c r="S582" s="344" t="str">
        <f t="shared" si="59"/>
        <v>Montaż, uruchamianie i konserwacja instalacji, maszyn i urządzeń elektrycznych</v>
      </c>
      <c r="T582" s="497" t="s">
        <v>2281</v>
      </c>
      <c r="U582" s="260">
        <v>3</v>
      </c>
      <c r="V582" s="491">
        <v>0</v>
      </c>
      <c r="W582" s="456" t="s">
        <v>1996</v>
      </c>
      <c r="X582" s="469">
        <v>3</v>
      </c>
      <c r="Y582" s="469">
        <v>0</v>
      </c>
      <c r="Z582" s="515" t="str">
        <f t="shared" si="58"/>
        <v>Centrum Kształcenia Zawodowego w Świdnicy, 58-105 Świdnica, ul. Gen. Władysława Sikorskiego 41</v>
      </c>
      <c r="AA582" s="440" t="s">
        <v>93</v>
      </c>
      <c r="AB582" s="120"/>
      <c r="AC582" s="120"/>
      <c r="AD582" s="120"/>
    </row>
    <row r="583" spans="12:16372" customFormat="1" ht="15" customHeight="1">
      <c r="L583" s="66">
        <v>566</v>
      </c>
      <c r="M583" s="68" t="s">
        <v>2189</v>
      </c>
      <c r="N583" s="66" t="s">
        <v>188</v>
      </c>
      <c r="O583" s="66">
        <v>60237</v>
      </c>
      <c r="P583" s="68" t="s">
        <v>99</v>
      </c>
      <c r="Q583" s="66">
        <f t="shared" si="56"/>
        <v>514101</v>
      </c>
      <c r="R583" s="66" t="str">
        <f t="shared" si="57"/>
        <v>FRK.01.</v>
      </c>
      <c r="S583" s="344" t="str">
        <f t="shared" si="59"/>
        <v>Wykonywanie usług fryzjerskich</v>
      </c>
      <c r="T583" s="673" t="s">
        <v>2283</v>
      </c>
      <c r="U583" s="259">
        <v>8</v>
      </c>
      <c r="V583" s="441">
        <v>8</v>
      </c>
      <c r="W583" s="456" t="s">
        <v>1996</v>
      </c>
      <c r="X583" s="469">
        <v>8</v>
      </c>
      <c r="Y583" s="469">
        <v>8</v>
      </c>
      <c r="Z583" s="515" t="str">
        <f t="shared" si="58"/>
        <v>Centrum Kształcenia Zawodowego w Świdnicy, 58-105 Świdnica, ul. Gen. Władysława Sikorskiego 41</v>
      </c>
      <c r="AA583" s="440" t="s">
        <v>93</v>
      </c>
      <c r="AB583" s="120"/>
      <c r="AC583" s="120"/>
      <c r="AD583" s="120"/>
      <c r="AE583" s="35"/>
      <c r="AF583" s="106"/>
      <c r="AG583" s="35"/>
      <c r="AH583" s="106"/>
      <c r="AI583" s="35"/>
      <c r="AJ583" s="106"/>
      <c r="AK583" s="35"/>
      <c r="AL583" s="106"/>
      <c r="AM583" s="35"/>
      <c r="AN583" s="106"/>
      <c r="AO583" s="35"/>
      <c r="AP583" s="106"/>
      <c r="AQ583" s="35"/>
      <c r="AR583" s="106"/>
      <c r="AS583" s="35"/>
      <c r="AT583" s="106"/>
      <c r="AU583" s="35"/>
      <c r="AV583" s="106"/>
      <c r="AW583" s="35"/>
      <c r="AX583" s="106"/>
      <c r="AY583" s="35"/>
      <c r="AZ583" s="106"/>
      <c r="BA583" s="35"/>
      <c r="BB583" s="106"/>
      <c r="BC583" s="35"/>
      <c r="BD583" s="106"/>
      <c r="BE583" s="35"/>
      <c r="BF583" s="106"/>
      <c r="BG583" s="35"/>
      <c r="BH583" s="106"/>
      <c r="BI583" s="35"/>
      <c r="BJ583" s="106"/>
      <c r="BK583" s="35"/>
      <c r="BL583" s="106"/>
      <c r="BM583" s="35"/>
      <c r="BN583" s="106"/>
      <c r="BO583" s="35"/>
      <c r="BP583" s="106"/>
      <c r="BQ583" s="35"/>
      <c r="BR583" s="106"/>
      <c r="BS583" s="35"/>
      <c r="BT583" s="106"/>
      <c r="BU583" s="35"/>
      <c r="BV583" s="106"/>
      <c r="BW583" s="35"/>
      <c r="BX583" s="106"/>
      <c r="BY583" s="35"/>
      <c r="BZ583" s="106"/>
      <c r="CA583" s="35"/>
      <c r="CB583" s="106"/>
      <c r="CC583" s="35"/>
      <c r="CD583" s="106"/>
      <c r="CE583" s="35"/>
      <c r="CF583" s="106"/>
      <c r="CG583" s="35"/>
      <c r="CH583" s="106"/>
      <c r="CI583" s="35"/>
      <c r="CJ583" s="106"/>
      <c r="CK583" s="35"/>
      <c r="CL583" s="106"/>
      <c r="CM583" s="35"/>
      <c r="CN583" s="106"/>
      <c r="CO583" s="35"/>
      <c r="CP583" s="106"/>
      <c r="CQ583" s="35"/>
      <c r="CR583" s="106"/>
      <c r="CS583" s="35"/>
      <c r="CT583" s="106"/>
      <c r="CU583" s="35"/>
      <c r="CV583" s="106"/>
      <c r="CW583" s="35"/>
      <c r="CX583" s="106"/>
      <c r="CY583" s="35"/>
      <c r="CZ583" s="106"/>
      <c r="DA583" s="35"/>
      <c r="DB583" s="106"/>
      <c r="DC583" s="35"/>
      <c r="DD583" s="106"/>
      <c r="DE583" s="35"/>
      <c r="DF583" s="106"/>
      <c r="DG583" s="35"/>
      <c r="DH583" s="106"/>
      <c r="DI583" s="35"/>
      <c r="DJ583" s="106"/>
      <c r="DK583" s="35"/>
      <c r="DL583" s="106"/>
      <c r="DM583" s="35"/>
      <c r="DN583" s="106"/>
      <c r="DO583" s="35"/>
      <c r="DP583" s="106"/>
      <c r="DQ583" s="35"/>
      <c r="DR583" s="106"/>
      <c r="DS583" s="35"/>
      <c r="DT583" s="106"/>
      <c r="DU583" s="35"/>
      <c r="DV583" s="106"/>
      <c r="DW583" s="35"/>
      <c r="DX583" s="106"/>
      <c r="DY583" s="35"/>
      <c r="DZ583" s="106"/>
      <c r="EA583" s="35"/>
      <c r="EB583" s="106"/>
      <c r="EC583" s="35"/>
      <c r="ED583" s="106"/>
      <c r="EE583" s="35"/>
      <c r="EF583" s="106"/>
      <c r="EG583" s="35"/>
      <c r="EH583" s="106"/>
      <c r="EI583" s="35"/>
      <c r="EJ583" s="106"/>
      <c r="EK583" s="35"/>
      <c r="EL583" s="106"/>
      <c r="EM583" s="35"/>
      <c r="EN583" s="106"/>
      <c r="EO583" s="35"/>
      <c r="EP583" s="106"/>
      <c r="EQ583" s="35"/>
      <c r="ER583" s="106"/>
      <c r="ES583" s="35"/>
      <c r="ET583" s="106"/>
      <c r="EU583" s="35"/>
      <c r="EV583" s="106"/>
      <c r="EW583" s="35"/>
      <c r="EX583" s="106"/>
      <c r="EY583" s="35"/>
      <c r="EZ583" s="106"/>
      <c r="FA583" s="35"/>
      <c r="FB583" s="106"/>
      <c r="FC583" s="35"/>
      <c r="FD583" s="106"/>
      <c r="FE583" s="35"/>
      <c r="FF583" s="106"/>
      <c r="FG583" s="35"/>
      <c r="FH583" s="106"/>
      <c r="FI583" s="35"/>
      <c r="FJ583" s="106"/>
      <c r="FK583" s="35"/>
      <c r="FL583" s="106"/>
      <c r="FM583" s="35"/>
      <c r="FN583" s="106"/>
      <c r="FO583" s="35"/>
      <c r="FP583" s="106"/>
      <c r="FQ583" s="35"/>
      <c r="FR583" s="106"/>
      <c r="FS583" s="35"/>
      <c r="FT583" s="106"/>
      <c r="FU583" s="35"/>
      <c r="FV583" s="106"/>
      <c r="FW583" s="35"/>
      <c r="FX583" s="106"/>
      <c r="FY583" s="35"/>
      <c r="FZ583" s="106"/>
      <c r="GA583" s="35"/>
      <c r="GB583" s="106"/>
      <c r="GC583" s="35"/>
      <c r="GD583" s="106"/>
      <c r="GE583" s="35"/>
      <c r="GF583" s="106"/>
      <c r="GG583" s="35"/>
      <c r="GH583" s="106"/>
      <c r="GI583" s="35"/>
      <c r="GJ583" s="106"/>
      <c r="GK583" s="35"/>
      <c r="GL583" s="106"/>
      <c r="GM583" s="35"/>
      <c r="GN583" s="106"/>
      <c r="GO583" s="35"/>
      <c r="GP583" s="106"/>
      <c r="GQ583" s="35"/>
      <c r="GR583" s="106"/>
      <c r="GS583" s="35"/>
      <c r="GT583" s="106"/>
      <c r="GU583" s="35"/>
      <c r="GV583" s="106"/>
      <c r="GW583" s="35"/>
      <c r="GX583" s="106"/>
      <c r="GY583" s="35"/>
      <c r="GZ583" s="106"/>
      <c r="HA583" s="35"/>
      <c r="HB583" s="106"/>
      <c r="HC583" s="35"/>
      <c r="HD583" s="106"/>
      <c r="HE583" s="35"/>
      <c r="HF583" s="106"/>
      <c r="HG583" s="35"/>
      <c r="HH583" s="106"/>
      <c r="HI583" s="35"/>
      <c r="HJ583" s="106"/>
      <c r="HK583" s="35"/>
      <c r="HL583" s="106"/>
      <c r="HM583" s="35"/>
      <c r="HN583" s="106"/>
      <c r="HO583" s="35"/>
      <c r="HP583" s="106"/>
      <c r="HQ583" s="35"/>
      <c r="HR583" s="106"/>
      <c r="HS583" s="35"/>
      <c r="HT583" s="106"/>
      <c r="HU583" s="35"/>
      <c r="HV583" s="106"/>
      <c r="HW583" s="35"/>
      <c r="HX583" s="106"/>
      <c r="HY583" s="35"/>
      <c r="HZ583" s="106"/>
      <c r="IA583" s="35"/>
      <c r="IB583" s="106"/>
      <c r="IC583" s="35"/>
      <c r="ID583" s="106"/>
      <c r="IE583" s="35"/>
      <c r="IF583" s="106"/>
      <c r="IG583" s="35"/>
      <c r="IH583" s="106"/>
      <c r="II583" s="35"/>
      <c r="IJ583" s="106"/>
      <c r="IK583" s="35"/>
      <c r="IL583" s="106"/>
      <c r="IM583" s="35"/>
      <c r="IN583" s="106"/>
      <c r="IO583" s="35"/>
      <c r="IP583" s="106"/>
      <c r="IQ583" s="35"/>
      <c r="IR583" s="106"/>
      <c r="IS583" s="35"/>
      <c r="IT583" s="106"/>
      <c r="IU583" s="35"/>
      <c r="IV583" s="106"/>
      <c r="IW583" s="35"/>
      <c r="IX583" s="106"/>
      <c r="IY583" s="35"/>
      <c r="IZ583" s="106"/>
      <c r="JA583" s="35"/>
      <c r="JB583" s="106"/>
      <c r="JC583" s="35"/>
      <c r="JD583" s="106"/>
      <c r="JE583" s="35"/>
      <c r="JF583" s="106"/>
      <c r="JG583" s="35"/>
      <c r="JH583" s="106"/>
      <c r="JI583" s="35"/>
      <c r="JJ583" s="106"/>
      <c r="JK583" s="35"/>
      <c r="JL583" s="106"/>
      <c r="JM583" s="35"/>
      <c r="JN583" s="106"/>
      <c r="JO583" s="35"/>
      <c r="JP583" s="106"/>
      <c r="JQ583" s="35"/>
      <c r="JR583" s="106"/>
      <c r="JS583" s="35"/>
      <c r="JT583" s="106"/>
      <c r="JU583" s="35"/>
      <c r="JV583" s="106"/>
      <c r="JW583" s="35"/>
      <c r="JX583" s="106"/>
      <c r="JY583" s="35"/>
      <c r="JZ583" s="106"/>
      <c r="KA583" s="35"/>
      <c r="KB583" s="106"/>
      <c r="KC583" s="35"/>
      <c r="KD583" s="106"/>
      <c r="KE583" s="35"/>
      <c r="KF583" s="106"/>
      <c r="KG583" s="35"/>
      <c r="KH583" s="106"/>
      <c r="KI583" s="35"/>
      <c r="KJ583" s="106"/>
      <c r="KK583" s="35"/>
      <c r="KL583" s="106"/>
      <c r="KM583" s="35"/>
      <c r="KN583" s="106"/>
      <c r="KO583" s="35"/>
      <c r="KP583" s="106"/>
      <c r="KQ583" s="35"/>
      <c r="KR583" s="106"/>
      <c r="KS583" s="35"/>
      <c r="KT583" s="106"/>
      <c r="KU583" s="35"/>
      <c r="KV583" s="106"/>
      <c r="KW583" s="35"/>
      <c r="KX583" s="106"/>
      <c r="KY583" s="35"/>
      <c r="KZ583" s="106"/>
      <c r="LA583" s="35"/>
      <c r="LB583" s="106"/>
      <c r="LC583" s="35"/>
      <c r="LD583" s="106"/>
      <c r="LE583" s="35"/>
      <c r="LF583" s="106"/>
      <c r="LG583" s="35"/>
      <c r="LH583" s="106"/>
      <c r="LI583" s="35"/>
      <c r="LJ583" s="106"/>
      <c r="LK583" s="35"/>
      <c r="LL583" s="106"/>
      <c r="LM583" s="35"/>
      <c r="LN583" s="106"/>
      <c r="LO583" s="35"/>
      <c r="LP583" s="106"/>
      <c r="LQ583" s="35"/>
      <c r="LR583" s="106"/>
      <c r="LS583" s="35"/>
      <c r="LT583" s="106"/>
      <c r="LU583" s="35"/>
      <c r="LV583" s="106"/>
      <c r="LW583" s="35"/>
      <c r="LX583" s="106"/>
      <c r="LY583" s="35"/>
      <c r="LZ583" s="106"/>
      <c r="MA583" s="35"/>
      <c r="MB583" s="106"/>
      <c r="MC583" s="35"/>
      <c r="MD583" s="106"/>
      <c r="ME583" s="35"/>
      <c r="MF583" s="106"/>
      <c r="MG583" s="35"/>
      <c r="MH583" s="106"/>
      <c r="MI583" s="35"/>
      <c r="MJ583" s="106"/>
      <c r="MK583" s="35"/>
      <c r="ML583" s="106"/>
      <c r="MM583" s="35"/>
      <c r="MN583" s="106"/>
      <c r="MO583" s="35"/>
      <c r="MP583" s="106"/>
      <c r="MQ583" s="35"/>
      <c r="MR583" s="106"/>
      <c r="MS583" s="35"/>
      <c r="MT583" s="106"/>
      <c r="MU583" s="35"/>
      <c r="MV583" s="106"/>
      <c r="MW583" s="35"/>
      <c r="MX583" s="106"/>
      <c r="MY583" s="35"/>
      <c r="MZ583" s="106"/>
      <c r="NA583" s="35"/>
      <c r="NB583" s="106"/>
      <c r="NC583" s="35"/>
      <c r="ND583" s="106"/>
      <c r="NE583" s="35"/>
      <c r="NF583" s="106"/>
      <c r="NG583" s="35"/>
      <c r="NH583" s="106"/>
      <c r="NI583" s="35"/>
      <c r="NJ583" s="106"/>
      <c r="NK583" s="35"/>
      <c r="NL583" s="106"/>
      <c r="NM583" s="35"/>
      <c r="NN583" s="106"/>
      <c r="NO583" s="35"/>
      <c r="NP583" s="106"/>
      <c r="NQ583" s="35"/>
      <c r="NR583" s="106"/>
      <c r="NS583" s="35"/>
      <c r="NT583" s="106"/>
      <c r="NU583" s="35"/>
      <c r="NV583" s="106"/>
      <c r="NW583" s="35"/>
      <c r="NX583" s="106"/>
      <c r="NY583" s="35"/>
      <c r="NZ583" s="106"/>
      <c r="OA583" s="35"/>
      <c r="OB583" s="106"/>
      <c r="OC583" s="35"/>
      <c r="OD583" s="106"/>
      <c r="OE583" s="35"/>
      <c r="OF583" s="106"/>
      <c r="OG583" s="35"/>
      <c r="OH583" s="106"/>
      <c r="OI583" s="35"/>
      <c r="OJ583" s="106"/>
      <c r="OK583" s="35"/>
      <c r="OL583" s="106"/>
      <c r="OM583" s="35"/>
      <c r="ON583" s="106"/>
      <c r="OO583" s="35"/>
      <c r="OP583" s="106"/>
      <c r="OQ583" s="35"/>
      <c r="OR583" s="106"/>
      <c r="OS583" s="35"/>
      <c r="OT583" s="106"/>
      <c r="OU583" s="35"/>
      <c r="OV583" s="106"/>
      <c r="OW583" s="35"/>
      <c r="OX583" s="106"/>
      <c r="OY583" s="35"/>
      <c r="OZ583" s="106"/>
      <c r="PA583" s="35"/>
      <c r="PB583" s="106"/>
      <c r="PC583" s="35"/>
      <c r="PD583" s="106"/>
      <c r="PE583" s="35"/>
      <c r="PF583" s="106"/>
      <c r="PG583" s="35"/>
      <c r="PH583" s="106"/>
      <c r="PI583" s="35"/>
      <c r="PJ583" s="106"/>
      <c r="PK583" s="35"/>
      <c r="PL583" s="106"/>
      <c r="PM583" s="35"/>
      <c r="PN583" s="106"/>
      <c r="PO583" s="35"/>
      <c r="PP583" s="106"/>
      <c r="PQ583" s="35"/>
      <c r="PR583" s="106"/>
      <c r="PS583" s="35"/>
      <c r="PT583" s="106"/>
      <c r="PU583" s="35"/>
      <c r="PV583" s="106"/>
      <c r="PW583" s="35"/>
      <c r="PX583" s="106"/>
      <c r="PY583" s="35"/>
      <c r="PZ583" s="106"/>
      <c r="QA583" s="35"/>
      <c r="QB583" s="106"/>
      <c r="QC583" s="35"/>
      <c r="QD583" s="106"/>
      <c r="QE583" s="35"/>
      <c r="QF583" s="106"/>
      <c r="QG583" s="35"/>
      <c r="QH583" s="106"/>
      <c r="QI583" s="35"/>
      <c r="QJ583" s="106"/>
      <c r="QK583" s="35"/>
      <c r="QL583" s="106"/>
      <c r="QM583" s="35"/>
      <c r="QN583" s="106"/>
      <c r="QO583" s="35"/>
      <c r="QP583" s="106"/>
      <c r="QQ583" s="35"/>
      <c r="QR583" s="106"/>
      <c r="QS583" s="35"/>
      <c r="QT583" s="106"/>
      <c r="QU583" s="35"/>
      <c r="QV583" s="106"/>
      <c r="QW583" s="35"/>
      <c r="QX583" s="106"/>
      <c r="QY583" s="35"/>
      <c r="QZ583" s="106"/>
      <c r="RA583" s="35"/>
      <c r="RB583" s="106"/>
      <c r="RC583" s="35"/>
      <c r="RD583" s="106"/>
      <c r="RE583" s="35"/>
      <c r="RF583" s="106"/>
      <c r="RG583" s="35"/>
      <c r="RH583" s="106"/>
      <c r="RI583" s="35"/>
      <c r="RJ583" s="106"/>
      <c r="RK583" s="35"/>
      <c r="RL583" s="106"/>
      <c r="RM583" s="35"/>
      <c r="RN583" s="106"/>
      <c r="RO583" s="35"/>
      <c r="RP583" s="106"/>
      <c r="RQ583" s="35"/>
      <c r="RR583" s="106"/>
      <c r="RS583" s="35"/>
      <c r="RT583" s="106"/>
      <c r="RU583" s="35"/>
      <c r="RV583" s="106"/>
      <c r="RW583" s="35"/>
      <c r="RX583" s="106"/>
      <c r="RY583" s="35"/>
      <c r="RZ583" s="106"/>
      <c r="SA583" s="35"/>
      <c r="SB583" s="106"/>
      <c r="SC583" s="35"/>
      <c r="SD583" s="106"/>
      <c r="SE583" s="35"/>
      <c r="SF583" s="106"/>
      <c r="SG583" s="35"/>
      <c r="SH583" s="106"/>
      <c r="SI583" s="35"/>
      <c r="SJ583" s="106"/>
      <c r="SK583" s="35"/>
      <c r="SL583" s="106"/>
      <c r="SM583" s="35"/>
      <c r="SN583" s="106"/>
      <c r="SO583" s="35"/>
      <c r="SP583" s="106"/>
      <c r="SQ583" s="35"/>
      <c r="SR583" s="106"/>
      <c r="SS583" s="35"/>
      <c r="ST583" s="106"/>
      <c r="SU583" s="35"/>
      <c r="SV583" s="106"/>
      <c r="SW583" s="35"/>
      <c r="SX583" s="106"/>
      <c r="SY583" s="35"/>
      <c r="SZ583" s="106"/>
      <c r="TA583" s="35"/>
      <c r="TB583" s="106"/>
      <c r="TC583" s="35"/>
      <c r="TD583" s="106"/>
      <c r="TE583" s="35"/>
      <c r="TF583" s="106"/>
      <c r="TG583" s="35"/>
      <c r="TH583" s="106"/>
      <c r="TI583" s="35"/>
      <c r="TJ583" s="106"/>
      <c r="TK583" s="35"/>
      <c r="TL583" s="106"/>
      <c r="TM583" s="35"/>
      <c r="TN583" s="106"/>
      <c r="TO583" s="35"/>
      <c r="TP583" s="106"/>
      <c r="TQ583" s="35"/>
      <c r="TR583" s="106"/>
      <c r="TS583" s="35"/>
      <c r="TT583" s="106"/>
      <c r="TU583" s="35"/>
      <c r="TV583" s="106"/>
      <c r="TW583" s="35"/>
      <c r="TX583" s="106"/>
      <c r="TY583" s="35"/>
      <c r="TZ583" s="106"/>
      <c r="UA583" s="35"/>
      <c r="UB583" s="106"/>
      <c r="UC583" s="35"/>
      <c r="UD583" s="106"/>
      <c r="UE583" s="35"/>
      <c r="UF583" s="106"/>
      <c r="UG583" s="35"/>
      <c r="UH583" s="106"/>
      <c r="UI583" s="35"/>
      <c r="UJ583" s="106"/>
      <c r="UK583" s="35"/>
      <c r="UL583" s="106"/>
      <c r="UM583" s="35"/>
      <c r="UN583" s="106"/>
      <c r="UO583" s="35"/>
      <c r="UP583" s="106"/>
      <c r="UQ583" s="35"/>
      <c r="UR583" s="106"/>
      <c r="US583" s="35"/>
      <c r="UT583" s="106"/>
      <c r="UU583" s="35"/>
      <c r="UV583" s="106"/>
      <c r="UW583" s="35"/>
      <c r="UX583" s="106"/>
      <c r="UY583" s="35"/>
      <c r="UZ583" s="106"/>
      <c r="VA583" s="35"/>
      <c r="VB583" s="106"/>
      <c r="VC583" s="35"/>
      <c r="VD583" s="106"/>
      <c r="VE583" s="35"/>
      <c r="VF583" s="106"/>
      <c r="VG583" s="35"/>
      <c r="VH583" s="106"/>
      <c r="VI583" s="35"/>
      <c r="VJ583" s="106"/>
      <c r="VK583" s="35"/>
      <c r="VL583" s="106"/>
      <c r="VM583" s="35"/>
      <c r="VN583" s="106"/>
      <c r="VO583" s="35"/>
      <c r="VP583" s="106"/>
      <c r="VQ583" s="35"/>
      <c r="VR583" s="106"/>
      <c r="VS583" s="35"/>
      <c r="VT583" s="106"/>
      <c r="VU583" s="35"/>
      <c r="VV583" s="106"/>
      <c r="VW583" s="35"/>
      <c r="VX583" s="106"/>
      <c r="VY583" s="35"/>
      <c r="VZ583" s="106"/>
      <c r="WA583" s="35"/>
      <c r="WB583" s="106"/>
      <c r="WC583" s="35"/>
      <c r="WD583" s="106"/>
      <c r="WE583" s="35"/>
      <c r="WF583" s="106"/>
      <c r="WG583" s="35"/>
      <c r="WH583" s="106"/>
      <c r="WI583" s="35"/>
      <c r="WJ583" s="106"/>
      <c r="WK583" s="35"/>
      <c r="WL583" s="106"/>
      <c r="WM583" s="35"/>
      <c r="WN583" s="106"/>
      <c r="WO583" s="35"/>
      <c r="WP583" s="106"/>
      <c r="WQ583" s="35"/>
      <c r="WR583" s="106"/>
      <c r="WS583" s="35"/>
      <c r="WT583" s="106"/>
      <c r="WU583" s="35"/>
      <c r="WV583" s="106"/>
      <c r="WW583" s="35"/>
      <c r="WX583" s="106"/>
      <c r="WY583" s="35"/>
      <c r="WZ583" s="106"/>
      <c r="XA583" s="35"/>
      <c r="XB583" s="106"/>
      <c r="XC583" s="35"/>
      <c r="XD583" s="106"/>
      <c r="XE583" s="35"/>
      <c r="XF583" s="106"/>
      <c r="XG583" s="35"/>
      <c r="XH583" s="106"/>
      <c r="XI583" s="35"/>
      <c r="XJ583" s="106"/>
      <c r="XK583" s="35"/>
      <c r="XL583" s="106"/>
      <c r="XM583" s="35"/>
      <c r="XN583" s="106"/>
      <c r="XO583" s="35"/>
      <c r="XP583" s="106"/>
      <c r="XQ583" s="35"/>
      <c r="XR583" s="106"/>
      <c r="XS583" s="35"/>
      <c r="XT583" s="106"/>
      <c r="XU583" s="35"/>
      <c r="XV583" s="106"/>
      <c r="XW583" s="35"/>
      <c r="XX583" s="106"/>
      <c r="XY583" s="35"/>
      <c r="XZ583" s="106"/>
      <c r="YA583" s="35"/>
      <c r="YB583" s="106"/>
      <c r="YC583" s="35"/>
      <c r="YD583" s="106"/>
      <c r="YE583" s="35"/>
      <c r="YF583" s="106"/>
      <c r="YG583" s="35"/>
      <c r="YH583" s="106"/>
      <c r="YI583" s="35"/>
      <c r="YJ583" s="106"/>
      <c r="YK583" s="35"/>
      <c r="YL583" s="106"/>
      <c r="YM583" s="35"/>
      <c r="YN583" s="106"/>
      <c r="YO583" s="35"/>
      <c r="YP583" s="106"/>
      <c r="YQ583" s="35"/>
      <c r="YR583" s="106"/>
      <c r="YS583" s="35"/>
      <c r="YT583" s="106"/>
      <c r="YU583" s="35"/>
      <c r="YV583" s="106"/>
      <c r="YW583" s="35"/>
      <c r="YX583" s="106"/>
      <c r="YY583" s="35"/>
      <c r="YZ583" s="106"/>
      <c r="ZA583" s="35"/>
      <c r="ZB583" s="106"/>
      <c r="ZC583" s="35"/>
      <c r="ZD583" s="106"/>
      <c r="ZE583" s="35"/>
      <c r="ZF583" s="106"/>
      <c r="ZG583" s="35"/>
      <c r="ZH583" s="106"/>
      <c r="ZI583" s="35"/>
      <c r="ZJ583" s="106"/>
      <c r="ZK583" s="35"/>
      <c r="ZL583" s="106"/>
      <c r="ZM583" s="35"/>
      <c r="ZN583" s="106"/>
      <c r="ZO583" s="35"/>
      <c r="ZP583" s="106"/>
      <c r="ZQ583" s="35"/>
      <c r="ZR583" s="106"/>
      <c r="ZS583" s="35"/>
      <c r="ZT583" s="106"/>
      <c r="ZU583" s="35"/>
      <c r="ZV583" s="106"/>
      <c r="ZW583" s="35"/>
      <c r="ZX583" s="106"/>
      <c r="ZY583" s="35"/>
      <c r="ZZ583" s="106"/>
      <c r="AAA583" s="35"/>
      <c r="AAB583" s="106"/>
      <c r="AAC583" s="35"/>
      <c r="AAD583" s="106"/>
      <c r="AAE583" s="35"/>
      <c r="AAF583" s="106"/>
      <c r="AAG583" s="35"/>
      <c r="AAH583" s="106"/>
      <c r="AAI583" s="35"/>
      <c r="AAJ583" s="106"/>
      <c r="AAK583" s="35"/>
      <c r="AAL583" s="106"/>
      <c r="AAM583" s="35"/>
      <c r="AAN583" s="106"/>
      <c r="AAO583" s="35"/>
      <c r="AAP583" s="106"/>
      <c r="AAQ583" s="35"/>
      <c r="AAR583" s="106"/>
      <c r="AAS583" s="35"/>
      <c r="AAT583" s="106"/>
      <c r="AAU583" s="35"/>
      <c r="AAV583" s="106"/>
      <c r="AAW583" s="35"/>
      <c r="AAX583" s="106"/>
      <c r="AAY583" s="35"/>
      <c r="AAZ583" s="106"/>
      <c r="ABA583" s="35"/>
      <c r="ABB583" s="106"/>
      <c r="ABC583" s="35"/>
      <c r="ABD583" s="106"/>
      <c r="ABE583" s="35"/>
      <c r="ABF583" s="106"/>
      <c r="ABG583" s="35"/>
      <c r="ABH583" s="106"/>
      <c r="ABI583" s="35"/>
      <c r="ABJ583" s="106"/>
      <c r="ABK583" s="35"/>
      <c r="ABL583" s="106"/>
      <c r="ABM583" s="35"/>
      <c r="ABN583" s="106"/>
      <c r="ABO583" s="35"/>
      <c r="ABP583" s="106"/>
      <c r="ABQ583" s="35"/>
      <c r="ABR583" s="106"/>
      <c r="ABS583" s="35"/>
      <c r="ABT583" s="106"/>
      <c r="ABU583" s="35"/>
      <c r="ABV583" s="106"/>
      <c r="ABW583" s="35"/>
      <c r="ABX583" s="106"/>
      <c r="ABY583" s="35"/>
      <c r="ABZ583" s="106"/>
      <c r="ACA583" s="35"/>
      <c r="ACB583" s="106"/>
      <c r="ACC583" s="35"/>
      <c r="ACD583" s="106"/>
      <c r="ACE583" s="35"/>
      <c r="ACF583" s="106"/>
      <c r="ACG583" s="35"/>
      <c r="ACH583" s="106"/>
      <c r="ACI583" s="35"/>
      <c r="ACJ583" s="106"/>
      <c r="ACK583" s="35"/>
      <c r="ACL583" s="106"/>
      <c r="ACM583" s="35"/>
      <c r="ACN583" s="106"/>
      <c r="ACO583" s="35"/>
      <c r="ACP583" s="106"/>
      <c r="ACQ583" s="35"/>
      <c r="ACR583" s="106"/>
      <c r="ACS583" s="35"/>
      <c r="ACT583" s="106"/>
      <c r="ACU583" s="35"/>
      <c r="ACV583" s="106"/>
      <c r="ACW583" s="35"/>
      <c r="ACX583" s="106"/>
      <c r="ACY583" s="35"/>
      <c r="ACZ583" s="106"/>
      <c r="ADA583" s="35"/>
      <c r="ADB583" s="106"/>
      <c r="ADC583" s="35"/>
      <c r="ADD583" s="106"/>
      <c r="ADE583" s="35"/>
      <c r="ADF583" s="106"/>
      <c r="ADG583" s="35"/>
      <c r="ADH583" s="106"/>
      <c r="ADI583" s="35"/>
      <c r="ADJ583" s="106"/>
      <c r="ADK583" s="35"/>
      <c r="ADL583" s="106"/>
      <c r="ADM583" s="35"/>
      <c r="ADN583" s="106"/>
      <c r="ADO583" s="35"/>
      <c r="ADP583" s="106"/>
      <c r="ADQ583" s="35"/>
      <c r="ADR583" s="106"/>
      <c r="ADS583" s="35"/>
      <c r="ADT583" s="106"/>
      <c r="ADU583" s="35"/>
      <c r="ADV583" s="106"/>
      <c r="ADW583" s="35"/>
      <c r="ADX583" s="106"/>
      <c r="ADY583" s="35"/>
      <c r="ADZ583" s="106"/>
      <c r="AEA583" s="35"/>
      <c r="AEB583" s="106"/>
      <c r="AEC583" s="35"/>
      <c r="AED583" s="106"/>
      <c r="AEE583" s="35"/>
      <c r="AEF583" s="106"/>
      <c r="AEG583" s="35"/>
      <c r="AEH583" s="106"/>
      <c r="AEI583" s="35"/>
      <c r="AEJ583" s="106"/>
      <c r="AEK583" s="35"/>
      <c r="AEL583" s="106"/>
      <c r="AEM583" s="35"/>
      <c r="AEN583" s="106"/>
      <c r="AEO583" s="35"/>
      <c r="AEP583" s="106"/>
      <c r="AEQ583" s="35"/>
      <c r="AER583" s="106"/>
      <c r="AES583" s="35"/>
      <c r="AET583" s="106"/>
      <c r="AEU583" s="35"/>
      <c r="AEV583" s="106"/>
      <c r="AEW583" s="35"/>
      <c r="AEX583" s="106"/>
      <c r="AEY583" s="35"/>
      <c r="AEZ583" s="106"/>
      <c r="AFA583" s="35"/>
      <c r="AFB583" s="106"/>
      <c r="AFC583" s="35"/>
      <c r="AFD583" s="106"/>
      <c r="AFE583" s="35"/>
      <c r="AFF583" s="106"/>
      <c r="AFG583" s="35"/>
      <c r="AFH583" s="106"/>
      <c r="AFI583" s="35"/>
      <c r="AFJ583" s="106"/>
      <c r="AFK583" s="35"/>
      <c r="AFL583" s="106"/>
      <c r="AFM583" s="35"/>
      <c r="AFN583" s="106"/>
      <c r="AFO583" s="35"/>
      <c r="AFP583" s="106"/>
      <c r="AFQ583" s="35"/>
      <c r="AFR583" s="106"/>
      <c r="AFS583" s="35"/>
      <c r="AFT583" s="106"/>
      <c r="AFU583" s="35"/>
      <c r="AFV583" s="106"/>
      <c r="AFW583" s="35"/>
      <c r="AFX583" s="106"/>
      <c r="AFY583" s="35"/>
      <c r="AFZ583" s="106"/>
      <c r="AGA583" s="35"/>
      <c r="AGB583" s="106"/>
      <c r="AGC583" s="35"/>
      <c r="AGD583" s="106"/>
      <c r="AGE583" s="35"/>
      <c r="AGF583" s="106"/>
      <c r="AGG583" s="35"/>
      <c r="AGH583" s="106"/>
      <c r="AGI583" s="35"/>
      <c r="AGJ583" s="106"/>
      <c r="AGK583" s="35"/>
      <c r="AGL583" s="106"/>
      <c r="AGM583" s="35"/>
      <c r="AGN583" s="106"/>
      <c r="AGO583" s="35"/>
      <c r="AGP583" s="106"/>
      <c r="AGQ583" s="35"/>
      <c r="AGR583" s="106"/>
      <c r="AGS583" s="35"/>
      <c r="AGT583" s="106"/>
      <c r="AGU583" s="35"/>
      <c r="AGV583" s="106"/>
      <c r="AGW583" s="35"/>
      <c r="AGX583" s="106"/>
      <c r="AGY583" s="35"/>
      <c r="AGZ583" s="106"/>
      <c r="AHA583" s="35"/>
      <c r="AHB583" s="106"/>
      <c r="AHC583" s="35"/>
      <c r="AHD583" s="106"/>
      <c r="AHE583" s="35"/>
      <c r="AHF583" s="106"/>
      <c r="AHG583" s="35"/>
      <c r="AHH583" s="106"/>
      <c r="AHI583" s="35"/>
      <c r="AHJ583" s="106"/>
      <c r="AHK583" s="35"/>
      <c r="AHL583" s="106"/>
      <c r="AHM583" s="35"/>
      <c r="AHN583" s="106"/>
      <c r="AHO583" s="35"/>
      <c r="AHP583" s="106"/>
      <c r="AHQ583" s="35"/>
      <c r="AHR583" s="106"/>
      <c r="AHS583" s="35"/>
      <c r="AHT583" s="106"/>
      <c r="AHU583" s="35"/>
      <c r="AHV583" s="106"/>
      <c r="AHW583" s="35"/>
      <c r="AHX583" s="106"/>
      <c r="AHY583" s="35"/>
      <c r="AHZ583" s="106"/>
      <c r="AIA583" s="35"/>
      <c r="AIB583" s="106"/>
      <c r="AIC583" s="35"/>
      <c r="AID583" s="106"/>
      <c r="AIE583" s="35"/>
      <c r="AIF583" s="106"/>
      <c r="AIG583" s="35"/>
      <c r="AIH583" s="106"/>
      <c r="AII583" s="35"/>
      <c r="AIJ583" s="106"/>
      <c r="AIK583" s="35"/>
      <c r="AIL583" s="106"/>
      <c r="AIM583" s="35"/>
      <c r="AIN583" s="106"/>
      <c r="AIO583" s="35"/>
      <c r="AIP583" s="106"/>
      <c r="AIQ583" s="35"/>
      <c r="AIR583" s="106"/>
      <c r="AIS583" s="35"/>
      <c r="AIT583" s="106"/>
      <c r="AIU583" s="35"/>
      <c r="AIV583" s="106"/>
      <c r="AIW583" s="35"/>
      <c r="AIX583" s="106"/>
      <c r="AIY583" s="35"/>
      <c r="AIZ583" s="106"/>
      <c r="AJA583" s="35"/>
      <c r="AJB583" s="106"/>
      <c r="AJC583" s="35"/>
      <c r="AJD583" s="106"/>
      <c r="AJE583" s="35"/>
      <c r="AJF583" s="106"/>
      <c r="AJG583" s="35"/>
      <c r="AJH583" s="106"/>
      <c r="AJI583" s="35"/>
      <c r="AJJ583" s="106"/>
      <c r="AJK583" s="35"/>
      <c r="AJL583" s="106"/>
      <c r="AJM583" s="35"/>
      <c r="AJN583" s="106"/>
      <c r="AJO583" s="35"/>
      <c r="AJP583" s="106"/>
      <c r="AJQ583" s="35"/>
      <c r="AJR583" s="106"/>
      <c r="AJS583" s="35"/>
      <c r="AJT583" s="106"/>
      <c r="AJU583" s="35"/>
      <c r="AJV583" s="106"/>
      <c r="AJW583" s="35"/>
      <c r="AJX583" s="106"/>
      <c r="AJY583" s="35"/>
      <c r="AJZ583" s="106"/>
      <c r="AKA583" s="35"/>
      <c r="AKB583" s="106"/>
      <c r="AKC583" s="35"/>
      <c r="AKD583" s="106"/>
      <c r="AKE583" s="35"/>
      <c r="AKF583" s="106"/>
      <c r="AKG583" s="35"/>
      <c r="AKH583" s="106"/>
      <c r="AKI583" s="35"/>
      <c r="AKJ583" s="106"/>
      <c r="AKK583" s="35"/>
      <c r="AKL583" s="106"/>
      <c r="AKM583" s="35"/>
      <c r="AKN583" s="106"/>
      <c r="AKO583" s="35"/>
      <c r="AKP583" s="106"/>
      <c r="AKQ583" s="35"/>
      <c r="AKR583" s="106"/>
      <c r="AKS583" s="35"/>
      <c r="AKT583" s="106"/>
      <c r="AKU583" s="35"/>
      <c r="AKV583" s="106"/>
      <c r="AKW583" s="35"/>
      <c r="AKX583" s="106"/>
      <c r="AKY583" s="35"/>
      <c r="AKZ583" s="106"/>
      <c r="ALA583" s="35"/>
      <c r="ALB583" s="106"/>
      <c r="ALC583" s="35"/>
      <c r="ALD583" s="106"/>
      <c r="ALE583" s="35"/>
      <c r="ALF583" s="106"/>
      <c r="ALG583" s="35"/>
      <c r="ALH583" s="106"/>
      <c r="ALI583" s="35"/>
      <c r="ALJ583" s="106"/>
      <c r="ALK583" s="35"/>
      <c r="ALL583" s="106"/>
      <c r="ALM583" s="35"/>
      <c r="ALN583" s="106"/>
      <c r="ALO583" s="35"/>
      <c r="ALP583" s="106"/>
      <c r="ALQ583" s="35"/>
      <c r="ALR583" s="106"/>
      <c r="ALS583" s="35"/>
      <c r="ALT583" s="106"/>
      <c r="ALU583" s="35"/>
      <c r="ALV583" s="106"/>
      <c r="ALW583" s="35"/>
      <c r="ALX583" s="106"/>
      <c r="ALY583" s="35"/>
      <c r="ALZ583" s="106"/>
      <c r="AMA583" s="35"/>
      <c r="AMB583" s="106"/>
      <c r="AMC583" s="35"/>
      <c r="AMD583" s="106"/>
      <c r="AME583" s="35"/>
      <c r="AMF583" s="106"/>
      <c r="AMG583" s="35"/>
      <c r="AMH583" s="106"/>
      <c r="AMI583" s="35"/>
      <c r="AMJ583" s="106"/>
      <c r="AMK583" s="35"/>
      <c r="AML583" s="106"/>
      <c r="AMM583" s="35"/>
      <c r="AMN583" s="106"/>
      <c r="AMO583" s="35"/>
      <c r="AMP583" s="106"/>
      <c r="AMQ583" s="35"/>
      <c r="AMR583" s="106"/>
      <c r="AMS583" s="35"/>
      <c r="AMT583" s="106"/>
      <c r="AMU583" s="35"/>
      <c r="AMV583" s="106"/>
      <c r="AMW583" s="35"/>
      <c r="AMX583" s="106"/>
      <c r="AMY583" s="35"/>
      <c r="AMZ583" s="106"/>
      <c r="ANA583" s="35"/>
      <c r="ANB583" s="106"/>
      <c r="ANC583" s="35"/>
      <c r="AND583" s="106"/>
      <c r="ANE583" s="35"/>
      <c r="ANF583" s="106"/>
      <c r="ANG583" s="35"/>
      <c r="ANH583" s="106"/>
      <c r="ANI583" s="35"/>
      <c r="ANJ583" s="106"/>
      <c r="ANK583" s="35"/>
      <c r="ANL583" s="106"/>
      <c r="ANM583" s="35"/>
      <c r="ANN583" s="106"/>
      <c r="ANO583" s="35"/>
      <c r="ANP583" s="106"/>
      <c r="ANQ583" s="35"/>
      <c r="ANR583" s="106"/>
      <c r="ANS583" s="35"/>
      <c r="ANT583" s="106"/>
      <c r="ANU583" s="35"/>
      <c r="ANV583" s="106"/>
      <c r="ANW583" s="35"/>
      <c r="ANX583" s="106"/>
      <c r="ANY583" s="35"/>
      <c r="ANZ583" s="106"/>
      <c r="AOA583" s="35"/>
      <c r="AOB583" s="106"/>
      <c r="AOC583" s="35"/>
      <c r="AOD583" s="106"/>
      <c r="AOE583" s="35"/>
      <c r="AOF583" s="106"/>
      <c r="AOG583" s="35"/>
      <c r="AOH583" s="106"/>
      <c r="AOI583" s="35"/>
      <c r="AOJ583" s="106"/>
      <c r="AOK583" s="35"/>
      <c r="AOL583" s="106"/>
      <c r="AOM583" s="35"/>
      <c r="AON583" s="106"/>
      <c r="AOO583" s="35"/>
      <c r="AOP583" s="106"/>
      <c r="AOQ583" s="35"/>
      <c r="AOR583" s="106"/>
      <c r="AOS583" s="35"/>
      <c r="AOT583" s="106"/>
      <c r="AOU583" s="35"/>
      <c r="AOV583" s="106"/>
      <c r="AOW583" s="35"/>
      <c r="AOX583" s="106"/>
      <c r="AOY583" s="35"/>
      <c r="AOZ583" s="106"/>
      <c r="APA583" s="35"/>
      <c r="APB583" s="106"/>
      <c r="APC583" s="35"/>
      <c r="APD583" s="106"/>
      <c r="APE583" s="35"/>
      <c r="APF583" s="106"/>
      <c r="APG583" s="35"/>
      <c r="APH583" s="106"/>
      <c r="API583" s="35"/>
      <c r="APJ583" s="106"/>
      <c r="APK583" s="35"/>
      <c r="APL583" s="106"/>
      <c r="APM583" s="35"/>
      <c r="APN583" s="106"/>
      <c r="APO583" s="35"/>
      <c r="APP583" s="106"/>
      <c r="APQ583" s="35"/>
      <c r="APR583" s="106"/>
      <c r="APS583" s="35"/>
      <c r="APT583" s="106"/>
      <c r="APU583" s="35"/>
      <c r="APV583" s="106"/>
      <c r="APW583" s="35"/>
      <c r="APX583" s="106"/>
      <c r="APY583" s="35"/>
      <c r="APZ583" s="106"/>
      <c r="AQA583" s="35"/>
      <c r="AQB583" s="106"/>
      <c r="AQC583" s="35"/>
      <c r="AQD583" s="106"/>
      <c r="AQE583" s="35"/>
      <c r="AQF583" s="106"/>
      <c r="AQG583" s="35"/>
      <c r="AQH583" s="106"/>
      <c r="AQI583" s="35"/>
      <c r="AQJ583" s="106"/>
      <c r="AQK583" s="35"/>
      <c r="AQL583" s="106"/>
      <c r="AQM583" s="35"/>
      <c r="AQN583" s="106"/>
      <c r="AQO583" s="35"/>
      <c r="AQP583" s="106"/>
      <c r="AQQ583" s="35"/>
      <c r="AQR583" s="106"/>
      <c r="AQS583" s="35"/>
      <c r="AQT583" s="106"/>
      <c r="AQU583" s="35"/>
      <c r="AQV583" s="106"/>
      <c r="AQW583" s="35"/>
      <c r="AQX583" s="106"/>
      <c r="AQY583" s="35"/>
      <c r="AQZ583" s="106"/>
      <c r="ARA583" s="35"/>
      <c r="ARB583" s="106"/>
      <c r="ARC583" s="35"/>
      <c r="ARD583" s="106"/>
      <c r="ARE583" s="35"/>
      <c r="ARF583" s="106"/>
      <c r="ARG583" s="35"/>
      <c r="ARH583" s="106"/>
      <c r="ARI583" s="35"/>
      <c r="ARJ583" s="106"/>
      <c r="ARK583" s="35"/>
      <c r="ARL583" s="106"/>
      <c r="ARM583" s="35"/>
      <c r="ARN583" s="106"/>
      <c r="ARO583" s="35"/>
      <c r="ARP583" s="106"/>
      <c r="ARQ583" s="35"/>
      <c r="ARR583" s="106"/>
      <c r="ARS583" s="35"/>
      <c r="ART583" s="106"/>
      <c r="ARU583" s="35"/>
      <c r="ARV583" s="106"/>
      <c r="ARW583" s="35"/>
      <c r="ARX583" s="106"/>
      <c r="ARY583" s="35"/>
      <c r="ARZ583" s="106"/>
      <c r="ASA583" s="35"/>
      <c r="ASB583" s="106"/>
      <c r="ASC583" s="35"/>
      <c r="ASD583" s="106"/>
      <c r="ASE583" s="35"/>
      <c r="ASF583" s="106"/>
      <c r="ASG583" s="35"/>
      <c r="ASH583" s="106"/>
      <c r="ASI583" s="35"/>
      <c r="ASJ583" s="106"/>
      <c r="ASK583" s="35"/>
      <c r="ASL583" s="106"/>
      <c r="ASM583" s="35"/>
      <c r="ASN583" s="106"/>
      <c r="ASO583" s="35"/>
      <c r="ASP583" s="106"/>
      <c r="ASQ583" s="35"/>
      <c r="ASR583" s="106"/>
      <c r="ASS583" s="35"/>
      <c r="AST583" s="106"/>
      <c r="ASU583" s="35"/>
      <c r="ASV583" s="106"/>
      <c r="ASW583" s="35"/>
      <c r="ASX583" s="106"/>
      <c r="ASY583" s="35"/>
      <c r="ASZ583" s="106"/>
      <c r="ATA583" s="35"/>
      <c r="ATB583" s="106"/>
      <c r="ATC583" s="35"/>
      <c r="ATD583" s="106"/>
      <c r="ATE583" s="35"/>
      <c r="ATF583" s="106"/>
      <c r="ATG583" s="35"/>
      <c r="ATH583" s="106"/>
      <c r="ATI583" s="35"/>
      <c r="ATJ583" s="106"/>
      <c r="ATK583" s="35"/>
      <c r="ATL583" s="106"/>
      <c r="ATM583" s="35"/>
      <c r="ATN583" s="106"/>
      <c r="ATO583" s="35"/>
      <c r="ATP583" s="106"/>
      <c r="ATQ583" s="35"/>
      <c r="ATR583" s="106"/>
      <c r="ATS583" s="35"/>
      <c r="ATT583" s="106"/>
      <c r="ATU583" s="35"/>
      <c r="ATV583" s="106"/>
      <c r="ATW583" s="35"/>
      <c r="ATX583" s="106"/>
      <c r="ATY583" s="35"/>
      <c r="ATZ583" s="106"/>
      <c r="AUA583" s="35"/>
      <c r="AUB583" s="106"/>
      <c r="AUC583" s="35"/>
      <c r="AUD583" s="106"/>
      <c r="AUE583" s="35"/>
      <c r="AUF583" s="106"/>
      <c r="AUG583" s="35"/>
      <c r="AUH583" s="106"/>
      <c r="AUI583" s="35"/>
      <c r="AUJ583" s="106"/>
      <c r="AUK583" s="35"/>
      <c r="AUL583" s="106"/>
      <c r="AUM583" s="35"/>
      <c r="AUN583" s="106"/>
      <c r="AUO583" s="35"/>
      <c r="AUP583" s="106"/>
      <c r="AUQ583" s="35"/>
      <c r="AUR583" s="106"/>
      <c r="AUS583" s="35"/>
      <c r="AUT583" s="106"/>
      <c r="AUU583" s="35"/>
      <c r="AUV583" s="106"/>
      <c r="AUW583" s="35"/>
      <c r="AUX583" s="106"/>
      <c r="AUY583" s="35"/>
      <c r="AUZ583" s="106"/>
      <c r="AVA583" s="35"/>
      <c r="AVB583" s="106"/>
      <c r="AVC583" s="35"/>
      <c r="AVD583" s="106"/>
      <c r="AVE583" s="35"/>
      <c r="AVF583" s="106"/>
      <c r="AVG583" s="35"/>
      <c r="AVH583" s="106"/>
      <c r="AVI583" s="35"/>
      <c r="AVJ583" s="106"/>
      <c r="AVK583" s="35"/>
      <c r="AVL583" s="106"/>
      <c r="AVM583" s="35"/>
      <c r="AVN583" s="106"/>
      <c r="AVO583" s="35"/>
      <c r="AVP583" s="106"/>
      <c r="AVQ583" s="35"/>
      <c r="AVR583" s="106"/>
      <c r="AVS583" s="35"/>
      <c r="AVT583" s="106"/>
      <c r="AVU583" s="35"/>
      <c r="AVV583" s="106"/>
      <c r="AVW583" s="35"/>
      <c r="AVX583" s="106"/>
      <c r="AVY583" s="35"/>
      <c r="AVZ583" s="106"/>
      <c r="AWA583" s="35"/>
      <c r="AWB583" s="106"/>
      <c r="AWC583" s="35"/>
      <c r="AWD583" s="106"/>
      <c r="AWE583" s="35"/>
      <c r="AWF583" s="106"/>
      <c r="AWG583" s="35"/>
      <c r="AWH583" s="106"/>
      <c r="AWI583" s="35"/>
      <c r="AWJ583" s="106"/>
      <c r="AWK583" s="35"/>
      <c r="AWL583" s="106"/>
      <c r="AWM583" s="35"/>
      <c r="AWN583" s="106"/>
      <c r="AWO583" s="35"/>
      <c r="AWP583" s="106"/>
      <c r="AWQ583" s="35"/>
      <c r="AWR583" s="106"/>
      <c r="AWS583" s="35"/>
      <c r="AWT583" s="106"/>
      <c r="AWU583" s="35"/>
      <c r="AWV583" s="106"/>
      <c r="AWW583" s="35"/>
      <c r="AWX583" s="106"/>
      <c r="AWY583" s="35"/>
      <c r="AWZ583" s="106"/>
      <c r="AXA583" s="35"/>
      <c r="AXB583" s="106"/>
      <c r="AXC583" s="35"/>
      <c r="AXD583" s="106"/>
      <c r="AXE583" s="35"/>
      <c r="AXF583" s="106"/>
      <c r="AXG583" s="35"/>
      <c r="AXH583" s="106"/>
      <c r="AXI583" s="35"/>
      <c r="AXJ583" s="106"/>
      <c r="AXK583" s="35"/>
      <c r="AXL583" s="106"/>
      <c r="AXM583" s="35"/>
      <c r="AXN583" s="106"/>
      <c r="AXO583" s="35"/>
      <c r="AXP583" s="106"/>
      <c r="AXQ583" s="35"/>
      <c r="AXR583" s="106"/>
      <c r="AXS583" s="35"/>
      <c r="AXT583" s="106"/>
      <c r="AXU583" s="35"/>
      <c r="AXV583" s="106"/>
      <c r="AXW583" s="35"/>
      <c r="AXX583" s="106"/>
      <c r="AXY583" s="35"/>
      <c r="AXZ583" s="106"/>
      <c r="AYA583" s="35"/>
      <c r="AYB583" s="106"/>
      <c r="AYC583" s="35"/>
      <c r="AYD583" s="106"/>
      <c r="AYE583" s="35"/>
      <c r="AYF583" s="106"/>
      <c r="AYG583" s="35"/>
      <c r="AYH583" s="106"/>
      <c r="AYI583" s="35"/>
      <c r="AYJ583" s="106"/>
      <c r="AYK583" s="35"/>
      <c r="AYL583" s="106"/>
      <c r="AYM583" s="35"/>
      <c r="AYN583" s="106"/>
      <c r="AYO583" s="35"/>
      <c r="AYP583" s="106"/>
      <c r="AYQ583" s="35"/>
      <c r="AYR583" s="106"/>
      <c r="AYS583" s="35"/>
      <c r="AYT583" s="106"/>
      <c r="AYU583" s="35"/>
      <c r="AYV583" s="106"/>
      <c r="AYW583" s="35"/>
      <c r="AYX583" s="106"/>
      <c r="AYY583" s="35"/>
      <c r="AYZ583" s="106"/>
      <c r="AZA583" s="35"/>
      <c r="AZB583" s="106"/>
      <c r="AZC583" s="35"/>
      <c r="AZD583" s="106"/>
      <c r="AZE583" s="35"/>
      <c r="AZF583" s="106"/>
      <c r="AZG583" s="35"/>
      <c r="AZH583" s="106"/>
      <c r="AZI583" s="35"/>
      <c r="AZJ583" s="106"/>
      <c r="AZK583" s="35"/>
      <c r="AZL583" s="106"/>
      <c r="AZM583" s="35"/>
      <c r="AZN583" s="106"/>
      <c r="AZO583" s="35"/>
      <c r="AZP583" s="106"/>
      <c r="AZQ583" s="35"/>
      <c r="AZR583" s="106"/>
      <c r="AZS583" s="35"/>
      <c r="AZT583" s="106"/>
      <c r="AZU583" s="35"/>
      <c r="AZV583" s="106"/>
      <c r="AZW583" s="35"/>
      <c r="AZX583" s="106"/>
      <c r="AZY583" s="35"/>
      <c r="AZZ583" s="106"/>
      <c r="BAA583" s="35"/>
      <c r="BAB583" s="106"/>
      <c r="BAC583" s="35"/>
      <c r="BAD583" s="106"/>
      <c r="BAE583" s="35"/>
      <c r="BAF583" s="106"/>
      <c r="BAG583" s="35"/>
      <c r="BAH583" s="106"/>
      <c r="BAI583" s="35"/>
      <c r="BAJ583" s="106"/>
      <c r="BAK583" s="35"/>
      <c r="BAL583" s="106"/>
      <c r="BAM583" s="35"/>
      <c r="BAN583" s="106"/>
      <c r="BAO583" s="35"/>
      <c r="BAP583" s="106"/>
      <c r="BAQ583" s="35"/>
      <c r="BAR583" s="106"/>
      <c r="BAS583" s="35"/>
      <c r="BAT583" s="106"/>
      <c r="BAU583" s="35"/>
      <c r="BAV583" s="106"/>
      <c r="BAW583" s="35"/>
      <c r="BAX583" s="106"/>
      <c r="BAY583" s="35"/>
      <c r="BAZ583" s="106"/>
      <c r="BBA583" s="35"/>
      <c r="BBB583" s="106"/>
      <c r="BBC583" s="35"/>
      <c r="BBD583" s="106"/>
      <c r="BBE583" s="35"/>
      <c r="BBF583" s="106"/>
      <c r="BBG583" s="35"/>
      <c r="BBH583" s="106"/>
      <c r="BBI583" s="35"/>
      <c r="BBJ583" s="106"/>
      <c r="BBK583" s="35"/>
      <c r="BBL583" s="106"/>
      <c r="BBM583" s="35"/>
      <c r="BBN583" s="106"/>
      <c r="BBO583" s="35"/>
      <c r="BBP583" s="106"/>
      <c r="BBQ583" s="35"/>
      <c r="BBR583" s="106"/>
      <c r="BBS583" s="35"/>
      <c r="BBT583" s="106"/>
      <c r="BBU583" s="35"/>
      <c r="BBV583" s="106"/>
      <c r="BBW583" s="35"/>
      <c r="BBX583" s="106"/>
      <c r="BBY583" s="35"/>
      <c r="BBZ583" s="106"/>
      <c r="BCA583" s="35"/>
      <c r="BCB583" s="106"/>
      <c r="BCC583" s="35"/>
      <c r="BCD583" s="106"/>
      <c r="BCE583" s="35"/>
      <c r="BCF583" s="106"/>
      <c r="BCG583" s="35"/>
      <c r="BCH583" s="106"/>
      <c r="BCI583" s="35"/>
      <c r="BCJ583" s="106"/>
      <c r="BCK583" s="35"/>
      <c r="BCL583" s="106"/>
      <c r="BCM583" s="35"/>
      <c r="BCN583" s="106"/>
      <c r="BCO583" s="35"/>
      <c r="BCP583" s="106"/>
      <c r="BCQ583" s="35"/>
      <c r="BCR583" s="106"/>
      <c r="BCS583" s="35"/>
      <c r="BCT583" s="106"/>
      <c r="BCU583" s="35"/>
      <c r="BCV583" s="106"/>
      <c r="BCW583" s="35"/>
      <c r="BCX583" s="106"/>
      <c r="BCY583" s="35"/>
      <c r="BCZ583" s="106"/>
      <c r="BDA583" s="35"/>
      <c r="BDB583" s="106"/>
      <c r="BDC583" s="35"/>
      <c r="BDD583" s="106"/>
      <c r="BDE583" s="35"/>
      <c r="BDF583" s="106"/>
      <c r="BDG583" s="35"/>
      <c r="BDH583" s="106"/>
      <c r="BDI583" s="35"/>
      <c r="BDJ583" s="106"/>
      <c r="BDK583" s="35"/>
      <c r="BDL583" s="106"/>
      <c r="BDM583" s="35"/>
      <c r="BDN583" s="106"/>
      <c r="BDO583" s="35"/>
      <c r="BDP583" s="106"/>
      <c r="BDQ583" s="35"/>
      <c r="BDR583" s="106"/>
      <c r="BDS583" s="35"/>
      <c r="BDT583" s="106"/>
      <c r="BDU583" s="35"/>
      <c r="BDV583" s="106"/>
      <c r="BDW583" s="35"/>
      <c r="BDX583" s="106"/>
      <c r="BDY583" s="35"/>
      <c r="BDZ583" s="106"/>
      <c r="BEA583" s="35"/>
      <c r="BEB583" s="106"/>
      <c r="BEC583" s="35"/>
      <c r="BED583" s="106"/>
      <c r="BEE583" s="35"/>
      <c r="BEF583" s="106"/>
      <c r="BEG583" s="35"/>
      <c r="BEH583" s="106"/>
      <c r="BEI583" s="35"/>
      <c r="BEJ583" s="106"/>
      <c r="BEK583" s="35"/>
      <c r="BEL583" s="106"/>
      <c r="BEM583" s="35"/>
      <c r="BEN583" s="106"/>
      <c r="BEO583" s="35"/>
      <c r="BEP583" s="106"/>
      <c r="BEQ583" s="35"/>
      <c r="BER583" s="106"/>
      <c r="BES583" s="35"/>
      <c r="BET583" s="106"/>
      <c r="BEU583" s="35"/>
      <c r="BEV583" s="106"/>
      <c r="BEW583" s="35"/>
      <c r="BEX583" s="106"/>
      <c r="BEY583" s="35"/>
      <c r="BEZ583" s="106"/>
      <c r="BFA583" s="35"/>
      <c r="BFB583" s="106"/>
      <c r="BFC583" s="35"/>
      <c r="BFD583" s="106"/>
      <c r="BFE583" s="35"/>
      <c r="BFF583" s="106"/>
      <c r="BFG583" s="35"/>
      <c r="BFH583" s="106"/>
      <c r="BFI583" s="35"/>
      <c r="BFJ583" s="106"/>
      <c r="BFK583" s="35"/>
      <c r="BFL583" s="106"/>
      <c r="BFM583" s="35"/>
      <c r="BFN583" s="106"/>
      <c r="BFO583" s="35"/>
      <c r="BFP583" s="106"/>
      <c r="BFQ583" s="35"/>
      <c r="BFR583" s="106"/>
      <c r="BFS583" s="35"/>
      <c r="BFT583" s="106"/>
      <c r="BFU583" s="35"/>
      <c r="BFV583" s="106"/>
      <c r="BFW583" s="35"/>
      <c r="BFX583" s="106"/>
      <c r="BFY583" s="35"/>
      <c r="BFZ583" s="106"/>
      <c r="BGA583" s="35"/>
      <c r="BGB583" s="106"/>
      <c r="BGC583" s="35"/>
      <c r="BGD583" s="106"/>
      <c r="BGE583" s="35"/>
      <c r="BGF583" s="106"/>
      <c r="BGG583" s="35"/>
      <c r="BGH583" s="106"/>
      <c r="BGI583" s="35"/>
      <c r="BGJ583" s="106"/>
      <c r="BGK583" s="35"/>
      <c r="BGL583" s="106"/>
      <c r="BGM583" s="35"/>
      <c r="BGN583" s="106"/>
      <c r="BGO583" s="35"/>
      <c r="BGP583" s="106"/>
      <c r="BGQ583" s="35"/>
      <c r="BGR583" s="106"/>
      <c r="BGS583" s="35"/>
      <c r="BGT583" s="106"/>
      <c r="BGU583" s="35"/>
      <c r="BGV583" s="106"/>
      <c r="BGW583" s="35"/>
      <c r="BGX583" s="106"/>
      <c r="BGY583" s="35"/>
      <c r="BGZ583" s="106"/>
      <c r="BHA583" s="35"/>
      <c r="BHB583" s="106"/>
      <c r="BHC583" s="35"/>
      <c r="BHD583" s="106"/>
      <c r="BHE583" s="35"/>
      <c r="BHF583" s="106"/>
      <c r="BHG583" s="35"/>
      <c r="BHH583" s="106"/>
      <c r="BHI583" s="35"/>
      <c r="BHJ583" s="106"/>
      <c r="BHK583" s="35"/>
      <c r="BHL583" s="106"/>
      <c r="BHM583" s="35"/>
      <c r="BHN583" s="106"/>
      <c r="BHO583" s="35"/>
      <c r="BHP583" s="106"/>
      <c r="BHQ583" s="35"/>
      <c r="BHR583" s="106"/>
      <c r="BHS583" s="35"/>
      <c r="BHT583" s="106"/>
      <c r="BHU583" s="35"/>
      <c r="BHV583" s="106"/>
      <c r="BHW583" s="35"/>
      <c r="BHX583" s="106"/>
      <c r="BHY583" s="35"/>
      <c r="BHZ583" s="106"/>
      <c r="BIA583" s="35"/>
      <c r="BIB583" s="106"/>
      <c r="BIC583" s="35"/>
      <c r="BID583" s="106"/>
      <c r="BIE583" s="35"/>
      <c r="BIF583" s="106"/>
      <c r="BIG583" s="35"/>
      <c r="BIH583" s="106"/>
      <c r="BII583" s="35"/>
      <c r="BIJ583" s="106"/>
      <c r="BIK583" s="35"/>
      <c r="BIL583" s="106"/>
      <c r="BIM583" s="35"/>
      <c r="BIN583" s="106"/>
      <c r="BIO583" s="35"/>
      <c r="BIP583" s="106"/>
      <c r="BIQ583" s="35"/>
      <c r="BIR583" s="106"/>
      <c r="BIS583" s="35"/>
      <c r="BIT583" s="106"/>
      <c r="BIU583" s="35"/>
      <c r="BIV583" s="106"/>
      <c r="BIW583" s="35"/>
      <c r="BIX583" s="106"/>
      <c r="BIY583" s="35"/>
      <c r="BIZ583" s="106"/>
      <c r="BJA583" s="35"/>
      <c r="BJB583" s="106"/>
      <c r="BJC583" s="35"/>
      <c r="BJD583" s="106"/>
      <c r="BJE583" s="35"/>
      <c r="BJF583" s="106"/>
      <c r="BJG583" s="35"/>
      <c r="BJH583" s="106"/>
      <c r="BJI583" s="35"/>
      <c r="BJJ583" s="106"/>
      <c r="BJK583" s="35"/>
      <c r="BJL583" s="106"/>
      <c r="BJM583" s="35"/>
      <c r="BJN583" s="106"/>
      <c r="BJO583" s="35"/>
      <c r="BJP583" s="106"/>
      <c r="BJQ583" s="35"/>
      <c r="BJR583" s="106"/>
      <c r="BJS583" s="35"/>
      <c r="BJT583" s="106"/>
      <c r="BJU583" s="35"/>
      <c r="BJV583" s="106"/>
      <c r="BJW583" s="35"/>
      <c r="BJX583" s="106"/>
      <c r="BJY583" s="35"/>
      <c r="BJZ583" s="106"/>
      <c r="BKA583" s="35"/>
      <c r="BKB583" s="106"/>
      <c r="BKC583" s="35"/>
      <c r="BKD583" s="106"/>
      <c r="BKE583" s="35"/>
      <c r="BKF583" s="106"/>
      <c r="BKG583" s="35"/>
      <c r="BKH583" s="106"/>
      <c r="BKI583" s="35"/>
      <c r="BKJ583" s="106"/>
      <c r="BKK583" s="35"/>
      <c r="BKL583" s="106"/>
      <c r="BKM583" s="35"/>
      <c r="BKN583" s="106"/>
      <c r="BKO583" s="35"/>
      <c r="BKP583" s="106"/>
      <c r="BKQ583" s="35"/>
      <c r="BKR583" s="106"/>
      <c r="BKS583" s="35"/>
      <c r="BKT583" s="106"/>
      <c r="BKU583" s="35"/>
      <c r="BKV583" s="106"/>
      <c r="BKW583" s="35"/>
      <c r="BKX583" s="106"/>
      <c r="BKY583" s="35"/>
      <c r="BKZ583" s="106"/>
      <c r="BLA583" s="35"/>
      <c r="BLB583" s="106"/>
      <c r="BLC583" s="35"/>
      <c r="BLD583" s="106"/>
      <c r="BLE583" s="35"/>
      <c r="BLF583" s="106"/>
      <c r="BLG583" s="35"/>
      <c r="BLH583" s="106"/>
      <c r="BLI583" s="35"/>
      <c r="BLJ583" s="106"/>
      <c r="BLK583" s="35"/>
      <c r="BLL583" s="106"/>
      <c r="BLM583" s="35"/>
      <c r="BLN583" s="106"/>
      <c r="BLO583" s="35"/>
      <c r="BLP583" s="106"/>
      <c r="BLQ583" s="35"/>
      <c r="BLR583" s="106"/>
      <c r="BLS583" s="35"/>
      <c r="BLT583" s="106"/>
      <c r="BLU583" s="35"/>
      <c r="BLV583" s="106"/>
      <c r="BLW583" s="35"/>
      <c r="BLX583" s="106"/>
      <c r="BLY583" s="35"/>
      <c r="BLZ583" s="106"/>
      <c r="BMA583" s="35"/>
      <c r="BMB583" s="106"/>
      <c r="BMC583" s="35"/>
      <c r="BMD583" s="106"/>
      <c r="BME583" s="35"/>
      <c r="BMF583" s="106"/>
      <c r="BMG583" s="35"/>
      <c r="BMH583" s="106"/>
      <c r="BMI583" s="35"/>
      <c r="BMJ583" s="106"/>
      <c r="BMK583" s="35"/>
      <c r="BML583" s="106"/>
      <c r="BMM583" s="35"/>
      <c r="BMN583" s="106"/>
      <c r="BMO583" s="35"/>
      <c r="BMP583" s="106"/>
      <c r="BMQ583" s="35"/>
      <c r="BMR583" s="106"/>
      <c r="BMS583" s="35"/>
      <c r="BMT583" s="106"/>
      <c r="BMU583" s="35"/>
      <c r="BMV583" s="106"/>
      <c r="BMW583" s="35"/>
      <c r="BMX583" s="106"/>
      <c r="BMY583" s="35"/>
      <c r="BMZ583" s="106"/>
      <c r="BNA583" s="35"/>
      <c r="BNB583" s="106"/>
      <c r="BNC583" s="35"/>
      <c r="BND583" s="106"/>
      <c r="BNE583" s="35"/>
      <c r="BNF583" s="106"/>
      <c r="BNG583" s="35"/>
      <c r="BNH583" s="106"/>
      <c r="BNI583" s="35"/>
      <c r="BNJ583" s="106"/>
      <c r="BNK583" s="35"/>
      <c r="BNL583" s="106"/>
      <c r="BNM583" s="35"/>
      <c r="BNN583" s="106"/>
      <c r="BNO583" s="35"/>
      <c r="BNP583" s="106"/>
      <c r="BNQ583" s="35"/>
      <c r="BNR583" s="106"/>
      <c r="BNS583" s="35"/>
      <c r="BNT583" s="106"/>
      <c r="BNU583" s="35"/>
      <c r="BNV583" s="106"/>
      <c r="BNW583" s="35"/>
      <c r="BNX583" s="106"/>
      <c r="BNY583" s="35"/>
      <c r="BNZ583" s="106"/>
      <c r="BOA583" s="35"/>
      <c r="BOB583" s="106"/>
      <c r="BOC583" s="35"/>
      <c r="BOD583" s="106"/>
      <c r="BOE583" s="35"/>
      <c r="BOF583" s="106"/>
      <c r="BOG583" s="35"/>
      <c r="BOH583" s="106"/>
      <c r="BOI583" s="35"/>
      <c r="BOJ583" s="106"/>
      <c r="BOK583" s="35"/>
      <c r="BOL583" s="106"/>
      <c r="BOM583" s="35"/>
      <c r="BON583" s="106"/>
      <c r="BOO583" s="35"/>
      <c r="BOP583" s="106"/>
      <c r="BOQ583" s="35"/>
      <c r="BOR583" s="106"/>
      <c r="BOS583" s="35"/>
      <c r="BOT583" s="106"/>
      <c r="BOU583" s="35"/>
      <c r="BOV583" s="106"/>
      <c r="BOW583" s="35"/>
      <c r="BOX583" s="106"/>
      <c r="BOY583" s="35"/>
      <c r="BOZ583" s="106"/>
      <c r="BPA583" s="35"/>
      <c r="BPB583" s="106"/>
      <c r="BPC583" s="35"/>
      <c r="BPD583" s="106"/>
      <c r="BPE583" s="35"/>
      <c r="BPF583" s="106"/>
      <c r="BPG583" s="35"/>
      <c r="BPH583" s="106"/>
      <c r="BPI583" s="35"/>
      <c r="BPJ583" s="106"/>
      <c r="BPK583" s="35"/>
      <c r="BPL583" s="106"/>
      <c r="BPM583" s="35"/>
      <c r="BPN583" s="106"/>
      <c r="BPO583" s="35"/>
      <c r="BPP583" s="106"/>
      <c r="BPQ583" s="35"/>
      <c r="BPR583" s="106"/>
      <c r="BPS583" s="35"/>
      <c r="BPT583" s="106"/>
      <c r="BPU583" s="35"/>
      <c r="BPV583" s="106"/>
      <c r="BPW583" s="35"/>
      <c r="BPX583" s="106"/>
      <c r="BPY583" s="35"/>
      <c r="BPZ583" s="106"/>
      <c r="BQA583" s="35"/>
      <c r="BQB583" s="106"/>
      <c r="BQC583" s="35"/>
      <c r="BQD583" s="106"/>
      <c r="BQE583" s="35"/>
      <c r="BQF583" s="106"/>
      <c r="BQG583" s="35"/>
      <c r="BQH583" s="106"/>
      <c r="BQI583" s="35"/>
      <c r="BQJ583" s="106"/>
      <c r="BQK583" s="35"/>
      <c r="BQL583" s="106"/>
      <c r="BQM583" s="35"/>
      <c r="BQN583" s="106"/>
      <c r="BQO583" s="35"/>
      <c r="BQP583" s="106"/>
      <c r="BQQ583" s="35"/>
      <c r="BQR583" s="106"/>
      <c r="BQS583" s="35"/>
      <c r="BQT583" s="106"/>
      <c r="BQU583" s="35"/>
      <c r="BQV583" s="106"/>
      <c r="BQW583" s="35"/>
      <c r="BQX583" s="106"/>
      <c r="BQY583" s="35"/>
      <c r="BQZ583" s="106"/>
      <c r="BRA583" s="35"/>
      <c r="BRB583" s="106"/>
      <c r="BRC583" s="35"/>
      <c r="BRD583" s="106"/>
      <c r="BRE583" s="35"/>
      <c r="BRF583" s="106"/>
      <c r="BRG583" s="35"/>
      <c r="BRH583" s="106"/>
      <c r="BRI583" s="35"/>
      <c r="BRJ583" s="106"/>
      <c r="BRK583" s="35"/>
      <c r="BRL583" s="106"/>
      <c r="BRM583" s="35"/>
      <c r="BRN583" s="106"/>
      <c r="BRO583" s="35"/>
      <c r="BRP583" s="106"/>
      <c r="BRQ583" s="35"/>
      <c r="BRR583" s="106"/>
      <c r="BRS583" s="35"/>
      <c r="BRT583" s="106"/>
      <c r="BRU583" s="35"/>
      <c r="BRV583" s="106"/>
      <c r="BRW583" s="35"/>
      <c r="BRX583" s="106"/>
      <c r="BRY583" s="35"/>
      <c r="BRZ583" s="106"/>
      <c r="BSA583" s="35"/>
      <c r="BSB583" s="106"/>
      <c r="BSC583" s="35"/>
      <c r="BSD583" s="106"/>
      <c r="BSE583" s="35"/>
      <c r="BSF583" s="106"/>
      <c r="BSG583" s="35"/>
      <c r="BSH583" s="106"/>
      <c r="BSI583" s="35"/>
      <c r="BSJ583" s="106"/>
      <c r="BSK583" s="35"/>
      <c r="BSL583" s="106"/>
      <c r="BSM583" s="35"/>
      <c r="BSN583" s="106"/>
      <c r="BSO583" s="35"/>
      <c r="BSP583" s="106"/>
      <c r="BSQ583" s="35"/>
      <c r="BSR583" s="106"/>
      <c r="BSS583" s="35"/>
      <c r="BST583" s="106"/>
      <c r="BSU583" s="35"/>
      <c r="BSV583" s="106"/>
      <c r="BSW583" s="35"/>
      <c r="BSX583" s="106"/>
      <c r="BSY583" s="35"/>
      <c r="BSZ583" s="106"/>
      <c r="BTA583" s="35"/>
      <c r="BTB583" s="106"/>
      <c r="BTC583" s="35"/>
      <c r="BTD583" s="106"/>
      <c r="BTE583" s="35"/>
      <c r="BTF583" s="106"/>
      <c r="BTG583" s="35"/>
      <c r="BTH583" s="106"/>
      <c r="BTI583" s="35"/>
      <c r="BTJ583" s="106"/>
      <c r="BTK583" s="35"/>
      <c r="BTL583" s="106"/>
      <c r="BTM583" s="35"/>
      <c r="BTN583" s="106"/>
      <c r="BTO583" s="35"/>
      <c r="BTP583" s="106"/>
      <c r="BTQ583" s="35"/>
      <c r="BTR583" s="106"/>
      <c r="BTS583" s="35"/>
      <c r="BTT583" s="106"/>
      <c r="BTU583" s="35"/>
      <c r="BTV583" s="106"/>
      <c r="BTW583" s="35"/>
      <c r="BTX583" s="106"/>
      <c r="BTY583" s="35"/>
      <c r="BTZ583" s="106"/>
      <c r="BUA583" s="35"/>
      <c r="BUB583" s="106"/>
      <c r="BUC583" s="35"/>
      <c r="BUD583" s="106"/>
      <c r="BUE583" s="35"/>
      <c r="BUF583" s="106"/>
      <c r="BUG583" s="35"/>
      <c r="BUH583" s="106"/>
      <c r="BUI583" s="35"/>
      <c r="BUJ583" s="106"/>
      <c r="BUK583" s="35"/>
      <c r="BUL583" s="106"/>
      <c r="BUM583" s="35"/>
      <c r="BUN583" s="106"/>
      <c r="BUO583" s="35"/>
      <c r="BUP583" s="106"/>
      <c r="BUQ583" s="35"/>
      <c r="BUR583" s="106"/>
      <c r="BUS583" s="35"/>
      <c r="BUT583" s="106"/>
      <c r="BUU583" s="35"/>
      <c r="BUV583" s="106"/>
      <c r="BUW583" s="35"/>
      <c r="BUX583" s="106"/>
      <c r="BUY583" s="35"/>
      <c r="BUZ583" s="106"/>
      <c r="BVA583" s="35"/>
      <c r="BVB583" s="106"/>
      <c r="BVC583" s="35"/>
      <c r="BVD583" s="106"/>
      <c r="BVE583" s="35"/>
      <c r="BVF583" s="106"/>
      <c r="BVG583" s="35"/>
      <c r="BVH583" s="106"/>
      <c r="BVI583" s="35"/>
      <c r="BVJ583" s="106"/>
      <c r="BVK583" s="35"/>
      <c r="BVL583" s="106"/>
      <c r="BVM583" s="35"/>
      <c r="BVN583" s="106"/>
      <c r="BVO583" s="35"/>
      <c r="BVP583" s="106"/>
      <c r="BVQ583" s="35"/>
      <c r="BVR583" s="106"/>
      <c r="BVS583" s="35"/>
      <c r="BVT583" s="106"/>
      <c r="BVU583" s="35"/>
      <c r="BVV583" s="106"/>
      <c r="BVW583" s="35"/>
      <c r="BVX583" s="106"/>
      <c r="BVY583" s="35"/>
      <c r="BVZ583" s="106"/>
      <c r="BWA583" s="35"/>
      <c r="BWB583" s="106"/>
      <c r="BWC583" s="35"/>
      <c r="BWD583" s="106"/>
      <c r="BWE583" s="35"/>
      <c r="BWF583" s="106"/>
      <c r="BWG583" s="35"/>
      <c r="BWH583" s="106"/>
      <c r="BWI583" s="35"/>
      <c r="BWJ583" s="106"/>
      <c r="BWK583" s="35"/>
      <c r="BWL583" s="106"/>
      <c r="BWM583" s="35"/>
      <c r="BWN583" s="106"/>
      <c r="BWO583" s="35"/>
      <c r="BWP583" s="106"/>
      <c r="BWQ583" s="35"/>
      <c r="BWR583" s="106"/>
      <c r="BWS583" s="35"/>
      <c r="BWT583" s="106"/>
      <c r="BWU583" s="35"/>
      <c r="BWV583" s="106"/>
      <c r="BWW583" s="35"/>
      <c r="BWX583" s="106"/>
      <c r="BWY583" s="35"/>
      <c r="BWZ583" s="106"/>
      <c r="BXA583" s="35"/>
      <c r="BXB583" s="106"/>
      <c r="BXC583" s="35"/>
      <c r="BXD583" s="106"/>
      <c r="BXE583" s="35"/>
      <c r="BXF583" s="106"/>
      <c r="BXG583" s="35"/>
      <c r="BXH583" s="106"/>
      <c r="BXI583" s="35"/>
      <c r="BXJ583" s="106"/>
      <c r="BXK583" s="35"/>
      <c r="BXL583" s="106"/>
      <c r="BXM583" s="35"/>
      <c r="BXN583" s="106"/>
      <c r="BXO583" s="35"/>
      <c r="BXP583" s="106"/>
      <c r="BXQ583" s="35"/>
      <c r="BXR583" s="106"/>
      <c r="BXS583" s="35"/>
      <c r="BXT583" s="106"/>
      <c r="BXU583" s="35"/>
      <c r="BXV583" s="106"/>
      <c r="BXW583" s="35"/>
      <c r="BXX583" s="106"/>
      <c r="BXY583" s="35"/>
      <c r="BXZ583" s="106"/>
      <c r="BYA583" s="35"/>
      <c r="BYB583" s="106"/>
      <c r="BYC583" s="35"/>
      <c r="BYD583" s="106"/>
      <c r="BYE583" s="35"/>
      <c r="BYF583" s="106"/>
      <c r="BYG583" s="35"/>
      <c r="BYH583" s="106"/>
      <c r="BYI583" s="35"/>
      <c r="BYJ583" s="106"/>
      <c r="BYK583" s="35"/>
      <c r="BYL583" s="106"/>
      <c r="BYM583" s="35"/>
      <c r="BYN583" s="106"/>
      <c r="BYO583" s="35"/>
      <c r="BYP583" s="106"/>
      <c r="BYQ583" s="35"/>
      <c r="BYR583" s="106"/>
      <c r="BYS583" s="35"/>
      <c r="BYT583" s="106"/>
      <c r="BYU583" s="35"/>
      <c r="BYV583" s="106"/>
      <c r="BYW583" s="35"/>
      <c r="BYX583" s="106"/>
      <c r="BYY583" s="35"/>
      <c r="BYZ583" s="106"/>
      <c r="BZA583" s="35"/>
      <c r="BZB583" s="106"/>
      <c r="BZC583" s="35"/>
      <c r="BZD583" s="106"/>
      <c r="BZE583" s="35"/>
      <c r="BZF583" s="106"/>
      <c r="BZG583" s="35"/>
      <c r="BZH583" s="106"/>
      <c r="BZI583" s="35"/>
      <c r="BZJ583" s="106"/>
      <c r="BZK583" s="35"/>
      <c r="BZL583" s="106"/>
      <c r="BZM583" s="35"/>
      <c r="BZN583" s="106"/>
      <c r="BZO583" s="35"/>
      <c r="BZP583" s="106"/>
      <c r="BZQ583" s="35"/>
      <c r="BZR583" s="106"/>
      <c r="BZS583" s="35"/>
      <c r="BZT583" s="106"/>
      <c r="BZU583" s="35"/>
      <c r="BZV583" s="106"/>
      <c r="BZW583" s="35"/>
      <c r="BZX583" s="106"/>
      <c r="BZY583" s="35"/>
      <c r="BZZ583" s="106"/>
      <c r="CAA583" s="35"/>
      <c r="CAB583" s="106"/>
      <c r="CAC583" s="35"/>
      <c r="CAD583" s="106"/>
      <c r="CAE583" s="35"/>
      <c r="CAF583" s="106"/>
      <c r="CAG583" s="35"/>
      <c r="CAH583" s="106"/>
      <c r="CAI583" s="35"/>
      <c r="CAJ583" s="106"/>
      <c r="CAK583" s="35"/>
      <c r="CAL583" s="106"/>
      <c r="CAM583" s="35"/>
      <c r="CAN583" s="106"/>
      <c r="CAO583" s="35"/>
      <c r="CAP583" s="106"/>
      <c r="CAQ583" s="35"/>
      <c r="CAR583" s="106"/>
      <c r="CAS583" s="35"/>
      <c r="CAT583" s="106"/>
      <c r="CAU583" s="35"/>
      <c r="CAV583" s="106"/>
      <c r="CAW583" s="35"/>
      <c r="CAX583" s="106"/>
      <c r="CAY583" s="35"/>
      <c r="CAZ583" s="106"/>
      <c r="CBA583" s="35"/>
      <c r="CBB583" s="106"/>
      <c r="CBC583" s="35"/>
      <c r="CBD583" s="106"/>
      <c r="CBE583" s="35"/>
      <c r="CBF583" s="106"/>
      <c r="CBG583" s="35"/>
      <c r="CBH583" s="106"/>
      <c r="CBI583" s="35"/>
      <c r="CBJ583" s="106"/>
      <c r="CBK583" s="35"/>
      <c r="CBL583" s="106"/>
      <c r="CBM583" s="35"/>
      <c r="CBN583" s="106"/>
      <c r="CBO583" s="35"/>
      <c r="CBP583" s="106"/>
      <c r="CBQ583" s="35"/>
      <c r="CBR583" s="106"/>
      <c r="CBS583" s="35"/>
      <c r="CBT583" s="106"/>
      <c r="CBU583" s="35"/>
      <c r="CBV583" s="106"/>
      <c r="CBW583" s="35"/>
      <c r="CBX583" s="106"/>
      <c r="CBY583" s="35"/>
      <c r="CBZ583" s="106"/>
      <c r="CCA583" s="35"/>
      <c r="CCB583" s="106"/>
      <c r="CCC583" s="35"/>
      <c r="CCD583" s="106"/>
      <c r="CCE583" s="35"/>
      <c r="CCF583" s="106"/>
      <c r="CCG583" s="35"/>
      <c r="CCH583" s="106"/>
      <c r="CCI583" s="35"/>
      <c r="CCJ583" s="106"/>
      <c r="CCK583" s="35"/>
      <c r="CCL583" s="106"/>
      <c r="CCM583" s="35"/>
      <c r="CCN583" s="106"/>
      <c r="CCO583" s="35"/>
      <c r="CCP583" s="106"/>
      <c r="CCQ583" s="35"/>
      <c r="CCR583" s="106"/>
      <c r="CCS583" s="35"/>
      <c r="CCT583" s="106"/>
      <c r="CCU583" s="35"/>
      <c r="CCV583" s="106"/>
      <c r="CCW583" s="35"/>
      <c r="CCX583" s="106"/>
      <c r="CCY583" s="35"/>
      <c r="CCZ583" s="106"/>
      <c r="CDA583" s="35"/>
      <c r="CDB583" s="106"/>
      <c r="CDC583" s="35"/>
      <c r="CDD583" s="106"/>
      <c r="CDE583" s="35"/>
      <c r="CDF583" s="106"/>
      <c r="CDG583" s="35"/>
      <c r="CDH583" s="106"/>
      <c r="CDI583" s="35"/>
      <c r="CDJ583" s="106"/>
      <c r="CDK583" s="35"/>
      <c r="CDL583" s="106"/>
      <c r="CDM583" s="35"/>
      <c r="CDN583" s="106"/>
      <c r="CDO583" s="35"/>
      <c r="CDP583" s="106"/>
      <c r="CDQ583" s="35"/>
      <c r="CDR583" s="106"/>
      <c r="CDS583" s="35"/>
      <c r="CDT583" s="106"/>
      <c r="CDU583" s="35"/>
      <c r="CDV583" s="106"/>
      <c r="CDW583" s="35"/>
      <c r="CDX583" s="106"/>
      <c r="CDY583" s="35"/>
      <c r="CDZ583" s="106"/>
      <c r="CEA583" s="35"/>
      <c r="CEB583" s="106"/>
      <c r="CEC583" s="35"/>
      <c r="CED583" s="106"/>
      <c r="CEE583" s="35"/>
      <c r="CEF583" s="106"/>
      <c r="CEG583" s="35"/>
      <c r="CEH583" s="106"/>
      <c r="CEI583" s="35"/>
      <c r="CEJ583" s="106"/>
      <c r="CEK583" s="35"/>
      <c r="CEL583" s="106"/>
      <c r="CEM583" s="35"/>
      <c r="CEN583" s="106"/>
      <c r="CEO583" s="35"/>
      <c r="CEP583" s="106"/>
      <c r="CEQ583" s="35"/>
      <c r="CER583" s="106"/>
      <c r="CES583" s="35"/>
      <c r="CET583" s="106"/>
      <c r="CEU583" s="35"/>
      <c r="CEV583" s="106"/>
      <c r="CEW583" s="35"/>
      <c r="CEX583" s="106"/>
      <c r="CEY583" s="35"/>
      <c r="CEZ583" s="106"/>
      <c r="CFA583" s="35"/>
      <c r="CFB583" s="106"/>
      <c r="CFC583" s="35"/>
      <c r="CFD583" s="106"/>
      <c r="CFE583" s="35"/>
      <c r="CFF583" s="106"/>
      <c r="CFG583" s="35"/>
      <c r="CFH583" s="106"/>
      <c r="CFI583" s="35"/>
      <c r="CFJ583" s="106"/>
      <c r="CFK583" s="35"/>
      <c r="CFL583" s="106"/>
      <c r="CFM583" s="35"/>
      <c r="CFN583" s="106"/>
      <c r="CFO583" s="35"/>
      <c r="CFP583" s="106"/>
      <c r="CFQ583" s="35"/>
      <c r="CFR583" s="106"/>
      <c r="CFS583" s="35"/>
      <c r="CFT583" s="106"/>
      <c r="CFU583" s="35"/>
      <c r="CFV583" s="106"/>
      <c r="CFW583" s="35"/>
      <c r="CFX583" s="106"/>
      <c r="CFY583" s="35"/>
      <c r="CFZ583" s="106"/>
      <c r="CGA583" s="35"/>
      <c r="CGB583" s="106"/>
      <c r="CGC583" s="35"/>
      <c r="CGD583" s="106"/>
      <c r="CGE583" s="35"/>
      <c r="CGF583" s="106"/>
      <c r="CGG583" s="35"/>
      <c r="CGH583" s="106"/>
      <c r="CGI583" s="35"/>
      <c r="CGJ583" s="106"/>
      <c r="CGK583" s="35"/>
      <c r="CGL583" s="106"/>
      <c r="CGM583" s="35"/>
      <c r="CGN583" s="106"/>
      <c r="CGO583" s="35"/>
      <c r="CGP583" s="106"/>
      <c r="CGQ583" s="35"/>
      <c r="CGR583" s="106"/>
      <c r="CGS583" s="35"/>
      <c r="CGT583" s="106"/>
      <c r="CGU583" s="35"/>
      <c r="CGV583" s="106"/>
      <c r="CGW583" s="35"/>
      <c r="CGX583" s="106"/>
      <c r="CGY583" s="35"/>
      <c r="CGZ583" s="106"/>
      <c r="CHA583" s="35"/>
      <c r="CHB583" s="106"/>
      <c r="CHC583" s="35"/>
      <c r="CHD583" s="106"/>
      <c r="CHE583" s="35"/>
      <c r="CHF583" s="106"/>
      <c r="CHG583" s="35"/>
      <c r="CHH583" s="106"/>
      <c r="CHI583" s="35"/>
      <c r="CHJ583" s="106"/>
      <c r="CHK583" s="35"/>
      <c r="CHL583" s="106"/>
      <c r="CHM583" s="35"/>
      <c r="CHN583" s="106"/>
      <c r="CHO583" s="35"/>
      <c r="CHP583" s="106"/>
      <c r="CHQ583" s="35"/>
      <c r="CHR583" s="106"/>
      <c r="CHS583" s="35"/>
      <c r="CHT583" s="106"/>
      <c r="CHU583" s="35"/>
      <c r="CHV583" s="106"/>
      <c r="CHW583" s="35"/>
      <c r="CHX583" s="106"/>
      <c r="CHY583" s="35"/>
      <c r="CHZ583" s="106"/>
      <c r="CIA583" s="35"/>
      <c r="CIB583" s="106"/>
      <c r="CIC583" s="35"/>
      <c r="CID583" s="106"/>
      <c r="CIE583" s="35"/>
      <c r="CIF583" s="106"/>
      <c r="CIG583" s="35"/>
      <c r="CIH583" s="106"/>
      <c r="CII583" s="35"/>
      <c r="CIJ583" s="106"/>
      <c r="CIK583" s="35"/>
      <c r="CIL583" s="106"/>
      <c r="CIM583" s="35"/>
      <c r="CIN583" s="106"/>
      <c r="CIO583" s="35"/>
      <c r="CIP583" s="106"/>
      <c r="CIQ583" s="35"/>
      <c r="CIR583" s="106"/>
      <c r="CIS583" s="35"/>
      <c r="CIT583" s="106"/>
      <c r="CIU583" s="35"/>
      <c r="CIV583" s="106"/>
      <c r="CIW583" s="35"/>
      <c r="CIX583" s="106"/>
      <c r="CIY583" s="35"/>
      <c r="CIZ583" s="106"/>
      <c r="CJA583" s="35"/>
      <c r="CJB583" s="106"/>
      <c r="CJC583" s="35"/>
      <c r="CJD583" s="106"/>
      <c r="CJE583" s="35"/>
      <c r="CJF583" s="106"/>
      <c r="CJG583" s="35"/>
      <c r="CJH583" s="106"/>
      <c r="CJI583" s="35"/>
      <c r="CJJ583" s="106"/>
      <c r="CJK583" s="35"/>
      <c r="CJL583" s="106"/>
      <c r="CJM583" s="35"/>
      <c r="CJN583" s="106"/>
      <c r="CJO583" s="35"/>
      <c r="CJP583" s="106"/>
      <c r="CJQ583" s="35"/>
      <c r="CJR583" s="106"/>
      <c r="CJS583" s="35"/>
      <c r="CJT583" s="106"/>
      <c r="CJU583" s="35"/>
      <c r="CJV583" s="106"/>
      <c r="CJW583" s="35"/>
      <c r="CJX583" s="106"/>
      <c r="CJY583" s="35"/>
      <c r="CJZ583" s="106"/>
      <c r="CKA583" s="35"/>
      <c r="CKB583" s="106"/>
      <c r="CKC583" s="35"/>
      <c r="CKD583" s="106"/>
      <c r="CKE583" s="35"/>
      <c r="CKF583" s="106"/>
      <c r="CKG583" s="35"/>
      <c r="CKH583" s="106"/>
      <c r="CKI583" s="35"/>
      <c r="CKJ583" s="106"/>
      <c r="CKK583" s="35"/>
      <c r="CKL583" s="106"/>
      <c r="CKM583" s="35"/>
      <c r="CKN583" s="106"/>
      <c r="CKO583" s="35"/>
      <c r="CKP583" s="106"/>
      <c r="CKQ583" s="35"/>
      <c r="CKR583" s="106"/>
      <c r="CKS583" s="35"/>
      <c r="CKT583" s="106"/>
      <c r="CKU583" s="35"/>
      <c r="CKV583" s="106"/>
      <c r="CKW583" s="35"/>
      <c r="CKX583" s="106"/>
      <c r="CKY583" s="35"/>
      <c r="CKZ583" s="106"/>
      <c r="CLA583" s="35"/>
      <c r="CLB583" s="106"/>
      <c r="CLC583" s="35"/>
      <c r="CLD583" s="106"/>
      <c r="CLE583" s="35"/>
      <c r="CLF583" s="106"/>
      <c r="CLG583" s="35"/>
      <c r="CLH583" s="106"/>
      <c r="CLI583" s="35"/>
      <c r="CLJ583" s="106"/>
      <c r="CLK583" s="35"/>
      <c r="CLL583" s="106"/>
      <c r="CLM583" s="35"/>
      <c r="CLN583" s="106"/>
      <c r="CLO583" s="35"/>
      <c r="CLP583" s="106"/>
      <c r="CLQ583" s="35"/>
      <c r="CLR583" s="106"/>
      <c r="CLS583" s="35"/>
      <c r="CLT583" s="106"/>
      <c r="CLU583" s="35"/>
      <c r="CLV583" s="106"/>
      <c r="CLW583" s="35"/>
      <c r="CLX583" s="106"/>
      <c r="CLY583" s="35"/>
      <c r="CLZ583" s="106"/>
      <c r="CMA583" s="35"/>
      <c r="CMB583" s="106"/>
      <c r="CMC583" s="35"/>
      <c r="CMD583" s="106"/>
      <c r="CME583" s="35"/>
      <c r="CMF583" s="106"/>
      <c r="CMG583" s="35"/>
      <c r="CMH583" s="106"/>
      <c r="CMI583" s="35"/>
      <c r="CMJ583" s="106"/>
      <c r="CMK583" s="35"/>
      <c r="CML583" s="106"/>
      <c r="CMM583" s="35"/>
      <c r="CMN583" s="106"/>
      <c r="CMO583" s="35"/>
      <c r="CMP583" s="106"/>
      <c r="CMQ583" s="35"/>
      <c r="CMR583" s="106"/>
      <c r="CMS583" s="35"/>
      <c r="CMT583" s="106"/>
      <c r="CMU583" s="35"/>
      <c r="CMV583" s="106"/>
      <c r="CMW583" s="35"/>
      <c r="CMX583" s="106"/>
      <c r="CMY583" s="35"/>
      <c r="CMZ583" s="106"/>
      <c r="CNA583" s="35"/>
      <c r="CNB583" s="106"/>
      <c r="CNC583" s="35"/>
      <c r="CND583" s="106"/>
      <c r="CNE583" s="35"/>
      <c r="CNF583" s="106"/>
      <c r="CNG583" s="35"/>
      <c r="CNH583" s="106"/>
      <c r="CNI583" s="35"/>
      <c r="CNJ583" s="106"/>
      <c r="CNK583" s="35"/>
      <c r="CNL583" s="106"/>
      <c r="CNM583" s="35"/>
      <c r="CNN583" s="106"/>
      <c r="CNO583" s="35"/>
      <c r="CNP583" s="106"/>
      <c r="CNQ583" s="35"/>
      <c r="CNR583" s="106"/>
      <c r="CNS583" s="35"/>
      <c r="CNT583" s="106"/>
      <c r="CNU583" s="35"/>
      <c r="CNV583" s="106"/>
      <c r="CNW583" s="35"/>
      <c r="CNX583" s="106"/>
      <c r="CNY583" s="35"/>
      <c r="CNZ583" s="106"/>
      <c r="COA583" s="35"/>
      <c r="COB583" s="106"/>
      <c r="COC583" s="35"/>
      <c r="COD583" s="106"/>
      <c r="COE583" s="35"/>
      <c r="COF583" s="106"/>
      <c r="COG583" s="35"/>
      <c r="COH583" s="106"/>
      <c r="COI583" s="35"/>
      <c r="COJ583" s="106"/>
      <c r="COK583" s="35"/>
      <c r="COL583" s="106"/>
      <c r="COM583" s="35"/>
      <c r="CON583" s="106"/>
      <c r="COO583" s="35"/>
      <c r="COP583" s="106"/>
      <c r="COQ583" s="35"/>
      <c r="COR583" s="106"/>
      <c r="COS583" s="35"/>
      <c r="COT583" s="106"/>
      <c r="COU583" s="35"/>
      <c r="COV583" s="106"/>
      <c r="COW583" s="35"/>
      <c r="COX583" s="106"/>
      <c r="COY583" s="35"/>
      <c r="COZ583" s="106"/>
      <c r="CPA583" s="35"/>
      <c r="CPB583" s="106"/>
      <c r="CPC583" s="35"/>
      <c r="CPD583" s="106"/>
      <c r="CPE583" s="35"/>
      <c r="CPF583" s="106"/>
      <c r="CPG583" s="35"/>
      <c r="CPH583" s="106"/>
      <c r="CPI583" s="35"/>
      <c r="CPJ583" s="106"/>
      <c r="CPK583" s="35"/>
      <c r="CPL583" s="106"/>
      <c r="CPM583" s="35"/>
      <c r="CPN583" s="106"/>
      <c r="CPO583" s="35"/>
      <c r="CPP583" s="106"/>
      <c r="CPQ583" s="35"/>
      <c r="CPR583" s="106"/>
      <c r="CPS583" s="35"/>
      <c r="CPT583" s="106"/>
      <c r="CPU583" s="35"/>
      <c r="CPV583" s="106"/>
      <c r="CPW583" s="35"/>
      <c r="CPX583" s="106"/>
      <c r="CPY583" s="35"/>
      <c r="CPZ583" s="106"/>
      <c r="CQA583" s="35"/>
      <c r="CQB583" s="106"/>
      <c r="CQC583" s="35"/>
      <c r="CQD583" s="106"/>
      <c r="CQE583" s="35"/>
      <c r="CQF583" s="106"/>
      <c r="CQG583" s="35"/>
      <c r="CQH583" s="106"/>
      <c r="CQI583" s="35"/>
      <c r="CQJ583" s="106"/>
      <c r="CQK583" s="35"/>
      <c r="CQL583" s="106"/>
      <c r="CQM583" s="35"/>
      <c r="CQN583" s="106"/>
      <c r="CQO583" s="35"/>
      <c r="CQP583" s="106"/>
      <c r="CQQ583" s="35"/>
      <c r="CQR583" s="106"/>
      <c r="CQS583" s="35"/>
      <c r="CQT583" s="106"/>
      <c r="CQU583" s="35"/>
      <c r="CQV583" s="106"/>
      <c r="CQW583" s="35"/>
      <c r="CQX583" s="106"/>
      <c r="CQY583" s="35"/>
      <c r="CQZ583" s="106"/>
      <c r="CRA583" s="35"/>
      <c r="CRB583" s="106"/>
      <c r="CRC583" s="35"/>
      <c r="CRD583" s="106"/>
      <c r="CRE583" s="35"/>
      <c r="CRF583" s="106"/>
      <c r="CRG583" s="35"/>
      <c r="CRH583" s="106"/>
      <c r="CRI583" s="35"/>
      <c r="CRJ583" s="106"/>
      <c r="CRK583" s="35"/>
      <c r="CRL583" s="106"/>
      <c r="CRM583" s="35"/>
      <c r="CRN583" s="106"/>
      <c r="CRO583" s="35"/>
      <c r="CRP583" s="106"/>
      <c r="CRQ583" s="35"/>
      <c r="CRR583" s="106"/>
      <c r="CRS583" s="35"/>
      <c r="CRT583" s="106"/>
      <c r="CRU583" s="35"/>
      <c r="CRV583" s="106"/>
      <c r="CRW583" s="35"/>
      <c r="CRX583" s="106"/>
      <c r="CRY583" s="35"/>
      <c r="CRZ583" s="106"/>
      <c r="CSA583" s="35"/>
      <c r="CSB583" s="106"/>
      <c r="CSC583" s="35"/>
      <c r="CSD583" s="106"/>
      <c r="CSE583" s="35"/>
      <c r="CSF583" s="106"/>
      <c r="CSG583" s="35"/>
      <c r="CSH583" s="106"/>
      <c r="CSI583" s="35"/>
      <c r="CSJ583" s="106"/>
      <c r="CSK583" s="35"/>
      <c r="CSL583" s="106"/>
      <c r="CSM583" s="35"/>
      <c r="CSN583" s="106"/>
      <c r="CSO583" s="35"/>
      <c r="CSP583" s="106"/>
      <c r="CSQ583" s="35"/>
      <c r="CSR583" s="106"/>
      <c r="CSS583" s="35"/>
      <c r="CST583" s="106"/>
      <c r="CSU583" s="35"/>
      <c r="CSV583" s="106"/>
      <c r="CSW583" s="35"/>
      <c r="CSX583" s="106"/>
      <c r="CSY583" s="35"/>
      <c r="CSZ583" s="106"/>
      <c r="CTA583" s="35"/>
      <c r="CTB583" s="106"/>
      <c r="CTC583" s="35"/>
      <c r="CTD583" s="106"/>
      <c r="CTE583" s="35"/>
      <c r="CTF583" s="106"/>
      <c r="CTG583" s="35"/>
      <c r="CTH583" s="106"/>
      <c r="CTI583" s="35"/>
      <c r="CTJ583" s="106"/>
      <c r="CTK583" s="35"/>
      <c r="CTL583" s="106"/>
      <c r="CTM583" s="35"/>
      <c r="CTN583" s="106"/>
      <c r="CTO583" s="35"/>
      <c r="CTP583" s="106"/>
      <c r="CTQ583" s="35"/>
      <c r="CTR583" s="106"/>
      <c r="CTS583" s="35"/>
      <c r="CTT583" s="106"/>
      <c r="CTU583" s="35"/>
      <c r="CTV583" s="106"/>
      <c r="CTW583" s="35"/>
      <c r="CTX583" s="106"/>
      <c r="CTY583" s="35"/>
      <c r="CTZ583" s="106"/>
      <c r="CUA583" s="35"/>
      <c r="CUB583" s="106"/>
      <c r="CUC583" s="35"/>
      <c r="CUD583" s="106"/>
      <c r="CUE583" s="35"/>
      <c r="CUF583" s="106"/>
      <c r="CUG583" s="35"/>
      <c r="CUH583" s="106"/>
      <c r="CUI583" s="35"/>
      <c r="CUJ583" s="106"/>
      <c r="CUK583" s="35"/>
      <c r="CUL583" s="106"/>
      <c r="CUM583" s="35"/>
      <c r="CUN583" s="106"/>
      <c r="CUO583" s="35"/>
      <c r="CUP583" s="106"/>
      <c r="CUQ583" s="35"/>
      <c r="CUR583" s="106"/>
      <c r="CUS583" s="35"/>
      <c r="CUT583" s="106"/>
      <c r="CUU583" s="35"/>
      <c r="CUV583" s="106"/>
      <c r="CUW583" s="35"/>
      <c r="CUX583" s="106"/>
      <c r="CUY583" s="35"/>
      <c r="CUZ583" s="106"/>
      <c r="CVA583" s="35"/>
      <c r="CVB583" s="106"/>
      <c r="CVC583" s="35"/>
      <c r="CVD583" s="106"/>
      <c r="CVE583" s="35"/>
      <c r="CVF583" s="106"/>
      <c r="CVG583" s="35"/>
      <c r="CVH583" s="106"/>
      <c r="CVI583" s="35"/>
      <c r="CVJ583" s="106"/>
      <c r="CVK583" s="35"/>
      <c r="CVL583" s="106"/>
      <c r="CVM583" s="35"/>
      <c r="CVN583" s="106"/>
      <c r="CVO583" s="35"/>
      <c r="CVP583" s="106"/>
      <c r="CVQ583" s="35"/>
      <c r="CVR583" s="106"/>
      <c r="CVS583" s="35"/>
      <c r="CVT583" s="106"/>
      <c r="CVU583" s="35"/>
      <c r="CVV583" s="106"/>
      <c r="CVW583" s="35"/>
      <c r="CVX583" s="106"/>
      <c r="CVY583" s="35"/>
      <c r="CVZ583" s="106"/>
      <c r="CWA583" s="35"/>
      <c r="CWB583" s="106"/>
      <c r="CWC583" s="35"/>
      <c r="CWD583" s="106"/>
      <c r="CWE583" s="35"/>
      <c r="CWF583" s="106"/>
      <c r="CWG583" s="35"/>
      <c r="CWH583" s="106"/>
      <c r="CWI583" s="35"/>
      <c r="CWJ583" s="106"/>
      <c r="CWK583" s="35"/>
      <c r="CWL583" s="106"/>
      <c r="CWM583" s="35"/>
      <c r="CWN583" s="106"/>
      <c r="CWO583" s="35"/>
      <c r="CWP583" s="106"/>
      <c r="CWQ583" s="35"/>
      <c r="CWR583" s="106"/>
      <c r="CWS583" s="35"/>
      <c r="CWT583" s="106"/>
      <c r="CWU583" s="35"/>
      <c r="CWV583" s="106"/>
      <c r="CWW583" s="35"/>
      <c r="CWX583" s="106"/>
      <c r="CWY583" s="35"/>
      <c r="CWZ583" s="106"/>
      <c r="CXA583" s="35"/>
      <c r="CXB583" s="106"/>
      <c r="CXC583" s="35"/>
      <c r="CXD583" s="106"/>
      <c r="CXE583" s="35"/>
      <c r="CXF583" s="106"/>
      <c r="CXG583" s="35"/>
      <c r="CXH583" s="106"/>
      <c r="CXI583" s="35"/>
      <c r="CXJ583" s="106"/>
      <c r="CXK583" s="35"/>
      <c r="CXL583" s="106"/>
      <c r="CXM583" s="35"/>
      <c r="CXN583" s="106"/>
      <c r="CXO583" s="35"/>
      <c r="CXP583" s="106"/>
      <c r="CXQ583" s="35"/>
      <c r="CXR583" s="106"/>
      <c r="CXS583" s="35"/>
      <c r="CXT583" s="106"/>
      <c r="CXU583" s="35"/>
      <c r="CXV583" s="106"/>
      <c r="CXW583" s="35"/>
      <c r="CXX583" s="106"/>
      <c r="CXY583" s="35"/>
      <c r="CXZ583" s="106"/>
      <c r="CYA583" s="35"/>
      <c r="CYB583" s="106"/>
      <c r="CYC583" s="35"/>
      <c r="CYD583" s="106"/>
      <c r="CYE583" s="35"/>
      <c r="CYF583" s="106"/>
      <c r="CYG583" s="35"/>
      <c r="CYH583" s="106"/>
      <c r="CYI583" s="35"/>
      <c r="CYJ583" s="106"/>
      <c r="CYK583" s="35"/>
      <c r="CYL583" s="106"/>
      <c r="CYM583" s="35"/>
      <c r="CYN583" s="106"/>
      <c r="CYO583" s="35"/>
      <c r="CYP583" s="106"/>
      <c r="CYQ583" s="35"/>
      <c r="CYR583" s="106"/>
      <c r="CYS583" s="35"/>
      <c r="CYT583" s="106"/>
      <c r="CYU583" s="35"/>
      <c r="CYV583" s="106"/>
      <c r="CYW583" s="35"/>
      <c r="CYX583" s="106"/>
      <c r="CYY583" s="35"/>
      <c r="CYZ583" s="106"/>
      <c r="CZA583" s="35"/>
      <c r="CZB583" s="106"/>
      <c r="CZC583" s="35"/>
      <c r="CZD583" s="106"/>
      <c r="CZE583" s="35"/>
      <c r="CZF583" s="106"/>
      <c r="CZG583" s="35"/>
      <c r="CZH583" s="106"/>
      <c r="CZI583" s="35"/>
      <c r="CZJ583" s="106"/>
      <c r="CZK583" s="35"/>
      <c r="CZL583" s="106"/>
      <c r="CZM583" s="35"/>
      <c r="CZN583" s="106"/>
      <c r="CZO583" s="35"/>
      <c r="CZP583" s="106"/>
      <c r="CZQ583" s="35"/>
      <c r="CZR583" s="106"/>
      <c r="CZS583" s="35"/>
      <c r="CZT583" s="106"/>
      <c r="CZU583" s="35"/>
      <c r="CZV583" s="106"/>
      <c r="CZW583" s="35"/>
      <c r="CZX583" s="106"/>
      <c r="CZY583" s="35"/>
      <c r="CZZ583" s="106"/>
      <c r="DAA583" s="35"/>
      <c r="DAB583" s="106"/>
      <c r="DAC583" s="35"/>
      <c r="DAD583" s="106"/>
      <c r="DAE583" s="35"/>
      <c r="DAF583" s="106"/>
      <c r="DAG583" s="35"/>
      <c r="DAH583" s="106"/>
      <c r="DAI583" s="35"/>
      <c r="DAJ583" s="106"/>
      <c r="DAK583" s="35"/>
      <c r="DAL583" s="106"/>
      <c r="DAM583" s="35"/>
      <c r="DAN583" s="106"/>
      <c r="DAO583" s="35"/>
      <c r="DAP583" s="106"/>
      <c r="DAQ583" s="35"/>
      <c r="DAR583" s="106"/>
      <c r="DAS583" s="35"/>
      <c r="DAT583" s="106"/>
      <c r="DAU583" s="35"/>
      <c r="DAV583" s="106"/>
      <c r="DAW583" s="35"/>
      <c r="DAX583" s="106"/>
      <c r="DAY583" s="35"/>
      <c r="DAZ583" s="106"/>
      <c r="DBA583" s="35"/>
      <c r="DBB583" s="106"/>
      <c r="DBC583" s="35"/>
      <c r="DBD583" s="106"/>
      <c r="DBE583" s="35"/>
      <c r="DBF583" s="106"/>
      <c r="DBG583" s="35"/>
      <c r="DBH583" s="106"/>
      <c r="DBI583" s="35"/>
      <c r="DBJ583" s="106"/>
      <c r="DBK583" s="35"/>
      <c r="DBL583" s="106"/>
      <c r="DBM583" s="35"/>
      <c r="DBN583" s="106"/>
      <c r="DBO583" s="35"/>
      <c r="DBP583" s="106"/>
      <c r="DBQ583" s="35"/>
      <c r="DBR583" s="106"/>
      <c r="DBS583" s="35"/>
      <c r="DBT583" s="106"/>
      <c r="DBU583" s="35"/>
      <c r="DBV583" s="106"/>
      <c r="DBW583" s="35"/>
      <c r="DBX583" s="106"/>
      <c r="DBY583" s="35"/>
      <c r="DBZ583" s="106"/>
      <c r="DCA583" s="35"/>
      <c r="DCB583" s="106"/>
      <c r="DCC583" s="35"/>
      <c r="DCD583" s="106"/>
      <c r="DCE583" s="35"/>
      <c r="DCF583" s="106"/>
      <c r="DCG583" s="35"/>
      <c r="DCH583" s="106"/>
      <c r="DCI583" s="35"/>
      <c r="DCJ583" s="106"/>
      <c r="DCK583" s="35"/>
      <c r="DCL583" s="106"/>
      <c r="DCM583" s="35"/>
      <c r="DCN583" s="106"/>
      <c r="DCO583" s="35"/>
      <c r="DCP583" s="106"/>
      <c r="DCQ583" s="35"/>
      <c r="DCR583" s="106"/>
      <c r="DCS583" s="35"/>
      <c r="DCT583" s="106"/>
      <c r="DCU583" s="35"/>
      <c r="DCV583" s="106"/>
      <c r="DCW583" s="35"/>
      <c r="DCX583" s="106"/>
      <c r="DCY583" s="35"/>
      <c r="DCZ583" s="106"/>
      <c r="DDA583" s="35"/>
      <c r="DDB583" s="106"/>
      <c r="DDC583" s="35"/>
      <c r="DDD583" s="106"/>
      <c r="DDE583" s="35"/>
      <c r="DDF583" s="106"/>
      <c r="DDG583" s="35"/>
      <c r="DDH583" s="106"/>
      <c r="DDI583" s="35"/>
      <c r="DDJ583" s="106"/>
      <c r="DDK583" s="35"/>
      <c r="DDL583" s="106"/>
      <c r="DDM583" s="35"/>
      <c r="DDN583" s="106"/>
      <c r="DDO583" s="35"/>
      <c r="DDP583" s="106"/>
      <c r="DDQ583" s="35"/>
      <c r="DDR583" s="106"/>
      <c r="DDS583" s="35"/>
      <c r="DDT583" s="106"/>
      <c r="DDU583" s="35"/>
      <c r="DDV583" s="106"/>
      <c r="DDW583" s="35"/>
      <c r="DDX583" s="106"/>
      <c r="DDY583" s="35"/>
      <c r="DDZ583" s="106"/>
      <c r="DEA583" s="35"/>
      <c r="DEB583" s="106"/>
      <c r="DEC583" s="35"/>
      <c r="DED583" s="106"/>
      <c r="DEE583" s="35"/>
      <c r="DEF583" s="106"/>
      <c r="DEG583" s="35"/>
      <c r="DEH583" s="106"/>
      <c r="DEI583" s="35"/>
      <c r="DEJ583" s="106"/>
      <c r="DEK583" s="35"/>
      <c r="DEL583" s="106"/>
      <c r="DEM583" s="35"/>
      <c r="DEN583" s="106"/>
      <c r="DEO583" s="35"/>
      <c r="DEP583" s="106"/>
      <c r="DEQ583" s="35"/>
      <c r="DER583" s="106"/>
      <c r="DES583" s="35"/>
      <c r="DET583" s="106"/>
      <c r="DEU583" s="35"/>
      <c r="DEV583" s="106"/>
      <c r="DEW583" s="35"/>
      <c r="DEX583" s="106"/>
      <c r="DEY583" s="35"/>
      <c r="DEZ583" s="106"/>
      <c r="DFA583" s="35"/>
      <c r="DFB583" s="106"/>
      <c r="DFC583" s="35"/>
      <c r="DFD583" s="106"/>
      <c r="DFE583" s="35"/>
      <c r="DFF583" s="106"/>
      <c r="DFG583" s="35"/>
      <c r="DFH583" s="106"/>
      <c r="DFI583" s="35"/>
      <c r="DFJ583" s="106"/>
      <c r="DFK583" s="35"/>
      <c r="DFL583" s="106"/>
      <c r="DFM583" s="35"/>
      <c r="DFN583" s="106"/>
      <c r="DFO583" s="35"/>
      <c r="DFP583" s="106"/>
      <c r="DFQ583" s="35"/>
      <c r="DFR583" s="106"/>
      <c r="DFS583" s="35"/>
      <c r="DFT583" s="106"/>
      <c r="DFU583" s="35"/>
      <c r="DFV583" s="106"/>
      <c r="DFW583" s="35"/>
      <c r="DFX583" s="106"/>
      <c r="DFY583" s="35"/>
      <c r="DFZ583" s="106"/>
      <c r="DGA583" s="35"/>
      <c r="DGB583" s="106"/>
      <c r="DGC583" s="35"/>
      <c r="DGD583" s="106"/>
      <c r="DGE583" s="35"/>
      <c r="DGF583" s="106"/>
      <c r="DGG583" s="35"/>
      <c r="DGH583" s="106"/>
      <c r="DGI583" s="35"/>
      <c r="DGJ583" s="106"/>
      <c r="DGK583" s="35"/>
      <c r="DGL583" s="106"/>
      <c r="DGM583" s="35"/>
      <c r="DGN583" s="106"/>
      <c r="DGO583" s="35"/>
      <c r="DGP583" s="106"/>
      <c r="DGQ583" s="35"/>
      <c r="DGR583" s="106"/>
      <c r="DGS583" s="35"/>
      <c r="DGT583" s="106"/>
      <c r="DGU583" s="35"/>
      <c r="DGV583" s="106"/>
      <c r="DGW583" s="35"/>
      <c r="DGX583" s="106"/>
      <c r="DGY583" s="35"/>
      <c r="DGZ583" s="106"/>
      <c r="DHA583" s="35"/>
      <c r="DHB583" s="106"/>
      <c r="DHC583" s="35"/>
      <c r="DHD583" s="106"/>
      <c r="DHE583" s="35"/>
      <c r="DHF583" s="106"/>
      <c r="DHG583" s="35"/>
      <c r="DHH583" s="106"/>
      <c r="DHI583" s="35"/>
      <c r="DHJ583" s="106"/>
      <c r="DHK583" s="35"/>
      <c r="DHL583" s="106"/>
      <c r="DHM583" s="35"/>
      <c r="DHN583" s="106"/>
      <c r="DHO583" s="35"/>
      <c r="DHP583" s="106"/>
      <c r="DHQ583" s="35"/>
      <c r="DHR583" s="106"/>
      <c r="DHS583" s="35"/>
      <c r="DHT583" s="106"/>
      <c r="DHU583" s="35"/>
      <c r="DHV583" s="106"/>
      <c r="DHW583" s="35"/>
      <c r="DHX583" s="106"/>
      <c r="DHY583" s="35"/>
      <c r="DHZ583" s="106"/>
      <c r="DIA583" s="35"/>
      <c r="DIB583" s="106"/>
      <c r="DIC583" s="35"/>
      <c r="DID583" s="106"/>
      <c r="DIE583" s="35"/>
      <c r="DIF583" s="106"/>
      <c r="DIG583" s="35"/>
      <c r="DIH583" s="106"/>
      <c r="DII583" s="35"/>
      <c r="DIJ583" s="106"/>
      <c r="DIK583" s="35"/>
      <c r="DIL583" s="106"/>
      <c r="DIM583" s="35"/>
      <c r="DIN583" s="106"/>
      <c r="DIO583" s="35"/>
      <c r="DIP583" s="106"/>
      <c r="DIQ583" s="35"/>
      <c r="DIR583" s="106"/>
      <c r="DIS583" s="35"/>
      <c r="DIT583" s="106"/>
      <c r="DIU583" s="35"/>
      <c r="DIV583" s="106"/>
      <c r="DIW583" s="35"/>
      <c r="DIX583" s="106"/>
      <c r="DIY583" s="35"/>
      <c r="DIZ583" s="106"/>
      <c r="DJA583" s="35"/>
      <c r="DJB583" s="106"/>
      <c r="DJC583" s="35"/>
      <c r="DJD583" s="106"/>
      <c r="DJE583" s="35"/>
      <c r="DJF583" s="106"/>
      <c r="DJG583" s="35"/>
      <c r="DJH583" s="106"/>
      <c r="DJI583" s="35"/>
      <c r="DJJ583" s="106"/>
      <c r="DJK583" s="35"/>
      <c r="DJL583" s="106"/>
      <c r="DJM583" s="35"/>
      <c r="DJN583" s="106"/>
      <c r="DJO583" s="35"/>
      <c r="DJP583" s="106"/>
      <c r="DJQ583" s="35"/>
      <c r="DJR583" s="106"/>
      <c r="DJS583" s="35"/>
      <c r="DJT583" s="106"/>
      <c r="DJU583" s="35"/>
      <c r="DJV583" s="106"/>
      <c r="DJW583" s="35"/>
      <c r="DJX583" s="106"/>
      <c r="DJY583" s="35"/>
      <c r="DJZ583" s="106"/>
      <c r="DKA583" s="35"/>
      <c r="DKB583" s="106"/>
      <c r="DKC583" s="35"/>
      <c r="DKD583" s="106"/>
      <c r="DKE583" s="35"/>
      <c r="DKF583" s="106"/>
      <c r="DKG583" s="35"/>
      <c r="DKH583" s="106"/>
      <c r="DKI583" s="35"/>
      <c r="DKJ583" s="106"/>
      <c r="DKK583" s="35"/>
      <c r="DKL583" s="106"/>
      <c r="DKM583" s="35"/>
      <c r="DKN583" s="106"/>
      <c r="DKO583" s="35"/>
      <c r="DKP583" s="106"/>
      <c r="DKQ583" s="35"/>
      <c r="DKR583" s="106"/>
      <c r="DKS583" s="35"/>
      <c r="DKT583" s="106"/>
      <c r="DKU583" s="35"/>
      <c r="DKV583" s="106"/>
      <c r="DKW583" s="35"/>
      <c r="DKX583" s="106"/>
      <c r="DKY583" s="35"/>
      <c r="DKZ583" s="106"/>
      <c r="DLA583" s="35"/>
      <c r="DLB583" s="106"/>
      <c r="DLC583" s="35"/>
      <c r="DLD583" s="106"/>
      <c r="DLE583" s="35"/>
      <c r="DLF583" s="106"/>
      <c r="DLG583" s="35"/>
      <c r="DLH583" s="106"/>
      <c r="DLI583" s="35"/>
      <c r="DLJ583" s="106"/>
      <c r="DLK583" s="35"/>
      <c r="DLL583" s="106"/>
      <c r="DLM583" s="35"/>
      <c r="DLN583" s="106"/>
      <c r="DLO583" s="35"/>
      <c r="DLP583" s="106"/>
      <c r="DLQ583" s="35"/>
      <c r="DLR583" s="106"/>
      <c r="DLS583" s="35"/>
      <c r="DLT583" s="106"/>
      <c r="DLU583" s="35"/>
      <c r="DLV583" s="106"/>
      <c r="DLW583" s="35"/>
      <c r="DLX583" s="106"/>
      <c r="DLY583" s="35"/>
      <c r="DLZ583" s="106"/>
      <c r="DMA583" s="35"/>
      <c r="DMB583" s="106"/>
      <c r="DMC583" s="35"/>
      <c r="DMD583" s="106"/>
      <c r="DME583" s="35"/>
      <c r="DMF583" s="106"/>
      <c r="DMG583" s="35"/>
      <c r="DMH583" s="106"/>
      <c r="DMI583" s="35"/>
      <c r="DMJ583" s="106"/>
      <c r="DMK583" s="35"/>
      <c r="DML583" s="106"/>
      <c r="DMM583" s="35"/>
      <c r="DMN583" s="106"/>
      <c r="DMO583" s="35"/>
      <c r="DMP583" s="106"/>
      <c r="DMQ583" s="35"/>
      <c r="DMR583" s="106"/>
      <c r="DMS583" s="35"/>
      <c r="DMT583" s="106"/>
      <c r="DMU583" s="35"/>
      <c r="DMV583" s="106"/>
      <c r="DMW583" s="35"/>
      <c r="DMX583" s="106"/>
      <c r="DMY583" s="35"/>
      <c r="DMZ583" s="106"/>
      <c r="DNA583" s="35"/>
      <c r="DNB583" s="106"/>
      <c r="DNC583" s="35"/>
      <c r="DND583" s="106"/>
      <c r="DNE583" s="35"/>
      <c r="DNF583" s="106"/>
      <c r="DNG583" s="35"/>
      <c r="DNH583" s="106"/>
      <c r="DNI583" s="35"/>
      <c r="DNJ583" s="106"/>
      <c r="DNK583" s="35"/>
      <c r="DNL583" s="106"/>
      <c r="DNM583" s="35"/>
      <c r="DNN583" s="106"/>
      <c r="DNO583" s="35"/>
      <c r="DNP583" s="106"/>
      <c r="DNQ583" s="35"/>
      <c r="DNR583" s="106"/>
      <c r="DNS583" s="35"/>
      <c r="DNT583" s="106"/>
      <c r="DNU583" s="35"/>
      <c r="DNV583" s="106"/>
      <c r="DNW583" s="35"/>
      <c r="DNX583" s="106"/>
      <c r="DNY583" s="35"/>
      <c r="DNZ583" s="106"/>
      <c r="DOA583" s="35"/>
      <c r="DOB583" s="106"/>
      <c r="DOC583" s="35"/>
      <c r="DOD583" s="106"/>
      <c r="DOE583" s="35"/>
      <c r="DOF583" s="106"/>
      <c r="DOG583" s="35"/>
      <c r="DOH583" s="106"/>
      <c r="DOI583" s="35"/>
      <c r="DOJ583" s="106"/>
      <c r="DOK583" s="35"/>
      <c r="DOL583" s="106"/>
      <c r="DOM583" s="35"/>
      <c r="DON583" s="106"/>
      <c r="DOO583" s="35"/>
      <c r="DOP583" s="106"/>
      <c r="DOQ583" s="35"/>
      <c r="DOR583" s="106"/>
      <c r="DOS583" s="35"/>
      <c r="DOT583" s="106"/>
      <c r="DOU583" s="35"/>
      <c r="DOV583" s="106"/>
      <c r="DOW583" s="35"/>
      <c r="DOX583" s="106"/>
      <c r="DOY583" s="35"/>
      <c r="DOZ583" s="106"/>
      <c r="DPA583" s="35"/>
      <c r="DPB583" s="106"/>
      <c r="DPC583" s="35"/>
      <c r="DPD583" s="106"/>
      <c r="DPE583" s="35"/>
      <c r="DPF583" s="106"/>
      <c r="DPG583" s="35"/>
      <c r="DPH583" s="106"/>
      <c r="DPI583" s="35"/>
      <c r="DPJ583" s="106"/>
      <c r="DPK583" s="35"/>
      <c r="DPL583" s="106"/>
      <c r="DPM583" s="35"/>
      <c r="DPN583" s="106"/>
      <c r="DPO583" s="35"/>
      <c r="DPP583" s="106"/>
      <c r="DPQ583" s="35"/>
      <c r="DPR583" s="106"/>
      <c r="DPS583" s="35"/>
      <c r="DPT583" s="106"/>
      <c r="DPU583" s="35"/>
      <c r="DPV583" s="106"/>
      <c r="DPW583" s="35"/>
      <c r="DPX583" s="106"/>
      <c r="DPY583" s="35"/>
      <c r="DPZ583" s="106"/>
      <c r="DQA583" s="35"/>
      <c r="DQB583" s="106"/>
      <c r="DQC583" s="35"/>
      <c r="DQD583" s="106"/>
      <c r="DQE583" s="35"/>
      <c r="DQF583" s="106"/>
      <c r="DQG583" s="35"/>
      <c r="DQH583" s="106"/>
      <c r="DQI583" s="35"/>
      <c r="DQJ583" s="106"/>
      <c r="DQK583" s="35"/>
      <c r="DQL583" s="106"/>
      <c r="DQM583" s="35"/>
      <c r="DQN583" s="106"/>
      <c r="DQO583" s="35"/>
      <c r="DQP583" s="106"/>
      <c r="DQQ583" s="35"/>
      <c r="DQR583" s="106"/>
      <c r="DQS583" s="35"/>
      <c r="DQT583" s="106"/>
      <c r="DQU583" s="35"/>
      <c r="DQV583" s="106"/>
      <c r="DQW583" s="35"/>
      <c r="DQX583" s="106"/>
      <c r="DQY583" s="35"/>
      <c r="DQZ583" s="106"/>
      <c r="DRA583" s="35"/>
      <c r="DRB583" s="106"/>
      <c r="DRC583" s="35"/>
      <c r="DRD583" s="106"/>
      <c r="DRE583" s="35"/>
      <c r="DRF583" s="106"/>
      <c r="DRG583" s="35"/>
      <c r="DRH583" s="106"/>
      <c r="DRI583" s="35"/>
      <c r="DRJ583" s="106"/>
      <c r="DRK583" s="35"/>
      <c r="DRL583" s="106"/>
      <c r="DRM583" s="35"/>
      <c r="DRN583" s="106"/>
      <c r="DRO583" s="35"/>
      <c r="DRP583" s="106"/>
      <c r="DRQ583" s="35"/>
      <c r="DRR583" s="106"/>
      <c r="DRS583" s="35"/>
      <c r="DRT583" s="106"/>
      <c r="DRU583" s="35"/>
      <c r="DRV583" s="106"/>
      <c r="DRW583" s="35"/>
      <c r="DRX583" s="106"/>
      <c r="DRY583" s="35"/>
      <c r="DRZ583" s="106"/>
      <c r="DSA583" s="35"/>
      <c r="DSB583" s="106"/>
      <c r="DSC583" s="35"/>
      <c r="DSD583" s="106"/>
      <c r="DSE583" s="35"/>
      <c r="DSF583" s="106"/>
      <c r="DSG583" s="35"/>
      <c r="DSH583" s="106"/>
      <c r="DSI583" s="35"/>
      <c r="DSJ583" s="106"/>
      <c r="DSK583" s="35"/>
      <c r="DSL583" s="106"/>
      <c r="DSM583" s="35"/>
      <c r="DSN583" s="106"/>
      <c r="DSO583" s="35"/>
      <c r="DSP583" s="106"/>
      <c r="DSQ583" s="35"/>
      <c r="DSR583" s="106"/>
      <c r="DSS583" s="35"/>
      <c r="DST583" s="106"/>
      <c r="DSU583" s="35"/>
      <c r="DSV583" s="106"/>
      <c r="DSW583" s="35"/>
      <c r="DSX583" s="106"/>
      <c r="DSY583" s="35"/>
      <c r="DSZ583" s="106"/>
      <c r="DTA583" s="35"/>
      <c r="DTB583" s="106"/>
      <c r="DTC583" s="35"/>
      <c r="DTD583" s="106"/>
      <c r="DTE583" s="35"/>
      <c r="DTF583" s="106"/>
      <c r="DTG583" s="35"/>
      <c r="DTH583" s="106"/>
      <c r="DTI583" s="35"/>
      <c r="DTJ583" s="106"/>
      <c r="DTK583" s="35"/>
      <c r="DTL583" s="106"/>
      <c r="DTM583" s="35"/>
      <c r="DTN583" s="106"/>
      <c r="DTO583" s="35"/>
      <c r="DTP583" s="106"/>
      <c r="DTQ583" s="35"/>
      <c r="DTR583" s="106"/>
      <c r="DTS583" s="35"/>
      <c r="DTT583" s="106"/>
      <c r="DTU583" s="35"/>
      <c r="DTV583" s="106"/>
      <c r="DTW583" s="35"/>
      <c r="DTX583" s="106"/>
      <c r="DTY583" s="35"/>
      <c r="DTZ583" s="106"/>
      <c r="DUA583" s="35"/>
      <c r="DUB583" s="106"/>
      <c r="DUC583" s="35"/>
      <c r="DUD583" s="106"/>
      <c r="DUE583" s="35"/>
      <c r="DUF583" s="106"/>
      <c r="DUG583" s="35"/>
      <c r="DUH583" s="106"/>
      <c r="DUI583" s="35"/>
      <c r="DUJ583" s="106"/>
      <c r="DUK583" s="35"/>
      <c r="DUL583" s="106"/>
      <c r="DUM583" s="35"/>
      <c r="DUN583" s="106"/>
      <c r="DUO583" s="35"/>
      <c r="DUP583" s="106"/>
      <c r="DUQ583" s="35"/>
      <c r="DUR583" s="106"/>
      <c r="DUS583" s="35"/>
      <c r="DUT583" s="106"/>
      <c r="DUU583" s="35"/>
      <c r="DUV583" s="106"/>
      <c r="DUW583" s="35"/>
      <c r="DUX583" s="106"/>
      <c r="DUY583" s="35"/>
      <c r="DUZ583" s="106"/>
      <c r="DVA583" s="35"/>
      <c r="DVB583" s="106"/>
      <c r="DVC583" s="35"/>
      <c r="DVD583" s="106"/>
      <c r="DVE583" s="35"/>
      <c r="DVF583" s="106"/>
      <c r="DVG583" s="35"/>
      <c r="DVH583" s="106"/>
      <c r="DVI583" s="35"/>
      <c r="DVJ583" s="106"/>
      <c r="DVK583" s="35"/>
      <c r="DVL583" s="106"/>
      <c r="DVM583" s="35"/>
      <c r="DVN583" s="106"/>
      <c r="DVO583" s="35"/>
      <c r="DVP583" s="106"/>
      <c r="DVQ583" s="35"/>
      <c r="DVR583" s="106"/>
      <c r="DVS583" s="35"/>
      <c r="DVT583" s="106"/>
      <c r="DVU583" s="35"/>
      <c r="DVV583" s="106"/>
      <c r="DVW583" s="35"/>
      <c r="DVX583" s="106"/>
      <c r="DVY583" s="35"/>
      <c r="DVZ583" s="106"/>
      <c r="DWA583" s="35"/>
      <c r="DWB583" s="106"/>
      <c r="DWC583" s="35"/>
      <c r="DWD583" s="106"/>
      <c r="DWE583" s="35"/>
      <c r="DWF583" s="106"/>
      <c r="DWG583" s="35"/>
      <c r="DWH583" s="106"/>
      <c r="DWI583" s="35"/>
      <c r="DWJ583" s="106"/>
      <c r="DWK583" s="35"/>
      <c r="DWL583" s="106"/>
      <c r="DWM583" s="35"/>
      <c r="DWN583" s="106"/>
      <c r="DWO583" s="35"/>
      <c r="DWP583" s="106"/>
      <c r="DWQ583" s="35"/>
      <c r="DWR583" s="106"/>
      <c r="DWS583" s="35"/>
      <c r="DWT583" s="106"/>
      <c r="DWU583" s="35"/>
      <c r="DWV583" s="106"/>
      <c r="DWW583" s="35"/>
      <c r="DWX583" s="106"/>
      <c r="DWY583" s="35"/>
      <c r="DWZ583" s="106"/>
      <c r="DXA583" s="35"/>
      <c r="DXB583" s="106"/>
      <c r="DXC583" s="35"/>
      <c r="DXD583" s="106"/>
      <c r="DXE583" s="35"/>
      <c r="DXF583" s="106"/>
      <c r="DXG583" s="35"/>
      <c r="DXH583" s="106"/>
      <c r="DXI583" s="35"/>
      <c r="DXJ583" s="106"/>
      <c r="DXK583" s="35"/>
      <c r="DXL583" s="106"/>
      <c r="DXM583" s="35"/>
      <c r="DXN583" s="106"/>
      <c r="DXO583" s="35"/>
      <c r="DXP583" s="106"/>
      <c r="DXQ583" s="35"/>
      <c r="DXR583" s="106"/>
      <c r="DXS583" s="35"/>
      <c r="DXT583" s="106"/>
      <c r="DXU583" s="35"/>
      <c r="DXV583" s="106"/>
      <c r="DXW583" s="35"/>
      <c r="DXX583" s="106"/>
      <c r="DXY583" s="35"/>
      <c r="DXZ583" s="106"/>
      <c r="DYA583" s="35"/>
      <c r="DYB583" s="106"/>
      <c r="DYC583" s="35"/>
      <c r="DYD583" s="106"/>
      <c r="DYE583" s="35"/>
      <c r="DYF583" s="106"/>
      <c r="DYG583" s="35"/>
      <c r="DYH583" s="106"/>
      <c r="DYI583" s="35"/>
      <c r="DYJ583" s="106"/>
      <c r="DYK583" s="35"/>
      <c r="DYL583" s="106"/>
      <c r="DYM583" s="35"/>
      <c r="DYN583" s="106"/>
      <c r="DYO583" s="35"/>
      <c r="DYP583" s="106"/>
      <c r="DYQ583" s="35"/>
      <c r="DYR583" s="106"/>
      <c r="DYS583" s="35"/>
      <c r="DYT583" s="106"/>
      <c r="DYU583" s="35"/>
      <c r="DYV583" s="106"/>
      <c r="DYW583" s="35"/>
      <c r="DYX583" s="106"/>
      <c r="DYY583" s="35"/>
      <c r="DYZ583" s="106"/>
      <c r="DZA583" s="35"/>
      <c r="DZB583" s="106"/>
      <c r="DZC583" s="35"/>
      <c r="DZD583" s="106"/>
      <c r="DZE583" s="35"/>
      <c r="DZF583" s="106"/>
      <c r="DZG583" s="35"/>
      <c r="DZH583" s="106"/>
      <c r="DZI583" s="35"/>
      <c r="DZJ583" s="106"/>
      <c r="DZK583" s="35"/>
      <c r="DZL583" s="106"/>
      <c r="DZM583" s="35"/>
      <c r="DZN583" s="106"/>
      <c r="DZO583" s="35"/>
      <c r="DZP583" s="106"/>
      <c r="DZQ583" s="35"/>
      <c r="DZR583" s="106"/>
      <c r="DZS583" s="35"/>
      <c r="DZT583" s="106"/>
      <c r="DZU583" s="35"/>
      <c r="DZV583" s="106"/>
      <c r="DZW583" s="35"/>
      <c r="DZX583" s="106"/>
      <c r="DZY583" s="35"/>
      <c r="DZZ583" s="106"/>
      <c r="EAA583" s="35"/>
      <c r="EAB583" s="106"/>
      <c r="EAC583" s="35"/>
      <c r="EAD583" s="106"/>
      <c r="EAE583" s="35"/>
      <c r="EAF583" s="106"/>
      <c r="EAG583" s="35"/>
      <c r="EAH583" s="106"/>
      <c r="EAI583" s="35"/>
      <c r="EAJ583" s="106"/>
      <c r="EAK583" s="35"/>
      <c r="EAL583" s="106"/>
      <c r="EAM583" s="35"/>
      <c r="EAN583" s="106"/>
      <c r="EAO583" s="35"/>
      <c r="EAP583" s="106"/>
      <c r="EAQ583" s="35"/>
      <c r="EAR583" s="106"/>
      <c r="EAS583" s="35"/>
      <c r="EAT583" s="106"/>
      <c r="EAU583" s="35"/>
      <c r="EAV583" s="106"/>
      <c r="EAW583" s="35"/>
      <c r="EAX583" s="106"/>
      <c r="EAY583" s="35"/>
      <c r="EAZ583" s="106"/>
      <c r="EBA583" s="35"/>
      <c r="EBB583" s="106"/>
      <c r="EBC583" s="35"/>
      <c r="EBD583" s="106"/>
      <c r="EBE583" s="35"/>
      <c r="EBF583" s="106"/>
      <c r="EBG583" s="35"/>
      <c r="EBH583" s="106"/>
      <c r="EBI583" s="35"/>
      <c r="EBJ583" s="106"/>
      <c r="EBK583" s="35"/>
      <c r="EBL583" s="106"/>
      <c r="EBM583" s="35"/>
      <c r="EBN583" s="106"/>
      <c r="EBO583" s="35"/>
      <c r="EBP583" s="106"/>
      <c r="EBQ583" s="35"/>
      <c r="EBR583" s="106"/>
      <c r="EBS583" s="35"/>
      <c r="EBT583" s="106"/>
      <c r="EBU583" s="35"/>
      <c r="EBV583" s="106"/>
      <c r="EBW583" s="35"/>
      <c r="EBX583" s="106"/>
      <c r="EBY583" s="35"/>
      <c r="EBZ583" s="106"/>
      <c r="ECA583" s="35"/>
      <c r="ECB583" s="106"/>
      <c r="ECC583" s="35"/>
      <c r="ECD583" s="106"/>
      <c r="ECE583" s="35"/>
      <c r="ECF583" s="106"/>
      <c r="ECG583" s="35"/>
      <c r="ECH583" s="106"/>
      <c r="ECI583" s="35"/>
      <c r="ECJ583" s="106"/>
      <c r="ECK583" s="35"/>
      <c r="ECL583" s="106"/>
      <c r="ECM583" s="35"/>
      <c r="ECN583" s="106"/>
      <c r="ECO583" s="35"/>
      <c r="ECP583" s="106"/>
      <c r="ECQ583" s="35"/>
      <c r="ECR583" s="106"/>
      <c r="ECS583" s="35"/>
      <c r="ECT583" s="106"/>
      <c r="ECU583" s="35"/>
      <c r="ECV583" s="106"/>
      <c r="ECW583" s="35"/>
      <c r="ECX583" s="106"/>
      <c r="ECY583" s="35"/>
      <c r="ECZ583" s="106"/>
      <c r="EDA583" s="35"/>
      <c r="EDB583" s="106"/>
      <c r="EDC583" s="35"/>
      <c r="EDD583" s="106"/>
      <c r="EDE583" s="35"/>
      <c r="EDF583" s="106"/>
      <c r="EDG583" s="35"/>
      <c r="EDH583" s="106"/>
      <c r="EDI583" s="35"/>
      <c r="EDJ583" s="106"/>
      <c r="EDK583" s="35"/>
      <c r="EDL583" s="106"/>
      <c r="EDM583" s="35"/>
      <c r="EDN583" s="106"/>
      <c r="EDO583" s="35"/>
      <c r="EDP583" s="106"/>
      <c r="EDQ583" s="35"/>
      <c r="EDR583" s="106"/>
      <c r="EDS583" s="35"/>
      <c r="EDT583" s="106"/>
      <c r="EDU583" s="35"/>
      <c r="EDV583" s="106"/>
      <c r="EDW583" s="35"/>
      <c r="EDX583" s="106"/>
      <c r="EDY583" s="35"/>
      <c r="EDZ583" s="106"/>
      <c r="EEA583" s="35"/>
      <c r="EEB583" s="106"/>
      <c r="EEC583" s="35"/>
      <c r="EED583" s="106"/>
      <c r="EEE583" s="35"/>
      <c r="EEF583" s="106"/>
      <c r="EEG583" s="35"/>
      <c r="EEH583" s="106"/>
      <c r="EEI583" s="35"/>
      <c r="EEJ583" s="106"/>
      <c r="EEK583" s="35"/>
      <c r="EEL583" s="106"/>
      <c r="EEM583" s="35"/>
      <c r="EEN583" s="106"/>
      <c r="EEO583" s="35"/>
      <c r="EEP583" s="106"/>
      <c r="EEQ583" s="35"/>
      <c r="EER583" s="106"/>
      <c r="EES583" s="35"/>
      <c r="EET583" s="106"/>
      <c r="EEU583" s="35"/>
      <c r="EEV583" s="106"/>
      <c r="EEW583" s="35"/>
      <c r="EEX583" s="106"/>
      <c r="EEY583" s="35"/>
      <c r="EEZ583" s="106"/>
      <c r="EFA583" s="35"/>
      <c r="EFB583" s="106"/>
      <c r="EFC583" s="35"/>
      <c r="EFD583" s="106"/>
      <c r="EFE583" s="35"/>
      <c r="EFF583" s="106"/>
      <c r="EFG583" s="35"/>
      <c r="EFH583" s="106"/>
      <c r="EFI583" s="35"/>
      <c r="EFJ583" s="106"/>
      <c r="EFK583" s="35"/>
      <c r="EFL583" s="106"/>
      <c r="EFM583" s="35"/>
      <c r="EFN583" s="106"/>
      <c r="EFO583" s="35"/>
      <c r="EFP583" s="106"/>
      <c r="EFQ583" s="35"/>
      <c r="EFR583" s="106"/>
      <c r="EFS583" s="35"/>
      <c r="EFT583" s="106"/>
      <c r="EFU583" s="35"/>
      <c r="EFV583" s="106"/>
      <c r="EFW583" s="35"/>
      <c r="EFX583" s="106"/>
      <c r="EFY583" s="35"/>
      <c r="EFZ583" s="106"/>
      <c r="EGA583" s="35"/>
      <c r="EGB583" s="106"/>
      <c r="EGC583" s="35"/>
      <c r="EGD583" s="106"/>
      <c r="EGE583" s="35"/>
      <c r="EGF583" s="106"/>
      <c r="EGG583" s="35"/>
      <c r="EGH583" s="106"/>
      <c r="EGI583" s="35"/>
      <c r="EGJ583" s="106"/>
      <c r="EGK583" s="35"/>
      <c r="EGL583" s="106"/>
      <c r="EGM583" s="35"/>
      <c r="EGN583" s="106"/>
      <c r="EGO583" s="35"/>
      <c r="EGP583" s="106"/>
      <c r="EGQ583" s="35"/>
      <c r="EGR583" s="106"/>
      <c r="EGS583" s="35"/>
      <c r="EGT583" s="106"/>
      <c r="EGU583" s="35"/>
      <c r="EGV583" s="106"/>
      <c r="EGW583" s="35"/>
      <c r="EGX583" s="106"/>
      <c r="EGY583" s="35"/>
      <c r="EGZ583" s="106"/>
      <c r="EHA583" s="35"/>
      <c r="EHB583" s="106"/>
      <c r="EHC583" s="35"/>
      <c r="EHD583" s="106"/>
      <c r="EHE583" s="35"/>
      <c r="EHF583" s="106"/>
      <c r="EHG583" s="35"/>
      <c r="EHH583" s="106"/>
      <c r="EHI583" s="35"/>
      <c r="EHJ583" s="106"/>
      <c r="EHK583" s="35"/>
      <c r="EHL583" s="106"/>
      <c r="EHM583" s="35"/>
      <c r="EHN583" s="106"/>
      <c r="EHO583" s="35"/>
      <c r="EHP583" s="106"/>
      <c r="EHQ583" s="35"/>
      <c r="EHR583" s="106"/>
      <c r="EHS583" s="35"/>
      <c r="EHT583" s="106"/>
      <c r="EHU583" s="35"/>
      <c r="EHV583" s="106"/>
      <c r="EHW583" s="35"/>
      <c r="EHX583" s="106"/>
      <c r="EHY583" s="35"/>
      <c r="EHZ583" s="106"/>
      <c r="EIA583" s="35"/>
      <c r="EIB583" s="106"/>
      <c r="EIC583" s="35"/>
      <c r="EID583" s="106"/>
      <c r="EIE583" s="35"/>
      <c r="EIF583" s="106"/>
      <c r="EIG583" s="35"/>
      <c r="EIH583" s="106"/>
      <c r="EII583" s="35"/>
      <c r="EIJ583" s="106"/>
      <c r="EIK583" s="35"/>
      <c r="EIL583" s="106"/>
      <c r="EIM583" s="35"/>
      <c r="EIN583" s="106"/>
      <c r="EIO583" s="35"/>
      <c r="EIP583" s="106"/>
      <c r="EIQ583" s="35"/>
      <c r="EIR583" s="106"/>
      <c r="EIS583" s="35"/>
      <c r="EIT583" s="106"/>
      <c r="EIU583" s="35"/>
      <c r="EIV583" s="106"/>
      <c r="EIW583" s="35"/>
      <c r="EIX583" s="106"/>
      <c r="EIY583" s="35"/>
      <c r="EIZ583" s="106"/>
      <c r="EJA583" s="35"/>
      <c r="EJB583" s="106"/>
      <c r="EJC583" s="35"/>
      <c r="EJD583" s="106"/>
      <c r="EJE583" s="35"/>
      <c r="EJF583" s="106"/>
      <c r="EJG583" s="35"/>
      <c r="EJH583" s="106"/>
      <c r="EJI583" s="35"/>
      <c r="EJJ583" s="106"/>
      <c r="EJK583" s="35"/>
      <c r="EJL583" s="106"/>
      <c r="EJM583" s="35"/>
      <c r="EJN583" s="106"/>
      <c r="EJO583" s="35"/>
      <c r="EJP583" s="106"/>
      <c r="EJQ583" s="35"/>
      <c r="EJR583" s="106"/>
      <c r="EJS583" s="35"/>
      <c r="EJT583" s="106"/>
      <c r="EJU583" s="35"/>
      <c r="EJV583" s="106"/>
      <c r="EJW583" s="35"/>
      <c r="EJX583" s="106"/>
      <c r="EJY583" s="35"/>
      <c r="EJZ583" s="106"/>
      <c r="EKA583" s="35"/>
      <c r="EKB583" s="106"/>
      <c r="EKC583" s="35"/>
      <c r="EKD583" s="106"/>
      <c r="EKE583" s="35"/>
      <c r="EKF583" s="106"/>
      <c r="EKG583" s="35"/>
      <c r="EKH583" s="106"/>
      <c r="EKI583" s="35"/>
      <c r="EKJ583" s="106"/>
      <c r="EKK583" s="35"/>
      <c r="EKL583" s="106"/>
      <c r="EKM583" s="35"/>
      <c r="EKN583" s="106"/>
      <c r="EKO583" s="35"/>
      <c r="EKP583" s="106"/>
      <c r="EKQ583" s="35"/>
      <c r="EKR583" s="106"/>
      <c r="EKS583" s="35"/>
      <c r="EKT583" s="106"/>
      <c r="EKU583" s="35"/>
      <c r="EKV583" s="106"/>
      <c r="EKW583" s="35"/>
      <c r="EKX583" s="106"/>
      <c r="EKY583" s="35"/>
      <c r="EKZ583" s="106"/>
      <c r="ELA583" s="35"/>
      <c r="ELB583" s="106"/>
      <c r="ELC583" s="35"/>
      <c r="ELD583" s="106"/>
      <c r="ELE583" s="35"/>
      <c r="ELF583" s="106"/>
      <c r="ELG583" s="35"/>
      <c r="ELH583" s="106"/>
      <c r="ELI583" s="35"/>
      <c r="ELJ583" s="106"/>
      <c r="ELK583" s="35"/>
      <c r="ELL583" s="106"/>
      <c r="ELM583" s="35"/>
      <c r="ELN583" s="106"/>
      <c r="ELO583" s="35"/>
      <c r="ELP583" s="106"/>
      <c r="ELQ583" s="35"/>
      <c r="ELR583" s="106"/>
      <c r="ELS583" s="35"/>
      <c r="ELT583" s="106"/>
      <c r="ELU583" s="35"/>
      <c r="ELV583" s="106"/>
      <c r="ELW583" s="35"/>
      <c r="ELX583" s="106"/>
      <c r="ELY583" s="35"/>
      <c r="ELZ583" s="106"/>
      <c r="EMA583" s="35"/>
      <c r="EMB583" s="106"/>
      <c r="EMC583" s="35"/>
      <c r="EMD583" s="106"/>
      <c r="EME583" s="35"/>
      <c r="EMF583" s="106"/>
      <c r="EMG583" s="35"/>
      <c r="EMH583" s="106"/>
      <c r="EMI583" s="35"/>
      <c r="EMJ583" s="106"/>
      <c r="EMK583" s="35"/>
      <c r="EML583" s="106"/>
      <c r="EMM583" s="35"/>
      <c r="EMN583" s="106"/>
      <c r="EMO583" s="35"/>
      <c r="EMP583" s="106"/>
      <c r="EMQ583" s="35"/>
      <c r="EMR583" s="106"/>
      <c r="EMS583" s="35"/>
      <c r="EMT583" s="106"/>
      <c r="EMU583" s="35"/>
      <c r="EMV583" s="106"/>
      <c r="EMW583" s="35"/>
      <c r="EMX583" s="106"/>
      <c r="EMY583" s="35"/>
      <c r="EMZ583" s="106"/>
      <c r="ENA583" s="35"/>
      <c r="ENB583" s="106"/>
      <c r="ENC583" s="35"/>
      <c r="END583" s="106"/>
      <c r="ENE583" s="35"/>
      <c r="ENF583" s="106"/>
      <c r="ENG583" s="35"/>
      <c r="ENH583" s="106"/>
      <c r="ENI583" s="35"/>
      <c r="ENJ583" s="106"/>
      <c r="ENK583" s="35"/>
      <c r="ENL583" s="106"/>
      <c r="ENM583" s="35"/>
      <c r="ENN583" s="106"/>
      <c r="ENO583" s="35"/>
      <c r="ENP583" s="106"/>
      <c r="ENQ583" s="35"/>
      <c r="ENR583" s="106"/>
      <c r="ENS583" s="35"/>
      <c r="ENT583" s="106"/>
      <c r="ENU583" s="35"/>
      <c r="ENV583" s="106"/>
      <c r="ENW583" s="35"/>
      <c r="ENX583" s="106"/>
      <c r="ENY583" s="35"/>
      <c r="ENZ583" s="106"/>
      <c r="EOA583" s="35"/>
      <c r="EOB583" s="106"/>
      <c r="EOC583" s="35"/>
      <c r="EOD583" s="106"/>
      <c r="EOE583" s="35"/>
      <c r="EOF583" s="106"/>
      <c r="EOG583" s="35"/>
      <c r="EOH583" s="106"/>
      <c r="EOI583" s="35"/>
      <c r="EOJ583" s="106"/>
      <c r="EOK583" s="35"/>
      <c r="EOL583" s="106"/>
      <c r="EOM583" s="35"/>
      <c r="EON583" s="106"/>
      <c r="EOO583" s="35"/>
      <c r="EOP583" s="106"/>
      <c r="EOQ583" s="35"/>
      <c r="EOR583" s="106"/>
      <c r="EOS583" s="35"/>
      <c r="EOT583" s="106"/>
      <c r="EOU583" s="35"/>
      <c r="EOV583" s="106"/>
      <c r="EOW583" s="35"/>
      <c r="EOX583" s="106"/>
      <c r="EOY583" s="35"/>
      <c r="EOZ583" s="106"/>
      <c r="EPA583" s="35"/>
      <c r="EPB583" s="106"/>
      <c r="EPC583" s="35"/>
      <c r="EPD583" s="106"/>
      <c r="EPE583" s="35"/>
      <c r="EPF583" s="106"/>
      <c r="EPG583" s="35"/>
      <c r="EPH583" s="106"/>
      <c r="EPI583" s="35"/>
      <c r="EPJ583" s="106"/>
      <c r="EPK583" s="35"/>
      <c r="EPL583" s="106"/>
      <c r="EPM583" s="35"/>
      <c r="EPN583" s="106"/>
      <c r="EPO583" s="35"/>
      <c r="EPP583" s="106"/>
      <c r="EPQ583" s="35"/>
      <c r="EPR583" s="106"/>
      <c r="EPS583" s="35"/>
      <c r="EPT583" s="106"/>
      <c r="EPU583" s="35"/>
      <c r="EPV583" s="106"/>
      <c r="EPW583" s="35"/>
      <c r="EPX583" s="106"/>
      <c r="EPY583" s="35"/>
      <c r="EPZ583" s="106"/>
      <c r="EQA583" s="35"/>
      <c r="EQB583" s="106"/>
      <c r="EQC583" s="35"/>
      <c r="EQD583" s="106"/>
      <c r="EQE583" s="35"/>
      <c r="EQF583" s="106"/>
      <c r="EQG583" s="35"/>
      <c r="EQH583" s="106"/>
      <c r="EQI583" s="35"/>
      <c r="EQJ583" s="106"/>
      <c r="EQK583" s="35"/>
      <c r="EQL583" s="106"/>
      <c r="EQM583" s="35"/>
      <c r="EQN583" s="106"/>
      <c r="EQO583" s="35"/>
      <c r="EQP583" s="106"/>
      <c r="EQQ583" s="35"/>
      <c r="EQR583" s="106"/>
      <c r="EQS583" s="35"/>
      <c r="EQT583" s="106"/>
      <c r="EQU583" s="35"/>
      <c r="EQV583" s="106"/>
      <c r="EQW583" s="35"/>
      <c r="EQX583" s="106"/>
      <c r="EQY583" s="35"/>
      <c r="EQZ583" s="106"/>
      <c r="ERA583" s="35"/>
      <c r="ERB583" s="106"/>
      <c r="ERC583" s="35"/>
      <c r="ERD583" s="106"/>
      <c r="ERE583" s="35"/>
      <c r="ERF583" s="106"/>
      <c r="ERG583" s="35"/>
      <c r="ERH583" s="106"/>
      <c r="ERI583" s="35"/>
      <c r="ERJ583" s="106"/>
      <c r="ERK583" s="35"/>
      <c r="ERL583" s="106"/>
      <c r="ERM583" s="35"/>
      <c r="ERN583" s="106"/>
      <c r="ERO583" s="35"/>
      <c r="ERP583" s="106"/>
      <c r="ERQ583" s="35"/>
      <c r="ERR583" s="106"/>
      <c r="ERS583" s="35"/>
      <c r="ERT583" s="106"/>
      <c r="ERU583" s="35"/>
      <c r="ERV583" s="106"/>
      <c r="ERW583" s="35"/>
      <c r="ERX583" s="106"/>
      <c r="ERY583" s="35"/>
      <c r="ERZ583" s="106"/>
      <c r="ESA583" s="35"/>
      <c r="ESB583" s="106"/>
      <c r="ESC583" s="35"/>
      <c r="ESD583" s="106"/>
      <c r="ESE583" s="35"/>
      <c r="ESF583" s="106"/>
      <c r="ESG583" s="35"/>
      <c r="ESH583" s="106"/>
      <c r="ESI583" s="35"/>
      <c r="ESJ583" s="106"/>
      <c r="ESK583" s="35"/>
      <c r="ESL583" s="106"/>
      <c r="ESM583" s="35"/>
      <c r="ESN583" s="106"/>
      <c r="ESO583" s="35"/>
      <c r="ESP583" s="106"/>
      <c r="ESQ583" s="35"/>
      <c r="ESR583" s="106"/>
      <c r="ESS583" s="35"/>
      <c r="EST583" s="106"/>
      <c r="ESU583" s="35"/>
      <c r="ESV583" s="106"/>
      <c r="ESW583" s="35"/>
      <c r="ESX583" s="106"/>
      <c r="ESY583" s="35"/>
      <c r="ESZ583" s="106"/>
      <c r="ETA583" s="35"/>
      <c r="ETB583" s="106"/>
      <c r="ETC583" s="35"/>
      <c r="ETD583" s="106"/>
      <c r="ETE583" s="35"/>
      <c r="ETF583" s="106"/>
      <c r="ETG583" s="35"/>
      <c r="ETH583" s="106"/>
      <c r="ETI583" s="35"/>
      <c r="ETJ583" s="106"/>
      <c r="ETK583" s="35"/>
      <c r="ETL583" s="106"/>
      <c r="ETM583" s="35"/>
      <c r="ETN583" s="106"/>
      <c r="ETO583" s="35"/>
      <c r="ETP583" s="106"/>
      <c r="ETQ583" s="35"/>
      <c r="ETR583" s="106"/>
      <c r="ETS583" s="35"/>
      <c r="ETT583" s="106"/>
      <c r="ETU583" s="35"/>
      <c r="ETV583" s="106"/>
      <c r="ETW583" s="35"/>
      <c r="ETX583" s="106"/>
      <c r="ETY583" s="35"/>
      <c r="ETZ583" s="106"/>
      <c r="EUA583" s="35"/>
      <c r="EUB583" s="106"/>
      <c r="EUC583" s="35"/>
      <c r="EUD583" s="106"/>
      <c r="EUE583" s="35"/>
      <c r="EUF583" s="106"/>
      <c r="EUG583" s="35"/>
      <c r="EUH583" s="106"/>
      <c r="EUI583" s="35"/>
      <c r="EUJ583" s="106"/>
      <c r="EUK583" s="35"/>
      <c r="EUL583" s="106"/>
      <c r="EUM583" s="35"/>
      <c r="EUN583" s="106"/>
      <c r="EUO583" s="35"/>
      <c r="EUP583" s="106"/>
      <c r="EUQ583" s="35"/>
      <c r="EUR583" s="106"/>
      <c r="EUS583" s="35"/>
      <c r="EUT583" s="106"/>
      <c r="EUU583" s="35"/>
      <c r="EUV583" s="106"/>
      <c r="EUW583" s="35"/>
      <c r="EUX583" s="106"/>
      <c r="EUY583" s="35"/>
      <c r="EUZ583" s="106"/>
      <c r="EVA583" s="35"/>
      <c r="EVB583" s="106"/>
      <c r="EVC583" s="35"/>
      <c r="EVD583" s="106"/>
      <c r="EVE583" s="35"/>
      <c r="EVF583" s="106"/>
      <c r="EVG583" s="35"/>
      <c r="EVH583" s="106"/>
      <c r="EVI583" s="35"/>
      <c r="EVJ583" s="106"/>
      <c r="EVK583" s="35"/>
      <c r="EVL583" s="106"/>
      <c r="EVM583" s="35"/>
      <c r="EVN583" s="106"/>
      <c r="EVO583" s="35"/>
      <c r="EVP583" s="106"/>
      <c r="EVQ583" s="35"/>
      <c r="EVR583" s="106"/>
      <c r="EVS583" s="35"/>
      <c r="EVT583" s="106"/>
      <c r="EVU583" s="35"/>
      <c r="EVV583" s="106"/>
      <c r="EVW583" s="35"/>
      <c r="EVX583" s="106"/>
      <c r="EVY583" s="35"/>
      <c r="EVZ583" s="106"/>
      <c r="EWA583" s="35"/>
      <c r="EWB583" s="106"/>
      <c r="EWC583" s="35"/>
      <c r="EWD583" s="106"/>
      <c r="EWE583" s="35"/>
      <c r="EWF583" s="106"/>
      <c r="EWG583" s="35"/>
      <c r="EWH583" s="106"/>
      <c r="EWI583" s="35"/>
      <c r="EWJ583" s="106"/>
      <c r="EWK583" s="35"/>
      <c r="EWL583" s="106"/>
      <c r="EWM583" s="35"/>
      <c r="EWN583" s="106"/>
      <c r="EWO583" s="35"/>
      <c r="EWP583" s="106"/>
      <c r="EWQ583" s="35"/>
      <c r="EWR583" s="106"/>
      <c r="EWS583" s="35"/>
      <c r="EWT583" s="106"/>
      <c r="EWU583" s="35"/>
      <c r="EWV583" s="106"/>
      <c r="EWW583" s="35"/>
      <c r="EWX583" s="106"/>
      <c r="EWY583" s="35"/>
      <c r="EWZ583" s="106"/>
      <c r="EXA583" s="35"/>
      <c r="EXB583" s="106"/>
      <c r="EXC583" s="35"/>
      <c r="EXD583" s="106"/>
      <c r="EXE583" s="35"/>
      <c r="EXF583" s="106"/>
      <c r="EXG583" s="35"/>
      <c r="EXH583" s="106"/>
      <c r="EXI583" s="35"/>
      <c r="EXJ583" s="106"/>
      <c r="EXK583" s="35"/>
      <c r="EXL583" s="106"/>
      <c r="EXM583" s="35"/>
      <c r="EXN583" s="106"/>
      <c r="EXO583" s="35"/>
      <c r="EXP583" s="106"/>
      <c r="EXQ583" s="35"/>
      <c r="EXR583" s="106"/>
      <c r="EXS583" s="35"/>
      <c r="EXT583" s="106"/>
      <c r="EXU583" s="35"/>
      <c r="EXV583" s="106"/>
      <c r="EXW583" s="35"/>
      <c r="EXX583" s="106"/>
      <c r="EXY583" s="35"/>
      <c r="EXZ583" s="106"/>
      <c r="EYA583" s="35"/>
      <c r="EYB583" s="106"/>
      <c r="EYC583" s="35"/>
      <c r="EYD583" s="106"/>
      <c r="EYE583" s="35"/>
      <c r="EYF583" s="106"/>
      <c r="EYG583" s="35"/>
      <c r="EYH583" s="106"/>
      <c r="EYI583" s="35"/>
      <c r="EYJ583" s="106"/>
      <c r="EYK583" s="35"/>
      <c r="EYL583" s="106"/>
      <c r="EYM583" s="35"/>
      <c r="EYN583" s="106"/>
      <c r="EYO583" s="35"/>
      <c r="EYP583" s="106"/>
      <c r="EYQ583" s="35"/>
      <c r="EYR583" s="106"/>
      <c r="EYS583" s="35"/>
      <c r="EYT583" s="106"/>
      <c r="EYU583" s="35"/>
      <c r="EYV583" s="106"/>
      <c r="EYW583" s="35"/>
      <c r="EYX583" s="106"/>
      <c r="EYY583" s="35"/>
      <c r="EYZ583" s="106"/>
      <c r="EZA583" s="35"/>
      <c r="EZB583" s="106"/>
      <c r="EZC583" s="35"/>
      <c r="EZD583" s="106"/>
      <c r="EZE583" s="35"/>
      <c r="EZF583" s="106"/>
      <c r="EZG583" s="35"/>
      <c r="EZH583" s="106"/>
      <c r="EZI583" s="35"/>
      <c r="EZJ583" s="106"/>
      <c r="EZK583" s="35"/>
      <c r="EZL583" s="106"/>
      <c r="EZM583" s="35"/>
      <c r="EZN583" s="106"/>
      <c r="EZO583" s="35"/>
      <c r="EZP583" s="106"/>
      <c r="EZQ583" s="35"/>
      <c r="EZR583" s="106"/>
      <c r="EZS583" s="35"/>
      <c r="EZT583" s="106"/>
      <c r="EZU583" s="35"/>
      <c r="EZV583" s="106"/>
      <c r="EZW583" s="35"/>
      <c r="EZX583" s="106"/>
      <c r="EZY583" s="35"/>
      <c r="EZZ583" s="106"/>
      <c r="FAA583" s="35"/>
      <c r="FAB583" s="106"/>
      <c r="FAC583" s="35"/>
      <c r="FAD583" s="106"/>
      <c r="FAE583" s="35"/>
      <c r="FAF583" s="106"/>
      <c r="FAG583" s="35"/>
      <c r="FAH583" s="106"/>
      <c r="FAI583" s="35"/>
      <c r="FAJ583" s="106"/>
      <c r="FAK583" s="35"/>
      <c r="FAL583" s="106"/>
      <c r="FAM583" s="35"/>
      <c r="FAN583" s="106"/>
      <c r="FAO583" s="35"/>
      <c r="FAP583" s="106"/>
      <c r="FAQ583" s="35"/>
      <c r="FAR583" s="106"/>
      <c r="FAS583" s="35"/>
      <c r="FAT583" s="106"/>
      <c r="FAU583" s="35"/>
      <c r="FAV583" s="106"/>
      <c r="FAW583" s="35"/>
      <c r="FAX583" s="106"/>
      <c r="FAY583" s="35"/>
      <c r="FAZ583" s="106"/>
      <c r="FBA583" s="35"/>
      <c r="FBB583" s="106"/>
      <c r="FBC583" s="35"/>
      <c r="FBD583" s="106"/>
      <c r="FBE583" s="35"/>
      <c r="FBF583" s="106"/>
      <c r="FBG583" s="35"/>
      <c r="FBH583" s="106"/>
      <c r="FBI583" s="35"/>
      <c r="FBJ583" s="106"/>
      <c r="FBK583" s="35"/>
      <c r="FBL583" s="106"/>
      <c r="FBM583" s="35"/>
      <c r="FBN583" s="106"/>
      <c r="FBO583" s="35"/>
      <c r="FBP583" s="106"/>
      <c r="FBQ583" s="35"/>
      <c r="FBR583" s="106"/>
      <c r="FBS583" s="35"/>
      <c r="FBT583" s="106"/>
      <c r="FBU583" s="35"/>
      <c r="FBV583" s="106"/>
      <c r="FBW583" s="35"/>
      <c r="FBX583" s="106"/>
      <c r="FBY583" s="35"/>
      <c r="FBZ583" s="106"/>
      <c r="FCA583" s="35"/>
      <c r="FCB583" s="106"/>
      <c r="FCC583" s="35"/>
      <c r="FCD583" s="106"/>
      <c r="FCE583" s="35"/>
      <c r="FCF583" s="106"/>
      <c r="FCG583" s="35"/>
      <c r="FCH583" s="106"/>
      <c r="FCI583" s="35"/>
      <c r="FCJ583" s="106"/>
      <c r="FCK583" s="35"/>
      <c r="FCL583" s="106"/>
      <c r="FCM583" s="35"/>
      <c r="FCN583" s="106"/>
      <c r="FCO583" s="35"/>
      <c r="FCP583" s="106"/>
      <c r="FCQ583" s="35"/>
      <c r="FCR583" s="106"/>
      <c r="FCS583" s="35"/>
      <c r="FCT583" s="106"/>
      <c r="FCU583" s="35"/>
      <c r="FCV583" s="106"/>
      <c r="FCW583" s="35"/>
      <c r="FCX583" s="106"/>
      <c r="FCY583" s="35"/>
      <c r="FCZ583" s="106"/>
      <c r="FDA583" s="35"/>
      <c r="FDB583" s="106"/>
      <c r="FDC583" s="35"/>
      <c r="FDD583" s="106"/>
      <c r="FDE583" s="35"/>
      <c r="FDF583" s="106"/>
      <c r="FDG583" s="35"/>
      <c r="FDH583" s="106"/>
      <c r="FDI583" s="35"/>
      <c r="FDJ583" s="106"/>
      <c r="FDK583" s="35"/>
      <c r="FDL583" s="106"/>
      <c r="FDM583" s="35"/>
      <c r="FDN583" s="106"/>
      <c r="FDO583" s="35"/>
      <c r="FDP583" s="106"/>
      <c r="FDQ583" s="35"/>
      <c r="FDR583" s="106"/>
      <c r="FDS583" s="35"/>
      <c r="FDT583" s="106"/>
      <c r="FDU583" s="35"/>
      <c r="FDV583" s="106"/>
      <c r="FDW583" s="35"/>
      <c r="FDX583" s="106"/>
      <c r="FDY583" s="35"/>
      <c r="FDZ583" s="106"/>
      <c r="FEA583" s="35"/>
      <c r="FEB583" s="106"/>
      <c r="FEC583" s="35"/>
      <c r="FED583" s="106"/>
      <c r="FEE583" s="35"/>
      <c r="FEF583" s="106"/>
      <c r="FEG583" s="35"/>
      <c r="FEH583" s="106"/>
      <c r="FEI583" s="35"/>
      <c r="FEJ583" s="106"/>
      <c r="FEK583" s="35"/>
      <c r="FEL583" s="106"/>
      <c r="FEM583" s="35"/>
      <c r="FEN583" s="106"/>
      <c r="FEO583" s="35"/>
      <c r="FEP583" s="106"/>
      <c r="FEQ583" s="35"/>
      <c r="FER583" s="106"/>
      <c r="FES583" s="35"/>
      <c r="FET583" s="106"/>
      <c r="FEU583" s="35"/>
      <c r="FEV583" s="106"/>
      <c r="FEW583" s="35"/>
      <c r="FEX583" s="106"/>
      <c r="FEY583" s="35"/>
      <c r="FEZ583" s="106"/>
      <c r="FFA583" s="35"/>
      <c r="FFB583" s="106"/>
      <c r="FFC583" s="35"/>
      <c r="FFD583" s="106"/>
      <c r="FFE583" s="35"/>
      <c r="FFF583" s="106"/>
      <c r="FFG583" s="35"/>
      <c r="FFH583" s="106"/>
      <c r="FFI583" s="35"/>
      <c r="FFJ583" s="106"/>
      <c r="FFK583" s="35"/>
      <c r="FFL583" s="106"/>
      <c r="FFM583" s="35"/>
      <c r="FFN583" s="106"/>
      <c r="FFO583" s="35"/>
      <c r="FFP583" s="106"/>
      <c r="FFQ583" s="35"/>
      <c r="FFR583" s="106"/>
      <c r="FFS583" s="35"/>
      <c r="FFT583" s="106"/>
      <c r="FFU583" s="35"/>
      <c r="FFV583" s="106"/>
      <c r="FFW583" s="35"/>
      <c r="FFX583" s="106"/>
      <c r="FFY583" s="35"/>
      <c r="FFZ583" s="106"/>
      <c r="FGA583" s="35"/>
      <c r="FGB583" s="106"/>
      <c r="FGC583" s="35"/>
      <c r="FGD583" s="106"/>
      <c r="FGE583" s="35"/>
      <c r="FGF583" s="106"/>
      <c r="FGG583" s="35"/>
      <c r="FGH583" s="106"/>
      <c r="FGI583" s="35"/>
      <c r="FGJ583" s="106"/>
      <c r="FGK583" s="35"/>
      <c r="FGL583" s="106"/>
      <c r="FGM583" s="35"/>
      <c r="FGN583" s="106"/>
      <c r="FGO583" s="35"/>
      <c r="FGP583" s="106"/>
      <c r="FGQ583" s="35"/>
      <c r="FGR583" s="106"/>
      <c r="FGS583" s="35"/>
      <c r="FGT583" s="106"/>
      <c r="FGU583" s="35"/>
      <c r="FGV583" s="106"/>
      <c r="FGW583" s="35"/>
      <c r="FGX583" s="106"/>
      <c r="FGY583" s="35"/>
      <c r="FGZ583" s="106"/>
      <c r="FHA583" s="35"/>
      <c r="FHB583" s="106"/>
      <c r="FHC583" s="35"/>
      <c r="FHD583" s="106"/>
      <c r="FHE583" s="35"/>
      <c r="FHF583" s="106"/>
      <c r="FHG583" s="35"/>
      <c r="FHH583" s="106"/>
      <c r="FHI583" s="35"/>
      <c r="FHJ583" s="106"/>
      <c r="FHK583" s="35"/>
      <c r="FHL583" s="106"/>
      <c r="FHM583" s="35"/>
      <c r="FHN583" s="106"/>
      <c r="FHO583" s="35"/>
      <c r="FHP583" s="106"/>
      <c r="FHQ583" s="35"/>
      <c r="FHR583" s="106"/>
      <c r="FHS583" s="35"/>
      <c r="FHT583" s="106"/>
      <c r="FHU583" s="35"/>
      <c r="FHV583" s="106"/>
      <c r="FHW583" s="35"/>
      <c r="FHX583" s="106"/>
      <c r="FHY583" s="35"/>
      <c r="FHZ583" s="106"/>
      <c r="FIA583" s="35"/>
      <c r="FIB583" s="106"/>
      <c r="FIC583" s="35"/>
      <c r="FID583" s="106"/>
      <c r="FIE583" s="35"/>
      <c r="FIF583" s="106"/>
      <c r="FIG583" s="35"/>
      <c r="FIH583" s="106"/>
      <c r="FII583" s="35"/>
      <c r="FIJ583" s="106"/>
      <c r="FIK583" s="35"/>
      <c r="FIL583" s="106"/>
      <c r="FIM583" s="35"/>
      <c r="FIN583" s="106"/>
      <c r="FIO583" s="35"/>
      <c r="FIP583" s="106"/>
      <c r="FIQ583" s="35"/>
      <c r="FIR583" s="106"/>
      <c r="FIS583" s="35"/>
      <c r="FIT583" s="106"/>
      <c r="FIU583" s="35"/>
      <c r="FIV583" s="106"/>
      <c r="FIW583" s="35"/>
      <c r="FIX583" s="106"/>
      <c r="FIY583" s="35"/>
      <c r="FIZ583" s="106"/>
      <c r="FJA583" s="35"/>
      <c r="FJB583" s="106"/>
      <c r="FJC583" s="35"/>
      <c r="FJD583" s="106"/>
      <c r="FJE583" s="35"/>
      <c r="FJF583" s="106"/>
      <c r="FJG583" s="35"/>
      <c r="FJH583" s="106"/>
      <c r="FJI583" s="35"/>
      <c r="FJJ583" s="106"/>
      <c r="FJK583" s="35"/>
      <c r="FJL583" s="106"/>
      <c r="FJM583" s="35"/>
      <c r="FJN583" s="106"/>
      <c r="FJO583" s="35"/>
      <c r="FJP583" s="106"/>
      <c r="FJQ583" s="35"/>
      <c r="FJR583" s="106"/>
      <c r="FJS583" s="35"/>
      <c r="FJT583" s="106"/>
      <c r="FJU583" s="35"/>
      <c r="FJV583" s="106"/>
      <c r="FJW583" s="35"/>
      <c r="FJX583" s="106"/>
      <c r="FJY583" s="35"/>
      <c r="FJZ583" s="106"/>
      <c r="FKA583" s="35"/>
      <c r="FKB583" s="106"/>
      <c r="FKC583" s="35"/>
      <c r="FKD583" s="106"/>
      <c r="FKE583" s="35"/>
      <c r="FKF583" s="106"/>
      <c r="FKG583" s="35"/>
      <c r="FKH583" s="106"/>
      <c r="FKI583" s="35"/>
      <c r="FKJ583" s="106"/>
      <c r="FKK583" s="35"/>
      <c r="FKL583" s="106"/>
      <c r="FKM583" s="35"/>
      <c r="FKN583" s="106"/>
      <c r="FKO583" s="35"/>
      <c r="FKP583" s="106"/>
      <c r="FKQ583" s="35"/>
      <c r="FKR583" s="106"/>
      <c r="FKS583" s="35"/>
      <c r="FKT583" s="106"/>
      <c r="FKU583" s="35"/>
      <c r="FKV583" s="106"/>
      <c r="FKW583" s="35"/>
      <c r="FKX583" s="106"/>
      <c r="FKY583" s="35"/>
      <c r="FKZ583" s="106"/>
      <c r="FLA583" s="35"/>
      <c r="FLB583" s="106"/>
      <c r="FLC583" s="35"/>
      <c r="FLD583" s="106"/>
      <c r="FLE583" s="35"/>
      <c r="FLF583" s="106"/>
      <c r="FLG583" s="35"/>
      <c r="FLH583" s="106"/>
      <c r="FLI583" s="35"/>
      <c r="FLJ583" s="106"/>
      <c r="FLK583" s="35"/>
      <c r="FLL583" s="106"/>
      <c r="FLM583" s="35"/>
      <c r="FLN583" s="106"/>
      <c r="FLO583" s="35"/>
      <c r="FLP583" s="106"/>
      <c r="FLQ583" s="35"/>
      <c r="FLR583" s="106"/>
      <c r="FLS583" s="35"/>
      <c r="FLT583" s="106"/>
      <c r="FLU583" s="35"/>
      <c r="FLV583" s="106"/>
      <c r="FLW583" s="35"/>
      <c r="FLX583" s="106"/>
      <c r="FLY583" s="35"/>
      <c r="FLZ583" s="106"/>
      <c r="FMA583" s="35"/>
      <c r="FMB583" s="106"/>
      <c r="FMC583" s="35"/>
      <c r="FMD583" s="106"/>
      <c r="FME583" s="35"/>
      <c r="FMF583" s="106"/>
      <c r="FMG583" s="35"/>
      <c r="FMH583" s="106"/>
      <c r="FMI583" s="35"/>
      <c r="FMJ583" s="106"/>
      <c r="FMK583" s="35"/>
      <c r="FML583" s="106"/>
      <c r="FMM583" s="35"/>
      <c r="FMN583" s="106"/>
      <c r="FMO583" s="35"/>
      <c r="FMP583" s="106"/>
      <c r="FMQ583" s="35"/>
      <c r="FMR583" s="106"/>
      <c r="FMS583" s="35"/>
      <c r="FMT583" s="106"/>
      <c r="FMU583" s="35"/>
      <c r="FMV583" s="106"/>
      <c r="FMW583" s="35"/>
      <c r="FMX583" s="106"/>
      <c r="FMY583" s="35"/>
      <c r="FMZ583" s="106"/>
      <c r="FNA583" s="35"/>
      <c r="FNB583" s="106"/>
      <c r="FNC583" s="35"/>
      <c r="FND583" s="106"/>
      <c r="FNE583" s="35"/>
      <c r="FNF583" s="106"/>
      <c r="FNG583" s="35"/>
      <c r="FNH583" s="106"/>
      <c r="FNI583" s="35"/>
      <c r="FNJ583" s="106"/>
      <c r="FNK583" s="35"/>
      <c r="FNL583" s="106"/>
      <c r="FNM583" s="35"/>
      <c r="FNN583" s="106"/>
      <c r="FNO583" s="35"/>
      <c r="FNP583" s="106"/>
      <c r="FNQ583" s="35"/>
      <c r="FNR583" s="106"/>
      <c r="FNS583" s="35"/>
      <c r="FNT583" s="106"/>
      <c r="FNU583" s="35"/>
      <c r="FNV583" s="106"/>
      <c r="FNW583" s="35"/>
      <c r="FNX583" s="106"/>
      <c r="FNY583" s="35"/>
      <c r="FNZ583" s="106"/>
      <c r="FOA583" s="35"/>
      <c r="FOB583" s="106"/>
      <c r="FOC583" s="35"/>
      <c r="FOD583" s="106"/>
      <c r="FOE583" s="35"/>
      <c r="FOF583" s="106"/>
      <c r="FOG583" s="35"/>
      <c r="FOH583" s="106"/>
      <c r="FOI583" s="35"/>
      <c r="FOJ583" s="106"/>
      <c r="FOK583" s="35"/>
      <c r="FOL583" s="106"/>
      <c r="FOM583" s="35"/>
      <c r="FON583" s="106"/>
      <c r="FOO583" s="35"/>
      <c r="FOP583" s="106"/>
      <c r="FOQ583" s="35"/>
      <c r="FOR583" s="106"/>
      <c r="FOS583" s="35"/>
      <c r="FOT583" s="106"/>
      <c r="FOU583" s="35"/>
      <c r="FOV583" s="106"/>
      <c r="FOW583" s="35"/>
      <c r="FOX583" s="106"/>
      <c r="FOY583" s="35"/>
      <c r="FOZ583" s="106"/>
      <c r="FPA583" s="35"/>
      <c r="FPB583" s="106"/>
      <c r="FPC583" s="35"/>
      <c r="FPD583" s="106"/>
      <c r="FPE583" s="35"/>
      <c r="FPF583" s="106"/>
      <c r="FPG583" s="35"/>
      <c r="FPH583" s="106"/>
      <c r="FPI583" s="35"/>
      <c r="FPJ583" s="106"/>
      <c r="FPK583" s="35"/>
      <c r="FPL583" s="106"/>
      <c r="FPM583" s="35"/>
      <c r="FPN583" s="106"/>
      <c r="FPO583" s="35"/>
      <c r="FPP583" s="106"/>
      <c r="FPQ583" s="35"/>
      <c r="FPR583" s="106"/>
      <c r="FPS583" s="35"/>
      <c r="FPT583" s="106"/>
      <c r="FPU583" s="35"/>
      <c r="FPV583" s="106"/>
      <c r="FPW583" s="35"/>
      <c r="FPX583" s="106"/>
      <c r="FPY583" s="35"/>
      <c r="FPZ583" s="106"/>
      <c r="FQA583" s="35"/>
      <c r="FQB583" s="106"/>
      <c r="FQC583" s="35"/>
      <c r="FQD583" s="106"/>
      <c r="FQE583" s="35"/>
      <c r="FQF583" s="106"/>
      <c r="FQG583" s="35"/>
      <c r="FQH583" s="106"/>
      <c r="FQI583" s="35"/>
      <c r="FQJ583" s="106"/>
      <c r="FQK583" s="35"/>
      <c r="FQL583" s="106"/>
      <c r="FQM583" s="35"/>
      <c r="FQN583" s="106"/>
      <c r="FQO583" s="35"/>
      <c r="FQP583" s="106"/>
      <c r="FQQ583" s="35"/>
      <c r="FQR583" s="106"/>
      <c r="FQS583" s="35"/>
      <c r="FQT583" s="106"/>
      <c r="FQU583" s="35"/>
      <c r="FQV583" s="106"/>
      <c r="FQW583" s="35"/>
      <c r="FQX583" s="106"/>
      <c r="FQY583" s="35"/>
      <c r="FQZ583" s="106"/>
      <c r="FRA583" s="35"/>
      <c r="FRB583" s="106"/>
      <c r="FRC583" s="35"/>
      <c r="FRD583" s="106"/>
      <c r="FRE583" s="35"/>
      <c r="FRF583" s="106"/>
      <c r="FRG583" s="35"/>
      <c r="FRH583" s="106"/>
      <c r="FRI583" s="35"/>
      <c r="FRJ583" s="106"/>
      <c r="FRK583" s="35"/>
      <c r="FRL583" s="106"/>
      <c r="FRM583" s="35"/>
      <c r="FRN583" s="106"/>
      <c r="FRO583" s="35"/>
      <c r="FRP583" s="106"/>
      <c r="FRQ583" s="35"/>
      <c r="FRR583" s="106"/>
      <c r="FRS583" s="35"/>
      <c r="FRT583" s="106"/>
      <c r="FRU583" s="35"/>
      <c r="FRV583" s="106"/>
      <c r="FRW583" s="35"/>
      <c r="FRX583" s="106"/>
      <c r="FRY583" s="35"/>
      <c r="FRZ583" s="106"/>
      <c r="FSA583" s="35"/>
      <c r="FSB583" s="106"/>
      <c r="FSC583" s="35"/>
      <c r="FSD583" s="106"/>
      <c r="FSE583" s="35"/>
      <c r="FSF583" s="106"/>
      <c r="FSG583" s="35"/>
      <c r="FSH583" s="106"/>
      <c r="FSI583" s="35"/>
      <c r="FSJ583" s="106"/>
      <c r="FSK583" s="35"/>
      <c r="FSL583" s="106"/>
      <c r="FSM583" s="35"/>
      <c r="FSN583" s="106"/>
      <c r="FSO583" s="35"/>
      <c r="FSP583" s="106"/>
      <c r="FSQ583" s="35"/>
      <c r="FSR583" s="106"/>
      <c r="FSS583" s="35"/>
      <c r="FST583" s="106"/>
      <c r="FSU583" s="35"/>
      <c r="FSV583" s="106"/>
      <c r="FSW583" s="35"/>
      <c r="FSX583" s="106"/>
      <c r="FSY583" s="35"/>
      <c r="FSZ583" s="106"/>
      <c r="FTA583" s="35"/>
      <c r="FTB583" s="106"/>
      <c r="FTC583" s="35"/>
      <c r="FTD583" s="106"/>
      <c r="FTE583" s="35"/>
      <c r="FTF583" s="106"/>
      <c r="FTG583" s="35"/>
      <c r="FTH583" s="106"/>
      <c r="FTI583" s="35"/>
      <c r="FTJ583" s="106"/>
      <c r="FTK583" s="35"/>
      <c r="FTL583" s="106"/>
      <c r="FTM583" s="35"/>
      <c r="FTN583" s="106"/>
      <c r="FTO583" s="35"/>
      <c r="FTP583" s="106"/>
      <c r="FTQ583" s="35"/>
      <c r="FTR583" s="106"/>
      <c r="FTS583" s="35"/>
      <c r="FTT583" s="106"/>
      <c r="FTU583" s="35"/>
      <c r="FTV583" s="106"/>
      <c r="FTW583" s="35"/>
      <c r="FTX583" s="106"/>
      <c r="FTY583" s="35"/>
      <c r="FTZ583" s="106"/>
      <c r="FUA583" s="35"/>
      <c r="FUB583" s="106"/>
      <c r="FUC583" s="35"/>
      <c r="FUD583" s="106"/>
      <c r="FUE583" s="35"/>
      <c r="FUF583" s="106"/>
      <c r="FUG583" s="35"/>
      <c r="FUH583" s="106"/>
      <c r="FUI583" s="35"/>
      <c r="FUJ583" s="106"/>
      <c r="FUK583" s="35"/>
      <c r="FUL583" s="106"/>
      <c r="FUM583" s="35"/>
      <c r="FUN583" s="106"/>
      <c r="FUO583" s="35"/>
      <c r="FUP583" s="106"/>
      <c r="FUQ583" s="35"/>
      <c r="FUR583" s="106"/>
      <c r="FUS583" s="35"/>
      <c r="FUT583" s="106"/>
      <c r="FUU583" s="35"/>
      <c r="FUV583" s="106"/>
      <c r="FUW583" s="35"/>
      <c r="FUX583" s="106"/>
      <c r="FUY583" s="35"/>
      <c r="FUZ583" s="106"/>
      <c r="FVA583" s="35"/>
      <c r="FVB583" s="106"/>
      <c r="FVC583" s="35"/>
      <c r="FVD583" s="106"/>
      <c r="FVE583" s="35"/>
      <c r="FVF583" s="106"/>
      <c r="FVG583" s="35"/>
      <c r="FVH583" s="106"/>
      <c r="FVI583" s="35"/>
      <c r="FVJ583" s="106"/>
      <c r="FVK583" s="35"/>
      <c r="FVL583" s="106"/>
      <c r="FVM583" s="35"/>
      <c r="FVN583" s="106"/>
      <c r="FVO583" s="35"/>
      <c r="FVP583" s="106"/>
      <c r="FVQ583" s="35"/>
      <c r="FVR583" s="106"/>
      <c r="FVS583" s="35"/>
      <c r="FVT583" s="106"/>
      <c r="FVU583" s="35"/>
      <c r="FVV583" s="106"/>
      <c r="FVW583" s="35"/>
      <c r="FVX583" s="106"/>
      <c r="FVY583" s="35"/>
      <c r="FVZ583" s="106"/>
      <c r="FWA583" s="35"/>
      <c r="FWB583" s="106"/>
      <c r="FWC583" s="35"/>
      <c r="FWD583" s="106"/>
      <c r="FWE583" s="35"/>
      <c r="FWF583" s="106"/>
      <c r="FWG583" s="35"/>
      <c r="FWH583" s="106"/>
      <c r="FWI583" s="35"/>
      <c r="FWJ583" s="106"/>
      <c r="FWK583" s="35"/>
      <c r="FWL583" s="106"/>
      <c r="FWM583" s="35"/>
      <c r="FWN583" s="106"/>
      <c r="FWO583" s="35"/>
      <c r="FWP583" s="106"/>
      <c r="FWQ583" s="35"/>
      <c r="FWR583" s="106"/>
      <c r="FWS583" s="35"/>
      <c r="FWT583" s="106"/>
      <c r="FWU583" s="35"/>
      <c r="FWV583" s="106"/>
      <c r="FWW583" s="35"/>
      <c r="FWX583" s="106"/>
      <c r="FWY583" s="35"/>
      <c r="FWZ583" s="106"/>
      <c r="FXA583" s="35"/>
      <c r="FXB583" s="106"/>
      <c r="FXC583" s="35"/>
      <c r="FXD583" s="106"/>
      <c r="FXE583" s="35"/>
      <c r="FXF583" s="106"/>
      <c r="FXG583" s="35"/>
      <c r="FXH583" s="106"/>
      <c r="FXI583" s="35"/>
      <c r="FXJ583" s="106"/>
      <c r="FXK583" s="35"/>
      <c r="FXL583" s="106"/>
      <c r="FXM583" s="35"/>
      <c r="FXN583" s="106"/>
      <c r="FXO583" s="35"/>
      <c r="FXP583" s="106"/>
      <c r="FXQ583" s="35"/>
      <c r="FXR583" s="106"/>
      <c r="FXS583" s="35"/>
      <c r="FXT583" s="106"/>
      <c r="FXU583" s="35"/>
      <c r="FXV583" s="106"/>
      <c r="FXW583" s="35"/>
      <c r="FXX583" s="106"/>
      <c r="FXY583" s="35"/>
      <c r="FXZ583" s="106"/>
      <c r="FYA583" s="35"/>
      <c r="FYB583" s="106"/>
      <c r="FYC583" s="35"/>
      <c r="FYD583" s="106"/>
      <c r="FYE583" s="35"/>
      <c r="FYF583" s="106"/>
      <c r="FYG583" s="35"/>
      <c r="FYH583" s="106"/>
      <c r="FYI583" s="35"/>
      <c r="FYJ583" s="106"/>
      <c r="FYK583" s="35"/>
      <c r="FYL583" s="106"/>
      <c r="FYM583" s="35"/>
      <c r="FYN583" s="106"/>
      <c r="FYO583" s="35"/>
      <c r="FYP583" s="106"/>
      <c r="FYQ583" s="35"/>
      <c r="FYR583" s="106"/>
      <c r="FYS583" s="35"/>
      <c r="FYT583" s="106"/>
      <c r="FYU583" s="35"/>
      <c r="FYV583" s="106"/>
      <c r="FYW583" s="35"/>
      <c r="FYX583" s="106"/>
      <c r="FYY583" s="35"/>
      <c r="FYZ583" s="106"/>
      <c r="FZA583" s="35"/>
      <c r="FZB583" s="106"/>
      <c r="FZC583" s="35"/>
      <c r="FZD583" s="106"/>
      <c r="FZE583" s="35"/>
      <c r="FZF583" s="106"/>
      <c r="FZG583" s="35"/>
      <c r="FZH583" s="106"/>
      <c r="FZI583" s="35"/>
      <c r="FZJ583" s="106"/>
      <c r="FZK583" s="35"/>
      <c r="FZL583" s="106"/>
      <c r="FZM583" s="35"/>
      <c r="FZN583" s="106"/>
      <c r="FZO583" s="35"/>
      <c r="FZP583" s="106"/>
      <c r="FZQ583" s="35"/>
      <c r="FZR583" s="106"/>
      <c r="FZS583" s="35"/>
      <c r="FZT583" s="106"/>
      <c r="FZU583" s="35"/>
      <c r="FZV583" s="106"/>
      <c r="FZW583" s="35"/>
      <c r="FZX583" s="106"/>
      <c r="FZY583" s="35"/>
      <c r="FZZ583" s="106"/>
      <c r="GAA583" s="35"/>
      <c r="GAB583" s="106"/>
      <c r="GAC583" s="35"/>
      <c r="GAD583" s="106"/>
      <c r="GAE583" s="35"/>
      <c r="GAF583" s="106"/>
      <c r="GAG583" s="35"/>
      <c r="GAH583" s="106"/>
      <c r="GAI583" s="35"/>
      <c r="GAJ583" s="106"/>
      <c r="GAK583" s="35"/>
      <c r="GAL583" s="106"/>
      <c r="GAM583" s="35"/>
      <c r="GAN583" s="106"/>
      <c r="GAO583" s="35"/>
      <c r="GAP583" s="106"/>
      <c r="GAQ583" s="35"/>
      <c r="GAR583" s="106"/>
      <c r="GAS583" s="35"/>
      <c r="GAT583" s="106"/>
      <c r="GAU583" s="35"/>
      <c r="GAV583" s="106"/>
      <c r="GAW583" s="35"/>
      <c r="GAX583" s="106"/>
      <c r="GAY583" s="35"/>
      <c r="GAZ583" s="106"/>
      <c r="GBA583" s="35"/>
      <c r="GBB583" s="106"/>
      <c r="GBC583" s="35"/>
      <c r="GBD583" s="106"/>
      <c r="GBE583" s="35"/>
      <c r="GBF583" s="106"/>
      <c r="GBG583" s="35"/>
      <c r="GBH583" s="106"/>
      <c r="GBI583" s="35"/>
      <c r="GBJ583" s="106"/>
      <c r="GBK583" s="35"/>
      <c r="GBL583" s="106"/>
      <c r="GBM583" s="35"/>
      <c r="GBN583" s="106"/>
      <c r="GBO583" s="35"/>
      <c r="GBP583" s="106"/>
      <c r="GBQ583" s="35"/>
      <c r="GBR583" s="106"/>
      <c r="GBS583" s="35"/>
      <c r="GBT583" s="106"/>
      <c r="GBU583" s="35"/>
      <c r="GBV583" s="106"/>
      <c r="GBW583" s="35"/>
      <c r="GBX583" s="106"/>
      <c r="GBY583" s="35"/>
      <c r="GBZ583" s="106"/>
      <c r="GCA583" s="35"/>
      <c r="GCB583" s="106"/>
      <c r="GCC583" s="35"/>
      <c r="GCD583" s="106"/>
      <c r="GCE583" s="35"/>
      <c r="GCF583" s="106"/>
      <c r="GCG583" s="35"/>
      <c r="GCH583" s="106"/>
      <c r="GCI583" s="35"/>
      <c r="GCJ583" s="106"/>
      <c r="GCK583" s="35"/>
      <c r="GCL583" s="106"/>
      <c r="GCM583" s="35"/>
      <c r="GCN583" s="106"/>
      <c r="GCO583" s="35"/>
      <c r="GCP583" s="106"/>
      <c r="GCQ583" s="35"/>
      <c r="GCR583" s="106"/>
      <c r="GCS583" s="35"/>
      <c r="GCT583" s="106"/>
      <c r="GCU583" s="35"/>
      <c r="GCV583" s="106"/>
      <c r="GCW583" s="35"/>
      <c r="GCX583" s="106"/>
      <c r="GCY583" s="35"/>
      <c r="GCZ583" s="106"/>
      <c r="GDA583" s="35"/>
      <c r="GDB583" s="106"/>
      <c r="GDC583" s="35"/>
      <c r="GDD583" s="106"/>
      <c r="GDE583" s="35"/>
      <c r="GDF583" s="106"/>
      <c r="GDG583" s="35"/>
      <c r="GDH583" s="106"/>
      <c r="GDI583" s="35"/>
      <c r="GDJ583" s="106"/>
      <c r="GDK583" s="35"/>
      <c r="GDL583" s="106"/>
      <c r="GDM583" s="35"/>
      <c r="GDN583" s="106"/>
      <c r="GDO583" s="35"/>
      <c r="GDP583" s="106"/>
      <c r="GDQ583" s="35"/>
      <c r="GDR583" s="106"/>
      <c r="GDS583" s="35"/>
      <c r="GDT583" s="106"/>
      <c r="GDU583" s="35"/>
      <c r="GDV583" s="106"/>
      <c r="GDW583" s="35"/>
      <c r="GDX583" s="106"/>
      <c r="GDY583" s="35"/>
      <c r="GDZ583" s="106"/>
      <c r="GEA583" s="35"/>
      <c r="GEB583" s="106"/>
      <c r="GEC583" s="35"/>
      <c r="GED583" s="106"/>
      <c r="GEE583" s="35"/>
      <c r="GEF583" s="106"/>
      <c r="GEG583" s="35"/>
      <c r="GEH583" s="106"/>
      <c r="GEI583" s="35"/>
      <c r="GEJ583" s="106"/>
      <c r="GEK583" s="35"/>
      <c r="GEL583" s="106"/>
      <c r="GEM583" s="35"/>
      <c r="GEN583" s="106"/>
      <c r="GEO583" s="35"/>
      <c r="GEP583" s="106"/>
      <c r="GEQ583" s="35"/>
      <c r="GER583" s="106"/>
      <c r="GES583" s="35"/>
      <c r="GET583" s="106"/>
      <c r="GEU583" s="35"/>
      <c r="GEV583" s="106"/>
      <c r="GEW583" s="35"/>
      <c r="GEX583" s="106"/>
      <c r="GEY583" s="35"/>
      <c r="GEZ583" s="106"/>
      <c r="GFA583" s="35"/>
      <c r="GFB583" s="106"/>
      <c r="GFC583" s="35"/>
      <c r="GFD583" s="106"/>
      <c r="GFE583" s="35"/>
      <c r="GFF583" s="106"/>
      <c r="GFG583" s="35"/>
      <c r="GFH583" s="106"/>
      <c r="GFI583" s="35"/>
      <c r="GFJ583" s="106"/>
      <c r="GFK583" s="35"/>
      <c r="GFL583" s="106"/>
      <c r="GFM583" s="35"/>
      <c r="GFN583" s="106"/>
      <c r="GFO583" s="35"/>
      <c r="GFP583" s="106"/>
      <c r="GFQ583" s="35"/>
      <c r="GFR583" s="106"/>
      <c r="GFS583" s="35"/>
      <c r="GFT583" s="106"/>
      <c r="GFU583" s="35"/>
      <c r="GFV583" s="106"/>
      <c r="GFW583" s="35"/>
      <c r="GFX583" s="106"/>
      <c r="GFY583" s="35"/>
      <c r="GFZ583" s="106"/>
      <c r="GGA583" s="35"/>
      <c r="GGB583" s="106"/>
      <c r="GGC583" s="35"/>
      <c r="GGD583" s="106"/>
      <c r="GGE583" s="35"/>
      <c r="GGF583" s="106"/>
      <c r="GGG583" s="35"/>
      <c r="GGH583" s="106"/>
      <c r="GGI583" s="35"/>
      <c r="GGJ583" s="106"/>
      <c r="GGK583" s="35"/>
      <c r="GGL583" s="106"/>
      <c r="GGM583" s="35"/>
      <c r="GGN583" s="106"/>
      <c r="GGO583" s="35"/>
      <c r="GGP583" s="106"/>
      <c r="GGQ583" s="35"/>
      <c r="GGR583" s="106"/>
      <c r="GGS583" s="35"/>
      <c r="GGT583" s="106"/>
      <c r="GGU583" s="35"/>
      <c r="GGV583" s="106"/>
      <c r="GGW583" s="35"/>
      <c r="GGX583" s="106"/>
      <c r="GGY583" s="35"/>
      <c r="GGZ583" s="106"/>
      <c r="GHA583" s="35"/>
      <c r="GHB583" s="106"/>
      <c r="GHC583" s="35"/>
      <c r="GHD583" s="106"/>
      <c r="GHE583" s="35"/>
      <c r="GHF583" s="106"/>
      <c r="GHG583" s="35"/>
      <c r="GHH583" s="106"/>
      <c r="GHI583" s="35"/>
      <c r="GHJ583" s="106"/>
      <c r="GHK583" s="35"/>
      <c r="GHL583" s="106"/>
      <c r="GHM583" s="35"/>
      <c r="GHN583" s="106"/>
      <c r="GHO583" s="35"/>
      <c r="GHP583" s="106"/>
      <c r="GHQ583" s="35"/>
      <c r="GHR583" s="106"/>
      <c r="GHS583" s="35"/>
      <c r="GHT583" s="106"/>
      <c r="GHU583" s="35"/>
      <c r="GHV583" s="106"/>
      <c r="GHW583" s="35"/>
      <c r="GHX583" s="106"/>
      <c r="GHY583" s="35"/>
      <c r="GHZ583" s="106"/>
      <c r="GIA583" s="35"/>
      <c r="GIB583" s="106"/>
      <c r="GIC583" s="35"/>
      <c r="GID583" s="106"/>
      <c r="GIE583" s="35"/>
      <c r="GIF583" s="106"/>
      <c r="GIG583" s="35"/>
      <c r="GIH583" s="106"/>
      <c r="GII583" s="35"/>
      <c r="GIJ583" s="106"/>
      <c r="GIK583" s="35"/>
      <c r="GIL583" s="106"/>
      <c r="GIM583" s="35"/>
      <c r="GIN583" s="106"/>
      <c r="GIO583" s="35"/>
      <c r="GIP583" s="106"/>
      <c r="GIQ583" s="35"/>
      <c r="GIR583" s="106"/>
      <c r="GIS583" s="35"/>
      <c r="GIT583" s="106"/>
      <c r="GIU583" s="35"/>
      <c r="GIV583" s="106"/>
      <c r="GIW583" s="35"/>
      <c r="GIX583" s="106"/>
      <c r="GIY583" s="35"/>
      <c r="GIZ583" s="106"/>
      <c r="GJA583" s="35"/>
      <c r="GJB583" s="106"/>
      <c r="GJC583" s="35"/>
      <c r="GJD583" s="106"/>
      <c r="GJE583" s="35"/>
      <c r="GJF583" s="106"/>
      <c r="GJG583" s="35"/>
      <c r="GJH583" s="106"/>
      <c r="GJI583" s="35"/>
      <c r="GJJ583" s="106"/>
      <c r="GJK583" s="35"/>
      <c r="GJL583" s="106"/>
      <c r="GJM583" s="35"/>
      <c r="GJN583" s="106"/>
      <c r="GJO583" s="35"/>
      <c r="GJP583" s="106"/>
      <c r="GJQ583" s="35"/>
      <c r="GJR583" s="106"/>
      <c r="GJS583" s="35"/>
      <c r="GJT583" s="106"/>
      <c r="GJU583" s="35"/>
      <c r="GJV583" s="106"/>
      <c r="GJW583" s="35"/>
      <c r="GJX583" s="106"/>
      <c r="GJY583" s="35"/>
      <c r="GJZ583" s="106"/>
      <c r="GKA583" s="35"/>
      <c r="GKB583" s="106"/>
      <c r="GKC583" s="35"/>
      <c r="GKD583" s="106"/>
      <c r="GKE583" s="35"/>
      <c r="GKF583" s="106"/>
      <c r="GKG583" s="35"/>
      <c r="GKH583" s="106"/>
      <c r="GKI583" s="35"/>
      <c r="GKJ583" s="106"/>
      <c r="GKK583" s="35"/>
      <c r="GKL583" s="106"/>
      <c r="GKM583" s="35"/>
      <c r="GKN583" s="106"/>
      <c r="GKO583" s="35"/>
      <c r="GKP583" s="106"/>
      <c r="GKQ583" s="35"/>
      <c r="GKR583" s="106"/>
      <c r="GKS583" s="35"/>
      <c r="GKT583" s="106"/>
      <c r="GKU583" s="35"/>
      <c r="GKV583" s="106"/>
      <c r="GKW583" s="35"/>
      <c r="GKX583" s="106"/>
      <c r="GKY583" s="35"/>
      <c r="GKZ583" s="106"/>
      <c r="GLA583" s="35"/>
      <c r="GLB583" s="106"/>
      <c r="GLC583" s="35"/>
      <c r="GLD583" s="106"/>
      <c r="GLE583" s="35"/>
      <c r="GLF583" s="106"/>
      <c r="GLG583" s="35"/>
      <c r="GLH583" s="106"/>
      <c r="GLI583" s="35"/>
      <c r="GLJ583" s="106"/>
      <c r="GLK583" s="35"/>
      <c r="GLL583" s="106"/>
      <c r="GLM583" s="35"/>
      <c r="GLN583" s="106"/>
      <c r="GLO583" s="35"/>
      <c r="GLP583" s="106"/>
      <c r="GLQ583" s="35"/>
      <c r="GLR583" s="106"/>
      <c r="GLS583" s="35"/>
      <c r="GLT583" s="106"/>
      <c r="GLU583" s="35"/>
      <c r="GLV583" s="106"/>
      <c r="GLW583" s="35"/>
      <c r="GLX583" s="106"/>
      <c r="GLY583" s="35"/>
      <c r="GLZ583" s="106"/>
      <c r="GMA583" s="35"/>
      <c r="GMB583" s="106"/>
      <c r="GMC583" s="35"/>
      <c r="GMD583" s="106"/>
      <c r="GME583" s="35"/>
      <c r="GMF583" s="106"/>
      <c r="GMG583" s="35"/>
      <c r="GMH583" s="106"/>
      <c r="GMI583" s="35"/>
      <c r="GMJ583" s="106"/>
      <c r="GMK583" s="35"/>
      <c r="GML583" s="106"/>
      <c r="GMM583" s="35"/>
      <c r="GMN583" s="106"/>
      <c r="GMO583" s="35"/>
      <c r="GMP583" s="106"/>
      <c r="GMQ583" s="35"/>
      <c r="GMR583" s="106"/>
      <c r="GMS583" s="35"/>
      <c r="GMT583" s="106"/>
      <c r="GMU583" s="35"/>
      <c r="GMV583" s="106"/>
      <c r="GMW583" s="35"/>
      <c r="GMX583" s="106"/>
      <c r="GMY583" s="35"/>
      <c r="GMZ583" s="106"/>
      <c r="GNA583" s="35"/>
      <c r="GNB583" s="106"/>
      <c r="GNC583" s="35"/>
      <c r="GND583" s="106"/>
      <c r="GNE583" s="35"/>
      <c r="GNF583" s="106"/>
      <c r="GNG583" s="35"/>
      <c r="GNH583" s="106"/>
      <c r="GNI583" s="35"/>
      <c r="GNJ583" s="106"/>
      <c r="GNK583" s="35"/>
      <c r="GNL583" s="106"/>
      <c r="GNM583" s="35"/>
      <c r="GNN583" s="106"/>
      <c r="GNO583" s="35"/>
      <c r="GNP583" s="106"/>
      <c r="GNQ583" s="35"/>
      <c r="GNR583" s="106"/>
      <c r="GNS583" s="35"/>
      <c r="GNT583" s="106"/>
      <c r="GNU583" s="35"/>
      <c r="GNV583" s="106"/>
      <c r="GNW583" s="35"/>
      <c r="GNX583" s="106"/>
      <c r="GNY583" s="35"/>
      <c r="GNZ583" s="106"/>
      <c r="GOA583" s="35"/>
      <c r="GOB583" s="106"/>
      <c r="GOC583" s="35"/>
      <c r="GOD583" s="106"/>
      <c r="GOE583" s="35"/>
      <c r="GOF583" s="106"/>
      <c r="GOG583" s="35"/>
      <c r="GOH583" s="106"/>
      <c r="GOI583" s="35"/>
      <c r="GOJ583" s="106"/>
      <c r="GOK583" s="35"/>
      <c r="GOL583" s="106"/>
      <c r="GOM583" s="35"/>
      <c r="GON583" s="106"/>
      <c r="GOO583" s="35"/>
      <c r="GOP583" s="106"/>
      <c r="GOQ583" s="35"/>
      <c r="GOR583" s="106"/>
      <c r="GOS583" s="35"/>
      <c r="GOT583" s="106"/>
      <c r="GOU583" s="35"/>
      <c r="GOV583" s="106"/>
      <c r="GOW583" s="35"/>
      <c r="GOX583" s="106"/>
      <c r="GOY583" s="35"/>
      <c r="GOZ583" s="106"/>
      <c r="GPA583" s="35"/>
      <c r="GPB583" s="106"/>
      <c r="GPC583" s="35"/>
      <c r="GPD583" s="106"/>
      <c r="GPE583" s="35"/>
      <c r="GPF583" s="106"/>
      <c r="GPG583" s="35"/>
      <c r="GPH583" s="106"/>
      <c r="GPI583" s="35"/>
      <c r="GPJ583" s="106"/>
      <c r="GPK583" s="35"/>
      <c r="GPL583" s="106"/>
      <c r="GPM583" s="35"/>
      <c r="GPN583" s="106"/>
      <c r="GPO583" s="35"/>
      <c r="GPP583" s="106"/>
      <c r="GPQ583" s="35"/>
      <c r="GPR583" s="106"/>
      <c r="GPS583" s="35"/>
      <c r="GPT583" s="106"/>
      <c r="GPU583" s="35"/>
      <c r="GPV583" s="106"/>
      <c r="GPW583" s="35"/>
      <c r="GPX583" s="106"/>
      <c r="GPY583" s="35"/>
      <c r="GPZ583" s="106"/>
      <c r="GQA583" s="35"/>
      <c r="GQB583" s="106"/>
      <c r="GQC583" s="35"/>
      <c r="GQD583" s="106"/>
      <c r="GQE583" s="35"/>
      <c r="GQF583" s="106"/>
      <c r="GQG583" s="35"/>
      <c r="GQH583" s="106"/>
      <c r="GQI583" s="35"/>
      <c r="GQJ583" s="106"/>
      <c r="GQK583" s="35"/>
      <c r="GQL583" s="106"/>
      <c r="GQM583" s="35"/>
      <c r="GQN583" s="106"/>
      <c r="GQO583" s="35"/>
      <c r="GQP583" s="106"/>
      <c r="GQQ583" s="35"/>
      <c r="GQR583" s="106"/>
      <c r="GQS583" s="35"/>
      <c r="GQT583" s="106"/>
      <c r="GQU583" s="35"/>
      <c r="GQV583" s="106"/>
      <c r="GQW583" s="35"/>
      <c r="GQX583" s="106"/>
      <c r="GQY583" s="35"/>
      <c r="GQZ583" s="106"/>
      <c r="GRA583" s="35"/>
      <c r="GRB583" s="106"/>
      <c r="GRC583" s="35"/>
      <c r="GRD583" s="106"/>
      <c r="GRE583" s="35"/>
      <c r="GRF583" s="106"/>
      <c r="GRG583" s="35"/>
      <c r="GRH583" s="106"/>
      <c r="GRI583" s="35"/>
      <c r="GRJ583" s="106"/>
      <c r="GRK583" s="35"/>
      <c r="GRL583" s="106"/>
      <c r="GRM583" s="35"/>
      <c r="GRN583" s="106"/>
      <c r="GRO583" s="35"/>
      <c r="GRP583" s="106"/>
      <c r="GRQ583" s="35"/>
      <c r="GRR583" s="106"/>
      <c r="GRS583" s="35"/>
      <c r="GRT583" s="106"/>
      <c r="GRU583" s="35"/>
      <c r="GRV583" s="106"/>
      <c r="GRW583" s="35"/>
      <c r="GRX583" s="106"/>
      <c r="GRY583" s="35"/>
      <c r="GRZ583" s="106"/>
      <c r="GSA583" s="35"/>
      <c r="GSB583" s="106"/>
      <c r="GSC583" s="35"/>
      <c r="GSD583" s="106"/>
      <c r="GSE583" s="35"/>
      <c r="GSF583" s="106"/>
      <c r="GSG583" s="35"/>
      <c r="GSH583" s="106"/>
      <c r="GSI583" s="35"/>
      <c r="GSJ583" s="106"/>
      <c r="GSK583" s="35"/>
      <c r="GSL583" s="106"/>
      <c r="GSM583" s="35"/>
      <c r="GSN583" s="106"/>
      <c r="GSO583" s="35"/>
      <c r="GSP583" s="106"/>
      <c r="GSQ583" s="35"/>
      <c r="GSR583" s="106"/>
      <c r="GSS583" s="35"/>
      <c r="GST583" s="106"/>
      <c r="GSU583" s="35"/>
      <c r="GSV583" s="106"/>
      <c r="GSW583" s="35"/>
      <c r="GSX583" s="106"/>
      <c r="GSY583" s="35"/>
      <c r="GSZ583" s="106"/>
      <c r="GTA583" s="35"/>
      <c r="GTB583" s="106"/>
      <c r="GTC583" s="35"/>
      <c r="GTD583" s="106"/>
      <c r="GTE583" s="35"/>
      <c r="GTF583" s="106"/>
      <c r="GTG583" s="35"/>
      <c r="GTH583" s="106"/>
      <c r="GTI583" s="35"/>
      <c r="GTJ583" s="106"/>
      <c r="GTK583" s="35"/>
      <c r="GTL583" s="106"/>
      <c r="GTM583" s="35"/>
      <c r="GTN583" s="106"/>
      <c r="GTO583" s="35"/>
      <c r="GTP583" s="106"/>
      <c r="GTQ583" s="35"/>
      <c r="GTR583" s="106"/>
      <c r="GTS583" s="35"/>
      <c r="GTT583" s="106"/>
      <c r="GTU583" s="35"/>
      <c r="GTV583" s="106"/>
      <c r="GTW583" s="35"/>
      <c r="GTX583" s="106"/>
      <c r="GTY583" s="35"/>
      <c r="GTZ583" s="106"/>
      <c r="GUA583" s="35"/>
      <c r="GUB583" s="106"/>
      <c r="GUC583" s="35"/>
      <c r="GUD583" s="106"/>
      <c r="GUE583" s="35"/>
      <c r="GUF583" s="106"/>
      <c r="GUG583" s="35"/>
      <c r="GUH583" s="106"/>
      <c r="GUI583" s="35"/>
      <c r="GUJ583" s="106"/>
      <c r="GUK583" s="35"/>
      <c r="GUL583" s="106"/>
      <c r="GUM583" s="35"/>
      <c r="GUN583" s="106"/>
      <c r="GUO583" s="35"/>
      <c r="GUP583" s="106"/>
      <c r="GUQ583" s="35"/>
      <c r="GUR583" s="106"/>
      <c r="GUS583" s="35"/>
      <c r="GUT583" s="106"/>
      <c r="GUU583" s="35"/>
      <c r="GUV583" s="106"/>
      <c r="GUW583" s="35"/>
      <c r="GUX583" s="106"/>
      <c r="GUY583" s="35"/>
      <c r="GUZ583" s="106"/>
      <c r="GVA583" s="35"/>
      <c r="GVB583" s="106"/>
      <c r="GVC583" s="35"/>
      <c r="GVD583" s="106"/>
      <c r="GVE583" s="35"/>
      <c r="GVF583" s="106"/>
      <c r="GVG583" s="35"/>
      <c r="GVH583" s="106"/>
      <c r="GVI583" s="35"/>
      <c r="GVJ583" s="106"/>
      <c r="GVK583" s="35"/>
      <c r="GVL583" s="106"/>
      <c r="GVM583" s="35"/>
      <c r="GVN583" s="106"/>
      <c r="GVO583" s="35"/>
      <c r="GVP583" s="106"/>
      <c r="GVQ583" s="35"/>
      <c r="GVR583" s="106"/>
      <c r="GVS583" s="35"/>
      <c r="GVT583" s="106"/>
      <c r="GVU583" s="35"/>
      <c r="GVV583" s="106"/>
      <c r="GVW583" s="35"/>
      <c r="GVX583" s="106"/>
      <c r="GVY583" s="35"/>
      <c r="GVZ583" s="106"/>
      <c r="GWA583" s="35"/>
      <c r="GWB583" s="106"/>
      <c r="GWC583" s="35"/>
      <c r="GWD583" s="106"/>
      <c r="GWE583" s="35"/>
      <c r="GWF583" s="106"/>
      <c r="GWG583" s="35"/>
      <c r="GWH583" s="106"/>
      <c r="GWI583" s="35"/>
      <c r="GWJ583" s="106"/>
      <c r="GWK583" s="35"/>
      <c r="GWL583" s="106"/>
      <c r="GWM583" s="35"/>
      <c r="GWN583" s="106"/>
      <c r="GWO583" s="35"/>
      <c r="GWP583" s="106"/>
      <c r="GWQ583" s="35"/>
      <c r="GWR583" s="106"/>
      <c r="GWS583" s="35"/>
      <c r="GWT583" s="106"/>
      <c r="GWU583" s="35"/>
      <c r="GWV583" s="106"/>
      <c r="GWW583" s="35"/>
      <c r="GWX583" s="106"/>
      <c r="GWY583" s="35"/>
      <c r="GWZ583" s="106"/>
      <c r="GXA583" s="35"/>
      <c r="GXB583" s="106"/>
      <c r="GXC583" s="35"/>
      <c r="GXD583" s="106"/>
      <c r="GXE583" s="35"/>
      <c r="GXF583" s="106"/>
      <c r="GXG583" s="35"/>
      <c r="GXH583" s="106"/>
      <c r="GXI583" s="35"/>
      <c r="GXJ583" s="106"/>
      <c r="GXK583" s="35"/>
      <c r="GXL583" s="106"/>
      <c r="GXM583" s="35"/>
      <c r="GXN583" s="106"/>
      <c r="GXO583" s="35"/>
      <c r="GXP583" s="106"/>
      <c r="GXQ583" s="35"/>
      <c r="GXR583" s="106"/>
      <c r="GXS583" s="35"/>
      <c r="GXT583" s="106"/>
      <c r="GXU583" s="35"/>
      <c r="GXV583" s="106"/>
      <c r="GXW583" s="35"/>
      <c r="GXX583" s="106"/>
      <c r="GXY583" s="35"/>
      <c r="GXZ583" s="106"/>
      <c r="GYA583" s="35"/>
      <c r="GYB583" s="106"/>
      <c r="GYC583" s="35"/>
      <c r="GYD583" s="106"/>
      <c r="GYE583" s="35"/>
      <c r="GYF583" s="106"/>
      <c r="GYG583" s="35"/>
      <c r="GYH583" s="106"/>
      <c r="GYI583" s="35"/>
      <c r="GYJ583" s="106"/>
      <c r="GYK583" s="35"/>
      <c r="GYL583" s="106"/>
      <c r="GYM583" s="35"/>
      <c r="GYN583" s="106"/>
      <c r="GYO583" s="35"/>
      <c r="GYP583" s="106"/>
      <c r="GYQ583" s="35"/>
      <c r="GYR583" s="106"/>
      <c r="GYS583" s="35"/>
      <c r="GYT583" s="106"/>
      <c r="GYU583" s="35"/>
      <c r="GYV583" s="106"/>
      <c r="GYW583" s="35"/>
      <c r="GYX583" s="106"/>
      <c r="GYY583" s="35"/>
      <c r="GYZ583" s="106"/>
      <c r="GZA583" s="35"/>
      <c r="GZB583" s="106"/>
      <c r="GZC583" s="35"/>
      <c r="GZD583" s="106"/>
      <c r="GZE583" s="35"/>
      <c r="GZF583" s="106"/>
      <c r="GZG583" s="35"/>
      <c r="GZH583" s="106"/>
      <c r="GZI583" s="35"/>
      <c r="GZJ583" s="106"/>
      <c r="GZK583" s="35"/>
      <c r="GZL583" s="106"/>
      <c r="GZM583" s="35"/>
      <c r="GZN583" s="106"/>
      <c r="GZO583" s="35"/>
      <c r="GZP583" s="106"/>
      <c r="GZQ583" s="35"/>
      <c r="GZR583" s="106"/>
      <c r="GZS583" s="35"/>
      <c r="GZT583" s="106"/>
      <c r="GZU583" s="35"/>
      <c r="GZV583" s="106"/>
      <c r="GZW583" s="35"/>
      <c r="GZX583" s="106"/>
      <c r="GZY583" s="35"/>
      <c r="GZZ583" s="106"/>
      <c r="HAA583" s="35"/>
      <c r="HAB583" s="106"/>
      <c r="HAC583" s="35"/>
      <c r="HAD583" s="106"/>
      <c r="HAE583" s="35"/>
      <c r="HAF583" s="106"/>
      <c r="HAG583" s="35"/>
      <c r="HAH583" s="106"/>
      <c r="HAI583" s="35"/>
      <c r="HAJ583" s="106"/>
      <c r="HAK583" s="35"/>
      <c r="HAL583" s="106"/>
      <c r="HAM583" s="35"/>
      <c r="HAN583" s="106"/>
      <c r="HAO583" s="35"/>
      <c r="HAP583" s="106"/>
      <c r="HAQ583" s="35"/>
      <c r="HAR583" s="106"/>
      <c r="HAS583" s="35"/>
      <c r="HAT583" s="106"/>
      <c r="HAU583" s="35"/>
      <c r="HAV583" s="106"/>
      <c r="HAW583" s="35"/>
      <c r="HAX583" s="106"/>
      <c r="HAY583" s="35"/>
      <c r="HAZ583" s="106"/>
      <c r="HBA583" s="35"/>
      <c r="HBB583" s="106"/>
      <c r="HBC583" s="35"/>
      <c r="HBD583" s="106"/>
      <c r="HBE583" s="35"/>
      <c r="HBF583" s="106"/>
      <c r="HBG583" s="35"/>
      <c r="HBH583" s="106"/>
      <c r="HBI583" s="35"/>
      <c r="HBJ583" s="106"/>
      <c r="HBK583" s="35"/>
      <c r="HBL583" s="106"/>
      <c r="HBM583" s="35"/>
      <c r="HBN583" s="106"/>
      <c r="HBO583" s="35"/>
      <c r="HBP583" s="106"/>
      <c r="HBQ583" s="35"/>
      <c r="HBR583" s="106"/>
      <c r="HBS583" s="35"/>
      <c r="HBT583" s="106"/>
      <c r="HBU583" s="35"/>
      <c r="HBV583" s="106"/>
      <c r="HBW583" s="35"/>
      <c r="HBX583" s="106"/>
      <c r="HBY583" s="35"/>
      <c r="HBZ583" s="106"/>
      <c r="HCA583" s="35"/>
      <c r="HCB583" s="106"/>
      <c r="HCC583" s="35"/>
      <c r="HCD583" s="106"/>
      <c r="HCE583" s="35"/>
      <c r="HCF583" s="106"/>
      <c r="HCG583" s="35"/>
      <c r="HCH583" s="106"/>
      <c r="HCI583" s="35"/>
      <c r="HCJ583" s="106"/>
      <c r="HCK583" s="35"/>
      <c r="HCL583" s="106"/>
      <c r="HCM583" s="35"/>
      <c r="HCN583" s="106"/>
      <c r="HCO583" s="35"/>
      <c r="HCP583" s="106"/>
      <c r="HCQ583" s="35"/>
      <c r="HCR583" s="106"/>
      <c r="HCS583" s="35"/>
      <c r="HCT583" s="106"/>
      <c r="HCU583" s="35"/>
      <c r="HCV583" s="106"/>
      <c r="HCW583" s="35"/>
      <c r="HCX583" s="106"/>
      <c r="HCY583" s="35"/>
      <c r="HCZ583" s="106"/>
      <c r="HDA583" s="35"/>
      <c r="HDB583" s="106"/>
      <c r="HDC583" s="35"/>
      <c r="HDD583" s="106"/>
      <c r="HDE583" s="35"/>
      <c r="HDF583" s="106"/>
      <c r="HDG583" s="35"/>
      <c r="HDH583" s="106"/>
      <c r="HDI583" s="35"/>
      <c r="HDJ583" s="106"/>
      <c r="HDK583" s="35"/>
      <c r="HDL583" s="106"/>
      <c r="HDM583" s="35"/>
      <c r="HDN583" s="106"/>
      <c r="HDO583" s="35"/>
      <c r="HDP583" s="106"/>
      <c r="HDQ583" s="35"/>
      <c r="HDR583" s="106"/>
      <c r="HDS583" s="35"/>
      <c r="HDT583" s="106"/>
      <c r="HDU583" s="35"/>
      <c r="HDV583" s="106"/>
      <c r="HDW583" s="35"/>
      <c r="HDX583" s="106"/>
      <c r="HDY583" s="35"/>
      <c r="HDZ583" s="106"/>
      <c r="HEA583" s="35"/>
      <c r="HEB583" s="106"/>
      <c r="HEC583" s="35"/>
      <c r="HED583" s="106"/>
      <c r="HEE583" s="35"/>
      <c r="HEF583" s="106"/>
      <c r="HEG583" s="35"/>
      <c r="HEH583" s="106"/>
      <c r="HEI583" s="35"/>
      <c r="HEJ583" s="106"/>
      <c r="HEK583" s="35"/>
      <c r="HEL583" s="106"/>
      <c r="HEM583" s="35"/>
      <c r="HEN583" s="106"/>
      <c r="HEO583" s="35"/>
      <c r="HEP583" s="106"/>
      <c r="HEQ583" s="35"/>
      <c r="HER583" s="106"/>
      <c r="HES583" s="35"/>
      <c r="HET583" s="106"/>
      <c r="HEU583" s="35"/>
      <c r="HEV583" s="106"/>
      <c r="HEW583" s="35"/>
      <c r="HEX583" s="106"/>
      <c r="HEY583" s="35"/>
      <c r="HEZ583" s="106"/>
      <c r="HFA583" s="35"/>
      <c r="HFB583" s="106"/>
      <c r="HFC583" s="35"/>
      <c r="HFD583" s="106"/>
      <c r="HFE583" s="35"/>
      <c r="HFF583" s="106"/>
      <c r="HFG583" s="35"/>
      <c r="HFH583" s="106"/>
      <c r="HFI583" s="35"/>
      <c r="HFJ583" s="106"/>
      <c r="HFK583" s="35"/>
      <c r="HFL583" s="106"/>
      <c r="HFM583" s="35"/>
      <c r="HFN583" s="106"/>
      <c r="HFO583" s="35"/>
      <c r="HFP583" s="106"/>
      <c r="HFQ583" s="35"/>
      <c r="HFR583" s="106"/>
      <c r="HFS583" s="35"/>
      <c r="HFT583" s="106"/>
      <c r="HFU583" s="35"/>
      <c r="HFV583" s="106"/>
      <c r="HFW583" s="35"/>
      <c r="HFX583" s="106"/>
      <c r="HFY583" s="35"/>
      <c r="HFZ583" s="106"/>
      <c r="HGA583" s="35"/>
      <c r="HGB583" s="106"/>
      <c r="HGC583" s="35"/>
      <c r="HGD583" s="106"/>
      <c r="HGE583" s="35"/>
      <c r="HGF583" s="106"/>
      <c r="HGG583" s="35"/>
      <c r="HGH583" s="106"/>
      <c r="HGI583" s="35"/>
      <c r="HGJ583" s="106"/>
      <c r="HGK583" s="35"/>
      <c r="HGL583" s="106"/>
      <c r="HGM583" s="35"/>
      <c r="HGN583" s="106"/>
      <c r="HGO583" s="35"/>
      <c r="HGP583" s="106"/>
      <c r="HGQ583" s="35"/>
      <c r="HGR583" s="106"/>
      <c r="HGS583" s="35"/>
      <c r="HGT583" s="106"/>
      <c r="HGU583" s="35"/>
      <c r="HGV583" s="106"/>
      <c r="HGW583" s="35"/>
      <c r="HGX583" s="106"/>
      <c r="HGY583" s="35"/>
      <c r="HGZ583" s="106"/>
      <c r="HHA583" s="35"/>
      <c r="HHB583" s="106"/>
      <c r="HHC583" s="35"/>
      <c r="HHD583" s="106"/>
      <c r="HHE583" s="35"/>
      <c r="HHF583" s="106"/>
      <c r="HHG583" s="35"/>
      <c r="HHH583" s="106"/>
      <c r="HHI583" s="35"/>
      <c r="HHJ583" s="106"/>
      <c r="HHK583" s="35"/>
      <c r="HHL583" s="106"/>
      <c r="HHM583" s="35"/>
      <c r="HHN583" s="106"/>
      <c r="HHO583" s="35"/>
      <c r="HHP583" s="106"/>
      <c r="HHQ583" s="35"/>
      <c r="HHR583" s="106"/>
      <c r="HHS583" s="35"/>
      <c r="HHT583" s="106"/>
      <c r="HHU583" s="35"/>
      <c r="HHV583" s="106"/>
      <c r="HHW583" s="35"/>
      <c r="HHX583" s="106"/>
      <c r="HHY583" s="35"/>
      <c r="HHZ583" s="106"/>
      <c r="HIA583" s="35"/>
      <c r="HIB583" s="106"/>
      <c r="HIC583" s="35"/>
      <c r="HID583" s="106"/>
      <c r="HIE583" s="35"/>
      <c r="HIF583" s="106"/>
      <c r="HIG583" s="35"/>
      <c r="HIH583" s="106"/>
      <c r="HII583" s="35"/>
      <c r="HIJ583" s="106"/>
      <c r="HIK583" s="35"/>
      <c r="HIL583" s="106"/>
      <c r="HIM583" s="35"/>
      <c r="HIN583" s="106"/>
      <c r="HIO583" s="35"/>
      <c r="HIP583" s="106"/>
      <c r="HIQ583" s="35"/>
      <c r="HIR583" s="106"/>
      <c r="HIS583" s="35"/>
      <c r="HIT583" s="106"/>
      <c r="HIU583" s="35"/>
      <c r="HIV583" s="106"/>
      <c r="HIW583" s="35"/>
      <c r="HIX583" s="106"/>
      <c r="HIY583" s="35"/>
      <c r="HIZ583" s="106"/>
      <c r="HJA583" s="35"/>
      <c r="HJB583" s="106"/>
      <c r="HJC583" s="35"/>
      <c r="HJD583" s="106"/>
      <c r="HJE583" s="35"/>
      <c r="HJF583" s="106"/>
      <c r="HJG583" s="35"/>
      <c r="HJH583" s="106"/>
      <c r="HJI583" s="35"/>
      <c r="HJJ583" s="106"/>
      <c r="HJK583" s="35"/>
      <c r="HJL583" s="106"/>
      <c r="HJM583" s="35"/>
      <c r="HJN583" s="106"/>
      <c r="HJO583" s="35"/>
      <c r="HJP583" s="106"/>
      <c r="HJQ583" s="35"/>
      <c r="HJR583" s="106"/>
      <c r="HJS583" s="35"/>
      <c r="HJT583" s="106"/>
      <c r="HJU583" s="35"/>
      <c r="HJV583" s="106"/>
      <c r="HJW583" s="35"/>
      <c r="HJX583" s="106"/>
      <c r="HJY583" s="35"/>
      <c r="HJZ583" s="106"/>
      <c r="HKA583" s="35"/>
      <c r="HKB583" s="106"/>
      <c r="HKC583" s="35"/>
      <c r="HKD583" s="106"/>
      <c r="HKE583" s="35"/>
      <c r="HKF583" s="106"/>
      <c r="HKG583" s="35"/>
      <c r="HKH583" s="106"/>
      <c r="HKI583" s="35"/>
      <c r="HKJ583" s="106"/>
      <c r="HKK583" s="35"/>
      <c r="HKL583" s="106"/>
      <c r="HKM583" s="35"/>
      <c r="HKN583" s="106"/>
      <c r="HKO583" s="35"/>
      <c r="HKP583" s="106"/>
      <c r="HKQ583" s="35"/>
      <c r="HKR583" s="106"/>
      <c r="HKS583" s="35"/>
      <c r="HKT583" s="106"/>
      <c r="HKU583" s="35"/>
      <c r="HKV583" s="106"/>
      <c r="HKW583" s="35"/>
      <c r="HKX583" s="106"/>
      <c r="HKY583" s="35"/>
      <c r="HKZ583" s="106"/>
      <c r="HLA583" s="35"/>
      <c r="HLB583" s="106"/>
      <c r="HLC583" s="35"/>
      <c r="HLD583" s="106"/>
      <c r="HLE583" s="35"/>
      <c r="HLF583" s="106"/>
      <c r="HLG583" s="35"/>
      <c r="HLH583" s="106"/>
      <c r="HLI583" s="35"/>
      <c r="HLJ583" s="106"/>
      <c r="HLK583" s="35"/>
      <c r="HLL583" s="106"/>
      <c r="HLM583" s="35"/>
      <c r="HLN583" s="106"/>
      <c r="HLO583" s="35"/>
      <c r="HLP583" s="106"/>
      <c r="HLQ583" s="35"/>
      <c r="HLR583" s="106"/>
      <c r="HLS583" s="35"/>
      <c r="HLT583" s="106"/>
      <c r="HLU583" s="35"/>
      <c r="HLV583" s="106"/>
      <c r="HLW583" s="35"/>
      <c r="HLX583" s="106"/>
      <c r="HLY583" s="35"/>
      <c r="HLZ583" s="106"/>
      <c r="HMA583" s="35"/>
      <c r="HMB583" s="106"/>
      <c r="HMC583" s="35"/>
      <c r="HMD583" s="106"/>
      <c r="HME583" s="35"/>
      <c r="HMF583" s="106"/>
      <c r="HMG583" s="35"/>
      <c r="HMH583" s="106"/>
      <c r="HMI583" s="35"/>
      <c r="HMJ583" s="106"/>
      <c r="HMK583" s="35"/>
      <c r="HML583" s="106"/>
      <c r="HMM583" s="35"/>
      <c r="HMN583" s="106"/>
      <c r="HMO583" s="35"/>
      <c r="HMP583" s="106"/>
      <c r="HMQ583" s="35"/>
      <c r="HMR583" s="106"/>
      <c r="HMS583" s="35"/>
      <c r="HMT583" s="106"/>
      <c r="HMU583" s="35"/>
      <c r="HMV583" s="106"/>
      <c r="HMW583" s="35"/>
      <c r="HMX583" s="106"/>
      <c r="HMY583" s="35"/>
      <c r="HMZ583" s="106"/>
      <c r="HNA583" s="35"/>
      <c r="HNB583" s="106"/>
      <c r="HNC583" s="35"/>
      <c r="HND583" s="106"/>
      <c r="HNE583" s="35"/>
      <c r="HNF583" s="106"/>
      <c r="HNG583" s="35"/>
      <c r="HNH583" s="106"/>
      <c r="HNI583" s="35"/>
      <c r="HNJ583" s="106"/>
      <c r="HNK583" s="35"/>
      <c r="HNL583" s="106"/>
      <c r="HNM583" s="35"/>
      <c r="HNN583" s="106"/>
      <c r="HNO583" s="35"/>
      <c r="HNP583" s="106"/>
      <c r="HNQ583" s="35"/>
      <c r="HNR583" s="106"/>
      <c r="HNS583" s="35"/>
      <c r="HNT583" s="106"/>
      <c r="HNU583" s="35"/>
      <c r="HNV583" s="106"/>
      <c r="HNW583" s="35"/>
      <c r="HNX583" s="106"/>
      <c r="HNY583" s="35"/>
      <c r="HNZ583" s="106"/>
      <c r="HOA583" s="35"/>
      <c r="HOB583" s="106"/>
      <c r="HOC583" s="35"/>
      <c r="HOD583" s="106"/>
      <c r="HOE583" s="35"/>
      <c r="HOF583" s="106"/>
      <c r="HOG583" s="35"/>
      <c r="HOH583" s="106"/>
      <c r="HOI583" s="35"/>
      <c r="HOJ583" s="106"/>
      <c r="HOK583" s="35"/>
      <c r="HOL583" s="106"/>
      <c r="HOM583" s="35"/>
      <c r="HON583" s="106"/>
      <c r="HOO583" s="35"/>
      <c r="HOP583" s="106"/>
      <c r="HOQ583" s="35"/>
      <c r="HOR583" s="106"/>
      <c r="HOS583" s="35"/>
      <c r="HOT583" s="106"/>
      <c r="HOU583" s="35"/>
      <c r="HOV583" s="106"/>
      <c r="HOW583" s="35"/>
      <c r="HOX583" s="106"/>
      <c r="HOY583" s="35"/>
      <c r="HOZ583" s="106"/>
      <c r="HPA583" s="35"/>
      <c r="HPB583" s="106"/>
      <c r="HPC583" s="35"/>
      <c r="HPD583" s="106"/>
      <c r="HPE583" s="35"/>
      <c r="HPF583" s="106"/>
      <c r="HPG583" s="35"/>
      <c r="HPH583" s="106"/>
      <c r="HPI583" s="35"/>
      <c r="HPJ583" s="106"/>
      <c r="HPK583" s="35"/>
      <c r="HPL583" s="106"/>
      <c r="HPM583" s="35"/>
      <c r="HPN583" s="106"/>
      <c r="HPO583" s="35"/>
      <c r="HPP583" s="106"/>
      <c r="HPQ583" s="35"/>
      <c r="HPR583" s="106"/>
      <c r="HPS583" s="35"/>
      <c r="HPT583" s="106"/>
      <c r="HPU583" s="35"/>
      <c r="HPV583" s="106"/>
      <c r="HPW583" s="35"/>
      <c r="HPX583" s="106"/>
      <c r="HPY583" s="35"/>
      <c r="HPZ583" s="106"/>
      <c r="HQA583" s="35"/>
      <c r="HQB583" s="106"/>
      <c r="HQC583" s="35"/>
      <c r="HQD583" s="106"/>
      <c r="HQE583" s="35"/>
      <c r="HQF583" s="106"/>
      <c r="HQG583" s="35"/>
      <c r="HQH583" s="106"/>
      <c r="HQI583" s="35"/>
      <c r="HQJ583" s="106"/>
      <c r="HQK583" s="35"/>
      <c r="HQL583" s="106"/>
      <c r="HQM583" s="35"/>
      <c r="HQN583" s="106"/>
      <c r="HQO583" s="35"/>
      <c r="HQP583" s="106"/>
      <c r="HQQ583" s="35"/>
      <c r="HQR583" s="106"/>
      <c r="HQS583" s="35"/>
      <c r="HQT583" s="106"/>
      <c r="HQU583" s="35"/>
      <c r="HQV583" s="106"/>
      <c r="HQW583" s="35"/>
      <c r="HQX583" s="106"/>
      <c r="HQY583" s="35"/>
      <c r="HQZ583" s="106"/>
      <c r="HRA583" s="35"/>
      <c r="HRB583" s="106"/>
      <c r="HRC583" s="35"/>
      <c r="HRD583" s="106"/>
      <c r="HRE583" s="35"/>
      <c r="HRF583" s="106"/>
      <c r="HRG583" s="35"/>
      <c r="HRH583" s="106"/>
      <c r="HRI583" s="35"/>
      <c r="HRJ583" s="106"/>
      <c r="HRK583" s="35"/>
      <c r="HRL583" s="106"/>
      <c r="HRM583" s="35"/>
      <c r="HRN583" s="106"/>
      <c r="HRO583" s="35"/>
      <c r="HRP583" s="106"/>
      <c r="HRQ583" s="35"/>
      <c r="HRR583" s="106"/>
      <c r="HRS583" s="35"/>
      <c r="HRT583" s="106"/>
      <c r="HRU583" s="35"/>
      <c r="HRV583" s="106"/>
      <c r="HRW583" s="35"/>
      <c r="HRX583" s="106"/>
      <c r="HRY583" s="35"/>
      <c r="HRZ583" s="106"/>
      <c r="HSA583" s="35"/>
      <c r="HSB583" s="106"/>
      <c r="HSC583" s="35"/>
      <c r="HSD583" s="106"/>
      <c r="HSE583" s="35"/>
      <c r="HSF583" s="106"/>
      <c r="HSG583" s="35"/>
      <c r="HSH583" s="106"/>
      <c r="HSI583" s="35"/>
      <c r="HSJ583" s="106"/>
      <c r="HSK583" s="35"/>
      <c r="HSL583" s="106"/>
      <c r="HSM583" s="35"/>
      <c r="HSN583" s="106"/>
      <c r="HSO583" s="35"/>
      <c r="HSP583" s="106"/>
      <c r="HSQ583" s="35"/>
      <c r="HSR583" s="106"/>
      <c r="HSS583" s="35"/>
      <c r="HST583" s="106"/>
      <c r="HSU583" s="35"/>
      <c r="HSV583" s="106"/>
      <c r="HSW583" s="35"/>
      <c r="HSX583" s="106"/>
      <c r="HSY583" s="35"/>
      <c r="HSZ583" s="106"/>
      <c r="HTA583" s="35"/>
      <c r="HTB583" s="106"/>
      <c r="HTC583" s="35"/>
      <c r="HTD583" s="106"/>
      <c r="HTE583" s="35"/>
      <c r="HTF583" s="106"/>
      <c r="HTG583" s="35"/>
      <c r="HTH583" s="106"/>
      <c r="HTI583" s="35"/>
      <c r="HTJ583" s="106"/>
      <c r="HTK583" s="35"/>
      <c r="HTL583" s="106"/>
      <c r="HTM583" s="35"/>
      <c r="HTN583" s="106"/>
      <c r="HTO583" s="35"/>
      <c r="HTP583" s="106"/>
      <c r="HTQ583" s="35"/>
      <c r="HTR583" s="106"/>
      <c r="HTS583" s="35"/>
      <c r="HTT583" s="106"/>
      <c r="HTU583" s="35"/>
      <c r="HTV583" s="106"/>
      <c r="HTW583" s="35"/>
      <c r="HTX583" s="106"/>
      <c r="HTY583" s="35"/>
      <c r="HTZ583" s="106"/>
      <c r="HUA583" s="35"/>
      <c r="HUB583" s="106"/>
      <c r="HUC583" s="35"/>
      <c r="HUD583" s="106"/>
      <c r="HUE583" s="35"/>
      <c r="HUF583" s="106"/>
      <c r="HUG583" s="35"/>
      <c r="HUH583" s="106"/>
      <c r="HUI583" s="35"/>
      <c r="HUJ583" s="106"/>
      <c r="HUK583" s="35"/>
      <c r="HUL583" s="106"/>
      <c r="HUM583" s="35"/>
      <c r="HUN583" s="106"/>
      <c r="HUO583" s="35"/>
      <c r="HUP583" s="106"/>
      <c r="HUQ583" s="35"/>
      <c r="HUR583" s="106"/>
      <c r="HUS583" s="35"/>
      <c r="HUT583" s="106"/>
      <c r="HUU583" s="35"/>
      <c r="HUV583" s="106"/>
      <c r="HUW583" s="35"/>
      <c r="HUX583" s="106"/>
      <c r="HUY583" s="35"/>
      <c r="HUZ583" s="106"/>
      <c r="HVA583" s="35"/>
      <c r="HVB583" s="106"/>
      <c r="HVC583" s="35"/>
      <c r="HVD583" s="106"/>
      <c r="HVE583" s="35"/>
      <c r="HVF583" s="106"/>
      <c r="HVG583" s="35"/>
      <c r="HVH583" s="106"/>
      <c r="HVI583" s="35"/>
      <c r="HVJ583" s="106"/>
      <c r="HVK583" s="35"/>
      <c r="HVL583" s="106"/>
      <c r="HVM583" s="35"/>
      <c r="HVN583" s="106"/>
      <c r="HVO583" s="35"/>
      <c r="HVP583" s="106"/>
      <c r="HVQ583" s="35"/>
      <c r="HVR583" s="106"/>
      <c r="HVS583" s="35"/>
      <c r="HVT583" s="106"/>
      <c r="HVU583" s="35"/>
      <c r="HVV583" s="106"/>
      <c r="HVW583" s="35"/>
      <c r="HVX583" s="106"/>
      <c r="HVY583" s="35"/>
      <c r="HVZ583" s="106"/>
      <c r="HWA583" s="35"/>
      <c r="HWB583" s="106"/>
      <c r="HWC583" s="35"/>
      <c r="HWD583" s="106"/>
      <c r="HWE583" s="35"/>
      <c r="HWF583" s="106"/>
      <c r="HWG583" s="35"/>
      <c r="HWH583" s="106"/>
      <c r="HWI583" s="35"/>
      <c r="HWJ583" s="106"/>
      <c r="HWK583" s="35"/>
      <c r="HWL583" s="106"/>
      <c r="HWM583" s="35"/>
      <c r="HWN583" s="106"/>
      <c r="HWO583" s="35"/>
      <c r="HWP583" s="106"/>
      <c r="HWQ583" s="35"/>
      <c r="HWR583" s="106"/>
      <c r="HWS583" s="35"/>
      <c r="HWT583" s="106"/>
      <c r="HWU583" s="35"/>
      <c r="HWV583" s="106"/>
      <c r="HWW583" s="35"/>
      <c r="HWX583" s="106"/>
      <c r="HWY583" s="35"/>
      <c r="HWZ583" s="106"/>
      <c r="HXA583" s="35"/>
      <c r="HXB583" s="106"/>
      <c r="HXC583" s="35"/>
      <c r="HXD583" s="106"/>
      <c r="HXE583" s="35"/>
      <c r="HXF583" s="106"/>
      <c r="HXG583" s="35"/>
      <c r="HXH583" s="106"/>
      <c r="HXI583" s="35"/>
      <c r="HXJ583" s="106"/>
      <c r="HXK583" s="35"/>
      <c r="HXL583" s="106"/>
      <c r="HXM583" s="35"/>
      <c r="HXN583" s="106"/>
      <c r="HXO583" s="35"/>
      <c r="HXP583" s="106"/>
      <c r="HXQ583" s="35"/>
      <c r="HXR583" s="106"/>
      <c r="HXS583" s="35"/>
      <c r="HXT583" s="106"/>
      <c r="HXU583" s="35"/>
      <c r="HXV583" s="106"/>
      <c r="HXW583" s="35"/>
      <c r="HXX583" s="106"/>
      <c r="HXY583" s="35"/>
      <c r="HXZ583" s="106"/>
      <c r="HYA583" s="35"/>
      <c r="HYB583" s="106"/>
      <c r="HYC583" s="35"/>
      <c r="HYD583" s="106"/>
      <c r="HYE583" s="35"/>
      <c r="HYF583" s="106"/>
      <c r="HYG583" s="35"/>
      <c r="HYH583" s="106"/>
      <c r="HYI583" s="35"/>
      <c r="HYJ583" s="106"/>
      <c r="HYK583" s="35"/>
      <c r="HYL583" s="106"/>
      <c r="HYM583" s="35"/>
      <c r="HYN583" s="106"/>
      <c r="HYO583" s="35"/>
      <c r="HYP583" s="106"/>
      <c r="HYQ583" s="35"/>
      <c r="HYR583" s="106"/>
      <c r="HYS583" s="35"/>
      <c r="HYT583" s="106"/>
      <c r="HYU583" s="35"/>
      <c r="HYV583" s="106"/>
      <c r="HYW583" s="35"/>
      <c r="HYX583" s="106"/>
      <c r="HYY583" s="35"/>
      <c r="HYZ583" s="106"/>
      <c r="HZA583" s="35"/>
      <c r="HZB583" s="106"/>
      <c r="HZC583" s="35"/>
      <c r="HZD583" s="106"/>
      <c r="HZE583" s="35"/>
      <c r="HZF583" s="106"/>
      <c r="HZG583" s="35"/>
      <c r="HZH583" s="106"/>
      <c r="HZI583" s="35"/>
      <c r="HZJ583" s="106"/>
      <c r="HZK583" s="35"/>
      <c r="HZL583" s="106"/>
      <c r="HZM583" s="35"/>
      <c r="HZN583" s="106"/>
      <c r="HZO583" s="35"/>
      <c r="HZP583" s="106"/>
      <c r="HZQ583" s="35"/>
      <c r="HZR583" s="106"/>
      <c r="HZS583" s="35"/>
      <c r="HZT583" s="106"/>
      <c r="HZU583" s="35"/>
      <c r="HZV583" s="106"/>
      <c r="HZW583" s="35"/>
      <c r="HZX583" s="106"/>
      <c r="HZY583" s="35"/>
      <c r="HZZ583" s="106"/>
      <c r="IAA583" s="35"/>
      <c r="IAB583" s="106"/>
      <c r="IAC583" s="35"/>
      <c r="IAD583" s="106"/>
      <c r="IAE583" s="35"/>
      <c r="IAF583" s="106"/>
      <c r="IAG583" s="35"/>
      <c r="IAH583" s="106"/>
      <c r="IAI583" s="35"/>
      <c r="IAJ583" s="106"/>
      <c r="IAK583" s="35"/>
      <c r="IAL583" s="106"/>
      <c r="IAM583" s="35"/>
      <c r="IAN583" s="106"/>
      <c r="IAO583" s="35"/>
      <c r="IAP583" s="106"/>
      <c r="IAQ583" s="35"/>
      <c r="IAR583" s="106"/>
      <c r="IAS583" s="35"/>
      <c r="IAT583" s="106"/>
      <c r="IAU583" s="35"/>
      <c r="IAV583" s="106"/>
      <c r="IAW583" s="35"/>
      <c r="IAX583" s="106"/>
      <c r="IAY583" s="35"/>
      <c r="IAZ583" s="106"/>
      <c r="IBA583" s="35"/>
      <c r="IBB583" s="106"/>
      <c r="IBC583" s="35"/>
      <c r="IBD583" s="106"/>
      <c r="IBE583" s="35"/>
      <c r="IBF583" s="106"/>
      <c r="IBG583" s="35"/>
      <c r="IBH583" s="106"/>
      <c r="IBI583" s="35"/>
      <c r="IBJ583" s="106"/>
      <c r="IBK583" s="35"/>
      <c r="IBL583" s="106"/>
      <c r="IBM583" s="35"/>
      <c r="IBN583" s="106"/>
      <c r="IBO583" s="35"/>
      <c r="IBP583" s="106"/>
      <c r="IBQ583" s="35"/>
      <c r="IBR583" s="106"/>
      <c r="IBS583" s="35"/>
      <c r="IBT583" s="106"/>
      <c r="IBU583" s="35"/>
      <c r="IBV583" s="106"/>
      <c r="IBW583" s="35"/>
      <c r="IBX583" s="106"/>
      <c r="IBY583" s="35"/>
      <c r="IBZ583" s="106"/>
      <c r="ICA583" s="35"/>
      <c r="ICB583" s="106"/>
      <c r="ICC583" s="35"/>
      <c r="ICD583" s="106"/>
      <c r="ICE583" s="35"/>
      <c r="ICF583" s="106"/>
      <c r="ICG583" s="35"/>
      <c r="ICH583" s="106"/>
      <c r="ICI583" s="35"/>
      <c r="ICJ583" s="106"/>
      <c r="ICK583" s="35"/>
      <c r="ICL583" s="106"/>
      <c r="ICM583" s="35"/>
      <c r="ICN583" s="106"/>
      <c r="ICO583" s="35"/>
      <c r="ICP583" s="106"/>
      <c r="ICQ583" s="35"/>
      <c r="ICR583" s="106"/>
      <c r="ICS583" s="35"/>
      <c r="ICT583" s="106"/>
      <c r="ICU583" s="35"/>
      <c r="ICV583" s="106"/>
      <c r="ICW583" s="35"/>
      <c r="ICX583" s="106"/>
      <c r="ICY583" s="35"/>
      <c r="ICZ583" s="106"/>
      <c r="IDA583" s="35"/>
      <c r="IDB583" s="106"/>
      <c r="IDC583" s="35"/>
      <c r="IDD583" s="106"/>
      <c r="IDE583" s="35"/>
      <c r="IDF583" s="106"/>
      <c r="IDG583" s="35"/>
      <c r="IDH583" s="106"/>
      <c r="IDI583" s="35"/>
      <c r="IDJ583" s="106"/>
      <c r="IDK583" s="35"/>
      <c r="IDL583" s="106"/>
      <c r="IDM583" s="35"/>
      <c r="IDN583" s="106"/>
      <c r="IDO583" s="35"/>
      <c r="IDP583" s="106"/>
      <c r="IDQ583" s="35"/>
      <c r="IDR583" s="106"/>
      <c r="IDS583" s="35"/>
      <c r="IDT583" s="106"/>
      <c r="IDU583" s="35"/>
      <c r="IDV583" s="106"/>
      <c r="IDW583" s="35"/>
      <c r="IDX583" s="106"/>
      <c r="IDY583" s="35"/>
      <c r="IDZ583" s="106"/>
      <c r="IEA583" s="35"/>
      <c r="IEB583" s="106"/>
      <c r="IEC583" s="35"/>
      <c r="IED583" s="106"/>
      <c r="IEE583" s="35"/>
      <c r="IEF583" s="106"/>
      <c r="IEG583" s="35"/>
      <c r="IEH583" s="106"/>
      <c r="IEI583" s="35"/>
      <c r="IEJ583" s="106"/>
      <c r="IEK583" s="35"/>
      <c r="IEL583" s="106"/>
      <c r="IEM583" s="35"/>
      <c r="IEN583" s="106"/>
      <c r="IEO583" s="35"/>
      <c r="IEP583" s="106"/>
      <c r="IEQ583" s="35"/>
      <c r="IER583" s="106"/>
      <c r="IES583" s="35"/>
      <c r="IET583" s="106"/>
      <c r="IEU583" s="35"/>
      <c r="IEV583" s="106"/>
      <c r="IEW583" s="35"/>
      <c r="IEX583" s="106"/>
      <c r="IEY583" s="35"/>
      <c r="IEZ583" s="106"/>
      <c r="IFA583" s="35"/>
      <c r="IFB583" s="106"/>
      <c r="IFC583" s="35"/>
      <c r="IFD583" s="106"/>
      <c r="IFE583" s="35"/>
      <c r="IFF583" s="106"/>
      <c r="IFG583" s="35"/>
      <c r="IFH583" s="106"/>
      <c r="IFI583" s="35"/>
      <c r="IFJ583" s="106"/>
      <c r="IFK583" s="35"/>
      <c r="IFL583" s="106"/>
      <c r="IFM583" s="35"/>
      <c r="IFN583" s="106"/>
      <c r="IFO583" s="35"/>
      <c r="IFP583" s="106"/>
      <c r="IFQ583" s="35"/>
      <c r="IFR583" s="106"/>
      <c r="IFS583" s="35"/>
      <c r="IFT583" s="106"/>
      <c r="IFU583" s="35"/>
      <c r="IFV583" s="106"/>
      <c r="IFW583" s="35"/>
      <c r="IFX583" s="106"/>
      <c r="IFY583" s="35"/>
      <c r="IFZ583" s="106"/>
      <c r="IGA583" s="35"/>
      <c r="IGB583" s="106"/>
      <c r="IGC583" s="35"/>
      <c r="IGD583" s="106"/>
      <c r="IGE583" s="35"/>
      <c r="IGF583" s="106"/>
      <c r="IGG583" s="35"/>
      <c r="IGH583" s="106"/>
      <c r="IGI583" s="35"/>
      <c r="IGJ583" s="106"/>
      <c r="IGK583" s="35"/>
      <c r="IGL583" s="106"/>
      <c r="IGM583" s="35"/>
      <c r="IGN583" s="106"/>
      <c r="IGO583" s="35"/>
      <c r="IGP583" s="106"/>
      <c r="IGQ583" s="35"/>
      <c r="IGR583" s="106"/>
      <c r="IGS583" s="35"/>
      <c r="IGT583" s="106"/>
      <c r="IGU583" s="35"/>
      <c r="IGV583" s="106"/>
      <c r="IGW583" s="35"/>
      <c r="IGX583" s="106"/>
      <c r="IGY583" s="35"/>
      <c r="IGZ583" s="106"/>
      <c r="IHA583" s="35"/>
      <c r="IHB583" s="106"/>
      <c r="IHC583" s="35"/>
      <c r="IHD583" s="106"/>
      <c r="IHE583" s="35"/>
      <c r="IHF583" s="106"/>
      <c r="IHG583" s="35"/>
      <c r="IHH583" s="106"/>
      <c r="IHI583" s="35"/>
      <c r="IHJ583" s="106"/>
      <c r="IHK583" s="35"/>
      <c r="IHL583" s="106"/>
      <c r="IHM583" s="35"/>
      <c r="IHN583" s="106"/>
      <c r="IHO583" s="35"/>
      <c r="IHP583" s="106"/>
      <c r="IHQ583" s="35"/>
      <c r="IHR583" s="106"/>
      <c r="IHS583" s="35"/>
      <c r="IHT583" s="106"/>
      <c r="IHU583" s="35"/>
      <c r="IHV583" s="106"/>
      <c r="IHW583" s="35"/>
      <c r="IHX583" s="106"/>
      <c r="IHY583" s="35"/>
      <c r="IHZ583" s="106"/>
      <c r="IIA583" s="35"/>
      <c r="IIB583" s="106"/>
      <c r="IIC583" s="35"/>
      <c r="IID583" s="106"/>
      <c r="IIE583" s="35"/>
      <c r="IIF583" s="106"/>
      <c r="IIG583" s="35"/>
      <c r="IIH583" s="106"/>
      <c r="III583" s="35"/>
      <c r="IIJ583" s="106"/>
      <c r="IIK583" s="35"/>
      <c r="IIL583" s="106"/>
      <c r="IIM583" s="35"/>
      <c r="IIN583" s="106"/>
      <c r="IIO583" s="35"/>
      <c r="IIP583" s="106"/>
      <c r="IIQ583" s="35"/>
      <c r="IIR583" s="106"/>
      <c r="IIS583" s="35"/>
      <c r="IIT583" s="106"/>
      <c r="IIU583" s="35"/>
      <c r="IIV583" s="106"/>
      <c r="IIW583" s="35"/>
      <c r="IIX583" s="106"/>
      <c r="IIY583" s="35"/>
      <c r="IIZ583" s="106"/>
      <c r="IJA583" s="35"/>
      <c r="IJB583" s="106"/>
      <c r="IJC583" s="35"/>
      <c r="IJD583" s="106"/>
      <c r="IJE583" s="35"/>
      <c r="IJF583" s="106"/>
      <c r="IJG583" s="35"/>
      <c r="IJH583" s="106"/>
      <c r="IJI583" s="35"/>
      <c r="IJJ583" s="106"/>
      <c r="IJK583" s="35"/>
      <c r="IJL583" s="106"/>
      <c r="IJM583" s="35"/>
      <c r="IJN583" s="106"/>
      <c r="IJO583" s="35"/>
      <c r="IJP583" s="106"/>
      <c r="IJQ583" s="35"/>
      <c r="IJR583" s="106"/>
      <c r="IJS583" s="35"/>
      <c r="IJT583" s="106"/>
      <c r="IJU583" s="35"/>
      <c r="IJV583" s="106"/>
      <c r="IJW583" s="35"/>
      <c r="IJX583" s="106"/>
      <c r="IJY583" s="35"/>
      <c r="IJZ583" s="106"/>
      <c r="IKA583" s="35"/>
      <c r="IKB583" s="106"/>
      <c r="IKC583" s="35"/>
      <c r="IKD583" s="106"/>
      <c r="IKE583" s="35"/>
      <c r="IKF583" s="106"/>
      <c r="IKG583" s="35"/>
      <c r="IKH583" s="106"/>
      <c r="IKI583" s="35"/>
      <c r="IKJ583" s="106"/>
      <c r="IKK583" s="35"/>
      <c r="IKL583" s="106"/>
      <c r="IKM583" s="35"/>
      <c r="IKN583" s="106"/>
      <c r="IKO583" s="35"/>
      <c r="IKP583" s="106"/>
      <c r="IKQ583" s="35"/>
      <c r="IKR583" s="106"/>
      <c r="IKS583" s="35"/>
      <c r="IKT583" s="106"/>
      <c r="IKU583" s="35"/>
      <c r="IKV583" s="106"/>
      <c r="IKW583" s="35"/>
      <c r="IKX583" s="106"/>
      <c r="IKY583" s="35"/>
      <c r="IKZ583" s="106"/>
      <c r="ILA583" s="35"/>
      <c r="ILB583" s="106"/>
      <c r="ILC583" s="35"/>
      <c r="ILD583" s="106"/>
      <c r="ILE583" s="35"/>
      <c r="ILF583" s="106"/>
      <c r="ILG583" s="35"/>
      <c r="ILH583" s="106"/>
      <c r="ILI583" s="35"/>
      <c r="ILJ583" s="106"/>
      <c r="ILK583" s="35"/>
      <c r="ILL583" s="106"/>
      <c r="ILM583" s="35"/>
      <c r="ILN583" s="106"/>
      <c r="ILO583" s="35"/>
      <c r="ILP583" s="106"/>
      <c r="ILQ583" s="35"/>
      <c r="ILR583" s="106"/>
      <c r="ILS583" s="35"/>
      <c r="ILT583" s="106"/>
      <c r="ILU583" s="35"/>
      <c r="ILV583" s="106"/>
      <c r="ILW583" s="35"/>
      <c r="ILX583" s="106"/>
      <c r="ILY583" s="35"/>
      <c r="ILZ583" s="106"/>
      <c r="IMA583" s="35"/>
      <c r="IMB583" s="106"/>
      <c r="IMC583" s="35"/>
      <c r="IMD583" s="106"/>
      <c r="IME583" s="35"/>
      <c r="IMF583" s="106"/>
      <c r="IMG583" s="35"/>
      <c r="IMH583" s="106"/>
      <c r="IMI583" s="35"/>
      <c r="IMJ583" s="106"/>
      <c r="IMK583" s="35"/>
      <c r="IML583" s="106"/>
      <c r="IMM583" s="35"/>
      <c r="IMN583" s="106"/>
      <c r="IMO583" s="35"/>
      <c r="IMP583" s="106"/>
      <c r="IMQ583" s="35"/>
      <c r="IMR583" s="106"/>
      <c r="IMS583" s="35"/>
      <c r="IMT583" s="106"/>
      <c r="IMU583" s="35"/>
      <c r="IMV583" s="106"/>
      <c r="IMW583" s="35"/>
      <c r="IMX583" s="106"/>
      <c r="IMY583" s="35"/>
      <c r="IMZ583" s="106"/>
      <c r="INA583" s="35"/>
      <c r="INB583" s="106"/>
      <c r="INC583" s="35"/>
      <c r="IND583" s="106"/>
      <c r="INE583" s="35"/>
      <c r="INF583" s="106"/>
      <c r="ING583" s="35"/>
      <c r="INH583" s="106"/>
      <c r="INI583" s="35"/>
      <c r="INJ583" s="106"/>
      <c r="INK583" s="35"/>
      <c r="INL583" s="106"/>
      <c r="INM583" s="35"/>
      <c r="INN583" s="106"/>
      <c r="INO583" s="35"/>
      <c r="INP583" s="106"/>
      <c r="INQ583" s="35"/>
      <c r="INR583" s="106"/>
      <c r="INS583" s="35"/>
      <c r="INT583" s="106"/>
      <c r="INU583" s="35"/>
      <c r="INV583" s="106"/>
      <c r="INW583" s="35"/>
      <c r="INX583" s="106"/>
      <c r="INY583" s="35"/>
      <c r="INZ583" s="106"/>
      <c r="IOA583" s="35"/>
      <c r="IOB583" s="106"/>
      <c r="IOC583" s="35"/>
      <c r="IOD583" s="106"/>
      <c r="IOE583" s="35"/>
      <c r="IOF583" s="106"/>
      <c r="IOG583" s="35"/>
      <c r="IOH583" s="106"/>
      <c r="IOI583" s="35"/>
      <c r="IOJ583" s="106"/>
      <c r="IOK583" s="35"/>
      <c r="IOL583" s="106"/>
      <c r="IOM583" s="35"/>
      <c r="ION583" s="106"/>
      <c r="IOO583" s="35"/>
      <c r="IOP583" s="106"/>
      <c r="IOQ583" s="35"/>
      <c r="IOR583" s="106"/>
      <c r="IOS583" s="35"/>
      <c r="IOT583" s="106"/>
      <c r="IOU583" s="35"/>
      <c r="IOV583" s="106"/>
      <c r="IOW583" s="35"/>
      <c r="IOX583" s="106"/>
      <c r="IOY583" s="35"/>
      <c r="IOZ583" s="106"/>
      <c r="IPA583" s="35"/>
      <c r="IPB583" s="106"/>
      <c r="IPC583" s="35"/>
      <c r="IPD583" s="106"/>
      <c r="IPE583" s="35"/>
      <c r="IPF583" s="106"/>
      <c r="IPG583" s="35"/>
      <c r="IPH583" s="106"/>
      <c r="IPI583" s="35"/>
      <c r="IPJ583" s="106"/>
      <c r="IPK583" s="35"/>
      <c r="IPL583" s="106"/>
      <c r="IPM583" s="35"/>
      <c r="IPN583" s="106"/>
      <c r="IPO583" s="35"/>
      <c r="IPP583" s="106"/>
      <c r="IPQ583" s="35"/>
      <c r="IPR583" s="106"/>
      <c r="IPS583" s="35"/>
      <c r="IPT583" s="106"/>
      <c r="IPU583" s="35"/>
      <c r="IPV583" s="106"/>
      <c r="IPW583" s="35"/>
      <c r="IPX583" s="106"/>
      <c r="IPY583" s="35"/>
      <c r="IPZ583" s="106"/>
      <c r="IQA583" s="35"/>
      <c r="IQB583" s="106"/>
      <c r="IQC583" s="35"/>
      <c r="IQD583" s="106"/>
      <c r="IQE583" s="35"/>
      <c r="IQF583" s="106"/>
      <c r="IQG583" s="35"/>
      <c r="IQH583" s="106"/>
      <c r="IQI583" s="35"/>
      <c r="IQJ583" s="106"/>
      <c r="IQK583" s="35"/>
      <c r="IQL583" s="106"/>
      <c r="IQM583" s="35"/>
      <c r="IQN583" s="106"/>
      <c r="IQO583" s="35"/>
      <c r="IQP583" s="106"/>
      <c r="IQQ583" s="35"/>
      <c r="IQR583" s="106"/>
      <c r="IQS583" s="35"/>
      <c r="IQT583" s="106"/>
      <c r="IQU583" s="35"/>
      <c r="IQV583" s="106"/>
      <c r="IQW583" s="35"/>
      <c r="IQX583" s="106"/>
      <c r="IQY583" s="35"/>
      <c r="IQZ583" s="106"/>
      <c r="IRA583" s="35"/>
      <c r="IRB583" s="106"/>
      <c r="IRC583" s="35"/>
      <c r="IRD583" s="106"/>
      <c r="IRE583" s="35"/>
      <c r="IRF583" s="106"/>
      <c r="IRG583" s="35"/>
      <c r="IRH583" s="106"/>
      <c r="IRI583" s="35"/>
      <c r="IRJ583" s="106"/>
      <c r="IRK583" s="35"/>
      <c r="IRL583" s="106"/>
      <c r="IRM583" s="35"/>
      <c r="IRN583" s="106"/>
      <c r="IRO583" s="35"/>
      <c r="IRP583" s="106"/>
      <c r="IRQ583" s="35"/>
      <c r="IRR583" s="106"/>
      <c r="IRS583" s="35"/>
      <c r="IRT583" s="106"/>
      <c r="IRU583" s="35"/>
      <c r="IRV583" s="106"/>
      <c r="IRW583" s="35"/>
      <c r="IRX583" s="106"/>
      <c r="IRY583" s="35"/>
      <c r="IRZ583" s="106"/>
      <c r="ISA583" s="35"/>
      <c r="ISB583" s="106"/>
      <c r="ISC583" s="35"/>
      <c r="ISD583" s="106"/>
      <c r="ISE583" s="35"/>
      <c r="ISF583" s="106"/>
      <c r="ISG583" s="35"/>
      <c r="ISH583" s="106"/>
      <c r="ISI583" s="35"/>
      <c r="ISJ583" s="106"/>
      <c r="ISK583" s="35"/>
      <c r="ISL583" s="106"/>
      <c r="ISM583" s="35"/>
      <c r="ISN583" s="106"/>
      <c r="ISO583" s="35"/>
      <c r="ISP583" s="106"/>
      <c r="ISQ583" s="35"/>
      <c r="ISR583" s="106"/>
      <c r="ISS583" s="35"/>
      <c r="IST583" s="106"/>
      <c r="ISU583" s="35"/>
      <c r="ISV583" s="106"/>
      <c r="ISW583" s="35"/>
      <c r="ISX583" s="106"/>
      <c r="ISY583" s="35"/>
      <c r="ISZ583" s="106"/>
      <c r="ITA583" s="35"/>
      <c r="ITB583" s="106"/>
      <c r="ITC583" s="35"/>
      <c r="ITD583" s="106"/>
      <c r="ITE583" s="35"/>
      <c r="ITF583" s="106"/>
      <c r="ITG583" s="35"/>
      <c r="ITH583" s="106"/>
      <c r="ITI583" s="35"/>
      <c r="ITJ583" s="106"/>
      <c r="ITK583" s="35"/>
      <c r="ITL583" s="106"/>
      <c r="ITM583" s="35"/>
      <c r="ITN583" s="106"/>
      <c r="ITO583" s="35"/>
      <c r="ITP583" s="106"/>
      <c r="ITQ583" s="35"/>
      <c r="ITR583" s="106"/>
      <c r="ITS583" s="35"/>
      <c r="ITT583" s="106"/>
      <c r="ITU583" s="35"/>
      <c r="ITV583" s="106"/>
      <c r="ITW583" s="35"/>
      <c r="ITX583" s="106"/>
      <c r="ITY583" s="35"/>
      <c r="ITZ583" s="106"/>
      <c r="IUA583" s="35"/>
      <c r="IUB583" s="106"/>
      <c r="IUC583" s="35"/>
      <c r="IUD583" s="106"/>
      <c r="IUE583" s="35"/>
      <c r="IUF583" s="106"/>
      <c r="IUG583" s="35"/>
      <c r="IUH583" s="106"/>
      <c r="IUI583" s="35"/>
      <c r="IUJ583" s="106"/>
      <c r="IUK583" s="35"/>
      <c r="IUL583" s="106"/>
      <c r="IUM583" s="35"/>
      <c r="IUN583" s="106"/>
      <c r="IUO583" s="35"/>
      <c r="IUP583" s="106"/>
      <c r="IUQ583" s="35"/>
      <c r="IUR583" s="106"/>
      <c r="IUS583" s="35"/>
      <c r="IUT583" s="106"/>
      <c r="IUU583" s="35"/>
      <c r="IUV583" s="106"/>
      <c r="IUW583" s="35"/>
      <c r="IUX583" s="106"/>
      <c r="IUY583" s="35"/>
      <c r="IUZ583" s="106"/>
      <c r="IVA583" s="35"/>
      <c r="IVB583" s="106"/>
      <c r="IVC583" s="35"/>
      <c r="IVD583" s="106"/>
      <c r="IVE583" s="35"/>
      <c r="IVF583" s="106"/>
      <c r="IVG583" s="35"/>
      <c r="IVH583" s="106"/>
      <c r="IVI583" s="35"/>
      <c r="IVJ583" s="106"/>
      <c r="IVK583" s="35"/>
      <c r="IVL583" s="106"/>
      <c r="IVM583" s="35"/>
      <c r="IVN583" s="106"/>
      <c r="IVO583" s="35"/>
      <c r="IVP583" s="106"/>
      <c r="IVQ583" s="35"/>
      <c r="IVR583" s="106"/>
      <c r="IVS583" s="35"/>
      <c r="IVT583" s="106"/>
      <c r="IVU583" s="35"/>
      <c r="IVV583" s="106"/>
      <c r="IVW583" s="35"/>
      <c r="IVX583" s="106"/>
      <c r="IVY583" s="35"/>
      <c r="IVZ583" s="106"/>
      <c r="IWA583" s="35"/>
      <c r="IWB583" s="106"/>
      <c r="IWC583" s="35"/>
      <c r="IWD583" s="106"/>
      <c r="IWE583" s="35"/>
      <c r="IWF583" s="106"/>
      <c r="IWG583" s="35"/>
      <c r="IWH583" s="106"/>
      <c r="IWI583" s="35"/>
      <c r="IWJ583" s="106"/>
      <c r="IWK583" s="35"/>
      <c r="IWL583" s="106"/>
      <c r="IWM583" s="35"/>
      <c r="IWN583" s="106"/>
      <c r="IWO583" s="35"/>
      <c r="IWP583" s="106"/>
      <c r="IWQ583" s="35"/>
      <c r="IWR583" s="106"/>
      <c r="IWS583" s="35"/>
      <c r="IWT583" s="106"/>
      <c r="IWU583" s="35"/>
      <c r="IWV583" s="106"/>
      <c r="IWW583" s="35"/>
      <c r="IWX583" s="106"/>
      <c r="IWY583" s="35"/>
      <c r="IWZ583" s="106"/>
      <c r="IXA583" s="35"/>
      <c r="IXB583" s="106"/>
      <c r="IXC583" s="35"/>
      <c r="IXD583" s="106"/>
      <c r="IXE583" s="35"/>
      <c r="IXF583" s="106"/>
      <c r="IXG583" s="35"/>
      <c r="IXH583" s="106"/>
      <c r="IXI583" s="35"/>
      <c r="IXJ583" s="106"/>
      <c r="IXK583" s="35"/>
      <c r="IXL583" s="106"/>
      <c r="IXM583" s="35"/>
      <c r="IXN583" s="106"/>
      <c r="IXO583" s="35"/>
      <c r="IXP583" s="106"/>
      <c r="IXQ583" s="35"/>
      <c r="IXR583" s="106"/>
      <c r="IXS583" s="35"/>
      <c r="IXT583" s="106"/>
      <c r="IXU583" s="35"/>
      <c r="IXV583" s="106"/>
      <c r="IXW583" s="35"/>
      <c r="IXX583" s="106"/>
      <c r="IXY583" s="35"/>
      <c r="IXZ583" s="106"/>
      <c r="IYA583" s="35"/>
      <c r="IYB583" s="106"/>
      <c r="IYC583" s="35"/>
      <c r="IYD583" s="106"/>
      <c r="IYE583" s="35"/>
      <c r="IYF583" s="106"/>
      <c r="IYG583" s="35"/>
      <c r="IYH583" s="106"/>
      <c r="IYI583" s="35"/>
      <c r="IYJ583" s="106"/>
      <c r="IYK583" s="35"/>
      <c r="IYL583" s="106"/>
      <c r="IYM583" s="35"/>
      <c r="IYN583" s="106"/>
      <c r="IYO583" s="35"/>
      <c r="IYP583" s="106"/>
      <c r="IYQ583" s="35"/>
      <c r="IYR583" s="106"/>
      <c r="IYS583" s="35"/>
      <c r="IYT583" s="106"/>
      <c r="IYU583" s="35"/>
      <c r="IYV583" s="106"/>
      <c r="IYW583" s="35"/>
      <c r="IYX583" s="106"/>
      <c r="IYY583" s="35"/>
      <c r="IYZ583" s="106"/>
      <c r="IZA583" s="35"/>
      <c r="IZB583" s="106"/>
      <c r="IZC583" s="35"/>
      <c r="IZD583" s="106"/>
      <c r="IZE583" s="35"/>
      <c r="IZF583" s="106"/>
      <c r="IZG583" s="35"/>
      <c r="IZH583" s="106"/>
      <c r="IZI583" s="35"/>
      <c r="IZJ583" s="106"/>
      <c r="IZK583" s="35"/>
      <c r="IZL583" s="106"/>
      <c r="IZM583" s="35"/>
      <c r="IZN583" s="106"/>
      <c r="IZO583" s="35"/>
      <c r="IZP583" s="106"/>
      <c r="IZQ583" s="35"/>
      <c r="IZR583" s="106"/>
      <c r="IZS583" s="35"/>
      <c r="IZT583" s="106"/>
      <c r="IZU583" s="35"/>
      <c r="IZV583" s="106"/>
      <c r="IZW583" s="35"/>
      <c r="IZX583" s="106"/>
      <c r="IZY583" s="35"/>
      <c r="IZZ583" s="106"/>
      <c r="JAA583" s="35"/>
      <c r="JAB583" s="106"/>
      <c r="JAC583" s="35"/>
      <c r="JAD583" s="106"/>
      <c r="JAE583" s="35"/>
      <c r="JAF583" s="106"/>
      <c r="JAG583" s="35"/>
      <c r="JAH583" s="106"/>
      <c r="JAI583" s="35"/>
      <c r="JAJ583" s="106"/>
      <c r="JAK583" s="35"/>
      <c r="JAL583" s="106"/>
      <c r="JAM583" s="35"/>
      <c r="JAN583" s="106"/>
      <c r="JAO583" s="35"/>
      <c r="JAP583" s="106"/>
      <c r="JAQ583" s="35"/>
      <c r="JAR583" s="106"/>
      <c r="JAS583" s="35"/>
      <c r="JAT583" s="106"/>
      <c r="JAU583" s="35"/>
      <c r="JAV583" s="106"/>
      <c r="JAW583" s="35"/>
      <c r="JAX583" s="106"/>
      <c r="JAY583" s="35"/>
      <c r="JAZ583" s="106"/>
      <c r="JBA583" s="35"/>
      <c r="JBB583" s="106"/>
      <c r="JBC583" s="35"/>
      <c r="JBD583" s="106"/>
      <c r="JBE583" s="35"/>
      <c r="JBF583" s="106"/>
      <c r="JBG583" s="35"/>
      <c r="JBH583" s="106"/>
      <c r="JBI583" s="35"/>
      <c r="JBJ583" s="106"/>
      <c r="JBK583" s="35"/>
      <c r="JBL583" s="106"/>
      <c r="JBM583" s="35"/>
      <c r="JBN583" s="106"/>
      <c r="JBO583" s="35"/>
      <c r="JBP583" s="106"/>
      <c r="JBQ583" s="35"/>
      <c r="JBR583" s="106"/>
      <c r="JBS583" s="35"/>
      <c r="JBT583" s="106"/>
      <c r="JBU583" s="35"/>
      <c r="JBV583" s="106"/>
      <c r="JBW583" s="35"/>
      <c r="JBX583" s="106"/>
      <c r="JBY583" s="35"/>
      <c r="JBZ583" s="106"/>
      <c r="JCA583" s="35"/>
      <c r="JCB583" s="106"/>
      <c r="JCC583" s="35"/>
      <c r="JCD583" s="106"/>
      <c r="JCE583" s="35"/>
      <c r="JCF583" s="106"/>
      <c r="JCG583" s="35"/>
      <c r="JCH583" s="106"/>
      <c r="JCI583" s="35"/>
      <c r="JCJ583" s="106"/>
      <c r="JCK583" s="35"/>
      <c r="JCL583" s="106"/>
      <c r="JCM583" s="35"/>
      <c r="JCN583" s="106"/>
      <c r="JCO583" s="35"/>
      <c r="JCP583" s="106"/>
      <c r="JCQ583" s="35"/>
      <c r="JCR583" s="106"/>
      <c r="JCS583" s="35"/>
      <c r="JCT583" s="106"/>
      <c r="JCU583" s="35"/>
      <c r="JCV583" s="106"/>
      <c r="JCW583" s="35"/>
      <c r="JCX583" s="106"/>
      <c r="JCY583" s="35"/>
      <c r="JCZ583" s="106"/>
      <c r="JDA583" s="35"/>
      <c r="JDB583" s="106"/>
      <c r="JDC583" s="35"/>
      <c r="JDD583" s="106"/>
      <c r="JDE583" s="35"/>
      <c r="JDF583" s="106"/>
      <c r="JDG583" s="35"/>
      <c r="JDH583" s="106"/>
      <c r="JDI583" s="35"/>
      <c r="JDJ583" s="106"/>
      <c r="JDK583" s="35"/>
      <c r="JDL583" s="106"/>
      <c r="JDM583" s="35"/>
      <c r="JDN583" s="106"/>
      <c r="JDO583" s="35"/>
      <c r="JDP583" s="106"/>
      <c r="JDQ583" s="35"/>
      <c r="JDR583" s="106"/>
      <c r="JDS583" s="35"/>
      <c r="JDT583" s="106"/>
      <c r="JDU583" s="35"/>
      <c r="JDV583" s="106"/>
      <c r="JDW583" s="35"/>
      <c r="JDX583" s="106"/>
      <c r="JDY583" s="35"/>
      <c r="JDZ583" s="106"/>
      <c r="JEA583" s="35"/>
      <c r="JEB583" s="106"/>
      <c r="JEC583" s="35"/>
      <c r="JED583" s="106"/>
      <c r="JEE583" s="35"/>
      <c r="JEF583" s="106"/>
      <c r="JEG583" s="35"/>
      <c r="JEH583" s="106"/>
      <c r="JEI583" s="35"/>
      <c r="JEJ583" s="106"/>
      <c r="JEK583" s="35"/>
      <c r="JEL583" s="106"/>
      <c r="JEM583" s="35"/>
      <c r="JEN583" s="106"/>
      <c r="JEO583" s="35"/>
      <c r="JEP583" s="106"/>
      <c r="JEQ583" s="35"/>
      <c r="JER583" s="106"/>
      <c r="JES583" s="35"/>
      <c r="JET583" s="106"/>
      <c r="JEU583" s="35"/>
      <c r="JEV583" s="106"/>
      <c r="JEW583" s="35"/>
      <c r="JEX583" s="106"/>
      <c r="JEY583" s="35"/>
      <c r="JEZ583" s="106"/>
      <c r="JFA583" s="35"/>
      <c r="JFB583" s="106"/>
      <c r="JFC583" s="35"/>
      <c r="JFD583" s="106"/>
      <c r="JFE583" s="35"/>
      <c r="JFF583" s="106"/>
      <c r="JFG583" s="35"/>
      <c r="JFH583" s="106"/>
      <c r="JFI583" s="35"/>
      <c r="JFJ583" s="106"/>
      <c r="JFK583" s="35"/>
      <c r="JFL583" s="106"/>
      <c r="JFM583" s="35"/>
      <c r="JFN583" s="106"/>
      <c r="JFO583" s="35"/>
      <c r="JFP583" s="106"/>
      <c r="JFQ583" s="35"/>
      <c r="JFR583" s="106"/>
      <c r="JFS583" s="35"/>
      <c r="JFT583" s="106"/>
      <c r="JFU583" s="35"/>
      <c r="JFV583" s="106"/>
      <c r="JFW583" s="35"/>
      <c r="JFX583" s="106"/>
      <c r="JFY583" s="35"/>
      <c r="JFZ583" s="106"/>
      <c r="JGA583" s="35"/>
      <c r="JGB583" s="106"/>
      <c r="JGC583" s="35"/>
      <c r="JGD583" s="106"/>
      <c r="JGE583" s="35"/>
      <c r="JGF583" s="106"/>
      <c r="JGG583" s="35"/>
      <c r="JGH583" s="106"/>
      <c r="JGI583" s="35"/>
      <c r="JGJ583" s="106"/>
      <c r="JGK583" s="35"/>
      <c r="JGL583" s="106"/>
      <c r="JGM583" s="35"/>
      <c r="JGN583" s="106"/>
      <c r="JGO583" s="35"/>
      <c r="JGP583" s="106"/>
      <c r="JGQ583" s="35"/>
      <c r="JGR583" s="106"/>
      <c r="JGS583" s="35"/>
      <c r="JGT583" s="106"/>
      <c r="JGU583" s="35"/>
      <c r="JGV583" s="106"/>
      <c r="JGW583" s="35"/>
      <c r="JGX583" s="106"/>
      <c r="JGY583" s="35"/>
      <c r="JGZ583" s="106"/>
      <c r="JHA583" s="35"/>
      <c r="JHB583" s="106"/>
      <c r="JHC583" s="35"/>
      <c r="JHD583" s="106"/>
      <c r="JHE583" s="35"/>
      <c r="JHF583" s="106"/>
      <c r="JHG583" s="35"/>
      <c r="JHH583" s="106"/>
      <c r="JHI583" s="35"/>
      <c r="JHJ583" s="106"/>
      <c r="JHK583" s="35"/>
      <c r="JHL583" s="106"/>
      <c r="JHM583" s="35"/>
      <c r="JHN583" s="106"/>
      <c r="JHO583" s="35"/>
      <c r="JHP583" s="106"/>
      <c r="JHQ583" s="35"/>
      <c r="JHR583" s="106"/>
      <c r="JHS583" s="35"/>
      <c r="JHT583" s="106"/>
      <c r="JHU583" s="35"/>
      <c r="JHV583" s="106"/>
      <c r="JHW583" s="35"/>
      <c r="JHX583" s="106"/>
      <c r="JHY583" s="35"/>
      <c r="JHZ583" s="106"/>
      <c r="JIA583" s="35"/>
      <c r="JIB583" s="106"/>
      <c r="JIC583" s="35"/>
      <c r="JID583" s="106"/>
      <c r="JIE583" s="35"/>
      <c r="JIF583" s="106"/>
      <c r="JIG583" s="35"/>
      <c r="JIH583" s="106"/>
      <c r="JII583" s="35"/>
      <c r="JIJ583" s="106"/>
      <c r="JIK583" s="35"/>
      <c r="JIL583" s="106"/>
      <c r="JIM583" s="35"/>
      <c r="JIN583" s="106"/>
      <c r="JIO583" s="35"/>
      <c r="JIP583" s="106"/>
      <c r="JIQ583" s="35"/>
      <c r="JIR583" s="106"/>
      <c r="JIS583" s="35"/>
      <c r="JIT583" s="106"/>
      <c r="JIU583" s="35"/>
      <c r="JIV583" s="106"/>
      <c r="JIW583" s="35"/>
      <c r="JIX583" s="106"/>
      <c r="JIY583" s="35"/>
      <c r="JIZ583" s="106"/>
      <c r="JJA583" s="35"/>
      <c r="JJB583" s="106"/>
      <c r="JJC583" s="35"/>
      <c r="JJD583" s="106"/>
      <c r="JJE583" s="35"/>
      <c r="JJF583" s="106"/>
      <c r="JJG583" s="35"/>
      <c r="JJH583" s="106"/>
      <c r="JJI583" s="35"/>
      <c r="JJJ583" s="106"/>
      <c r="JJK583" s="35"/>
      <c r="JJL583" s="106"/>
      <c r="JJM583" s="35"/>
      <c r="JJN583" s="106"/>
      <c r="JJO583" s="35"/>
      <c r="JJP583" s="106"/>
      <c r="JJQ583" s="35"/>
      <c r="JJR583" s="106"/>
      <c r="JJS583" s="35"/>
      <c r="JJT583" s="106"/>
      <c r="JJU583" s="35"/>
      <c r="JJV583" s="106"/>
      <c r="JJW583" s="35"/>
      <c r="JJX583" s="106"/>
      <c r="JJY583" s="35"/>
      <c r="JJZ583" s="106"/>
      <c r="JKA583" s="35"/>
      <c r="JKB583" s="106"/>
      <c r="JKC583" s="35"/>
      <c r="JKD583" s="106"/>
      <c r="JKE583" s="35"/>
      <c r="JKF583" s="106"/>
      <c r="JKG583" s="35"/>
      <c r="JKH583" s="106"/>
      <c r="JKI583" s="35"/>
      <c r="JKJ583" s="106"/>
      <c r="JKK583" s="35"/>
      <c r="JKL583" s="106"/>
      <c r="JKM583" s="35"/>
      <c r="JKN583" s="106"/>
      <c r="JKO583" s="35"/>
      <c r="JKP583" s="106"/>
      <c r="JKQ583" s="35"/>
      <c r="JKR583" s="106"/>
      <c r="JKS583" s="35"/>
      <c r="JKT583" s="106"/>
      <c r="JKU583" s="35"/>
      <c r="JKV583" s="106"/>
      <c r="JKW583" s="35"/>
      <c r="JKX583" s="106"/>
      <c r="JKY583" s="35"/>
      <c r="JKZ583" s="106"/>
      <c r="JLA583" s="35"/>
      <c r="JLB583" s="106"/>
      <c r="JLC583" s="35"/>
      <c r="JLD583" s="106"/>
      <c r="JLE583" s="35"/>
      <c r="JLF583" s="106"/>
      <c r="JLG583" s="35"/>
      <c r="JLH583" s="106"/>
      <c r="JLI583" s="35"/>
      <c r="JLJ583" s="106"/>
      <c r="JLK583" s="35"/>
      <c r="JLL583" s="106"/>
      <c r="JLM583" s="35"/>
      <c r="JLN583" s="106"/>
      <c r="JLO583" s="35"/>
      <c r="JLP583" s="106"/>
      <c r="JLQ583" s="35"/>
      <c r="JLR583" s="106"/>
      <c r="JLS583" s="35"/>
      <c r="JLT583" s="106"/>
      <c r="JLU583" s="35"/>
      <c r="JLV583" s="106"/>
      <c r="JLW583" s="35"/>
      <c r="JLX583" s="106"/>
      <c r="JLY583" s="35"/>
      <c r="JLZ583" s="106"/>
      <c r="JMA583" s="35"/>
      <c r="JMB583" s="106"/>
      <c r="JMC583" s="35"/>
      <c r="JMD583" s="106"/>
      <c r="JME583" s="35"/>
      <c r="JMF583" s="106"/>
      <c r="JMG583" s="35"/>
      <c r="JMH583" s="106"/>
      <c r="JMI583" s="35"/>
      <c r="JMJ583" s="106"/>
      <c r="JMK583" s="35"/>
      <c r="JML583" s="106"/>
      <c r="JMM583" s="35"/>
      <c r="JMN583" s="106"/>
      <c r="JMO583" s="35"/>
      <c r="JMP583" s="106"/>
      <c r="JMQ583" s="35"/>
      <c r="JMR583" s="106"/>
      <c r="JMS583" s="35"/>
      <c r="JMT583" s="106"/>
      <c r="JMU583" s="35"/>
      <c r="JMV583" s="106"/>
      <c r="JMW583" s="35"/>
      <c r="JMX583" s="106"/>
      <c r="JMY583" s="35"/>
      <c r="JMZ583" s="106"/>
      <c r="JNA583" s="35"/>
      <c r="JNB583" s="106"/>
      <c r="JNC583" s="35"/>
      <c r="JND583" s="106"/>
      <c r="JNE583" s="35"/>
      <c r="JNF583" s="106"/>
      <c r="JNG583" s="35"/>
      <c r="JNH583" s="106"/>
      <c r="JNI583" s="35"/>
      <c r="JNJ583" s="106"/>
      <c r="JNK583" s="35"/>
      <c r="JNL583" s="106"/>
      <c r="JNM583" s="35"/>
      <c r="JNN583" s="106"/>
      <c r="JNO583" s="35"/>
      <c r="JNP583" s="106"/>
      <c r="JNQ583" s="35"/>
      <c r="JNR583" s="106"/>
      <c r="JNS583" s="35"/>
      <c r="JNT583" s="106"/>
      <c r="JNU583" s="35"/>
      <c r="JNV583" s="106"/>
      <c r="JNW583" s="35"/>
      <c r="JNX583" s="106"/>
      <c r="JNY583" s="35"/>
      <c r="JNZ583" s="106"/>
      <c r="JOA583" s="35"/>
      <c r="JOB583" s="106"/>
      <c r="JOC583" s="35"/>
      <c r="JOD583" s="106"/>
      <c r="JOE583" s="35"/>
      <c r="JOF583" s="106"/>
      <c r="JOG583" s="35"/>
      <c r="JOH583" s="106"/>
      <c r="JOI583" s="35"/>
      <c r="JOJ583" s="106"/>
      <c r="JOK583" s="35"/>
      <c r="JOL583" s="106"/>
      <c r="JOM583" s="35"/>
      <c r="JON583" s="106"/>
      <c r="JOO583" s="35"/>
      <c r="JOP583" s="106"/>
      <c r="JOQ583" s="35"/>
      <c r="JOR583" s="106"/>
      <c r="JOS583" s="35"/>
      <c r="JOT583" s="106"/>
      <c r="JOU583" s="35"/>
      <c r="JOV583" s="106"/>
      <c r="JOW583" s="35"/>
      <c r="JOX583" s="106"/>
      <c r="JOY583" s="35"/>
      <c r="JOZ583" s="106"/>
      <c r="JPA583" s="35"/>
      <c r="JPB583" s="106"/>
      <c r="JPC583" s="35"/>
      <c r="JPD583" s="106"/>
      <c r="JPE583" s="35"/>
      <c r="JPF583" s="106"/>
      <c r="JPG583" s="35"/>
      <c r="JPH583" s="106"/>
      <c r="JPI583" s="35"/>
      <c r="JPJ583" s="106"/>
      <c r="JPK583" s="35"/>
      <c r="JPL583" s="106"/>
      <c r="JPM583" s="35"/>
      <c r="JPN583" s="106"/>
      <c r="JPO583" s="35"/>
      <c r="JPP583" s="106"/>
      <c r="JPQ583" s="35"/>
      <c r="JPR583" s="106"/>
      <c r="JPS583" s="35"/>
      <c r="JPT583" s="106"/>
      <c r="JPU583" s="35"/>
      <c r="JPV583" s="106"/>
      <c r="JPW583" s="35"/>
      <c r="JPX583" s="106"/>
      <c r="JPY583" s="35"/>
      <c r="JPZ583" s="106"/>
      <c r="JQA583" s="35"/>
      <c r="JQB583" s="106"/>
      <c r="JQC583" s="35"/>
      <c r="JQD583" s="106"/>
      <c r="JQE583" s="35"/>
      <c r="JQF583" s="106"/>
      <c r="JQG583" s="35"/>
      <c r="JQH583" s="106"/>
      <c r="JQI583" s="35"/>
      <c r="JQJ583" s="106"/>
      <c r="JQK583" s="35"/>
      <c r="JQL583" s="106"/>
      <c r="JQM583" s="35"/>
      <c r="JQN583" s="106"/>
      <c r="JQO583" s="35"/>
      <c r="JQP583" s="106"/>
      <c r="JQQ583" s="35"/>
      <c r="JQR583" s="106"/>
      <c r="JQS583" s="35"/>
      <c r="JQT583" s="106"/>
      <c r="JQU583" s="35"/>
      <c r="JQV583" s="106"/>
      <c r="JQW583" s="35"/>
      <c r="JQX583" s="106"/>
      <c r="JQY583" s="35"/>
      <c r="JQZ583" s="106"/>
      <c r="JRA583" s="35"/>
      <c r="JRB583" s="106"/>
      <c r="JRC583" s="35"/>
      <c r="JRD583" s="106"/>
      <c r="JRE583" s="35"/>
      <c r="JRF583" s="106"/>
      <c r="JRG583" s="35"/>
      <c r="JRH583" s="106"/>
      <c r="JRI583" s="35"/>
      <c r="JRJ583" s="106"/>
      <c r="JRK583" s="35"/>
      <c r="JRL583" s="106"/>
      <c r="JRM583" s="35"/>
      <c r="JRN583" s="106"/>
      <c r="JRO583" s="35"/>
      <c r="JRP583" s="106"/>
      <c r="JRQ583" s="35"/>
      <c r="JRR583" s="106"/>
      <c r="JRS583" s="35"/>
      <c r="JRT583" s="106"/>
      <c r="JRU583" s="35"/>
      <c r="JRV583" s="106"/>
      <c r="JRW583" s="35"/>
      <c r="JRX583" s="106"/>
      <c r="JRY583" s="35"/>
      <c r="JRZ583" s="106"/>
      <c r="JSA583" s="35"/>
      <c r="JSB583" s="106"/>
      <c r="JSC583" s="35"/>
      <c r="JSD583" s="106"/>
      <c r="JSE583" s="35"/>
      <c r="JSF583" s="106"/>
      <c r="JSG583" s="35"/>
      <c r="JSH583" s="106"/>
      <c r="JSI583" s="35"/>
      <c r="JSJ583" s="106"/>
      <c r="JSK583" s="35"/>
      <c r="JSL583" s="106"/>
      <c r="JSM583" s="35"/>
      <c r="JSN583" s="106"/>
      <c r="JSO583" s="35"/>
      <c r="JSP583" s="106"/>
      <c r="JSQ583" s="35"/>
      <c r="JSR583" s="106"/>
      <c r="JSS583" s="35"/>
      <c r="JST583" s="106"/>
      <c r="JSU583" s="35"/>
      <c r="JSV583" s="106"/>
      <c r="JSW583" s="35"/>
      <c r="JSX583" s="106"/>
      <c r="JSY583" s="35"/>
      <c r="JSZ583" s="106"/>
      <c r="JTA583" s="35"/>
      <c r="JTB583" s="106"/>
      <c r="JTC583" s="35"/>
      <c r="JTD583" s="106"/>
      <c r="JTE583" s="35"/>
      <c r="JTF583" s="106"/>
      <c r="JTG583" s="35"/>
      <c r="JTH583" s="106"/>
      <c r="JTI583" s="35"/>
      <c r="JTJ583" s="106"/>
      <c r="JTK583" s="35"/>
      <c r="JTL583" s="106"/>
      <c r="JTM583" s="35"/>
      <c r="JTN583" s="106"/>
      <c r="JTO583" s="35"/>
      <c r="JTP583" s="106"/>
      <c r="JTQ583" s="35"/>
      <c r="JTR583" s="106"/>
      <c r="JTS583" s="35"/>
      <c r="JTT583" s="106"/>
      <c r="JTU583" s="35"/>
      <c r="JTV583" s="106"/>
      <c r="JTW583" s="35"/>
      <c r="JTX583" s="106"/>
      <c r="JTY583" s="35"/>
      <c r="JTZ583" s="106"/>
      <c r="JUA583" s="35"/>
      <c r="JUB583" s="106"/>
      <c r="JUC583" s="35"/>
      <c r="JUD583" s="106"/>
      <c r="JUE583" s="35"/>
      <c r="JUF583" s="106"/>
      <c r="JUG583" s="35"/>
      <c r="JUH583" s="106"/>
      <c r="JUI583" s="35"/>
      <c r="JUJ583" s="106"/>
      <c r="JUK583" s="35"/>
      <c r="JUL583" s="106"/>
      <c r="JUM583" s="35"/>
      <c r="JUN583" s="106"/>
      <c r="JUO583" s="35"/>
      <c r="JUP583" s="106"/>
      <c r="JUQ583" s="35"/>
      <c r="JUR583" s="106"/>
      <c r="JUS583" s="35"/>
      <c r="JUT583" s="106"/>
      <c r="JUU583" s="35"/>
      <c r="JUV583" s="106"/>
      <c r="JUW583" s="35"/>
      <c r="JUX583" s="106"/>
      <c r="JUY583" s="35"/>
      <c r="JUZ583" s="106"/>
      <c r="JVA583" s="35"/>
      <c r="JVB583" s="106"/>
      <c r="JVC583" s="35"/>
      <c r="JVD583" s="106"/>
      <c r="JVE583" s="35"/>
      <c r="JVF583" s="106"/>
      <c r="JVG583" s="35"/>
      <c r="JVH583" s="106"/>
      <c r="JVI583" s="35"/>
      <c r="JVJ583" s="106"/>
      <c r="JVK583" s="35"/>
      <c r="JVL583" s="106"/>
      <c r="JVM583" s="35"/>
      <c r="JVN583" s="106"/>
      <c r="JVO583" s="35"/>
      <c r="JVP583" s="106"/>
      <c r="JVQ583" s="35"/>
      <c r="JVR583" s="106"/>
      <c r="JVS583" s="35"/>
      <c r="JVT583" s="106"/>
      <c r="JVU583" s="35"/>
      <c r="JVV583" s="106"/>
      <c r="JVW583" s="35"/>
      <c r="JVX583" s="106"/>
      <c r="JVY583" s="35"/>
      <c r="JVZ583" s="106"/>
      <c r="JWA583" s="35"/>
      <c r="JWB583" s="106"/>
      <c r="JWC583" s="35"/>
      <c r="JWD583" s="106"/>
      <c r="JWE583" s="35"/>
      <c r="JWF583" s="106"/>
      <c r="JWG583" s="35"/>
      <c r="JWH583" s="106"/>
      <c r="JWI583" s="35"/>
      <c r="JWJ583" s="106"/>
      <c r="JWK583" s="35"/>
      <c r="JWL583" s="106"/>
      <c r="JWM583" s="35"/>
      <c r="JWN583" s="106"/>
      <c r="JWO583" s="35"/>
      <c r="JWP583" s="106"/>
      <c r="JWQ583" s="35"/>
      <c r="JWR583" s="106"/>
      <c r="JWS583" s="35"/>
      <c r="JWT583" s="106"/>
      <c r="JWU583" s="35"/>
      <c r="JWV583" s="106"/>
      <c r="JWW583" s="35"/>
      <c r="JWX583" s="106"/>
      <c r="JWY583" s="35"/>
      <c r="JWZ583" s="106"/>
      <c r="JXA583" s="35"/>
      <c r="JXB583" s="106"/>
      <c r="JXC583" s="35"/>
      <c r="JXD583" s="106"/>
      <c r="JXE583" s="35"/>
      <c r="JXF583" s="106"/>
      <c r="JXG583" s="35"/>
      <c r="JXH583" s="106"/>
      <c r="JXI583" s="35"/>
      <c r="JXJ583" s="106"/>
      <c r="JXK583" s="35"/>
      <c r="JXL583" s="106"/>
      <c r="JXM583" s="35"/>
      <c r="JXN583" s="106"/>
      <c r="JXO583" s="35"/>
      <c r="JXP583" s="106"/>
      <c r="JXQ583" s="35"/>
      <c r="JXR583" s="106"/>
      <c r="JXS583" s="35"/>
      <c r="JXT583" s="106"/>
      <c r="JXU583" s="35"/>
      <c r="JXV583" s="106"/>
      <c r="JXW583" s="35"/>
      <c r="JXX583" s="106"/>
      <c r="JXY583" s="35"/>
      <c r="JXZ583" s="106"/>
      <c r="JYA583" s="35"/>
      <c r="JYB583" s="106"/>
      <c r="JYC583" s="35"/>
      <c r="JYD583" s="106"/>
      <c r="JYE583" s="35"/>
      <c r="JYF583" s="106"/>
      <c r="JYG583" s="35"/>
      <c r="JYH583" s="106"/>
      <c r="JYI583" s="35"/>
      <c r="JYJ583" s="106"/>
      <c r="JYK583" s="35"/>
      <c r="JYL583" s="106"/>
      <c r="JYM583" s="35"/>
      <c r="JYN583" s="106"/>
      <c r="JYO583" s="35"/>
      <c r="JYP583" s="106"/>
      <c r="JYQ583" s="35"/>
      <c r="JYR583" s="106"/>
      <c r="JYS583" s="35"/>
      <c r="JYT583" s="106"/>
      <c r="JYU583" s="35"/>
      <c r="JYV583" s="106"/>
      <c r="JYW583" s="35"/>
      <c r="JYX583" s="106"/>
      <c r="JYY583" s="35"/>
      <c r="JYZ583" s="106"/>
      <c r="JZA583" s="35"/>
      <c r="JZB583" s="106"/>
      <c r="JZC583" s="35"/>
      <c r="JZD583" s="106"/>
      <c r="JZE583" s="35"/>
      <c r="JZF583" s="106"/>
      <c r="JZG583" s="35"/>
      <c r="JZH583" s="106"/>
      <c r="JZI583" s="35"/>
      <c r="JZJ583" s="106"/>
      <c r="JZK583" s="35"/>
      <c r="JZL583" s="106"/>
      <c r="JZM583" s="35"/>
      <c r="JZN583" s="106"/>
      <c r="JZO583" s="35"/>
      <c r="JZP583" s="106"/>
      <c r="JZQ583" s="35"/>
      <c r="JZR583" s="106"/>
      <c r="JZS583" s="35"/>
      <c r="JZT583" s="106"/>
      <c r="JZU583" s="35"/>
      <c r="JZV583" s="106"/>
      <c r="JZW583" s="35"/>
      <c r="JZX583" s="106"/>
      <c r="JZY583" s="35"/>
      <c r="JZZ583" s="106"/>
      <c r="KAA583" s="35"/>
      <c r="KAB583" s="106"/>
      <c r="KAC583" s="35"/>
      <c r="KAD583" s="106"/>
      <c r="KAE583" s="35"/>
      <c r="KAF583" s="106"/>
      <c r="KAG583" s="35"/>
      <c r="KAH583" s="106"/>
      <c r="KAI583" s="35"/>
      <c r="KAJ583" s="106"/>
      <c r="KAK583" s="35"/>
      <c r="KAL583" s="106"/>
      <c r="KAM583" s="35"/>
      <c r="KAN583" s="106"/>
      <c r="KAO583" s="35"/>
      <c r="KAP583" s="106"/>
      <c r="KAQ583" s="35"/>
      <c r="KAR583" s="106"/>
      <c r="KAS583" s="35"/>
      <c r="KAT583" s="106"/>
      <c r="KAU583" s="35"/>
      <c r="KAV583" s="106"/>
      <c r="KAW583" s="35"/>
      <c r="KAX583" s="106"/>
      <c r="KAY583" s="35"/>
      <c r="KAZ583" s="106"/>
      <c r="KBA583" s="35"/>
      <c r="KBB583" s="106"/>
      <c r="KBC583" s="35"/>
      <c r="KBD583" s="106"/>
      <c r="KBE583" s="35"/>
      <c r="KBF583" s="106"/>
      <c r="KBG583" s="35"/>
      <c r="KBH583" s="106"/>
      <c r="KBI583" s="35"/>
      <c r="KBJ583" s="106"/>
      <c r="KBK583" s="35"/>
      <c r="KBL583" s="106"/>
      <c r="KBM583" s="35"/>
      <c r="KBN583" s="106"/>
      <c r="KBO583" s="35"/>
      <c r="KBP583" s="106"/>
      <c r="KBQ583" s="35"/>
      <c r="KBR583" s="106"/>
      <c r="KBS583" s="35"/>
      <c r="KBT583" s="106"/>
      <c r="KBU583" s="35"/>
      <c r="KBV583" s="106"/>
      <c r="KBW583" s="35"/>
      <c r="KBX583" s="106"/>
      <c r="KBY583" s="35"/>
      <c r="KBZ583" s="106"/>
      <c r="KCA583" s="35"/>
      <c r="KCB583" s="106"/>
      <c r="KCC583" s="35"/>
      <c r="KCD583" s="106"/>
      <c r="KCE583" s="35"/>
      <c r="KCF583" s="106"/>
      <c r="KCG583" s="35"/>
      <c r="KCH583" s="106"/>
      <c r="KCI583" s="35"/>
      <c r="KCJ583" s="106"/>
      <c r="KCK583" s="35"/>
      <c r="KCL583" s="106"/>
      <c r="KCM583" s="35"/>
      <c r="KCN583" s="106"/>
      <c r="KCO583" s="35"/>
      <c r="KCP583" s="106"/>
      <c r="KCQ583" s="35"/>
      <c r="KCR583" s="106"/>
      <c r="KCS583" s="35"/>
      <c r="KCT583" s="106"/>
      <c r="KCU583" s="35"/>
      <c r="KCV583" s="106"/>
      <c r="KCW583" s="35"/>
      <c r="KCX583" s="106"/>
      <c r="KCY583" s="35"/>
      <c r="KCZ583" s="106"/>
      <c r="KDA583" s="35"/>
      <c r="KDB583" s="106"/>
      <c r="KDC583" s="35"/>
      <c r="KDD583" s="106"/>
      <c r="KDE583" s="35"/>
      <c r="KDF583" s="106"/>
      <c r="KDG583" s="35"/>
      <c r="KDH583" s="106"/>
      <c r="KDI583" s="35"/>
      <c r="KDJ583" s="106"/>
      <c r="KDK583" s="35"/>
      <c r="KDL583" s="106"/>
      <c r="KDM583" s="35"/>
      <c r="KDN583" s="106"/>
      <c r="KDO583" s="35"/>
      <c r="KDP583" s="106"/>
      <c r="KDQ583" s="35"/>
      <c r="KDR583" s="106"/>
      <c r="KDS583" s="35"/>
      <c r="KDT583" s="106"/>
      <c r="KDU583" s="35"/>
      <c r="KDV583" s="106"/>
      <c r="KDW583" s="35"/>
      <c r="KDX583" s="106"/>
      <c r="KDY583" s="35"/>
      <c r="KDZ583" s="106"/>
      <c r="KEA583" s="35"/>
      <c r="KEB583" s="106"/>
      <c r="KEC583" s="35"/>
      <c r="KED583" s="106"/>
      <c r="KEE583" s="35"/>
      <c r="KEF583" s="106"/>
      <c r="KEG583" s="35"/>
      <c r="KEH583" s="106"/>
      <c r="KEI583" s="35"/>
      <c r="KEJ583" s="106"/>
      <c r="KEK583" s="35"/>
      <c r="KEL583" s="106"/>
      <c r="KEM583" s="35"/>
      <c r="KEN583" s="106"/>
      <c r="KEO583" s="35"/>
      <c r="KEP583" s="106"/>
      <c r="KEQ583" s="35"/>
      <c r="KER583" s="106"/>
      <c r="KES583" s="35"/>
      <c r="KET583" s="106"/>
      <c r="KEU583" s="35"/>
      <c r="KEV583" s="106"/>
      <c r="KEW583" s="35"/>
      <c r="KEX583" s="106"/>
      <c r="KEY583" s="35"/>
      <c r="KEZ583" s="106"/>
      <c r="KFA583" s="35"/>
      <c r="KFB583" s="106"/>
      <c r="KFC583" s="35"/>
      <c r="KFD583" s="106"/>
      <c r="KFE583" s="35"/>
      <c r="KFF583" s="106"/>
      <c r="KFG583" s="35"/>
      <c r="KFH583" s="106"/>
      <c r="KFI583" s="35"/>
      <c r="KFJ583" s="106"/>
      <c r="KFK583" s="35"/>
      <c r="KFL583" s="106"/>
      <c r="KFM583" s="35"/>
      <c r="KFN583" s="106"/>
      <c r="KFO583" s="35"/>
      <c r="KFP583" s="106"/>
      <c r="KFQ583" s="35"/>
      <c r="KFR583" s="106"/>
      <c r="KFS583" s="35"/>
      <c r="KFT583" s="106"/>
      <c r="KFU583" s="35"/>
      <c r="KFV583" s="106"/>
      <c r="KFW583" s="35"/>
      <c r="KFX583" s="106"/>
      <c r="KFY583" s="35"/>
      <c r="KFZ583" s="106"/>
      <c r="KGA583" s="35"/>
      <c r="KGB583" s="106"/>
      <c r="KGC583" s="35"/>
      <c r="KGD583" s="106"/>
      <c r="KGE583" s="35"/>
      <c r="KGF583" s="106"/>
      <c r="KGG583" s="35"/>
      <c r="KGH583" s="106"/>
      <c r="KGI583" s="35"/>
      <c r="KGJ583" s="106"/>
      <c r="KGK583" s="35"/>
      <c r="KGL583" s="106"/>
      <c r="KGM583" s="35"/>
      <c r="KGN583" s="106"/>
      <c r="KGO583" s="35"/>
      <c r="KGP583" s="106"/>
      <c r="KGQ583" s="35"/>
      <c r="KGR583" s="106"/>
      <c r="KGS583" s="35"/>
      <c r="KGT583" s="106"/>
      <c r="KGU583" s="35"/>
      <c r="KGV583" s="106"/>
      <c r="KGW583" s="35"/>
      <c r="KGX583" s="106"/>
      <c r="KGY583" s="35"/>
      <c r="KGZ583" s="106"/>
      <c r="KHA583" s="35"/>
      <c r="KHB583" s="106"/>
      <c r="KHC583" s="35"/>
      <c r="KHD583" s="106"/>
      <c r="KHE583" s="35"/>
      <c r="KHF583" s="106"/>
      <c r="KHG583" s="35"/>
      <c r="KHH583" s="106"/>
      <c r="KHI583" s="35"/>
      <c r="KHJ583" s="106"/>
      <c r="KHK583" s="35"/>
      <c r="KHL583" s="106"/>
      <c r="KHM583" s="35"/>
      <c r="KHN583" s="106"/>
      <c r="KHO583" s="35"/>
      <c r="KHP583" s="106"/>
      <c r="KHQ583" s="35"/>
      <c r="KHR583" s="106"/>
      <c r="KHS583" s="35"/>
      <c r="KHT583" s="106"/>
      <c r="KHU583" s="35"/>
      <c r="KHV583" s="106"/>
      <c r="KHW583" s="35"/>
      <c r="KHX583" s="106"/>
      <c r="KHY583" s="35"/>
      <c r="KHZ583" s="106"/>
      <c r="KIA583" s="35"/>
      <c r="KIB583" s="106"/>
      <c r="KIC583" s="35"/>
      <c r="KID583" s="106"/>
      <c r="KIE583" s="35"/>
      <c r="KIF583" s="106"/>
      <c r="KIG583" s="35"/>
      <c r="KIH583" s="106"/>
      <c r="KII583" s="35"/>
      <c r="KIJ583" s="106"/>
      <c r="KIK583" s="35"/>
      <c r="KIL583" s="106"/>
      <c r="KIM583" s="35"/>
      <c r="KIN583" s="106"/>
      <c r="KIO583" s="35"/>
      <c r="KIP583" s="106"/>
      <c r="KIQ583" s="35"/>
      <c r="KIR583" s="106"/>
      <c r="KIS583" s="35"/>
      <c r="KIT583" s="106"/>
      <c r="KIU583" s="35"/>
      <c r="KIV583" s="106"/>
      <c r="KIW583" s="35"/>
      <c r="KIX583" s="106"/>
      <c r="KIY583" s="35"/>
      <c r="KIZ583" s="106"/>
      <c r="KJA583" s="35"/>
      <c r="KJB583" s="106"/>
      <c r="KJC583" s="35"/>
      <c r="KJD583" s="106"/>
      <c r="KJE583" s="35"/>
      <c r="KJF583" s="106"/>
      <c r="KJG583" s="35"/>
      <c r="KJH583" s="106"/>
      <c r="KJI583" s="35"/>
      <c r="KJJ583" s="106"/>
      <c r="KJK583" s="35"/>
      <c r="KJL583" s="106"/>
      <c r="KJM583" s="35"/>
      <c r="KJN583" s="106"/>
      <c r="KJO583" s="35"/>
      <c r="KJP583" s="106"/>
      <c r="KJQ583" s="35"/>
      <c r="KJR583" s="106"/>
      <c r="KJS583" s="35"/>
      <c r="KJT583" s="106"/>
      <c r="KJU583" s="35"/>
      <c r="KJV583" s="106"/>
      <c r="KJW583" s="35"/>
      <c r="KJX583" s="106"/>
      <c r="KJY583" s="35"/>
      <c r="KJZ583" s="106"/>
      <c r="KKA583" s="35"/>
      <c r="KKB583" s="106"/>
      <c r="KKC583" s="35"/>
      <c r="KKD583" s="106"/>
      <c r="KKE583" s="35"/>
      <c r="KKF583" s="106"/>
      <c r="KKG583" s="35"/>
      <c r="KKH583" s="106"/>
      <c r="KKI583" s="35"/>
      <c r="KKJ583" s="106"/>
      <c r="KKK583" s="35"/>
      <c r="KKL583" s="106"/>
      <c r="KKM583" s="35"/>
      <c r="KKN583" s="106"/>
      <c r="KKO583" s="35"/>
      <c r="KKP583" s="106"/>
      <c r="KKQ583" s="35"/>
      <c r="KKR583" s="106"/>
      <c r="KKS583" s="35"/>
      <c r="KKT583" s="106"/>
      <c r="KKU583" s="35"/>
      <c r="KKV583" s="106"/>
      <c r="KKW583" s="35"/>
      <c r="KKX583" s="106"/>
      <c r="KKY583" s="35"/>
      <c r="KKZ583" s="106"/>
      <c r="KLA583" s="35"/>
      <c r="KLB583" s="106"/>
      <c r="KLC583" s="35"/>
      <c r="KLD583" s="106"/>
      <c r="KLE583" s="35"/>
      <c r="KLF583" s="106"/>
      <c r="KLG583" s="35"/>
      <c r="KLH583" s="106"/>
      <c r="KLI583" s="35"/>
      <c r="KLJ583" s="106"/>
      <c r="KLK583" s="35"/>
      <c r="KLL583" s="106"/>
      <c r="KLM583" s="35"/>
      <c r="KLN583" s="106"/>
      <c r="KLO583" s="35"/>
      <c r="KLP583" s="106"/>
      <c r="KLQ583" s="35"/>
      <c r="KLR583" s="106"/>
      <c r="KLS583" s="35"/>
      <c r="KLT583" s="106"/>
      <c r="KLU583" s="35"/>
      <c r="KLV583" s="106"/>
      <c r="KLW583" s="35"/>
      <c r="KLX583" s="106"/>
      <c r="KLY583" s="35"/>
      <c r="KLZ583" s="106"/>
      <c r="KMA583" s="35"/>
      <c r="KMB583" s="106"/>
      <c r="KMC583" s="35"/>
      <c r="KMD583" s="106"/>
      <c r="KME583" s="35"/>
      <c r="KMF583" s="106"/>
      <c r="KMG583" s="35"/>
      <c r="KMH583" s="106"/>
      <c r="KMI583" s="35"/>
      <c r="KMJ583" s="106"/>
      <c r="KMK583" s="35"/>
      <c r="KML583" s="106"/>
      <c r="KMM583" s="35"/>
      <c r="KMN583" s="106"/>
      <c r="KMO583" s="35"/>
      <c r="KMP583" s="106"/>
      <c r="KMQ583" s="35"/>
      <c r="KMR583" s="106"/>
      <c r="KMS583" s="35"/>
      <c r="KMT583" s="106"/>
      <c r="KMU583" s="35"/>
      <c r="KMV583" s="106"/>
      <c r="KMW583" s="35"/>
      <c r="KMX583" s="106"/>
      <c r="KMY583" s="35"/>
      <c r="KMZ583" s="106"/>
      <c r="KNA583" s="35"/>
      <c r="KNB583" s="106"/>
      <c r="KNC583" s="35"/>
      <c r="KND583" s="106"/>
      <c r="KNE583" s="35"/>
      <c r="KNF583" s="106"/>
      <c r="KNG583" s="35"/>
      <c r="KNH583" s="106"/>
      <c r="KNI583" s="35"/>
      <c r="KNJ583" s="106"/>
      <c r="KNK583" s="35"/>
      <c r="KNL583" s="106"/>
      <c r="KNM583" s="35"/>
      <c r="KNN583" s="106"/>
      <c r="KNO583" s="35"/>
      <c r="KNP583" s="106"/>
      <c r="KNQ583" s="35"/>
      <c r="KNR583" s="106"/>
      <c r="KNS583" s="35"/>
      <c r="KNT583" s="106"/>
      <c r="KNU583" s="35"/>
      <c r="KNV583" s="106"/>
      <c r="KNW583" s="35"/>
      <c r="KNX583" s="106"/>
      <c r="KNY583" s="35"/>
      <c r="KNZ583" s="106"/>
      <c r="KOA583" s="35"/>
      <c r="KOB583" s="106"/>
      <c r="KOC583" s="35"/>
      <c r="KOD583" s="106"/>
      <c r="KOE583" s="35"/>
      <c r="KOF583" s="106"/>
      <c r="KOG583" s="35"/>
      <c r="KOH583" s="106"/>
      <c r="KOI583" s="35"/>
      <c r="KOJ583" s="106"/>
      <c r="KOK583" s="35"/>
      <c r="KOL583" s="106"/>
      <c r="KOM583" s="35"/>
      <c r="KON583" s="106"/>
      <c r="KOO583" s="35"/>
      <c r="KOP583" s="106"/>
      <c r="KOQ583" s="35"/>
      <c r="KOR583" s="106"/>
      <c r="KOS583" s="35"/>
      <c r="KOT583" s="106"/>
      <c r="KOU583" s="35"/>
      <c r="KOV583" s="106"/>
      <c r="KOW583" s="35"/>
      <c r="KOX583" s="106"/>
      <c r="KOY583" s="35"/>
      <c r="KOZ583" s="106"/>
      <c r="KPA583" s="35"/>
      <c r="KPB583" s="106"/>
      <c r="KPC583" s="35"/>
      <c r="KPD583" s="106"/>
      <c r="KPE583" s="35"/>
      <c r="KPF583" s="106"/>
      <c r="KPG583" s="35"/>
      <c r="KPH583" s="106"/>
      <c r="KPI583" s="35"/>
      <c r="KPJ583" s="106"/>
      <c r="KPK583" s="35"/>
      <c r="KPL583" s="106"/>
      <c r="KPM583" s="35"/>
      <c r="KPN583" s="106"/>
      <c r="KPO583" s="35"/>
      <c r="KPP583" s="106"/>
      <c r="KPQ583" s="35"/>
      <c r="KPR583" s="106"/>
      <c r="KPS583" s="35"/>
      <c r="KPT583" s="106"/>
      <c r="KPU583" s="35"/>
      <c r="KPV583" s="106"/>
      <c r="KPW583" s="35"/>
      <c r="KPX583" s="106"/>
      <c r="KPY583" s="35"/>
      <c r="KPZ583" s="106"/>
      <c r="KQA583" s="35"/>
      <c r="KQB583" s="106"/>
      <c r="KQC583" s="35"/>
      <c r="KQD583" s="106"/>
      <c r="KQE583" s="35"/>
      <c r="KQF583" s="106"/>
      <c r="KQG583" s="35"/>
      <c r="KQH583" s="106"/>
      <c r="KQI583" s="35"/>
      <c r="KQJ583" s="106"/>
      <c r="KQK583" s="35"/>
      <c r="KQL583" s="106"/>
      <c r="KQM583" s="35"/>
      <c r="KQN583" s="106"/>
      <c r="KQO583" s="35"/>
      <c r="KQP583" s="106"/>
      <c r="KQQ583" s="35"/>
      <c r="KQR583" s="106"/>
      <c r="KQS583" s="35"/>
      <c r="KQT583" s="106"/>
      <c r="KQU583" s="35"/>
      <c r="KQV583" s="106"/>
      <c r="KQW583" s="35"/>
      <c r="KQX583" s="106"/>
      <c r="KQY583" s="35"/>
      <c r="KQZ583" s="106"/>
      <c r="KRA583" s="35"/>
      <c r="KRB583" s="106"/>
      <c r="KRC583" s="35"/>
      <c r="KRD583" s="106"/>
      <c r="KRE583" s="35"/>
      <c r="KRF583" s="106"/>
      <c r="KRG583" s="35"/>
      <c r="KRH583" s="106"/>
      <c r="KRI583" s="35"/>
      <c r="KRJ583" s="106"/>
      <c r="KRK583" s="35"/>
      <c r="KRL583" s="106"/>
      <c r="KRM583" s="35"/>
      <c r="KRN583" s="106"/>
      <c r="KRO583" s="35"/>
      <c r="KRP583" s="106"/>
      <c r="KRQ583" s="35"/>
      <c r="KRR583" s="106"/>
      <c r="KRS583" s="35"/>
      <c r="KRT583" s="106"/>
      <c r="KRU583" s="35"/>
      <c r="KRV583" s="106"/>
      <c r="KRW583" s="35"/>
      <c r="KRX583" s="106"/>
      <c r="KRY583" s="35"/>
      <c r="KRZ583" s="106"/>
      <c r="KSA583" s="35"/>
      <c r="KSB583" s="106"/>
      <c r="KSC583" s="35"/>
      <c r="KSD583" s="106"/>
      <c r="KSE583" s="35"/>
      <c r="KSF583" s="106"/>
      <c r="KSG583" s="35"/>
      <c r="KSH583" s="106"/>
      <c r="KSI583" s="35"/>
      <c r="KSJ583" s="106"/>
      <c r="KSK583" s="35"/>
      <c r="KSL583" s="106"/>
      <c r="KSM583" s="35"/>
      <c r="KSN583" s="106"/>
      <c r="KSO583" s="35"/>
      <c r="KSP583" s="106"/>
      <c r="KSQ583" s="35"/>
      <c r="KSR583" s="106"/>
      <c r="KSS583" s="35"/>
      <c r="KST583" s="106"/>
      <c r="KSU583" s="35"/>
      <c r="KSV583" s="106"/>
      <c r="KSW583" s="35"/>
      <c r="KSX583" s="106"/>
      <c r="KSY583" s="35"/>
      <c r="KSZ583" s="106"/>
      <c r="KTA583" s="35"/>
      <c r="KTB583" s="106"/>
      <c r="KTC583" s="35"/>
      <c r="KTD583" s="106"/>
      <c r="KTE583" s="35"/>
      <c r="KTF583" s="106"/>
      <c r="KTG583" s="35"/>
      <c r="KTH583" s="106"/>
      <c r="KTI583" s="35"/>
      <c r="KTJ583" s="106"/>
      <c r="KTK583" s="35"/>
      <c r="KTL583" s="106"/>
      <c r="KTM583" s="35"/>
      <c r="KTN583" s="106"/>
      <c r="KTO583" s="35"/>
      <c r="KTP583" s="106"/>
      <c r="KTQ583" s="35"/>
      <c r="KTR583" s="106"/>
      <c r="KTS583" s="35"/>
      <c r="KTT583" s="106"/>
      <c r="KTU583" s="35"/>
      <c r="KTV583" s="106"/>
      <c r="KTW583" s="35"/>
      <c r="KTX583" s="106"/>
      <c r="KTY583" s="35"/>
      <c r="KTZ583" s="106"/>
      <c r="KUA583" s="35"/>
      <c r="KUB583" s="106"/>
      <c r="KUC583" s="35"/>
      <c r="KUD583" s="106"/>
      <c r="KUE583" s="35"/>
      <c r="KUF583" s="106"/>
      <c r="KUG583" s="35"/>
      <c r="KUH583" s="106"/>
      <c r="KUI583" s="35"/>
      <c r="KUJ583" s="106"/>
      <c r="KUK583" s="35"/>
      <c r="KUL583" s="106"/>
      <c r="KUM583" s="35"/>
      <c r="KUN583" s="106"/>
      <c r="KUO583" s="35"/>
      <c r="KUP583" s="106"/>
      <c r="KUQ583" s="35"/>
      <c r="KUR583" s="106"/>
      <c r="KUS583" s="35"/>
      <c r="KUT583" s="106"/>
      <c r="KUU583" s="35"/>
      <c r="KUV583" s="106"/>
      <c r="KUW583" s="35"/>
      <c r="KUX583" s="106"/>
      <c r="KUY583" s="35"/>
      <c r="KUZ583" s="106"/>
      <c r="KVA583" s="35"/>
      <c r="KVB583" s="106"/>
      <c r="KVC583" s="35"/>
      <c r="KVD583" s="106"/>
      <c r="KVE583" s="35"/>
      <c r="KVF583" s="106"/>
      <c r="KVG583" s="35"/>
      <c r="KVH583" s="106"/>
      <c r="KVI583" s="35"/>
      <c r="KVJ583" s="106"/>
      <c r="KVK583" s="35"/>
      <c r="KVL583" s="106"/>
      <c r="KVM583" s="35"/>
      <c r="KVN583" s="106"/>
      <c r="KVO583" s="35"/>
      <c r="KVP583" s="106"/>
      <c r="KVQ583" s="35"/>
      <c r="KVR583" s="106"/>
      <c r="KVS583" s="35"/>
      <c r="KVT583" s="106"/>
      <c r="KVU583" s="35"/>
      <c r="KVV583" s="106"/>
      <c r="KVW583" s="35"/>
      <c r="KVX583" s="106"/>
      <c r="KVY583" s="35"/>
      <c r="KVZ583" s="106"/>
      <c r="KWA583" s="35"/>
      <c r="KWB583" s="106"/>
      <c r="KWC583" s="35"/>
      <c r="KWD583" s="106"/>
      <c r="KWE583" s="35"/>
      <c r="KWF583" s="106"/>
      <c r="KWG583" s="35"/>
      <c r="KWH583" s="106"/>
      <c r="KWI583" s="35"/>
      <c r="KWJ583" s="106"/>
      <c r="KWK583" s="35"/>
      <c r="KWL583" s="106"/>
      <c r="KWM583" s="35"/>
      <c r="KWN583" s="106"/>
      <c r="KWO583" s="35"/>
      <c r="KWP583" s="106"/>
      <c r="KWQ583" s="35"/>
      <c r="KWR583" s="106"/>
      <c r="KWS583" s="35"/>
      <c r="KWT583" s="106"/>
      <c r="KWU583" s="35"/>
      <c r="KWV583" s="106"/>
      <c r="KWW583" s="35"/>
      <c r="KWX583" s="106"/>
      <c r="KWY583" s="35"/>
      <c r="KWZ583" s="106"/>
      <c r="KXA583" s="35"/>
      <c r="KXB583" s="106"/>
      <c r="KXC583" s="35"/>
      <c r="KXD583" s="106"/>
      <c r="KXE583" s="35"/>
      <c r="KXF583" s="106"/>
      <c r="KXG583" s="35"/>
      <c r="KXH583" s="106"/>
      <c r="KXI583" s="35"/>
      <c r="KXJ583" s="106"/>
      <c r="KXK583" s="35"/>
      <c r="KXL583" s="106"/>
      <c r="KXM583" s="35"/>
      <c r="KXN583" s="106"/>
      <c r="KXO583" s="35"/>
      <c r="KXP583" s="106"/>
      <c r="KXQ583" s="35"/>
      <c r="KXR583" s="106"/>
      <c r="KXS583" s="35"/>
      <c r="KXT583" s="106"/>
      <c r="KXU583" s="35"/>
      <c r="KXV583" s="106"/>
      <c r="KXW583" s="35"/>
      <c r="KXX583" s="106"/>
      <c r="KXY583" s="35"/>
      <c r="KXZ583" s="106"/>
      <c r="KYA583" s="35"/>
      <c r="KYB583" s="106"/>
      <c r="KYC583" s="35"/>
      <c r="KYD583" s="106"/>
      <c r="KYE583" s="35"/>
      <c r="KYF583" s="106"/>
      <c r="KYG583" s="35"/>
      <c r="KYH583" s="106"/>
      <c r="KYI583" s="35"/>
      <c r="KYJ583" s="106"/>
      <c r="KYK583" s="35"/>
      <c r="KYL583" s="106"/>
      <c r="KYM583" s="35"/>
      <c r="KYN583" s="106"/>
      <c r="KYO583" s="35"/>
      <c r="KYP583" s="106"/>
      <c r="KYQ583" s="35"/>
      <c r="KYR583" s="106"/>
      <c r="KYS583" s="35"/>
      <c r="KYT583" s="106"/>
      <c r="KYU583" s="35"/>
      <c r="KYV583" s="106"/>
      <c r="KYW583" s="35"/>
      <c r="KYX583" s="106"/>
      <c r="KYY583" s="35"/>
      <c r="KYZ583" s="106"/>
      <c r="KZA583" s="35"/>
      <c r="KZB583" s="106"/>
      <c r="KZC583" s="35"/>
      <c r="KZD583" s="106"/>
      <c r="KZE583" s="35"/>
      <c r="KZF583" s="106"/>
      <c r="KZG583" s="35"/>
      <c r="KZH583" s="106"/>
      <c r="KZI583" s="35"/>
      <c r="KZJ583" s="106"/>
      <c r="KZK583" s="35"/>
      <c r="KZL583" s="106"/>
      <c r="KZM583" s="35"/>
      <c r="KZN583" s="106"/>
      <c r="KZO583" s="35"/>
      <c r="KZP583" s="106"/>
      <c r="KZQ583" s="35"/>
      <c r="KZR583" s="106"/>
      <c r="KZS583" s="35"/>
      <c r="KZT583" s="106"/>
      <c r="KZU583" s="35"/>
      <c r="KZV583" s="106"/>
      <c r="KZW583" s="35"/>
      <c r="KZX583" s="106"/>
      <c r="KZY583" s="35"/>
      <c r="KZZ583" s="106"/>
      <c r="LAA583" s="35"/>
      <c r="LAB583" s="106"/>
      <c r="LAC583" s="35"/>
      <c r="LAD583" s="106"/>
      <c r="LAE583" s="35"/>
      <c r="LAF583" s="106"/>
      <c r="LAG583" s="35"/>
      <c r="LAH583" s="106"/>
      <c r="LAI583" s="35"/>
      <c r="LAJ583" s="106"/>
      <c r="LAK583" s="35"/>
      <c r="LAL583" s="106"/>
      <c r="LAM583" s="35"/>
      <c r="LAN583" s="106"/>
      <c r="LAO583" s="35"/>
      <c r="LAP583" s="106"/>
      <c r="LAQ583" s="35"/>
      <c r="LAR583" s="106"/>
      <c r="LAS583" s="35"/>
      <c r="LAT583" s="106"/>
      <c r="LAU583" s="35"/>
      <c r="LAV583" s="106"/>
      <c r="LAW583" s="35"/>
      <c r="LAX583" s="106"/>
      <c r="LAY583" s="35"/>
      <c r="LAZ583" s="106"/>
      <c r="LBA583" s="35"/>
      <c r="LBB583" s="106"/>
      <c r="LBC583" s="35"/>
      <c r="LBD583" s="106"/>
      <c r="LBE583" s="35"/>
      <c r="LBF583" s="106"/>
      <c r="LBG583" s="35"/>
      <c r="LBH583" s="106"/>
      <c r="LBI583" s="35"/>
      <c r="LBJ583" s="106"/>
      <c r="LBK583" s="35"/>
      <c r="LBL583" s="106"/>
      <c r="LBM583" s="35"/>
      <c r="LBN583" s="106"/>
      <c r="LBO583" s="35"/>
      <c r="LBP583" s="106"/>
      <c r="LBQ583" s="35"/>
      <c r="LBR583" s="106"/>
      <c r="LBS583" s="35"/>
      <c r="LBT583" s="106"/>
      <c r="LBU583" s="35"/>
      <c r="LBV583" s="106"/>
      <c r="LBW583" s="35"/>
      <c r="LBX583" s="106"/>
      <c r="LBY583" s="35"/>
      <c r="LBZ583" s="106"/>
      <c r="LCA583" s="35"/>
      <c r="LCB583" s="106"/>
      <c r="LCC583" s="35"/>
      <c r="LCD583" s="106"/>
      <c r="LCE583" s="35"/>
      <c r="LCF583" s="106"/>
      <c r="LCG583" s="35"/>
      <c r="LCH583" s="106"/>
      <c r="LCI583" s="35"/>
      <c r="LCJ583" s="106"/>
      <c r="LCK583" s="35"/>
      <c r="LCL583" s="106"/>
      <c r="LCM583" s="35"/>
      <c r="LCN583" s="106"/>
      <c r="LCO583" s="35"/>
      <c r="LCP583" s="106"/>
      <c r="LCQ583" s="35"/>
      <c r="LCR583" s="106"/>
      <c r="LCS583" s="35"/>
      <c r="LCT583" s="106"/>
      <c r="LCU583" s="35"/>
      <c r="LCV583" s="106"/>
      <c r="LCW583" s="35"/>
      <c r="LCX583" s="106"/>
      <c r="LCY583" s="35"/>
      <c r="LCZ583" s="106"/>
      <c r="LDA583" s="35"/>
      <c r="LDB583" s="106"/>
      <c r="LDC583" s="35"/>
      <c r="LDD583" s="106"/>
      <c r="LDE583" s="35"/>
      <c r="LDF583" s="106"/>
      <c r="LDG583" s="35"/>
      <c r="LDH583" s="106"/>
      <c r="LDI583" s="35"/>
      <c r="LDJ583" s="106"/>
      <c r="LDK583" s="35"/>
      <c r="LDL583" s="106"/>
      <c r="LDM583" s="35"/>
      <c r="LDN583" s="106"/>
      <c r="LDO583" s="35"/>
      <c r="LDP583" s="106"/>
      <c r="LDQ583" s="35"/>
      <c r="LDR583" s="106"/>
      <c r="LDS583" s="35"/>
      <c r="LDT583" s="106"/>
      <c r="LDU583" s="35"/>
      <c r="LDV583" s="106"/>
      <c r="LDW583" s="35"/>
      <c r="LDX583" s="106"/>
      <c r="LDY583" s="35"/>
      <c r="LDZ583" s="106"/>
      <c r="LEA583" s="35"/>
      <c r="LEB583" s="106"/>
      <c r="LEC583" s="35"/>
      <c r="LED583" s="106"/>
      <c r="LEE583" s="35"/>
      <c r="LEF583" s="106"/>
      <c r="LEG583" s="35"/>
      <c r="LEH583" s="106"/>
      <c r="LEI583" s="35"/>
      <c r="LEJ583" s="106"/>
      <c r="LEK583" s="35"/>
      <c r="LEL583" s="106"/>
      <c r="LEM583" s="35"/>
      <c r="LEN583" s="106"/>
      <c r="LEO583" s="35"/>
      <c r="LEP583" s="106"/>
      <c r="LEQ583" s="35"/>
      <c r="LER583" s="106"/>
      <c r="LES583" s="35"/>
      <c r="LET583" s="106"/>
      <c r="LEU583" s="35"/>
      <c r="LEV583" s="106"/>
      <c r="LEW583" s="35"/>
      <c r="LEX583" s="106"/>
      <c r="LEY583" s="35"/>
      <c r="LEZ583" s="106"/>
      <c r="LFA583" s="35"/>
      <c r="LFB583" s="106"/>
      <c r="LFC583" s="35"/>
      <c r="LFD583" s="106"/>
      <c r="LFE583" s="35"/>
      <c r="LFF583" s="106"/>
      <c r="LFG583" s="35"/>
      <c r="LFH583" s="106"/>
      <c r="LFI583" s="35"/>
      <c r="LFJ583" s="106"/>
      <c r="LFK583" s="35"/>
      <c r="LFL583" s="106"/>
      <c r="LFM583" s="35"/>
      <c r="LFN583" s="106"/>
      <c r="LFO583" s="35"/>
      <c r="LFP583" s="106"/>
      <c r="LFQ583" s="35"/>
      <c r="LFR583" s="106"/>
      <c r="LFS583" s="35"/>
      <c r="LFT583" s="106"/>
      <c r="LFU583" s="35"/>
      <c r="LFV583" s="106"/>
      <c r="LFW583" s="35"/>
      <c r="LFX583" s="106"/>
      <c r="LFY583" s="35"/>
      <c r="LFZ583" s="106"/>
      <c r="LGA583" s="35"/>
      <c r="LGB583" s="106"/>
      <c r="LGC583" s="35"/>
      <c r="LGD583" s="106"/>
      <c r="LGE583" s="35"/>
      <c r="LGF583" s="106"/>
      <c r="LGG583" s="35"/>
      <c r="LGH583" s="106"/>
      <c r="LGI583" s="35"/>
      <c r="LGJ583" s="106"/>
      <c r="LGK583" s="35"/>
      <c r="LGL583" s="106"/>
      <c r="LGM583" s="35"/>
      <c r="LGN583" s="106"/>
      <c r="LGO583" s="35"/>
      <c r="LGP583" s="106"/>
      <c r="LGQ583" s="35"/>
      <c r="LGR583" s="106"/>
      <c r="LGS583" s="35"/>
      <c r="LGT583" s="106"/>
      <c r="LGU583" s="35"/>
      <c r="LGV583" s="106"/>
      <c r="LGW583" s="35"/>
      <c r="LGX583" s="106"/>
      <c r="LGY583" s="35"/>
      <c r="LGZ583" s="106"/>
      <c r="LHA583" s="35"/>
      <c r="LHB583" s="106"/>
      <c r="LHC583" s="35"/>
      <c r="LHD583" s="106"/>
      <c r="LHE583" s="35"/>
      <c r="LHF583" s="106"/>
      <c r="LHG583" s="35"/>
      <c r="LHH583" s="106"/>
      <c r="LHI583" s="35"/>
      <c r="LHJ583" s="106"/>
      <c r="LHK583" s="35"/>
      <c r="LHL583" s="106"/>
      <c r="LHM583" s="35"/>
      <c r="LHN583" s="106"/>
      <c r="LHO583" s="35"/>
      <c r="LHP583" s="106"/>
      <c r="LHQ583" s="35"/>
      <c r="LHR583" s="106"/>
      <c r="LHS583" s="35"/>
      <c r="LHT583" s="106"/>
      <c r="LHU583" s="35"/>
      <c r="LHV583" s="106"/>
      <c r="LHW583" s="35"/>
      <c r="LHX583" s="106"/>
      <c r="LHY583" s="35"/>
      <c r="LHZ583" s="106"/>
      <c r="LIA583" s="35"/>
      <c r="LIB583" s="106"/>
      <c r="LIC583" s="35"/>
      <c r="LID583" s="106"/>
      <c r="LIE583" s="35"/>
      <c r="LIF583" s="106"/>
      <c r="LIG583" s="35"/>
      <c r="LIH583" s="106"/>
      <c r="LII583" s="35"/>
      <c r="LIJ583" s="106"/>
      <c r="LIK583" s="35"/>
      <c r="LIL583" s="106"/>
      <c r="LIM583" s="35"/>
      <c r="LIN583" s="106"/>
      <c r="LIO583" s="35"/>
      <c r="LIP583" s="106"/>
      <c r="LIQ583" s="35"/>
      <c r="LIR583" s="106"/>
      <c r="LIS583" s="35"/>
      <c r="LIT583" s="106"/>
      <c r="LIU583" s="35"/>
      <c r="LIV583" s="106"/>
      <c r="LIW583" s="35"/>
      <c r="LIX583" s="106"/>
      <c r="LIY583" s="35"/>
      <c r="LIZ583" s="106"/>
      <c r="LJA583" s="35"/>
      <c r="LJB583" s="106"/>
      <c r="LJC583" s="35"/>
      <c r="LJD583" s="106"/>
      <c r="LJE583" s="35"/>
      <c r="LJF583" s="106"/>
      <c r="LJG583" s="35"/>
      <c r="LJH583" s="106"/>
      <c r="LJI583" s="35"/>
      <c r="LJJ583" s="106"/>
      <c r="LJK583" s="35"/>
      <c r="LJL583" s="106"/>
      <c r="LJM583" s="35"/>
      <c r="LJN583" s="106"/>
      <c r="LJO583" s="35"/>
      <c r="LJP583" s="106"/>
      <c r="LJQ583" s="35"/>
      <c r="LJR583" s="106"/>
      <c r="LJS583" s="35"/>
      <c r="LJT583" s="106"/>
      <c r="LJU583" s="35"/>
      <c r="LJV583" s="106"/>
      <c r="LJW583" s="35"/>
      <c r="LJX583" s="106"/>
      <c r="LJY583" s="35"/>
      <c r="LJZ583" s="106"/>
      <c r="LKA583" s="35"/>
      <c r="LKB583" s="106"/>
      <c r="LKC583" s="35"/>
      <c r="LKD583" s="106"/>
      <c r="LKE583" s="35"/>
      <c r="LKF583" s="106"/>
      <c r="LKG583" s="35"/>
      <c r="LKH583" s="106"/>
      <c r="LKI583" s="35"/>
      <c r="LKJ583" s="106"/>
      <c r="LKK583" s="35"/>
      <c r="LKL583" s="106"/>
      <c r="LKM583" s="35"/>
      <c r="LKN583" s="106"/>
      <c r="LKO583" s="35"/>
      <c r="LKP583" s="106"/>
      <c r="LKQ583" s="35"/>
      <c r="LKR583" s="106"/>
      <c r="LKS583" s="35"/>
      <c r="LKT583" s="106"/>
      <c r="LKU583" s="35"/>
      <c r="LKV583" s="106"/>
      <c r="LKW583" s="35"/>
      <c r="LKX583" s="106"/>
      <c r="LKY583" s="35"/>
      <c r="LKZ583" s="106"/>
      <c r="LLA583" s="35"/>
      <c r="LLB583" s="106"/>
      <c r="LLC583" s="35"/>
      <c r="LLD583" s="106"/>
      <c r="LLE583" s="35"/>
      <c r="LLF583" s="106"/>
      <c r="LLG583" s="35"/>
      <c r="LLH583" s="106"/>
      <c r="LLI583" s="35"/>
      <c r="LLJ583" s="106"/>
      <c r="LLK583" s="35"/>
      <c r="LLL583" s="106"/>
      <c r="LLM583" s="35"/>
      <c r="LLN583" s="106"/>
      <c r="LLO583" s="35"/>
      <c r="LLP583" s="106"/>
      <c r="LLQ583" s="35"/>
      <c r="LLR583" s="106"/>
      <c r="LLS583" s="35"/>
      <c r="LLT583" s="106"/>
      <c r="LLU583" s="35"/>
      <c r="LLV583" s="106"/>
      <c r="LLW583" s="35"/>
      <c r="LLX583" s="106"/>
      <c r="LLY583" s="35"/>
      <c r="LLZ583" s="106"/>
      <c r="LMA583" s="35"/>
      <c r="LMB583" s="106"/>
      <c r="LMC583" s="35"/>
      <c r="LMD583" s="106"/>
      <c r="LME583" s="35"/>
      <c r="LMF583" s="106"/>
      <c r="LMG583" s="35"/>
      <c r="LMH583" s="106"/>
      <c r="LMI583" s="35"/>
      <c r="LMJ583" s="106"/>
      <c r="LMK583" s="35"/>
      <c r="LML583" s="106"/>
      <c r="LMM583" s="35"/>
      <c r="LMN583" s="106"/>
      <c r="LMO583" s="35"/>
      <c r="LMP583" s="106"/>
      <c r="LMQ583" s="35"/>
      <c r="LMR583" s="106"/>
      <c r="LMS583" s="35"/>
      <c r="LMT583" s="106"/>
      <c r="LMU583" s="35"/>
      <c r="LMV583" s="106"/>
      <c r="LMW583" s="35"/>
      <c r="LMX583" s="106"/>
      <c r="LMY583" s="35"/>
      <c r="LMZ583" s="106"/>
      <c r="LNA583" s="35"/>
      <c r="LNB583" s="106"/>
      <c r="LNC583" s="35"/>
      <c r="LND583" s="106"/>
      <c r="LNE583" s="35"/>
      <c r="LNF583" s="106"/>
      <c r="LNG583" s="35"/>
      <c r="LNH583" s="106"/>
      <c r="LNI583" s="35"/>
      <c r="LNJ583" s="106"/>
      <c r="LNK583" s="35"/>
      <c r="LNL583" s="106"/>
      <c r="LNM583" s="35"/>
      <c r="LNN583" s="106"/>
      <c r="LNO583" s="35"/>
      <c r="LNP583" s="106"/>
      <c r="LNQ583" s="35"/>
      <c r="LNR583" s="106"/>
      <c r="LNS583" s="35"/>
      <c r="LNT583" s="106"/>
      <c r="LNU583" s="35"/>
      <c r="LNV583" s="106"/>
      <c r="LNW583" s="35"/>
      <c r="LNX583" s="106"/>
      <c r="LNY583" s="35"/>
      <c r="LNZ583" s="106"/>
      <c r="LOA583" s="35"/>
      <c r="LOB583" s="106"/>
      <c r="LOC583" s="35"/>
      <c r="LOD583" s="106"/>
      <c r="LOE583" s="35"/>
      <c r="LOF583" s="106"/>
      <c r="LOG583" s="35"/>
      <c r="LOH583" s="106"/>
      <c r="LOI583" s="35"/>
      <c r="LOJ583" s="106"/>
      <c r="LOK583" s="35"/>
      <c r="LOL583" s="106"/>
      <c r="LOM583" s="35"/>
      <c r="LON583" s="106"/>
      <c r="LOO583" s="35"/>
      <c r="LOP583" s="106"/>
      <c r="LOQ583" s="35"/>
      <c r="LOR583" s="106"/>
      <c r="LOS583" s="35"/>
      <c r="LOT583" s="106"/>
      <c r="LOU583" s="35"/>
      <c r="LOV583" s="106"/>
      <c r="LOW583" s="35"/>
      <c r="LOX583" s="106"/>
      <c r="LOY583" s="35"/>
      <c r="LOZ583" s="106"/>
      <c r="LPA583" s="35"/>
      <c r="LPB583" s="106"/>
      <c r="LPC583" s="35"/>
      <c r="LPD583" s="106"/>
      <c r="LPE583" s="35"/>
      <c r="LPF583" s="106"/>
      <c r="LPG583" s="35"/>
      <c r="LPH583" s="106"/>
      <c r="LPI583" s="35"/>
      <c r="LPJ583" s="106"/>
      <c r="LPK583" s="35"/>
      <c r="LPL583" s="106"/>
      <c r="LPM583" s="35"/>
      <c r="LPN583" s="106"/>
      <c r="LPO583" s="35"/>
      <c r="LPP583" s="106"/>
      <c r="LPQ583" s="35"/>
      <c r="LPR583" s="106"/>
      <c r="LPS583" s="35"/>
      <c r="LPT583" s="106"/>
      <c r="LPU583" s="35"/>
      <c r="LPV583" s="106"/>
      <c r="LPW583" s="35"/>
      <c r="LPX583" s="106"/>
      <c r="LPY583" s="35"/>
      <c r="LPZ583" s="106"/>
      <c r="LQA583" s="35"/>
      <c r="LQB583" s="106"/>
      <c r="LQC583" s="35"/>
      <c r="LQD583" s="106"/>
      <c r="LQE583" s="35"/>
      <c r="LQF583" s="106"/>
      <c r="LQG583" s="35"/>
      <c r="LQH583" s="106"/>
      <c r="LQI583" s="35"/>
      <c r="LQJ583" s="106"/>
      <c r="LQK583" s="35"/>
      <c r="LQL583" s="106"/>
      <c r="LQM583" s="35"/>
      <c r="LQN583" s="106"/>
      <c r="LQO583" s="35"/>
      <c r="LQP583" s="106"/>
      <c r="LQQ583" s="35"/>
      <c r="LQR583" s="106"/>
      <c r="LQS583" s="35"/>
      <c r="LQT583" s="106"/>
      <c r="LQU583" s="35"/>
      <c r="LQV583" s="106"/>
      <c r="LQW583" s="35"/>
      <c r="LQX583" s="106"/>
      <c r="LQY583" s="35"/>
      <c r="LQZ583" s="106"/>
      <c r="LRA583" s="35"/>
      <c r="LRB583" s="106"/>
      <c r="LRC583" s="35"/>
      <c r="LRD583" s="106"/>
      <c r="LRE583" s="35"/>
      <c r="LRF583" s="106"/>
      <c r="LRG583" s="35"/>
      <c r="LRH583" s="106"/>
      <c r="LRI583" s="35"/>
      <c r="LRJ583" s="106"/>
      <c r="LRK583" s="35"/>
      <c r="LRL583" s="106"/>
      <c r="LRM583" s="35"/>
      <c r="LRN583" s="106"/>
      <c r="LRO583" s="35"/>
      <c r="LRP583" s="106"/>
      <c r="LRQ583" s="35"/>
      <c r="LRR583" s="106"/>
      <c r="LRS583" s="35"/>
      <c r="LRT583" s="106"/>
      <c r="LRU583" s="35"/>
      <c r="LRV583" s="106"/>
      <c r="LRW583" s="35"/>
      <c r="LRX583" s="106"/>
      <c r="LRY583" s="35"/>
      <c r="LRZ583" s="106"/>
      <c r="LSA583" s="35"/>
      <c r="LSB583" s="106"/>
      <c r="LSC583" s="35"/>
      <c r="LSD583" s="106"/>
      <c r="LSE583" s="35"/>
      <c r="LSF583" s="106"/>
      <c r="LSG583" s="35"/>
      <c r="LSH583" s="106"/>
      <c r="LSI583" s="35"/>
      <c r="LSJ583" s="106"/>
      <c r="LSK583" s="35"/>
      <c r="LSL583" s="106"/>
      <c r="LSM583" s="35"/>
      <c r="LSN583" s="106"/>
      <c r="LSO583" s="35"/>
      <c r="LSP583" s="106"/>
      <c r="LSQ583" s="35"/>
      <c r="LSR583" s="106"/>
      <c r="LSS583" s="35"/>
      <c r="LST583" s="106"/>
      <c r="LSU583" s="35"/>
      <c r="LSV583" s="106"/>
      <c r="LSW583" s="35"/>
      <c r="LSX583" s="106"/>
      <c r="LSY583" s="35"/>
      <c r="LSZ583" s="106"/>
      <c r="LTA583" s="35"/>
      <c r="LTB583" s="106"/>
      <c r="LTC583" s="35"/>
      <c r="LTD583" s="106"/>
      <c r="LTE583" s="35"/>
      <c r="LTF583" s="106"/>
      <c r="LTG583" s="35"/>
      <c r="LTH583" s="106"/>
      <c r="LTI583" s="35"/>
      <c r="LTJ583" s="106"/>
      <c r="LTK583" s="35"/>
      <c r="LTL583" s="106"/>
      <c r="LTM583" s="35"/>
      <c r="LTN583" s="106"/>
      <c r="LTO583" s="35"/>
      <c r="LTP583" s="106"/>
      <c r="LTQ583" s="35"/>
      <c r="LTR583" s="106"/>
      <c r="LTS583" s="35"/>
      <c r="LTT583" s="106"/>
      <c r="LTU583" s="35"/>
      <c r="LTV583" s="106"/>
      <c r="LTW583" s="35"/>
      <c r="LTX583" s="106"/>
      <c r="LTY583" s="35"/>
      <c r="LTZ583" s="106"/>
      <c r="LUA583" s="35"/>
      <c r="LUB583" s="106"/>
      <c r="LUC583" s="35"/>
      <c r="LUD583" s="106"/>
      <c r="LUE583" s="35"/>
      <c r="LUF583" s="106"/>
      <c r="LUG583" s="35"/>
      <c r="LUH583" s="106"/>
      <c r="LUI583" s="35"/>
      <c r="LUJ583" s="106"/>
      <c r="LUK583" s="35"/>
      <c r="LUL583" s="106"/>
      <c r="LUM583" s="35"/>
      <c r="LUN583" s="106"/>
      <c r="LUO583" s="35"/>
      <c r="LUP583" s="106"/>
      <c r="LUQ583" s="35"/>
      <c r="LUR583" s="106"/>
      <c r="LUS583" s="35"/>
      <c r="LUT583" s="106"/>
      <c r="LUU583" s="35"/>
      <c r="LUV583" s="106"/>
      <c r="LUW583" s="35"/>
      <c r="LUX583" s="106"/>
      <c r="LUY583" s="35"/>
      <c r="LUZ583" s="106"/>
      <c r="LVA583" s="35"/>
      <c r="LVB583" s="106"/>
      <c r="LVC583" s="35"/>
      <c r="LVD583" s="106"/>
      <c r="LVE583" s="35"/>
      <c r="LVF583" s="106"/>
      <c r="LVG583" s="35"/>
      <c r="LVH583" s="106"/>
      <c r="LVI583" s="35"/>
      <c r="LVJ583" s="106"/>
      <c r="LVK583" s="35"/>
      <c r="LVL583" s="106"/>
      <c r="LVM583" s="35"/>
      <c r="LVN583" s="106"/>
      <c r="LVO583" s="35"/>
      <c r="LVP583" s="106"/>
      <c r="LVQ583" s="35"/>
      <c r="LVR583" s="106"/>
      <c r="LVS583" s="35"/>
      <c r="LVT583" s="106"/>
      <c r="LVU583" s="35"/>
      <c r="LVV583" s="106"/>
      <c r="LVW583" s="35"/>
      <c r="LVX583" s="106"/>
      <c r="LVY583" s="35"/>
      <c r="LVZ583" s="106"/>
      <c r="LWA583" s="35"/>
      <c r="LWB583" s="106"/>
      <c r="LWC583" s="35"/>
      <c r="LWD583" s="106"/>
      <c r="LWE583" s="35"/>
      <c r="LWF583" s="106"/>
      <c r="LWG583" s="35"/>
      <c r="LWH583" s="106"/>
      <c r="LWI583" s="35"/>
      <c r="LWJ583" s="106"/>
      <c r="LWK583" s="35"/>
      <c r="LWL583" s="106"/>
      <c r="LWM583" s="35"/>
      <c r="LWN583" s="106"/>
      <c r="LWO583" s="35"/>
      <c r="LWP583" s="106"/>
      <c r="LWQ583" s="35"/>
      <c r="LWR583" s="106"/>
      <c r="LWS583" s="35"/>
      <c r="LWT583" s="106"/>
      <c r="LWU583" s="35"/>
      <c r="LWV583" s="106"/>
      <c r="LWW583" s="35"/>
      <c r="LWX583" s="106"/>
      <c r="LWY583" s="35"/>
      <c r="LWZ583" s="106"/>
      <c r="LXA583" s="35"/>
      <c r="LXB583" s="106"/>
      <c r="LXC583" s="35"/>
      <c r="LXD583" s="106"/>
      <c r="LXE583" s="35"/>
      <c r="LXF583" s="106"/>
      <c r="LXG583" s="35"/>
      <c r="LXH583" s="106"/>
      <c r="LXI583" s="35"/>
      <c r="LXJ583" s="106"/>
      <c r="LXK583" s="35"/>
      <c r="LXL583" s="106"/>
      <c r="LXM583" s="35"/>
      <c r="LXN583" s="106"/>
      <c r="LXO583" s="35"/>
      <c r="LXP583" s="106"/>
      <c r="LXQ583" s="35"/>
      <c r="LXR583" s="106"/>
      <c r="LXS583" s="35"/>
      <c r="LXT583" s="106"/>
      <c r="LXU583" s="35"/>
      <c r="LXV583" s="106"/>
      <c r="LXW583" s="35"/>
      <c r="LXX583" s="106"/>
      <c r="LXY583" s="35"/>
      <c r="LXZ583" s="106"/>
      <c r="LYA583" s="35"/>
      <c r="LYB583" s="106"/>
      <c r="LYC583" s="35"/>
      <c r="LYD583" s="106"/>
      <c r="LYE583" s="35"/>
      <c r="LYF583" s="106"/>
      <c r="LYG583" s="35"/>
      <c r="LYH583" s="106"/>
      <c r="LYI583" s="35"/>
      <c r="LYJ583" s="106"/>
      <c r="LYK583" s="35"/>
      <c r="LYL583" s="106"/>
      <c r="LYM583" s="35"/>
      <c r="LYN583" s="106"/>
      <c r="LYO583" s="35"/>
      <c r="LYP583" s="106"/>
      <c r="LYQ583" s="35"/>
      <c r="LYR583" s="106"/>
      <c r="LYS583" s="35"/>
      <c r="LYT583" s="106"/>
      <c r="LYU583" s="35"/>
      <c r="LYV583" s="106"/>
      <c r="LYW583" s="35"/>
      <c r="LYX583" s="106"/>
      <c r="LYY583" s="35"/>
      <c r="LYZ583" s="106"/>
      <c r="LZA583" s="35"/>
      <c r="LZB583" s="106"/>
      <c r="LZC583" s="35"/>
      <c r="LZD583" s="106"/>
      <c r="LZE583" s="35"/>
      <c r="LZF583" s="106"/>
      <c r="LZG583" s="35"/>
      <c r="LZH583" s="106"/>
      <c r="LZI583" s="35"/>
      <c r="LZJ583" s="106"/>
      <c r="LZK583" s="35"/>
      <c r="LZL583" s="106"/>
      <c r="LZM583" s="35"/>
      <c r="LZN583" s="106"/>
      <c r="LZO583" s="35"/>
      <c r="LZP583" s="106"/>
      <c r="LZQ583" s="35"/>
      <c r="LZR583" s="106"/>
      <c r="LZS583" s="35"/>
      <c r="LZT583" s="106"/>
      <c r="LZU583" s="35"/>
      <c r="LZV583" s="106"/>
      <c r="LZW583" s="35"/>
      <c r="LZX583" s="106"/>
      <c r="LZY583" s="35"/>
      <c r="LZZ583" s="106"/>
      <c r="MAA583" s="35"/>
      <c r="MAB583" s="106"/>
      <c r="MAC583" s="35"/>
      <c r="MAD583" s="106"/>
      <c r="MAE583" s="35"/>
      <c r="MAF583" s="106"/>
      <c r="MAG583" s="35"/>
      <c r="MAH583" s="106"/>
      <c r="MAI583" s="35"/>
      <c r="MAJ583" s="106"/>
      <c r="MAK583" s="35"/>
      <c r="MAL583" s="106"/>
      <c r="MAM583" s="35"/>
      <c r="MAN583" s="106"/>
      <c r="MAO583" s="35"/>
      <c r="MAP583" s="106"/>
      <c r="MAQ583" s="35"/>
      <c r="MAR583" s="106"/>
      <c r="MAS583" s="35"/>
      <c r="MAT583" s="106"/>
      <c r="MAU583" s="35"/>
      <c r="MAV583" s="106"/>
      <c r="MAW583" s="35"/>
      <c r="MAX583" s="106"/>
      <c r="MAY583" s="35"/>
      <c r="MAZ583" s="106"/>
      <c r="MBA583" s="35"/>
      <c r="MBB583" s="106"/>
      <c r="MBC583" s="35"/>
      <c r="MBD583" s="106"/>
      <c r="MBE583" s="35"/>
      <c r="MBF583" s="106"/>
      <c r="MBG583" s="35"/>
      <c r="MBH583" s="106"/>
      <c r="MBI583" s="35"/>
      <c r="MBJ583" s="106"/>
      <c r="MBK583" s="35"/>
      <c r="MBL583" s="106"/>
      <c r="MBM583" s="35"/>
      <c r="MBN583" s="106"/>
      <c r="MBO583" s="35"/>
      <c r="MBP583" s="106"/>
      <c r="MBQ583" s="35"/>
      <c r="MBR583" s="106"/>
      <c r="MBS583" s="35"/>
      <c r="MBT583" s="106"/>
      <c r="MBU583" s="35"/>
      <c r="MBV583" s="106"/>
      <c r="MBW583" s="35"/>
      <c r="MBX583" s="106"/>
      <c r="MBY583" s="35"/>
      <c r="MBZ583" s="106"/>
      <c r="MCA583" s="35"/>
      <c r="MCB583" s="106"/>
      <c r="MCC583" s="35"/>
      <c r="MCD583" s="106"/>
      <c r="MCE583" s="35"/>
      <c r="MCF583" s="106"/>
      <c r="MCG583" s="35"/>
      <c r="MCH583" s="106"/>
      <c r="MCI583" s="35"/>
      <c r="MCJ583" s="106"/>
      <c r="MCK583" s="35"/>
      <c r="MCL583" s="106"/>
      <c r="MCM583" s="35"/>
      <c r="MCN583" s="106"/>
      <c r="MCO583" s="35"/>
      <c r="MCP583" s="106"/>
      <c r="MCQ583" s="35"/>
      <c r="MCR583" s="106"/>
      <c r="MCS583" s="35"/>
      <c r="MCT583" s="106"/>
      <c r="MCU583" s="35"/>
      <c r="MCV583" s="106"/>
      <c r="MCW583" s="35"/>
      <c r="MCX583" s="106"/>
      <c r="MCY583" s="35"/>
      <c r="MCZ583" s="106"/>
      <c r="MDA583" s="35"/>
      <c r="MDB583" s="106"/>
      <c r="MDC583" s="35"/>
      <c r="MDD583" s="106"/>
      <c r="MDE583" s="35"/>
      <c r="MDF583" s="106"/>
      <c r="MDG583" s="35"/>
      <c r="MDH583" s="106"/>
      <c r="MDI583" s="35"/>
      <c r="MDJ583" s="106"/>
      <c r="MDK583" s="35"/>
      <c r="MDL583" s="106"/>
      <c r="MDM583" s="35"/>
      <c r="MDN583" s="106"/>
      <c r="MDO583" s="35"/>
      <c r="MDP583" s="106"/>
      <c r="MDQ583" s="35"/>
      <c r="MDR583" s="106"/>
      <c r="MDS583" s="35"/>
      <c r="MDT583" s="106"/>
      <c r="MDU583" s="35"/>
      <c r="MDV583" s="106"/>
      <c r="MDW583" s="35"/>
      <c r="MDX583" s="106"/>
      <c r="MDY583" s="35"/>
      <c r="MDZ583" s="106"/>
      <c r="MEA583" s="35"/>
      <c r="MEB583" s="106"/>
      <c r="MEC583" s="35"/>
      <c r="MED583" s="106"/>
      <c r="MEE583" s="35"/>
      <c r="MEF583" s="106"/>
      <c r="MEG583" s="35"/>
      <c r="MEH583" s="106"/>
      <c r="MEI583" s="35"/>
      <c r="MEJ583" s="106"/>
      <c r="MEK583" s="35"/>
      <c r="MEL583" s="106"/>
      <c r="MEM583" s="35"/>
      <c r="MEN583" s="106"/>
      <c r="MEO583" s="35"/>
      <c r="MEP583" s="106"/>
      <c r="MEQ583" s="35"/>
      <c r="MER583" s="106"/>
      <c r="MES583" s="35"/>
      <c r="MET583" s="106"/>
      <c r="MEU583" s="35"/>
      <c r="MEV583" s="106"/>
      <c r="MEW583" s="35"/>
      <c r="MEX583" s="106"/>
      <c r="MEY583" s="35"/>
      <c r="MEZ583" s="106"/>
      <c r="MFA583" s="35"/>
      <c r="MFB583" s="106"/>
      <c r="MFC583" s="35"/>
      <c r="MFD583" s="106"/>
      <c r="MFE583" s="35"/>
      <c r="MFF583" s="106"/>
      <c r="MFG583" s="35"/>
      <c r="MFH583" s="106"/>
      <c r="MFI583" s="35"/>
      <c r="MFJ583" s="106"/>
      <c r="MFK583" s="35"/>
      <c r="MFL583" s="106"/>
      <c r="MFM583" s="35"/>
      <c r="MFN583" s="106"/>
      <c r="MFO583" s="35"/>
      <c r="MFP583" s="106"/>
      <c r="MFQ583" s="35"/>
      <c r="MFR583" s="106"/>
      <c r="MFS583" s="35"/>
      <c r="MFT583" s="106"/>
      <c r="MFU583" s="35"/>
      <c r="MFV583" s="106"/>
      <c r="MFW583" s="35"/>
      <c r="MFX583" s="106"/>
      <c r="MFY583" s="35"/>
      <c r="MFZ583" s="106"/>
      <c r="MGA583" s="35"/>
      <c r="MGB583" s="106"/>
      <c r="MGC583" s="35"/>
      <c r="MGD583" s="106"/>
      <c r="MGE583" s="35"/>
      <c r="MGF583" s="106"/>
      <c r="MGG583" s="35"/>
      <c r="MGH583" s="106"/>
      <c r="MGI583" s="35"/>
      <c r="MGJ583" s="106"/>
      <c r="MGK583" s="35"/>
      <c r="MGL583" s="106"/>
      <c r="MGM583" s="35"/>
      <c r="MGN583" s="106"/>
      <c r="MGO583" s="35"/>
      <c r="MGP583" s="106"/>
      <c r="MGQ583" s="35"/>
      <c r="MGR583" s="106"/>
      <c r="MGS583" s="35"/>
      <c r="MGT583" s="106"/>
      <c r="MGU583" s="35"/>
      <c r="MGV583" s="106"/>
      <c r="MGW583" s="35"/>
      <c r="MGX583" s="106"/>
      <c r="MGY583" s="35"/>
      <c r="MGZ583" s="106"/>
      <c r="MHA583" s="35"/>
      <c r="MHB583" s="106"/>
      <c r="MHC583" s="35"/>
      <c r="MHD583" s="106"/>
      <c r="MHE583" s="35"/>
      <c r="MHF583" s="106"/>
      <c r="MHG583" s="35"/>
      <c r="MHH583" s="106"/>
      <c r="MHI583" s="35"/>
      <c r="MHJ583" s="106"/>
      <c r="MHK583" s="35"/>
      <c r="MHL583" s="106"/>
      <c r="MHM583" s="35"/>
      <c r="MHN583" s="106"/>
      <c r="MHO583" s="35"/>
      <c r="MHP583" s="106"/>
      <c r="MHQ583" s="35"/>
      <c r="MHR583" s="106"/>
      <c r="MHS583" s="35"/>
      <c r="MHT583" s="106"/>
      <c r="MHU583" s="35"/>
      <c r="MHV583" s="106"/>
      <c r="MHW583" s="35"/>
      <c r="MHX583" s="106"/>
      <c r="MHY583" s="35"/>
      <c r="MHZ583" s="106"/>
      <c r="MIA583" s="35"/>
      <c r="MIB583" s="106"/>
      <c r="MIC583" s="35"/>
      <c r="MID583" s="106"/>
      <c r="MIE583" s="35"/>
      <c r="MIF583" s="106"/>
      <c r="MIG583" s="35"/>
      <c r="MIH583" s="106"/>
      <c r="MII583" s="35"/>
      <c r="MIJ583" s="106"/>
      <c r="MIK583" s="35"/>
      <c r="MIL583" s="106"/>
      <c r="MIM583" s="35"/>
      <c r="MIN583" s="106"/>
      <c r="MIO583" s="35"/>
      <c r="MIP583" s="106"/>
      <c r="MIQ583" s="35"/>
      <c r="MIR583" s="106"/>
      <c r="MIS583" s="35"/>
      <c r="MIT583" s="106"/>
      <c r="MIU583" s="35"/>
      <c r="MIV583" s="106"/>
      <c r="MIW583" s="35"/>
      <c r="MIX583" s="106"/>
      <c r="MIY583" s="35"/>
      <c r="MIZ583" s="106"/>
      <c r="MJA583" s="35"/>
      <c r="MJB583" s="106"/>
      <c r="MJC583" s="35"/>
      <c r="MJD583" s="106"/>
      <c r="MJE583" s="35"/>
      <c r="MJF583" s="106"/>
      <c r="MJG583" s="35"/>
      <c r="MJH583" s="106"/>
      <c r="MJI583" s="35"/>
      <c r="MJJ583" s="106"/>
      <c r="MJK583" s="35"/>
      <c r="MJL583" s="106"/>
      <c r="MJM583" s="35"/>
      <c r="MJN583" s="106"/>
      <c r="MJO583" s="35"/>
      <c r="MJP583" s="106"/>
      <c r="MJQ583" s="35"/>
      <c r="MJR583" s="106"/>
      <c r="MJS583" s="35"/>
      <c r="MJT583" s="106"/>
      <c r="MJU583" s="35"/>
      <c r="MJV583" s="106"/>
      <c r="MJW583" s="35"/>
      <c r="MJX583" s="106"/>
      <c r="MJY583" s="35"/>
      <c r="MJZ583" s="106"/>
      <c r="MKA583" s="35"/>
      <c r="MKB583" s="106"/>
      <c r="MKC583" s="35"/>
      <c r="MKD583" s="106"/>
      <c r="MKE583" s="35"/>
      <c r="MKF583" s="106"/>
      <c r="MKG583" s="35"/>
      <c r="MKH583" s="106"/>
      <c r="MKI583" s="35"/>
      <c r="MKJ583" s="106"/>
      <c r="MKK583" s="35"/>
      <c r="MKL583" s="106"/>
      <c r="MKM583" s="35"/>
      <c r="MKN583" s="106"/>
      <c r="MKO583" s="35"/>
      <c r="MKP583" s="106"/>
      <c r="MKQ583" s="35"/>
      <c r="MKR583" s="106"/>
      <c r="MKS583" s="35"/>
      <c r="MKT583" s="106"/>
      <c r="MKU583" s="35"/>
      <c r="MKV583" s="106"/>
      <c r="MKW583" s="35"/>
      <c r="MKX583" s="106"/>
      <c r="MKY583" s="35"/>
      <c r="MKZ583" s="106"/>
      <c r="MLA583" s="35"/>
      <c r="MLB583" s="106"/>
      <c r="MLC583" s="35"/>
      <c r="MLD583" s="106"/>
      <c r="MLE583" s="35"/>
      <c r="MLF583" s="106"/>
      <c r="MLG583" s="35"/>
      <c r="MLH583" s="106"/>
      <c r="MLI583" s="35"/>
      <c r="MLJ583" s="106"/>
      <c r="MLK583" s="35"/>
      <c r="MLL583" s="106"/>
      <c r="MLM583" s="35"/>
      <c r="MLN583" s="106"/>
      <c r="MLO583" s="35"/>
      <c r="MLP583" s="106"/>
      <c r="MLQ583" s="35"/>
      <c r="MLR583" s="106"/>
      <c r="MLS583" s="35"/>
      <c r="MLT583" s="106"/>
      <c r="MLU583" s="35"/>
      <c r="MLV583" s="106"/>
      <c r="MLW583" s="35"/>
      <c r="MLX583" s="106"/>
      <c r="MLY583" s="35"/>
      <c r="MLZ583" s="106"/>
      <c r="MMA583" s="35"/>
      <c r="MMB583" s="106"/>
      <c r="MMC583" s="35"/>
      <c r="MMD583" s="106"/>
      <c r="MME583" s="35"/>
      <c r="MMF583" s="106"/>
      <c r="MMG583" s="35"/>
      <c r="MMH583" s="106"/>
      <c r="MMI583" s="35"/>
      <c r="MMJ583" s="106"/>
      <c r="MMK583" s="35"/>
      <c r="MML583" s="106"/>
      <c r="MMM583" s="35"/>
      <c r="MMN583" s="106"/>
      <c r="MMO583" s="35"/>
      <c r="MMP583" s="106"/>
      <c r="MMQ583" s="35"/>
      <c r="MMR583" s="106"/>
      <c r="MMS583" s="35"/>
      <c r="MMT583" s="106"/>
      <c r="MMU583" s="35"/>
      <c r="MMV583" s="106"/>
      <c r="MMW583" s="35"/>
      <c r="MMX583" s="106"/>
      <c r="MMY583" s="35"/>
      <c r="MMZ583" s="106"/>
      <c r="MNA583" s="35"/>
      <c r="MNB583" s="106"/>
      <c r="MNC583" s="35"/>
      <c r="MND583" s="106"/>
      <c r="MNE583" s="35"/>
      <c r="MNF583" s="106"/>
      <c r="MNG583" s="35"/>
      <c r="MNH583" s="106"/>
      <c r="MNI583" s="35"/>
      <c r="MNJ583" s="106"/>
      <c r="MNK583" s="35"/>
      <c r="MNL583" s="106"/>
      <c r="MNM583" s="35"/>
      <c r="MNN583" s="106"/>
      <c r="MNO583" s="35"/>
      <c r="MNP583" s="106"/>
      <c r="MNQ583" s="35"/>
      <c r="MNR583" s="106"/>
      <c r="MNS583" s="35"/>
      <c r="MNT583" s="106"/>
      <c r="MNU583" s="35"/>
      <c r="MNV583" s="106"/>
      <c r="MNW583" s="35"/>
      <c r="MNX583" s="106"/>
      <c r="MNY583" s="35"/>
      <c r="MNZ583" s="106"/>
      <c r="MOA583" s="35"/>
      <c r="MOB583" s="106"/>
      <c r="MOC583" s="35"/>
      <c r="MOD583" s="106"/>
      <c r="MOE583" s="35"/>
      <c r="MOF583" s="106"/>
      <c r="MOG583" s="35"/>
      <c r="MOH583" s="106"/>
      <c r="MOI583" s="35"/>
      <c r="MOJ583" s="106"/>
      <c r="MOK583" s="35"/>
      <c r="MOL583" s="106"/>
      <c r="MOM583" s="35"/>
      <c r="MON583" s="106"/>
      <c r="MOO583" s="35"/>
      <c r="MOP583" s="106"/>
      <c r="MOQ583" s="35"/>
      <c r="MOR583" s="106"/>
      <c r="MOS583" s="35"/>
      <c r="MOT583" s="106"/>
      <c r="MOU583" s="35"/>
      <c r="MOV583" s="106"/>
      <c r="MOW583" s="35"/>
      <c r="MOX583" s="106"/>
      <c r="MOY583" s="35"/>
      <c r="MOZ583" s="106"/>
      <c r="MPA583" s="35"/>
      <c r="MPB583" s="106"/>
      <c r="MPC583" s="35"/>
      <c r="MPD583" s="106"/>
      <c r="MPE583" s="35"/>
      <c r="MPF583" s="106"/>
      <c r="MPG583" s="35"/>
      <c r="MPH583" s="106"/>
      <c r="MPI583" s="35"/>
      <c r="MPJ583" s="106"/>
      <c r="MPK583" s="35"/>
      <c r="MPL583" s="106"/>
      <c r="MPM583" s="35"/>
      <c r="MPN583" s="106"/>
      <c r="MPO583" s="35"/>
      <c r="MPP583" s="106"/>
      <c r="MPQ583" s="35"/>
      <c r="MPR583" s="106"/>
      <c r="MPS583" s="35"/>
      <c r="MPT583" s="106"/>
      <c r="MPU583" s="35"/>
      <c r="MPV583" s="106"/>
      <c r="MPW583" s="35"/>
      <c r="MPX583" s="106"/>
      <c r="MPY583" s="35"/>
      <c r="MPZ583" s="106"/>
      <c r="MQA583" s="35"/>
      <c r="MQB583" s="106"/>
      <c r="MQC583" s="35"/>
      <c r="MQD583" s="106"/>
      <c r="MQE583" s="35"/>
      <c r="MQF583" s="106"/>
      <c r="MQG583" s="35"/>
      <c r="MQH583" s="106"/>
      <c r="MQI583" s="35"/>
      <c r="MQJ583" s="106"/>
      <c r="MQK583" s="35"/>
      <c r="MQL583" s="106"/>
      <c r="MQM583" s="35"/>
      <c r="MQN583" s="106"/>
      <c r="MQO583" s="35"/>
      <c r="MQP583" s="106"/>
      <c r="MQQ583" s="35"/>
      <c r="MQR583" s="106"/>
      <c r="MQS583" s="35"/>
      <c r="MQT583" s="106"/>
      <c r="MQU583" s="35"/>
      <c r="MQV583" s="106"/>
      <c r="MQW583" s="35"/>
      <c r="MQX583" s="106"/>
      <c r="MQY583" s="35"/>
      <c r="MQZ583" s="106"/>
      <c r="MRA583" s="35"/>
      <c r="MRB583" s="106"/>
      <c r="MRC583" s="35"/>
      <c r="MRD583" s="106"/>
      <c r="MRE583" s="35"/>
      <c r="MRF583" s="106"/>
      <c r="MRG583" s="35"/>
      <c r="MRH583" s="106"/>
      <c r="MRI583" s="35"/>
      <c r="MRJ583" s="106"/>
      <c r="MRK583" s="35"/>
      <c r="MRL583" s="106"/>
      <c r="MRM583" s="35"/>
      <c r="MRN583" s="106"/>
      <c r="MRO583" s="35"/>
      <c r="MRP583" s="106"/>
      <c r="MRQ583" s="35"/>
      <c r="MRR583" s="106"/>
      <c r="MRS583" s="35"/>
      <c r="MRT583" s="106"/>
      <c r="MRU583" s="35"/>
      <c r="MRV583" s="106"/>
      <c r="MRW583" s="35"/>
      <c r="MRX583" s="106"/>
      <c r="MRY583" s="35"/>
      <c r="MRZ583" s="106"/>
      <c r="MSA583" s="35"/>
      <c r="MSB583" s="106"/>
      <c r="MSC583" s="35"/>
      <c r="MSD583" s="106"/>
      <c r="MSE583" s="35"/>
      <c r="MSF583" s="106"/>
      <c r="MSG583" s="35"/>
      <c r="MSH583" s="106"/>
      <c r="MSI583" s="35"/>
      <c r="MSJ583" s="106"/>
      <c r="MSK583" s="35"/>
      <c r="MSL583" s="106"/>
      <c r="MSM583" s="35"/>
      <c r="MSN583" s="106"/>
      <c r="MSO583" s="35"/>
      <c r="MSP583" s="106"/>
      <c r="MSQ583" s="35"/>
      <c r="MSR583" s="106"/>
      <c r="MSS583" s="35"/>
      <c r="MST583" s="106"/>
      <c r="MSU583" s="35"/>
      <c r="MSV583" s="106"/>
      <c r="MSW583" s="35"/>
      <c r="MSX583" s="106"/>
      <c r="MSY583" s="35"/>
      <c r="MSZ583" s="106"/>
      <c r="MTA583" s="35"/>
      <c r="MTB583" s="106"/>
      <c r="MTC583" s="35"/>
      <c r="MTD583" s="106"/>
      <c r="MTE583" s="35"/>
      <c r="MTF583" s="106"/>
      <c r="MTG583" s="35"/>
      <c r="MTH583" s="106"/>
      <c r="MTI583" s="35"/>
      <c r="MTJ583" s="106"/>
      <c r="MTK583" s="35"/>
      <c r="MTL583" s="106"/>
      <c r="MTM583" s="35"/>
      <c r="MTN583" s="106"/>
      <c r="MTO583" s="35"/>
      <c r="MTP583" s="106"/>
      <c r="MTQ583" s="35"/>
      <c r="MTR583" s="106"/>
      <c r="MTS583" s="35"/>
      <c r="MTT583" s="106"/>
      <c r="MTU583" s="35"/>
      <c r="MTV583" s="106"/>
      <c r="MTW583" s="35"/>
      <c r="MTX583" s="106"/>
      <c r="MTY583" s="35"/>
      <c r="MTZ583" s="106"/>
      <c r="MUA583" s="35"/>
      <c r="MUB583" s="106"/>
      <c r="MUC583" s="35"/>
      <c r="MUD583" s="106"/>
      <c r="MUE583" s="35"/>
      <c r="MUF583" s="106"/>
      <c r="MUG583" s="35"/>
      <c r="MUH583" s="106"/>
      <c r="MUI583" s="35"/>
      <c r="MUJ583" s="106"/>
      <c r="MUK583" s="35"/>
      <c r="MUL583" s="106"/>
      <c r="MUM583" s="35"/>
      <c r="MUN583" s="106"/>
      <c r="MUO583" s="35"/>
      <c r="MUP583" s="106"/>
      <c r="MUQ583" s="35"/>
      <c r="MUR583" s="106"/>
      <c r="MUS583" s="35"/>
      <c r="MUT583" s="106"/>
      <c r="MUU583" s="35"/>
      <c r="MUV583" s="106"/>
      <c r="MUW583" s="35"/>
      <c r="MUX583" s="106"/>
      <c r="MUY583" s="35"/>
      <c r="MUZ583" s="106"/>
      <c r="MVA583" s="35"/>
      <c r="MVB583" s="106"/>
      <c r="MVC583" s="35"/>
      <c r="MVD583" s="106"/>
      <c r="MVE583" s="35"/>
      <c r="MVF583" s="106"/>
      <c r="MVG583" s="35"/>
      <c r="MVH583" s="106"/>
      <c r="MVI583" s="35"/>
      <c r="MVJ583" s="106"/>
      <c r="MVK583" s="35"/>
      <c r="MVL583" s="106"/>
      <c r="MVM583" s="35"/>
      <c r="MVN583" s="106"/>
      <c r="MVO583" s="35"/>
      <c r="MVP583" s="106"/>
      <c r="MVQ583" s="35"/>
      <c r="MVR583" s="106"/>
      <c r="MVS583" s="35"/>
      <c r="MVT583" s="106"/>
      <c r="MVU583" s="35"/>
      <c r="MVV583" s="106"/>
      <c r="MVW583" s="35"/>
      <c r="MVX583" s="106"/>
      <c r="MVY583" s="35"/>
      <c r="MVZ583" s="106"/>
      <c r="MWA583" s="35"/>
      <c r="MWB583" s="106"/>
      <c r="MWC583" s="35"/>
      <c r="MWD583" s="106"/>
      <c r="MWE583" s="35"/>
      <c r="MWF583" s="106"/>
      <c r="MWG583" s="35"/>
      <c r="MWH583" s="106"/>
      <c r="MWI583" s="35"/>
      <c r="MWJ583" s="106"/>
      <c r="MWK583" s="35"/>
      <c r="MWL583" s="106"/>
      <c r="MWM583" s="35"/>
      <c r="MWN583" s="106"/>
      <c r="MWO583" s="35"/>
      <c r="MWP583" s="106"/>
      <c r="MWQ583" s="35"/>
      <c r="MWR583" s="106"/>
      <c r="MWS583" s="35"/>
      <c r="MWT583" s="106"/>
      <c r="MWU583" s="35"/>
      <c r="MWV583" s="106"/>
      <c r="MWW583" s="35"/>
      <c r="MWX583" s="106"/>
      <c r="MWY583" s="35"/>
      <c r="MWZ583" s="106"/>
      <c r="MXA583" s="35"/>
      <c r="MXB583" s="106"/>
      <c r="MXC583" s="35"/>
      <c r="MXD583" s="106"/>
      <c r="MXE583" s="35"/>
      <c r="MXF583" s="106"/>
      <c r="MXG583" s="35"/>
      <c r="MXH583" s="106"/>
      <c r="MXI583" s="35"/>
      <c r="MXJ583" s="106"/>
      <c r="MXK583" s="35"/>
      <c r="MXL583" s="106"/>
      <c r="MXM583" s="35"/>
      <c r="MXN583" s="106"/>
      <c r="MXO583" s="35"/>
      <c r="MXP583" s="106"/>
      <c r="MXQ583" s="35"/>
      <c r="MXR583" s="106"/>
      <c r="MXS583" s="35"/>
      <c r="MXT583" s="106"/>
      <c r="MXU583" s="35"/>
      <c r="MXV583" s="106"/>
      <c r="MXW583" s="35"/>
      <c r="MXX583" s="106"/>
      <c r="MXY583" s="35"/>
      <c r="MXZ583" s="106"/>
      <c r="MYA583" s="35"/>
      <c r="MYB583" s="106"/>
      <c r="MYC583" s="35"/>
      <c r="MYD583" s="106"/>
      <c r="MYE583" s="35"/>
      <c r="MYF583" s="106"/>
      <c r="MYG583" s="35"/>
      <c r="MYH583" s="106"/>
      <c r="MYI583" s="35"/>
      <c r="MYJ583" s="106"/>
      <c r="MYK583" s="35"/>
      <c r="MYL583" s="106"/>
      <c r="MYM583" s="35"/>
      <c r="MYN583" s="106"/>
      <c r="MYO583" s="35"/>
      <c r="MYP583" s="106"/>
      <c r="MYQ583" s="35"/>
      <c r="MYR583" s="106"/>
      <c r="MYS583" s="35"/>
      <c r="MYT583" s="106"/>
      <c r="MYU583" s="35"/>
      <c r="MYV583" s="106"/>
      <c r="MYW583" s="35"/>
      <c r="MYX583" s="106"/>
      <c r="MYY583" s="35"/>
      <c r="MYZ583" s="106"/>
      <c r="MZA583" s="35"/>
      <c r="MZB583" s="106"/>
      <c r="MZC583" s="35"/>
      <c r="MZD583" s="106"/>
      <c r="MZE583" s="35"/>
      <c r="MZF583" s="106"/>
      <c r="MZG583" s="35"/>
      <c r="MZH583" s="106"/>
      <c r="MZI583" s="35"/>
      <c r="MZJ583" s="106"/>
      <c r="MZK583" s="35"/>
      <c r="MZL583" s="106"/>
      <c r="MZM583" s="35"/>
      <c r="MZN583" s="106"/>
      <c r="MZO583" s="35"/>
      <c r="MZP583" s="106"/>
      <c r="MZQ583" s="35"/>
      <c r="MZR583" s="106"/>
      <c r="MZS583" s="35"/>
      <c r="MZT583" s="106"/>
      <c r="MZU583" s="35"/>
      <c r="MZV583" s="106"/>
      <c r="MZW583" s="35"/>
      <c r="MZX583" s="106"/>
      <c r="MZY583" s="35"/>
      <c r="MZZ583" s="106"/>
      <c r="NAA583" s="35"/>
      <c r="NAB583" s="106"/>
      <c r="NAC583" s="35"/>
      <c r="NAD583" s="106"/>
      <c r="NAE583" s="35"/>
      <c r="NAF583" s="106"/>
      <c r="NAG583" s="35"/>
      <c r="NAH583" s="106"/>
      <c r="NAI583" s="35"/>
      <c r="NAJ583" s="106"/>
      <c r="NAK583" s="35"/>
      <c r="NAL583" s="106"/>
      <c r="NAM583" s="35"/>
      <c r="NAN583" s="106"/>
      <c r="NAO583" s="35"/>
      <c r="NAP583" s="106"/>
      <c r="NAQ583" s="35"/>
      <c r="NAR583" s="106"/>
      <c r="NAS583" s="35"/>
      <c r="NAT583" s="106"/>
      <c r="NAU583" s="35"/>
      <c r="NAV583" s="106"/>
      <c r="NAW583" s="35"/>
      <c r="NAX583" s="106"/>
      <c r="NAY583" s="35"/>
      <c r="NAZ583" s="106"/>
      <c r="NBA583" s="35"/>
      <c r="NBB583" s="106"/>
      <c r="NBC583" s="35"/>
      <c r="NBD583" s="106"/>
      <c r="NBE583" s="35"/>
      <c r="NBF583" s="106"/>
      <c r="NBG583" s="35"/>
      <c r="NBH583" s="106"/>
      <c r="NBI583" s="35"/>
      <c r="NBJ583" s="106"/>
      <c r="NBK583" s="35"/>
      <c r="NBL583" s="106"/>
      <c r="NBM583" s="35"/>
      <c r="NBN583" s="106"/>
      <c r="NBO583" s="35"/>
      <c r="NBP583" s="106"/>
      <c r="NBQ583" s="35"/>
      <c r="NBR583" s="106"/>
      <c r="NBS583" s="35"/>
      <c r="NBT583" s="106"/>
      <c r="NBU583" s="35"/>
      <c r="NBV583" s="106"/>
      <c r="NBW583" s="35"/>
      <c r="NBX583" s="106"/>
      <c r="NBY583" s="35"/>
      <c r="NBZ583" s="106"/>
      <c r="NCA583" s="35"/>
      <c r="NCB583" s="106"/>
      <c r="NCC583" s="35"/>
      <c r="NCD583" s="106"/>
      <c r="NCE583" s="35"/>
      <c r="NCF583" s="106"/>
      <c r="NCG583" s="35"/>
      <c r="NCH583" s="106"/>
      <c r="NCI583" s="35"/>
      <c r="NCJ583" s="106"/>
      <c r="NCK583" s="35"/>
      <c r="NCL583" s="106"/>
      <c r="NCM583" s="35"/>
      <c r="NCN583" s="106"/>
      <c r="NCO583" s="35"/>
      <c r="NCP583" s="106"/>
      <c r="NCQ583" s="35"/>
      <c r="NCR583" s="106"/>
      <c r="NCS583" s="35"/>
      <c r="NCT583" s="106"/>
      <c r="NCU583" s="35"/>
      <c r="NCV583" s="106"/>
      <c r="NCW583" s="35"/>
      <c r="NCX583" s="106"/>
      <c r="NCY583" s="35"/>
      <c r="NCZ583" s="106"/>
      <c r="NDA583" s="35"/>
      <c r="NDB583" s="106"/>
      <c r="NDC583" s="35"/>
      <c r="NDD583" s="106"/>
      <c r="NDE583" s="35"/>
      <c r="NDF583" s="106"/>
      <c r="NDG583" s="35"/>
      <c r="NDH583" s="106"/>
      <c r="NDI583" s="35"/>
      <c r="NDJ583" s="106"/>
      <c r="NDK583" s="35"/>
      <c r="NDL583" s="106"/>
      <c r="NDM583" s="35"/>
      <c r="NDN583" s="106"/>
      <c r="NDO583" s="35"/>
      <c r="NDP583" s="106"/>
      <c r="NDQ583" s="35"/>
      <c r="NDR583" s="106"/>
      <c r="NDS583" s="35"/>
      <c r="NDT583" s="106"/>
      <c r="NDU583" s="35"/>
      <c r="NDV583" s="106"/>
      <c r="NDW583" s="35"/>
      <c r="NDX583" s="106"/>
      <c r="NDY583" s="35"/>
      <c r="NDZ583" s="106"/>
      <c r="NEA583" s="35"/>
      <c r="NEB583" s="106"/>
      <c r="NEC583" s="35"/>
      <c r="NED583" s="106"/>
      <c r="NEE583" s="35"/>
      <c r="NEF583" s="106"/>
      <c r="NEG583" s="35"/>
      <c r="NEH583" s="106"/>
      <c r="NEI583" s="35"/>
      <c r="NEJ583" s="106"/>
      <c r="NEK583" s="35"/>
      <c r="NEL583" s="106"/>
      <c r="NEM583" s="35"/>
      <c r="NEN583" s="106"/>
      <c r="NEO583" s="35"/>
      <c r="NEP583" s="106"/>
      <c r="NEQ583" s="35"/>
      <c r="NER583" s="106"/>
      <c r="NES583" s="35"/>
      <c r="NET583" s="106"/>
      <c r="NEU583" s="35"/>
      <c r="NEV583" s="106"/>
      <c r="NEW583" s="35"/>
      <c r="NEX583" s="106"/>
      <c r="NEY583" s="35"/>
      <c r="NEZ583" s="106"/>
      <c r="NFA583" s="35"/>
      <c r="NFB583" s="106"/>
      <c r="NFC583" s="35"/>
      <c r="NFD583" s="106"/>
      <c r="NFE583" s="35"/>
      <c r="NFF583" s="106"/>
      <c r="NFG583" s="35"/>
      <c r="NFH583" s="106"/>
      <c r="NFI583" s="35"/>
      <c r="NFJ583" s="106"/>
      <c r="NFK583" s="35"/>
      <c r="NFL583" s="106"/>
      <c r="NFM583" s="35"/>
      <c r="NFN583" s="106"/>
      <c r="NFO583" s="35"/>
      <c r="NFP583" s="106"/>
      <c r="NFQ583" s="35"/>
      <c r="NFR583" s="106"/>
      <c r="NFS583" s="35"/>
      <c r="NFT583" s="106"/>
      <c r="NFU583" s="35"/>
      <c r="NFV583" s="106"/>
      <c r="NFW583" s="35"/>
      <c r="NFX583" s="106"/>
      <c r="NFY583" s="35"/>
      <c r="NFZ583" s="106"/>
      <c r="NGA583" s="35"/>
      <c r="NGB583" s="106"/>
      <c r="NGC583" s="35"/>
      <c r="NGD583" s="106"/>
      <c r="NGE583" s="35"/>
      <c r="NGF583" s="106"/>
      <c r="NGG583" s="35"/>
      <c r="NGH583" s="106"/>
      <c r="NGI583" s="35"/>
      <c r="NGJ583" s="106"/>
      <c r="NGK583" s="35"/>
      <c r="NGL583" s="106"/>
      <c r="NGM583" s="35"/>
      <c r="NGN583" s="106"/>
      <c r="NGO583" s="35"/>
      <c r="NGP583" s="106"/>
      <c r="NGQ583" s="35"/>
      <c r="NGR583" s="106"/>
      <c r="NGS583" s="35"/>
      <c r="NGT583" s="106"/>
      <c r="NGU583" s="35"/>
      <c r="NGV583" s="106"/>
      <c r="NGW583" s="35"/>
      <c r="NGX583" s="106"/>
      <c r="NGY583" s="35"/>
      <c r="NGZ583" s="106"/>
      <c r="NHA583" s="35"/>
      <c r="NHB583" s="106"/>
      <c r="NHC583" s="35"/>
      <c r="NHD583" s="106"/>
      <c r="NHE583" s="35"/>
      <c r="NHF583" s="106"/>
      <c r="NHG583" s="35"/>
      <c r="NHH583" s="106"/>
      <c r="NHI583" s="35"/>
      <c r="NHJ583" s="106"/>
      <c r="NHK583" s="35"/>
      <c r="NHL583" s="106"/>
      <c r="NHM583" s="35"/>
      <c r="NHN583" s="106"/>
      <c r="NHO583" s="35"/>
      <c r="NHP583" s="106"/>
      <c r="NHQ583" s="35"/>
      <c r="NHR583" s="106"/>
      <c r="NHS583" s="35"/>
      <c r="NHT583" s="106"/>
      <c r="NHU583" s="35"/>
      <c r="NHV583" s="106"/>
      <c r="NHW583" s="35"/>
      <c r="NHX583" s="106"/>
      <c r="NHY583" s="35"/>
      <c r="NHZ583" s="106"/>
      <c r="NIA583" s="35"/>
      <c r="NIB583" s="106"/>
      <c r="NIC583" s="35"/>
      <c r="NID583" s="106"/>
      <c r="NIE583" s="35"/>
      <c r="NIF583" s="106"/>
      <c r="NIG583" s="35"/>
      <c r="NIH583" s="106"/>
      <c r="NII583" s="35"/>
      <c r="NIJ583" s="106"/>
      <c r="NIK583" s="35"/>
      <c r="NIL583" s="106"/>
      <c r="NIM583" s="35"/>
      <c r="NIN583" s="106"/>
      <c r="NIO583" s="35"/>
      <c r="NIP583" s="106"/>
      <c r="NIQ583" s="35"/>
      <c r="NIR583" s="106"/>
      <c r="NIS583" s="35"/>
      <c r="NIT583" s="106"/>
      <c r="NIU583" s="35"/>
      <c r="NIV583" s="106"/>
      <c r="NIW583" s="35"/>
      <c r="NIX583" s="106"/>
      <c r="NIY583" s="35"/>
      <c r="NIZ583" s="106"/>
      <c r="NJA583" s="35"/>
      <c r="NJB583" s="106"/>
      <c r="NJC583" s="35"/>
      <c r="NJD583" s="106"/>
      <c r="NJE583" s="35"/>
      <c r="NJF583" s="106"/>
      <c r="NJG583" s="35"/>
      <c r="NJH583" s="106"/>
      <c r="NJI583" s="35"/>
      <c r="NJJ583" s="106"/>
      <c r="NJK583" s="35"/>
      <c r="NJL583" s="106"/>
      <c r="NJM583" s="35"/>
      <c r="NJN583" s="106"/>
      <c r="NJO583" s="35"/>
      <c r="NJP583" s="106"/>
      <c r="NJQ583" s="35"/>
      <c r="NJR583" s="106"/>
      <c r="NJS583" s="35"/>
      <c r="NJT583" s="106"/>
      <c r="NJU583" s="35"/>
      <c r="NJV583" s="106"/>
      <c r="NJW583" s="35"/>
      <c r="NJX583" s="106"/>
      <c r="NJY583" s="35"/>
      <c r="NJZ583" s="106"/>
      <c r="NKA583" s="35"/>
      <c r="NKB583" s="106"/>
      <c r="NKC583" s="35"/>
      <c r="NKD583" s="106"/>
      <c r="NKE583" s="35"/>
      <c r="NKF583" s="106"/>
      <c r="NKG583" s="35"/>
      <c r="NKH583" s="106"/>
      <c r="NKI583" s="35"/>
      <c r="NKJ583" s="106"/>
      <c r="NKK583" s="35"/>
      <c r="NKL583" s="106"/>
      <c r="NKM583" s="35"/>
      <c r="NKN583" s="106"/>
      <c r="NKO583" s="35"/>
      <c r="NKP583" s="106"/>
      <c r="NKQ583" s="35"/>
      <c r="NKR583" s="106"/>
      <c r="NKS583" s="35"/>
      <c r="NKT583" s="106"/>
      <c r="NKU583" s="35"/>
      <c r="NKV583" s="106"/>
      <c r="NKW583" s="35"/>
      <c r="NKX583" s="106"/>
      <c r="NKY583" s="35"/>
      <c r="NKZ583" s="106"/>
      <c r="NLA583" s="35"/>
      <c r="NLB583" s="106"/>
      <c r="NLC583" s="35"/>
      <c r="NLD583" s="106"/>
      <c r="NLE583" s="35"/>
      <c r="NLF583" s="106"/>
      <c r="NLG583" s="35"/>
      <c r="NLH583" s="106"/>
      <c r="NLI583" s="35"/>
      <c r="NLJ583" s="106"/>
      <c r="NLK583" s="35"/>
      <c r="NLL583" s="106"/>
      <c r="NLM583" s="35"/>
      <c r="NLN583" s="106"/>
      <c r="NLO583" s="35"/>
      <c r="NLP583" s="106"/>
      <c r="NLQ583" s="35"/>
      <c r="NLR583" s="106"/>
      <c r="NLS583" s="35"/>
      <c r="NLT583" s="106"/>
      <c r="NLU583" s="35"/>
      <c r="NLV583" s="106"/>
      <c r="NLW583" s="35"/>
      <c r="NLX583" s="106"/>
      <c r="NLY583" s="35"/>
      <c r="NLZ583" s="106"/>
      <c r="NMA583" s="35"/>
      <c r="NMB583" s="106"/>
      <c r="NMC583" s="35"/>
      <c r="NMD583" s="106"/>
      <c r="NME583" s="35"/>
      <c r="NMF583" s="106"/>
      <c r="NMG583" s="35"/>
      <c r="NMH583" s="106"/>
      <c r="NMI583" s="35"/>
      <c r="NMJ583" s="106"/>
      <c r="NMK583" s="35"/>
      <c r="NML583" s="106"/>
      <c r="NMM583" s="35"/>
      <c r="NMN583" s="106"/>
      <c r="NMO583" s="35"/>
      <c r="NMP583" s="106"/>
      <c r="NMQ583" s="35"/>
      <c r="NMR583" s="106"/>
      <c r="NMS583" s="35"/>
      <c r="NMT583" s="106"/>
      <c r="NMU583" s="35"/>
      <c r="NMV583" s="106"/>
      <c r="NMW583" s="35"/>
      <c r="NMX583" s="106"/>
      <c r="NMY583" s="35"/>
      <c r="NMZ583" s="106"/>
      <c r="NNA583" s="35"/>
      <c r="NNB583" s="106"/>
      <c r="NNC583" s="35"/>
      <c r="NND583" s="106"/>
      <c r="NNE583" s="35"/>
      <c r="NNF583" s="106"/>
      <c r="NNG583" s="35"/>
      <c r="NNH583" s="106"/>
      <c r="NNI583" s="35"/>
      <c r="NNJ583" s="106"/>
      <c r="NNK583" s="35"/>
      <c r="NNL583" s="106"/>
      <c r="NNM583" s="35"/>
      <c r="NNN583" s="106"/>
      <c r="NNO583" s="35"/>
      <c r="NNP583" s="106"/>
      <c r="NNQ583" s="35"/>
      <c r="NNR583" s="106"/>
      <c r="NNS583" s="35"/>
      <c r="NNT583" s="106"/>
      <c r="NNU583" s="35"/>
      <c r="NNV583" s="106"/>
      <c r="NNW583" s="35"/>
      <c r="NNX583" s="106"/>
      <c r="NNY583" s="35"/>
      <c r="NNZ583" s="106"/>
      <c r="NOA583" s="35"/>
      <c r="NOB583" s="106"/>
      <c r="NOC583" s="35"/>
      <c r="NOD583" s="106"/>
      <c r="NOE583" s="35"/>
      <c r="NOF583" s="106"/>
      <c r="NOG583" s="35"/>
      <c r="NOH583" s="106"/>
      <c r="NOI583" s="35"/>
      <c r="NOJ583" s="106"/>
      <c r="NOK583" s="35"/>
      <c r="NOL583" s="106"/>
      <c r="NOM583" s="35"/>
      <c r="NON583" s="106"/>
      <c r="NOO583" s="35"/>
      <c r="NOP583" s="106"/>
      <c r="NOQ583" s="35"/>
      <c r="NOR583" s="106"/>
      <c r="NOS583" s="35"/>
      <c r="NOT583" s="106"/>
      <c r="NOU583" s="35"/>
      <c r="NOV583" s="106"/>
      <c r="NOW583" s="35"/>
      <c r="NOX583" s="106"/>
      <c r="NOY583" s="35"/>
      <c r="NOZ583" s="106"/>
      <c r="NPA583" s="35"/>
      <c r="NPB583" s="106"/>
      <c r="NPC583" s="35"/>
      <c r="NPD583" s="106"/>
      <c r="NPE583" s="35"/>
      <c r="NPF583" s="106"/>
      <c r="NPG583" s="35"/>
      <c r="NPH583" s="106"/>
      <c r="NPI583" s="35"/>
      <c r="NPJ583" s="106"/>
      <c r="NPK583" s="35"/>
      <c r="NPL583" s="106"/>
      <c r="NPM583" s="35"/>
      <c r="NPN583" s="106"/>
      <c r="NPO583" s="35"/>
      <c r="NPP583" s="106"/>
      <c r="NPQ583" s="35"/>
      <c r="NPR583" s="106"/>
      <c r="NPS583" s="35"/>
      <c r="NPT583" s="106"/>
      <c r="NPU583" s="35"/>
      <c r="NPV583" s="106"/>
      <c r="NPW583" s="35"/>
      <c r="NPX583" s="106"/>
      <c r="NPY583" s="35"/>
      <c r="NPZ583" s="106"/>
      <c r="NQA583" s="35"/>
      <c r="NQB583" s="106"/>
      <c r="NQC583" s="35"/>
      <c r="NQD583" s="106"/>
      <c r="NQE583" s="35"/>
      <c r="NQF583" s="106"/>
      <c r="NQG583" s="35"/>
      <c r="NQH583" s="106"/>
      <c r="NQI583" s="35"/>
      <c r="NQJ583" s="106"/>
      <c r="NQK583" s="35"/>
      <c r="NQL583" s="106"/>
      <c r="NQM583" s="35"/>
      <c r="NQN583" s="106"/>
      <c r="NQO583" s="35"/>
      <c r="NQP583" s="106"/>
      <c r="NQQ583" s="35"/>
      <c r="NQR583" s="106"/>
      <c r="NQS583" s="35"/>
      <c r="NQT583" s="106"/>
      <c r="NQU583" s="35"/>
      <c r="NQV583" s="106"/>
      <c r="NQW583" s="35"/>
      <c r="NQX583" s="106"/>
      <c r="NQY583" s="35"/>
      <c r="NQZ583" s="106"/>
      <c r="NRA583" s="35"/>
      <c r="NRB583" s="106"/>
      <c r="NRC583" s="35"/>
      <c r="NRD583" s="106"/>
      <c r="NRE583" s="35"/>
      <c r="NRF583" s="106"/>
      <c r="NRG583" s="35"/>
      <c r="NRH583" s="106"/>
      <c r="NRI583" s="35"/>
      <c r="NRJ583" s="106"/>
      <c r="NRK583" s="35"/>
      <c r="NRL583" s="106"/>
      <c r="NRM583" s="35"/>
      <c r="NRN583" s="106"/>
      <c r="NRO583" s="35"/>
      <c r="NRP583" s="106"/>
      <c r="NRQ583" s="35"/>
      <c r="NRR583" s="106"/>
      <c r="NRS583" s="35"/>
      <c r="NRT583" s="106"/>
      <c r="NRU583" s="35"/>
      <c r="NRV583" s="106"/>
      <c r="NRW583" s="35"/>
      <c r="NRX583" s="106"/>
      <c r="NRY583" s="35"/>
      <c r="NRZ583" s="106"/>
      <c r="NSA583" s="35"/>
      <c r="NSB583" s="106"/>
      <c r="NSC583" s="35"/>
      <c r="NSD583" s="106"/>
      <c r="NSE583" s="35"/>
      <c r="NSF583" s="106"/>
      <c r="NSG583" s="35"/>
      <c r="NSH583" s="106"/>
      <c r="NSI583" s="35"/>
      <c r="NSJ583" s="106"/>
      <c r="NSK583" s="35"/>
      <c r="NSL583" s="106"/>
      <c r="NSM583" s="35"/>
      <c r="NSN583" s="106"/>
      <c r="NSO583" s="35"/>
      <c r="NSP583" s="106"/>
      <c r="NSQ583" s="35"/>
      <c r="NSR583" s="106"/>
      <c r="NSS583" s="35"/>
      <c r="NST583" s="106"/>
      <c r="NSU583" s="35"/>
      <c r="NSV583" s="106"/>
      <c r="NSW583" s="35"/>
      <c r="NSX583" s="106"/>
      <c r="NSY583" s="35"/>
      <c r="NSZ583" s="106"/>
      <c r="NTA583" s="35"/>
      <c r="NTB583" s="106"/>
      <c r="NTC583" s="35"/>
      <c r="NTD583" s="106"/>
      <c r="NTE583" s="35"/>
      <c r="NTF583" s="106"/>
      <c r="NTG583" s="35"/>
      <c r="NTH583" s="106"/>
      <c r="NTI583" s="35"/>
      <c r="NTJ583" s="106"/>
      <c r="NTK583" s="35"/>
      <c r="NTL583" s="106"/>
      <c r="NTM583" s="35"/>
      <c r="NTN583" s="106"/>
      <c r="NTO583" s="35"/>
      <c r="NTP583" s="106"/>
      <c r="NTQ583" s="35"/>
      <c r="NTR583" s="106"/>
      <c r="NTS583" s="35"/>
      <c r="NTT583" s="106"/>
      <c r="NTU583" s="35"/>
      <c r="NTV583" s="106"/>
      <c r="NTW583" s="35"/>
      <c r="NTX583" s="106"/>
      <c r="NTY583" s="35"/>
      <c r="NTZ583" s="106"/>
      <c r="NUA583" s="35"/>
      <c r="NUB583" s="106"/>
      <c r="NUC583" s="35"/>
      <c r="NUD583" s="106"/>
      <c r="NUE583" s="35"/>
      <c r="NUF583" s="106"/>
      <c r="NUG583" s="35"/>
      <c r="NUH583" s="106"/>
      <c r="NUI583" s="35"/>
      <c r="NUJ583" s="106"/>
      <c r="NUK583" s="35"/>
      <c r="NUL583" s="106"/>
      <c r="NUM583" s="35"/>
      <c r="NUN583" s="106"/>
      <c r="NUO583" s="35"/>
      <c r="NUP583" s="106"/>
      <c r="NUQ583" s="35"/>
      <c r="NUR583" s="106"/>
      <c r="NUS583" s="35"/>
      <c r="NUT583" s="106"/>
      <c r="NUU583" s="35"/>
      <c r="NUV583" s="106"/>
      <c r="NUW583" s="35"/>
      <c r="NUX583" s="106"/>
      <c r="NUY583" s="35"/>
      <c r="NUZ583" s="106"/>
      <c r="NVA583" s="35"/>
      <c r="NVB583" s="106"/>
      <c r="NVC583" s="35"/>
      <c r="NVD583" s="106"/>
      <c r="NVE583" s="35"/>
      <c r="NVF583" s="106"/>
      <c r="NVG583" s="35"/>
      <c r="NVH583" s="106"/>
      <c r="NVI583" s="35"/>
      <c r="NVJ583" s="106"/>
      <c r="NVK583" s="35"/>
      <c r="NVL583" s="106"/>
      <c r="NVM583" s="35"/>
      <c r="NVN583" s="106"/>
      <c r="NVO583" s="35"/>
      <c r="NVP583" s="106"/>
      <c r="NVQ583" s="35"/>
      <c r="NVR583" s="106"/>
      <c r="NVS583" s="35"/>
      <c r="NVT583" s="106"/>
      <c r="NVU583" s="35"/>
      <c r="NVV583" s="106"/>
      <c r="NVW583" s="35"/>
      <c r="NVX583" s="106"/>
      <c r="NVY583" s="35"/>
      <c r="NVZ583" s="106"/>
      <c r="NWA583" s="35"/>
      <c r="NWB583" s="106"/>
      <c r="NWC583" s="35"/>
      <c r="NWD583" s="106"/>
      <c r="NWE583" s="35"/>
      <c r="NWF583" s="106"/>
      <c r="NWG583" s="35"/>
      <c r="NWH583" s="106"/>
      <c r="NWI583" s="35"/>
      <c r="NWJ583" s="106"/>
      <c r="NWK583" s="35"/>
      <c r="NWL583" s="106"/>
      <c r="NWM583" s="35"/>
      <c r="NWN583" s="106"/>
      <c r="NWO583" s="35"/>
      <c r="NWP583" s="106"/>
      <c r="NWQ583" s="35"/>
      <c r="NWR583" s="106"/>
      <c r="NWS583" s="35"/>
      <c r="NWT583" s="106"/>
      <c r="NWU583" s="35"/>
      <c r="NWV583" s="106"/>
      <c r="NWW583" s="35"/>
      <c r="NWX583" s="106"/>
      <c r="NWY583" s="35"/>
      <c r="NWZ583" s="106"/>
      <c r="NXA583" s="35"/>
      <c r="NXB583" s="106"/>
      <c r="NXC583" s="35"/>
      <c r="NXD583" s="106"/>
      <c r="NXE583" s="35"/>
      <c r="NXF583" s="106"/>
      <c r="NXG583" s="35"/>
      <c r="NXH583" s="106"/>
      <c r="NXI583" s="35"/>
      <c r="NXJ583" s="106"/>
      <c r="NXK583" s="35"/>
      <c r="NXL583" s="106"/>
      <c r="NXM583" s="35"/>
      <c r="NXN583" s="106"/>
      <c r="NXO583" s="35"/>
      <c r="NXP583" s="106"/>
      <c r="NXQ583" s="35"/>
      <c r="NXR583" s="106"/>
      <c r="NXS583" s="35"/>
      <c r="NXT583" s="106"/>
      <c r="NXU583" s="35"/>
      <c r="NXV583" s="106"/>
      <c r="NXW583" s="35"/>
      <c r="NXX583" s="106"/>
      <c r="NXY583" s="35"/>
      <c r="NXZ583" s="106"/>
      <c r="NYA583" s="35"/>
      <c r="NYB583" s="106"/>
      <c r="NYC583" s="35"/>
      <c r="NYD583" s="106"/>
      <c r="NYE583" s="35"/>
      <c r="NYF583" s="106"/>
      <c r="NYG583" s="35"/>
      <c r="NYH583" s="106"/>
      <c r="NYI583" s="35"/>
      <c r="NYJ583" s="106"/>
      <c r="NYK583" s="35"/>
      <c r="NYL583" s="106"/>
      <c r="NYM583" s="35"/>
      <c r="NYN583" s="106"/>
      <c r="NYO583" s="35"/>
      <c r="NYP583" s="106"/>
      <c r="NYQ583" s="35"/>
      <c r="NYR583" s="106"/>
      <c r="NYS583" s="35"/>
      <c r="NYT583" s="106"/>
      <c r="NYU583" s="35"/>
      <c r="NYV583" s="106"/>
      <c r="NYW583" s="35"/>
      <c r="NYX583" s="106"/>
      <c r="NYY583" s="35"/>
      <c r="NYZ583" s="106"/>
      <c r="NZA583" s="35"/>
      <c r="NZB583" s="106"/>
      <c r="NZC583" s="35"/>
      <c r="NZD583" s="106"/>
      <c r="NZE583" s="35"/>
      <c r="NZF583" s="106"/>
      <c r="NZG583" s="35"/>
      <c r="NZH583" s="106"/>
      <c r="NZI583" s="35"/>
      <c r="NZJ583" s="106"/>
      <c r="NZK583" s="35"/>
      <c r="NZL583" s="106"/>
      <c r="NZM583" s="35"/>
      <c r="NZN583" s="106"/>
      <c r="NZO583" s="35"/>
      <c r="NZP583" s="106"/>
      <c r="NZQ583" s="35"/>
      <c r="NZR583" s="106"/>
      <c r="NZS583" s="35"/>
      <c r="NZT583" s="106"/>
      <c r="NZU583" s="35"/>
      <c r="NZV583" s="106"/>
      <c r="NZW583" s="35"/>
      <c r="NZX583" s="106"/>
      <c r="NZY583" s="35"/>
      <c r="NZZ583" s="106"/>
      <c r="OAA583" s="35"/>
      <c r="OAB583" s="106"/>
      <c r="OAC583" s="35"/>
      <c r="OAD583" s="106"/>
      <c r="OAE583" s="35"/>
      <c r="OAF583" s="106"/>
      <c r="OAG583" s="35"/>
      <c r="OAH583" s="106"/>
      <c r="OAI583" s="35"/>
      <c r="OAJ583" s="106"/>
      <c r="OAK583" s="35"/>
      <c r="OAL583" s="106"/>
      <c r="OAM583" s="35"/>
      <c r="OAN583" s="106"/>
      <c r="OAO583" s="35"/>
      <c r="OAP583" s="106"/>
      <c r="OAQ583" s="35"/>
      <c r="OAR583" s="106"/>
      <c r="OAS583" s="35"/>
      <c r="OAT583" s="106"/>
      <c r="OAU583" s="35"/>
      <c r="OAV583" s="106"/>
      <c r="OAW583" s="35"/>
      <c r="OAX583" s="106"/>
      <c r="OAY583" s="35"/>
      <c r="OAZ583" s="106"/>
      <c r="OBA583" s="35"/>
      <c r="OBB583" s="106"/>
      <c r="OBC583" s="35"/>
      <c r="OBD583" s="106"/>
      <c r="OBE583" s="35"/>
      <c r="OBF583" s="106"/>
      <c r="OBG583" s="35"/>
      <c r="OBH583" s="106"/>
      <c r="OBI583" s="35"/>
      <c r="OBJ583" s="106"/>
      <c r="OBK583" s="35"/>
      <c r="OBL583" s="106"/>
      <c r="OBM583" s="35"/>
      <c r="OBN583" s="106"/>
      <c r="OBO583" s="35"/>
      <c r="OBP583" s="106"/>
      <c r="OBQ583" s="35"/>
      <c r="OBR583" s="106"/>
      <c r="OBS583" s="35"/>
      <c r="OBT583" s="106"/>
      <c r="OBU583" s="35"/>
      <c r="OBV583" s="106"/>
      <c r="OBW583" s="35"/>
      <c r="OBX583" s="106"/>
      <c r="OBY583" s="35"/>
      <c r="OBZ583" s="106"/>
      <c r="OCA583" s="35"/>
      <c r="OCB583" s="106"/>
      <c r="OCC583" s="35"/>
      <c r="OCD583" s="106"/>
      <c r="OCE583" s="35"/>
      <c r="OCF583" s="106"/>
      <c r="OCG583" s="35"/>
      <c r="OCH583" s="106"/>
      <c r="OCI583" s="35"/>
      <c r="OCJ583" s="106"/>
      <c r="OCK583" s="35"/>
      <c r="OCL583" s="106"/>
      <c r="OCM583" s="35"/>
      <c r="OCN583" s="106"/>
      <c r="OCO583" s="35"/>
      <c r="OCP583" s="106"/>
      <c r="OCQ583" s="35"/>
      <c r="OCR583" s="106"/>
      <c r="OCS583" s="35"/>
      <c r="OCT583" s="106"/>
      <c r="OCU583" s="35"/>
      <c r="OCV583" s="106"/>
      <c r="OCW583" s="35"/>
      <c r="OCX583" s="106"/>
      <c r="OCY583" s="35"/>
      <c r="OCZ583" s="106"/>
      <c r="ODA583" s="35"/>
      <c r="ODB583" s="106"/>
      <c r="ODC583" s="35"/>
      <c r="ODD583" s="106"/>
      <c r="ODE583" s="35"/>
      <c r="ODF583" s="106"/>
      <c r="ODG583" s="35"/>
      <c r="ODH583" s="106"/>
      <c r="ODI583" s="35"/>
      <c r="ODJ583" s="106"/>
      <c r="ODK583" s="35"/>
      <c r="ODL583" s="106"/>
      <c r="ODM583" s="35"/>
      <c r="ODN583" s="106"/>
      <c r="ODO583" s="35"/>
      <c r="ODP583" s="106"/>
      <c r="ODQ583" s="35"/>
      <c r="ODR583" s="106"/>
      <c r="ODS583" s="35"/>
      <c r="ODT583" s="106"/>
      <c r="ODU583" s="35"/>
      <c r="ODV583" s="106"/>
      <c r="ODW583" s="35"/>
      <c r="ODX583" s="106"/>
      <c r="ODY583" s="35"/>
      <c r="ODZ583" s="106"/>
      <c r="OEA583" s="35"/>
      <c r="OEB583" s="106"/>
      <c r="OEC583" s="35"/>
      <c r="OED583" s="106"/>
      <c r="OEE583" s="35"/>
      <c r="OEF583" s="106"/>
      <c r="OEG583" s="35"/>
      <c r="OEH583" s="106"/>
      <c r="OEI583" s="35"/>
      <c r="OEJ583" s="106"/>
      <c r="OEK583" s="35"/>
      <c r="OEL583" s="106"/>
      <c r="OEM583" s="35"/>
      <c r="OEN583" s="106"/>
      <c r="OEO583" s="35"/>
      <c r="OEP583" s="106"/>
      <c r="OEQ583" s="35"/>
      <c r="OER583" s="106"/>
      <c r="OES583" s="35"/>
      <c r="OET583" s="106"/>
      <c r="OEU583" s="35"/>
      <c r="OEV583" s="106"/>
      <c r="OEW583" s="35"/>
      <c r="OEX583" s="106"/>
      <c r="OEY583" s="35"/>
      <c r="OEZ583" s="106"/>
      <c r="OFA583" s="35"/>
      <c r="OFB583" s="106"/>
      <c r="OFC583" s="35"/>
      <c r="OFD583" s="106"/>
      <c r="OFE583" s="35"/>
      <c r="OFF583" s="106"/>
      <c r="OFG583" s="35"/>
      <c r="OFH583" s="106"/>
      <c r="OFI583" s="35"/>
      <c r="OFJ583" s="106"/>
      <c r="OFK583" s="35"/>
      <c r="OFL583" s="106"/>
      <c r="OFM583" s="35"/>
      <c r="OFN583" s="106"/>
      <c r="OFO583" s="35"/>
      <c r="OFP583" s="106"/>
      <c r="OFQ583" s="35"/>
      <c r="OFR583" s="106"/>
      <c r="OFS583" s="35"/>
      <c r="OFT583" s="106"/>
      <c r="OFU583" s="35"/>
      <c r="OFV583" s="106"/>
      <c r="OFW583" s="35"/>
      <c r="OFX583" s="106"/>
      <c r="OFY583" s="35"/>
      <c r="OFZ583" s="106"/>
      <c r="OGA583" s="35"/>
      <c r="OGB583" s="106"/>
      <c r="OGC583" s="35"/>
      <c r="OGD583" s="106"/>
      <c r="OGE583" s="35"/>
      <c r="OGF583" s="106"/>
      <c r="OGG583" s="35"/>
      <c r="OGH583" s="106"/>
      <c r="OGI583" s="35"/>
      <c r="OGJ583" s="106"/>
      <c r="OGK583" s="35"/>
      <c r="OGL583" s="106"/>
      <c r="OGM583" s="35"/>
      <c r="OGN583" s="106"/>
      <c r="OGO583" s="35"/>
      <c r="OGP583" s="106"/>
      <c r="OGQ583" s="35"/>
      <c r="OGR583" s="106"/>
      <c r="OGS583" s="35"/>
      <c r="OGT583" s="106"/>
      <c r="OGU583" s="35"/>
      <c r="OGV583" s="106"/>
      <c r="OGW583" s="35"/>
      <c r="OGX583" s="106"/>
      <c r="OGY583" s="35"/>
      <c r="OGZ583" s="106"/>
      <c r="OHA583" s="35"/>
      <c r="OHB583" s="106"/>
      <c r="OHC583" s="35"/>
      <c r="OHD583" s="106"/>
      <c r="OHE583" s="35"/>
      <c r="OHF583" s="106"/>
      <c r="OHG583" s="35"/>
      <c r="OHH583" s="106"/>
      <c r="OHI583" s="35"/>
      <c r="OHJ583" s="106"/>
      <c r="OHK583" s="35"/>
      <c r="OHL583" s="106"/>
      <c r="OHM583" s="35"/>
      <c r="OHN583" s="106"/>
      <c r="OHO583" s="35"/>
      <c r="OHP583" s="106"/>
      <c r="OHQ583" s="35"/>
      <c r="OHR583" s="106"/>
      <c r="OHS583" s="35"/>
      <c r="OHT583" s="106"/>
      <c r="OHU583" s="35"/>
      <c r="OHV583" s="106"/>
      <c r="OHW583" s="35"/>
      <c r="OHX583" s="106"/>
      <c r="OHY583" s="35"/>
      <c r="OHZ583" s="106"/>
      <c r="OIA583" s="35"/>
      <c r="OIB583" s="106"/>
      <c r="OIC583" s="35"/>
      <c r="OID583" s="106"/>
      <c r="OIE583" s="35"/>
      <c r="OIF583" s="106"/>
      <c r="OIG583" s="35"/>
      <c r="OIH583" s="106"/>
      <c r="OII583" s="35"/>
      <c r="OIJ583" s="106"/>
      <c r="OIK583" s="35"/>
      <c r="OIL583" s="106"/>
      <c r="OIM583" s="35"/>
      <c r="OIN583" s="106"/>
      <c r="OIO583" s="35"/>
      <c r="OIP583" s="106"/>
      <c r="OIQ583" s="35"/>
      <c r="OIR583" s="106"/>
      <c r="OIS583" s="35"/>
      <c r="OIT583" s="106"/>
      <c r="OIU583" s="35"/>
      <c r="OIV583" s="106"/>
      <c r="OIW583" s="35"/>
      <c r="OIX583" s="106"/>
      <c r="OIY583" s="35"/>
      <c r="OIZ583" s="106"/>
      <c r="OJA583" s="35"/>
      <c r="OJB583" s="106"/>
      <c r="OJC583" s="35"/>
      <c r="OJD583" s="106"/>
      <c r="OJE583" s="35"/>
      <c r="OJF583" s="106"/>
      <c r="OJG583" s="35"/>
      <c r="OJH583" s="106"/>
      <c r="OJI583" s="35"/>
      <c r="OJJ583" s="106"/>
      <c r="OJK583" s="35"/>
      <c r="OJL583" s="106"/>
      <c r="OJM583" s="35"/>
      <c r="OJN583" s="106"/>
      <c r="OJO583" s="35"/>
      <c r="OJP583" s="106"/>
      <c r="OJQ583" s="35"/>
      <c r="OJR583" s="106"/>
      <c r="OJS583" s="35"/>
      <c r="OJT583" s="106"/>
      <c r="OJU583" s="35"/>
      <c r="OJV583" s="106"/>
      <c r="OJW583" s="35"/>
      <c r="OJX583" s="106"/>
      <c r="OJY583" s="35"/>
      <c r="OJZ583" s="106"/>
      <c r="OKA583" s="35"/>
      <c r="OKB583" s="106"/>
      <c r="OKC583" s="35"/>
      <c r="OKD583" s="106"/>
      <c r="OKE583" s="35"/>
      <c r="OKF583" s="106"/>
      <c r="OKG583" s="35"/>
      <c r="OKH583" s="106"/>
      <c r="OKI583" s="35"/>
      <c r="OKJ583" s="106"/>
      <c r="OKK583" s="35"/>
      <c r="OKL583" s="106"/>
      <c r="OKM583" s="35"/>
      <c r="OKN583" s="106"/>
      <c r="OKO583" s="35"/>
      <c r="OKP583" s="106"/>
      <c r="OKQ583" s="35"/>
      <c r="OKR583" s="106"/>
      <c r="OKS583" s="35"/>
      <c r="OKT583" s="106"/>
      <c r="OKU583" s="35"/>
      <c r="OKV583" s="106"/>
      <c r="OKW583" s="35"/>
      <c r="OKX583" s="106"/>
      <c r="OKY583" s="35"/>
      <c r="OKZ583" s="106"/>
      <c r="OLA583" s="35"/>
      <c r="OLB583" s="106"/>
      <c r="OLC583" s="35"/>
      <c r="OLD583" s="106"/>
      <c r="OLE583" s="35"/>
      <c r="OLF583" s="106"/>
      <c r="OLG583" s="35"/>
      <c r="OLH583" s="106"/>
      <c r="OLI583" s="35"/>
      <c r="OLJ583" s="106"/>
      <c r="OLK583" s="35"/>
      <c r="OLL583" s="106"/>
      <c r="OLM583" s="35"/>
      <c r="OLN583" s="106"/>
      <c r="OLO583" s="35"/>
      <c r="OLP583" s="106"/>
      <c r="OLQ583" s="35"/>
      <c r="OLR583" s="106"/>
      <c r="OLS583" s="35"/>
      <c r="OLT583" s="106"/>
      <c r="OLU583" s="35"/>
      <c r="OLV583" s="106"/>
      <c r="OLW583" s="35"/>
      <c r="OLX583" s="106"/>
      <c r="OLY583" s="35"/>
      <c r="OLZ583" s="106"/>
      <c r="OMA583" s="35"/>
      <c r="OMB583" s="106"/>
      <c r="OMC583" s="35"/>
      <c r="OMD583" s="106"/>
      <c r="OME583" s="35"/>
      <c r="OMF583" s="106"/>
      <c r="OMG583" s="35"/>
      <c r="OMH583" s="106"/>
      <c r="OMI583" s="35"/>
      <c r="OMJ583" s="106"/>
      <c r="OMK583" s="35"/>
      <c r="OML583" s="106"/>
      <c r="OMM583" s="35"/>
      <c r="OMN583" s="106"/>
      <c r="OMO583" s="35"/>
      <c r="OMP583" s="106"/>
      <c r="OMQ583" s="35"/>
      <c r="OMR583" s="106"/>
      <c r="OMS583" s="35"/>
      <c r="OMT583" s="106"/>
      <c r="OMU583" s="35"/>
      <c r="OMV583" s="106"/>
      <c r="OMW583" s="35"/>
      <c r="OMX583" s="106"/>
      <c r="OMY583" s="35"/>
      <c r="OMZ583" s="106"/>
      <c r="ONA583" s="35"/>
      <c r="ONB583" s="106"/>
      <c r="ONC583" s="35"/>
      <c r="OND583" s="106"/>
      <c r="ONE583" s="35"/>
      <c r="ONF583" s="106"/>
      <c r="ONG583" s="35"/>
      <c r="ONH583" s="106"/>
      <c r="ONI583" s="35"/>
      <c r="ONJ583" s="106"/>
      <c r="ONK583" s="35"/>
      <c r="ONL583" s="106"/>
      <c r="ONM583" s="35"/>
      <c r="ONN583" s="106"/>
      <c r="ONO583" s="35"/>
      <c r="ONP583" s="106"/>
      <c r="ONQ583" s="35"/>
      <c r="ONR583" s="106"/>
      <c r="ONS583" s="35"/>
      <c r="ONT583" s="106"/>
      <c r="ONU583" s="35"/>
      <c r="ONV583" s="106"/>
      <c r="ONW583" s="35"/>
      <c r="ONX583" s="106"/>
      <c r="ONY583" s="35"/>
      <c r="ONZ583" s="106"/>
      <c r="OOA583" s="35"/>
      <c r="OOB583" s="106"/>
      <c r="OOC583" s="35"/>
      <c r="OOD583" s="106"/>
      <c r="OOE583" s="35"/>
      <c r="OOF583" s="106"/>
      <c r="OOG583" s="35"/>
      <c r="OOH583" s="106"/>
      <c r="OOI583" s="35"/>
      <c r="OOJ583" s="106"/>
      <c r="OOK583" s="35"/>
      <c r="OOL583" s="106"/>
      <c r="OOM583" s="35"/>
      <c r="OON583" s="106"/>
      <c r="OOO583" s="35"/>
      <c r="OOP583" s="106"/>
      <c r="OOQ583" s="35"/>
      <c r="OOR583" s="106"/>
      <c r="OOS583" s="35"/>
      <c r="OOT583" s="106"/>
      <c r="OOU583" s="35"/>
      <c r="OOV583" s="106"/>
      <c r="OOW583" s="35"/>
      <c r="OOX583" s="106"/>
      <c r="OOY583" s="35"/>
      <c r="OOZ583" s="106"/>
      <c r="OPA583" s="35"/>
      <c r="OPB583" s="106"/>
      <c r="OPC583" s="35"/>
      <c r="OPD583" s="106"/>
      <c r="OPE583" s="35"/>
      <c r="OPF583" s="106"/>
      <c r="OPG583" s="35"/>
      <c r="OPH583" s="106"/>
      <c r="OPI583" s="35"/>
      <c r="OPJ583" s="106"/>
      <c r="OPK583" s="35"/>
      <c r="OPL583" s="106"/>
      <c r="OPM583" s="35"/>
      <c r="OPN583" s="106"/>
      <c r="OPO583" s="35"/>
      <c r="OPP583" s="106"/>
      <c r="OPQ583" s="35"/>
      <c r="OPR583" s="106"/>
      <c r="OPS583" s="35"/>
      <c r="OPT583" s="106"/>
      <c r="OPU583" s="35"/>
      <c r="OPV583" s="106"/>
      <c r="OPW583" s="35"/>
      <c r="OPX583" s="106"/>
      <c r="OPY583" s="35"/>
      <c r="OPZ583" s="106"/>
      <c r="OQA583" s="35"/>
      <c r="OQB583" s="106"/>
      <c r="OQC583" s="35"/>
      <c r="OQD583" s="106"/>
      <c r="OQE583" s="35"/>
      <c r="OQF583" s="106"/>
      <c r="OQG583" s="35"/>
      <c r="OQH583" s="106"/>
      <c r="OQI583" s="35"/>
      <c r="OQJ583" s="106"/>
      <c r="OQK583" s="35"/>
      <c r="OQL583" s="106"/>
      <c r="OQM583" s="35"/>
      <c r="OQN583" s="106"/>
      <c r="OQO583" s="35"/>
      <c r="OQP583" s="106"/>
      <c r="OQQ583" s="35"/>
      <c r="OQR583" s="106"/>
      <c r="OQS583" s="35"/>
      <c r="OQT583" s="106"/>
      <c r="OQU583" s="35"/>
      <c r="OQV583" s="106"/>
      <c r="OQW583" s="35"/>
      <c r="OQX583" s="106"/>
      <c r="OQY583" s="35"/>
      <c r="OQZ583" s="106"/>
      <c r="ORA583" s="35"/>
      <c r="ORB583" s="106"/>
      <c r="ORC583" s="35"/>
      <c r="ORD583" s="106"/>
      <c r="ORE583" s="35"/>
      <c r="ORF583" s="106"/>
      <c r="ORG583" s="35"/>
      <c r="ORH583" s="106"/>
      <c r="ORI583" s="35"/>
      <c r="ORJ583" s="106"/>
      <c r="ORK583" s="35"/>
      <c r="ORL583" s="106"/>
      <c r="ORM583" s="35"/>
      <c r="ORN583" s="106"/>
      <c r="ORO583" s="35"/>
      <c r="ORP583" s="106"/>
      <c r="ORQ583" s="35"/>
      <c r="ORR583" s="106"/>
      <c r="ORS583" s="35"/>
      <c r="ORT583" s="106"/>
      <c r="ORU583" s="35"/>
      <c r="ORV583" s="106"/>
      <c r="ORW583" s="35"/>
      <c r="ORX583" s="106"/>
      <c r="ORY583" s="35"/>
      <c r="ORZ583" s="106"/>
      <c r="OSA583" s="35"/>
      <c r="OSB583" s="106"/>
      <c r="OSC583" s="35"/>
      <c r="OSD583" s="106"/>
      <c r="OSE583" s="35"/>
      <c r="OSF583" s="106"/>
      <c r="OSG583" s="35"/>
      <c r="OSH583" s="106"/>
      <c r="OSI583" s="35"/>
      <c r="OSJ583" s="106"/>
      <c r="OSK583" s="35"/>
      <c r="OSL583" s="106"/>
      <c r="OSM583" s="35"/>
      <c r="OSN583" s="106"/>
      <c r="OSO583" s="35"/>
      <c r="OSP583" s="106"/>
      <c r="OSQ583" s="35"/>
      <c r="OSR583" s="106"/>
      <c r="OSS583" s="35"/>
      <c r="OST583" s="106"/>
      <c r="OSU583" s="35"/>
      <c r="OSV583" s="106"/>
      <c r="OSW583" s="35"/>
      <c r="OSX583" s="106"/>
      <c r="OSY583" s="35"/>
      <c r="OSZ583" s="106"/>
      <c r="OTA583" s="35"/>
      <c r="OTB583" s="106"/>
      <c r="OTC583" s="35"/>
      <c r="OTD583" s="106"/>
      <c r="OTE583" s="35"/>
      <c r="OTF583" s="106"/>
      <c r="OTG583" s="35"/>
      <c r="OTH583" s="106"/>
      <c r="OTI583" s="35"/>
      <c r="OTJ583" s="106"/>
      <c r="OTK583" s="35"/>
      <c r="OTL583" s="106"/>
      <c r="OTM583" s="35"/>
      <c r="OTN583" s="106"/>
      <c r="OTO583" s="35"/>
      <c r="OTP583" s="106"/>
      <c r="OTQ583" s="35"/>
      <c r="OTR583" s="106"/>
      <c r="OTS583" s="35"/>
      <c r="OTT583" s="106"/>
      <c r="OTU583" s="35"/>
      <c r="OTV583" s="106"/>
      <c r="OTW583" s="35"/>
      <c r="OTX583" s="106"/>
      <c r="OTY583" s="35"/>
      <c r="OTZ583" s="106"/>
      <c r="OUA583" s="35"/>
      <c r="OUB583" s="106"/>
      <c r="OUC583" s="35"/>
      <c r="OUD583" s="106"/>
      <c r="OUE583" s="35"/>
      <c r="OUF583" s="106"/>
      <c r="OUG583" s="35"/>
      <c r="OUH583" s="106"/>
      <c r="OUI583" s="35"/>
      <c r="OUJ583" s="106"/>
      <c r="OUK583" s="35"/>
      <c r="OUL583" s="106"/>
      <c r="OUM583" s="35"/>
      <c r="OUN583" s="106"/>
      <c r="OUO583" s="35"/>
      <c r="OUP583" s="106"/>
      <c r="OUQ583" s="35"/>
      <c r="OUR583" s="106"/>
      <c r="OUS583" s="35"/>
      <c r="OUT583" s="106"/>
      <c r="OUU583" s="35"/>
      <c r="OUV583" s="106"/>
      <c r="OUW583" s="35"/>
      <c r="OUX583" s="106"/>
      <c r="OUY583" s="35"/>
      <c r="OUZ583" s="106"/>
      <c r="OVA583" s="35"/>
      <c r="OVB583" s="106"/>
      <c r="OVC583" s="35"/>
      <c r="OVD583" s="106"/>
      <c r="OVE583" s="35"/>
      <c r="OVF583" s="106"/>
      <c r="OVG583" s="35"/>
      <c r="OVH583" s="106"/>
      <c r="OVI583" s="35"/>
      <c r="OVJ583" s="106"/>
      <c r="OVK583" s="35"/>
      <c r="OVL583" s="106"/>
      <c r="OVM583" s="35"/>
      <c r="OVN583" s="106"/>
      <c r="OVO583" s="35"/>
      <c r="OVP583" s="106"/>
      <c r="OVQ583" s="35"/>
      <c r="OVR583" s="106"/>
      <c r="OVS583" s="35"/>
      <c r="OVT583" s="106"/>
      <c r="OVU583" s="35"/>
      <c r="OVV583" s="106"/>
      <c r="OVW583" s="35"/>
      <c r="OVX583" s="106"/>
      <c r="OVY583" s="35"/>
      <c r="OVZ583" s="106"/>
      <c r="OWA583" s="35"/>
      <c r="OWB583" s="106"/>
      <c r="OWC583" s="35"/>
      <c r="OWD583" s="106"/>
      <c r="OWE583" s="35"/>
      <c r="OWF583" s="106"/>
      <c r="OWG583" s="35"/>
      <c r="OWH583" s="106"/>
      <c r="OWI583" s="35"/>
      <c r="OWJ583" s="106"/>
      <c r="OWK583" s="35"/>
      <c r="OWL583" s="106"/>
      <c r="OWM583" s="35"/>
      <c r="OWN583" s="106"/>
      <c r="OWO583" s="35"/>
      <c r="OWP583" s="106"/>
      <c r="OWQ583" s="35"/>
      <c r="OWR583" s="106"/>
      <c r="OWS583" s="35"/>
      <c r="OWT583" s="106"/>
      <c r="OWU583" s="35"/>
      <c r="OWV583" s="106"/>
      <c r="OWW583" s="35"/>
      <c r="OWX583" s="106"/>
      <c r="OWY583" s="35"/>
      <c r="OWZ583" s="106"/>
      <c r="OXA583" s="35"/>
      <c r="OXB583" s="106"/>
      <c r="OXC583" s="35"/>
      <c r="OXD583" s="106"/>
      <c r="OXE583" s="35"/>
      <c r="OXF583" s="106"/>
      <c r="OXG583" s="35"/>
      <c r="OXH583" s="106"/>
      <c r="OXI583" s="35"/>
      <c r="OXJ583" s="106"/>
      <c r="OXK583" s="35"/>
      <c r="OXL583" s="106"/>
      <c r="OXM583" s="35"/>
      <c r="OXN583" s="106"/>
      <c r="OXO583" s="35"/>
      <c r="OXP583" s="106"/>
      <c r="OXQ583" s="35"/>
      <c r="OXR583" s="106"/>
      <c r="OXS583" s="35"/>
      <c r="OXT583" s="106"/>
      <c r="OXU583" s="35"/>
      <c r="OXV583" s="106"/>
      <c r="OXW583" s="35"/>
      <c r="OXX583" s="106"/>
      <c r="OXY583" s="35"/>
      <c r="OXZ583" s="106"/>
      <c r="OYA583" s="35"/>
      <c r="OYB583" s="106"/>
      <c r="OYC583" s="35"/>
      <c r="OYD583" s="106"/>
      <c r="OYE583" s="35"/>
      <c r="OYF583" s="106"/>
      <c r="OYG583" s="35"/>
      <c r="OYH583" s="106"/>
      <c r="OYI583" s="35"/>
      <c r="OYJ583" s="106"/>
      <c r="OYK583" s="35"/>
      <c r="OYL583" s="106"/>
      <c r="OYM583" s="35"/>
      <c r="OYN583" s="106"/>
      <c r="OYO583" s="35"/>
      <c r="OYP583" s="106"/>
      <c r="OYQ583" s="35"/>
      <c r="OYR583" s="106"/>
      <c r="OYS583" s="35"/>
      <c r="OYT583" s="106"/>
      <c r="OYU583" s="35"/>
      <c r="OYV583" s="106"/>
      <c r="OYW583" s="35"/>
      <c r="OYX583" s="106"/>
      <c r="OYY583" s="35"/>
      <c r="OYZ583" s="106"/>
      <c r="OZA583" s="35"/>
      <c r="OZB583" s="106"/>
      <c r="OZC583" s="35"/>
      <c r="OZD583" s="106"/>
      <c r="OZE583" s="35"/>
      <c r="OZF583" s="106"/>
      <c r="OZG583" s="35"/>
      <c r="OZH583" s="106"/>
      <c r="OZI583" s="35"/>
      <c r="OZJ583" s="106"/>
      <c r="OZK583" s="35"/>
      <c r="OZL583" s="106"/>
      <c r="OZM583" s="35"/>
      <c r="OZN583" s="106"/>
      <c r="OZO583" s="35"/>
      <c r="OZP583" s="106"/>
      <c r="OZQ583" s="35"/>
      <c r="OZR583" s="106"/>
      <c r="OZS583" s="35"/>
      <c r="OZT583" s="106"/>
      <c r="OZU583" s="35"/>
      <c r="OZV583" s="106"/>
      <c r="OZW583" s="35"/>
      <c r="OZX583" s="106"/>
      <c r="OZY583" s="35"/>
      <c r="OZZ583" s="106"/>
      <c r="PAA583" s="35"/>
      <c r="PAB583" s="106"/>
      <c r="PAC583" s="35"/>
      <c r="PAD583" s="106"/>
      <c r="PAE583" s="35"/>
      <c r="PAF583" s="106"/>
      <c r="PAG583" s="35"/>
      <c r="PAH583" s="106"/>
      <c r="PAI583" s="35"/>
      <c r="PAJ583" s="106"/>
      <c r="PAK583" s="35"/>
      <c r="PAL583" s="106"/>
      <c r="PAM583" s="35"/>
      <c r="PAN583" s="106"/>
      <c r="PAO583" s="35"/>
      <c r="PAP583" s="106"/>
      <c r="PAQ583" s="35"/>
      <c r="PAR583" s="106"/>
      <c r="PAS583" s="35"/>
      <c r="PAT583" s="106"/>
      <c r="PAU583" s="35"/>
      <c r="PAV583" s="106"/>
      <c r="PAW583" s="35"/>
      <c r="PAX583" s="106"/>
      <c r="PAY583" s="35"/>
      <c r="PAZ583" s="106"/>
      <c r="PBA583" s="35"/>
      <c r="PBB583" s="106"/>
      <c r="PBC583" s="35"/>
      <c r="PBD583" s="106"/>
      <c r="PBE583" s="35"/>
      <c r="PBF583" s="106"/>
      <c r="PBG583" s="35"/>
      <c r="PBH583" s="106"/>
      <c r="PBI583" s="35"/>
      <c r="PBJ583" s="106"/>
      <c r="PBK583" s="35"/>
      <c r="PBL583" s="106"/>
      <c r="PBM583" s="35"/>
      <c r="PBN583" s="106"/>
      <c r="PBO583" s="35"/>
      <c r="PBP583" s="106"/>
      <c r="PBQ583" s="35"/>
      <c r="PBR583" s="106"/>
      <c r="PBS583" s="35"/>
      <c r="PBT583" s="106"/>
      <c r="PBU583" s="35"/>
      <c r="PBV583" s="106"/>
      <c r="PBW583" s="35"/>
      <c r="PBX583" s="106"/>
      <c r="PBY583" s="35"/>
      <c r="PBZ583" s="106"/>
      <c r="PCA583" s="35"/>
      <c r="PCB583" s="106"/>
      <c r="PCC583" s="35"/>
      <c r="PCD583" s="106"/>
      <c r="PCE583" s="35"/>
      <c r="PCF583" s="106"/>
      <c r="PCG583" s="35"/>
      <c r="PCH583" s="106"/>
      <c r="PCI583" s="35"/>
      <c r="PCJ583" s="106"/>
      <c r="PCK583" s="35"/>
      <c r="PCL583" s="106"/>
      <c r="PCM583" s="35"/>
      <c r="PCN583" s="106"/>
      <c r="PCO583" s="35"/>
      <c r="PCP583" s="106"/>
      <c r="PCQ583" s="35"/>
      <c r="PCR583" s="106"/>
      <c r="PCS583" s="35"/>
      <c r="PCT583" s="106"/>
      <c r="PCU583" s="35"/>
      <c r="PCV583" s="106"/>
      <c r="PCW583" s="35"/>
      <c r="PCX583" s="106"/>
      <c r="PCY583" s="35"/>
      <c r="PCZ583" s="106"/>
      <c r="PDA583" s="35"/>
      <c r="PDB583" s="106"/>
      <c r="PDC583" s="35"/>
      <c r="PDD583" s="106"/>
      <c r="PDE583" s="35"/>
      <c r="PDF583" s="106"/>
      <c r="PDG583" s="35"/>
      <c r="PDH583" s="106"/>
      <c r="PDI583" s="35"/>
      <c r="PDJ583" s="106"/>
      <c r="PDK583" s="35"/>
      <c r="PDL583" s="106"/>
      <c r="PDM583" s="35"/>
      <c r="PDN583" s="106"/>
      <c r="PDO583" s="35"/>
      <c r="PDP583" s="106"/>
      <c r="PDQ583" s="35"/>
      <c r="PDR583" s="106"/>
      <c r="PDS583" s="35"/>
      <c r="PDT583" s="106"/>
      <c r="PDU583" s="35"/>
      <c r="PDV583" s="106"/>
      <c r="PDW583" s="35"/>
      <c r="PDX583" s="106"/>
      <c r="PDY583" s="35"/>
      <c r="PDZ583" s="106"/>
      <c r="PEA583" s="35"/>
      <c r="PEB583" s="106"/>
      <c r="PEC583" s="35"/>
      <c r="PED583" s="106"/>
      <c r="PEE583" s="35"/>
      <c r="PEF583" s="106"/>
      <c r="PEG583" s="35"/>
      <c r="PEH583" s="106"/>
      <c r="PEI583" s="35"/>
      <c r="PEJ583" s="106"/>
      <c r="PEK583" s="35"/>
      <c r="PEL583" s="106"/>
      <c r="PEM583" s="35"/>
      <c r="PEN583" s="106"/>
      <c r="PEO583" s="35"/>
      <c r="PEP583" s="106"/>
      <c r="PEQ583" s="35"/>
      <c r="PER583" s="106"/>
      <c r="PES583" s="35"/>
      <c r="PET583" s="106"/>
      <c r="PEU583" s="35"/>
      <c r="PEV583" s="106"/>
      <c r="PEW583" s="35"/>
      <c r="PEX583" s="106"/>
      <c r="PEY583" s="35"/>
      <c r="PEZ583" s="106"/>
      <c r="PFA583" s="35"/>
      <c r="PFB583" s="106"/>
      <c r="PFC583" s="35"/>
      <c r="PFD583" s="106"/>
      <c r="PFE583" s="35"/>
      <c r="PFF583" s="106"/>
      <c r="PFG583" s="35"/>
      <c r="PFH583" s="106"/>
      <c r="PFI583" s="35"/>
      <c r="PFJ583" s="106"/>
      <c r="PFK583" s="35"/>
      <c r="PFL583" s="106"/>
      <c r="PFM583" s="35"/>
      <c r="PFN583" s="106"/>
      <c r="PFO583" s="35"/>
      <c r="PFP583" s="106"/>
      <c r="PFQ583" s="35"/>
      <c r="PFR583" s="106"/>
      <c r="PFS583" s="35"/>
      <c r="PFT583" s="106"/>
      <c r="PFU583" s="35"/>
      <c r="PFV583" s="106"/>
      <c r="PFW583" s="35"/>
      <c r="PFX583" s="106"/>
      <c r="PFY583" s="35"/>
      <c r="PFZ583" s="106"/>
      <c r="PGA583" s="35"/>
      <c r="PGB583" s="106"/>
      <c r="PGC583" s="35"/>
      <c r="PGD583" s="106"/>
      <c r="PGE583" s="35"/>
      <c r="PGF583" s="106"/>
      <c r="PGG583" s="35"/>
      <c r="PGH583" s="106"/>
      <c r="PGI583" s="35"/>
      <c r="PGJ583" s="106"/>
      <c r="PGK583" s="35"/>
      <c r="PGL583" s="106"/>
      <c r="PGM583" s="35"/>
      <c r="PGN583" s="106"/>
      <c r="PGO583" s="35"/>
      <c r="PGP583" s="106"/>
      <c r="PGQ583" s="35"/>
      <c r="PGR583" s="106"/>
      <c r="PGS583" s="35"/>
      <c r="PGT583" s="106"/>
      <c r="PGU583" s="35"/>
      <c r="PGV583" s="106"/>
      <c r="PGW583" s="35"/>
      <c r="PGX583" s="106"/>
      <c r="PGY583" s="35"/>
      <c r="PGZ583" s="106"/>
      <c r="PHA583" s="35"/>
      <c r="PHB583" s="106"/>
      <c r="PHC583" s="35"/>
      <c r="PHD583" s="106"/>
      <c r="PHE583" s="35"/>
      <c r="PHF583" s="106"/>
      <c r="PHG583" s="35"/>
      <c r="PHH583" s="106"/>
      <c r="PHI583" s="35"/>
      <c r="PHJ583" s="106"/>
      <c r="PHK583" s="35"/>
      <c r="PHL583" s="106"/>
      <c r="PHM583" s="35"/>
      <c r="PHN583" s="106"/>
      <c r="PHO583" s="35"/>
      <c r="PHP583" s="106"/>
      <c r="PHQ583" s="35"/>
      <c r="PHR583" s="106"/>
      <c r="PHS583" s="35"/>
      <c r="PHT583" s="106"/>
      <c r="PHU583" s="35"/>
      <c r="PHV583" s="106"/>
      <c r="PHW583" s="35"/>
      <c r="PHX583" s="106"/>
      <c r="PHY583" s="35"/>
      <c r="PHZ583" s="106"/>
      <c r="PIA583" s="35"/>
      <c r="PIB583" s="106"/>
      <c r="PIC583" s="35"/>
      <c r="PID583" s="106"/>
      <c r="PIE583" s="35"/>
      <c r="PIF583" s="106"/>
      <c r="PIG583" s="35"/>
      <c r="PIH583" s="106"/>
      <c r="PII583" s="35"/>
      <c r="PIJ583" s="106"/>
      <c r="PIK583" s="35"/>
      <c r="PIL583" s="106"/>
      <c r="PIM583" s="35"/>
      <c r="PIN583" s="106"/>
      <c r="PIO583" s="35"/>
      <c r="PIP583" s="106"/>
      <c r="PIQ583" s="35"/>
      <c r="PIR583" s="106"/>
      <c r="PIS583" s="35"/>
      <c r="PIT583" s="106"/>
      <c r="PIU583" s="35"/>
      <c r="PIV583" s="106"/>
      <c r="PIW583" s="35"/>
      <c r="PIX583" s="106"/>
      <c r="PIY583" s="35"/>
      <c r="PIZ583" s="106"/>
      <c r="PJA583" s="35"/>
      <c r="PJB583" s="106"/>
      <c r="PJC583" s="35"/>
      <c r="PJD583" s="106"/>
      <c r="PJE583" s="35"/>
      <c r="PJF583" s="106"/>
      <c r="PJG583" s="35"/>
      <c r="PJH583" s="106"/>
      <c r="PJI583" s="35"/>
      <c r="PJJ583" s="106"/>
      <c r="PJK583" s="35"/>
      <c r="PJL583" s="106"/>
      <c r="PJM583" s="35"/>
      <c r="PJN583" s="106"/>
      <c r="PJO583" s="35"/>
      <c r="PJP583" s="106"/>
      <c r="PJQ583" s="35"/>
      <c r="PJR583" s="106"/>
      <c r="PJS583" s="35"/>
      <c r="PJT583" s="106"/>
      <c r="PJU583" s="35"/>
      <c r="PJV583" s="106"/>
      <c r="PJW583" s="35"/>
      <c r="PJX583" s="106"/>
      <c r="PJY583" s="35"/>
      <c r="PJZ583" s="106"/>
      <c r="PKA583" s="35"/>
      <c r="PKB583" s="106"/>
      <c r="PKC583" s="35"/>
      <c r="PKD583" s="106"/>
      <c r="PKE583" s="35"/>
      <c r="PKF583" s="106"/>
      <c r="PKG583" s="35"/>
      <c r="PKH583" s="106"/>
      <c r="PKI583" s="35"/>
      <c r="PKJ583" s="106"/>
      <c r="PKK583" s="35"/>
      <c r="PKL583" s="106"/>
      <c r="PKM583" s="35"/>
      <c r="PKN583" s="106"/>
      <c r="PKO583" s="35"/>
      <c r="PKP583" s="106"/>
      <c r="PKQ583" s="35"/>
      <c r="PKR583" s="106"/>
      <c r="PKS583" s="35"/>
      <c r="PKT583" s="106"/>
      <c r="PKU583" s="35"/>
      <c r="PKV583" s="106"/>
      <c r="PKW583" s="35"/>
      <c r="PKX583" s="106"/>
      <c r="PKY583" s="35"/>
      <c r="PKZ583" s="106"/>
      <c r="PLA583" s="35"/>
      <c r="PLB583" s="106"/>
      <c r="PLC583" s="35"/>
      <c r="PLD583" s="106"/>
      <c r="PLE583" s="35"/>
      <c r="PLF583" s="106"/>
      <c r="PLG583" s="35"/>
      <c r="PLH583" s="106"/>
      <c r="PLI583" s="35"/>
      <c r="PLJ583" s="106"/>
      <c r="PLK583" s="35"/>
      <c r="PLL583" s="106"/>
      <c r="PLM583" s="35"/>
      <c r="PLN583" s="106"/>
      <c r="PLO583" s="35"/>
      <c r="PLP583" s="106"/>
      <c r="PLQ583" s="35"/>
      <c r="PLR583" s="106"/>
      <c r="PLS583" s="35"/>
      <c r="PLT583" s="106"/>
      <c r="PLU583" s="35"/>
      <c r="PLV583" s="106"/>
      <c r="PLW583" s="35"/>
      <c r="PLX583" s="106"/>
      <c r="PLY583" s="35"/>
      <c r="PLZ583" s="106"/>
      <c r="PMA583" s="35"/>
      <c r="PMB583" s="106"/>
      <c r="PMC583" s="35"/>
      <c r="PMD583" s="106"/>
      <c r="PME583" s="35"/>
      <c r="PMF583" s="106"/>
      <c r="PMG583" s="35"/>
      <c r="PMH583" s="106"/>
      <c r="PMI583" s="35"/>
      <c r="PMJ583" s="106"/>
      <c r="PMK583" s="35"/>
      <c r="PML583" s="106"/>
      <c r="PMM583" s="35"/>
      <c r="PMN583" s="106"/>
      <c r="PMO583" s="35"/>
      <c r="PMP583" s="106"/>
      <c r="PMQ583" s="35"/>
      <c r="PMR583" s="106"/>
      <c r="PMS583" s="35"/>
      <c r="PMT583" s="106"/>
      <c r="PMU583" s="35"/>
      <c r="PMV583" s="106"/>
      <c r="PMW583" s="35"/>
      <c r="PMX583" s="106"/>
      <c r="PMY583" s="35"/>
      <c r="PMZ583" s="106"/>
      <c r="PNA583" s="35"/>
      <c r="PNB583" s="106"/>
      <c r="PNC583" s="35"/>
      <c r="PND583" s="106"/>
      <c r="PNE583" s="35"/>
      <c r="PNF583" s="106"/>
      <c r="PNG583" s="35"/>
      <c r="PNH583" s="106"/>
      <c r="PNI583" s="35"/>
      <c r="PNJ583" s="106"/>
      <c r="PNK583" s="35"/>
      <c r="PNL583" s="106"/>
      <c r="PNM583" s="35"/>
      <c r="PNN583" s="106"/>
      <c r="PNO583" s="35"/>
      <c r="PNP583" s="106"/>
      <c r="PNQ583" s="35"/>
      <c r="PNR583" s="106"/>
      <c r="PNS583" s="35"/>
      <c r="PNT583" s="106"/>
      <c r="PNU583" s="35"/>
      <c r="PNV583" s="106"/>
      <c r="PNW583" s="35"/>
      <c r="PNX583" s="106"/>
      <c r="PNY583" s="35"/>
      <c r="PNZ583" s="106"/>
      <c r="POA583" s="35"/>
      <c r="POB583" s="106"/>
      <c r="POC583" s="35"/>
      <c r="POD583" s="106"/>
      <c r="POE583" s="35"/>
      <c r="POF583" s="106"/>
      <c r="POG583" s="35"/>
      <c r="POH583" s="106"/>
      <c r="POI583" s="35"/>
      <c r="POJ583" s="106"/>
      <c r="POK583" s="35"/>
      <c r="POL583" s="106"/>
      <c r="POM583" s="35"/>
      <c r="PON583" s="106"/>
      <c r="POO583" s="35"/>
      <c r="POP583" s="106"/>
      <c r="POQ583" s="35"/>
      <c r="POR583" s="106"/>
      <c r="POS583" s="35"/>
      <c r="POT583" s="106"/>
      <c r="POU583" s="35"/>
      <c r="POV583" s="106"/>
      <c r="POW583" s="35"/>
      <c r="POX583" s="106"/>
      <c r="POY583" s="35"/>
      <c r="POZ583" s="106"/>
      <c r="PPA583" s="35"/>
      <c r="PPB583" s="106"/>
      <c r="PPC583" s="35"/>
      <c r="PPD583" s="106"/>
      <c r="PPE583" s="35"/>
      <c r="PPF583" s="106"/>
      <c r="PPG583" s="35"/>
      <c r="PPH583" s="106"/>
      <c r="PPI583" s="35"/>
      <c r="PPJ583" s="106"/>
      <c r="PPK583" s="35"/>
      <c r="PPL583" s="106"/>
      <c r="PPM583" s="35"/>
      <c r="PPN583" s="106"/>
      <c r="PPO583" s="35"/>
      <c r="PPP583" s="106"/>
      <c r="PPQ583" s="35"/>
      <c r="PPR583" s="106"/>
      <c r="PPS583" s="35"/>
      <c r="PPT583" s="106"/>
      <c r="PPU583" s="35"/>
      <c r="PPV583" s="106"/>
      <c r="PPW583" s="35"/>
      <c r="PPX583" s="106"/>
      <c r="PPY583" s="35"/>
      <c r="PPZ583" s="106"/>
      <c r="PQA583" s="35"/>
      <c r="PQB583" s="106"/>
      <c r="PQC583" s="35"/>
      <c r="PQD583" s="106"/>
      <c r="PQE583" s="35"/>
      <c r="PQF583" s="106"/>
      <c r="PQG583" s="35"/>
      <c r="PQH583" s="106"/>
      <c r="PQI583" s="35"/>
      <c r="PQJ583" s="106"/>
      <c r="PQK583" s="35"/>
      <c r="PQL583" s="106"/>
      <c r="PQM583" s="35"/>
      <c r="PQN583" s="106"/>
      <c r="PQO583" s="35"/>
      <c r="PQP583" s="106"/>
      <c r="PQQ583" s="35"/>
      <c r="PQR583" s="106"/>
      <c r="PQS583" s="35"/>
      <c r="PQT583" s="106"/>
      <c r="PQU583" s="35"/>
      <c r="PQV583" s="106"/>
      <c r="PQW583" s="35"/>
      <c r="PQX583" s="106"/>
      <c r="PQY583" s="35"/>
      <c r="PQZ583" s="106"/>
      <c r="PRA583" s="35"/>
      <c r="PRB583" s="106"/>
      <c r="PRC583" s="35"/>
      <c r="PRD583" s="106"/>
      <c r="PRE583" s="35"/>
      <c r="PRF583" s="106"/>
      <c r="PRG583" s="35"/>
      <c r="PRH583" s="106"/>
      <c r="PRI583" s="35"/>
      <c r="PRJ583" s="106"/>
      <c r="PRK583" s="35"/>
      <c r="PRL583" s="106"/>
      <c r="PRM583" s="35"/>
      <c r="PRN583" s="106"/>
      <c r="PRO583" s="35"/>
      <c r="PRP583" s="106"/>
      <c r="PRQ583" s="35"/>
      <c r="PRR583" s="106"/>
      <c r="PRS583" s="35"/>
      <c r="PRT583" s="106"/>
      <c r="PRU583" s="35"/>
      <c r="PRV583" s="106"/>
      <c r="PRW583" s="35"/>
      <c r="PRX583" s="106"/>
      <c r="PRY583" s="35"/>
      <c r="PRZ583" s="106"/>
      <c r="PSA583" s="35"/>
      <c r="PSB583" s="106"/>
      <c r="PSC583" s="35"/>
      <c r="PSD583" s="106"/>
      <c r="PSE583" s="35"/>
      <c r="PSF583" s="106"/>
      <c r="PSG583" s="35"/>
      <c r="PSH583" s="106"/>
      <c r="PSI583" s="35"/>
      <c r="PSJ583" s="106"/>
      <c r="PSK583" s="35"/>
      <c r="PSL583" s="106"/>
      <c r="PSM583" s="35"/>
      <c r="PSN583" s="106"/>
      <c r="PSO583" s="35"/>
      <c r="PSP583" s="106"/>
      <c r="PSQ583" s="35"/>
      <c r="PSR583" s="106"/>
      <c r="PSS583" s="35"/>
      <c r="PST583" s="106"/>
      <c r="PSU583" s="35"/>
      <c r="PSV583" s="106"/>
      <c r="PSW583" s="35"/>
      <c r="PSX583" s="106"/>
      <c r="PSY583" s="35"/>
      <c r="PSZ583" s="106"/>
      <c r="PTA583" s="35"/>
      <c r="PTB583" s="106"/>
      <c r="PTC583" s="35"/>
      <c r="PTD583" s="106"/>
      <c r="PTE583" s="35"/>
      <c r="PTF583" s="106"/>
      <c r="PTG583" s="35"/>
      <c r="PTH583" s="106"/>
      <c r="PTI583" s="35"/>
      <c r="PTJ583" s="106"/>
      <c r="PTK583" s="35"/>
      <c r="PTL583" s="106"/>
      <c r="PTM583" s="35"/>
      <c r="PTN583" s="106"/>
      <c r="PTO583" s="35"/>
      <c r="PTP583" s="106"/>
      <c r="PTQ583" s="35"/>
      <c r="PTR583" s="106"/>
      <c r="PTS583" s="35"/>
      <c r="PTT583" s="106"/>
      <c r="PTU583" s="35"/>
      <c r="PTV583" s="106"/>
      <c r="PTW583" s="35"/>
      <c r="PTX583" s="106"/>
      <c r="PTY583" s="35"/>
      <c r="PTZ583" s="106"/>
      <c r="PUA583" s="35"/>
      <c r="PUB583" s="106"/>
      <c r="PUC583" s="35"/>
      <c r="PUD583" s="106"/>
      <c r="PUE583" s="35"/>
      <c r="PUF583" s="106"/>
      <c r="PUG583" s="35"/>
      <c r="PUH583" s="106"/>
      <c r="PUI583" s="35"/>
      <c r="PUJ583" s="106"/>
      <c r="PUK583" s="35"/>
      <c r="PUL583" s="106"/>
      <c r="PUM583" s="35"/>
      <c r="PUN583" s="106"/>
      <c r="PUO583" s="35"/>
      <c r="PUP583" s="106"/>
      <c r="PUQ583" s="35"/>
      <c r="PUR583" s="106"/>
      <c r="PUS583" s="35"/>
      <c r="PUT583" s="106"/>
      <c r="PUU583" s="35"/>
      <c r="PUV583" s="106"/>
      <c r="PUW583" s="35"/>
      <c r="PUX583" s="106"/>
      <c r="PUY583" s="35"/>
      <c r="PUZ583" s="106"/>
      <c r="PVA583" s="35"/>
      <c r="PVB583" s="106"/>
      <c r="PVC583" s="35"/>
      <c r="PVD583" s="106"/>
      <c r="PVE583" s="35"/>
      <c r="PVF583" s="106"/>
      <c r="PVG583" s="35"/>
      <c r="PVH583" s="106"/>
      <c r="PVI583" s="35"/>
      <c r="PVJ583" s="106"/>
      <c r="PVK583" s="35"/>
      <c r="PVL583" s="106"/>
      <c r="PVM583" s="35"/>
      <c r="PVN583" s="106"/>
      <c r="PVO583" s="35"/>
      <c r="PVP583" s="106"/>
      <c r="PVQ583" s="35"/>
      <c r="PVR583" s="106"/>
      <c r="PVS583" s="35"/>
      <c r="PVT583" s="106"/>
      <c r="PVU583" s="35"/>
      <c r="PVV583" s="106"/>
      <c r="PVW583" s="35"/>
      <c r="PVX583" s="106"/>
      <c r="PVY583" s="35"/>
      <c r="PVZ583" s="106"/>
      <c r="PWA583" s="35"/>
      <c r="PWB583" s="106"/>
      <c r="PWC583" s="35"/>
      <c r="PWD583" s="106"/>
      <c r="PWE583" s="35"/>
      <c r="PWF583" s="106"/>
      <c r="PWG583" s="35"/>
      <c r="PWH583" s="106"/>
      <c r="PWI583" s="35"/>
      <c r="PWJ583" s="106"/>
      <c r="PWK583" s="35"/>
      <c r="PWL583" s="106"/>
      <c r="PWM583" s="35"/>
      <c r="PWN583" s="106"/>
      <c r="PWO583" s="35"/>
      <c r="PWP583" s="106"/>
      <c r="PWQ583" s="35"/>
      <c r="PWR583" s="106"/>
      <c r="PWS583" s="35"/>
      <c r="PWT583" s="106"/>
      <c r="PWU583" s="35"/>
      <c r="PWV583" s="106"/>
      <c r="PWW583" s="35"/>
      <c r="PWX583" s="106"/>
      <c r="PWY583" s="35"/>
      <c r="PWZ583" s="106"/>
      <c r="PXA583" s="35"/>
      <c r="PXB583" s="106"/>
      <c r="PXC583" s="35"/>
      <c r="PXD583" s="106"/>
      <c r="PXE583" s="35"/>
      <c r="PXF583" s="106"/>
      <c r="PXG583" s="35"/>
      <c r="PXH583" s="106"/>
      <c r="PXI583" s="35"/>
      <c r="PXJ583" s="106"/>
      <c r="PXK583" s="35"/>
      <c r="PXL583" s="106"/>
      <c r="PXM583" s="35"/>
      <c r="PXN583" s="106"/>
      <c r="PXO583" s="35"/>
      <c r="PXP583" s="106"/>
      <c r="PXQ583" s="35"/>
      <c r="PXR583" s="106"/>
      <c r="PXS583" s="35"/>
      <c r="PXT583" s="106"/>
      <c r="PXU583" s="35"/>
      <c r="PXV583" s="106"/>
      <c r="PXW583" s="35"/>
      <c r="PXX583" s="106"/>
      <c r="PXY583" s="35"/>
      <c r="PXZ583" s="106"/>
      <c r="PYA583" s="35"/>
      <c r="PYB583" s="106"/>
      <c r="PYC583" s="35"/>
      <c r="PYD583" s="106"/>
      <c r="PYE583" s="35"/>
      <c r="PYF583" s="106"/>
      <c r="PYG583" s="35"/>
      <c r="PYH583" s="106"/>
      <c r="PYI583" s="35"/>
      <c r="PYJ583" s="106"/>
      <c r="PYK583" s="35"/>
      <c r="PYL583" s="106"/>
      <c r="PYM583" s="35"/>
      <c r="PYN583" s="106"/>
      <c r="PYO583" s="35"/>
      <c r="PYP583" s="106"/>
      <c r="PYQ583" s="35"/>
      <c r="PYR583" s="106"/>
      <c r="PYS583" s="35"/>
      <c r="PYT583" s="106"/>
      <c r="PYU583" s="35"/>
      <c r="PYV583" s="106"/>
      <c r="PYW583" s="35"/>
      <c r="PYX583" s="106"/>
      <c r="PYY583" s="35"/>
      <c r="PYZ583" s="106"/>
      <c r="PZA583" s="35"/>
      <c r="PZB583" s="106"/>
      <c r="PZC583" s="35"/>
      <c r="PZD583" s="106"/>
      <c r="PZE583" s="35"/>
      <c r="PZF583" s="106"/>
      <c r="PZG583" s="35"/>
      <c r="PZH583" s="106"/>
      <c r="PZI583" s="35"/>
      <c r="PZJ583" s="106"/>
      <c r="PZK583" s="35"/>
      <c r="PZL583" s="106"/>
      <c r="PZM583" s="35"/>
      <c r="PZN583" s="106"/>
      <c r="PZO583" s="35"/>
      <c r="PZP583" s="106"/>
      <c r="PZQ583" s="35"/>
      <c r="PZR583" s="106"/>
      <c r="PZS583" s="35"/>
      <c r="PZT583" s="106"/>
      <c r="PZU583" s="35"/>
      <c r="PZV583" s="106"/>
      <c r="PZW583" s="35"/>
      <c r="PZX583" s="106"/>
      <c r="PZY583" s="35"/>
      <c r="PZZ583" s="106"/>
      <c r="QAA583" s="35"/>
      <c r="QAB583" s="106"/>
      <c r="QAC583" s="35"/>
      <c r="QAD583" s="106"/>
      <c r="QAE583" s="35"/>
      <c r="QAF583" s="106"/>
      <c r="QAG583" s="35"/>
      <c r="QAH583" s="106"/>
      <c r="QAI583" s="35"/>
      <c r="QAJ583" s="106"/>
      <c r="QAK583" s="35"/>
      <c r="QAL583" s="106"/>
      <c r="QAM583" s="35"/>
      <c r="QAN583" s="106"/>
      <c r="QAO583" s="35"/>
      <c r="QAP583" s="106"/>
      <c r="QAQ583" s="35"/>
      <c r="QAR583" s="106"/>
      <c r="QAS583" s="35"/>
      <c r="QAT583" s="106"/>
      <c r="QAU583" s="35"/>
      <c r="QAV583" s="106"/>
      <c r="QAW583" s="35"/>
      <c r="QAX583" s="106"/>
      <c r="QAY583" s="35"/>
      <c r="QAZ583" s="106"/>
      <c r="QBA583" s="35"/>
      <c r="QBB583" s="106"/>
      <c r="QBC583" s="35"/>
      <c r="QBD583" s="106"/>
      <c r="QBE583" s="35"/>
      <c r="QBF583" s="106"/>
      <c r="QBG583" s="35"/>
      <c r="QBH583" s="106"/>
      <c r="QBI583" s="35"/>
      <c r="QBJ583" s="106"/>
      <c r="QBK583" s="35"/>
      <c r="QBL583" s="106"/>
      <c r="QBM583" s="35"/>
      <c r="QBN583" s="106"/>
      <c r="QBO583" s="35"/>
      <c r="QBP583" s="106"/>
      <c r="QBQ583" s="35"/>
      <c r="QBR583" s="106"/>
      <c r="QBS583" s="35"/>
      <c r="QBT583" s="106"/>
      <c r="QBU583" s="35"/>
      <c r="QBV583" s="106"/>
      <c r="QBW583" s="35"/>
      <c r="QBX583" s="106"/>
      <c r="QBY583" s="35"/>
      <c r="QBZ583" s="106"/>
      <c r="QCA583" s="35"/>
      <c r="QCB583" s="106"/>
      <c r="QCC583" s="35"/>
      <c r="QCD583" s="106"/>
      <c r="QCE583" s="35"/>
      <c r="QCF583" s="106"/>
      <c r="QCG583" s="35"/>
      <c r="QCH583" s="106"/>
      <c r="QCI583" s="35"/>
      <c r="QCJ583" s="106"/>
      <c r="QCK583" s="35"/>
      <c r="QCL583" s="106"/>
      <c r="QCM583" s="35"/>
      <c r="QCN583" s="106"/>
      <c r="QCO583" s="35"/>
      <c r="QCP583" s="106"/>
      <c r="QCQ583" s="35"/>
      <c r="QCR583" s="106"/>
      <c r="QCS583" s="35"/>
      <c r="QCT583" s="106"/>
      <c r="QCU583" s="35"/>
      <c r="QCV583" s="106"/>
      <c r="QCW583" s="35"/>
      <c r="QCX583" s="106"/>
      <c r="QCY583" s="35"/>
      <c r="QCZ583" s="106"/>
      <c r="QDA583" s="35"/>
      <c r="QDB583" s="106"/>
      <c r="QDC583" s="35"/>
      <c r="QDD583" s="106"/>
      <c r="QDE583" s="35"/>
      <c r="QDF583" s="106"/>
      <c r="QDG583" s="35"/>
      <c r="QDH583" s="106"/>
      <c r="QDI583" s="35"/>
      <c r="QDJ583" s="106"/>
      <c r="QDK583" s="35"/>
      <c r="QDL583" s="106"/>
      <c r="QDM583" s="35"/>
      <c r="QDN583" s="106"/>
      <c r="QDO583" s="35"/>
      <c r="QDP583" s="106"/>
      <c r="QDQ583" s="35"/>
      <c r="QDR583" s="106"/>
      <c r="QDS583" s="35"/>
      <c r="QDT583" s="106"/>
      <c r="QDU583" s="35"/>
      <c r="QDV583" s="106"/>
      <c r="QDW583" s="35"/>
      <c r="QDX583" s="106"/>
      <c r="QDY583" s="35"/>
      <c r="QDZ583" s="106"/>
      <c r="QEA583" s="35"/>
      <c r="QEB583" s="106"/>
      <c r="QEC583" s="35"/>
      <c r="QED583" s="106"/>
      <c r="QEE583" s="35"/>
      <c r="QEF583" s="106"/>
      <c r="QEG583" s="35"/>
      <c r="QEH583" s="106"/>
      <c r="QEI583" s="35"/>
      <c r="QEJ583" s="106"/>
      <c r="QEK583" s="35"/>
      <c r="QEL583" s="106"/>
      <c r="QEM583" s="35"/>
      <c r="QEN583" s="106"/>
      <c r="QEO583" s="35"/>
      <c r="QEP583" s="106"/>
      <c r="QEQ583" s="35"/>
      <c r="QER583" s="106"/>
      <c r="QES583" s="35"/>
      <c r="QET583" s="106"/>
      <c r="QEU583" s="35"/>
      <c r="QEV583" s="106"/>
      <c r="QEW583" s="35"/>
      <c r="QEX583" s="106"/>
      <c r="QEY583" s="35"/>
      <c r="QEZ583" s="106"/>
      <c r="QFA583" s="35"/>
      <c r="QFB583" s="106"/>
      <c r="QFC583" s="35"/>
      <c r="QFD583" s="106"/>
      <c r="QFE583" s="35"/>
      <c r="QFF583" s="106"/>
      <c r="QFG583" s="35"/>
      <c r="QFH583" s="106"/>
      <c r="QFI583" s="35"/>
      <c r="QFJ583" s="106"/>
      <c r="QFK583" s="35"/>
      <c r="QFL583" s="106"/>
      <c r="QFM583" s="35"/>
      <c r="QFN583" s="106"/>
      <c r="QFO583" s="35"/>
      <c r="QFP583" s="106"/>
      <c r="QFQ583" s="35"/>
      <c r="QFR583" s="106"/>
      <c r="QFS583" s="35"/>
      <c r="QFT583" s="106"/>
      <c r="QFU583" s="35"/>
      <c r="QFV583" s="106"/>
      <c r="QFW583" s="35"/>
      <c r="QFX583" s="106"/>
      <c r="QFY583" s="35"/>
      <c r="QFZ583" s="106"/>
      <c r="QGA583" s="35"/>
      <c r="QGB583" s="106"/>
      <c r="QGC583" s="35"/>
      <c r="QGD583" s="106"/>
      <c r="QGE583" s="35"/>
      <c r="QGF583" s="106"/>
      <c r="QGG583" s="35"/>
      <c r="QGH583" s="106"/>
      <c r="QGI583" s="35"/>
      <c r="QGJ583" s="106"/>
      <c r="QGK583" s="35"/>
      <c r="QGL583" s="106"/>
      <c r="QGM583" s="35"/>
      <c r="QGN583" s="106"/>
      <c r="QGO583" s="35"/>
      <c r="QGP583" s="106"/>
      <c r="QGQ583" s="35"/>
      <c r="QGR583" s="106"/>
      <c r="QGS583" s="35"/>
      <c r="QGT583" s="106"/>
      <c r="QGU583" s="35"/>
      <c r="QGV583" s="106"/>
      <c r="QGW583" s="35"/>
      <c r="QGX583" s="106"/>
      <c r="QGY583" s="35"/>
      <c r="QGZ583" s="106"/>
      <c r="QHA583" s="35"/>
      <c r="QHB583" s="106"/>
      <c r="QHC583" s="35"/>
      <c r="QHD583" s="106"/>
      <c r="QHE583" s="35"/>
      <c r="QHF583" s="106"/>
      <c r="QHG583" s="35"/>
      <c r="QHH583" s="106"/>
      <c r="QHI583" s="35"/>
      <c r="QHJ583" s="106"/>
      <c r="QHK583" s="35"/>
      <c r="QHL583" s="106"/>
      <c r="QHM583" s="35"/>
      <c r="QHN583" s="106"/>
      <c r="QHO583" s="35"/>
      <c r="QHP583" s="106"/>
      <c r="QHQ583" s="35"/>
      <c r="QHR583" s="106"/>
      <c r="QHS583" s="35"/>
      <c r="QHT583" s="106"/>
      <c r="QHU583" s="35"/>
      <c r="QHV583" s="106"/>
      <c r="QHW583" s="35"/>
      <c r="QHX583" s="106"/>
      <c r="QHY583" s="35"/>
      <c r="QHZ583" s="106"/>
      <c r="QIA583" s="35"/>
      <c r="QIB583" s="106"/>
      <c r="QIC583" s="35"/>
      <c r="QID583" s="106"/>
      <c r="QIE583" s="35"/>
      <c r="QIF583" s="106"/>
      <c r="QIG583" s="35"/>
      <c r="QIH583" s="106"/>
      <c r="QII583" s="35"/>
      <c r="QIJ583" s="106"/>
      <c r="QIK583" s="35"/>
      <c r="QIL583" s="106"/>
      <c r="QIM583" s="35"/>
      <c r="QIN583" s="106"/>
      <c r="QIO583" s="35"/>
      <c r="QIP583" s="106"/>
      <c r="QIQ583" s="35"/>
      <c r="QIR583" s="106"/>
      <c r="QIS583" s="35"/>
      <c r="QIT583" s="106"/>
      <c r="QIU583" s="35"/>
      <c r="QIV583" s="106"/>
      <c r="QIW583" s="35"/>
      <c r="QIX583" s="106"/>
      <c r="QIY583" s="35"/>
      <c r="QIZ583" s="106"/>
      <c r="QJA583" s="35"/>
      <c r="QJB583" s="106"/>
      <c r="QJC583" s="35"/>
      <c r="QJD583" s="106"/>
      <c r="QJE583" s="35"/>
      <c r="QJF583" s="106"/>
      <c r="QJG583" s="35"/>
      <c r="QJH583" s="106"/>
      <c r="QJI583" s="35"/>
      <c r="QJJ583" s="106"/>
      <c r="QJK583" s="35"/>
      <c r="QJL583" s="106"/>
      <c r="QJM583" s="35"/>
      <c r="QJN583" s="106"/>
      <c r="QJO583" s="35"/>
      <c r="QJP583" s="106"/>
      <c r="QJQ583" s="35"/>
      <c r="QJR583" s="106"/>
      <c r="QJS583" s="35"/>
      <c r="QJT583" s="106"/>
      <c r="QJU583" s="35"/>
      <c r="QJV583" s="106"/>
      <c r="QJW583" s="35"/>
      <c r="QJX583" s="106"/>
      <c r="QJY583" s="35"/>
      <c r="QJZ583" s="106"/>
      <c r="QKA583" s="35"/>
      <c r="QKB583" s="106"/>
      <c r="QKC583" s="35"/>
      <c r="QKD583" s="106"/>
      <c r="QKE583" s="35"/>
      <c r="QKF583" s="106"/>
      <c r="QKG583" s="35"/>
      <c r="QKH583" s="106"/>
      <c r="QKI583" s="35"/>
      <c r="QKJ583" s="106"/>
      <c r="QKK583" s="35"/>
      <c r="QKL583" s="106"/>
      <c r="QKM583" s="35"/>
      <c r="QKN583" s="106"/>
      <c r="QKO583" s="35"/>
      <c r="QKP583" s="106"/>
      <c r="QKQ583" s="35"/>
      <c r="QKR583" s="106"/>
      <c r="QKS583" s="35"/>
      <c r="QKT583" s="106"/>
      <c r="QKU583" s="35"/>
      <c r="QKV583" s="106"/>
      <c r="QKW583" s="35"/>
      <c r="QKX583" s="106"/>
      <c r="QKY583" s="35"/>
      <c r="QKZ583" s="106"/>
      <c r="QLA583" s="35"/>
      <c r="QLB583" s="106"/>
      <c r="QLC583" s="35"/>
      <c r="QLD583" s="106"/>
      <c r="QLE583" s="35"/>
      <c r="QLF583" s="106"/>
      <c r="QLG583" s="35"/>
      <c r="QLH583" s="106"/>
      <c r="QLI583" s="35"/>
      <c r="QLJ583" s="106"/>
      <c r="QLK583" s="35"/>
      <c r="QLL583" s="106"/>
      <c r="QLM583" s="35"/>
      <c r="QLN583" s="106"/>
      <c r="QLO583" s="35"/>
      <c r="QLP583" s="106"/>
      <c r="QLQ583" s="35"/>
      <c r="QLR583" s="106"/>
      <c r="QLS583" s="35"/>
      <c r="QLT583" s="106"/>
      <c r="QLU583" s="35"/>
      <c r="QLV583" s="106"/>
      <c r="QLW583" s="35"/>
      <c r="QLX583" s="106"/>
      <c r="QLY583" s="35"/>
      <c r="QLZ583" s="106"/>
      <c r="QMA583" s="35"/>
      <c r="QMB583" s="106"/>
      <c r="QMC583" s="35"/>
      <c r="QMD583" s="106"/>
      <c r="QME583" s="35"/>
      <c r="QMF583" s="106"/>
      <c r="QMG583" s="35"/>
      <c r="QMH583" s="106"/>
      <c r="QMI583" s="35"/>
      <c r="QMJ583" s="106"/>
      <c r="QMK583" s="35"/>
      <c r="QML583" s="106"/>
      <c r="QMM583" s="35"/>
      <c r="QMN583" s="106"/>
      <c r="QMO583" s="35"/>
      <c r="QMP583" s="106"/>
      <c r="QMQ583" s="35"/>
      <c r="QMR583" s="106"/>
      <c r="QMS583" s="35"/>
      <c r="QMT583" s="106"/>
      <c r="QMU583" s="35"/>
      <c r="QMV583" s="106"/>
      <c r="QMW583" s="35"/>
      <c r="QMX583" s="106"/>
      <c r="QMY583" s="35"/>
      <c r="QMZ583" s="106"/>
      <c r="QNA583" s="35"/>
      <c r="QNB583" s="106"/>
      <c r="QNC583" s="35"/>
      <c r="QND583" s="106"/>
      <c r="QNE583" s="35"/>
      <c r="QNF583" s="106"/>
      <c r="QNG583" s="35"/>
      <c r="QNH583" s="106"/>
      <c r="QNI583" s="35"/>
      <c r="QNJ583" s="106"/>
      <c r="QNK583" s="35"/>
      <c r="QNL583" s="106"/>
      <c r="QNM583" s="35"/>
      <c r="QNN583" s="106"/>
      <c r="QNO583" s="35"/>
      <c r="QNP583" s="106"/>
      <c r="QNQ583" s="35"/>
      <c r="QNR583" s="106"/>
      <c r="QNS583" s="35"/>
      <c r="QNT583" s="106"/>
      <c r="QNU583" s="35"/>
      <c r="QNV583" s="106"/>
      <c r="QNW583" s="35"/>
      <c r="QNX583" s="106"/>
      <c r="QNY583" s="35"/>
      <c r="QNZ583" s="106"/>
      <c r="QOA583" s="35"/>
      <c r="QOB583" s="106"/>
      <c r="QOC583" s="35"/>
      <c r="QOD583" s="106"/>
      <c r="QOE583" s="35"/>
      <c r="QOF583" s="106"/>
      <c r="QOG583" s="35"/>
      <c r="QOH583" s="106"/>
      <c r="QOI583" s="35"/>
      <c r="QOJ583" s="106"/>
      <c r="QOK583" s="35"/>
      <c r="QOL583" s="106"/>
      <c r="QOM583" s="35"/>
      <c r="QON583" s="106"/>
      <c r="QOO583" s="35"/>
      <c r="QOP583" s="106"/>
      <c r="QOQ583" s="35"/>
      <c r="QOR583" s="106"/>
      <c r="QOS583" s="35"/>
      <c r="QOT583" s="106"/>
      <c r="QOU583" s="35"/>
      <c r="QOV583" s="106"/>
      <c r="QOW583" s="35"/>
      <c r="QOX583" s="106"/>
      <c r="QOY583" s="35"/>
      <c r="QOZ583" s="106"/>
      <c r="QPA583" s="35"/>
      <c r="QPB583" s="106"/>
      <c r="QPC583" s="35"/>
      <c r="QPD583" s="106"/>
      <c r="QPE583" s="35"/>
      <c r="QPF583" s="106"/>
      <c r="QPG583" s="35"/>
      <c r="QPH583" s="106"/>
      <c r="QPI583" s="35"/>
      <c r="QPJ583" s="106"/>
      <c r="QPK583" s="35"/>
      <c r="QPL583" s="106"/>
      <c r="QPM583" s="35"/>
      <c r="QPN583" s="106"/>
      <c r="QPO583" s="35"/>
      <c r="QPP583" s="106"/>
      <c r="QPQ583" s="35"/>
      <c r="QPR583" s="106"/>
      <c r="QPS583" s="35"/>
      <c r="QPT583" s="106"/>
      <c r="QPU583" s="35"/>
      <c r="QPV583" s="106"/>
      <c r="QPW583" s="35"/>
      <c r="QPX583" s="106"/>
      <c r="QPY583" s="35"/>
      <c r="QPZ583" s="106"/>
      <c r="QQA583" s="35"/>
      <c r="QQB583" s="106"/>
      <c r="QQC583" s="35"/>
      <c r="QQD583" s="106"/>
      <c r="QQE583" s="35"/>
      <c r="QQF583" s="106"/>
      <c r="QQG583" s="35"/>
      <c r="QQH583" s="106"/>
      <c r="QQI583" s="35"/>
      <c r="QQJ583" s="106"/>
      <c r="QQK583" s="35"/>
      <c r="QQL583" s="106"/>
      <c r="QQM583" s="35"/>
      <c r="QQN583" s="106"/>
      <c r="QQO583" s="35"/>
      <c r="QQP583" s="106"/>
      <c r="QQQ583" s="35"/>
      <c r="QQR583" s="106"/>
      <c r="QQS583" s="35"/>
      <c r="QQT583" s="106"/>
      <c r="QQU583" s="35"/>
      <c r="QQV583" s="106"/>
      <c r="QQW583" s="35"/>
      <c r="QQX583" s="106"/>
      <c r="QQY583" s="35"/>
      <c r="QQZ583" s="106"/>
      <c r="QRA583" s="35"/>
      <c r="QRB583" s="106"/>
      <c r="QRC583" s="35"/>
      <c r="QRD583" s="106"/>
      <c r="QRE583" s="35"/>
      <c r="QRF583" s="106"/>
      <c r="QRG583" s="35"/>
      <c r="QRH583" s="106"/>
      <c r="QRI583" s="35"/>
      <c r="QRJ583" s="106"/>
      <c r="QRK583" s="35"/>
      <c r="QRL583" s="106"/>
      <c r="QRM583" s="35"/>
      <c r="QRN583" s="106"/>
      <c r="QRO583" s="35"/>
      <c r="QRP583" s="106"/>
      <c r="QRQ583" s="35"/>
      <c r="QRR583" s="106"/>
      <c r="QRS583" s="35"/>
      <c r="QRT583" s="106"/>
      <c r="QRU583" s="35"/>
      <c r="QRV583" s="106"/>
      <c r="QRW583" s="35"/>
      <c r="QRX583" s="106"/>
      <c r="QRY583" s="35"/>
      <c r="QRZ583" s="106"/>
      <c r="QSA583" s="35"/>
      <c r="QSB583" s="106"/>
      <c r="QSC583" s="35"/>
      <c r="QSD583" s="106"/>
      <c r="QSE583" s="35"/>
      <c r="QSF583" s="106"/>
      <c r="QSG583" s="35"/>
      <c r="QSH583" s="106"/>
      <c r="QSI583" s="35"/>
      <c r="QSJ583" s="106"/>
      <c r="QSK583" s="35"/>
      <c r="QSL583" s="106"/>
      <c r="QSM583" s="35"/>
      <c r="QSN583" s="106"/>
      <c r="QSO583" s="35"/>
      <c r="QSP583" s="106"/>
      <c r="QSQ583" s="35"/>
      <c r="QSR583" s="106"/>
      <c r="QSS583" s="35"/>
      <c r="QST583" s="106"/>
      <c r="QSU583" s="35"/>
      <c r="QSV583" s="106"/>
      <c r="QSW583" s="35"/>
      <c r="QSX583" s="106"/>
      <c r="QSY583" s="35"/>
      <c r="QSZ583" s="106"/>
      <c r="QTA583" s="35"/>
      <c r="QTB583" s="106"/>
      <c r="QTC583" s="35"/>
      <c r="QTD583" s="106"/>
      <c r="QTE583" s="35"/>
      <c r="QTF583" s="106"/>
      <c r="QTG583" s="35"/>
      <c r="QTH583" s="106"/>
      <c r="QTI583" s="35"/>
      <c r="QTJ583" s="106"/>
      <c r="QTK583" s="35"/>
      <c r="QTL583" s="106"/>
      <c r="QTM583" s="35"/>
      <c r="QTN583" s="106"/>
      <c r="QTO583" s="35"/>
      <c r="QTP583" s="106"/>
      <c r="QTQ583" s="35"/>
      <c r="QTR583" s="106"/>
      <c r="QTS583" s="35"/>
      <c r="QTT583" s="106"/>
      <c r="QTU583" s="35"/>
      <c r="QTV583" s="106"/>
      <c r="QTW583" s="35"/>
      <c r="QTX583" s="106"/>
      <c r="QTY583" s="35"/>
      <c r="QTZ583" s="106"/>
      <c r="QUA583" s="35"/>
      <c r="QUB583" s="106"/>
      <c r="QUC583" s="35"/>
      <c r="QUD583" s="106"/>
      <c r="QUE583" s="35"/>
      <c r="QUF583" s="106"/>
      <c r="QUG583" s="35"/>
      <c r="QUH583" s="106"/>
      <c r="QUI583" s="35"/>
      <c r="QUJ583" s="106"/>
      <c r="QUK583" s="35"/>
      <c r="QUL583" s="106"/>
      <c r="QUM583" s="35"/>
      <c r="QUN583" s="106"/>
      <c r="QUO583" s="35"/>
      <c r="QUP583" s="106"/>
      <c r="QUQ583" s="35"/>
      <c r="QUR583" s="106"/>
      <c r="QUS583" s="35"/>
      <c r="QUT583" s="106"/>
      <c r="QUU583" s="35"/>
      <c r="QUV583" s="106"/>
      <c r="QUW583" s="35"/>
      <c r="QUX583" s="106"/>
      <c r="QUY583" s="35"/>
      <c r="QUZ583" s="106"/>
      <c r="QVA583" s="35"/>
      <c r="QVB583" s="106"/>
      <c r="QVC583" s="35"/>
      <c r="QVD583" s="106"/>
      <c r="QVE583" s="35"/>
      <c r="QVF583" s="106"/>
      <c r="QVG583" s="35"/>
      <c r="QVH583" s="106"/>
      <c r="QVI583" s="35"/>
      <c r="QVJ583" s="106"/>
      <c r="QVK583" s="35"/>
      <c r="QVL583" s="106"/>
      <c r="QVM583" s="35"/>
      <c r="QVN583" s="106"/>
      <c r="QVO583" s="35"/>
      <c r="QVP583" s="106"/>
      <c r="QVQ583" s="35"/>
      <c r="QVR583" s="106"/>
      <c r="QVS583" s="35"/>
      <c r="QVT583" s="106"/>
      <c r="QVU583" s="35"/>
      <c r="QVV583" s="106"/>
      <c r="QVW583" s="35"/>
      <c r="QVX583" s="106"/>
      <c r="QVY583" s="35"/>
      <c r="QVZ583" s="106"/>
      <c r="QWA583" s="35"/>
      <c r="QWB583" s="106"/>
      <c r="QWC583" s="35"/>
      <c r="QWD583" s="106"/>
      <c r="QWE583" s="35"/>
      <c r="QWF583" s="106"/>
      <c r="QWG583" s="35"/>
      <c r="QWH583" s="106"/>
      <c r="QWI583" s="35"/>
      <c r="QWJ583" s="106"/>
      <c r="QWK583" s="35"/>
      <c r="QWL583" s="106"/>
      <c r="QWM583" s="35"/>
      <c r="QWN583" s="106"/>
      <c r="QWO583" s="35"/>
      <c r="QWP583" s="106"/>
      <c r="QWQ583" s="35"/>
      <c r="QWR583" s="106"/>
      <c r="QWS583" s="35"/>
      <c r="QWT583" s="106"/>
      <c r="QWU583" s="35"/>
      <c r="QWV583" s="106"/>
      <c r="QWW583" s="35"/>
      <c r="QWX583" s="106"/>
      <c r="QWY583" s="35"/>
      <c r="QWZ583" s="106"/>
      <c r="QXA583" s="35"/>
      <c r="QXB583" s="106"/>
      <c r="QXC583" s="35"/>
      <c r="QXD583" s="106"/>
      <c r="QXE583" s="35"/>
      <c r="QXF583" s="106"/>
      <c r="QXG583" s="35"/>
      <c r="QXH583" s="106"/>
      <c r="QXI583" s="35"/>
      <c r="QXJ583" s="106"/>
      <c r="QXK583" s="35"/>
      <c r="QXL583" s="106"/>
      <c r="QXM583" s="35"/>
      <c r="QXN583" s="106"/>
      <c r="QXO583" s="35"/>
      <c r="QXP583" s="106"/>
      <c r="QXQ583" s="35"/>
      <c r="QXR583" s="106"/>
      <c r="QXS583" s="35"/>
      <c r="QXT583" s="106"/>
      <c r="QXU583" s="35"/>
      <c r="QXV583" s="106"/>
      <c r="QXW583" s="35"/>
      <c r="QXX583" s="106"/>
      <c r="QXY583" s="35"/>
      <c r="QXZ583" s="106"/>
      <c r="QYA583" s="35"/>
      <c r="QYB583" s="106"/>
      <c r="QYC583" s="35"/>
      <c r="QYD583" s="106"/>
      <c r="QYE583" s="35"/>
      <c r="QYF583" s="106"/>
      <c r="QYG583" s="35"/>
      <c r="QYH583" s="106"/>
      <c r="QYI583" s="35"/>
      <c r="QYJ583" s="106"/>
      <c r="QYK583" s="35"/>
      <c r="QYL583" s="106"/>
      <c r="QYM583" s="35"/>
      <c r="QYN583" s="106"/>
      <c r="QYO583" s="35"/>
      <c r="QYP583" s="106"/>
      <c r="QYQ583" s="35"/>
      <c r="QYR583" s="106"/>
      <c r="QYS583" s="35"/>
      <c r="QYT583" s="106"/>
      <c r="QYU583" s="35"/>
      <c r="QYV583" s="106"/>
      <c r="QYW583" s="35"/>
      <c r="QYX583" s="106"/>
      <c r="QYY583" s="35"/>
      <c r="QYZ583" s="106"/>
      <c r="QZA583" s="35"/>
      <c r="QZB583" s="106"/>
      <c r="QZC583" s="35"/>
      <c r="QZD583" s="106"/>
      <c r="QZE583" s="35"/>
      <c r="QZF583" s="106"/>
      <c r="QZG583" s="35"/>
      <c r="QZH583" s="106"/>
      <c r="QZI583" s="35"/>
      <c r="QZJ583" s="106"/>
      <c r="QZK583" s="35"/>
      <c r="QZL583" s="106"/>
      <c r="QZM583" s="35"/>
      <c r="QZN583" s="106"/>
      <c r="QZO583" s="35"/>
      <c r="QZP583" s="106"/>
      <c r="QZQ583" s="35"/>
      <c r="QZR583" s="106"/>
      <c r="QZS583" s="35"/>
      <c r="QZT583" s="106"/>
      <c r="QZU583" s="35"/>
      <c r="QZV583" s="106"/>
      <c r="QZW583" s="35"/>
      <c r="QZX583" s="106"/>
      <c r="QZY583" s="35"/>
      <c r="QZZ583" s="106"/>
      <c r="RAA583" s="35"/>
      <c r="RAB583" s="106"/>
      <c r="RAC583" s="35"/>
      <c r="RAD583" s="106"/>
      <c r="RAE583" s="35"/>
      <c r="RAF583" s="106"/>
      <c r="RAG583" s="35"/>
      <c r="RAH583" s="106"/>
      <c r="RAI583" s="35"/>
      <c r="RAJ583" s="106"/>
      <c r="RAK583" s="35"/>
      <c r="RAL583" s="106"/>
      <c r="RAM583" s="35"/>
      <c r="RAN583" s="106"/>
      <c r="RAO583" s="35"/>
      <c r="RAP583" s="106"/>
      <c r="RAQ583" s="35"/>
      <c r="RAR583" s="106"/>
      <c r="RAS583" s="35"/>
      <c r="RAT583" s="106"/>
      <c r="RAU583" s="35"/>
      <c r="RAV583" s="106"/>
      <c r="RAW583" s="35"/>
      <c r="RAX583" s="106"/>
      <c r="RAY583" s="35"/>
      <c r="RAZ583" s="106"/>
      <c r="RBA583" s="35"/>
      <c r="RBB583" s="106"/>
      <c r="RBC583" s="35"/>
      <c r="RBD583" s="106"/>
      <c r="RBE583" s="35"/>
      <c r="RBF583" s="106"/>
      <c r="RBG583" s="35"/>
      <c r="RBH583" s="106"/>
      <c r="RBI583" s="35"/>
      <c r="RBJ583" s="106"/>
      <c r="RBK583" s="35"/>
      <c r="RBL583" s="106"/>
      <c r="RBM583" s="35"/>
      <c r="RBN583" s="106"/>
      <c r="RBO583" s="35"/>
      <c r="RBP583" s="106"/>
      <c r="RBQ583" s="35"/>
      <c r="RBR583" s="106"/>
      <c r="RBS583" s="35"/>
      <c r="RBT583" s="106"/>
      <c r="RBU583" s="35"/>
      <c r="RBV583" s="106"/>
      <c r="RBW583" s="35"/>
      <c r="RBX583" s="106"/>
      <c r="RBY583" s="35"/>
      <c r="RBZ583" s="106"/>
      <c r="RCA583" s="35"/>
      <c r="RCB583" s="106"/>
      <c r="RCC583" s="35"/>
      <c r="RCD583" s="106"/>
      <c r="RCE583" s="35"/>
      <c r="RCF583" s="106"/>
      <c r="RCG583" s="35"/>
      <c r="RCH583" s="106"/>
      <c r="RCI583" s="35"/>
      <c r="RCJ583" s="106"/>
      <c r="RCK583" s="35"/>
      <c r="RCL583" s="106"/>
      <c r="RCM583" s="35"/>
      <c r="RCN583" s="106"/>
      <c r="RCO583" s="35"/>
      <c r="RCP583" s="106"/>
      <c r="RCQ583" s="35"/>
      <c r="RCR583" s="106"/>
      <c r="RCS583" s="35"/>
      <c r="RCT583" s="106"/>
      <c r="RCU583" s="35"/>
      <c r="RCV583" s="106"/>
      <c r="RCW583" s="35"/>
      <c r="RCX583" s="106"/>
      <c r="RCY583" s="35"/>
      <c r="RCZ583" s="106"/>
      <c r="RDA583" s="35"/>
      <c r="RDB583" s="106"/>
      <c r="RDC583" s="35"/>
      <c r="RDD583" s="106"/>
      <c r="RDE583" s="35"/>
      <c r="RDF583" s="106"/>
      <c r="RDG583" s="35"/>
      <c r="RDH583" s="106"/>
      <c r="RDI583" s="35"/>
      <c r="RDJ583" s="106"/>
      <c r="RDK583" s="35"/>
      <c r="RDL583" s="106"/>
      <c r="RDM583" s="35"/>
      <c r="RDN583" s="106"/>
      <c r="RDO583" s="35"/>
      <c r="RDP583" s="106"/>
      <c r="RDQ583" s="35"/>
      <c r="RDR583" s="106"/>
      <c r="RDS583" s="35"/>
      <c r="RDT583" s="106"/>
      <c r="RDU583" s="35"/>
      <c r="RDV583" s="106"/>
      <c r="RDW583" s="35"/>
      <c r="RDX583" s="106"/>
      <c r="RDY583" s="35"/>
      <c r="RDZ583" s="106"/>
      <c r="REA583" s="35"/>
      <c r="REB583" s="106"/>
      <c r="REC583" s="35"/>
      <c r="RED583" s="106"/>
      <c r="REE583" s="35"/>
      <c r="REF583" s="106"/>
      <c r="REG583" s="35"/>
      <c r="REH583" s="106"/>
      <c r="REI583" s="35"/>
      <c r="REJ583" s="106"/>
      <c r="REK583" s="35"/>
      <c r="REL583" s="106"/>
      <c r="REM583" s="35"/>
      <c r="REN583" s="106"/>
      <c r="REO583" s="35"/>
      <c r="REP583" s="106"/>
      <c r="REQ583" s="35"/>
      <c r="RER583" s="106"/>
      <c r="RES583" s="35"/>
      <c r="RET583" s="106"/>
      <c r="REU583" s="35"/>
      <c r="REV583" s="106"/>
      <c r="REW583" s="35"/>
      <c r="REX583" s="106"/>
      <c r="REY583" s="35"/>
      <c r="REZ583" s="106"/>
      <c r="RFA583" s="35"/>
      <c r="RFB583" s="106"/>
      <c r="RFC583" s="35"/>
      <c r="RFD583" s="106"/>
      <c r="RFE583" s="35"/>
      <c r="RFF583" s="106"/>
      <c r="RFG583" s="35"/>
      <c r="RFH583" s="106"/>
      <c r="RFI583" s="35"/>
      <c r="RFJ583" s="106"/>
      <c r="RFK583" s="35"/>
      <c r="RFL583" s="106"/>
      <c r="RFM583" s="35"/>
      <c r="RFN583" s="106"/>
      <c r="RFO583" s="35"/>
      <c r="RFP583" s="106"/>
      <c r="RFQ583" s="35"/>
      <c r="RFR583" s="106"/>
      <c r="RFS583" s="35"/>
      <c r="RFT583" s="106"/>
      <c r="RFU583" s="35"/>
      <c r="RFV583" s="106"/>
      <c r="RFW583" s="35"/>
      <c r="RFX583" s="106"/>
      <c r="RFY583" s="35"/>
      <c r="RFZ583" s="106"/>
      <c r="RGA583" s="35"/>
      <c r="RGB583" s="106"/>
      <c r="RGC583" s="35"/>
      <c r="RGD583" s="106"/>
      <c r="RGE583" s="35"/>
      <c r="RGF583" s="106"/>
      <c r="RGG583" s="35"/>
      <c r="RGH583" s="106"/>
      <c r="RGI583" s="35"/>
      <c r="RGJ583" s="106"/>
      <c r="RGK583" s="35"/>
      <c r="RGL583" s="106"/>
      <c r="RGM583" s="35"/>
      <c r="RGN583" s="106"/>
      <c r="RGO583" s="35"/>
      <c r="RGP583" s="106"/>
      <c r="RGQ583" s="35"/>
      <c r="RGR583" s="106"/>
      <c r="RGS583" s="35"/>
      <c r="RGT583" s="106"/>
      <c r="RGU583" s="35"/>
      <c r="RGV583" s="106"/>
      <c r="RGW583" s="35"/>
      <c r="RGX583" s="106"/>
      <c r="RGY583" s="35"/>
      <c r="RGZ583" s="106"/>
      <c r="RHA583" s="35"/>
      <c r="RHB583" s="106"/>
      <c r="RHC583" s="35"/>
      <c r="RHD583" s="106"/>
      <c r="RHE583" s="35"/>
      <c r="RHF583" s="106"/>
      <c r="RHG583" s="35"/>
      <c r="RHH583" s="106"/>
      <c r="RHI583" s="35"/>
      <c r="RHJ583" s="106"/>
      <c r="RHK583" s="35"/>
      <c r="RHL583" s="106"/>
      <c r="RHM583" s="35"/>
      <c r="RHN583" s="106"/>
      <c r="RHO583" s="35"/>
      <c r="RHP583" s="106"/>
      <c r="RHQ583" s="35"/>
      <c r="RHR583" s="106"/>
      <c r="RHS583" s="35"/>
      <c r="RHT583" s="106"/>
      <c r="RHU583" s="35"/>
      <c r="RHV583" s="106"/>
      <c r="RHW583" s="35"/>
      <c r="RHX583" s="106"/>
      <c r="RHY583" s="35"/>
      <c r="RHZ583" s="106"/>
      <c r="RIA583" s="35"/>
      <c r="RIB583" s="106"/>
      <c r="RIC583" s="35"/>
      <c r="RID583" s="106"/>
      <c r="RIE583" s="35"/>
      <c r="RIF583" s="106"/>
      <c r="RIG583" s="35"/>
      <c r="RIH583" s="106"/>
      <c r="RII583" s="35"/>
      <c r="RIJ583" s="106"/>
      <c r="RIK583" s="35"/>
      <c r="RIL583" s="106"/>
      <c r="RIM583" s="35"/>
      <c r="RIN583" s="106"/>
      <c r="RIO583" s="35"/>
      <c r="RIP583" s="106"/>
      <c r="RIQ583" s="35"/>
      <c r="RIR583" s="106"/>
      <c r="RIS583" s="35"/>
      <c r="RIT583" s="106"/>
      <c r="RIU583" s="35"/>
      <c r="RIV583" s="106"/>
      <c r="RIW583" s="35"/>
      <c r="RIX583" s="106"/>
      <c r="RIY583" s="35"/>
      <c r="RIZ583" s="106"/>
      <c r="RJA583" s="35"/>
      <c r="RJB583" s="106"/>
      <c r="RJC583" s="35"/>
      <c r="RJD583" s="106"/>
      <c r="RJE583" s="35"/>
      <c r="RJF583" s="106"/>
      <c r="RJG583" s="35"/>
      <c r="RJH583" s="106"/>
      <c r="RJI583" s="35"/>
      <c r="RJJ583" s="106"/>
      <c r="RJK583" s="35"/>
      <c r="RJL583" s="106"/>
      <c r="RJM583" s="35"/>
      <c r="RJN583" s="106"/>
      <c r="RJO583" s="35"/>
      <c r="RJP583" s="106"/>
      <c r="RJQ583" s="35"/>
      <c r="RJR583" s="106"/>
      <c r="RJS583" s="35"/>
      <c r="RJT583" s="106"/>
      <c r="RJU583" s="35"/>
      <c r="RJV583" s="106"/>
      <c r="RJW583" s="35"/>
      <c r="RJX583" s="106"/>
      <c r="RJY583" s="35"/>
      <c r="RJZ583" s="106"/>
      <c r="RKA583" s="35"/>
      <c r="RKB583" s="106"/>
      <c r="RKC583" s="35"/>
      <c r="RKD583" s="106"/>
      <c r="RKE583" s="35"/>
      <c r="RKF583" s="106"/>
      <c r="RKG583" s="35"/>
      <c r="RKH583" s="106"/>
      <c r="RKI583" s="35"/>
      <c r="RKJ583" s="106"/>
      <c r="RKK583" s="35"/>
      <c r="RKL583" s="106"/>
      <c r="RKM583" s="35"/>
      <c r="RKN583" s="106"/>
      <c r="RKO583" s="35"/>
      <c r="RKP583" s="106"/>
      <c r="RKQ583" s="35"/>
      <c r="RKR583" s="106"/>
      <c r="RKS583" s="35"/>
      <c r="RKT583" s="106"/>
      <c r="RKU583" s="35"/>
      <c r="RKV583" s="106"/>
      <c r="RKW583" s="35"/>
      <c r="RKX583" s="106"/>
      <c r="RKY583" s="35"/>
      <c r="RKZ583" s="106"/>
      <c r="RLA583" s="35"/>
      <c r="RLB583" s="106"/>
      <c r="RLC583" s="35"/>
      <c r="RLD583" s="106"/>
      <c r="RLE583" s="35"/>
      <c r="RLF583" s="106"/>
      <c r="RLG583" s="35"/>
      <c r="RLH583" s="106"/>
      <c r="RLI583" s="35"/>
      <c r="RLJ583" s="106"/>
      <c r="RLK583" s="35"/>
      <c r="RLL583" s="106"/>
      <c r="RLM583" s="35"/>
      <c r="RLN583" s="106"/>
      <c r="RLO583" s="35"/>
      <c r="RLP583" s="106"/>
      <c r="RLQ583" s="35"/>
      <c r="RLR583" s="106"/>
      <c r="RLS583" s="35"/>
      <c r="RLT583" s="106"/>
      <c r="RLU583" s="35"/>
      <c r="RLV583" s="106"/>
      <c r="RLW583" s="35"/>
      <c r="RLX583" s="106"/>
      <c r="RLY583" s="35"/>
      <c r="RLZ583" s="106"/>
      <c r="RMA583" s="35"/>
      <c r="RMB583" s="106"/>
      <c r="RMC583" s="35"/>
      <c r="RMD583" s="106"/>
      <c r="RME583" s="35"/>
      <c r="RMF583" s="106"/>
      <c r="RMG583" s="35"/>
      <c r="RMH583" s="106"/>
      <c r="RMI583" s="35"/>
      <c r="RMJ583" s="106"/>
      <c r="RMK583" s="35"/>
      <c r="RML583" s="106"/>
      <c r="RMM583" s="35"/>
      <c r="RMN583" s="106"/>
      <c r="RMO583" s="35"/>
      <c r="RMP583" s="106"/>
      <c r="RMQ583" s="35"/>
      <c r="RMR583" s="106"/>
      <c r="RMS583" s="35"/>
      <c r="RMT583" s="106"/>
      <c r="RMU583" s="35"/>
      <c r="RMV583" s="106"/>
      <c r="RMW583" s="35"/>
      <c r="RMX583" s="106"/>
      <c r="RMY583" s="35"/>
      <c r="RMZ583" s="106"/>
      <c r="RNA583" s="35"/>
      <c r="RNB583" s="106"/>
      <c r="RNC583" s="35"/>
      <c r="RND583" s="106"/>
      <c r="RNE583" s="35"/>
      <c r="RNF583" s="106"/>
      <c r="RNG583" s="35"/>
      <c r="RNH583" s="106"/>
      <c r="RNI583" s="35"/>
      <c r="RNJ583" s="106"/>
      <c r="RNK583" s="35"/>
      <c r="RNL583" s="106"/>
      <c r="RNM583" s="35"/>
      <c r="RNN583" s="106"/>
      <c r="RNO583" s="35"/>
      <c r="RNP583" s="106"/>
      <c r="RNQ583" s="35"/>
      <c r="RNR583" s="106"/>
      <c r="RNS583" s="35"/>
      <c r="RNT583" s="106"/>
      <c r="RNU583" s="35"/>
      <c r="RNV583" s="106"/>
      <c r="RNW583" s="35"/>
      <c r="RNX583" s="106"/>
      <c r="RNY583" s="35"/>
      <c r="RNZ583" s="106"/>
      <c r="ROA583" s="35"/>
      <c r="ROB583" s="106"/>
      <c r="ROC583" s="35"/>
      <c r="ROD583" s="106"/>
      <c r="ROE583" s="35"/>
      <c r="ROF583" s="106"/>
      <c r="ROG583" s="35"/>
      <c r="ROH583" s="106"/>
      <c r="ROI583" s="35"/>
      <c r="ROJ583" s="106"/>
      <c r="ROK583" s="35"/>
      <c r="ROL583" s="106"/>
      <c r="ROM583" s="35"/>
      <c r="RON583" s="106"/>
      <c r="ROO583" s="35"/>
      <c r="ROP583" s="106"/>
      <c r="ROQ583" s="35"/>
      <c r="ROR583" s="106"/>
      <c r="ROS583" s="35"/>
      <c r="ROT583" s="106"/>
      <c r="ROU583" s="35"/>
      <c r="ROV583" s="106"/>
      <c r="ROW583" s="35"/>
      <c r="ROX583" s="106"/>
      <c r="ROY583" s="35"/>
      <c r="ROZ583" s="106"/>
      <c r="RPA583" s="35"/>
      <c r="RPB583" s="106"/>
      <c r="RPC583" s="35"/>
      <c r="RPD583" s="106"/>
      <c r="RPE583" s="35"/>
      <c r="RPF583" s="106"/>
      <c r="RPG583" s="35"/>
      <c r="RPH583" s="106"/>
      <c r="RPI583" s="35"/>
      <c r="RPJ583" s="106"/>
      <c r="RPK583" s="35"/>
      <c r="RPL583" s="106"/>
      <c r="RPM583" s="35"/>
      <c r="RPN583" s="106"/>
      <c r="RPO583" s="35"/>
      <c r="RPP583" s="106"/>
      <c r="RPQ583" s="35"/>
      <c r="RPR583" s="106"/>
      <c r="RPS583" s="35"/>
      <c r="RPT583" s="106"/>
      <c r="RPU583" s="35"/>
      <c r="RPV583" s="106"/>
      <c r="RPW583" s="35"/>
      <c r="RPX583" s="106"/>
      <c r="RPY583" s="35"/>
      <c r="RPZ583" s="106"/>
      <c r="RQA583" s="35"/>
      <c r="RQB583" s="106"/>
      <c r="RQC583" s="35"/>
      <c r="RQD583" s="106"/>
      <c r="RQE583" s="35"/>
      <c r="RQF583" s="106"/>
      <c r="RQG583" s="35"/>
      <c r="RQH583" s="106"/>
      <c r="RQI583" s="35"/>
      <c r="RQJ583" s="106"/>
      <c r="RQK583" s="35"/>
      <c r="RQL583" s="106"/>
      <c r="RQM583" s="35"/>
      <c r="RQN583" s="106"/>
      <c r="RQO583" s="35"/>
      <c r="RQP583" s="106"/>
      <c r="RQQ583" s="35"/>
      <c r="RQR583" s="106"/>
      <c r="RQS583" s="35"/>
      <c r="RQT583" s="106"/>
      <c r="RQU583" s="35"/>
      <c r="RQV583" s="106"/>
      <c r="RQW583" s="35"/>
      <c r="RQX583" s="106"/>
      <c r="RQY583" s="35"/>
      <c r="RQZ583" s="106"/>
      <c r="RRA583" s="35"/>
      <c r="RRB583" s="106"/>
      <c r="RRC583" s="35"/>
      <c r="RRD583" s="106"/>
      <c r="RRE583" s="35"/>
      <c r="RRF583" s="106"/>
      <c r="RRG583" s="35"/>
      <c r="RRH583" s="106"/>
      <c r="RRI583" s="35"/>
      <c r="RRJ583" s="106"/>
      <c r="RRK583" s="35"/>
      <c r="RRL583" s="106"/>
      <c r="RRM583" s="35"/>
      <c r="RRN583" s="106"/>
      <c r="RRO583" s="35"/>
      <c r="RRP583" s="106"/>
      <c r="RRQ583" s="35"/>
      <c r="RRR583" s="106"/>
      <c r="RRS583" s="35"/>
      <c r="RRT583" s="106"/>
      <c r="RRU583" s="35"/>
      <c r="RRV583" s="106"/>
      <c r="RRW583" s="35"/>
      <c r="RRX583" s="106"/>
      <c r="RRY583" s="35"/>
      <c r="RRZ583" s="106"/>
      <c r="RSA583" s="35"/>
      <c r="RSB583" s="106"/>
      <c r="RSC583" s="35"/>
      <c r="RSD583" s="106"/>
      <c r="RSE583" s="35"/>
      <c r="RSF583" s="106"/>
      <c r="RSG583" s="35"/>
      <c r="RSH583" s="106"/>
      <c r="RSI583" s="35"/>
      <c r="RSJ583" s="106"/>
      <c r="RSK583" s="35"/>
      <c r="RSL583" s="106"/>
      <c r="RSM583" s="35"/>
      <c r="RSN583" s="106"/>
      <c r="RSO583" s="35"/>
      <c r="RSP583" s="106"/>
      <c r="RSQ583" s="35"/>
      <c r="RSR583" s="106"/>
      <c r="RSS583" s="35"/>
      <c r="RST583" s="106"/>
      <c r="RSU583" s="35"/>
      <c r="RSV583" s="106"/>
      <c r="RSW583" s="35"/>
      <c r="RSX583" s="106"/>
      <c r="RSY583" s="35"/>
      <c r="RSZ583" s="106"/>
      <c r="RTA583" s="35"/>
      <c r="RTB583" s="106"/>
      <c r="RTC583" s="35"/>
      <c r="RTD583" s="106"/>
      <c r="RTE583" s="35"/>
      <c r="RTF583" s="106"/>
      <c r="RTG583" s="35"/>
      <c r="RTH583" s="106"/>
      <c r="RTI583" s="35"/>
      <c r="RTJ583" s="106"/>
      <c r="RTK583" s="35"/>
      <c r="RTL583" s="106"/>
      <c r="RTM583" s="35"/>
      <c r="RTN583" s="106"/>
      <c r="RTO583" s="35"/>
      <c r="RTP583" s="106"/>
      <c r="RTQ583" s="35"/>
      <c r="RTR583" s="106"/>
      <c r="RTS583" s="35"/>
      <c r="RTT583" s="106"/>
      <c r="RTU583" s="35"/>
      <c r="RTV583" s="106"/>
      <c r="RTW583" s="35"/>
      <c r="RTX583" s="106"/>
      <c r="RTY583" s="35"/>
      <c r="RTZ583" s="106"/>
      <c r="RUA583" s="35"/>
      <c r="RUB583" s="106"/>
      <c r="RUC583" s="35"/>
      <c r="RUD583" s="106"/>
      <c r="RUE583" s="35"/>
      <c r="RUF583" s="106"/>
      <c r="RUG583" s="35"/>
      <c r="RUH583" s="106"/>
      <c r="RUI583" s="35"/>
      <c r="RUJ583" s="106"/>
      <c r="RUK583" s="35"/>
      <c r="RUL583" s="106"/>
      <c r="RUM583" s="35"/>
      <c r="RUN583" s="106"/>
      <c r="RUO583" s="35"/>
      <c r="RUP583" s="106"/>
      <c r="RUQ583" s="35"/>
      <c r="RUR583" s="106"/>
      <c r="RUS583" s="35"/>
      <c r="RUT583" s="106"/>
      <c r="RUU583" s="35"/>
      <c r="RUV583" s="106"/>
      <c r="RUW583" s="35"/>
      <c r="RUX583" s="106"/>
      <c r="RUY583" s="35"/>
      <c r="RUZ583" s="106"/>
      <c r="RVA583" s="35"/>
      <c r="RVB583" s="106"/>
      <c r="RVC583" s="35"/>
      <c r="RVD583" s="106"/>
      <c r="RVE583" s="35"/>
      <c r="RVF583" s="106"/>
      <c r="RVG583" s="35"/>
      <c r="RVH583" s="106"/>
      <c r="RVI583" s="35"/>
      <c r="RVJ583" s="106"/>
      <c r="RVK583" s="35"/>
      <c r="RVL583" s="106"/>
      <c r="RVM583" s="35"/>
      <c r="RVN583" s="106"/>
      <c r="RVO583" s="35"/>
      <c r="RVP583" s="106"/>
      <c r="RVQ583" s="35"/>
      <c r="RVR583" s="106"/>
      <c r="RVS583" s="35"/>
      <c r="RVT583" s="106"/>
      <c r="RVU583" s="35"/>
      <c r="RVV583" s="106"/>
      <c r="RVW583" s="35"/>
      <c r="RVX583" s="106"/>
      <c r="RVY583" s="35"/>
      <c r="RVZ583" s="106"/>
      <c r="RWA583" s="35"/>
      <c r="RWB583" s="106"/>
      <c r="RWC583" s="35"/>
      <c r="RWD583" s="106"/>
      <c r="RWE583" s="35"/>
      <c r="RWF583" s="106"/>
      <c r="RWG583" s="35"/>
      <c r="RWH583" s="106"/>
      <c r="RWI583" s="35"/>
      <c r="RWJ583" s="106"/>
      <c r="RWK583" s="35"/>
      <c r="RWL583" s="106"/>
      <c r="RWM583" s="35"/>
      <c r="RWN583" s="106"/>
      <c r="RWO583" s="35"/>
      <c r="RWP583" s="106"/>
      <c r="RWQ583" s="35"/>
      <c r="RWR583" s="106"/>
      <c r="RWS583" s="35"/>
      <c r="RWT583" s="106"/>
      <c r="RWU583" s="35"/>
      <c r="RWV583" s="106"/>
      <c r="RWW583" s="35"/>
      <c r="RWX583" s="106"/>
      <c r="RWY583" s="35"/>
      <c r="RWZ583" s="106"/>
      <c r="RXA583" s="35"/>
      <c r="RXB583" s="106"/>
      <c r="RXC583" s="35"/>
      <c r="RXD583" s="106"/>
      <c r="RXE583" s="35"/>
      <c r="RXF583" s="106"/>
      <c r="RXG583" s="35"/>
      <c r="RXH583" s="106"/>
      <c r="RXI583" s="35"/>
      <c r="RXJ583" s="106"/>
      <c r="RXK583" s="35"/>
      <c r="RXL583" s="106"/>
      <c r="RXM583" s="35"/>
      <c r="RXN583" s="106"/>
      <c r="RXO583" s="35"/>
      <c r="RXP583" s="106"/>
      <c r="RXQ583" s="35"/>
      <c r="RXR583" s="106"/>
      <c r="RXS583" s="35"/>
      <c r="RXT583" s="106"/>
      <c r="RXU583" s="35"/>
      <c r="RXV583" s="106"/>
      <c r="RXW583" s="35"/>
      <c r="RXX583" s="106"/>
      <c r="RXY583" s="35"/>
      <c r="RXZ583" s="106"/>
      <c r="RYA583" s="35"/>
      <c r="RYB583" s="106"/>
      <c r="RYC583" s="35"/>
      <c r="RYD583" s="106"/>
      <c r="RYE583" s="35"/>
      <c r="RYF583" s="106"/>
      <c r="RYG583" s="35"/>
      <c r="RYH583" s="106"/>
      <c r="RYI583" s="35"/>
      <c r="RYJ583" s="106"/>
      <c r="RYK583" s="35"/>
      <c r="RYL583" s="106"/>
      <c r="RYM583" s="35"/>
      <c r="RYN583" s="106"/>
      <c r="RYO583" s="35"/>
      <c r="RYP583" s="106"/>
      <c r="RYQ583" s="35"/>
      <c r="RYR583" s="106"/>
      <c r="RYS583" s="35"/>
      <c r="RYT583" s="106"/>
      <c r="RYU583" s="35"/>
      <c r="RYV583" s="106"/>
      <c r="RYW583" s="35"/>
      <c r="RYX583" s="106"/>
      <c r="RYY583" s="35"/>
      <c r="RYZ583" s="106"/>
      <c r="RZA583" s="35"/>
      <c r="RZB583" s="106"/>
      <c r="RZC583" s="35"/>
      <c r="RZD583" s="106"/>
      <c r="RZE583" s="35"/>
      <c r="RZF583" s="106"/>
      <c r="RZG583" s="35"/>
      <c r="RZH583" s="106"/>
      <c r="RZI583" s="35"/>
      <c r="RZJ583" s="106"/>
      <c r="RZK583" s="35"/>
      <c r="RZL583" s="106"/>
      <c r="RZM583" s="35"/>
      <c r="RZN583" s="106"/>
      <c r="RZO583" s="35"/>
      <c r="RZP583" s="106"/>
      <c r="RZQ583" s="35"/>
      <c r="RZR583" s="106"/>
      <c r="RZS583" s="35"/>
      <c r="RZT583" s="106"/>
      <c r="RZU583" s="35"/>
      <c r="RZV583" s="106"/>
      <c r="RZW583" s="35"/>
      <c r="RZX583" s="106"/>
      <c r="RZY583" s="35"/>
      <c r="RZZ583" s="106"/>
      <c r="SAA583" s="35"/>
      <c r="SAB583" s="106"/>
      <c r="SAC583" s="35"/>
      <c r="SAD583" s="106"/>
      <c r="SAE583" s="35"/>
      <c r="SAF583" s="106"/>
      <c r="SAG583" s="35"/>
      <c r="SAH583" s="106"/>
      <c r="SAI583" s="35"/>
      <c r="SAJ583" s="106"/>
      <c r="SAK583" s="35"/>
      <c r="SAL583" s="106"/>
      <c r="SAM583" s="35"/>
      <c r="SAN583" s="106"/>
      <c r="SAO583" s="35"/>
      <c r="SAP583" s="106"/>
      <c r="SAQ583" s="35"/>
      <c r="SAR583" s="106"/>
      <c r="SAS583" s="35"/>
      <c r="SAT583" s="106"/>
      <c r="SAU583" s="35"/>
      <c r="SAV583" s="106"/>
      <c r="SAW583" s="35"/>
      <c r="SAX583" s="106"/>
      <c r="SAY583" s="35"/>
      <c r="SAZ583" s="106"/>
      <c r="SBA583" s="35"/>
      <c r="SBB583" s="106"/>
      <c r="SBC583" s="35"/>
      <c r="SBD583" s="106"/>
      <c r="SBE583" s="35"/>
      <c r="SBF583" s="106"/>
      <c r="SBG583" s="35"/>
      <c r="SBH583" s="106"/>
      <c r="SBI583" s="35"/>
      <c r="SBJ583" s="106"/>
      <c r="SBK583" s="35"/>
      <c r="SBL583" s="106"/>
      <c r="SBM583" s="35"/>
      <c r="SBN583" s="106"/>
      <c r="SBO583" s="35"/>
      <c r="SBP583" s="106"/>
      <c r="SBQ583" s="35"/>
      <c r="SBR583" s="106"/>
      <c r="SBS583" s="35"/>
      <c r="SBT583" s="106"/>
      <c r="SBU583" s="35"/>
      <c r="SBV583" s="106"/>
      <c r="SBW583" s="35"/>
      <c r="SBX583" s="106"/>
      <c r="SBY583" s="35"/>
      <c r="SBZ583" s="106"/>
      <c r="SCA583" s="35"/>
      <c r="SCB583" s="106"/>
      <c r="SCC583" s="35"/>
      <c r="SCD583" s="106"/>
      <c r="SCE583" s="35"/>
      <c r="SCF583" s="106"/>
      <c r="SCG583" s="35"/>
      <c r="SCH583" s="106"/>
      <c r="SCI583" s="35"/>
      <c r="SCJ583" s="106"/>
      <c r="SCK583" s="35"/>
      <c r="SCL583" s="106"/>
      <c r="SCM583" s="35"/>
      <c r="SCN583" s="106"/>
      <c r="SCO583" s="35"/>
      <c r="SCP583" s="106"/>
      <c r="SCQ583" s="35"/>
      <c r="SCR583" s="106"/>
      <c r="SCS583" s="35"/>
      <c r="SCT583" s="106"/>
      <c r="SCU583" s="35"/>
      <c r="SCV583" s="106"/>
      <c r="SCW583" s="35"/>
      <c r="SCX583" s="106"/>
      <c r="SCY583" s="35"/>
      <c r="SCZ583" s="106"/>
      <c r="SDA583" s="35"/>
      <c r="SDB583" s="106"/>
      <c r="SDC583" s="35"/>
      <c r="SDD583" s="106"/>
      <c r="SDE583" s="35"/>
      <c r="SDF583" s="106"/>
      <c r="SDG583" s="35"/>
      <c r="SDH583" s="106"/>
      <c r="SDI583" s="35"/>
      <c r="SDJ583" s="106"/>
      <c r="SDK583" s="35"/>
      <c r="SDL583" s="106"/>
      <c r="SDM583" s="35"/>
      <c r="SDN583" s="106"/>
      <c r="SDO583" s="35"/>
      <c r="SDP583" s="106"/>
      <c r="SDQ583" s="35"/>
      <c r="SDR583" s="106"/>
      <c r="SDS583" s="35"/>
      <c r="SDT583" s="106"/>
      <c r="SDU583" s="35"/>
      <c r="SDV583" s="106"/>
      <c r="SDW583" s="35"/>
      <c r="SDX583" s="106"/>
      <c r="SDY583" s="35"/>
      <c r="SDZ583" s="106"/>
      <c r="SEA583" s="35"/>
      <c r="SEB583" s="106"/>
      <c r="SEC583" s="35"/>
      <c r="SED583" s="106"/>
      <c r="SEE583" s="35"/>
      <c r="SEF583" s="106"/>
      <c r="SEG583" s="35"/>
      <c r="SEH583" s="106"/>
      <c r="SEI583" s="35"/>
      <c r="SEJ583" s="106"/>
      <c r="SEK583" s="35"/>
      <c r="SEL583" s="106"/>
      <c r="SEM583" s="35"/>
      <c r="SEN583" s="106"/>
      <c r="SEO583" s="35"/>
      <c r="SEP583" s="106"/>
      <c r="SEQ583" s="35"/>
      <c r="SER583" s="106"/>
      <c r="SES583" s="35"/>
      <c r="SET583" s="106"/>
      <c r="SEU583" s="35"/>
      <c r="SEV583" s="106"/>
      <c r="SEW583" s="35"/>
      <c r="SEX583" s="106"/>
      <c r="SEY583" s="35"/>
      <c r="SEZ583" s="106"/>
      <c r="SFA583" s="35"/>
      <c r="SFB583" s="106"/>
      <c r="SFC583" s="35"/>
      <c r="SFD583" s="106"/>
      <c r="SFE583" s="35"/>
      <c r="SFF583" s="106"/>
      <c r="SFG583" s="35"/>
      <c r="SFH583" s="106"/>
      <c r="SFI583" s="35"/>
      <c r="SFJ583" s="106"/>
      <c r="SFK583" s="35"/>
      <c r="SFL583" s="106"/>
      <c r="SFM583" s="35"/>
      <c r="SFN583" s="106"/>
      <c r="SFO583" s="35"/>
      <c r="SFP583" s="106"/>
      <c r="SFQ583" s="35"/>
      <c r="SFR583" s="106"/>
      <c r="SFS583" s="35"/>
      <c r="SFT583" s="106"/>
      <c r="SFU583" s="35"/>
      <c r="SFV583" s="106"/>
      <c r="SFW583" s="35"/>
      <c r="SFX583" s="106"/>
      <c r="SFY583" s="35"/>
      <c r="SFZ583" s="106"/>
      <c r="SGA583" s="35"/>
      <c r="SGB583" s="106"/>
      <c r="SGC583" s="35"/>
      <c r="SGD583" s="106"/>
      <c r="SGE583" s="35"/>
      <c r="SGF583" s="106"/>
      <c r="SGG583" s="35"/>
      <c r="SGH583" s="106"/>
      <c r="SGI583" s="35"/>
      <c r="SGJ583" s="106"/>
      <c r="SGK583" s="35"/>
      <c r="SGL583" s="106"/>
      <c r="SGM583" s="35"/>
      <c r="SGN583" s="106"/>
      <c r="SGO583" s="35"/>
      <c r="SGP583" s="106"/>
      <c r="SGQ583" s="35"/>
      <c r="SGR583" s="106"/>
      <c r="SGS583" s="35"/>
      <c r="SGT583" s="106"/>
      <c r="SGU583" s="35"/>
      <c r="SGV583" s="106"/>
      <c r="SGW583" s="35"/>
      <c r="SGX583" s="106"/>
      <c r="SGY583" s="35"/>
      <c r="SGZ583" s="106"/>
      <c r="SHA583" s="35"/>
      <c r="SHB583" s="106"/>
      <c r="SHC583" s="35"/>
      <c r="SHD583" s="106"/>
      <c r="SHE583" s="35"/>
      <c r="SHF583" s="106"/>
      <c r="SHG583" s="35"/>
      <c r="SHH583" s="106"/>
      <c r="SHI583" s="35"/>
      <c r="SHJ583" s="106"/>
      <c r="SHK583" s="35"/>
      <c r="SHL583" s="106"/>
      <c r="SHM583" s="35"/>
      <c r="SHN583" s="106"/>
      <c r="SHO583" s="35"/>
      <c r="SHP583" s="106"/>
      <c r="SHQ583" s="35"/>
      <c r="SHR583" s="106"/>
      <c r="SHS583" s="35"/>
      <c r="SHT583" s="106"/>
      <c r="SHU583" s="35"/>
      <c r="SHV583" s="106"/>
      <c r="SHW583" s="35"/>
      <c r="SHX583" s="106"/>
      <c r="SHY583" s="35"/>
      <c r="SHZ583" s="106"/>
      <c r="SIA583" s="35"/>
      <c r="SIB583" s="106"/>
      <c r="SIC583" s="35"/>
      <c r="SID583" s="106"/>
      <c r="SIE583" s="35"/>
      <c r="SIF583" s="106"/>
      <c r="SIG583" s="35"/>
      <c r="SIH583" s="106"/>
      <c r="SII583" s="35"/>
      <c r="SIJ583" s="106"/>
      <c r="SIK583" s="35"/>
      <c r="SIL583" s="106"/>
      <c r="SIM583" s="35"/>
      <c r="SIN583" s="106"/>
      <c r="SIO583" s="35"/>
      <c r="SIP583" s="106"/>
      <c r="SIQ583" s="35"/>
      <c r="SIR583" s="106"/>
      <c r="SIS583" s="35"/>
      <c r="SIT583" s="106"/>
      <c r="SIU583" s="35"/>
      <c r="SIV583" s="106"/>
      <c r="SIW583" s="35"/>
      <c r="SIX583" s="106"/>
      <c r="SIY583" s="35"/>
      <c r="SIZ583" s="106"/>
      <c r="SJA583" s="35"/>
      <c r="SJB583" s="106"/>
      <c r="SJC583" s="35"/>
      <c r="SJD583" s="106"/>
      <c r="SJE583" s="35"/>
      <c r="SJF583" s="106"/>
      <c r="SJG583" s="35"/>
      <c r="SJH583" s="106"/>
      <c r="SJI583" s="35"/>
      <c r="SJJ583" s="106"/>
      <c r="SJK583" s="35"/>
      <c r="SJL583" s="106"/>
      <c r="SJM583" s="35"/>
      <c r="SJN583" s="106"/>
      <c r="SJO583" s="35"/>
      <c r="SJP583" s="106"/>
      <c r="SJQ583" s="35"/>
      <c r="SJR583" s="106"/>
      <c r="SJS583" s="35"/>
      <c r="SJT583" s="106"/>
      <c r="SJU583" s="35"/>
      <c r="SJV583" s="106"/>
      <c r="SJW583" s="35"/>
      <c r="SJX583" s="106"/>
      <c r="SJY583" s="35"/>
      <c r="SJZ583" s="106"/>
      <c r="SKA583" s="35"/>
      <c r="SKB583" s="106"/>
      <c r="SKC583" s="35"/>
      <c r="SKD583" s="106"/>
      <c r="SKE583" s="35"/>
      <c r="SKF583" s="106"/>
      <c r="SKG583" s="35"/>
      <c r="SKH583" s="106"/>
      <c r="SKI583" s="35"/>
      <c r="SKJ583" s="106"/>
      <c r="SKK583" s="35"/>
      <c r="SKL583" s="106"/>
      <c r="SKM583" s="35"/>
      <c r="SKN583" s="106"/>
      <c r="SKO583" s="35"/>
      <c r="SKP583" s="106"/>
      <c r="SKQ583" s="35"/>
      <c r="SKR583" s="106"/>
      <c r="SKS583" s="35"/>
      <c r="SKT583" s="106"/>
      <c r="SKU583" s="35"/>
      <c r="SKV583" s="106"/>
      <c r="SKW583" s="35"/>
      <c r="SKX583" s="106"/>
      <c r="SKY583" s="35"/>
      <c r="SKZ583" s="106"/>
      <c r="SLA583" s="35"/>
      <c r="SLB583" s="106"/>
      <c r="SLC583" s="35"/>
      <c r="SLD583" s="106"/>
      <c r="SLE583" s="35"/>
      <c r="SLF583" s="106"/>
      <c r="SLG583" s="35"/>
      <c r="SLH583" s="106"/>
      <c r="SLI583" s="35"/>
      <c r="SLJ583" s="106"/>
      <c r="SLK583" s="35"/>
      <c r="SLL583" s="106"/>
      <c r="SLM583" s="35"/>
      <c r="SLN583" s="106"/>
      <c r="SLO583" s="35"/>
      <c r="SLP583" s="106"/>
      <c r="SLQ583" s="35"/>
      <c r="SLR583" s="106"/>
      <c r="SLS583" s="35"/>
      <c r="SLT583" s="106"/>
      <c r="SLU583" s="35"/>
      <c r="SLV583" s="106"/>
      <c r="SLW583" s="35"/>
      <c r="SLX583" s="106"/>
      <c r="SLY583" s="35"/>
      <c r="SLZ583" s="106"/>
      <c r="SMA583" s="35"/>
      <c r="SMB583" s="106"/>
      <c r="SMC583" s="35"/>
      <c r="SMD583" s="106"/>
      <c r="SME583" s="35"/>
      <c r="SMF583" s="106"/>
      <c r="SMG583" s="35"/>
      <c r="SMH583" s="106"/>
      <c r="SMI583" s="35"/>
      <c r="SMJ583" s="106"/>
      <c r="SMK583" s="35"/>
      <c r="SML583" s="106"/>
      <c r="SMM583" s="35"/>
      <c r="SMN583" s="106"/>
      <c r="SMO583" s="35"/>
      <c r="SMP583" s="106"/>
      <c r="SMQ583" s="35"/>
      <c r="SMR583" s="106"/>
      <c r="SMS583" s="35"/>
      <c r="SMT583" s="106"/>
      <c r="SMU583" s="35"/>
      <c r="SMV583" s="106"/>
      <c r="SMW583" s="35"/>
      <c r="SMX583" s="106"/>
      <c r="SMY583" s="35"/>
      <c r="SMZ583" s="106"/>
      <c r="SNA583" s="35"/>
      <c r="SNB583" s="106"/>
      <c r="SNC583" s="35"/>
      <c r="SND583" s="106"/>
      <c r="SNE583" s="35"/>
      <c r="SNF583" s="106"/>
      <c r="SNG583" s="35"/>
      <c r="SNH583" s="106"/>
      <c r="SNI583" s="35"/>
      <c r="SNJ583" s="106"/>
      <c r="SNK583" s="35"/>
      <c r="SNL583" s="106"/>
      <c r="SNM583" s="35"/>
      <c r="SNN583" s="106"/>
      <c r="SNO583" s="35"/>
      <c r="SNP583" s="106"/>
      <c r="SNQ583" s="35"/>
      <c r="SNR583" s="106"/>
      <c r="SNS583" s="35"/>
      <c r="SNT583" s="106"/>
      <c r="SNU583" s="35"/>
      <c r="SNV583" s="106"/>
      <c r="SNW583" s="35"/>
      <c r="SNX583" s="106"/>
      <c r="SNY583" s="35"/>
      <c r="SNZ583" s="106"/>
      <c r="SOA583" s="35"/>
      <c r="SOB583" s="106"/>
      <c r="SOC583" s="35"/>
      <c r="SOD583" s="106"/>
      <c r="SOE583" s="35"/>
      <c r="SOF583" s="106"/>
      <c r="SOG583" s="35"/>
      <c r="SOH583" s="106"/>
      <c r="SOI583" s="35"/>
      <c r="SOJ583" s="106"/>
      <c r="SOK583" s="35"/>
      <c r="SOL583" s="106"/>
      <c r="SOM583" s="35"/>
      <c r="SON583" s="106"/>
      <c r="SOO583" s="35"/>
      <c r="SOP583" s="106"/>
      <c r="SOQ583" s="35"/>
      <c r="SOR583" s="106"/>
      <c r="SOS583" s="35"/>
      <c r="SOT583" s="106"/>
      <c r="SOU583" s="35"/>
      <c r="SOV583" s="106"/>
      <c r="SOW583" s="35"/>
      <c r="SOX583" s="106"/>
      <c r="SOY583" s="35"/>
      <c r="SOZ583" s="106"/>
      <c r="SPA583" s="35"/>
      <c r="SPB583" s="106"/>
      <c r="SPC583" s="35"/>
      <c r="SPD583" s="106"/>
      <c r="SPE583" s="35"/>
      <c r="SPF583" s="106"/>
      <c r="SPG583" s="35"/>
      <c r="SPH583" s="106"/>
      <c r="SPI583" s="35"/>
      <c r="SPJ583" s="106"/>
      <c r="SPK583" s="35"/>
      <c r="SPL583" s="106"/>
      <c r="SPM583" s="35"/>
      <c r="SPN583" s="106"/>
      <c r="SPO583" s="35"/>
      <c r="SPP583" s="106"/>
      <c r="SPQ583" s="35"/>
      <c r="SPR583" s="106"/>
      <c r="SPS583" s="35"/>
      <c r="SPT583" s="106"/>
      <c r="SPU583" s="35"/>
      <c r="SPV583" s="106"/>
      <c r="SPW583" s="35"/>
      <c r="SPX583" s="106"/>
      <c r="SPY583" s="35"/>
      <c r="SPZ583" s="106"/>
      <c r="SQA583" s="35"/>
      <c r="SQB583" s="106"/>
      <c r="SQC583" s="35"/>
      <c r="SQD583" s="106"/>
      <c r="SQE583" s="35"/>
      <c r="SQF583" s="106"/>
      <c r="SQG583" s="35"/>
      <c r="SQH583" s="106"/>
      <c r="SQI583" s="35"/>
      <c r="SQJ583" s="106"/>
      <c r="SQK583" s="35"/>
      <c r="SQL583" s="106"/>
      <c r="SQM583" s="35"/>
      <c r="SQN583" s="106"/>
      <c r="SQO583" s="35"/>
      <c r="SQP583" s="106"/>
      <c r="SQQ583" s="35"/>
      <c r="SQR583" s="106"/>
      <c r="SQS583" s="35"/>
      <c r="SQT583" s="106"/>
      <c r="SQU583" s="35"/>
      <c r="SQV583" s="106"/>
      <c r="SQW583" s="35"/>
      <c r="SQX583" s="106"/>
      <c r="SQY583" s="35"/>
      <c r="SQZ583" s="106"/>
      <c r="SRA583" s="35"/>
      <c r="SRB583" s="106"/>
      <c r="SRC583" s="35"/>
      <c r="SRD583" s="106"/>
      <c r="SRE583" s="35"/>
      <c r="SRF583" s="106"/>
      <c r="SRG583" s="35"/>
      <c r="SRH583" s="106"/>
      <c r="SRI583" s="35"/>
      <c r="SRJ583" s="106"/>
      <c r="SRK583" s="35"/>
      <c r="SRL583" s="106"/>
      <c r="SRM583" s="35"/>
      <c r="SRN583" s="106"/>
      <c r="SRO583" s="35"/>
      <c r="SRP583" s="106"/>
      <c r="SRQ583" s="35"/>
      <c r="SRR583" s="106"/>
      <c r="SRS583" s="35"/>
      <c r="SRT583" s="106"/>
      <c r="SRU583" s="35"/>
      <c r="SRV583" s="106"/>
      <c r="SRW583" s="35"/>
      <c r="SRX583" s="106"/>
      <c r="SRY583" s="35"/>
      <c r="SRZ583" s="106"/>
      <c r="SSA583" s="35"/>
      <c r="SSB583" s="106"/>
      <c r="SSC583" s="35"/>
      <c r="SSD583" s="106"/>
      <c r="SSE583" s="35"/>
      <c r="SSF583" s="106"/>
      <c r="SSG583" s="35"/>
      <c r="SSH583" s="106"/>
      <c r="SSI583" s="35"/>
      <c r="SSJ583" s="106"/>
      <c r="SSK583" s="35"/>
      <c r="SSL583" s="106"/>
      <c r="SSM583" s="35"/>
      <c r="SSN583" s="106"/>
      <c r="SSO583" s="35"/>
      <c r="SSP583" s="106"/>
      <c r="SSQ583" s="35"/>
      <c r="SSR583" s="106"/>
      <c r="SSS583" s="35"/>
      <c r="SST583" s="106"/>
      <c r="SSU583" s="35"/>
      <c r="SSV583" s="106"/>
      <c r="SSW583" s="35"/>
      <c r="SSX583" s="106"/>
      <c r="SSY583" s="35"/>
      <c r="SSZ583" s="106"/>
      <c r="STA583" s="35"/>
      <c r="STB583" s="106"/>
      <c r="STC583" s="35"/>
      <c r="STD583" s="106"/>
      <c r="STE583" s="35"/>
      <c r="STF583" s="106"/>
      <c r="STG583" s="35"/>
      <c r="STH583" s="106"/>
      <c r="STI583" s="35"/>
      <c r="STJ583" s="106"/>
      <c r="STK583" s="35"/>
      <c r="STL583" s="106"/>
      <c r="STM583" s="35"/>
      <c r="STN583" s="106"/>
      <c r="STO583" s="35"/>
      <c r="STP583" s="106"/>
      <c r="STQ583" s="35"/>
      <c r="STR583" s="106"/>
      <c r="STS583" s="35"/>
      <c r="STT583" s="106"/>
      <c r="STU583" s="35"/>
      <c r="STV583" s="106"/>
      <c r="STW583" s="35"/>
      <c r="STX583" s="106"/>
      <c r="STY583" s="35"/>
      <c r="STZ583" s="106"/>
      <c r="SUA583" s="35"/>
      <c r="SUB583" s="106"/>
      <c r="SUC583" s="35"/>
      <c r="SUD583" s="106"/>
      <c r="SUE583" s="35"/>
      <c r="SUF583" s="106"/>
      <c r="SUG583" s="35"/>
      <c r="SUH583" s="106"/>
      <c r="SUI583" s="35"/>
      <c r="SUJ583" s="106"/>
      <c r="SUK583" s="35"/>
      <c r="SUL583" s="106"/>
      <c r="SUM583" s="35"/>
      <c r="SUN583" s="106"/>
      <c r="SUO583" s="35"/>
      <c r="SUP583" s="106"/>
      <c r="SUQ583" s="35"/>
      <c r="SUR583" s="106"/>
      <c r="SUS583" s="35"/>
      <c r="SUT583" s="106"/>
      <c r="SUU583" s="35"/>
      <c r="SUV583" s="106"/>
      <c r="SUW583" s="35"/>
      <c r="SUX583" s="106"/>
      <c r="SUY583" s="35"/>
      <c r="SUZ583" s="106"/>
      <c r="SVA583" s="35"/>
      <c r="SVB583" s="106"/>
      <c r="SVC583" s="35"/>
      <c r="SVD583" s="106"/>
      <c r="SVE583" s="35"/>
      <c r="SVF583" s="106"/>
      <c r="SVG583" s="35"/>
      <c r="SVH583" s="106"/>
      <c r="SVI583" s="35"/>
      <c r="SVJ583" s="106"/>
      <c r="SVK583" s="35"/>
      <c r="SVL583" s="106"/>
      <c r="SVM583" s="35"/>
      <c r="SVN583" s="106"/>
      <c r="SVO583" s="35"/>
      <c r="SVP583" s="106"/>
      <c r="SVQ583" s="35"/>
      <c r="SVR583" s="106"/>
      <c r="SVS583" s="35"/>
      <c r="SVT583" s="106"/>
      <c r="SVU583" s="35"/>
      <c r="SVV583" s="106"/>
      <c r="SVW583" s="35"/>
      <c r="SVX583" s="106"/>
      <c r="SVY583" s="35"/>
      <c r="SVZ583" s="106"/>
      <c r="SWA583" s="35"/>
      <c r="SWB583" s="106"/>
      <c r="SWC583" s="35"/>
      <c r="SWD583" s="106"/>
      <c r="SWE583" s="35"/>
      <c r="SWF583" s="106"/>
      <c r="SWG583" s="35"/>
      <c r="SWH583" s="106"/>
      <c r="SWI583" s="35"/>
      <c r="SWJ583" s="106"/>
      <c r="SWK583" s="35"/>
      <c r="SWL583" s="106"/>
      <c r="SWM583" s="35"/>
      <c r="SWN583" s="106"/>
      <c r="SWO583" s="35"/>
      <c r="SWP583" s="106"/>
      <c r="SWQ583" s="35"/>
      <c r="SWR583" s="106"/>
      <c r="SWS583" s="35"/>
      <c r="SWT583" s="106"/>
      <c r="SWU583" s="35"/>
      <c r="SWV583" s="106"/>
      <c r="SWW583" s="35"/>
      <c r="SWX583" s="106"/>
      <c r="SWY583" s="35"/>
      <c r="SWZ583" s="106"/>
      <c r="SXA583" s="35"/>
      <c r="SXB583" s="106"/>
      <c r="SXC583" s="35"/>
      <c r="SXD583" s="106"/>
      <c r="SXE583" s="35"/>
      <c r="SXF583" s="106"/>
      <c r="SXG583" s="35"/>
      <c r="SXH583" s="106"/>
      <c r="SXI583" s="35"/>
      <c r="SXJ583" s="106"/>
      <c r="SXK583" s="35"/>
      <c r="SXL583" s="106"/>
      <c r="SXM583" s="35"/>
      <c r="SXN583" s="106"/>
      <c r="SXO583" s="35"/>
      <c r="SXP583" s="106"/>
      <c r="SXQ583" s="35"/>
      <c r="SXR583" s="106"/>
      <c r="SXS583" s="35"/>
      <c r="SXT583" s="106"/>
      <c r="SXU583" s="35"/>
      <c r="SXV583" s="106"/>
      <c r="SXW583" s="35"/>
      <c r="SXX583" s="106"/>
      <c r="SXY583" s="35"/>
      <c r="SXZ583" s="106"/>
      <c r="SYA583" s="35"/>
      <c r="SYB583" s="106"/>
      <c r="SYC583" s="35"/>
      <c r="SYD583" s="106"/>
      <c r="SYE583" s="35"/>
      <c r="SYF583" s="106"/>
      <c r="SYG583" s="35"/>
      <c r="SYH583" s="106"/>
      <c r="SYI583" s="35"/>
      <c r="SYJ583" s="106"/>
      <c r="SYK583" s="35"/>
      <c r="SYL583" s="106"/>
      <c r="SYM583" s="35"/>
      <c r="SYN583" s="106"/>
      <c r="SYO583" s="35"/>
      <c r="SYP583" s="106"/>
      <c r="SYQ583" s="35"/>
      <c r="SYR583" s="106"/>
      <c r="SYS583" s="35"/>
      <c r="SYT583" s="106"/>
      <c r="SYU583" s="35"/>
      <c r="SYV583" s="106"/>
      <c r="SYW583" s="35"/>
      <c r="SYX583" s="106"/>
      <c r="SYY583" s="35"/>
      <c r="SYZ583" s="106"/>
      <c r="SZA583" s="35"/>
      <c r="SZB583" s="106"/>
      <c r="SZC583" s="35"/>
      <c r="SZD583" s="106"/>
      <c r="SZE583" s="35"/>
      <c r="SZF583" s="106"/>
      <c r="SZG583" s="35"/>
      <c r="SZH583" s="106"/>
      <c r="SZI583" s="35"/>
      <c r="SZJ583" s="106"/>
      <c r="SZK583" s="35"/>
      <c r="SZL583" s="106"/>
      <c r="SZM583" s="35"/>
      <c r="SZN583" s="106"/>
      <c r="SZO583" s="35"/>
      <c r="SZP583" s="106"/>
      <c r="SZQ583" s="35"/>
      <c r="SZR583" s="106"/>
      <c r="SZS583" s="35"/>
      <c r="SZT583" s="106"/>
      <c r="SZU583" s="35"/>
      <c r="SZV583" s="106"/>
      <c r="SZW583" s="35"/>
      <c r="SZX583" s="106"/>
      <c r="SZY583" s="35"/>
      <c r="SZZ583" s="106"/>
      <c r="TAA583" s="35"/>
      <c r="TAB583" s="106"/>
      <c r="TAC583" s="35"/>
      <c r="TAD583" s="106"/>
      <c r="TAE583" s="35"/>
      <c r="TAF583" s="106"/>
      <c r="TAG583" s="35"/>
      <c r="TAH583" s="106"/>
      <c r="TAI583" s="35"/>
      <c r="TAJ583" s="106"/>
      <c r="TAK583" s="35"/>
      <c r="TAL583" s="106"/>
      <c r="TAM583" s="35"/>
      <c r="TAN583" s="106"/>
      <c r="TAO583" s="35"/>
      <c r="TAP583" s="106"/>
      <c r="TAQ583" s="35"/>
      <c r="TAR583" s="106"/>
      <c r="TAS583" s="35"/>
      <c r="TAT583" s="106"/>
      <c r="TAU583" s="35"/>
      <c r="TAV583" s="106"/>
      <c r="TAW583" s="35"/>
      <c r="TAX583" s="106"/>
      <c r="TAY583" s="35"/>
      <c r="TAZ583" s="106"/>
      <c r="TBA583" s="35"/>
      <c r="TBB583" s="106"/>
      <c r="TBC583" s="35"/>
      <c r="TBD583" s="106"/>
      <c r="TBE583" s="35"/>
      <c r="TBF583" s="106"/>
      <c r="TBG583" s="35"/>
      <c r="TBH583" s="106"/>
      <c r="TBI583" s="35"/>
      <c r="TBJ583" s="106"/>
      <c r="TBK583" s="35"/>
      <c r="TBL583" s="106"/>
      <c r="TBM583" s="35"/>
      <c r="TBN583" s="106"/>
      <c r="TBO583" s="35"/>
      <c r="TBP583" s="106"/>
      <c r="TBQ583" s="35"/>
      <c r="TBR583" s="106"/>
      <c r="TBS583" s="35"/>
      <c r="TBT583" s="106"/>
      <c r="TBU583" s="35"/>
      <c r="TBV583" s="106"/>
      <c r="TBW583" s="35"/>
      <c r="TBX583" s="106"/>
      <c r="TBY583" s="35"/>
      <c r="TBZ583" s="106"/>
      <c r="TCA583" s="35"/>
      <c r="TCB583" s="106"/>
      <c r="TCC583" s="35"/>
      <c r="TCD583" s="106"/>
      <c r="TCE583" s="35"/>
      <c r="TCF583" s="106"/>
      <c r="TCG583" s="35"/>
      <c r="TCH583" s="106"/>
      <c r="TCI583" s="35"/>
      <c r="TCJ583" s="106"/>
      <c r="TCK583" s="35"/>
      <c r="TCL583" s="106"/>
      <c r="TCM583" s="35"/>
      <c r="TCN583" s="106"/>
      <c r="TCO583" s="35"/>
      <c r="TCP583" s="106"/>
      <c r="TCQ583" s="35"/>
      <c r="TCR583" s="106"/>
      <c r="TCS583" s="35"/>
      <c r="TCT583" s="106"/>
      <c r="TCU583" s="35"/>
      <c r="TCV583" s="106"/>
      <c r="TCW583" s="35"/>
      <c r="TCX583" s="106"/>
      <c r="TCY583" s="35"/>
      <c r="TCZ583" s="106"/>
      <c r="TDA583" s="35"/>
      <c r="TDB583" s="106"/>
      <c r="TDC583" s="35"/>
      <c r="TDD583" s="106"/>
      <c r="TDE583" s="35"/>
      <c r="TDF583" s="106"/>
      <c r="TDG583" s="35"/>
      <c r="TDH583" s="106"/>
      <c r="TDI583" s="35"/>
      <c r="TDJ583" s="106"/>
      <c r="TDK583" s="35"/>
      <c r="TDL583" s="106"/>
      <c r="TDM583" s="35"/>
      <c r="TDN583" s="106"/>
      <c r="TDO583" s="35"/>
      <c r="TDP583" s="106"/>
      <c r="TDQ583" s="35"/>
      <c r="TDR583" s="106"/>
      <c r="TDS583" s="35"/>
      <c r="TDT583" s="106"/>
      <c r="TDU583" s="35"/>
      <c r="TDV583" s="106"/>
      <c r="TDW583" s="35"/>
      <c r="TDX583" s="106"/>
      <c r="TDY583" s="35"/>
      <c r="TDZ583" s="106"/>
      <c r="TEA583" s="35"/>
      <c r="TEB583" s="106"/>
      <c r="TEC583" s="35"/>
      <c r="TED583" s="106"/>
      <c r="TEE583" s="35"/>
      <c r="TEF583" s="106"/>
      <c r="TEG583" s="35"/>
      <c r="TEH583" s="106"/>
      <c r="TEI583" s="35"/>
      <c r="TEJ583" s="106"/>
      <c r="TEK583" s="35"/>
      <c r="TEL583" s="106"/>
      <c r="TEM583" s="35"/>
      <c r="TEN583" s="106"/>
      <c r="TEO583" s="35"/>
      <c r="TEP583" s="106"/>
      <c r="TEQ583" s="35"/>
      <c r="TER583" s="106"/>
      <c r="TES583" s="35"/>
      <c r="TET583" s="106"/>
      <c r="TEU583" s="35"/>
      <c r="TEV583" s="106"/>
      <c r="TEW583" s="35"/>
      <c r="TEX583" s="106"/>
      <c r="TEY583" s="35"/>
      <c r="TEZ583" s="106"/>
      <c r="TFA583" s="35"/>
      <c r="TFB583" s="106"/>
      <c r="TFC583" s="35"/>
      <c r="TFD583" s="106"/>
      <c r="TFE583" s="35"/>
      <c r="TFF583" s="106"/>
      <c r="TFG583" s="35"/>
      <c r="TFH583" s="106"/>
      <c r="TFI583" s="35"/>
      <c r="TFJ583" s="106"/>
      <c r="TFK583" s="35"/>
      <c r="TFL583" s="106"/>
      <c r="TFM583" s="35"/>
      <c r="TFN583" s="106"/>
      <c r="TFO583" s="35"/>
      <c r="TFP583" s="106"/>
      <c r="TFQ583" s="35"/>
      <c r="TFR583" s="106"/>
      <c r="TFS583" s="35"/>
      <c r="TFT583" s="106"/>
      <c r="TFU583" s="35"/>
      <c r="TFV583" s="106"/>
      <c r="TFW583" s="35"/>
      <c r="TFX583" s="106"/>
      <c r="TFY583" s="35"/>
      <c r="TFZ583" s="106"/>
      <c r="TGA583" s="35"/>
      <c r="TGB583" s="106"/>
      <c r="TGC583" s="35"/>
      <c r="TGD583" s="106"/>
      <c r="TGE583" s="35"/>
      <c r="TGF583" s="106"/>
      <c r="TGG583" s="35"/>
      <c r="TGH583" s="106"/>
      <c r="TGI583" s="35"/>
      <c r="TGJ583" s="106"/>
      <c r="TGK583" s="35"/>
      <c r="TGL583" s="106"/>
      <c r="TGM583" s="35"/>
      <c r="TGN583" s="106"/>
      <c r="TGO583" s="35"/>
      <c r="TGP583" s="106"/>
      <c r="TGQ583" s="35"/>
      <c r="TGR583" s="106"/>
      <c r="TGS583" s="35"/>
      <c r="TGT583" s="106"/>
      <c r="TGU583" s="35"/>
      <c r="TGV583" s="106"/>
      <c r="TGW583" s="35"/>
      <c r="TGX583" s="106"/>
      <c r="TGY583" s="35"/>
      <c r="TGZ583" s="106"/>
      <c r="THA583" s="35"/>
      <c r="THB583" s="106"/>
      <c r="THC583" s="35"/>
      <c r="THD583" s="106"/>
      <c r="THE583" s="35"/>
      <c r="THF583" s="106"/>
      <c r="THG583" s="35"/>
      <c r="THH583" s="106"/>
      <c r="THI583" s="35"/>
      <c r="THJ583" s="106"/>
      <c r="THK583" s="35"/>
      <c r="THL583" s="106"/>
      <c r="THM583" s="35"/>
      <c r="THN583" s="106"/>
      <c r="THO583" s="35"/>
      <c r="THP583" s="106"/>
      <c r="THQ583" s="35"/>
      <c r="THR583" s="106"/>
      <c r="THS583" s="35"/>
      <c r="THT583" s="106"/>
      <c r="THU583" s="35"/>
      <c r="THV583" s="106"/>
      <c r="THW583" s="35"/>
      <c r="THX583" s="106"/>
      <c r="THY583" s="35"/>
      <c r="THZ583" s="106"/>
      <c r="TIA583" s="35"/>
      <c r="TIB583" s="106"/>
      <c r="TIC583" s="35"/>
      <c r="TID583" s="106"/>
      <c r="TIE583" s="35"/>
      <c r="TIF583" s="106"/>
      <c r="TIG583" s="35"/>
      <c r="TIH583" s="106"/>
      <c r="TII583" s="35"/>
      <c r="TIJ583" s="106"/>
      <c r="TIK583" s="35"/>
      <c r="TIL583" s="106"/>
      <c r="TIM583" s="35"/>
      <c r="TIN583" s="106"/>
      <c r="TIO583" s="35"/>
      <c r="TIP583" s="106"/>
      <c r="TIQ583" s="35"/>
      <c r="TIR583" s="106"/>
      <c r="TIS583" s="35"/>
      <c r="TIT583" s="106"/>
      <c r="TIU583" s="35"/>
      <c r="TIV583" s="106"/>
      <c r="TIW583" s="35"/>
      <c r="TIX583" s="106"/>
      <c r="TIY583" s="35"/>
      <c r="TIZ583" s="106"/>
      <c r="TJA583" s="35"/>
      <c r="TJB583" s="106"/>
      <c r="TJC583" s="35"/>
      <c r="TJD583" s="106"/>
      <c r="TJE583" s="35"/>
      <c r="TJF583" s="106"/>
      <c r="TJG583" s="35"/>
      <c r="TJH583" s="106"/>
      <c r="TJI583" s="35"/>
      <c r="TJJ583" s="106"/>
      <c r="TJK583" s="35"/>
      <c r="TJL583" s="106"/>
      <c r="TJM583" s="35"/>
      <c r="TJN583" s="106"/>
      <c r="TJO583" s="35"/>
      <c r="TJP583" s="106"/>
      <c r="TJQ583" s="35"/>
      <c r="TJR583" s="106"/>
      <c r="TJS583" s="35"/>
      <c r="TJT583" s="106"/>
      <c r="TJU583" s="35"/>
      <c r="TJV583" s="106"/>
      <c r="TJW583" s="35"/>
      <c r="TJX583" s="106"/>
      <c r="TJY583" s="35"/>
      <c r="TJZ583" s="106"/>
      <c r="TKA583" s="35"/>
      <c r="TKB583" s="106"/>
      <c r="TKC583" s="35"/>
      <c r="TKD583" s="106"/>
      <c r="TKE583" s="35"/>
      <c r="TKF583" s="106"/>
      <c r="TKG583" s="35"/>
      <c r="TKH583" s="106"/>
      <c r="TKI583" s="35"/>
      <c r="TKJ583" s="106"/>
      <c r="TKK583" s="35"/>
      <c r="TKL583" s="106"/>
      <c r="TKM583" s="35"/>
      <c r="TKN583" s="106"/>
      <c r="TKO583" s="35"/>
      <c r="TKP583" s="106"/>
      <c r="TKQ583" s="35"/>
      <c r="TKR583" s="106"/>
      <c r="TKS583" s="35"/>
      <c r="TKT583" s="106"/>
      <c r="TKU583" s="35"/>
      <c r="TKV583" s="106"/>
      <c r="TKW583" s="35"/>
      <c r="TKX583" s="106"/>
      <c r="TKY583" s="35"/>
      <c r="TKZ583" s="106"/>
      <c r="TLA583" s="35"/>
      <c r="TLB583" s="106"/>
      <c r="TLC583" s="35"/>
      <c r="TLD583" s="106"/>
      <c r="TLE583" s="35"/>
      <c r="TLF583" s="106"/>
      <c r="TLG583" s="35"/>
      <c r="TLH583" s="106"/>
      <c r="TLI583" s="35"/>
      <c r="TLJ583" s="106"/>
      <c r="TLK583" s="35"/>
      <c r="TLL583" s="106"/>
      <c r="TLM583" s="35"/>
      <c r="TLN583" s="106"/>
      <c r="TLO583" s="35"/>
      <c r="TLP583" s="106"/>
      <c r="TLQ583" s="35"/>
      <c r="TLR583" s="106"/>
      <c r="TLS583" s="35"/>
      <c r="TLT583" s="106"/>
      <c r="TLU583" s="35"/>
      <c r="TLV583" s="106"/>
      <c r="TLW583" s="35"/>
      <c r="TLX583" s="106"/>
      <c r="TLY583" s="35"/>
      <c r="TLZ583" s="106"/>
      <c r="TMA583" s="35"/>
      <c r="TMB583" s="106"/>
      <c r="TMC583" s="35"/>
      <c r="TMD583" s="106"/>
      <c r="TME583" s="35"/>
      <c r="TMF583" s="106"/>
      <c r="TMG583" s="35"/>
      <c r="TMH583" s="106"/>
      <c r="TMI583" s="35"/>
      <c r="TMJ583" s="106"/>
      <c r="TMK583" s="35"/>
      <c r="TML583" s="106"/>
      <c r="TMM583" s="35"/>
      <c r="TMN583" s="106"/>
      <c r="TMO583" s="35"/>
      <c r="TMP583" s="106"/>
      <c r="TMQ583" s="35"/>
      <c r="TMR583" s="106"/>
      <c r="TMS583" s="35"/>
      <c r="TMT583" s="106"/>
      <c r="TMU583" s="35"/>
      <c r="TMV583" s="106"/>
      <c r="TMW583" s="35"/>
      <c r="TMX583" s="106"/>
      <c r="TMY583" s="35"/>
      <c r="TMZ583" s="106"/>
      <c r="TNA583" s="35"/>
      <c r="TNB583" s="106"/>
      <c r="TNC583" s="35"/>
      <c r="TND583" s="106"/>
      <c r="TNE583" s="35"/>
      <c r="TNF583" s="106"/>
      <c r="TNG583" s="35"/>
      <c r="TNH583" s="106"/>
      <c r="TNI583" s="35"/>
      <c r="TNJ583" s="106"/>
      <c r="TNK583" s="35"/>
      <c r="TNL583" s="106"/>
      <c r="TNM583" s="35"/>
      <c r="TNN583" s="106"/>
      <c r="TNO583" s="35"/>
      <c r="TNP583" s="106"/>
      <c r="TNQ583" s="35"/>
      <c r="TNR583" s="106"/>
      <c r="TNS583" s="35"/>
      <c r="TNT583" s="106"/>
      <c r="TNU583" s="35"/>
      <c r="TNV583" s="106"/>
      <c r="TNW583" s="35"/>
      <c r="TNX583" s="106"/>
      <c r="TNY583" s="35"/>
      <c r="TNZ583" s="106"/>
      <c r="TOA583" s="35"/>
      <c r="TOB583" s="106"/>
      <c r="TOC583" s="35"/>
      <c r="TOD583" s="106"/>
      <c r="TOE583" s="35"/>
      <c r="TOF583" s="106"/>
      <c r="TOG583" s="35"/>
      <c r="TOH583" s="106"/>
      <c r="TOI583" s="35"/>
      <c r="TOJ583" s="106"/>
      <c r="TOK583" s="35"/>
      <c r="TOL583" s="106"/>
      <c r="TOM583" s="35"/>
      <c r="TON583" s="106"/>
      <c r="TOO583" s="35"/>
      <c r="TOP583" s="106"/>
      <c r="TOQ583" s="35"/>
      <c r="TOR583" s="106"/>
      <c r="TOS583" s="35"/>
      <c r="TOT583" s="106"/>
      <c r="TOU583" s="35"/>
      <c r="TOV583" s="106"/>
      <c r="TOW583" s="35"/>
      <c r="TOX583" s="106"/>
      <c r="TOY583" s="35"/>
      <c r="TOZ583" s="106"/>
      <c r="TPA583" s="35"/>
      <c r="TPB583" s="106"/>
      <c r="TPC583" s="35"/>
      <c r="TPD583" s="106"/>
      <c r="TPE583" s="35"/>
      <c r="TPF583" s="106"/>
      <c r="TPG583" s="35"/>
      <c r="TPH583" s="106"/>
      <c r="TPI583" s="35"/>
      <c r="TPJ583" s="106"/>
      <c r="TPK583" s="35"/>
      <c r="TPL583" s="106"/>
      <c r="TPM583" s="35"/>
      <c r="TPN583" s="106"/>
      <c r="TPO583" s="35"/>
      <c r="TPP583" s="106"/>
      <c r="TPQ583" s="35"/>
      <c r="TPR583" s="106"/>
      <c r="TPS583" s="35"/>
      <c r="TPT583" s="106"/>
      <c r="TPU583" s="35"/>
      <c r="TPV583" s="106"/>
      <c r="TPW583" s="35"/>
      <c r="TPX583" s="106"/>
      <c r="TPY583" s="35"/>
      <c r="TPZ583" s="106"/>
      <c r="TQA583" s="35"/>
      <c r="TQB583" s="106"/>
      <c r="TQC583" s="35"/>
      <c r="TQD583" s="106"/>
      <c r="TQE583" s="35"/>
      <c r="TQF583" s="106"/>
      <c r="TQG583" s="35"/>
      <c r="TQH583" s="106"/>
      <c r="TQI583" s="35"/>
      <c r="TQJ583" s="106"/>
      <c r="TQK583" s="35"/>
      <c r="TQL583" s="106"/>
      <c r="TQM583" s="35"/>
      <c r="TQN583" s="106"/>
      <c r="TQO583" s="35"/>
      <c r="TQP583" s="106"/>
      <c r="TQQ583" s="35"/>
      <c r="TQR583" s="106"/>
      <c r="TQS583" s="35"/>
      <c r="TQT583" s="106"/>
      <c r="TQU583" s="35"/>
      <c r="TQV583" s="106"/>
      <c r="TQW583" s="35"/>
      <c r="TQX583" s="106"/>
      <c r="TQY583" s="35"/>
      <c r="TQZ583" s="106"/>
      <c r="TRA583" s="35"/>
      <c r="TRB583" s="106"/>
      <c r="TRC583" s="35"/>
      <c r="TRD583" s="106"/>
      <c r="TRE583" s="35"/>
      <c r="TRF583" s="106"/>
      <c r="TRG583" s="35"/>
      <c r="TRH583" s="106"/>
      <c r="TRI583" s="35"/>
      <c r="TRJ583" s="106"/>
      <c r="TRK583" s="35"/>
      <c r="TRL583" s="106"/>
      <c r="TRM583" s="35"/>
      <c r="TRN583" s="106"/>
      <c r="TRO583" s="35"/>
      <c r="TRP583" s="106"/>
      <c r="TRQ583" s="35"/>
      <c r="TRR583" s="106"/>
      <c r="TRS583" s="35"/>
      <c r="TRT583" s="106"/>
      <c r="TRU583" s="35"/>
      <c r="TRV583" s="106"/>
      <c r="TRW583" s="35"/>
      <c r="TRX583" s="106"/>
      <c r="TRY583" s="35"/>
      <c r="TRZ583" s="106"/>
      <c r="TSA583" s="35"/>
      <c r="TSB583" s="106"/>
      <c r="TSC583" s="35"/>
      <c r="TSD583" s="106"/>
      <c r="TSE583" s="35"/>
      <c r="TSF583" s="106"/>
      <c r="TSG583" s="35"/>
      <c r="TSH583" s="106"/>
      <c r="TSI583" s="35"/>
      <c r="TSJ583" s="106"/>
      <c r="TSK583" s="35"/>
      <c r="TSL583" s="106"/>
      <c r="TSM583" s="35"/>
      <c r="TSN583" s="106"/>
      <c r="TSO583" s="35"/>
      <c r="TSP583" s="106"/>
      <c r="TSQ583" s="35"/>
      <c r="TSR583" s="106"/>
      <c r="TSS583" s="35"/>
      <c r="TST583" s="106"/>
      <c r="TSU583" s="35"/>
      <c r="TSV583" s="106"/>
      <c r="TSW583" s="35"/>
      <c r="TSX583" s="106"/>
      <c r="TSY583" s="35"/>
      <c r="TSZ583" s="106"/>
      <c r="TTA583" s="35"/>
      <c r="TTB583" s="106"/>
      <c r="TTC583" s="35"/>
      <c r="TTD583" s="106"/>
      <c r="TTE583" s="35"/>
      <c r="TTF583" s="106"/>
      <c r="TTG583" s="35"/>
      <c r="TTH583" s="106"/>
      <c r="TTI583" s="35"/>
      <c r="TTJ583" s="106"/>
      <c r="TTK583" s="35"/>
      <c r="TTL583" s="106"/>
      <c r="TTM583" s="35"/>
      <c r="TTN583" s="106"/>
      <c r="TTO583" s="35"/>
      <c r="TTP583" s="106"/>
      <c r="TTQ583" s="35"/>
      <c r="TTR583" s="106"/>
      <c r="TTS583" s="35"/>
      <c r="TTT583" s="106"/>
      <c r="TTU583" s="35"/>
      <c r="TTV583" s="106"/>
      <c r="TTW583" s="35"/>
      <c r="TTX583" s="106"/>
      <c r="TTY583" s="35"/>
      <c r="TTZ583" s="106"/>
      <c r="TUA583" s="35"/>
      <c r="TUB583" s="106"/>
      <c r="TUC583" s="35"/>
      <c r="TUD583" s="106"/>
      <c r="TUE583" s="35"/>
      <c r="TUF583" s="106"/>
      <c r="TUG583" s="35"/>
      <c r="TUH583" s="106"/>
      <c r="TUI583" s="35"/>
      <c r="TUJ583" s="106"/>
      <c r="TUK583" s="35"/>
      <c r="TUL583" s="106"/>
      <c r="TUM583" s="35"/>
      <c r="TUN583" s="106"/>
      <c r="TUO583" s="35"/>
      <c r="TUP583" s="106"/>
      <c r="TUQ583" s="35"/>
      <c r="TUR583" s="106"/>
      <c r="TUS583" s="35"/>
      <c r="TUT583" s="106"/>
      <c r="TUU583" s="35"/>
      <c r="TUV583" s="106"/>
      <c r="TUW583" s="35"/>
      <c r="TUX583" s="106"/>
      <c r="TUY583" s="35"/>
      <c r="TUZ583" s="106"/>
      <c r="TVA583" s="35"/>
      <c r="TVB583" s="106"/>
      <c r="TVC583" s="35"/>
      <c r="TVD583" s="106"/>
      <c r="TVE583" s="35"/>
      <c r="TVF583" s="106"/>
      <c r="TVG583" s="35"/>
      <c r="TVH583" s="106"/>
      <c r="TVI583" s="35"/>
      <c r="TVJ583" s="106"/>
      <c r="TVK583" s="35"/>
      <c r="TVL583" s="106"/>
      <c r="TVM583" s="35"/>
      <c r="TVN583" s="106"/>
      <c r="TVO583" s="35"/>
      <c r="TVP583" s="106"/>
      <c r="TVQ583" s="35"/>
      <c r="TVR583" s="106"/>
      <c r="TVS583" s="35"/>
      <c r="TVT583" s="106"/>
      <c r="TVU583" s="35"/>
      <c r="TVV583" s="106"/>
      <c r="TVW583" s="35"/>
      <c r="TVX583" s="106"/>
      <c r="TVY583" s="35"/>
      <c r="TVZ583" s="106"/>
      <c r="TWA583" s="35"/>
      <c r="TWB583" s="106"/>
      <c r="TWC583" s="35"/>
      <c r="TWD583" s="106"/>
      <c r="TWE583" s="35"/>
      <c r="TWF583" s="106"/>
      <c r="TWG583" s="35"/>
      <c r="TWH583" s="106"/>
      <c r="TWI583" s="35"/>
      <c r="TWJ583" s="106"/>
      <c r="TWK583" s="35"/>
      <c r="TWL583" s="106"/>
      <c r="TWM583" s="35"/>
      <c r="TWN583" s="106"/>
      <c r="TWO583" s="35"/>
      <c r="TWP583" s="106"/>
      <c r="TWQ583" s="35"/>
      <c r="TWR583" s="106"/>
      <c r="TWS583" s="35"/>
      <c r="TWT583" s="106"/>
      <c r="TWU583" s="35"/>
      <c r="TWV583" s="106"/>
      <c r="TWW583" s="35"/>
      <c r="TWX583" s="106"/>
      <c r="TWY583" s="35"/>
      <c r="TWZ583" s="106"/>
      <c r="TXA583" s="35"/>
      <c r="TXB583" s="106"/>
      <c r="TXC583" s="35"/>
      <c r="TXD583" s="106"/>
      <c r="TXE583" s="35"/>
      <c r="TXF583" s="106"/>
      <c r="TXG583" s="35"/>
      <c r="TXH583" s="106"/>
      <c r="TXI583" s="35"/>
      <c r="TXJ583" s="106"/>
      <c r="TXK583" s="35"/>
      <c r="TXL583" s="106"/>
      <c r="TXM583" s="35"/>
      <c r="TXN583" s="106"/>
      <c r="TXO583" s="35"/>
      <c r="TXP583" s="106"/>
      <c r="TXQ583" s="35"/>
      <c r="TXR583" s="106"/>
      <c r="TXS583" s="35"/>
      <c r="TXT583" s="106"/>
      <c r="TXU583" s="35"/>
      <c r="TXV583" s="106"/>
      <c r="TXW583" s="35"/>
      <c r="TXX583" s="106"/>
      <c r="TXY583" s="35"/>
      <c r="TXZ583" s="106"/>
      <c r="TYA583" s="35"/>
      <c r="TYB583" s="106"/>
      <c r="TYC583" s="35"/>
      <c r="TYD583" s="106"/>
      <c r="TYE583" s="35"/>
      <c r="TYF583" s="106"/>
      <c r="TYG583" s="35"/>
      <c r="TYH583" s="106"/>
      <c r="TYI583" s="35"/>
      <c r="TYJ583" s="106"/>
      <c r="TYK583" s="35"/>
      <c r="TYL583" s="106"/>
      <c r="TYM583" s="35"/>
      <c r="TYN583" s="106"/>
      <c r="TYO583" s="35"/>
      <c r="TYP583" s="106"/>
      <c r="TYQ583" s="35"/>
      <c r="TYR583" s="106"/>
      <c r="TYS583" s="35"/>
      <c r="TYT583" s="106"/>
      <c r="TYU583" s="35"/>
      <c r="TYV583" s="106"/>
      <c r="TYW583" s="35"/>
      <c r="TYX583" s="106"/>
      <c r="TYY583" s="35"/>
      <c r="TYZ583" s="106"/>
      <c r="TZA583" s="35"/>
      <c r="TZB583" s="106"/>
      <c r="TZC583" s="35"/>
      <c r="TZD583" s="106"/>
      <c r="TZE583" s="35"/>
      <c r="TZF583" s="106"/>
      <c r="TZG583" s="35"/>
      <c r="TZH583" s="106"/>
      <c r="TZI583" s="35"/>
      <c r="TZJ583" s="106"/>
      <c r="TZK583" s="35"/>
      <c r="TZL583" s="106"/>
      <c r="TZM583" s="35"/>
      <c r="TZN583" s="106"/>
      <c r="TZO583" s="35"/>
      <c r="TZP583" s="106"/>
      <c r="TZQ583" s="35"/>
      <c r="TZR583" s="106"/>
      <c r="TZS583" s="35"/>
      <c r="TZT583" s="106"/>
      <c r="TZU583" s="35"/>
      <c r="TZV583" s="106"/>
      <c r="TZW583" s="35"/>
      <c r="TZX583" s="106"/>
      <c r="TZY583" s="35"/>
      <c r="TZZ583" s="106"/>
      <c r="UAA583" s="35"/>
      <c r="UAB583" s="106"/>
      <c r="UAC583" s="35"/>
      <c r="UAD583" s="106"/>
      <c r="UAE583" s="35"/>
      <c r="UAF583" s="106"/>
      <c r="UAG583" s="35"/>
      <c r="UAH583" s="106"/>
      <c r="UAI583" s="35"/>
      <c r="UAJ583" s="106"/>
      <c r="UAK583" s="35"/>
      <c r="UAL583" s="106"/>
      <c r="UAM583" s="35"/>
      <c r="UAN583" s="106"/>
      <c r="UAO583" s="35"/>
      <c r="UAP583" s="106"/>
      <c r="UAQ583" s="35"/>
      <c r="UAR583" s="106"/>
      <c r="UAS583" s="35"/>
      <c r="UAT583" s="106"/>
      <c r="UAU583" s="35"/>
      <c r="UAV583" s="106"/>
      <c r="UAW583" s="35"/>
      <c r="UAX583" s="106"/>
      <c r="UAY583" s="35"/>
      <c r="UAZ583" s="106"/>
      <c r="UBA583" s="35"/>
      <c r="UBB583" s="106"/>
      <c r="UBC583" s="35"/>
      <c r="UBD583" s="106"/>
      <c r="UBE583" s="35"/>
      <c r="UBF583" s="106"/>
      <c r="UBG583" s="35"/>
      <c r="UBH583" s="106"/>
      <c r="UBI583" s="35"/>
      <c r="UBJ583" s="106"/>
      <c r="UBK583" s="35"/>
      <c r="UBL583" s="106"/>
      <c r="UBM583" s="35"/>
      <c r="UBN583" s="106"/>
      <c r="UBO583" s="35"/>
      <c r="UBP583" s="106"/>
      <c r="UBQ583" s="35"/>
      <c r="UBR583" s="106"/>
      <c r="UBS583" s="35"/>
      <c r="UBT583" s="106"/>
      <c r="UBU583" s="35"/>
      <c r="UBV583" s="106"/>
      <c r="UBW583" s="35"/>
      <c r="UBX583" s="106"/>
      <c r="UBY583" s="35"/>
      <c r="UBZ583" s="106"/>
      <c r="UCA583" s="35"/>
      <c r="UCB583" s="106"/>
      <c r="UCC583" s="35"/>
      <c r="UCD583" s="106"/>
      <c r="UCE583" s="35"/>
      <c r="UCF583" s="106"/>
      <c r="UCG583" s="35"/>
      <c r="UCH583" s="106"/>
      <c r="UCI583" s="35"/>
      <c r="UCJ583" s="106"/>
      <c r="UCK583" s="35"/>
      <c r="UCL583" s="106"/>
      <c r="UCM583" s="35"/>
      <c r="UCN583" s="106"/>
      <c r="UCO583" s="35"/>
      <c r="UCP583" s="106"/>
      <c r="UCQ583" s="35"/>
      <c r="UCR583" s="106"/>
      <c r="UCS583" s="35"/>
      <c r="UCT583" s="106"/>
      <c r="UCU583" s="35"/>
      <c r="UCV583" s="106"/>
      <c r="UCW583" s="35"/>
      <c r="UCX583" s="106"/>
      <c r="UCY583" s="35"/>
      <c r="UCZ583" s="106"/>
      <c r="UDA583" s="35"/>
      <c r="UDB583" s="106"/>
      <c r="UDC583" s="35"/>
      <c r="UDD583" s="106"/>
      <c r="UDE583" s="35"/>
      <c r="UDF583" s="106"/>
      <c r="UDG583" s="35"/>
      <c r="UDH583" s="106"/>
      <c r="UDI583" s="35"/>
      <c r="UDJ583" s="106"/>
      <c r="UDK583" s="35"/>
      <c r="UDL583" s="106"/>
      <c r="UDM583" s="35"/>
      <c r="UDN583" s="106"/>
      <c r="UDO583" s="35"/>
      <c r="UDP583" s="106"/>
      <c r="UDQ583" s="35"/>
      <c r="UDR583" s="106"/>
      <c r="UDS583" s="35"/>
      <c r="UDT583" s="106"/>
      <c r="UDU583" s="35"/>
      <c r="UDV583" s="106"/>
      <c r="UDW583" s="35"/>
      <c r="UDX583" s="106"/>
      <c r="UDY583" s="35"/>
      <c r="UDZ583" s="106"/>
      <c r="UEA583" s="35"/>
      <c r="UEB583" s="106"/>
      <c r="UEC583" s="35"/>
      <c r="UED583" s="106"/>
      <c r="UEE583" s="35"/>
      <c r="UEF583" s="106"/>
      <c r="UEG583" s="35"/>
      <c r="UEH583" s="106"/>
      <c r="UEI583" s="35"/>
      <c r="UEJ583" s="106"/>
      <c r="UEK583" s="35"/>
      <c r="UEL583" s="106"/>
      <c r="UEM583" s="35"/>
      <c r="UEN583" s="106"/>
      <c r="UEO583" s="35"/>
      <c r="UEP583" s="106"/>
      <c r="UEQ583" s="35"/>
      <c r="UER583" s="106"/>
      <c r="UES583" s="35"/>
      <c r="UET583" s="106"/>
      <c r="UEU583" s="35"/>
      <c r="UEV583" s="106"/>
      <c r="UEW583" s="35"/>
      <c r="UEX583" s="106"/>
      <c r="UEY583" s="35"/>
      <c r="UEZ583" s="106"/>
      <c r="UFA583" s="35"/>
      <c r="UFB583" s="106"/>
      <c r="UFC583" s="35"/>
      <c r="UFD583" s="106"/>
      <c r="UFE583" s="35"/>
      <c r="UFF583" s="106"/>
      <c r="UFG583" s="35"/>
      <c r="UFH583" s="106"/>
      <c r="UFI583" s="35"/>
      <c r="UFJ583" s="106"/>
      <c r="UFK583" s="35"/>
      <c r="UFL583" s="106"/>
      <c r="UFM583" s="35"/>
      <c r="UFN583" s="106"/>
      <c r="UFO583" s="35"/>
      <c r="UFP583" s="106"/>
      <c r="UFQ583" s="35"/>
      <c r="UFR583" s="106"/>
      <c r="UFS583" s="35"/>
      <c r="UFT583" s="106"/>
      <c r="UFU583" s="35"/>
      <c r="UFV583" s="106"/>
      <c r="UFW583" s="35"/>
      <c r="UFX583" s="106"/>
      <c r="UFY583" s="35"/>
      <c r="UFZ583" s="106"/>
      <c r="UGA583" s="35"/>
      <c r="UGB583" s="106"/>
      <c r="UGC583" s="35"/>
      <c r="UGD583" s="106"/>
      <c r="UGE583" s="35"/>
      <c r="UGF583" s="106"/>
      <c r="UGG583" s="35"/>
      <c r="UGH583" s="106"/>
      <c r="UGI583" s="35"/>
      <c r="UGJ583" s="106"/>
      <c r="UGK583" s="35"/>
      <c r="UGL583" s="106"/>
      <c r="UGM583" s="35"/>
      <c r="UGN583" s="106"/>
      <c r="UGO583" s="35"/>
      <c r="UGP583" s="106"/>
      <c r="UGQ583" s="35"/>
      <c r="UGR583" s="106"/>
      <c r="UGS583" s="35"/>
      <c r="UGT583" s="106"/>
      <c r="UGU583" s="35"/>
      <c r="UGV583" s="106"/>
      <c r="UGW583" s="35"/>
      <c r="UGX583" s="106"/>
      <c r="UGY583" s="35"/>
      <c r="UGZ583" s="106"/>
      <c r="UHA583" s="35"/>
      <c r="UHB583" s="106"/>
      <c r="UHC583" s="35"/>
      <c r="UHD583" s="106"/>
      <c r="UHE583" s="35"/>
      <c r="UHF583" s="106"/>
      <c r="UHG583" s="35"/>
      <c r="UHH583" s="106"/>
      <c r="UHI583" s="35"/>
      <c r="UHJ583" s="106"/>
      <c r="UHK583" s="35"/>
      <c r="UHL583" s="106"/>
      <c r="UHM583" s="35"/>
      <c r="UHN583" s="106"/>
      <c r="UHO583" s="35"/>
      <c r="UHP583" s="106"/>
      <c r="UHQ583" s="35"/>
      <c r="UHR583" s="106"/>
      <c r="UHS583" s="35"/>
      <c r="UHT583" s="106"/>
      <c r="UHU583" s="35"/>
      <c r="UHV583" s="106"/>
      <c r="UHW583" s="35"/>
      <c r="UHX583" s="106"/>
      <c r="UHY583" s="35"/>
      <c r="UHZ583" s="106"/>
      <c r="UIA583" s="35"/>
      <c r="UIB583" s="106"/>
      <c r="UIC583" s="35"/>
      <c r="UID583" s="106"/>
      <c r="UIE583" s="35"/>
      <c r="UIF583" s="106"/>
      <c r="UIG583" s="35"/>
      <c r="UIH583" s="106"/>
      <c r="UII583" s="35"/>
      <c r="UIJ583" s="106"/>
      <c r="UIK583" s="35"/>
      <c r="UIL583" s="106"/>
      <c r="UIM583" s="35"/>
      <c r="UIN583" s="106"/>
      <c r="UIO583" s="35"/>
      <c r="UIP583" s="106"/>
      <c r="UIQ583" s="35"/>
      <c r="UIR583" s="106"/>
      <c r="UIS583" s="35"/>
      <c r="UIT583" s="106"/>
      <c r="UIU583" s="35"/>
      <c r="UIV583" s="106"/>
      <c r="UIW583" s="35"/>
      <c r="UIX583" s="106"/>
      <c r="UIY583" s="35"/>
      <c r="UIZ583" s="106"/>
      <c r="UJA583" s="35"/>
      <c r="UJB583" s="106"/>
      <c r="UJC583" s="35"/>
      <c r="UJD583" s="106"/>
      <c r="UJE583" s="35"/>
      <c r="UJF583" s="106"/>
      <c r="UJG583" s="35"/>
      <c r="UJH583" s="106"/>
      <c r="UJI583" s="35"/>
      <c r="UJJ583" s="106"/>
      <c r="UJK583" s="35"/>
      <c r="UJL583" s="106"/>
      <c r="UJM583" s="35"/>
      <c r="UJN583" s="106"/>
      <c r="UJO583" s="35"/>
      <c r="UJP583" s="106"/>
      <c r="UJQ583" s="35"/>
      <c r="UJR583" s="106"/>
      <c r="UJS583" s="35"/>
      <c r="UJT583" s="106"/>
      <c r="UJU583" s="35"/>
      <c r="UJV583" s="106"/>
      <c r="UJW583" s="35"/>
      <c r="UJX583" s="106"/>
      <c r="UJY583" s="35"/>
      <c r="UJZ583" s="106"/>
      <c r="UKA583" s="35"/>
      <c r="UKB583" s="106"/>
      <c r="UKC583" s="35"/>
      <c r="UKD583" s="106"/>
      <c r="UKE583" s="35"/>
      <c r="UKF583" s="106"/>
      <c r="UKG583" s="35"/>
      <c r="UKH583" s="106"/>
      <c r="UKI583" s="35"/>
      <c r="UKJ583" s="106"/>
      <c r="UKK583" s="35"/>
      <c r="UKL583" s="106"/>
      <c r="UKM583" s="35"/>
      <c r="UKN583" s="106"/>
      <c r="UKO583" s="35"/>
      <c r="UKP583" s="106"/>
      <c r="UKQ583" s="35"/>
      <c r="UKR583" s="106"/>
      <c r="UKS583" s="35"/>
      <c r="UKT583" s="106"/>
      <c r="UKU583" s="35"/>
      <c r="UKV583" s="106"/>
      <c r="UKW583" s="35"/>
      <c r="UKX583" s="106"/>
      <c r="UKY583" s="35"/>
      <c r="UKZ583" s="106"/>
      <c r="ULA583" s="35"/>
      <c r="ULB583" s="106"/>
      <c r="ULC583" s="35"/>
      <c r="ULD583" s="106"/>
      <c r="ULE583" s="35"/>
      <c r="ULF583" s="106"/>
      <c r="ULG583" s="35"/>
      <c r="ULH583" s="106"/>
      <c r="ULI583" s="35"/>
      <c r="ULJ583" s="106"/>
      <c r="ULK583" s="35"/>
      <c r="ULL583" s="106"/>
      <c r="ULM583" s="35"/>
      <c r="ULN583" s="106"/>
      <c r="ULO583" s="35"/>
      <c r="ULP583" s="106"/>
      <c r="ULQ583" s="35"/>
      <c r="ULR583" s="106"/>
      <c r="ULS583" s="35"/>
      <c r="ULT583" s="106"/>
      <c r="ULU583" s="35"/>
      <c r="ULV583" s="106"/>
      <c r="ULW583" s="35"/>
      <c r="ULX583" s="106"/>
      <c r="ULY583" s="35"/>
      <c r="ULZ583" s="106"/>
      <c r="UMA583" s="35"/>
      <c r="UMB583" s="106"/>
      <c r="UMC583" s="35"/>
      <c r="UMD583" s="106"/>
      <c r="UME583" s="35"/>
      <c r="UMF583" s="106"/>
      <c r="UMG583" s="35"/>
      <c r="UMH583" s="106"/>
      <c r="UMI583" s="35"/>
      <c r="UMJ583" s="106"/>
      <c r="UMK583" s="35"/>
      <c r="UML583" s="106"/>
      <c r="UMM583" s="35"/>
      <c r="UMN583" s="106"/>
      <c r="UMO583" s="35"/>
      <c r="UMP583" s="106"/>
      <c r="UMQ583" s="35"/>
      <c r="UMR583" s="106"/>
      <c r="UMS583" s="35"/>
      <c r="UMT583" s="106"/>
      <c r="UMU583" s="35"/>
      <c r="UMV583" s="106"/>
      <c r="UMW583" s="35"/>
      <c r="UMX583" s="106"/>
      <c r="UMY583" s="35"/>
      <c r="UMZ583" s="106"/>
      <c r="UNA583" s="35"/>
      <c r="UNB583" s="106"/>
      <c r="UNC583" s="35"/>
      <c r="UND583" s="106"/>
      <c r="UNE583" s="35"/>
      <c r="UNF583" s="106"/>
      <c r="UNG583" s="35"/>
      <c r="UNH583" s="106"/>
      <c r="UNI583" s="35"/>
      <c r="UNJ583" s="106"/>
      <c r="UNK583" s="35"/>
      <c r="UNL583" s="106"/>
      <c r="UNM583" s="35"/>
      <c r="UNN583" s="106"/>
      <c r="UNO583" s="35"/>
      <c r="UNP583" s="106"/>
      <c r="UNQ583" s="35"/>
      <c r="UNR583" s="106"/>
      <c r="UNS583" s="35"/>
      <c r="UNT583" s="106"/>
      <c r="UNU583" s="35"/>
      <c r="UNV583" s="106"/>
      <c r="UNW583" s="35"/>
      <c r="UNX583" s="106"/>
      <c r="UNY583" s="35"/>
      <c r="UNZ583" s="106"/>
      <c r="UOA583" s="35"/>
      <c r="UOB583" s="106"/>
      <c r="UOC583" s="35"/>
      <c r="UOD583" s="106"/>
      <c r="UOE583" s="35"/>
      <c r="UOF583" s="106"/>
      <c r="UOG583" s="35"/>
      <c r="UOH583" s="106"/>
      <c r="UOI583" s="35"/>
      <c r="UOJ583" s="106"/>
      <c r="UOK583" s="35"/>
      <c r="UOL583" s="106"/>
      <c r="UOM583" s="35"/>
      <c r="UON583" s="106"/>
      <c r="UOO583" s="35"/>
      <c r="UOP583" s="106"/>
      <c r="UOQ583" s="35"/>
      <c r="UOR583" s="106"/>
      <c r="UOS583" s="35"/>
      <c r="UOT583" s="106"/>
      <c r="UOU583" s="35"/>
      <c r="UOV583" s="106"/>
      <c r="UOW583" s="35"/>
      <c r="UOX583" s="106"/>
      <c r="UOY583" s="35"/>
      <c r="UOZ583" s="106"/>
      <c r="UPA583" s="35"/>
      <c r="UPB583" s="106"/>
      <c r="UPC583" s="35"/>
      <c r="UPD583" s="106"/>
      <c r="UPE583" s="35"/>
      <c r="UPF583" s="106"/>
      <c r="UPG583" s="35"/>
      <c r="UPH583" s="106"/>
      <c r="UPI583" s="35"/>
      <c r="UPJ583" s="106"/>
      <c r="UPK583" s="35"/>
      <c r="UPL583" s="106"/>
      <c r="UPM583" s="35"/>
      <c r="UPN583" s="106"/>
      <c r="UPO583" s="35"/>
      <c r="UPP583" s="106"/>
      <c r="UPQ583" s="35"/>
      <c r="UPR583" s="106"/>
      <c r="UPS583" s="35"/>
      <c r="UPT583" s="106"/>
      <c r="UPU583" s="35"/>
      <c r="UPV583" s="106"/>
      <c r="UPW583" s="35"/>
      <c r="UPX583" s="106"/>
      <c r="UPY583" s="35"/>
      <c r="UPZ583" s="106"/>
      <c r="UQA583" s="35"/>
      <c r="UQB583" s="106"/>
      <c r="UQC583" s="35"/>
      <c r="UQD583" s="106"/>
      <c r="UQE583" s="35"/>
      <c r="UQF583" s="106"/>
      <c r="UQG583" s="35"/>
      <c r="UQH583" s="106"/>
      <c r="UQI583" s="35"/>
      <c r="UQJ583" s="106"/>
      <c r="UQK583" s="35"/>
      <c r="UQL583" s="106"/>
      <c r="UQM583" s="35"/>
      <c r="UQN583" s="106"/>
      <c r="UQO583" s="35"/>
      <c r="UQP583" s="106"/>
      <c r="UQQ583" s="35"/>
      <c r="UQR583" s="106"/>
      <c r="UQS583" s="35"/>
      <c r="UQT583" s="106"/>
      <c r="UQU583" s="35"/>
      <c r="UQV583" s="106"/>
      <c r="UQW583" s="35"/>
      <c r="UQX583" s="106"/>
      <c r="UQY583" s="35"/>
      <c r="UQZ583" s="106"/>
      <c r="URA583" s="35"/>
      <c r="URB583" s="106"/>
      <c r="URC583" s="35"/>
      <c r="URD583" s="106"/>
      <c r="URE583" s="35"/>
      <c r="URF583" s="106"/>
      <c r="URG583" s="35"/>
      <c r="URH583" s="106"/>
      <c r="URI583" s="35"/>
      <c r="URJ583" s="106"/>
      <c r="URK583" s="35"/>
      <c r="URL583" s="106"/>
      <c r="URM583" s="35"/>
      <c r="URN583" s="106"/>
      <c r="URO583" s="35"/>
      <c r="URP583" s="106"/>
      <c r="URQ583" s="35"/>
      <c r="URR583" s="106"/>
      <c r="URS583" s="35"/>
      <c r="URT583" s="106"/>
      <c r="URU583" s="35"/>
      <c r="URV583" s="106"/>
      <c r="URW583" s="35"/>
      <c r="URX583" s="106"/>
      <c r="URY583" s="35"/>
      <c r="URZ583" s="106"/>
      <c r="USA583" s="35"/>
      <c r="USB583" s="106"/>
      <c r="USC583" s="35"/>
      <c r="USD583" s="106"/>
      <c r="USE583" s="35"/>
      <c r="USF583" s="106"/>
      <c r="USG583" s="35"/>
      <c r="USH583" s="106"/>
      <c r="USI583" s="35"/>
      <c r="USJ583" s="106"/>
      <c r="USK583" s="35"/>
      <c r="USL583" s="106"/>
      <c r="USM583" s="35"/>
      <c r="USN583" s="106"/>
      <c r="USO583" s="35"/>
      <c r="USP583" s="106"/>
      <c r="USQ583" s="35"/>
      <c r="USR583" s="106"/>
      <c r="USS583" s="35"/>
      <c r="UST583" s="106"/>
      <c r="USU583" s="35"/>
      <c r="USV583" s="106"/>
      <c r="USW583" s="35"/>
      <c r="USX583" s="106"/>
      <c r="USY583" s="35"/>
      <c r="USZ583" s="106"/>
      <c r="UTA583" s="35"/>
      <c r="UTB583" s="106"/>
      <c r="UTC583" s="35"/>
      <c r="UTD583" s="106"/>
      <c r="UTE583" s="35"/>
      <c r="UTF583" s="106"/>
      <c r="UTG583" s="35"/>
      <c r="UTH583" s="106"/>
      <c r="UTI583" s="35"/>
      <c r="UTJ583" s="106"/>
      <c r="UTK583" s="35"/>
      <c r="UTL583" s="106"/>
      <c r="UTM583" s="35"/>
      <c r="UTN583" s="106"/>
      <c r="UTO583" s="35"/>
      <c r="UTP583" s="106"/>
      <c r="UTQ583" s="35"/>
      <c r="UTR583" s="106"/>
      <c r="UTS583" s="35"/>
      <c r="UTT583" s="106"/>
      <c r="UTU583" s="35"/>
      <c r="UTV583" s="106"/>
      <c r="UTW583" s="35"/>
      <c r="UTX583" s="106"/>
      <c r="UTY583" s="35"/>
      <c r="UTZ583" s="106"/>
      <c r="UUA583" s="35"/>
      <c r="UUB583" s="106"/>
      <c r="UUC583" s="35"/>
      <c r="UUD583" s="106"/>
      <c r="UUE583" s="35"/>
      <c r="UUF583" s="106"/>
      <c r="UUG583" s="35"/>
      <c r="UUH583" s="106"/>
      <c r="UUI583" s="35"/>
      <c r="UUJ583" s="106"/>
      <c r="UUK583" s="35"/>
      <c r="UUL583" s="106"/>
      <c r="UUM583" s="35"/>
      <c r="UUN583" s="106"/>
      <c r="UUO583" s="35"/>
      <c r="UUP583" s="106"/>
      <c r="UUQ583" s="35"/>
      <c r="UUR583" s="106"/>
      <c r="UUS583" s="35"/>
      <c r="UUT583" s="106"/>
      <c r="UUU583" s="35"/>
      <c r="UUV583" s="106"/>
      <c r="UUW583" s="35"/>
      <c r="UUX583" s="106"/>
      <c r="UUY583" s="35"/>
      <c r="UUZ583" s="106"/>
      <c r="UVA583" s="35"/>
      <c r="UVB583" s="106"/>
      <c r="UVC583" s="35"/>
      <c r="UVD583" s="106"/>
      <c r="UVE583" s="35"/>
      <c r="UVF583" s="106"/>
      <c r="UVG583" s="35"/>
      <c r="UVH583" s="106"/>
      <c r="UVI583" s="35"/>
      <c r="UVJ583" s="106"/>
      <c r="UVK583" s="35"/>
      <c r="UVL583" s="106"/>
      <c r="UVM583" s="35"/>
      <c r="UVN583" s="106"/>
      <c r="UVO583" s="35"/>
      <c r="UVP583" s="106"/>
      <c r="UVQ583" s="35"/>
      <c r="UVR583" s="106"/>
      <c r="UVS583" s="35"/>
      <c r="UVT583" s="106"/>
      <c r="UVU583" s="35"/>
      <c r="UVV583" s="106"/>
      <c r="UVW583" s="35"/>
      <c r="UVX583" s="106"/>
      <c r="UVY583" s="35"/>
      <c r="UVZ583" s="106"/>
      <c r="UWA583" s="35"/>
      <c r="UWB583" s="106"/>
      <c r="UWC583" s="35"/>
      <c r="UWD583" s="106"/>
      <c r="UWE583" s="35"/>
      <c r="UWF583" s="106"/>
      <c r="UWG583" s="35"/>
      <c r="UWH583" s="106"/>
      <c r="UWI583" s="35"/>
      <c r="UWJ583" s="106"/>
      <c r="UWK583" s="35"/>
      <c r="UWL583" s="106"/>
      <c r="UWM583" s="35"/>
      <c r="UWN583" s="106"/>
      <c r="UWO583" s="35"/>
      <c r="UWP583" s="106"/>
      <c r="UWQ583" s="35"/>
      <c r="UWR583" s="106"/>
      <c r="UWS583" s="35"/>
      <c r="UWT583" s="106"/>
      <c r="UWU583" s="35"/>
      <c r="UWV583" s="106"/>
      <c r="UWW583" s="35"/>
      <c r="UWX583" s="106"/>
      <c r="UWY583" s="35"/>
      <c r="UWZ583" s="106"/>
      <c r="UXA583" s="35"/>
      <c r="UXB583" s="106"/>
      <c r="UXC583" s="35"/>
      <c r="UXD583" s="106"/>
      <c r="UXE583" s="35"/>
      <c r="UXF583" s="106"/>
      <c r="UXG583" s="35"/>
      <c r="UXH583" s="106"/>
      <c r="UXI583" s="35"/>
      <c r="UXJ583" s="106"/>
      <c r="UXK583" s="35"/>
      <c r="UXL583" s="106"/>
      <c r="UXM583" s="35"/>
      <c r="UXN583" s="106"/>
      <c r="UXO583" s="35"/>
      <c r="UXP583" s="106"/>
      <c r="UXQ583" s="35"/>
      <c r="UXR583" s="106"/>
      <c r="UXS583" s="35"/>
      <c r="UXT583" s="106"/>
      <c r="UXU583" s="35"/>
      <c r="UXV583" s="106"/>
      <c r="UXW583" s="35"/>
      <c r="UXX583" s="106"/>
      <c r="UXY583" s="35"/>
      <c r="UXZ583" s="106"/>
      <c r="UYA583" s="35"/>
      <c r="UYB583" s="106"/>
      <c r="UYC583" s="35"/>
      <c r="UYD583" s="106"/>
      <c r="UYE583" s="35"/>
      <c r="UYF583" s="106"/>
      <c r="UYG583" s="35"/>
      <c r="UYH583" s="106"/>
      <c r="UYI583" s="35"/>
      <c r="UYJ583" s="106"/>
      <c r="UYK583" s="35"/>
      <c r="UYL583" s="106"/>
      <c r="UYM583" s="35"/>
      <c r="UYN583" s="106"/>
      <c r="UYO583" s="35"/>
      <c r="UYP583" s="106"/>
      <c r="UYQ583" s="35"/>
      <c r="UYR583" s="106"/>
      <c r="UYS583" s="35"/>
      <c r="UYT583" s="106"/>
      <c r="UYU583" s="35"/>
      <c r="UYV583" s="106"/>
      <c r="UYW583" s="35"/>
      <c r="UYX583" s="106"/>
      <c r="UYY583" s="35"/>
      <c r="UYZ583" s="106"/>
      <c r="UZA583" s="35"/>
      <c r="UZB583" s="106"/>
      <c r="UZC583" s="35"/>
      <c r="UZD583" s="106"/>
      <c r="UZE583" s="35"/>
      <c r="UZF583" s="106"/>
      <c r="UZG583" s="35"/>
      <c r="UZH583" s="106"/>
      <c r="UZI583" s="35"/>
      <c r="UZJ583" s="106"/>
      <c r="UZK583" s="35"/>
      <c r="UZL583" s="106"/>
      <c r="UZM583" s="35"/>
      <c r="UZN583" s="106"/>
      <c r="UZO583" s="35"/>
      <c r="UZP583" s="106"/>
      <c r="UZQ583" s="35"/>
      <c r="UZR583" s="106"/>
      <c r="UZS583" s="35"/>
      <c r="UZT583" s="106"/>
      <c r="UZU583" s="35"/>
      <c r="UZV583" s="106"/>
      <c r="UZW583" s="35"/>
      <c r="UZX583" s="106"/>
      <c r="UZY583" s="35"/>
      <c r="UZZ583" s="106"/>
      <c r="VAA583" s="35"/>
      <c r="VAB583" s="106"/>
      <c r="VAC583" s="35"/>
      <c r="VAD583" s="106"/>
      <c r="VAE583" s="35"/>
      <c r="VAF583" s="106"/>
      <c r="VAG583" s="35"/>
      <c r="VAH583" s="106"/>
      <c r="VAI583" s="35"/>
      <c r="VAJ583" s="106"/>
      <c r="VAK583" s="35"/>
      <c r="VAL583" s="106"/>
      <c r="VAM583" s="35"/>
      <c r="VAN583" s="106"/>
      <c r="VAO583" s="35"/>
      <c r="VAP583" s="106"/>
      <c r="VAQ583" s="35"/>
      <c r="VAR583" s="106"/>
      <c r="VAS583" s="35"/>
      <c r="VAT583" s="106"/>
      <c r="VAU583" s="35"/>
      <c r="VAV583" s="106"/>
      <c r="VAW583" s="35"/>
      <c r="VAX583" s="106"/>
      <c r="VAY583" s="35"/>
      <c r="VAZ583" s="106"/>
      <c r="VBA583" s="35"/>
      <c r="VBB583" s="106"/>
      <c r="VBC583" s="35"/>
      <c r="VBD583" s="106"/>
      <c r="VBE583" s="35"/>
      <c r="VBF583" s="106"/>
      <c r="VBG583" s="35"/>
      <c r="VBH583" s="106"/>
      <c r="VBI583" s="35"/>
      <c r="VBJ583" s="106"/>
      <c r="VBK583" s="35"/>
      <c r="VBL583" s="106"/>
      <c r="VBM583" s="35"/>
      <c r="VBN583" s="106"/>
      <c r="VBO583" s="35"/>
      <c r="VBP583" s="106"/>
      <c r="VBQ583" s="35"/>
      <c r="VBR583" s="106"/>
      <c r="VBS583" s="35"/>
      <c r="VBT583" s="106"/>
      <c r="VBU583" s="35"/>
      <c r="VBV583" s="106"/>
      <c r="VBW583" s="35"/>
      <c r="VBX583" s="106"/>
      <c r="VBY583" s="35"/>
      <c r="VBZ583" s="106"/>
      <c r="VCA583" s="35"/>
      <c r="VCB583" s="106"/>
      <c r="VCC583" s="35"/>
      <c r="VCD583" s="106"/>
      <c r="VCE583" s="35"/>
      <c r="VCF583" s="106"/>
      <c r="VCG583" s="35"/>
      <c r="VCH583" s="106"/>
      <c r="VCI583" s="35"/>
      <c r="VCJ583" s="106"/>
      <c r="VCK583" s="35"/>
      <c r="VCL583" s="106"/>
      <c r="VCM583" s="35"/>
      <c r="VCN583" s="106"/>
      <c r="VCO583" s="35"/>
      <c r="VCP583" s="106"/>
      <c r="VCQ583" s="35"/>
      <c r="VCR583" s="106"/>
      <c r="VCS583" s="35"/>
      <c r="VCT583" s="106"/>
      <c r="VCU583" s="35"/>
      <c r="VCV583" s="106"/>
      <c r="VCW583" s="35"/>
      <c r="VCX583" s="106"/>
      <c r="VCY583" s="35"/>
      <c r="VCZ583" s="106"/>
      <c r="VDA583" s="35"/>
      <c r="VDB583" s="106"/>
      <c r="VDC583" s="35"/>
      <c r="VDD583" s="106"/>
      <c r="VDE583" s="35"/>
      <c r="VDF583" s="106"/>
      <c r="VDG583" s="35"/>
      <c r="VDH583" s="106"/>
      <c r="VDI583" s="35"/>
      <c r="VDJ583" s="106"/>
      <c r="VDK583" s="35"/>
      <c r="VDL583" s="106"/>
      <c r="VDM583" s="35"/>
      <c r="VDN583" s="106"/>
      <c r="VDO583" s="35"/>
      <c r="VDP583" s="106"/>
      <c r="VDQ583" s="35"/>
      <c r="VDR583" s="106"/>
      <c r="VDS583" s="35"/>
      <c r="VDT583" s="106"/>
      <c r="VDU583" s="35"/>
      <c r="VDV583" s="106"/>
      <c r="VDW583" s="35"/>
      <c r="VDX583" s="106"/>
      <c r="VDY583" s="35"/>
      <c r="VDZ583" s="106"/>
      <c r="VEA583" s="35"/>
      <c r="VEB583" s="106"/>
      <c r="VEC583" s="35"/>
      <c r="VED583" s="106"/>
      <c r="VEE583" s="35"/>
      <c r="VEF583" s="106"/>
      <c r="VEG583" s="35"/>
      <c r="VEH583" s="106"/>
      <c r="VEI583" s="35"/>
      <c r="VEJ583" s="106"/>
      <c r="VEK583" s="35"/>
      <c r="VEL583" s="106"/>
      <c r="VEM583" s="35"/>
      <c r="VEN583" s="106"/>
      <c r="VEO583" s="35"/>
      <c r="VEP583" s="106"/>
      <c r="VEQ583" s="35"/>
      <c r="VER583" s="106"/>
      <c r="VES583" s="35"/>
      <c r="VET583" s="106"/>
      <c r="VEU583" s="35"/>
      <c r="VEV583" s="106"/>
      <c r="VEW583" s="35"/>
      <c r="VEX583" s="106"/>
      <c r="VEY583" s="35"/>
      <c r="VEZ583" s="106"/>
      <c r="VFA583" s="35"/>
      <c r="VFB583" s="106"/>
      <c r="VFC583" s="35"/>
      <c r="VFD583" s="106"/>
      <c r="VFE583" s="35"/>
      <c r="VFF583" s="106"/>
      <c r="VFG583" s="35"/>
      <c r="VFH583" s="106"/>
      <c r="VFI583" s="35"/>
      <c r="VFJ583" s="106"/>
      <c r="VFK583" s="35"/>
      <c r="VFL583" s="106"/>
      <c r="VFM583" s="35"/>
      <c r="VFN583" s="106"/>
      <c r="VFO583" s="35"/>
      <c r="VFP583" s="106"/>
      <c r="VFQ583" s="35"/>
      <c r="VFR583" s="106"/>
      <c r="VFS583" s="35"/>
      <c r="VFT583" s="106"/>
      <c r="VFU583" s="35"/>
      <c r="VFV583" s="106"/>
      <c r="VFW583" s="35"/>
      <c r="VFX583" s="106"/>
      <c r="VFY583" s="35"/>
      <c r="VFZ583" s="106"/>
      <c r="VGA583" s="35"/>
      <c r="VGB583" s="106"/>
      <c r="VGC583" s="35"/>
      <c r="VGD583" s="106"/>
      <c r="VGE583" s="35"/>
      <c r="VGF583" s="106"/>
      <c r="VGG583" s="35"/>
      <c r="VGH583" s="106"/>
      <c r="VGI583" s="35"/>
      <c r="VGJ583" s="106"/>
      <c r="VGK583" s="35"/>
      <c r="VGL583" s="106"/>
      <c r="VGM583" s="35"/>
      <c r="VGN583" s="106"/>
      <c r="VGO583" s="35"/>
      <c r="VGP583" s="106"/>
      <c r="VGQ583" s="35"/>
      <c r="VGR583" s="106"/>
      <c r="VGS583" s="35"/>
      <c r="VGT583" s="106"/>
      <c r="VGU583" s="35"/>
      <c r="VGV583" s="106"/>
      <c r="VGW583" s="35"/>
      <c r="VGX583" s="106"/>
      <c r="VGY583" s="35"/>
      <c r="VGZ583" s="106"/>
      <c r="VHA583" s="35"/>
      <c r="VHB583" s="106"/>
      <c r="VHC583" s="35"/>
      <c r="VHD583" s="106"/>
      <c r="VHE583" s="35"/>
      <c r="VHF583" s="106"/>
      <c r="VHG583" s="35"/>
      <c r="VHH583" s="106"/>
      <c r="VHI583" s="35"/>
      <c r="VHJ583" s="106"/>
      <c r="VHK583" s="35"/>
      <c r="VHL583" s="106"/>
      <c r="VHM583" s="35"/>
      <c r="VHN583" s="106"/>
      <c r="VHO583" s="35"/>
      <c r="VHP583" s="106"/>
      <c r="VHQ583" s="35"/>
      <c r="VHR583" s="106"/>
      <c r="VHS583" s="35"/>
      <c r="VHT583" s="106"/>
      <c r="VHU583" s="35"/>
      <c r="VHV583" s="106"/>
      <c r="VHW583" s="35"/>
      <c r="VHX583" s="106"/>
      <c r="VHY583" s="35"/>
      <c r="VHZ583" s="106"/>
      <c r="VIA583" s="35"/>
      <c r="VIB583" s="106"/>
      <c r="VIC583" s="35"/>
      <c r="VID583" s="106"/>
      <c r="VIE583" s="35"/>
      <c r="VIF583" s="106"/>
      <c r="VIG583" s="35"/>
      <c r="VIH583" s="106"/>
      <c r="VII583" s="35"/>
      <c r="VIJ583" s="106"/>
      <c r="VIK583" s="35"/>
      <c r="VIL583" s="106"/>
      <c r="VIM583" s="35"/>
      <c r="VIN583" s="106"/>
      <c r="VIO583" s="35"/>
      <c r="VIP583" s="106"/>
      <c r="VIQ583" s="35"/>
      <c r="VIR583" s="106"/>
      <c r="VIS583" s="35"/>
      <c r="VIT583" s="106"/>
      <c r="VIU583" s="35"/>
      <c r="VIV583" s="106"/>
      <c r="VIW583" s="35"/>
      <c r="VIX583" s="106"/>
      <c r="VIY583" s="35"/>
      <c r="VIZ583" s="106"/>
      <c r="VJA583" s="35"/>
      <c r="VJB583" s="106"/>
      <c r="VJC583" s="35"/>
      <c r="VJD583" s="106"/>
      <c r="VJE583" s="35"/>
      <c r="VJF583" s="106"/>
      <c r="VJG583" s="35"/>
      <c r="VJH583" s="106"/>
      <c r="VJI583" s="35"/>
      <c r="VJJ583" s="106"/>
      <c r="VJK583" s="35"/>
      <c r="VJL583" s="106"/>
      <c r="VJM583" s="35"/>
      <c r="VJN583" s="106"/>
      <c r="VJO583" s="35"/>
      <c r="VJP583" s="106"/>
      <c r="VJQ583" s="35"/>
      <c r="VJR583" s="106"/>
      <c r="VJS583" s="35"/>
      <c r="VJT583" s="106"/>
      <c r="VJU583" s="35"/>
      <c r="VJV583" s="106"/>
      <c r="VJW583" s="35"/>
      <c r="VJX583" s="106"/>
      <c r="VJY583" s="35"/>
      <c r="VJZ583" s="106"/>
      <c r="VKA583" s="35"/>
      <c r="VKB583" s="106"/>
      <c r="VKC583" s="35"/>
      <c r="VKD583" s="106"/>
      <c r="VKE583" s="35"/>
      <c r="VKF583" s="106"/>
      <c r="VKG583" s="35"/>
      <c r="VKH583" s="106"/>
      <c r="VKI583" s="35"/>
      <c r="VKJ583" s="106"/>
      <c r="VKK583" s="35"/>
      <c r="VKL583" s="106"/>
      <c r="VKM583" s="35"/>
      <c r="VKN583" s="106"/>
      <c r="VKO583" s="35"/>
      <c r="VKP583" s="106"/>
      <c r="VKQ583" s="35"/>
      <c r="VKR583" s="106"/>
      <c r="VKS583" s="35"/>
      <c r="VKT583" s="106"/>
      <c r="VKU583" s="35"/>
      <c r="VKV583" s="106"/>
      <c r="VKW583" s="35"/>
      <c r="VKX583" s="106"/>
      <c r="VKY583" s="35"/>
      <c r="VKZ583" s="106"/>
      <c r="VLA583" s="35"/>
      <c r="VLB583" s="106"/>
      <c r="VLC583" s="35"/>
      <c r="VLD583" s="106"/>
      <c r="VLE583" s="35"/>
      <c r="VLF583" s="106"/>
      <c r="VLG583" s="35"/>
      <c r="VLH583" s="106"/>
      <c r="VLI583" s="35"/>
      <c r="VLJ583" s="106"/>
      <c r="VLK583" s="35"/>
      <c r="VLL583" s="106"/>
      <c r="VLM583" s="35"/>
      <c r="VLN583" s="106"/>
      <c r="VLO583" s="35"/>
      <c r="VLP583" s="106"/>
      <c r="VLQ583" s="35"/>
      <c r="VLR583" s="106"/>
      <c r="VLS583" s="35"/>
      <c r="VLT583" s="106"/>
      <c r="VLU583" s="35"/>
      <c r="VLV583" s="106"/>
      <c r="VLW583" s="35"/>
      <c r="VLX583" s="106"/>
      <c r="VLY583" s="35"/>
      <c r="VLZ583" s="106"/>
      <c r="VMA583" s="35"/>
      <c r="VMB583" s="106"/>
      <c r="VMC583" s="35"/>
      <c r="VMD583" s="106"/>
      <c r="VME583" s="35"/>
      <c r="VMF583" s="106"/>
      <c r="VMG583" s="35"/>
      <c r="VMH583" s="106"/>
      <c r="VMI583" s="35"/>
      <c r="VMJ583" s="106"/>
      <c r="VMK583" s="35"/>
      <c r="VML583" s="106"/>
      <c r="VMM583" s="35"/>
      <c r="VMN583" s="106"/>
      <c r="VMO583" s="35"/>
      <c r="VMP583" s="106"/>
      <c r="VMQ583" s="35"/>
      <c r="VMR583" s="106"/>
      <c r="VMS583" s="35"/>
      <c r="VMT583" s="106"/>
      <c r="VMU583" s="35"/>
      <c r="VMV583" s="106"/>
      <c r="VMW583" s="35"/>
      <c r="VMX583" s="106"/>
      <c r="VMY583" s="35"/>
      <c r="VMZ583" s="106"/>
      <c r="VNA583" s="35"/>
      <c r="VNB583" s="106"/>
      <c r="VNC583" s="35"/>
      <c r="VND583" s="106"/>
      <c r="VNE583" s="35"/>
      <c r="VNF583" s="106"/>
      <c r="VNG583" s="35"/>
      <c r="VNH583" s="106"/>
      <c r="VNI583" s="35"/>
      <c r="VNJ583" s="106"/>
      <c r="VNK583" s="35"/>
      <c r="VNL583" s="106"/>
      <c r="VNM583" s="35"/>
      <c r="VNN583" s="106"/>
      <c r="VNO583" s="35"/>
      <c r="VNP583" s="106"/>
      <c r="VNQ583" s="35"/>
      <c r="VNR583" s="106"/>
      <c r="VNS583" s="35"/>
      <c r="VNT583" s="106"/>
      <c r="VNU583" s="35"/>
      <c r="VNV583" s="106"/>
      <c r="VNW583" s="35"/>
      <c r="VNX583" s="106"/>
      <c r="VNY583" s="35"/>
      <c r="VNZ583" s="106"/>
      <c r="VOA583" s="35"/>
      <c r="VOB583" s="106"/>
      <c r="VOC583" s="35"/>
      <c r="VOD583" s="106"/>
      <c r="VOE583" s="35"/>
      <c r="VOF583" s="106"/>
      <c r="VOG583" s="35"/>
      <c r="VOH583" s="106"/>
      <c r="VOI583" s="35"/>
      <c r="VOJ583" s="106"/>
      <c r="VOK583" s="35"/>
      <c r="VOL583" s="106"/>
      <c r="VOM583" s="35"/>
      <c r="VON583" s="106"/>
      <c r="VOO583" s="35"/>
      <c r="VOP583" s="106"/>
      <c r="VOQ583" s="35"/>
      <c r="VOR583" s="106"/>
      <c r="VOS583" s="35"/>
      <c r="VOT583" s="106"/>
      <c r="VOU583" s="35"/>
      <c r="VOV583" s="106"/>
      <c r="VOW583" s="35"/>
      <c r="VOX583" s="106"/>
      <c r="VOY583" s="35"/>
      <c r="VOZ583" s="106"/>
      <c r="VPA583" s="35"/>
      <c r="VPB583" s="106"/>
      <c r="VPC583" s="35"/>
      <c r="VPD583" s="106"/>
      <c r="VPE583" s="35"/>
      <c r="VPF583" s="106"/>
      <c r="VPG583" s="35"/>
      <c r="VPH583" s="106"/>
      <c r="VPI583" s="35"/>
      <c r="VPJ583" s="106"/>
      <c r="VPK583" s="35"/>
      <c r="VPL583" s="106"/>
      <c r="VPM583" s="35"/>
      <c r="VPN583" s="106"/>
      <c r="VPO583" s="35"/>
      <c r="VPP583" s="106"/>
      <c r="VPQ583" s="35"/>
      <c r="VPR583" s="106"/>
      <c r="VPS583" s="35"/>
      <c r="VPT583" s="106"/>
      <c r="VPU583" s="35"/>
      <c r="VPV583" s="106"/>
      <c r="VPW583" s="35"/>
      <c r="VPX583" s="106"/>
      <c r="VPY583" s="35"/>
      <c r="VPZ583" s="106"/>
      <c r="VQA583" s="35"/>
      <c r="VQB583" s="106"/>
      <c r="VQC583" s="35"/>
      <c r="VQD583" s="106"/>
      <c r="VQE583" s="35"/>
      <c r="VQF583" s="106"/>
      <c r="VQG583" s="35"/>
      <c r="VQH583" s="106"/>
      <c r="VQI583" s="35"/>
      <c r="VQJ583" s="106"/>
      <c r="VQK583" s="35"/>
      <c r="VQL583" s="106"/>
      <c r="VQM583" s="35"/>
      <c r="VQN583" s="106"/>
      <c r="VQO583" s="35"/>
      <c r="VQP583" s="106"/>
      <c r="VQQ583" s="35"/>
      <c r="VQR583" s="106"/>
      <c r="VQS583" s="35"/>
      <c r="VQT583" s="106"/>
      <c r="VQU583" s="35"/>
      <c r="VQV583" s="106"/>
      <c r="VQW583" s="35"/>
      <c r="VQX583" s="106"/>
      <c r="VQY583" s="35"/>
      <c r="VQZ583" s="106"/>
      <c r="VRA583" s="35"/>
      <c r="VRB583" s="106"/>
      <c r="VRC583" s="35"/>
      <c r="VRD583" s="106"/>
      <c r="VRE583" s="35"/>
      <c r="VRF583" s="106"/>
      <c r="VRG583" s="35"/>
      <c r="VRH583" s="106"/>
      <c r="VRI583" s="35"/>
      <c r="VRJ583" s="106"/>
      <c r="VRK583" s="35"/>
      <c r="VRL583" s="106"/>
      <c r="VRM583" s="35"/>
      <c r="VRN583" s="106"/>
      <c r="VRO583" s="35"/>
      <c r="VRP583" s="106"/>
      <c r="VRQ583" s="35"/>
      <c r="VRR583" s="106"/>
      <c r="VRS583" s="35"/>
      <c r="VRT583" s="106"/>
      <c r="VRU583" s="35"/>
      <c r="VRV583" s="106"/>
      <c r="VRW583" s="35"/>
      <c r="VRX583" s="106"/>
      <c r="VRY583" s="35"/>
      <c r="VRZ583" s="106"/>
      <c r="VSA583" s="35"/>
      <c r="VSB583" s="106"/>
      <c r="VSC583" s="35"/>
      <c r="VSD583" s="106"/>
      <c r="VSE583" s="35"/>
      <c r="VSF583" s="106"/>
      <c r="VSG583" s="35"/>
      <c r="VSH583" s="106"/>
      <c r="VSI583" s="35"/>
      <c r="VSJ583" s="106"/>
      <c r="VSK583" s="35"/>
      <c r="VSL583" s="106"/>
      <c r="VSM583" s="35"/>
      <c r="VSN583" s="106"/>
      <c r="VSO583" s="35"/>
      <c r="VSP583" s="106"/>
      <c r="VSQ583" s="35"/>
      <c r="VSR583" s="106"/>
      <c r="VSS583" s="35"/>
      <c r="VST583" s="106"/>
      <c r="VSU583" s="35"/>
      <c r="VSV583" s="106"/>
      <c r="VSW583" s="35"/>
      <c r="VSX583" s="106"/>
      <c r="VSY583" s="35"/>
      <c r="VSZ583" s="106"/>
      <c r="VTA583" s="35"/>
      <c r="VTB583" s="106"/>
      <c r="VTC583" s="35"/>
      <c r="VTD583" s="106"/>
      <c r="VTE583" s="35"/>
      <c r="VTF583" s="106"/>
      <c r="VTG583" s="35"/>
      <c r="VTH583" s="106"/>
      <c r="VTI583" s="35"/>
      <c r="VTJ583" s="106"/>
      <c r="VTK583" s="35"/>
      <c r="VTL583" s="106"/>
      <c r="VTM583" s="35"/>
      <c r="VTN583" s="106"/>
      <c r="VTO583" s="35"/>
      <c r="VTP583" s="106"/>
      <c r="VTQ583" s="35"/>
      <c r="VTR583" s="106"/>
      <c r="VTS583" s="35"/>
      <c r="VTT583" s="106"/>
      <c r="VTU583" s="35"/>
      <c r="VTV583" s="106"/>
      <c r="VTW583" s="35"/>
      <c r="VTX583" s="106"/>
      <c r="VTY583" s="35"/>
      <c r="VTZ583" s="106"/>
      <c r="VUA583" s="35"/>
      <c r="VUB583" s="106"/>
      <c r="VUC583" s="35"/>
      <c r="VUD583" s="106"/>
      <c r="VUE583" s="35"/>
      <c r="VUF583" s="106"/>
      <c r="VUG583" s="35"/>
      <c r="VUH583" s="106"/>
      <c r="VUI583" s="35"/>
      <c r="VUJ583" s="106"/>
      <c r="VUK583" s="35"/>
      <c r="VUL583" s="106"/>
      <c r="VUM583" s="35"/>
      <c r="VUN583" s="106"/>
      <c r="VUO583" s="35"/>
      <c r="VUP583" s="106"/>
      <c r="VUQ583" s="35"/>
      <c r="VUR583" s="106"/>
      <c r="VUS583" s="35"/>
      <c r="VUT583" s="106"/>
      <c r="VUU583" s="35"/>
      <c r="VUV583" s="106"/>
      <c r="VUW583" s="35"/>
      <c r="VUX583" s="106"/>
      <c r="VUY583" s="35"/>
      <c r="VUZ583" s="106"/>
      <c r="VVA583" s="35"/>
      <c r="VVB583" s="106"/>
      <c r="VVC583" s="35"/>
      <c r="VVD583" s="106"/>
      <c r="VVE583" s="35"/>
      <c r="VVF583" s="106"/>
      <c r="VVG583" s="35"/>
      <c r="VVH583" s="106"/>
      <c r="VVI583" s="35"/>
      <c r="VVJ583" s="106"/>
      <c r="VVK583" s="35"/>
      <c r="VVL583" s="106"/>
      <c r="VVM583" s="35"/>
      <c r="VVN583" s="106"/>
      <c r="VVO583" s="35"/>
      <c r="VVP583" s="106"/>
      <c r="VVQ583" s="35"/>
      <c r="VVR583" s="106"/>
      <c r="VVS583" s="35"/>
      <c r="VVT583" s="106"/>
      <c r="VVU583" s="35"/>
      <c r="VVV583" s="106"/>
      <c r="VVW583" s="35"/>
      <c r="VVX583" s="106"/>
      <c r="VVY583" s="35"/>
      <c r="VVZ583" s="106"/>
      <c r="VWA583" s="35"/>
      <c r="VWB583" s="106"/>
      <c r="VWC583" s="35"/>
      <c r="VWD583" s="106"/>
      <c r="VWE583" s="35"/>
      <c r="VWF583" s="106"/>
      <c r="VWG583" s="35"/>
      <c r="VWH583" s="106"/>
      <c r="VWI583" s="35"/>
      <c r="VWJ583" s="106"/>
      <c r="VWK583" s="35"/>
      <c r="VWL583" s="106"/>
      <c r="VWM583" s="35"/>
      <c r="VWN583" s="106"/>
      <c r="VWO583" s="35"/>
      <c r="VWP583" s="106"/>
      <c r="VWQ583" s="35"/>
      <c r="VWR583" s="106"/>
      <c r="VWS583" s="35"/>
      <c r="VWT583" s="106"/>
      <c r="VWU583" s="35"/>
      <c r="VWV583" s="106"/>
      <c r="VWW583" s="35"/>
      <c r="VWX583" s="106"/>
      <c r="VWY583" s="35"/>
      <c r="VWZ583" s="106"/>
      <c r="VXA583" s="35"/>
      <c r="VXB583" s="106"/>
      <c r="VXC583" s="35"/>
      <c r="VXD583" s="106"/>
      <c r="VXE583" s="35"/>
      <c r="VXF583" s="106"/>
      <c r="VXG583" s="35"/>
      <c r="VXH583" s="106"/>
      <c r="VXI583" s="35"/>
      <c r="VXJ583" s="106"/>
      <c r="VXK583" s="35"/>
      <c r="VXL583" s="106"/>
      <c r="VXM583" s="35"/>
      <c r="VXN583" s="106"/>
      <c r="VXO583" s="35"/>
      <c r="VXP583" s="106"/>
      <c r="VXQ583" s="35"/>
      <c r="VXR583" s="106"/>
      <c r="VXS583" s="35"/>
      <c r="VXT583" s="106"/>
      <c r="VXU583" s="35"/>
      <c r="VXV583" s="106"/>
      <c r="VXW583" s="35"/>
      <c r="VXX583" s="106"/>
      <c r="VXY583" s="35"/>
      <c r="VXZ583" s="106"/>
      <c r="VYA583" s="35"/>
      <c r="VYB583" s="106"/>
      <c r="VYC583" s="35"/>
      <c r="VYD583" s="106"/>
      <c r="VYE583" s="35"/>
      <c r="VYF583" s="106"/>
      <c r="VYG583" s="35"/>
      <c r="VYH583" s="106"/>
      <c r="VYI583" s="35"/>
      <c r="VYJ583" s="106"/>
      <c r="VYK583" s="35"/>
      <c r="VYL583" s="106"/>
      <c r="VYM583" s="35"/>
      <c r="VYN583" s="106"/>
      <c r="VYO583" s="35"/>
      <c r="VYP583" s="106"/>
      <c r="VYQ583" s="35"/>
      <c r="VYR583" s="106"/>
      <c r="VYS583" s="35"/>
      <c r="VYT583" s="106"/>
      <c r="VYU583" s="35"/>
      <c r="VYV583" s="106"/>
      <c r="VYW583" s="35"/>
      <c r="VYX583" s="106"/>
      <c r="VYY583" s="35"/>
      <c r="VYZ583" s="106"/>
      <c r="VZA583" s="35"/>
      <c r="VZB583" s="106"/>
      <c r="VZC583" s="35"/>
      <c r="VZD583" s="106"/>
      <c r="VZE583" s="35"/>
      <c r="VZF583" s="106"/>
      <c r="VZG583" s="35"/>
      <c r="VZH583" s="106"/>
      <c r="VZI583" s="35"/>
      <c r="VZJ583" s="106"/>
      <c r="VZK583" s="35"/>
      <c r="VZL583" s="106"/>
      <c r="VZM583" s="35"/>
      <c r="VZN583" s="106"/>
      <c r="VZO583" s="35"/>
      <c r="VZP583" s="106"/>
      <c r="VZQ583" s="35"/>
      <c r="VZR583" s="106"/>
      <c r="VZS583" s="35"/>
      <c r="VZT583" s="106"/>
      <c r="VZU583" s="35"/>
      <c r="VZV583" s="106"/>
      <c r="VZW583" s="35"/>
      <c r="VZX583" s="106"/>
      <c r="VZY583" s="35"/>
      <c r="VZZ583" s="106"/>
      <c r="WAA583" s="35"/>
      <c r="WAB583" s="106"/>
      <c r="WAC583" s="35"/>
      <c r="WAD583" s="106"/>
      <c r="WAE583" s="35"/>
      <c r="WAF583" s="106"/>
      <c r="WAG583" s="35"/>
      <c r="WAH583" s="106"/>
      <c r="WAI583" s="35"/>
      <c r="WAJ583" s="106"/>
      <c r="WAK583" s="35"/>
      <c r="WAL583" s="106"/>
      <c r="WAM583" s="35"/>
      <c r="WAN583" s="106"/>
      <c r="WAO583" s="35"/>
      <c r="WAP583" s="106"/>
      <c r="WAQ583" s="35"/>
      <c r="WAR583" s="106"/>
      <c r="WAS583" s="35"/>
      <c r="WAT583" s="106"/>
      <c r="WAU583" s="35"/>
      <c r="WAV583" s="106"/>
      <c r="WAW583" s="35"/>
      <c r="WAX583" s="106"/>
      <c r="WAY583" s="35"/>
      <c r="WAZ583" s="106"/>
      <c r="WBA583" s="35"/>
      <c r="WBB583" s="106"/>
      <c r="WBC583" s="35"/>
      <c r="WBD583" s="106"/>
      <c r="WBE583" s="35"/>
      <c r="WBF583" s="106"/>
      <c r="WBG583" s="35"/>
      <c r="WBH583" s="106"/>
      <c r="WBI583" s="35"/>
      <c r="WBJ583" s="106"/>
      <c r="WBK583" s="35"/>
      <c r="WBL583" s="106"/>
      <c r="WBM583" s="35"/>
      <c r="WBN583" s="106"/>
      <c r="WBO583" s="35"/>
      <c r="WBP583" s="106"/>
      <c r="WBQ583" s="35"/>
      <c r="WBR583" s="106"/>
      <c r="WBS583" s="35"/>
      <c r="WBT583" s="106"/>
      <c r="WBU583" s="35"/>
      <c r="WBV583" s="106"/>
      <c r="WBW583" s="35"/>
      <c r="WBX583" s="106"/>
      <c r="WBY583" s="35"/>
      <c r="WBZ583" s="106"/>
      <c r="WCA583" s="35"/>
      <c r="WCB583" s="106"/>
      <c r="WCC583" s="35"/>
      <c r="WCD583" s="106"/>
      <c r="WCE583" s="35"/>
      <c r="WCF583" s="106"/>
      <c r="WCG583" s="35"/>
      <c r="WCH583" s="106"/>
      <c r="WCI583" s="35"/>
      <c r="WCJ583" s="106"/>
      <c r="WCK583" s="35"/>
      <c r="WCL583" s="106"/>
      <c r="WCM583" s="35"/>
      <c r="WCN583" s="106"/>
      <c r="WCO583" s="35"/>
      <c r="WCP583" s="106"/>
      <c r="WCQ583" s="35"/>
      <c r="WCR583" s="106"/>
      <c r="WCS583" s="35"/>
      <c r="WCT583" s="106"/>
      <c r="WCU583" s="35"/>
      <c r="WCV583" s="106"/>
      <c r="WCW583" s="35"/>
      <c r="WCX583" s="106"/>
      <c r="WCY583" s="35"/>
      <c r="WCZ583" s="106"/>
      <c r="WDA583" s="35"/>
      <c r="WDB583" s="106"/>
      <c r="WDC583" s="35"/>
      <c r="WDD583" s="106"/>
      <c r="WDE583" s="35"/>
      <c r="WDF583" s="106"/>
      <c r="WDG583" s="35"/>
      <c r="WDH583" s="106"/>
      <c r="WDI583" s="35"/>
      <c r="WDJ583" s="106"/>
      <c r="WDK583" s="35"/>
      <c r="WDL583" s="106"/>
      <c r="WDM583" s="35"/>
      <c r="WDN583" s="106"/>
      <c r="WDO583" s="35"/>
      <c r="WDP583" s="106"/>
      <c r="WDQ583" s="35"/>
      <c r="WDR583" s="106"/>
      <c r="WDS583" s="35"/>
      <c r="WDT583" s="106"/>
      <c r="WDU583" s="35"/>
      <c r="WDV583" s="106"/>
      <c r="WDW583" s="35"/>
      <c r="WDX583" s="106"/>
      <c r="WDY583" s="35"/>
      <c r="WDZ583" s="106"/>
      <c r="WEA583" s="35"/>
      <c r="WEB583" s="106"/>
      <c r="WEC583" s="35"/>
      <c r="WED583" s="106"/>
      <c r="WEE583" s="35"/>
      <c r="WEF583" s="106"/>
      <c r="WEG583" s="35"/>
      <c r="WEH583" s="106"/>
      <c r="WEI583" s="35"/>
      <c r="WEJ583" s="106"/>
      <c r="WEK583" s="35"/>
      <c r="WEL583" s="106"/>
      <c r="WEM583" s="35"/>
      <c r="WEN583" s="106"/>
      <c r="WEO583" s="35"/>
      <c r="WEP583" s="106"/>
      <c r="WEQ583" s="35"/>
      <c r="WER583" s="106"/>
      <c r="WES583" s="35"/>
      <c r="WET583" s="106"/>
      <c r="WEU583" s="35"/>
      <c r="WEV583" s="106"/>
      <c r="WEW583" s="35"/>
      <c r="WEX583" s="106"/>
      <c r="WEY583" s="35"/>
      <c r="WEZ583" s="106"/>
      <c r="WFA583" s="35"/>
      <c r="WFB583" s="106"/>
      <c r="WFC583" s="35"/>
      <c r="WFD583" s="106"/>
      <c r="WFE583" s="35"/>
      <c r="WFF583" s="106"/>
      <c r="WFG583" s="35"/>
      <c r="WFH583" s="106"/>
      <c r="WFI583" s="35"/>
      <c r="WFJ583" s="106"/>
      <c r="WFK583" s="35"/>
      <c r="WFL583" s="106"/>
      <c r="WFM583" s="35"/>
      <c r="WFN583" s="106"/>
      <c r="WFO583" s="35"/>
      <c r="WFP583" s="106"/>
      <c r="WFQ583" s="35"/>
      <c r="WFR583" s="106"/>
      <c r="WFS583" s="35"/>
      <c r="WFT583" s="106"/>
      <c r="WFU583" s="35"/>
      <c r="WFV583" s="106"/>
      <c r="WFW583" s="35"/>
      <c r="WFX583" s="106"/>
      <c r="WFY583" s="35"/>
      <c r="WFZ583" s="106"/>
      <c r="WGA583" s="35"/>
      <c r="WGB583" s="106"/>
      <c r="WGC583" s="35"/>
      <c r="WGD583" s="106"/>
      <c r="WGE583" s="35"/>
      <c r="WGF583" s="106"/>
      <c r="WGG583" s="35"/>
      <c r="WGH583" s="106"/>
      <c r="WGI583" s="35"/>
      <c r="WGJ583" s="106"/>
      <c r="WGK583" s="35"/>
      <c r="WGL583" s="106"/>
      <c r="WGM583" s="35"/>
      <c r="WGN583" s="106"/>
      <c r="WGO583" s="35"/>
      <c r="WGP583" s="106"/>
      <c r="WGQ583" s="35"/>
      <c r="WGR583" s="106"/>
      <c r="WGS583" s="35"/>
      <c r="WGT583" s="106"/>
      <c r="WGU583" s="35"/>
      <c r="WGV583" s="106"/>
      <c r="WGW583" s="35"/>
      <c r="WGX583" s="106"/>
      <c r="WGY583" s="35"/>
      <c r="WGZ583" s="106"/>
      <c r="WHA583" s="35"/>
      <c r="WHB583" s="106"/>
      <c r="WHC583" s="35"/>
      <c r="WHD583" s="106"/>
      <c r="WHE583" s="35"/>
      <c r="WHF583" s="106"/>
      <c r="WHG583" s="35"/>
      <c r="WHH583" s="106"/>
      <c r="WHI583" s="35"/>
      <c r="WHJ583" s="106"/>
      <c r="WHK583" s="35"/>
      <c r="WHL583" s="106"/>
      <c r="WHM583" s="35"/>
      <c r="WHN583" s="106"/>
      <c r="WHO583" s="35"/>
      <c r="WHP583" s="106"/>
      <c r="WHQ583" s="35"/>
      <c r="WHR583" s="106"/>
      <c r="WHS583" s="35"/>
      <c r="WHT583" s="106"/>
      <c r="WHU583" s="35"/>
      <c r="WHV583" s="106"/>
      <c r="WHW583" s="35"/>
      <c r="WHX583" s="106"/>
      <c r="WHY583" s="35"/>
      <c r="WHZ583" s="106"/>
      <c r="WIA583" s="35"/>
      <c r="WIB583" s="106"/>
      <c r="WIC583" s="35"/>
      <c r="WID583" s="106"/>
      <c r="WIE583" s="35"/>
      <c r="WIF583" s="106"/>
      <c r="WIG583" s="35"/>
      <c r="WIH583" s="106"/>
      <c r="WII583" s="35"/>
      <c r="WIJ583" s="106"/>
      <c r="WIK583" s="35"/>
      <c r="WIL583" s="106"/>
      <c r="WIM583" s="35"/>
      <c r="WIN583" s="106"/>
      <c r="WIO583" s="35"/>
      <c r="WIP583" s="106"/>
      <c r="WIQ583" s="35"/>
      <c r="WIR583" s="106"/>
      <c r="WIS583" s="35"/>
      <c r="WIT583" s="106"/>
      <c r="WIU583" s="35"/>
      <c r="WIV583" s="106"/>
      <c r="WIW583" s="35"/>
      <c r="WIX583" s="106"/>
      <c r="WIY583" s="35"/>
      <c r="WIZ583" s="106"/>
      <c r="WJA583" s="35"/>
      <c r="WJB583" s="106"/>
      <c r="WJC583" s="35"/>
      <c r="WJD583" s="106"/>
      <c r="WJE583" s="35"/>
      <c r="WJF583" s="106"/>
      <c r="WJG583" s="35"/>
      <c r="WJH583" s="106"/>
      <c r="WJI583" s="35"/>
      <c r="WJJ583" s="106"/>
      <c r="WJK583" s="35"/>
      <c r="WJL583" s="106"/>
      <c r="WJM583" s="35"/>
      <c r="WJN583" s="106"/>
      <c r="WJO583" s="35"/>
      <c r="WJP583" s="106"/>
      <c r="WJQ583" s="35"/>
      <c r="WJR583" s="106"/>
      <c r="WJS583" s="35"/>
      <c r="WJT583" s="106"/>
      <c r="WJU583" s="35"/>
      <c r="WJV583" s="106"/>
      <c r="WJW583" s="35"/>
      <c r="WJX583" s="106"/>
      <c r="WJY583" s="35"/>
      <c r="WJZ583" s="106"/>
      <c r="WKA583" s="35"/>
      <c r="WKB583" s="106"/>
      <c r="WKC583" s="35"/>
      <c r="WKD583" s="106"/>
      <c r="WKE583" s="35"/>
      <c r="WKF583" s="106"/>
      <c r="WKG583" s="35"/>
      <c r="WKH583" s="106"/>
      <c r="WKI583" s="35"/>
      <c r="WKJ583" s="106"/>
      <c r="WKK583" s="35"/>
      <c r="WKL583" s="106"/>
      <c r="WKM583" s="35"/>
      <c r="WKN583" s="106"/>
      <c r="WKO583" s="35"/>
      <c r="WKP583" s="106"/>
      <c r="WKQ583" s="35"/>
      <c r="WKR583" s="106"/>
      <c r="WKS583" s="35"/>
      <c r="WKT583" s="106"/>
      <c r="WKU583" s="35"/>
      <c r="WKV583" s="106"/>
      <c r="WKW583" s="35"/>
      <c r="WKX583" s="106"/>
      <c r="WKY583" s="35"/>
      <c r="WKZ583" s="106"/>
      <c r="WLA583" s="35"/>
      <c r="WLB583" s="106"/>
      <c r="WLC583" s="35"/>
      <c r="WLD583" s="106"/>
      <c r="WLE583" s="35"/>
      <c r="WLF583" s="106"/>
      <c r="WLG583" s="35"/>
      <c r="WLH583" s="106"/>
      <c r="WLI583" s="35"/>
      <c r="WLJ583" s="106"/>
      <c r="WLK583" s="35"/>
      <c r="WLL583" s="106"/>
      <c r="WLM583" s="35"/>
      <c r="WLN583" s="106"/>
      <c r="WLO583" s="35"/>
      <c r="WLP583" s="106"/>
      <c r="WLQ583" s="35"/>
      <c r="WLR583" s="106"/>
      <c r="WLS583" s="35"/>
      <c r="WLT583" s="106"/>
      <c r="WLU583" s="35"/>
      <c r="WLV583" s="106"/>
      <c r="WLW583" s="35"/>
      <c r="WLX583" s="106"/>
      <c r="WLY583" s="35"/>
      <c r="WLZ583" s="106"/>
      <c r="WMA583" s="35"/>
      <c r="WMB583" s="106"/>
      <c r="WMC583" s="35"/>
      <c r="WMD583" s="106"/>
      <c r="WME583" s="35"/>
      <c r="WMF583" s="106"/>
      <c r="WMG583" s="35"/>
      <c r="WMH583" s="106"/>
      <c r="WMI583" s="35"/>
      <c r="WMJ583" s="106"/>
      <c r="WMK583" s="35"/>
      <c r="WML583" s="106"/>
      <c r="WMM583" s="35"/>
      <c r="WMN583" s="106"/>
      <c r="WMO583" s="35"/>
      <c r="WMP583" s="106"/>
      <c r="WMQ583" s="35"/>
      <c r="WMR583" s="106"/>
      <c r="WMS583" s="35"/>
      <c r="WMT583" s="106"/>
      <c r="WMU583" s="35"/>
      <c r="WMV583" s="106"/>
      <c r="WMW583" s="35"/>
      <c r="WMX583" s="106"/>
      <c r="WMY583" s="35"/>
      <c r="WMZ583" s="106"/>
      <c r="WNA583" s="35"/>
      <c r="WNB583" s="106"/>
      <c r="WNC583" s="35"/>
      <c r="WND583" s="106"/>
      <c r="WNE583" s="35"/>
      <c r="WNF583" s="106"/>
      <c r="WNG583" s="35"/>
      <c r="WNH583" s="106"/>
      <c r="WNI583" s="35"/>
      <c r="WNJ583" s="106"/>
      <c r="WNK583" s="35"/>
      <c r="WNL583" s="106"/>
      <c r="WNM583" s="35"/>
      <c r="WNN583" s="106"/>
      <c r="WNO583" s="35"/>
      <c r="WNP583" s="106"/>
      <c r="WNQ583" s="35"/>
      <c r="WNR583" s="106"/>
      <c r="WNS583" s="35"/>
      <c r="WNT583" s="106"/>
      <c r="WNU583" s="35"/>
      <c r="WNV583" s="106"/>
      <c r="WNW583" s="35"/>
      <c r="WNX583" s="106"/>
      <c r="WNY583" s="35"/>
      <c r="WNZ583" s="106"/>
      <c r="WOA583" s="35"/>
      <c r="WOB583" s="106"/>
      <c r="WOC583" s="35"/>
      <c r="WOD583" s="106"/>
      <c r="WOE583" s="35"/>
      <c r="WOF583" s="106"/>
      <c r="WOG583" s="35"/>
      <c r="WOH583" s="106"/>
      <c r="WOI583" s="35"/>
      <c r="WOJ583" s="106"/>
      <c r="WOK583" s="35"/>
      <c r="WOL583" s="106"/>
      <c r="WOM583" s="35"/>
      <c r="WON583" s="106"/>
      <c r="WOO583" s="35"/>
      <c r="WOP583" s="106"/>
      <c r="WOQ583" s="35"/>
      <c r="WOR583" s="106"/>
      <c r="WOS583" s="35"/>
      <c r="WOT583" s="106"/>
      <c r="WOU583" s="35"/>
      <c r="WOV583" s="106"/>
      <c r="WOW583" s="35"/>
      <c r="WOX583" s="106"/>
      <c r="WOY583" s="35"/>
      <c r="WOZ583" s="106"/>
      <c r="WPA583" s="35"/>
      <c r="WPB583" s="106"/>
      <c r="WPC583" s="35"/>
      <c r="WPD583" s="106"/>
      <c r="WPE583" s="35"/>
      <c r="WPF583" s="106"/>
      <c r="WPG583" s="35"/>
      <c r="WPH583" s="106"/>
      <c r="WPI583" s="35"/>
      <c r="WPJ583" s="106"/>
      <c r="WPK583" s="35"/>
      <c r="WPL583" s="106"/>
      <c r="WPM583" s="35"/>
      <c r="WPN583" s="106"/>
      <c r="WPO583" s="35"/>
      <c r="WPP583" s="106"/>
      <c r="WPQ583" s="35"/>
      <c r="WPR583" s="106"/>
      <c r="WPS583" s="35"/>
      <c r="WPT583" s="106"/>
      <c r="WPU583" s="35"/>
      <c r="WPV583" s="106"/>
      <c r="WPW583" s="35"/>
      <c r="WPX583" s="106"/>
      <c r="WPY583" s="35"/>
      <c r="WPZ583" s="106"/>
      <c r="WQA583" s="35"/>
      <c r="WQB583" s="106"/>
      <c r="WQC583" s="35"/>
      <c r="WQD583" s="106"/>
      <c r="WQE583" s="35"/>
      <c r="WQF583" s="106"/>
      <c r="WQG583" s="35"/>
      <c r="WQH583" s="106"/>
      <c r="WQI583" s="35"/>
      <c r="WQJ583" s="106"/>
      <c r="WQK583" s="35"/>
      <c r="WQL583" s="106"/>
      <c r="WQM583" s="35"/>
      <c r="WQN583" s="106"/>
      <c r="WQO583" s="35"/>
      <c r="WQP583" s="106"/>
      <c r="WQQ583" s="35"/>
      <c r="WQR583" s="106"/>
      <c r="WQS583" s="35"/>
      <c r="WQT583" s="106"/>
      <c r="WQU583" s="35"/>
      <c r="WQV583" s="106"/>
      <c r="WQW583" s="35"/>
      <c r="WQX583" s="106"/>
      <c r="WQY583" s="35"/>
      <c r="WQZ583" s="106"/>
      <c r="WRA583" s="35"/>
      <c r="WRB583" s="106"/>
      <c r="WRC583" s="35"/>
      <c r="WRD583" s="106"/>
      <c r="WRE583" s="35"/>
      <c r="WRF583" s="106"/>
      <c r="WRG583" s="35"/>
      <c r="WRH583" s="106"/>
      <c r="WRI583" s="35"/>
      <c r="WRJ583" s="106"/>
      <c r="WRK583" s="35"/>
      <c r="WRL583" s="106"/>
      <c r="WRM583" s="35"/>
      <c r="WRN583" s="106"/>
      <c r="WRO583" s="35"/>
      <c r="WRP583" s="106"/>
      <c r="WRQ583" s="35"/>
      <c r="WRR583" s="106"/>
      <c r="WRS583" s="35"/>
      <c r="WRT583" s="106"/>
      <c r="WRU583" s="35"/>
      <c r="WRV583" s="106"/>
      <c r="WRW583" s="35"/>
      <c r="WRX583" s="106"/>
      <c r="WRY583" s="35"/>
      <c r="WRZ583" s="106"/>
      <c r="WSA583" s="35"/>
      <c r="WSB583" s="106"/>
      <c r="WSC583" s="35"/>
      <c r="WSD583" s="106"/>
      <c r="WSE583" s="35"/>
      <c r="WSF583" s="106"/>
      <c r="WSG583" s="35"/>
      <c r="WSH583" s="106"/>
      <c r="WSI583" s="35"/>
      <c r="WSJ583" s="106"/>
      <c r="WSK583" s="35"/>
      <c r="WSL583" s="106"/>
      <c r="WSM583" s="35"/>
      <c r="WSN583" s="106"/>
      <c r="WSO583" s="35"/>
      <c r="WSP583" s="106"/>
      <c r="WSQ583" s="35"/>
      <c r="WSR583" s="106"/>
      <c r="WSS583" s="35"/>
      <c r="WST583" s="106"/>
      <c r="WSU583" s="35"/>
      <c r="WSV583" s="106"/>
      <c r="WSW583" s="35"/>
      <c r="WSX583" s="106"/>
      <c r="WSY583" s="35"/>
      <c r="WSZ583" s="106"/>
      <c r="WTA583" s="35"/>
      <c r="WTB583" s="106"/>
      <c r="WTC583" s="35"/>
      <c r="WTD583" s="106"/>
      <c r="WTE583" s="35"/>
      <c r="WTF583" s="106"/>
      <c r="WTG583" s="35"/>
      <c r="WTH583" s="106"/>
      <c r="WTI583" s="35"/>
      <c r="WTJ583" s="106"/>
      <c r="WTK583" s="35"/>
      <c r="WTL583" s="106"/>
      <c r="WTM583" s="35"/>
      <c r="WTN583" s="106"/>
      <c r="WTO583" s="35"/>
      <c r="WTP583" s="106"/>
      <c r="WTQ583" s="35"/>
      <c r="WTR583" s="106"/>
      <c r="WTS583" s="35"/>
      <c r="WTT583" s="106"/>
      <c r="WTU583" s="35"/>
      <c r="WTV583" s="106"/>
      <c r="WTW583" s="35"/>
      <c r="WTX583" s="106"/>
      <c r="WTY583" s="35"/>
      <c r="WTZ583" s="106"/>
      <c r="WUA583" s="35"/>
      <c r="WUB583" s="106"/>
      <c r="WUC583" s="35"/>
      <c r="WUD583" s="106"/>
      <c r="WUE583" s="35"/>
      <c r="WUF583" s="106"/>
      <c r="WUG583" s="35"/>
      <c r="WUH583" s="106"/>
      <c r="WUI583" s="35"/>
      <c r="WUJ583" s="106"/>
      <c r="WUK583" s="35"/>
      <c r="WUL583" s="106"/>
      <c r="WUM583" s="35"/>
      <c r="WUN583" s="106"/>
      <c r="WUO583" s="35"/>
      <c r="WUP583" s="106"/>
      <c r="WUQ583" s="35"/>
      <c r="WUR583" s="106"/>
      <c r="WUS583" s="35"/>
      <c r="WUT583" s="106"/>
      <c r="WUU583" s="35"/>
      <c r="WUV583" s="106"/>
      <c r="WUW583" s="35"/>
      <c r="WUX583" s="106"/>
      <c r="WUY583" s="35"/>
      <c r="WUZ583" s="106"/>
      <c r="WVA583" s="35"/>
      <c r="WVB583" s="106"/>
      <c r="WVC583" s="35"/>
      <c r="WVD583" s="106"/>
      <c r="WVE583" s="35"/>
      <c r="WVF583" s="106"/>
      <c r="WVG583" s="35"/>
      <c r="WVH583" s="106"/>
      <c r="WVI583" s="35"/>
      <c r="WVJ583" s="106"/>
      <c r="WVK583" s="35"/>
      <c r="WVL583" s="106"/>
      <c r="WVM583" s="35"/>
      <c r="WVN583" s="106"/>
      <c r="WVO583" s="35"/>
      <c r="WVP583" s="106"/>
      <c r="WVQ583" s="35"/>
      <c r="WVR583" s="106"/>
      <c r="WVS583" s="35"/>
      <c r="WVT583" s="106"/>
      <c r="WVU583" s="35"/>
      <c r="WVV583" s="106"/>
      <c r="WVW583" s="35"/>
      <c r="WVX583" s="106"/>
      <c r="WVY583" s="35"/>
      <c r="WVZ583" s="106"/>
      <c r="WWA583" s="35"/>
      <c r="WWB583" s="106"/>
      <c r="WWC583" s="35"/>
      <c r="WWD583" s="106"/>
      <c r="WWE583" s="35"/>
      <c r="WWF583" s="106"/>
      <c r="WWG583" s="35"/>
      <c r="WWH583" s="106"/>
      <c r="WWI583" s="35"/>
      <c r="WWJ583" s="106"/>
      <c r="WWK583" s="35"/>
      <c r="WWL583" s="106"/>
      <c r="WWM583" s="35"/>
      <c r="WWN583" s="106"/>
      <c r="WWO583" s="35"/>
      <c r="WWP583" s="106"/>
      <c r="WWQ583" s="35"/>
      <c r="WWR583" s="106"/>
      <c r="WWS583" s="35"/>
      <c r="WWT583" s="106"/>
      <c r="WWU583" s="35"/>
      <c r="WWV583" s="106"/>
      <c r="WWW583" s="35"/>
      <c r="WWX583" s="106"/>
      <c r="WWY583" s="35"/>
      <c r="WWZ583" s="106"/>
      <c r="WXA583" s="35"/>
      <c r="WXB583" s="106"/>
      <c r="WXC583" s="35"/>
      <c r="WXD583" s="106"/>
      <c r="WXE583" s="35"/>
      <c r="WXF583" s="106"/>
      <c r="WXG583" s="35"/>
      <c r="WXH583" s="106"/>
      <c r="WXI583" s="35"/>
      <c r="WXJ583" s="106"/>
      <c r="WXK583" s="35"/>
      <c r="WXL583" s="106"/>
      <c r="WXM583" s="35"/>
      <c r="WXN583" s="106"/>
      <c r="WXO583" s="35"/>
      <c r="WXP583" s="106"/>
      <c r="WXQ583" s="35"/>
      <c r="WXR583" s="106"/>
      <c r="WXS583" s="35"/>
      <c r="WXT583" s="106"/>
      <c r="WXU583" s="35"/>
      <c r="WXV583" s="106"/>
      <c r="WXW583" s="35"/>
      <c r="WXX583" s="106"/>
      <c r="WXY583" s="35"/>
      <c r="WXZ583" s="106"/>
      <c r="WYA583" s="35"/>
      <c r="WYB583" s="106"/>
      <c r="WYC583" s="35"/>
      <c r="WYD583" s="106"/>
      <c r="WYE583" s="35"/>
      <c r="WYF583" s="106"/>
      <c r="WYG583" s="35"/>
      <c r="WYH583" s="106"/>
      <c r="WYI583" s="35"/>
      <c r="WYJ583" s="106"/>
      <c r="WYK583" s="35"/>
      <c r="WYL583" s="106"/>
      <c r="WYM583" s="35"/>
      <c r="WYN583" s="106"/>
      <c r="WYO583" s="35"/>
      <c r="WYP583" s="106"/>
      <c r="WYQ583" s="35"/>
      <c r="WYR583" s="106"/>
      <c r="WYS583" s="35"/>
      <c r="WYT583" s="106"/>
      <c r="WYU583" s="35"/>
      <c r="WYV583" s="106"/>
      <c r="WYW583" s="35"/>
      <c r="WYX583" s="106"/>
      <c r="WYY583" s="35"/>
      <c r="WYZ583" s="106"/>
      <c r="WZA583" s="35"/>
      <c r="WZB583" s="106"/>
      <c r="WZC583" s="35"/>
      <c r="WZD583" s="106"/>
      <c r="WZE583" s="35"/>
      <c r="WZF583" s="106"/>
      <c r="WZG583" s="35"/>
      <c r="WZH583" s="106"/>
      <c r="WZI583" s="35"/>
      <c r="WZJ583" s="106"/>
      <c r="WZK583" s="35"/>
      <c r="WZL583" s="106"/>
      <c r="WZM583" s="35"/>
      <c r="WZN583" s="106"/>
      <c r="WZO583" s="35"/>
      <c r="WZP583" s="106"/>
      <c r="WZQ583" s="35"/>
      <c r="WZR583" s="106"/>
      <c r="WZS583" s="35"/>
      <c r="WZT583" s="106"/>
      <c r="WZU583" s="35"/>
      <c r="WZV583" s="106"/>
      <c r="WZW583" s="35"/>
      <c r="WZX583" s="106"/>
      <c r="WZY583" s="35"/>
      <c r="WZZ583" s="106"/>
      <c r="XAA583" s="35"/>
      <c r="XAB583" s="106"/>
      <c r="XAC583" s="35"/>
      <c r="XAD583" s="106"/>
      <c r="XAE583" s="35"/>
      <c r="XAF583" s="106"/>
      <c r="XAG583" s="35"/>
      <c r="XAH583" s="106"/>
      <c r="XAI583" s="35"/>
      <c r="XAJ583" s="106"/>
      <c r="XAK583" s="35"/>
      <c r="XAL583" s="106"/>
      <c r="XAM583" s="35"/>
      <c r="XAN583" s="106"/>
      <c r="XAO583" s="35"/>
      <c r="XAP583" s="106"/>
      <c r="XAQ583" s="35"/>
      <c r="XAR583" s="106"/>
      <c r="XAS583" s="35"/>
      <c r="XAT583" s="106"/>
      <c r="XAU583" s="35"/>
      <c r="XAV583" s="106"/>
      <c r="XAW583" s="35"/>
      <c r="XAX583" s="106"/>
      <c r="XAY583" s="35"/>
      <c r="XAZ583" s="106"/>
      <c r="XBA583" s="35"/>
      <c r="XBB583" s="106"/>
      <c r="XBC583" s="35"/>
      <c r="XBD583" s="106"/>
      <c r="XBE583" s="35"/>
      <c r="XBF583" s="106"/>
      <c r="XBG583" s="35"/>
      <c r="XBH583" s="106"/>
      <c r="XBI583" s="35"/>
      <c r="XBJ583" s="106"/>
      <c r="XBK583" s="35"/>
      <c r="XBL583" s="106"/>
      <c r="XBM583" s="35"/>
      <c r="XBN583" s="106"/>
      <c r="XBO583" s="35"/>
      <c r="XBP583" s="106"/>
      <c r="XBQ583" s="35"/>
      <c r="XBR583" s="106"/>
      <c r="XBS583" s="35"/>
      <c r="XBT583" s="106"/>
      <c r="XBU583" s="35"/>
      <c r="XBV583" s="106"/>
      <c r="XBW583" s="35"/>
      <c r="XBX583" s="106"/>
      <c r="XBY583" s="35"/>
      <c r="XBZ583" s="106"/>
      <c r="XCA583" s="35"/>
      <c r="XCB583" s="106"/>
      <c r="XCC583" s="35"/>
      <c r="XCD583" s="106"/>
      <c r="XCE583" s="35"/>
      <c r="XCF583" s="106"/>
      <c r="XCG583" s="35"/>
      <c r="XCH583" s="106"/>
      <c r="XCI583" s="35"/>
      <c r="XCJ583" s="106"/>
      <c r="XCK583" s="35"/>
      <c r="XCL583" s="106"/>
      <c r="XCM583" s="35"/>
      <c r="XCN583" s="106"/>
      <c r="XCO583" s="35"/>
      <c r="XCP583" s="106"/>
      <c r="XCQ583" s="35"/>
      <c r="XCR583" s="106"/>
      <c r="XCS583" s="35"/>
      <c r="XCT583" s="106"/>
      <c r="XCU583" s="35"/>
      <c r="XCV583" s="106"/>
      <c r="XCW583" s="35"/>
      <c r="XCX583" s="106"/>
      <c r="XCY583" s="35"/>
      <c r="XCZ583" s="106"/>
      <c r="XDA583" s="35"/>
      <c r="XDB583" s="106"/>
      <c r="XDC583" s="35"/>
      <c r="XDD583" s="106"/>
      <c r="XDE583" s="35"/>
      <c r="XDF583" s="106"/>
      <c r="XDG583" s="35"/>
      <c r="XDH583" s="106"/>
      <c r="XDI583" s="35"/>
      <c r="XDJ583" s="106"/>
      <c r="XDK583" s="35"/>
      <c r="XDL583" s="106"/>
      <c r="XDM583" s="35"/>
      <c r="XDN583" s="106"/>
      <c r="XDO583" s="35"/>
      <c r="XDP583" s="106"/>
      <c r="XDQ583" s="35"/>
      <c r="XDR583" s="106"/>
      <c r="XDS583" s="35"/>
      <c r="XDT583" s="106"/>
      <c r="XDU583" s="35"/>
      <c r="XDV583" s="106"/>
      <c r="XDW583" s="35"/>
      <c r="XDX583" s="106"/>
      <c r="XDY583" s="35"/>
      <c r="XDZ583" s="106"/>
      <c r="XEA583" s="35"/>
      <c r="XEB583" s="106"/>
      <c r="XEC583" s="35"/>
      <c r="XED583" s="106"/>
      <c r="XEE583" s="35"/>
      <c r="XEF583" s="106"/>
      <c r="XEG583" s="35"/>
      <c r="XEH583" s="106"/>
      <c r="XEI583" s="35"/>
      <c r="XEJ583" s="106"/>
      <c r="XEK583" s="35"/>
      <c r="XEL583" s="106"/>
      <c r="XEM583" s="35"/>
      <c r="XEN583" s="106"/>
      <c r="XEO583" s="35"/>
      <c r="XEP583" s="106"/>
      <c r="XEQ583" s="35"/>
      <c r="XER583" s="106"/>
    </row>
    <row r="584" spans="12:16372" customFormat="1" ht="15" customHeight="1">
      <c r="L584" s="66">
        <v>567</v>
      </c>
      <c r="M584" s="68" t="s">
        <v>2189</v>
      </c>
      <c r="N584" s="66" t="s">
        <v>188</v>
      </c>
      <c r="O584" s="66">
        <v>60237</v>
      </c>
      <c r="P584" s="68" t="s">
        <v>70</v>
      </c>
      <c r="Q584" s="66">
        <f t="shared" si="56"/>
        <v>522301</v>
      </c>
      <c r="R584" s="66" t="str">
        <f t="shared" si="57"/>
        <v>HAN.01.</v>
      </c>
      <c r="S584" s="344" t="str">
        <f t="shared" si="59"/>
        <v>Prowadzenie sprzedaży</v>
      </c>
      <c r="T584" s="497" t="s">
        <v>2322</v>
      </c>
      <c r="U584" s="441">
        <v>8</v>
      </c>
      <c r="V584" s="441">
        <v>6</v>
      </c>
      <c r="W584" s="456" t="s">
        <v>1996</v>
      </c>
      <c r="X584" s="469">
        <v>0</v>
      </c>
      <c r="Y584" s="469">
        <v>0</v>
      </c>
      <c r="Z584" s="515" t="str">
        <f t="shared" si="58"/>
        <v>Centrum Kształcenia Zawodowego w CKZiU,  ul. Tadeusza Kościuszki 27, 56-100 Wołów</v>
      </c>
      <c r="AA584" s="440" t="s">
        <v>190</v>
      </c>
      <c r="AB584" s="120"/>
      <c r="AC584" s="120"/>
      <c r="AD584" s="120"/>
    </row>
    <row r="585" spans="12:16372" customFormat="1" ht="15" customHeight="1">
      <c r="L585" s="66">
        <v>568</v>
      </c>
      <c r="M585" s="68" t="s">
        <v>2189</v>
      </c>
      <c r="N585" s="66" t="s">
        <v>188</v>
      </c>
      <c r="O585" s="66">
        <v>60237</v>
      </c>
      <c r="P585" s="68" t="s">
        <v>71</v>
      </c>
      <c r="Q585" s="66">
        <f t="shared" si="56"/>
        <v>512001</v>
      </c>
      <c r="R585" s="66" t="str">
        <f t="shared" si="57"/>
        <v>HGT.02.</v>
      </c>
      <c r="S585" s="344" t="str">
        <f t="shared" si="59"/>
        <v> Przygotowanie i wydawanie dań</v>
      </c>
      <c r="T585" s="673" t="s">
        <v>2291</v>
      </c>
      <c r="U585" s="259">
        <v>3</v>
      </c>
      <c r="V585" s="441">
        <v>3</v>
      </c>
      <c r="W585" s="456" t="s">
        <v>1996</v>
      </c>
      <c r="X585" s="436">
        <v>0</v>
      </c>
      <c r="Y585" s="436">
        <v>0</v>
      </c>
      <c r="Z585" s="515" t="str">
        <f t="shared" si="58"/>
        <v>Centrum Kształcenia Zawodowego w CKZiU,  ul. Tadeusza Kościuszki 27, 56-100 Wołów</v>
      </c>
      <c r="AA585" s="440" t="s">
        <v>190</v>
      </c>
      <c r="AB585" s="120"/>
      <c r="AC585" s="120"/>
      <c r="AD585" s="120"/>
    </row>
    <row r="586" spans="12:16372" customFormat="1" ht="15" customHeight="1">
      <c r="L586" s="66">
        <v>569</v>
      </c>
      <c r="M586" s="68" t="s">
        <v>2189</v>
      </c>
      <c r="N586" s="66" t="s">
        <v>188</v>
      </c>
      <c r="O586" s="66">
        <v>60237</v>
      </c>
      <c r="P586" s="68" t="s">
        <v>177</v>
      </c>
      <c r="Q586" s="66">
        <f t="shared" si="56"/>
        <v>722204</v>
      </c>
      <c r="R586" s="66" t="str">
        <f t="shared" si="57"/>
        <v>MEC.08.</v>
      </c>
      <c r="S586" s="344" t="str">
        <f t="shared" si="59"/>
        <v>Wykonywanie i naprawa elementów maszyn, urządzeń i narzędzi</v>
      </c>
      <c r="T586" s="497" t="s">
        <v>2283</v>
      </c>
      <c r="U586" s="260">
        <v>3</v>
      </c>
      <c r="V586" s="491">
        <v>0</v>
      </c>
      <c r="W586" s="456" t="s">
        <v>1996</v>
      </c>
      <c r="X586" s="469">
        <v>0</v>
      </c>
      <c r="Y586" s="469">
        <v>0</v>
      </c>
      <c r="Z586" s="515" t="str">
        <f t="shared" si="58"/>
        <v>Centrum Kształcenia Zawodowego w CKZiU,  ul. Tadeusza Kościuszki 27, 56-100 Wołów</v>
      </c>
      <c r="AA586" s="440" t="s">
        <v>190</v>
      </c>
      <c r="AB586" s="272" t="s">
        <v>37</v>
      </c>
      <c r="AC586" s="120"/>
      <c r="AD586" s="120"/>
    </row>
    <row r="587" spans="12:16372" customFormat="1" ht="15" customHeight="1">
      <c r="L587" s="66">
        <v>570</v>
      </c>
      <c r="M587" s="68" t="s">
        <v>2189</v>
      </c>
      <c r="N587" s="66" t="s">
        <v>188</v>
      </c>
      <c r="O587" s="66">
        <v>60237</v>
      </c>
      <c r="P587" s="68" t="s">
        <v>192</v>
      </c>
      <c r="Q587" s="66">
        <f t="shared" si="56"/>
        <v>713203</v>
      </c>
      <c r="R587" s="66" t="str">
        <f t="shared" si="57"/>
        <v>MOT.03.</v>
      </c>
      <c r="S587" s="344" t="str">
        <f t="shared" si="59"/>
        <v>Diagnozowanie i naprawa powłok lakierniczych</v>
      </c>
      <c r="T587" s="673"/>
      <c r="U587" s="481">
        <v>0</v>
      </c>
      <c r="V587" s="441">
        <v>0</v>
      </c>
      <c r="W587" s="456" t="s">
        <v>1994</v>
      </c>
      <c r="X587" s="441">
        <v>0</v>
      </c>
      <c r="Y587" s="441">
        <v>0</v>
      </c>
      <c r="Z587" s="515" t="str">
        <f t="shared" si="58"/>
        <v>Centrum Kształcenia Zawodowego w Oleśnicy, ul. Wojska Polskiego 67</v>
      </c>
      <c r="AA587" s="440" t="s">
        <v>692</v>
      </c>
      <c r="AB587" s="272" t="s">
        <v>37</v>
      </c>
      <c r="AC587" s="120"/>
      <c r="AD587" s="120"/>
    </row>
    <row r="588" spans="12:16372" customFormat="1" ht="15" customHeight="1">
      <c r="L588" s="66">
        <v>571</v>
      </c>
      <c r="M588" s="68" t="s">
        <v>2189</v>
      </c>
      <c r="N588" s="66" t="s">
        <v>188</v>
      </c>
      <c r="O588" s="66">
        <v>60237</v>
      </c>
      <c r="P588" s="68" t="s">
        <v>66</v>
      </c>
      <c r="Q588" s="66">
        <f t="shared" si="56"/>
        <v>723103</v>
      </c>
      <c r="R588" s="66" t="str">
        <f t="shared" si="57"/>
        <v>MOT.05.</v>
      </c>
      <c r="S588" s="344" t="str">
        <f t="shared" si="59"/>
        <v>Obsługa, diagnozowanie oraz naprawa pojazdów samochodowych</v>
      </c>
      <c r="T588" s="497" t="s">
        <v>2284</v>
      </c>
      <c r="U588" s="259">
        <v>4</v>
      </c>
      <c r="V588" s="441">
        <v>0</v>
      </c>
      <c r="W588" s="456" t="s">
        <v>1996</v>
      </c>
      <c r="X588" s="441">
        <v>0</v>
      </c>
      <c r="Y588" s="441">
        <v>0</v>
      </c>
      <c r="Z588" s="515" t="str">
        <f t="shared" ref="Z588:Z589" si="60">IFERROR(VLOOKUP(AA588,AH$8:AI$35,2,0),0)</f>
        <v>Centrum Kształcenia Zawodowego w CKZiU,  ul. Tadeusza Kościuszki 27, 56-100 Wołów</v>
      </c>
      <c r="AA588" s="440" t="s">
        <v>190</v>
      </c>
      <c r="AB588" s="272" t="s">
        <v>37</v>
      </c>
      <c r="AC588" s="120"/>
      <c r="AD588" s="120"/>
    </row>
    <row r="589" spans="12:16372" customFormat="1" ht="15" customHeight="1">
      <c r="L589" s="66">
        <v>572</v>
      </c>
      <c r="M589" s="68" t="s">
        <v>2189</v>
      </c>
      <c r="N589" s="66" t="s">
        <v>188</v>
      </c>
      <c r="O589" s="66">
        <v>60237</v>
      </c>
      <c r="P589" s="68" t="s">
        <v>196</v>
      </c>
      <c r="Q589" s="66">
        <f t="shared" si="56"/>
        <v>613003</v>
      </c>
      <c r="R589" s="66" t="str">
        <f t="shared" si="57"/>
        <v>ROL.04.</v>
      </c>
      <c r="S589" s="344" t="str">
        <f t="shared" si="59"/>
        <v> Prowadzenie produkcji rolniczej</v>
      </c>
      <c r="T589" s="673" t="s">
        <v>2286</v>
      </c>
      <c r="U589" s="259">
        <v>5</v>
      </c>
      <c r="V589" s="441">
        <v>1</v>
      </c>
      <c r="W589" s="456" t="s">
        <v>1994</v>
      </c>
      <c r="X589" s="441">
        <v>5</v>
      </c>
      <c r="Y589" s="441">
        <v>1</v>
      </c>
      <c r="Z589" s="526" t="str">
        <f t="shared" si="60"/>
        <v>Centrum Kształcenia Zawodowego i Ustawicznego, 67-400 Wschowa, Plac Kosynierów 1</v>
      </c>
      <c r="AA589" s="440" t="s">
        <v>679</v>
      </c>
      <c r="AB589" s="284" t="s">
        <v>37</v>
      </c>
      <c r="AC589" s="120"/>
      <c r="AD589" s="120"/>
    </row>
    <row r="590" spans="12:16372" customFormat="1" ht="15" customHeight="1">
      <c r="L590" s="66">
        <v>573</v>
      </c>
      <c r="M590" s="68" t="s">
        <v>2189</v>
      </c>
      <c r="N590" s="66" t="s">
        <v>188</v>
      </c>
      <c r="O590" s="66">
        <v>60237</v>
      </c>
      <c r="P590" s="68" t="s">
        <v>483</v>
      </c>
      <c r="Q590" s="66">
        <f t="shared" si="56"/>
        <v>711402</v>
      </c>
      <c r="R590" s="66" t="str">
        <f t="shared" si="57"/>
        <v>BUD.01.</v>
      </c>
      <c r="S590" s="344" t="str">
        <f t="shared" si="59"/>
        <v>Wykonywanie robót zbrojarskich i betoniarskich</v>
      </c>
      <c r="T590" s="673" t="s">
        <v>2274</v>
      </c>
      <c r="U590" s="259">
        <v>1</v>
      </c>
      <c r="V590" s="441">
        <v>0</v>
      </c>
      <c r="W590" s="456" t="s">
        <v>1994</v>
      </c>
      <c r="X590" s="441">
        <v>1</v>
      </c>
      <c r="Y590" s="441">
        <v>0</v>
      </c>
      <c r="Z590" s="526" t="str">
        <f>IFERROR(VLOOKUP(AA590,AH$8:AI$43,2,0),0)</f>
        <v>Centrum Kształcenia Zawodowego w Zespole Szkół i Placówek Kształcenia Zawodowego, ul.Botaniczna 66, 65-392  Zielona Góra</v>
      </c>
      <c r="AA590" s="440" t="s">
        <v>37</v>
      </c>
      <c r="AB590" s="120"/>
      <c r="AC590" s="120"/>
      <c r="AD590" s="120"/>
    </row>
    <row r="591" spans="12:16372" customFormat="1" ht="15" customHeight="1">
      <c r="L591" s="66">
        <v>574</v>
      </c>
      <c r="M591" s="68" t="s">
        <v>2189</v>
      </c>
      <c r="N591" s="66" t="s">
        <v>188</v>
      </c>
      <c r="O591" s="66">
        <v>60237</v>
      </c>
      <c r="P591" s="68" t="s">
        <v>175</v>
      </c>
      <c r="Q591" s="66">
        <f t="shared" si="56"/>
        <v>751201</v>
      </c>
      <c r="R591" s="66" t="str">
        <f t="shared" si="57"/>
        <v>SPC.01.</v>
      </c>
      <c r="S591" s="344" t="str">
        <f t="shared" si="59"/>
        <v>Produkcja wyrobów cukierniczych</v>
      </c>
      <c r="T591" s="671" t="s">
        <v>2282</v>
      </c>
      <c r="U591" s="259">
        <v>1</v>
      </c>
      <c r="V591" s="441">
        <v>1</v>
      </c>
      <c r="W591" s="456" t="s">
        <v>1996</v>
      </c>
      <c r="X591" s="441">
        <v>1</v>
      </c>
      <c r="Y591" s="441">
        <v>1</v>
      </c>
      <c r="Z591" s="526" t="str">
        <f t="shared" ref="Z591:Z622" si="61">IFERROR(VLOOKUP(AA591,AH$8:AI$35,2,0),0)</f>
        <v>Centrum Kształcenia Zawodowego w Świdnicy, 58-105 Świdnica, ul. Gen. Władysława Sikorskiego 41</v>
      </c>
      <c r="AA591" s="440" t="s">
        <v>93</v>
      </c>
      <c r="AB591" s="272" t="s">
        <v>37</v>
      </c>
      <c r="AC591" s="120"/>
      <c r="AD591" s="120"/>
    </row>
    <row r="592" spans="12:16372" customFormat="1" ht="15" customHeight="1">
      <c r="L592" s="66">
        <v>575</v>
      </c>
      <c r="M592" s="298" t="s">
        <v>2167</v>
      </c>
      <c r="N592" s="265" t="s">
        <v>46</v>
      </c>
      <c r="O592" s="265">
        <v>90635</v>
      </c>
      <c r="P592" s="68" t="s">
        <v>80</v>
      </c>
      <c r="Q592" s="66">
        <f t="shared" si="56"/>
        <v>752205</v>
      </c>
      <c r="R592" s="66" t="str">
        <f t="shared" si="57"/>
        <v>DRM.04.</v>
      </c>
      <c r="S592" s="344" t="str">
        <f t="shared" si="59"/>
        <v> Wytwarzanie wyrobów z drewna i materiałów drewnopochodnych</v>
      </c>
      <c r="T592" s="673" t="s">
        <v>2283</v>
      </c>
      <c r="U592" s="376">
        <v>3</v>
      </c>
      <c r="V592" s="436">
        <v>0</v>
      </c>
      <c r="W592" s="457" t="s">
        <v>1996</v>
      </c>
      <c r="X592" s="436">
        <v>0</v>
      </c>
      <c r="Y592" s="436">
        <v>0</v>
      </c>
      <c r="Z592" s="515" t="str">
        <f t="shared" si="61"/>
        <v>Centrum Kształcenia Zawodowego w Oleśnicy, ul. Wojska Polskiego 67</v>
      </c>
      <c r="AA592" s="440" t="s">
        <v>692</v>
      </c>
      <c r="AB592" s="120"/>
      <c r="AC592" s="120"/>
      <c r="AD592" s="120"/>
    </row>
    <row r="593" spans="12:36" customFormat="1" ht="15" customHeight="1">
      <c r="L593" s="66">
        <v>576</v>
      </c>
      <c r="M593" s="297" t="s">
        <v>1962</v>
      </c>
      <c r="N593" s="683" t="s">
        <v>46</v>
      </c>
      <c r="O593" s="196">
        <v>274961</v>
      </c>
      <c r="P593" s="68" t="s">
        <v>78</v>
      </c>
      <c r="Q593" s="66">
        <f t="shared" si="56"/>
        <v>741103</v>
      </c>
      <c r="R593" s="66" t="str">
        <f t="shared" si="57"/>
        <v>ELE.02.</v>
      </c>
      <c r="S593" s="344" t="str">
        <f t="shared" si="59"/>
        <v>Montaż, uruchamianie i konserwacja instalacji, maszyn i urządzeń elektrycznych</v>
      </c>
      <c r="T593" s="430" t="s">
        <v>2284</v>
      </c>
      <c r="U593" s="259">
        <v>2</v>
      </c>
      <c r="V593" s="441">
        <v>0</v>
      </c>
      <c r="W593" s="456" t="s">
        <v>1994</v>
      </c>
      <c r="X593" s="441">
        <v>0</v>
      </c>
      <c r="Y593" s="441">
        <v>0</v>
      </c>
      <c r="Z593" s="526" t="str">
        <f t="shared" si="61"/>
        <v>Centrum Kształcenia Zawodowego w Świdnicy, 58-105 Świdnica, ul. Gen. Władysława Sikorskiego 41</v>
      </c>
      <c r="AA593" s="440" t="s">
        <v>93</v>
      </c>
      <c r="AB593" s="120"/>
      <c r="AC593" s="120"/>
      <c r="AD593" s="120"/>
      <c r="AE593" t="s">
        <v>202</v>
      </c>
    </row>
    <row r="594" spans="12:36" customFormat="1" ht="15" customHeight="1">
      <c r="L594" s="66">
        <v>577</v>
      </c>
      <c r="M594" s="297" t="s">
        <v>1804</v>
      </c>
      <c r="N594" s="456" t="s">
        <v>46</v>
      </c>
      <c r="O594" s="196">
        <v>13385</v>
      </c>
      <c r="P594" s="68" t="s">
        <v>78</v>
      </c>
      <c r="Q594" s="66">
        <f t="shared" si="56"/>
        <v>741103</v>
      </c>
      <c r="R594" s="66" t="str">
        <f t="shared" si="57"/>
        <v>ELE.02.</v>
      </c>
      <c r="S594" s="344" t="str">
        <f t="shared" si="59"/>
        <v>Montaż, uruchamianie i konserwacja instalacji, maszyn i urządzeń elektrycznych</v>
      </c>
      <c r="T594" s="424" t="s">
        <v>2285</v>
      </c>
      <c r="U594" s="481">
        <v>0</v>
      </c>
      <c r="V594" s="441">
        <v>0</v>
      </c>
      <c r="W594" s="442" t="s">
        <v>1994</v>
      </c>
      <c r="X594" s="441">
        <v>0</v>
      </c>
      <c r="Y594" s="441">
        <v>0</v>
      </c>
      <c r="Z594" s="526" t="str">
        <f t="shared" si="61"/>
        <v>Centrum Kształcenia Zawodowego w Oleśnicy, ul. Wojska Polskiego 67</v>
      </c>
      <c r="AA594" s="440" t="s">
        <v>692</v>
      </c>
      <c r="AB594" s="120"/>
      <c r="AC594" s="120"/>
      <c r="AD594" s="120"/>
    </row>
    <row r="595" spans="12:36" customFormat="1" ht="15" customHeight="1">
      <c r="L595" s="66">
        <v>578</v>
      </c>
      <c r="M595" s="297" t="s">
        <v>1804</v>
      </c>
      <c r="N595" s="456" t="s">
        <v>46</v>
      </c>
      <c r="O595" s="196">
        <v>13385</v>
      </c>
      <c r="P595" s="68" t="s">
        <v>66</v>
      </c>
      <c r="Q595" s="66">
        <f t="shared" si="56"/>
        <v>723103</v>
      </c>
      <c r="R595" s="66" t="str">
        <f t="shared" si="57"/>
        <v>MOT.05.</v>
      </c>
      <c r="S595" s="344" t="str">
        <f t="shared" si="59"/>
        <v>Obsługa, diagnozowanie oraz naprawa pojazdów samochodowych</v>
      </c>
      <c r="T595" s="424" t="s">
        <v>2330</v>
      </c>
      <c r="U595" s="441">
        <v>4</v>
      </c>
      <c r="V595" s="441">
        <v>0</v>
      </c>
      <c r="W595" s="442" t="s">
        <v>1994</v>
      </c>
      <c r="X595" s="441">
        <v>0</v>
      </c>
      <c r="Y595" s="441">
        <v>0</v>
      </c>
      <c r="Z595" s="526" t="str">
        <f t="shared" si="61"/>
        <v>Centrum Kształcenia Zawodowego w Oleśnicy, ul. Wojska Polskiego 67</v>
      </c>
      <c r="AA595" s="440" t="s">
        <v>692</v>
      </c>
      <c r="AB595" s="120"/>
      <c r="AC595" s="120"/>
      <c r="AD595" s="120"/>
    </row>
    <row r="596" spans="12:36" customFormat="1" ht="15" customHeight="1">
      <c r="L596" s="66">
        <v>579</v>
      </c>
      <c r="M596" s="297" t="s">
        <v>1804</v>
      </c>
      <c r="N596" s="456" t="s">
        <v>46</v>
      </c>
      <c r="O596" s="196">
        <v>13385</v>
      </c>
      <c r="P596" s="68" t="s">
        <v>99</v>
      </c>
      <c r="Q596" s="66">
        <f t="shared" si="56"/>
        <v>514101</v>
      </c>
      <c r="R596" s="66" t="str">
        <f t="shared" si="57"/>
        <v>FRK.01.</v>
      </c>
      <c r="S596" s="344" t="str">
        <f t="shared" si="59"/>
        <v>Wykonywanie usług fryzjerskich</v>
      </c>
      <c r="T596" s="424" t="s">
        <v>2284</v>
      </c>
      <c r="U596" s="259">
        <v>11</v>
      </c>
      <c r="V596" s="441">
        <v>8</v>
      </c>
      <c r="W596" s="442" t="s">
        <v>1994</v>
      </c>
      <c r="X596" s="441">
        <v>0</v>
      </c>
      <c r="Y596" s="441">
        <v>0</v>
      </c>
      <c r="Z596" s="526" t="str">
        <f t="shared" si="61"/>
        <v>Centrum Kształcenia Zawodowego w Oleśnicy, ul. Wojska Polskiego 67</v>
      </c>
      <c r="AA596" s="440" t="s">
        <v>692</v>
      </c>
      <c r="AB596" s="120"/>
      <c r="AC596" s="271"/>
      <c r="AD596" s="120"/>
    </row>
    <row r="597" spans="12:36" customFormat="1" ht="15" customHeight="1">
      <c r="L597" s="66">
        <v>580</v>
      </c>
      <c r="M597" s="297" t="s">
        <v>1804</v>
      </c>
      <c r="N597" s="456" t="s">
        <v>46</v>
      </c>
      <c r="O597" s="196">
        <v>13385</v>
      </c>
      <c r="P597" s="393" t="s">
        <v>71</v>
      </c>
      <c r="Q597" s="66">
        <f t="shared" si="56"/>
        <v>512001</v>
      </c>
      <c r="R597" s="66" t="str">
        <f t="shared" si="57"/>
        <v>HGT.02.</v>
      </c>
      <c r="S597" s="344" t="str">
        <f t="shared" si="59"/>
        <v> Przygotowanie i wydawanie dań</v>
      </c>
      <c r="T597" s="426" t="s">
        <v>2285</v>
      </c>
      <c r="U597" s="259">
        <v>3</v>
      </c>
      <c r="V597" s="441">
        <v>1</v>
      </c>
      <c r="W597" s="442" t="s">
        <v>1994</v>
      </c>
      <c r="X597" s="441">
        <v>0</v>
      </c>
      <c r="Y597" s="441">
        <v>0</v>
      </c>
      <c r="Z597" s="526" t="str">
        <f t="shared" si="61"/>
        <v>Centrum Kształcenia Zawodowego w Oleśnicy, ul. Wojska Polskiego 67</v>
      </c>
      <c r="AA597" s="440" t="s">
        <v>692</v>
      </c>
      <c r="AB597" s="120"/>
      <c r="AC597" s="120"/>
      <c r="AD597" s="120"/>
    </row>
    <row r="598" spans="12:36" customFormat="1" ht="15" customHeight="1">
      <c r="L598" s="66">
        <v>581</v>
      </c>
      <c r="M598" s="297" t="s">
        <v>1804</v>
      </c>
      <c r="N598" s="456" t="s">
        <v>46</v>
      </c>
      <c r="O598" s="196">
        <v>13385</v>
      </c>
      <c r="P598" s="68" t="s">
        <v>178</v>
      </c>
      <c r="Q598" s="66">
        <f t="shared" si="56"/>
        <v>753402</v>
      </c>
      <c r="R598" s="66" t="str">
        <f t="shared" si="57"/>
        <v>DRM.05.</v>
      </c>
      <c r="S598" s="344" t="str">
        <f t="shared" ref="S598:S629" si="62">IFERROR(VLOOKUP(R598,D$8:G$125,2,0),0)</f>
        <v>Wykonywanie wyrobów tapicerowanych</v>
      </c>
      <c r="T598" s="73"/>
      <c r="U598" s="481">
        <v>0</v>
      </c>
      <c r="V598" s="441">
        <v>0</v>
      </c>
      <c r="W598" s="442" t="s">
        <v>1994</v>
      </c>
      <c r="X598" s="441">
        <v>0</v>
      </c>
      <c r="Y598" s="441">
        <v>0</v>
      </c>
      <c r="Z598" s="526" t="str">
        <f t="shared" si="61"/>
        <v>Centrum Kształcenia Zawodowego w Oleśnicy, ul. Wojska Polskiego 67</v>
      </c>
      <c r="AA598" s="440" t="s">
        <v>692</v>
      </c>
      <c r="AB598" s="120"/>
      <c r="AC598" s="120"/>
      <c r="AD598" s="120"/>
    </row>
    <row r="599" spans="12:36" customFormat="1" ht="15" customHeight="1">
      <c r="L599" s="66">
        <v>582</v>
      </c>
      <c r="M599" s="297" t="s">
        <v>1804</v>
      </c>
      <c r="N599" s="456" t="s">
        <v>46</v>
      </c>
      <c r="O599" s="196">
        <v>13385</v>
      </c>
      <c r="P599" s="68" t="s">
        <v>70</v>
      </c>
      <c r="Q599" s="66">
        <f t="shared" si="56"/>
        <v>522301</v>
      </c>
      <c r="R599" s="66" t="str">
        <f t="shared" si="57"/>
        <v>HAN.01.</v>
      </c>
      <c r="S599" s="344" t="str">
        <f t="shared" si="62"/>
        <v>Prowadzenie sprzedaży</v>
      </c>
      <c r="T599" s="424" t="s">
        <v>2279</v>
      </c>
      <c r="U599" s="441">
        <v>1</v>
      </c>
      <c r="V599" s="441">
        <v>1</v>
      </c>
      <c r="W599" s="442" t="s">
        <v>1994</v>
      </c>
      <c r="X599" s="441">
        <v>0</v>
      </c>
      <c r="Y599" s="441">
        <v>0</v>
      </c>
      <c r="Z599" s="526" t="str">
        <f t="shared" si="61"/>
        <v>Centrum Kształcenia Zawodowego w Oleśnicy, ul. Wojska Polskiego 67</v>
      </c>
      <c r="AA599" s="440" t="s">
        <v>692</v>
      </c>
      <c r="AB599" s="120"/>
      <c r="AC599" s="120"/>
      <c r="AD599" s="120"/>
    </row>
    <row r="600" spans="12:36" customFormat="1" ht="15" customHeight="1">
      <c r="L600" s="66">
        <v>583</v>
      </c>
      <c r="M600" s="297" t="s">
        <v>1804</v>
      </c>
      <c r="N600" s="456" t="s">
        <v>46</v>
      </c>
      <c r="O600" s="196">
        <v>13385</v>
      </c>
      <c r="P600" s="68" t="s">
        <v>175</v>
      </c>
      <c r="Q600" s="66">
        <f t="shared" si="56"/>
        <v>751201</v>
      </c>
      <c r="R600" s="66" t="str">
        <f t="shared" si="57"/>
        <v>SPC.01.</v>
      </c>
      <c r="S600" s="344" t="str">
        <f t="shared" si="62"/>
        <v>Produkcja wyrobów cukierniczych</v>
      </c>
      <c r="T600" s="283"/>
      <c r="U600" s="481">
        <v>0</v>
      </c>
      <c r="V600" s="441">
        <v>0</v>
      </c>
      <c r="W600" s="442" t="s">
        <v>1994</v>
      </c>
      <c r="X600" s="441">
        <v>0</v>
      </c>
      <c r="Y600" s="441">
        <v>0</v>
      </c>
      <c r="Z600" s="526" t="str">
        <f t="shared" si="61"/>
        <v>Centrum Kształcenia Zawodowego w Oleśnicy, ul. Wojska Polskiego 67</v>
      </c>
      <c r="AA600" s="440" t="s">
        <v>692</v>
      </c>
      <c r="AB600" s="120"/>
      <c r="AC600" s="120"/>
      <c r="AD600" s="120"/>
    </row>
    <row r="601" spans="12:36" customFormat="1" ht="15" customHeight="1">
      <c r="L601" s="66">
        <v>584</v>
      </c>
      <c r="M601" s="297" t="s">
        <v>1804</v>
      </c>
      <c r="N601" s="456" t="s">
        <v>46</v>
      </c>
      <c r="O601" s="196">
        <v>13385</v>
      </c>
      <c r="P601" s="68" t="s">
        <v>191</v>
      </c>
      <c r="Q601" s="66">
        <f t="shared" si="56"/>
        <v>741201</v>
      </c>
      <c r="R601" s="66" t="str">
        <f t="shared" si="57"/>
        <v>ELE.01.</v>
      </c>
      <c r="S601" s="344" t="str">
        <f t="shared" si="62"/>
        <v> Montaż i obsługa maszyn i urządzeń elektrycznych</v>
      </c>
      <c r="T601" s="424" t="s">
        <v>2366</v>
      </c>
      <c r="U601" s="482">
        <v>0</v>
      </c>
      <c r="V601" s="441">
        <v>0</v>
      </c>
      <c r="W601" s="442" t="s">
        <v>1994</v>
      </c>
      <c r="X601" s="441">
        <v>0</v>
      </c>
      <c r="Y601" s="441">
        <v>0</v>
      </c>
      <c r="Z601" s="526" t="str">
        <f t="shared" si="61"/>
        <v>Centrum Kształcenia Zawodowego i Ustawicznego, 67-400 Wschowa, Plac Kosynierów 1</v>
      </c>
      <c r="AA601" s="440" t="s">
        <v>679</v>
      </c>
      <c r="AB601" s="120"/>
      <c r="AC601" s="120"/>
      <c r="AD601" s="120"/>
      <c r="AJ601" s="333" t="s">
        <v>2294</v>
      </c>
    </row>
    <row r="602" spans="12:36" customFormat="1" ht="15" customHeight="1">
      <c r="L602" s="66">
        <v>585</v>
      </c>
      <c r="M602" s="298" t="s">
        <v>2167</v>
      </c>
      <c r="N602" s="265" t="s">
        <v>46</v>
      </c>
      <c r="O602" s="265">
        <v>90635</v>
      </c>
      <c r="P602" s="68" t="s">
        <v>69</v>
      </c>
      <c r="Q602" s="66">
        <f t="shared" si="56"/>
        <v>741203</v>
      </c>
      <c r="R602" s="66" t="str">
        <f t="shared" si="57"/>
        <v>MOT.02.</v>
      </c>
      <c r="S602" s="344" t="str">
        <f t="shared" si="62"/>
        <v>Obsługa, diagnozowanie oraz naprawa mechatronicznych systemów pojazdów samochodowych</v>
      </c>
      <c r="T602" s="497" t="s">
        <v>2283</v>
      </c>
      <c r="U602" s="133">
        <v>8</v>
      </c>
      <c r="V602" s="436">
        <v>0</v>
      </c>
      <c r="W602" s="457" t="s">
        <v>1994</v>
      </c>
      <c r="X602" s="436">
        <v>0</v>
      </c>
      <c r="Y602" s="436">
        <v>0</v>
      </c>
      <c r="Z602" s="526" t="str">
        <f t="shared" si="61"/>
        <v>Centrum Kształcenia Zawodowego w Świdnicy, 58-105 Świdnica, ul. Gen. Władysława Sikorskiego 41</v>
      </c>
      <c r="AA602" s="440" t="s">
        <v>93</v>
      </c>
      <c r="AB602" s="120"/>
      <c r="AC602" s="120"/>
      <c r="AD602" s="120"/>
    </row>
    <row r="603" spans="12:36" customFormat="1" ht="15" customHeight="1">
      <c r="L603" s="66">
        <v>586</v>
      </c>
      <c r="M603" s="298" t="s">
        <v>2167</v>
      </c>
      <c r="N603" s="265" t="s">
        <v>46</v>
      </c>
      <c r="O603" s="265">
        <v>90635</v>
      </c>
      <c r="P603" s="68" t="s">
        <v>194</v>
      </c>
      <c r="Q603" s="66">
        <f t="shared" si="56"/>
        <v>711204</v>
      </c>
      <c r="R603" s="66" t="str">
        <f t="shared" si="57"/>
        <v>BUD.12.</v>
      </c>
      <c r="S603" s="344" t="str">
        <f t="shared" si="62"/>
        <v> Wykonywanie robót murarskich i tynkarskich</v>
      </c>
      <c r="T603" s="497" t="s">
        <v>2284</v>
      </c>
      <c r="U603" s="133">
        <v>1</v>
      </c>
      <c r="V603" s="436">
        <v>0</v>
      </c>
      <c r="W603" s="457" t="s">
        <v>1996</v>
      </c>
      <c r="X603" s="436">
        <v>1</v>
      </c>
      <c r="Y603" s="436">
        <v>0</v>
      </c>
      <c r="Z603" s="526" t="str">
        <f t="shared" si="61"/>
        <v>Centrum Kształcenia Zawodowego w Świdnicy, 58-105 Świdnica, ul. Gen. Władysława Sikorskiego 41</v>
      </c>
      <c r="AA603" s="440" t="s">
        <v>93</v>
      </c>
      <c r="AB603" s="272" t="s">
        <v>37</v>
      </c>
      <c r="AC603" s="120"/>
      <c r="AD603" s="120"/>
    </row>
    <row r="604" spans="12:36" customFormat="1" ht="15" customHeight="1">
      <c r="L604" s="66">
        <v>587</v>
      </c>
      <c r="M604" s="298" t="s">
        <v>2167</v>
      </c>
      <c r="N604" s="265" t="s">
        <v>46</v>
      </c>
      <c r="O604" s="265">
        <v>90635</v>
      </c>
      <c r="P604" s="68" t="s">
        <v>79</v>
      </c>
      <c r="Q604" s="66">
        <f t="shared" si="56"/>
        <v>751204</v>
      </c>
      <c r="R604" s="66" t="str">
        <f t="shared" si="57"/>
        <v>SPC.03.</v>
      </c>
      <c r="S604" s="344" t="str">
        <f t="shared" si="62"/>
        <v>Produkcja wyrobów piekarskich</v>
      </c>
      <c r="T604" s="671" t="s">
        <v>2283</v>
      </c>
      <c r="U604" s="133">
        <v>4</v>
      </c>
      <c r="V604" s="436">
        <v>1</v>
      </c>
      <c r="W604" s="457" t="s">
        <v>1996</v>
      </c>
      <c r="X604" s="436">
        <v>0</v>
      </c>
      <c r="Y604" s="436">
        <v>0</v>
      </c>
      <c r="Z604" s="526" t="str">
        <f t="shared" si="61"/>
        <v>Centrum Kształcenia Zawodowego w Świdnicy, 58-105 Świdnica, ul. Gen. Władysława Sikorskiego 41</v>
      </c>
      <c r="AA604" s="440" t="s">
        <v>93</v>
      </c>
      <c r="AB604" s="272" t="s">
        <v>37</v>
      </c>
      <c r="AC604" s="120"/>
      <c r="AD604" s="120"/>
      <c r="AJ604" s="333" t="s">
        <v>2293</v>
      </c>
    </row>
    <row r="605" spans="12:36" customFormat="1" ht="15" customHeight="1">
      <c r="L605" s="66">
        <v>588</v>
      </c>
      <c r="M605" s="298" t="s">
        <v>2167</v>
      </c>
      <c r="N605" s="265" t="s">
        <v>46</v>
      </c>
      <c r="O605" s="265">
        <v>90635</v>
      </c>
      <c r="P605" s="68" t="s">
        <v>75</v>
      </c>
      <c r="Q605" s="66">
        <f t="shared" si="56"/>
        <v>343101</v>
      </c>
      <c r="R605" s="66" t="str">
        <f t="shared" si="57"/>
        <v>AUD.02.</v>
      </c>
      <c r="S605" s="344" t="str">
        <f t="shared" si="62"/>
        <v> Rejestracja, obróbka i publikacja obrazu</v>
      </c>
      <c r="T605" s="444" t="s">
        <v>2300</v>
      </c>
      <c r="U605" s="133">
        <v>1</v>
      </c>
      <c r="V605" s="436">
        <v>0</v>
      </c>
      <c r="W605" s="457" t="s">
        <v>1996</v>
      </c>
      <c r="X605" s="436">
        <v>1</v>
      </c>
      <c r="Y605" s="436">
        <v>0</v>
      </c>
      <c r="Z605" s="526" t="str">
        <f t="shared" si="61"/>
        <v>Zespół Placówek Oświatowych Centrum Kształcenia Zawodowego nr 2 w Olkuszu, ul. Legionów Polskich 3</v>
      </c>
      <c r="AA605" s="440" t="s">
        <v>678</v>
      </c>
      <c r="AB605" s="272" t="s">
        <v>37</v>
      </c>
      <c r="AC605" s="120"/>
      <c r="AD605" s="120"/>
    </row>
    <row r="606" spans="12:36" customFormat="1" ht="15" customHeight="1">
      <c r="L606" s="66">
        <v>589</v>
      </c>
      <c r="M606" s="298" t="s">
        <v>2167</v>
      </c>
      <c r="N606" s="265" t="s">
        <v>46</v>
      </c>
      <c r="O606" s="265">
        <v>90635</v>
      </c>
      <c r="P606" s="68" t="s">
        <v>532</v>
      </c>
      <c r="Q606" s="66">
        <f t="shared" si="56"/>
        <v>753105</v>
      </c>
      <c r="R606" s="66" t="str">
        <f t="shared" si="57"/>
        <v>MOD.03.</v>
      </c>
      <c r="S606" s="344" t="str">
        <f t="shared" si="62"/>
        <v>Projektowanie i wytwarzanie wyrobów odzieżowych</v>
      </c>
      <c r="T606" s="497"/>
      <c r="U606" s="481">
        <v>0</v>
      </c>
      <c r="V606" s="441">
        <v>0</v>
      </c>
      <c r="W606" s="457" t="s">
        <v>1994</v>
      </c>
      <c r="X606" s="441">
        <v>0</v>
      </c>
      <c r="Y606" s="441">
        <v>0</v>
      </c>
      <c r="Z606" s="528" t="str">
        <f t="shared" si="61"/>
        <v>Ośrodek Dokształcania i Doskonalenia Zawodowego w Krotoszynie</v>
      </c>
      <c r="AA606" s="440" t="s">
        <v>680</v>
      </c>
      <c r="AB606" s="284" t="s">
        <v>37</v>
      </c>
      <c r="AC606" s="448"/>
      <c r="AD606" s="120"/>
      <c r="AJ606" s="333" t="s">
        <v>2293</v>
      </c>
    </row>
    <row r="607" spans="12:36" customFormat="1" ht="15" customHeight="1">
      <c r="L607" s="66">
        <v>590</v>
      </c>
      <c r="M607" s="298" t="s">
        <v>2167</v>
      </c>
      <c r="N607" s="265" t="s">
        <v>46</v>
      </c>
      <c r="O607" s="265">
        <v>90635</v>
      </c>
      <c r="P607" s="68" t="s">
        <v>76</v>
      </c>
      <c r="Q607" s="66">
        <f t="shared" si="56"/>
        <v>721306</v>
      </c>
      <c r="R607" s="66" t="str">
        <f t="shared" si="57"/>
        <v>MOT.01.</v>
      </c>
      <c r="S607" s="344" t="str">
        <f t="shared" si="62"/>
        <v>Diagnozowanie i naprawa nadwozi pojazdów samochodowych</v>
      </c>
      <c r="T607" s="673" t="s">
        <v>2285</v>
      </c>
      <c r="U607" s="259">
        <v>2</v>
      </c>
      <c r="V607" s="441">
        <v>0</v>
      </c>
      <c r="W607" s="457" t="s">
        <v>1994</v>
      </c>
      <c r="X607" s="441">
        <v>0</v>
      </c>
      <c r="Y607" s="441">
        <v>0</v>
      </c>
      <c r="Z607" s="527" t="str">
        <f t="shared" si="61"/>
        <v>Centrum Kształcenia Zawodowego w Świdnicy, 58-105 Świdnica, ul. Gen. Władysława Sikorskiego 41</v>
      </c>
      <c r="AA607" s="440" t="s">
        <v>93</v>
      </c>
      <c r="AB607" s="272" t="s">
        <v>37</v>
      </c>
      <c r="AC607" s="272"/>
      <c r="AD607" s="120"/>
    </row>
    <row r="608" spans="12:36" customFormat="1" ht="15" customHeight="1">
      <c r="L608" s="66">
        <v>591</v>
      </c>
      <c r="M608" s="298" t="s">
        <v>2167</v>
      </c>
      <c r="N608" s="265" t="s">
        <v>46</v>
      </c>
      <c r="O608" s="265">
        <v>90635</v>
      </c>
      <c r="P608" s="68" t="s">
        <v>78</v>
      </c>
      <c r="Q608" s="66">
        <f t="shared" si="56"/>
        <v>741103</v>
      </c>
      <c r="R608" s="66" t="str">
        <f t="shared" si="57"/>
        <v>ELE.02.</v>
      </c>
      <c r="S608" s="344" t="str">
        <f t="shared" si="62"/>
        <v>Montaż, uruchamianie i konserwacja instalacji, maszyn i urządzeń elektrycznych</v>
      </c>
      <c r="T608" s="497" t="s">
        <v>2284</v>
      </c>
      <c r="U608" s="259">
        <v>1</v>
      </c>
      <c r="V608" s="441">
        <v>0</v>
      </c>
      <c r="W608" s="457" t="s">
        <v>1996</v>
      </c>
      <c r="X608" s="441">
        <v>0</v>
      </c>
      <c r="Y608" s="441">
        <v>0</v>
      </c>
      <c r="Z608" s="526" t="str">
        <f t="shared" si="61"/>
        <v>Centrum Kształcenia Zawodowego w Świdnicy, 58-105 Świdnica, ul. Gen. Władysława Sikorskiego 41</v>
      </c>
      <c r="AA608" s="440" t="s">
        <v>93</v>
      </c>
      <c r="AB608" s="120"/>
      <c r="AC608" s="120"/>
      <c r="AD608" s="120"/>
    </row>
    <row r="609" spans="12:30" customFormat="1" ht="15" customHeight="1">
      <c r="L609" s="66">
        <v>592</v>
      </c>
      <c r="M609" s="298" t="s">
        <v>2167</v>
      </c>
      <c r="N609" s="265" t="s">
        <v>46</v>
      </c>
      <c r="O609" s="265">
        <v>90635</v>
      </c>
      <c r="P609" s="68" t="s">
        <v>192</v>
      </c>
      <c r="Q609" s="66">
        <f t="shared" si="56"/>
        <v>713203</v>
      </c>
      <c r="R609" s="66" t="str">
        <f t="shared" si="57"/>
        <v>MOT.03.</v>
      </c>
      <c r="S609" s="344" t="str">
        <f t="shared" si="62"/>
        <v>Diagnozowanie i naprawa powłok lakierniczych</v>
      </c>
      <c r="T609" s="673" t="s">
        <v>2282</v>
      </c>
      <c r="U609" s="441">
        <v>6</v>
      </c>
      <c r="V609" s="441">
        <v>0</v>
      </c>
      <c r="W609" s="457" t="s">
        <v>1994</v>
      </c>
      <c r="X609" s="441">
        <v>0</v>
      </c>
      <c r="Y609" s="441">
        <v>0</v>
      </c>
      <c r="Z609" s="526" t="str">
        <f t="shared" si="61"/>
        <v>Centrum Kształcenia Zawodowego w Świdnicy, 58-105 Świdnica, ul. Gen. Władysława Sikorskiego 41</v>
      </c>
      <c r="AA609" s="440" t="s">
        <v>93</v>
      </c>
      <c r="AB609" s="120"/>
      <c r="AC609" s="120"/>
      <c r="AD609" s="120"/>
    </row>
    <row r="610" spans="12:30" customFormat="1" ht="15" customHeight="1">
      <c r="L610" s="66">
        <v>593</v>
      </c>
      <c r="M610" s="298" t="s">
        <v>2167</v>
      </c>
      <c r="N610" s="265" t="s">
        <v>46</v>
      </c>
      <c r="O610" s="265">
        <v>90635</v>
      </c>
      <c r="P610" s="68" t="s">
        <v>180</v>
      </c>
      <c r="Q610" s="66">
        <f t="shared" ref="Q610:Q673" si="63">IFERROR(VLOOKUP(P610,B$8:E$125,2,0),0)</f>
        <v>712905</v>
      </c>
      <c r="R610" s="66" t="str">
        <f t="shared" ref="R610:R673" si="64">IFERROR(VLOOKUP(Q610,C$8:F$125,2,0),0)</f>
        <v>BUD.11.</v>
      </c>
      <c r="S610" s="344" t="str">
        <f t="shared" si="62"/>
        <v> Wykonywanie robót montażowych, okładzinowych i wykończeniowych</v>
      </c>
      <c r="T610" s="671" t="s">
        <v>2281</v>
      </c>
      <c r="U610" s="133">
        <v>4</v>
      </c>
      <c r="V610" s="436">
        <v>0</v>
      </c>
      <c r="W610" s="457" t="s">
        <v>1996</v>
      </c>
      <c r="X610" s="436">
        <v>4</v>
      </c>
      <c r="Y610" s="436">
        <v>0</v>
      </c>
      <c r="Z610" s="526" t="str">
        <f t="shared" si="61"/>
        <v>Centrum Kształcenia Zawodowego i Ustawicznego, 67-400 Wschowa, Plac Kosynierów 1</v>
      </c>
      <c r="AA610" s="440" t="s">
        <v>679</v>
      </c>
      <c r="AB610" s="120"/>
      <c r="AC610" s="120"/>
      <c r="AD610" s="120"/>
    </row>
    <row r="611" spans="12:30" ht="15" customHeight="1">
      <c r="L611" s="66">
        <v>594</v>
      </c>
      <c r="M611" s="68" t="s">
        <v>2155</v>
      </c>
      <c r="N611" s="66" t="s">
        <v>154</v>
      </c>
      <c r="O611" s="66">
        <v>18886</v>
      </c>
      <c r="P611" s="68" t="s">
        <v>180</v>
      </c>
      <c r="Q611" s="66">
        <f t="shared" si="63"/>
        <v>712905</v>
      </c>
      <c r="R611" s="66" t="str">
        <f t="shared" si="64"/>
        <v>BUD.11.</v>
      </c>
      <c r="S611" s="344" t="str">
        <f t="shared" si="62"/>
        <v> Wykonywanie robót montażowych, okładzinowych i wykończeniowych</v>
      </c>
      <c r="T611" s="426" t="s">
        <v>2280</v>
      </c>
      <c r="U611" s="133">
        <v>6</v>
      </c>
      <c r="V611" s="436">
        <v>1</v>
      </c>
      <c r="W611" s="457" t="s">
        <v>1996</v>
      </c>
      <c r="X611" s="436">
        <v>6</v>
      </c>
      <c r="Y611" s="436">
        <v>1</v>
      </c>
      <c r="Z611" s="526" t="str">
        <f t="shared" si="61"/>
        <v>Centrum Kształcenia Zawodowego i Ustawicznego, 67-400 Wschowa, Plac Kosynierów 1</v>
      </c>
      <c r="AA611" s="440" t="s">
        <v>679</v>
      </c>
      <c r="AB611" s="120"/>
      <c r="AC611" s="120"/>
      <c r="AD611" s="120"/>
    </row>
    <row r="612" spans="12:30" ht="15" customHeight="1">
      <c r="L612" s="66">
        <v>595</v>
      </c>
      <c r="M612" s="68" t="s">
        <v>2155</v>
      </c>
      <c r="N612" s="66" t="s">
        <v>154</v>
      </c>
      <c r="O612" s="66">
        <v>18886</v>
      </c>
      <c r="P612" s="68" t="s">
        <v>194</v>
      </c>
      <c r="Q612" s="66">
        <f t="shared" si="63"/>
        <v>711204</v>
      </c>
      <c r="R612" s="66" t="str">
        <f t="shared" si="64"/>
        <v>BUD.12.</v>
      </c>
      <c r="S612" s="344" t="str">
        <f t="shared" si="62"/>
        <v> Wykonywanie robót murarskich i tynkarskich</v>
      </c>
      <c r="T612" s="424" t="s">
        <v>2369</v>
      </c>
      <c r="U612" s="133">
        <v>2</v>
      </c>
      <c r="V612" s="436">
        <v>0</v>
      </c>
      <c r="W612" s="444" t="s">
        <v>1996</v>
      </c>
      <c r="X612" s="436">
        <v>2</v>
      </c>
      <c r="Y612" s="436">
        <v>0</v>
      </c>
      <c r="Z612" s="526" t="str">
        <f t="shared" si="61"/>
        <v>Centrum Kształcenia Zawodowego i Ustawicznego, 67-400 Wschowa, Plac Kosynierów 1</v>
      </c>
      <c r="AA612" s="452" t="s">
        <v>679</v>
      </c>
      <c r="AB612" s="120"/>
      <c r="AC612" s="120"/>
      <c r="AD612" s="120"/>
    </row>
    <row r="613" spans="12:30" ht="15" customHeight="1">
      <c r="L613" s="66">
        <v>596</v>
      </c>
      <c r="M613" s="68" t="s">
        <v>2155</v>
      </c>
      <c r="N613" s="66" t="s">
        <v>154</v>
      </c>
      <c r="O613" s="66">
        <v>18886</v>
      </c>
      <c r="P613" s="68" t="s">
        <v>99</v>
      </c>
      <c r="Q613" s="66">
        <f t="shared" si="63"/>
        <v>514101</v>
      </c>
      <c r="R613" s="66" t="str">
        <f t="shared" si="64"/>
        <v>FRK.01.</v>
      </c>
      <c r="S613" s="344" t="str">
        <f t="shared" si="62"/>
        <v>Wykonywanie usług fryzjerskich</v>
      </c>
      <c r="T613" s="426" t="s">
        <v>2291</v>
      </c>
      <c r="U613" s="436">
        <v>1</v>
      </c>
      <c r="V613" s="436">
        <v>1</v>
      </c>
      <c r="W613" s="457" t="s">
        <v>1996</v>
      </c>
      <c r="X613" s="436">
        <v>0</v>
      </c>
      <c r="Y613" s="436">
        <v>0</v>
      </c>
      <c r="Z613" s="515" t="str">
        <f t="shared" si="61"/>
        <v>Zespół Szkół Ponadpodstawowych im. Hipolita Cegielskiego w Ziębicach ul. Wojska Polskiego 3, 57-220 Ziębice</v>
      </c>
      <c r="AA613" s="440" t="s">
        <v>32</v>
      </c>
      <c r="AB613" s="120"/>
      <c r="AC613" s="120"/>
      <c r="AD613" s="120"/>
    </row>
    <row r="614" spans="12:30" ht="15" customHeight="1">
      <c r="L614" s="66">
        <v>597</v>
      </c>
      <c r="M614" s="68" t="s">
        <v>2155</v>
      </c>
      <c r="N614" s="66" t="s">
        <v>154</v>
      </c>
      <c r="O614" s="66">
        <v>18886</v>
      </c>
      <c r="P614" s="68" t="s">
        <v>532</v>
      </c>
      <c r="Q614" s="66">
        <f t="shared" si="63"/>
        <v>753105</v>
      </c>
      <c r="R614" s="66" t="str">
        <f t="shared" si="64"/>
        <v>MOD.03.</v>
      </c>
      <c r="S614" s="344" t="str">
        <f t="shared" si="62"/>
        <v>Projektowanie i wytwarzanie wyrobów odzieżowych</v>
      </c>
      <c r="T614" s="428" t="s">
        <v>2274</v>
      </c>
      <c r="U614" s="436">
        <v>2</v>
      </c>
      <c r="V614" s="436">
        <v>2</v>
      </c>
      <c r="W614" s="457" t="s">
        <v>1996</v>
      </c>
      <c r="X614" s="436">
        <v>2</v>
      </c>
      <c r="Y614" s="436">
        <v>2</v>
      </c>
      <c r="Z614" s="515" t="str">
        <f t="shared" si="61"/>
        <v>Centrum Kształcenia Zawodowego w Zespole Szkół i Placówek Kształcenia Zawodowego, ul.Botaniczna 66, 65-392  Zielona Góra</v>
      </c>
      <c r="AA614" s="440" t="s">
        <v>37</v>
      </c>
      <c r="AB614" s="120"/>
      <c r="AC614" s="120"/>
      <c r="AD614" s="120"/>
    </row>
    <row r="615" spans="12:30" ht="15" customHeight="1">
      <c r="L615" s="66">
        <v>598</v>
      </c>
      <c r="M615" s="68" t="s">
        <v>2155</v>
      </c>
      <c r="N615" s="66" t="s">
        <v>154</v>
      </c>
      <c r="O615" s="66">
        <v>18886</v>
      </c>
      <c r="P615" s="68" t="s">
        <v>70</v>
      </c>
      <c r="Q615" s="66">
        <f t="shared" si="63"/>
        <v>522301</v>
      </c>
      <c r="R615" s="66" t="str">
        <f t="shared" si="64"/>
        <v>HAN.01.</v>
      </c>
      <c r="S615" s="344" t="str">
        <f t="shared" si="62"/>
        <v>Prowadzenie sprzedaży</v>
      </c>
      <c r="T615" s="426" t="s">
        <v>2282</v>
      </c>
      <c r="U615" s="133">
        <v>2</v>
      </c>
      <c r="V615" s="436">
        <v>2</v>
      </c>
      <c r="W615" s="457" t="s">
        <v>1996</v>
      </c>
      <c r="X615" s="436">
        <v>0</v>
      </c>
      <c r="Y615" s="436">
        <v>0</v>
      </c>
      <c r="Z615" s="515" t="str">
        <f t="shared" si="61"/>
        <v>Zespół Szkół Ponadpodstawowych im. Hipolita Cegielskiego w Ziębicach ul. Wojska Polskiego 3, 57-220 Ziębice</v>
      </c>
      <c r="AA615" s="440" t="s">
        <v>32</v>
      </c>
      <c r="AB615" s="332"/>
      <c r="AC615" s="332"/>
      <c r="AD615" s="332"/>
    </row>
    <row r="616" spans="12:30" ht="15" customHeight="1">
      <c r="L616" s="66">
        <v>599</v>
      </c>
      <c r="M616" s="68" t="s">
        <v>2155</v>
      </c>
      <c r="N616" s="66" t="s">
        <v>154</v>
      </c>
      <c r="O616" s="66">
        <v>18886</v>
      </c>
      <c r="P616" s="68" t="s">
        <v>71</v>
      </c>
      <c r="Q616" s="66">
        <f t="shared" si="63"/>
        <v>512001</v>
      </c>
      <c r="R616" s="66" t="str">
        <f t="shared" si="64"/>
        <v>HGT.02.</v>
      </c>
      <c r="S616" s="344" t="str">
        <f t="shared" si="62"/>
        <v> Przygotowanie i wydawanie dań</v>
      </c>
      <c r="T616" s="424" t="s">
        <v>2276</v>
      </c>
      <c r="U616" s="436">
        <v>2</v>
      </c>
      <c r="V616" s="436">
        <v>2</v>
      </c>
      <c r="W616" s="457" t="s">
        <v>1996</v>
      </c>
      <c r="X616" s="436">
        <v>0</v>
      </c>
      <c r="Y616" s="436">
        <v>0</v>
      </c>
      <c r="Z616" s="515" t="str">
        <f t="shared" si="61"/>
        <v>Zespół Szkół Ponadpodstawowych im. Hipolita Cegielskiego w Ziębicach ul. Wojska Polskiego 3, 57-220 Ziębice</v>
      </c>
      <c r="AA616" s="440" t="s">
        <v>32</v>
      </c>
      <c r="AB616" s="120"/>
      <c r="AC616" s="120"/>
      <c r="AD616" s="120"/>
    </row>
    <row r="617" spans="12:30" ht="15" customHeight="1">
      <c r="L617" s="66">
        <v>600</v>
      </c>
      <c r="M617" s="64" t="s">
        <v>2180</v>
      </c>
      <c r="N617" s="66" t="s">
        <v>2179</v>
      </c>
      <c r="O617" s="66">
        <v>24697</v>
      </c>
      <c r="P617" s="68" t="s">
        <v>99</v>
      </c>
      <c r="Q617" s="66">
        <f t="shared" si="63"/>
        <v>514101</v>
      </c>
      <c r="R617" s="66" t="str">
        <f t="shared" si="64"/>
        <v>FRK.01.</v>
      </c>
      <c r="S617" s="344" t="str">
        <f t="shared" si="62"/>
        <v>Wykonywanie usług fryzjerskich</v>
      </c>
      <c r="T617" s="424" t="s">
        <v>2292</v>
      </c>
      <c r="U617" s="133">
        <v>8</v>
      </c>
      <c r="V617" s="436">
        <v>8</v>
      </c>
      <c r="W617" s="457" t="s">
        <v>1994</v>
      </c>
      <c r="X617" s="436">
        <v>8</v>
      </c>
      <c r="Y617" s="436">
        <v>8</v>
      </c>
      <c r="Z617" s="530" t="str">
        <f t="shared" si="61"/>
        <v>Centrum Kształcenia Zawodowego w Kłodzkiej Szkole Przedsiębiorczości w Kłodzku, ul. Szkolna 8, 57-300 Kłodzko</v>
      </c>
      <c r="AA617" s="440" t="s">
        <v>677</v>
      </c>
      <c r="AB617" s="120"/>
      <c r="AC617" s="272"/>
      <c r="AD617" s="120"/>
    </row>
    <row r="618" spans="12:30" ht="15" customHeight="1">
      <c r="L618" s="66">
        <v>601</v>
      </c>
      <c r="M618" s="64" t="s">
        <v>2180</v>
      </c>
      <c r="N618" s="66" t="s">
        <v>2179</v>
      </c>
      <c r="O618" s="66">
        <v>24697</v>
      </c>
      <c r="P618" s="68" t="s">
        <v>66</v>
      </c>
      <c r="Q618" s="66">
        <f t="shared" si="63"/>
        <v>723103</v>
      </c>
      <c r="R618" s="66" t="str">
        <f t="shared" si="64"/>
        <v>MOT.05.</v>
      </c>
      <c r="S618" s="344" t="str">
        <f t="shared" si="62"/>
        <v>Obsługa, diagnozowanie oraz naprawa pojazdów samochodowych</v>
      </c>
      <c r="T618" s="351"/>
      <c r="U618" s="481">
        <v>0</v>
      </c>
      <c r="V618" s="436">
        <v>0</v>
      </c>
      <c r="W618" s="457" t="s">
        <v>1996</v>
      </c>
      <c r="X618" s="436">
        <v>1</v>
      </c>
      <c r="Y618" s="436">
        <v>0</v>
      </c>
      <c r="Z618" s="515" t="str">
        <f t="shared" si="61"/>
        <v>Zespół Szkół Ponadpodstawowych im. Hipolita Cegielskiego w Ziębicach ul. Wojska Polskiego 3, 57-220 Ziębice</v>
      </c>
      <c r="AA618" s="440" t="s">
        <v>32</v>
      </c>
      <c r="AB618" s="359"/>
      <c r="AC618" s="359"/>
      <c r="AD618" s="359"/>
    </row>
    <row r="619" spans="12:30" ht="15" customHeight="1">
      <c r="L619" s="66">
        <v>602</v>
      </c>
      <c r="M619" s="64" t="s">
        <v>2180</v>
      </c>
      <c r="N619" s="66" t="s">
        <v>2179</v>
      </c>
      <c r="O619" s="66">
        <v>24697</v>
      </c>
      <c r="P619" s="68" t="s">
        <v>66</v>
      </c>
      <c r="Q619" s="66">
        <f t="shared" si="63"/>
        <v>723103</v>
      </c>
      <c r="R619" s="66" t="str">
        <f t="shared" si="64"/>
        <v>MOT.05.</v>
      </c>
      <c r="S619" s="344" t="str">
        <f t="shared" si="62"/>
        <v>Obsługa, diagnozowanie oraz naprawa pojazdów samochodowych</v>
      </c>
      <c r="T619" s="427" t="s">
        <v>2291</v>
      </c>
      <c r="U619" s="133">
        <v>7</v>
      </c>
      <c r="V619" s="436">
        <v>0</v>
      </c>
      <c r="W619" s="457" t="s">
        <v>1996</v>
      </c>
      <c r="X619" s="436">
        <v>0</v>
      </c>
      <c r="Y619" s="436">
        <v>0</v>
      </c>
      <c r="Z619" s="515" t="str">
        <f t="shared" si="61"/>
        <v>Zespół Szkół Ponadpodstawowych im. Hipolita Cegielskiego w Ziębicach ul. Wojska Polskiego 3, 57-220 Ziębice</v>
      </c>
      <c r="AA619" s="440" t="s">
        <v>32</v>
      </c>
      <c r="AB619" s="120"/>
      <c r="AC619" s="120"/>
      <c r="AD619" s="120"/>
    </row>
    <row r="620" spans="12:30" ht="15" customHeight="1">
      <c r="L620" s="66">
        <v>603</v>
      </c>
      <c r="M620" s="64" t="s">
        <v>2180</v>
      </c>
      <c r="N620" s="66" t="s">
        <v>2179</v>
      </c>
      <c r="O620" s="66">
        <v>24697</v>
      </c>
      <c r="P620" s="68" t="s">
        <v>71</v>
      </c>
      <c r="Q620" s="66">
        <f t="shared" si="63"/>
        <v>512001</v>
      </c>
      <c r="R620" s="66" t="str">
        <f t="shared" si="64"/>
        <v>HGT.02.</v>
      </c>
      <c r="S620" s="344" t="str">
        <f t="shared" si="62"/>
        <v> Przygotowanie i wydawanie dań</v>
      </c>
      <c r="T620" s="73"/>
      <c r="U620" s="481">
        <v>0</v>
      </c>
      <c r="V620" s="436">
        <v>0</v>
      </c>
      <c r="W620" s="457" t="s">
        <v>1994</v>
      </c>
      <c r="X620" s="436">
        <v>0</v>
      </c>
      <c r="Y620" s="436">
        <v>0</v>
      </c>
      <c r="Z620" s="515" t="str">
        <f t="shared" si="61"/>
        <v>Centrum Kształcenia Zawodowego w Kłodzkiej Szkole Przedsiębiorczości w Kłodzku, ul. Szkolna 8, 57-300 Kłodzko</v>
      </c>
      <c r="AA620" s="440" t="s">
        <v>677</v>
      </c>
      <c r="AB620" s="359"/>
      <c r="AC620" s="359"/>
      <c r="AD620" s="359"/>
    </row>
    <row r="621" spans="12:30" ht="15" customHeight="1">
      <c r="L621" s="66">
        <v>604</v>
      </c>
      <c r="M621" s="64" t="s">
        <v>2180</v>
      </c>
      <c r="N621" s="66" t="s">
        <v>2179</v>
      </c>
      <c r="O621" s="66">
        <v>24697</v>
      </c>
      <c r="P621" s="68" t="s">
        <v>71</v>
      </c>
      <c r="Q621" s="66">
        <f t="shared" si="63"/>
        <v>512001</v>
      </c>
      <c r="R621" s="66" t="str">
        <f t="shared" si="64"/>
        <v>HGT.02.</v>
      </c>
      <c r="S621" s="344" t="str">
        <f t="shared" si="62"/>
        <v> Przygotowanie i wydawanie dań</v>
      </c>
      <c r="T621" s="424" t="s">
        <v>2291</v>
      </c>
      <c r="U621" s="133">
        <v>13</v>
      </c>
      <c r="V621" s="436">
        <v>7</v>
      </c>
      <c r="W621" s="457" t="s">
        <v>1994</v>
      </c>
      <c r="X621" s="436">
        <v>13</v>
      </c>
      <c r="Y621" s="436">
        <v>7</v>
      </c>
      <c r="Z621" s="515" t="str">
        <f t="shared" si="61"/>
        <v>Centrum Kształcenia Zawodowego w Kłodzkiej Szkole Przedsiębiorczości w Kłodzku, ul. Szkolna 8, 57-300 Kłodzko</v>
      </c>
      <c r="AA621" s="440" t="s">
        <v>677</v>
      </c>
      <c r="AB621" s="120"/>
      <c r="AC621" s="120"/>
      <c r="AD621" s="120"/>
    </row>
    <row r="622" spans="12:30" ht="15" customHeight="1">
      <c r="L622" s="66">
        <v>605</v>
      </c>
      <c r="M622" s="64" t="s">
        <v>2180</v>
      </c>
      <c r="N622" s="66" t="s">
        <v>2179</v>
      </c>
      <c r="O622" s="66">
        <v>24697</v>
      </c>
      <c r="P622" s="68" t="s">
        <v>175</v>
      </c>
      <c r="Q622" s="66">
        <f t="shared" si="63"/>
        <v>751201</v>
      </c>
      <c r="R622" s="66" t="str">
        <f t="shared" si="64"/>
        <v>SPC.01.</v>
      </c>
      <c r="S622" s="344" t="str">
        <f t="shared" si="62"/>
        <v>Produkcja wyrobów cukierniczych</v>
      </c>
      <c r="T622" s="426" t="s">
        <v>2278</v>
      </c>
      <c r="U622" s="133">
        <v>2</v>
      </c>
      <c r="V622" s="436">
        <v>2</v>
      </c>
      <c r="W622" s="457" t="s">
        <v>1994</v>
      </c>
      <c r="X622" s="436">
        <v>2</v>
      </c>
      <c r="Y622" s="436">
        <v>2</v>
      </c>
      <c r="Z622" s="515" t="str">
        <f t="shared" si="61"/>
        <v>Centrum Kształcenia Zawodowego w Kłodzkiej Szkole Przedsiębiorczości w Kłodzku, ul. Szkolna 8, 57-300 Kłodzko</v>
      </c>
      <c r="AA622" s="440" t="s">
        <v>677</v>
      </c>
      <c r="AB622" s="120"/>
      <c r="AC622" s="120"/>
      <c r="AD622" s="120"/>
    </row>
    <row r="623" spans="12:30" ht="15" customHeight="1">
      <c r="L623" s="66">
        <v>606</v>
      </c>
      <c r="M623" s="64" t="s">
        <v>2180</v>
      </c>
      <c r="N623" s="66" t="s">
        <v>2179</v>
      </c>
      <c r="O623" s="66">
        <v>24697</v>
      </c>
      <c r="P623" s="68" t="s">
        <v>194</v>
      </c>
      <c r="Q623" s="66">
        <f t="shared" si="63"/>
        <v>711204</v>
      </c>
      <c r="R623" s="66" t="str">
        <f t="shared" si="64"/>
        <v>BUD.12.</v>
      </c>
      <c r="S623" s="344" t="str">
        <f t="shared" si="62"/>
        <v> Wykonywanie robót murarskich i tynkarskich</v>
      </c>
      <c r="T623" s="423" t="s">
        <v>2284</v>
      </c>
      <c r="U623" s="133">
        <v>3</v>
      </c>
      <c r="V623" s="436">
        <v>0</v>
      </c>
      <c r="W623" s="457" t="s">
        <v>1996</v>
      </c>
      <c r="X623" s="436">
        <v>3</v>
      </c>
      <c r="Y623" s="436">
        <v>0</v>
      </c>
      <c r="Z623" s="526" t="str">
        <f t="shared" ref="Z623:Z654" si="65">IFERROR(VLOOKUP(AA623,AH$8:AI$35,2,0),0)</f>
        <v>Centrum Kształcenia Zawodowego w Świdnicy, 58-105 Świdnica, ul. Gen. Władysława Sikorskiego 41</v>
      </c>
      <c r="AA623" s="440" t="s">
        <v>93</v>
      </c>
      <c r="AB623" s="120"/>
      <c r="AC623" s="120"/>
      <c r="AD623" s="120"/>
    </row>
    <row r="624" spans="12:30" ht="15" customHeight="1">
      <c r="L624" s="66">
        <v>607</v>
      </c>
      <c r="M624" s="64" t="s">
        <v>2180</v>
      </c>
      <c r="N624" s="66" t="s">
        <v>2179</v>
      </c>
      <c r="O624" s="66">
        <v>24697</v>
      </c>
      <c r="P624" s="68" t="s">
        <v>70</v>
      </c>
      <c r="Q624" s="66">
        <f t="shared" si="63"/>
        <v>522301</v>
      </c>
      <c r="R624" s="66" t="str">
        <f t="shared" si="64"/>
        <v>HAN.01.</v>
      </c>
      <c r="S624" s="344" t="str">
        <f t="shared" si="62"/>
        <v>Prowadzenie sprzedaży</v>
      </c>
      <c r="T624" s="426" t="s">
        <v>2283</v>
      </c>
      <c r="U624" s="261">
        <v>10</v>
      </c>
      <c r="V624" s="476">
        <v>6</v>
      </c>
      <c r="W624" s="477" t="s">
        <v>1994</v>
      </c>
      <c r="X624" s="476">
        <v>10</v>
      </c>
      <c r="Y624" s="476">
        <v>6</v>
      </c>
      <c r="Z624" s="515" t="str">
        <f t="shared" si="65"/>
        <v>Zespół Szkół Ponadpodstawowych im. Hipolita Cegielskiego w Ziębicach ul. Wojska Polskiego 3, 57-220 Ziębice</v>
      </c>
      <c r="AA624" s="440" t="s">
        <v>32</v>
      </c>
      <c r="AB624" s="120"/>
      <c r="AC624" s="120"/>
      <c r="AD624" s="120"/>
    </row>
    <row r="625" spans="12:30" ht="15" customHeight="1">
      <c r="L625" s="66">
        <v>608</v>
      </c>
      <c r="M625" s="64" t="s">
        <v>2180</v>
      </c>
      <c r="N625" s="66" t="s">
        <v>2179</v>
      </c>
      <c r="O625" s="66">
        <v>24697</v>
      </c>
      <c r="P625" s="68" t="s">
        <v>191</v>
      </c>
      <c r="Q625" s="66">
        <f t="shared" si="63"/>
        <v>741201</v>
      </c>
      <c r="R625" s="66" t="str">
        <f t="shared" si="64"/>
        <v>ELE.01.</v>
      </c>
      <c r="S625" s="344" t="str">
        <f t="shared" si="62"/>
        <v> Montaż i obsługa maszyn i urządzeń elektrycznych</v>
      </c>
      <c r="T625" s="424" t="s">
        <v>2366</v>
      </c>
      <c r="U625" s="261">
        <v>4</v>
      </c>
      <c r="V625" s="476">
        <v>0</v>
      </c>
      <c r="W625" s="477" t="s">
        <v>1996</v>
      </c>
      <c r="X625" s="476">
        <v>4</v>
      </c>
      <c r="Y625" s="476">
        <v>0</v>
      </c>
      <c r="Z625" s="515" t="str">
        <f t="shared" si="65"/>
        <v>Centrum Kształcenia Zawodowego i Ustawicznego, 67-400 Wschowa, Plac Kosynierów 1</v>
      </c>
      <c r="AA625" s="440" t="s">
        <v>679</v>
      </c>
      <c r="AB625" s="120"/>
      <c r="AC625" s="120"/>
      <c r="AD625" s="120"/>
    </row>
    <row r="626" spans="12:30" ht="15" customHeight="1">
      <c r="L626" s="66">
        <v>609</v>
      </c>
      <c r="M626" s="64" t="s">
        <v>2180</v>
      </c>
      <c r="N626" s="66" t="s">
        <v>2179</v>
      </c>
      <c r="O626" s="66">
        <v>24697</v>
      </c>
      <c r="P626" s="68" t="s">
        <v>78</v>
      </c>
      <c r="Q626" s="66">
        <f t="shared" si="63"/>
        <v>741103</v>
      </c>
      <c r="R626" s="66" t="str">
        <f t="shared" si="64"/>
        <v>ELE.02.</v>
      </c>
      <c r="S626" s="344" t="str">
        <f t="shared" si="62"/>
        <v>Montaż, uruchamianie i konserwacja instalacji, maszyn i urządzeń elektrycznych</v>
      </c>
      <c r="T626" s="423" t="s">
        <v>2280</v>
      </c>
      <c r="U626" s="262">
        <v>3</v>
      </c>
      <c r="V626" s="538">
        <v>0</v>
      </c>
      <c r="W626" s="539" t="s">
        <v>1996</v>
      </c>
      <c r="X626" s="538">
        <v>3</v>
      </c>
      <c r="Y626" s="538">
        <v>0</v>
      </c>
      <c r="Z626" s="515" t="str">
        <f t="shared" si="65"/>
        <v>Centrum Kształcenia Zawodowego w Świdnicy, 58-105 Świdnica, ul. Gen. Władysława Sikorskiego 41</v>
      </c>
      <c r="AA626" s="440" t="s">
        <v>93</v>
      </c>
      <c r="AB626" s="120"/>
      <c r="AC626" s="120"/>
      <c r="AD626" s="120"/>
    </row>
    <row r="627" spans="12:30" ht="15" customHeight="1">
      <c r="L627" s="66">
        <v>610</v>
      </c>
      <c r="M627" s="64" t="s">
        <v>2180</v>
      </c>
      <c r="N627" s="66" t="s">
        <v>2179</v>
      </c>
      <c r="O627" s="66">
        <v>24697</v>
      </c>
      <c r="P627" s="68" t="s">
        <v>210</v>
      </c>
      <c r="Q627" s="66">
        <f t="shared" si="63"/>
        <v>751108</v>
      </c>
      <c r="R627" s="66" t="str">
        <f t="shared" si="64"/>
        <v>SPC.04.</v>
      </c>
      <c r="S627" s="344" t="str">
        <f t="shared" si="62"/>
        <v> Produkcja przetworów mięsnych i tłuszczowych</v>
      </c>
      <c r="T627" s="65"/>
      <c r="U627" s="481">
        <v>0</v>
      </c>
      <c r="V627" s="476">
        <v>0</v>
      </c>
      <c r="W627" s="477" t="s">
        <v>1996</v>
      </c>
      <c r="X627" s="476">
        <v>1</v>
      </c>
      <c r="Y627" s="476">
        <v>0</v>
      </c>
      <c r="Z627" s="515" t="str">
        <f t="shared" si="65"/>
        <v>Ośrodek Dokształcania i Doskonalenia Zawodowego w Krotoszynie</v>
      </c>
      <c r="AA627" s="440" t="s">
        <v>680</v>
      </c>
      <c r="AB627" s="120"/>
      <c r="AC627" s="120"/>
      <c r="AD627" s="120"/>
    </row>
    <row r="628" spans="12:30" ht="15" customHeight="1">
      <c r="L628" s="66">
        <v>611</v>
      </c>
      <c r="M628" s="64" t="s">
        <v>2180</v>
      </c>
      <c r="N628" s="66" t="s">
        <v>2179</v>
      </c>
      <c r="O628" s="66">
        <v>24697</v>
      </c>
      <c r="P628" s="68" t="s">
        <v>125</v>
      </c>
      <c r="Q628" s="66">
        <f t="shared" si="63"/>
        <v>712618</v>
      </c>
      <c r="R628" s="66" t="str">
        <f t="shared" si="64"/>
        <v>BUD.09.</v>
      </c>
      <c r="S628" s="344" t="str">
        <f t="shared" si="62"/>
        <v>Wykonywanie robót związanych z budową, montażem i eksploatacją sieci oraz instalacji sanitarnych</v>
      </c>
      <c r="T628" s="424" t="s">
        <v>2279</v>
      </c>
      <c r="U628" s="476">
        <v>2</v>
      </c>
      <c r="V628" s="476">
        <v>0</v>
      </c>
      <c r="W628" s="477" t="s">
        <v>1996</v>
      </c>
      <c r="X628" s="476">
        <v>2</v>
      </c>
      <c r="Y628" s="476">
        <v>0</v>
      </c>
      <c r="Z628" s="526" t="str">
        <f t="shared" si="65"/>
        <v>Centrum Kształcenia Zawodowego w Świdnicy, 58-105 Świdnica, ul. Gen. Władysława Sikorskiego 41</v>
      </c>
      <c r="AA628" s="440" t="s">
        <v>93</v>
      </c>
      <c r="AB628" s="120"/>
      <c r="AC628" s="120"/>
      <c r="AD628" s="120"/>
    </row>
    <row r="629" spans="12:30" ht="15" customHeight="1">
      <c r="L629" s="66">
        <v>612</v>
      </c>
      <c r="M629" s="64" t="s">
        <v>2180</v>
      </c>
      <c r="N629" s="66" t="s">
        <v>2179</v>
      </c>
      <c r="O629" s="66">
        <v>24697</v>
      </c>
      <c r="P629" s="68" t="s">
        <v>79</v>
      </c>
      <c r="Q629" s="66">
        <f t="shared" si="63"/>
        <v>751204</v>
      </c>
      <c r="R629" s="66" t="str">
        <f t="shared" si="64"/>
        <v>SPC.03.</v>
      </c>
      <c r="S629" s="344" t="str">
        <f t="shared" si="62"/>
        <v>Produkcja wyrobów piekarskich</v>
      </c>
      <c r="T629" s="424" t="s">
        <v>2284</v>
      </c>
      <c r="U629" s="261">
        <v>4</v>
      </c>
      <c r="V629" s="476">
        <v>2</v>
      </c>
      <c r="W629" s="456" t="s">
        <v>1994</v>
      </c>
      <c r="X629" s="476">
        <v>4</v>
      </c>
      <c r="Y629" s="476">
        <v>2</v>
      </c>
      <c r="Z629" s="526" t="str">
        <f t="shared" si="65"/>
        <v>Centrum Kształcenia Zawodowego w Kłodzkiej Szkole Przedsiębiorczości w Kłodzku, ul. Szkolna 8, 57-300 Kłodzko</v>
      </c>
      <c r="AA629" s="440" t="s">
        <v>677</v>
      </c>
      <c r="AB629" s="120"/>
      <c r="AC629" s="120"/>
      <c r="AD629" s="120"/>
    </row>
    <row r="630" spans="12:30" ht="15" customHeight="1">
      <c r="L630" s="66">
        <v>613</v>
      </c>
      <c r="M630" s="64" t="s">
        <v>2180</v>
      </c>
      <c r="N630" s="66" t="s">
        <v>2179</v>
      </c>
      <c r="O630" s="66">
        <v>24697</v>
      </c>
      <c r="P630" s="68" t="s">
        <v>196</v>
      </c>
      <c r="Q630" s="66">
        <f t="shared" si="63"/>
        <v>613003</v>
      </c>
      <c r="R630" s="66" t="str">
        <f t="shared" si="64"/>
        <v>ROL.04.</v>
      </c>
      <c r="S630" s="344" t="str">
        <f t="shared" ref="S630:S661" si="66">IFERROR(VLOOKUP(R630,D$8:G$125,2,0),0)</f>
        <v> Prowadzenie produkcji rolniczej</v>
      </c>
      <c r="T630" s="424" t="s">
        <v>2286</v>
      </c>
      <c r="U630" s="261">
        <v>3</v>
      </c>
      <c r="V630" s="476">
        <v>1</v>
      </c>
      <c r="W630" s="477" t="s">
        <v>1996</v>
      </c>
      <c r="X630" s="476">
        <v>3</v>
      </c>
      <c r="Y630" s="476">
        <v>1</v>
      </c>
      <c r="Z630" s="515" t="str">
        <f t="shared" si="65"/>
        <v>Centrum Kształcenia Zawodowego i Ustawicznego, 67-400 Wschowa, Plac Kosynierów 1</v>
      </c>
      <c r="AA630" s="440" t="s">
        <v>679</v>
      </c>
      <c r="AB630" s="332"/>
      <c r="AC630" s="332"/>
      <c r="AD630" s="332"/>
    </row>
    <row r="631" spans="12:30" ht="15" customHeight="1">
      <c r="L631" s="66">
        <v>614</v>
      </c>
      <c r="M631" s="64" t="s">
        <v>2180</v>
      </c>
      <c r="N631" s="66" t="s">
        <v>2179</v>
      </c>
      <c r="O631" s="66">
        <v>24697</v>
      </c>
      <c r="P631" s="68" t="s">
        <v>80</v>
      </c>
      <c r="Q631" s="66">
        <f t="shared" si="63"/>
        <v>752205</v>
      </c>
      <c r="R631" s="66" t="str">
        <f t="shared" si="64"/>
        <v>DRM.04.</v>
      </c>
      <c r="S631" s="344" t="str">
        <f t="shared" si="66"/>
        <v> Wytwarzanie wyrobów z drewna i materiałów drewnopochodnych</v>
      </c>
      <c r="T631" s="73"/>
      <c r="U631" s="481">
        <v>0</v>
      </c>
      <c r="V631" s="476">
        <v>0</v>
      </c>
      <c r="W631" s="477" t="s">
        <v>1996</v>
      </c>
      <c r="X631" s="476">
        <v>0</v>
      </c>
      <c r="Y631" s="476">
        <v>0</v>
      </c>
      <c r="Z631" s="515" t="str">
        <f t="shared" si="65"/>
        <v>Centrum Kształcenia Zawodowego w Świdnicy, 58-105 Świdnica, ul. Gen. Władysława Sikorskiego 41</v>
      </c>
      <c r="AA631" s="440" t="s">
        <v>93</v>
      </c>
      <c r="AB631" s="120"/>
      <c r="AC631" s="120"/>
      <c r="AD631" s="120"/>
    </row>
    <row r="632" spans="12:30" ht="15" customHeight="1">
      <c r="L632" s="66">
        <v>615</v>
      </c>
      <c r="M632" s="64" t="s">
        <v>2180</v>
      </c>
      <c r="N632" s="66" t="s">
        <v>2179</v>
      </c>
      <c r="O632" s="66">
        <v>24697</v>
      </c>
      <c r="P632" s="68" t="s">
        <v>76</v>
      </c>
      <c r="Q632" s="66">
        <f t="shared" si="63"/>
        <v>721306</v>
      </c>
      <c r="R632" s="66" t="str">
        <f t="shared" si="64"/>
        <v>MOT.01.</v>
      </c>
      <c r="S632" s="344" t="str">
        <f t="shared" si="66"/>
        <v>Diagnozowanie i naprawa nadwozi pojazdów samochodowych</v>
      </c>
      <c r="T632" s="424" t="s">
        <v>2285</v>
      </c>
      <c r="U632" s="261">
        <v>3</v>
      </c>
      <c r="V632" s="476">
        <v>0</v>
      </c>
      <c r="W632" s="477" t="s">
        <v>1996</v>
      </c>
      <c r="X632" s="476">
        <v>2</v>
      </c>
      <c r="Y632" s="476">
        <v>0</v>
      </c>
      <c r="Z632" s="526" t="str">
        <f t="shared" si="65"/>
        <v>Centrum Kształcenia Zawodowego w Świdnicy, 58-105 Świdnica, ul. Gen. Władysława Sikorskiego 41</v>
      </c>
      <c r="AA632" s="440" t="s">
        <v>93</v>
      </c>
      <c r="AB632" s="332"/>
      <c r="AC632" s="332"/>
      <c r="AD632" s="332"/>
    </row>
    <row r="633" spans="12:30" ht="15" customHeight="1">
      <c r="L633" s="66">
        <v>616</v>
      </c>
      <c r="M633" s="68" t="s">
        <v>2180</v>
      </c>
      <c r="N633" s="66" t="s">
        <v>2179</v>
      </c>
      <c r="O633" s="66">
        <v>24697</v>
      </c>
      <c r="P633" s="68" t="s">
        <v>486</v>
      </c>
      <c r="Q633" s="66">
        <f t="shared" si="63"/>
        <v>711301</v>
      </c>
      <c r="R633" s="66" t="str">
        <f t="shared" si="64"/>
        <v>BUD.04.</v>
      </c>
      <c r="S633" s="344" t="str">
        <f t="shared" si="66"/>
        <v> Wykonywanie robót kamieniarskich</v>
      </c>
      <c r="T633" s="155"/>
      <c r="U633" s="481">
        <v>0</v>
      </c>
      <c r="V633" s="476">
        <v>0</v>
      </c>
      <c r="W633" s="477" t="s">
        <v>1996</v>
      </c>
      <c r="X633" s="476">
        <v>1</v>
      </c>
      <c r="Y633" s="476">
        <v>0</v>
      </c>
      <c r="Z633" s="515" t="str">
        <f t="shared" si="65"/>
        <v>Centrum Kształcenia Zawodowego w Zespole Szkół i Placówek Kształcenia Zawodowego, ul.Botaniczna 66, 65-392  Zielona Góra</v>
      </c>
      <c r="AA633" s="440" t="s">
        <v>37</v>
      </c>
      <c r="AB633" s="120"/>
      <c r="AC633" s="120"/>
      <c r="AD633" s="120"/>
    </row>
    <row r="634" spans="12:30" ht="15" customHeight="1">
      <c r="L634" s="66">
        <v>617</v>
      </c>
      <c r="M634" s="297" t="s">
        <v>2200</v>
      </c>
      <c r="N634" s="196" t="s">
        <v>216</v>
      </c>
      <c r="O634" s="196">
        <v>44480</v>
      </c>
      <c r="P634" s="68" t="s">
        <v>66</v>
      </c>
      <c r="Q634" s="66">
        <f t="shared" si="63"/>
        <v>723103</v>
      </c>
      <c r="R634" s="66" t="str">
        <f t="shared" si="64"/>
        <v>MOT.05.</v>
      </c>
      <c r="S634" s="344" t="str">
        <f t="shared" si="66"/>
        <v>Obsługa, diagnozowanie oraz naprawa pojazdów samochodowych</v>
      </c>
      <c r="T634" s="424" t="s">
        <v>2278</v>
      </c>
      <c r="U634" s="192">
        <v>25</v>
      </c>
      <c r="V634" s="469">
        <v>0</v>
      </c>
      <c r="W634" s="457" t="s">
        <v>1996</v>
      </c>
      <c r="X634" s="469">
        <v>25</v>
      </c>
      <c r="Y634" s="469">
        <v>0</v>
      </c>
      <c r="Z634" s="527" t="str">
        <f t="shared" si="65"/>
        <v>Zespół Szkół Ponadpodstawowych im. Hipolita Cegielskiego w Ziębicach ul. Wojska Polskiego 3, 57-220 Ziębice</v>
      </c>
      <c r="AA634" s="440" t="s">
        <v>32</v>
      </c>
      <c r="AB634" s="120"/>
      <c r="AC634" s="120"/>
      <c r="AD634" s="120"/>
    </row>
    <row r="635" spans="12:30" ht="15" customHeight="1">
      <c r="L635" s="66">
        <v>618</v>
      </c>
      <c r="M635" s="297" t="s">
        <v>2200</v>
      </c>
      <c r="N635" s="196" t="s">
        <v>216</v>
      </c>
      <c r="O635" s="196">
        <v>44480</v>
      </c>
      <c r="P635" s="68" t="s">
        <v>70</v>
      </c>
      <c r="Q635" s="66">
        <f t="shared" si="63"/>
        <v>522301</v>
      </c>
      <c r="R635" s="66" t="str">
        <f t="shared" si="64"/>
        <v>HAN.01.</v>
      </c>
      <c r="S635" s="344" t="str">
        <f t="shared" si="66"/>
        <v>Prowadzenie sprzedaży</v>
      </c>
      <c r="T635" s="424" t="s">
        <v>2282</v>
      </c>
      <c r="U635" s="259">
        <v>7</v>
      </c>
      <c r="V635" s="441">
        <v>5</v>
      </c>
      <c r="W635" s="457" t="s">
        <v>1996</v>
      </c>
      <c r="X635" s="441">
        <v>7</v>
      </c>
      <c r="Y635" s="441">
        <v>5</v>
      </c>
      <c r="Z635" s="515" t="str">
        <f t="shared" si="65"/>
        <v>Zespół Szkół Ponadpodstawowych im. Hipolita Cegielskiego w Ziębicach ul. Wojska Polskiego 3, 57-220 Ziębice</v>
      </c>
      <c r="AA635" s="440" t="s">
        <v>32</v>
      </c>
      <c r="AB635" s="120"/>
      <c r="AC635" s="120"/>
      <c r="AD635" s="120"/>
    </row>
    <row r="636" spans="12:30" ht="15" customHeight="1">
      <c r="L636" s="66">
        <v>619</v>
      </c>
      <c r="M636" s="297" t="s">
        <v>2200</v>
      </c>
      <c r="N636" s="196" t="s">
        <v>216</v>
      </c>
      <c r="O636" s="196">
        <v>44480</v>
      </c>
      <c r="P636" s="68" t="s">
        <v>71</v>
      </c>
      <c r="Q636" s="66">
        <f t="shared" si="63"/>
        <v>512001</v>
      </c>
      <c r="R636" s="66" t="str">
        <f t="shared" si="64"/>
        <v>HGT.02.</v>
      </c>
      <c r="S636" s="344" t="str">
        <f t="shared" si="66"/>
        <v> Przygotowanie i wydawanie dań</v>
      </c>
      <c r="T636" s="424" t="s">
        <v>2276</v>
      </c>
      <c r="U636" s="441">
        <v>4</v>
      </c>
      <c r="V636" s="441">
        <v>3</v>
      </c>
      <c r="W636" s="457" t="s">
        <v>1996</v>
      </c>
      <c r="X636" s="441">
        <v>4</v>
      </c>
      <c r="Y636" s="441">
        <v>3</v>
      </c>
      <c r="Z636" s="515" t="str">
        <f t="shared" si="65"/>
        <v>Zespół Szkół Ponadpodstawowych im. Hipolita Cegielskiego w Ziębicach ul. Wojska Polskiego 3, 57-220 Ziębice</v>
      </c>
      <c r="AA636" s="440" t="s">
        <v>32</v>
      </c>
      <c r="AB636" s="120"/>
      <c r="AC636" s="120"/>
      <c r="AD636" s="120"/>
    </row>
    <row r="637" spans="12:30" ht="15" customHeight="1">
      <c r="L637" s="66">
        <v>620</v>
      </c>
      <c r="M637" s="297" t="s">
        <v>2200</v>
      </c>
      <c r="N637" s="196" t="s">
        <v>216</v>
      </c>
      <c r="O637" s="196">
        <v>44480</v>
      </c>
      <c r="P637" s="68" t="s">
        <v>99</v>
      </c>
      <c r="Q637" s="66">
        <f t="shared" si="63"/>
        <v>514101</v>
      </c>
      <c r="R637" s="66" t="str">
        <f t="shared" si="64"/>
        <v>FRK.01.</v>
      </c>
      <c r="S637" s="344" t="str">
        <f t="shared" si="66"/>
        <v>Wykonywanie usług fryzjerskich</v>
      </c>
      <c r="T637" s="424" t="s">
        <v>2291</v>
      </c>
      <c r="U637" s="259">
        <v>1</v>
      </c>
      <c r="V637" s="441">
        <v>1</v>
      </c>
      <c r="W637" s="457" t="s">
        <v>1996</v>
      </c>
      <c r="X637" s="441">
        <v>1</v>
      </c>
      <c r="Y637" s="441">
        <v>1</v>
      </c>
      <c r="Z637" s="515" t="str">
        <f t="shared" si="65"/>
        <v>Zespół Szkół Ponadpodstawowych im. Hipolita Cegielskiego w Ziębicach ul. Wojska Polskiego 3, 57-220 Ziębice</v>
      </c>
      <c r="AA637" s="440" t="s">
        <v>32</v>
      </c>
      <c r="AB637" s="120"/>
      <c r="AC637" s="120"/>
      <c r="AD637" s="120"/>
    </row>
    <row r="638" spans="12:30" ht="15" customHeight="1">
      <c r="L638" s="66">
        <v>621</v>
      </c>
      <c r="M638" s="297" t="s">
        <v>2200</v>
      </c>
      <c r="N638" s="196" t="s">
        <v>216</v>
      </c>
      <c r="O638" s="196">
        <v>44480</v>
      </c>
      <c r="P638" s="68" t="s">
        <v>175</v>
      </c>
      <c r="Q638" s="66">
        <f t="shared" si="63"/>
        <v>751201</v>
      </c>
      <c r="R638" s="66" t="str">
        <f t="shared" si="64"/>
        <v>SPC.01.</v>
      </c>
      <c r="S638" s="344" t="str">
        <f t="shared" si="66"/>
        <v>Produkcja wyrobów cukierniczych</v>
      </c>
      <c r="T638" s="73"/>
      <c r="U638" s="656">
        <v>0</v>
      </c>
      <c r="V638" s="441">
        <v>0</v>
      </c>
      <c r="W638" s="457" t="s">
        <v>1996</v>
      </c>
      <c r="X638" s="441">
        <v>0</v>
      </c>
      <c r="Y638" s="441">
        <v>0</v>
      </c>
      <c r="Z638" s="526" t="str">
        <f t="shared" si="65"/>
        <v>Centrum Kształcenia Zawodowego w Zespole Szkół i Placówek Kształcenia Zawodowego, ul.Botaniczna 66, 65-392  Zielona Góra</v>
      </c>
      <c r="AA638" s="440" t="s">
        <v>37</v>
      </c>
      <c r="AB638" s="120"/>
      <c r="AC638" s="120"/>
      <c r="AD638" s="120"/>
    </row>
    <row r="639" spans="12:30" ht="15" customHeight="1">
      <c r="L639" s="66">
        <v>622</v>
      </c>
      <c r="M639" s="297" t="s">
        <v>2200</v>
      </c>
      <c r="N639" s="196" t="s">
        <v>216</v>
      </c>
      <c r="O639" s="196">
        <v>44480</v>
      </c>
      <c r="P639" s="68" t="s">
        <v>180</v>
      </c>
      <c r="Q639" s="66">
        <f t="shared" si="63"/>
        <v>712905</v>
      </c>
      <c r="R639" s="66" t="str">
        <f t="shared" si="64"/>
        <v>BUD.11.</v>
      </c>
      <c r="S639" s="344" t="str">
        <f t="shared" si="66"/>
        <v> Wykonywanie robót montażowych, okładzinowych i wykończeniowych</v>
      </c>
      <c r="T639" s="155"/>
      <c r="U639" s="481">
        <v>0</v>
      </c>
      <c r="V639" s="441">
        <v>0</v>
      </c>
      <c r="W639" s="457" t="s">
        <v>1996</v>
      </c>
      <c r="X639" s="441">
        <v>0</v>
      </c>
      <c r="Y639" s="441">
        <v>0</v>
      </c>
      <c r="Z639" s="526" t="str">
        <f t="shared" si="65"/>
        <v>Centrum Kształcenia Zawodowego w Zespole Szkół i Placówek Kształcenia Zawodowego, ul.Botaniczna 66, 65-392  Zielona Góra</v>
      </c>
      <c r="AA639" s="440" t="s">
        <v>37</v>
      </c>
      <c r="AB639" s="120"/>
      <c r="AC639" s="120"/>
      <c r="AD639" s="120"/>
    </row>
    <row r="640" spans="12:30" ht="15" customHeight="1">
      <c r="L640" s="66">
        <v>623</v>
      </c>
      <c r="M640" s="297" t="s">
        <v>2200</v>
      </c>
      <c r="N640" s="196" t="s">
        <v>216</v>
      </c>
      <c r="O640" s="196">
        <v>44480</v>
      </c>
      <c r="P640" s="68" t="s">
        <v>76</v>
      </c>
      <c r="Q640" s="66">
        <f t="shared" si="63"/>
        <v>721306</v>
      </c>
      <c r="R640" s="66" t="str">
        <f t="shared" si="64"/>
        <v>MOT.01.</v>
      </c>
      <c r="S640" s="344" t="str">
        <f t="shared" si="66"/>
        <v>Diagnozowanie i naprawa nadwozi pojazdów samochodowych</v>
      </c>
      <c r="T640" s="426" t="s">
        <v>2366</v>
      </c>
      <c r="U640" s="259">
        <v>2</v>
      </c>
      <c r="V640" s="441">
        <v>0</v>
      </c>
      <c r="W640" s="457" t="s">
        <v>1996</v>
      </c>
      <c r="X640" s="441">
        <v>2</v>
      </c>
      <c r="Y640" s="441">
        <v>0</v>
      </c>
      <c r="Z640" s="515" t="str">
        <f t="shared" si="65"/>
        <v>Centrum Kształcenia Zawodowego i Ustawicznego, 67-400 Wschowa, Plac Kosynierów 1</v>
      </c>
      <c r="AA640" s="440" t="s">
        <v>679</v>
      </c>
      <c r="AB640" s="120"/>
      <c r="AC640" s="120"/>
      <c r="AD640" s="120"/>
    </row>
    <row r="641" spans="12:30" ht="15" customHeight="1">
      <c r="L641" s="66">
        <v>624</v>
      </c>
      <c r="M641" s="297" t="s">
        <v>2200</v>
      </c>
      <c r="N641" s="196" t="s">
        <v>216</v>
      </c>
      <c r="O641" s="196">
        <v>44480</v>
      </c>
      <c r="P641" s="68" t="s">
        <v>192</v>
      </c>
      <c r="Q641" s="66">
        <f t="shared" si="63"/>
        <v>713203</v>
      </c>
      <c r="R641" s="66" t="str">
        <f t="shared" si="64"/>
        <v>MOT.03.</v>
      </c>
      <c r="S641" s="344" t="str">
        <f t="shared" si="66"/>
        <v>Diagnozowanie i naprawa powłok lakierniczych</v>
      </c>
      <c r="T641" s="424" t="s">
        <v>2282</v>
      </c>
      <c r="U641" s="259">
        <v>3</v>
      </c>
      <c r="V641" s="441">
        <v>0</v>
      </c>
      <c r="W641" s="470" t="s">
        <v>1996</v>
      </c>
      <c r="X641" s="441">
        <v>3</v>
      </c>
      <c r="Y641" s="441">
        <v>0</v>
      </c>
      <c r="Z641" s="526" t="str">
        <f t="shared" si="65"/>
        <v>Centrum Kształcenia Zawodowego w Świdnicy, 58-105 Świdnica, ul. Gen. Władysława Sikorskiego 41</v>
      </c>
      <c r="AA641" s="440" t="s">
        <v>93</v>
      </c>
      <c r="AB641" s="120"/>
      <c r="AC641" s="120"/>
      <c r="AD641" s="120"/>
    </row>
    <row r="642" spans="12:30" ht="15" customHeight="1">
      <c r="L642" s="66">
        <v>625</v>
      </c>
      <c r="M642" s="297" t="s">
        <v>2200</v>
      </c>
      <c r="N642" s="196" t="s">
        <v>216</v>
      </c>
      <c r="O642" s="196">
        <v>44480</v>
      </c>
      <c r="P642" s="68" t="s">
        <v>80</v>
      </c>
      <c r="Q642" s="66">
        <f t="shared" si="63"/>
        <v>752205</v>
      </c>
      <c r="R642" s="66" t="str">
        <f t="shared" si="64"/>
        <v>DRM.04.</v>
      </c>
      <c r="S642" s="344" t="str">
        <f t="shared" si="66"/>
        <v> Wytwarzanie wyrobów z drewna i materiałów drewnopochodnych</v>
      </c>
      <c r="T642" s="73"/>
      <c r="U642" s="481">
        <v>0</v>
      </c>
      <c r="V642" s="441">
        <v>0</v>
      </c>
      <c r="W642" s="457"/>
      <c r="X642" s="441">
        <v>0</v>
      </c>
      <c r="Y642" s="441">
        <v>0</v>
      </c>
      <c r="Z642" s="527">
        <f t="shared" si="65"/>
        <v>0</v>
      </c>
      <c r="AA642" s="440"/>
      <c r="AB642" s="120"/>
      <c r="AC642" s="272"/>
      <c r="AD642" s="120"/>
    </row>
    <row r="643" spans="12:30" ht="15" customHeight="1">
      <c r="L643" s="66">
        <v>626</v>
      </c>
      <c r="M643" s="297" t="s">
        <v>2200</v>
      </c>
      <c r="N643" s="196" t="s">
        <v>216</v>
      </c>
      <c r="O643" s="196">
        <v>44480</v>
      </c>
      <c r="P643" s="68" t="s">
        <v>78</v>
      </c>
      <c r="Q643" s="66">
        <f t="shared" si="63"/>
        <v>741103</v>
      </c>
      <c r="R643" s="66" t="str">
        <f t="shared" si="64"/>
        <v>ELE.02.</v>
      </c>
      <c r="S643" s="344" t="str">
        <f t="shared" si="66"/>
        <v>Montaż, uruchamianie i konserwacja instalacji, maszyn i urządzeń elektrycznych</v>
      </c>
      <c r="T643" s="423" t="s">
        <v>2284</v>
      </c>
      <c r="U643" s="259">
        <v>2</v>
      </c>
      <c r="V643" s="441">
        <v>0</v>
      </c>
      <c r="W643" s="457" t="s">
        <v>1996</v>
      </c>
      <c r="X643" s="441">
        <v>2</v>
      </c>
      <c r="Y643" s="441">
        <v>0</v>
      </c>
      <c r="Z643" s="515" t="str">
        <f t="shared" si="65"/>
        <v>Centrum Kształcenia Zawodowego w Świdnicy, 58-105 Świdnica, ul. Gen. Władysława Sikorskiego 41</v>
      </c>
      <c r="AA643" s="440" t="s">
        <v>93</v>
      </c>
      <c r="AB643" s="120"/>
      <c r="AC643" s="120"/>
      <c r="AD643" s="120"/>
    </row>
    <row r="644" spans="12:30" ht="15" customHeight="1">
      <c r="L644" s="66">
        <v>627</v>
      </c>
      <c r="M644" s="297" t="s">
        <v>2200</v>
      </c>
      <c r="N644" s="196" t="s">
        <v>216</v>
      </c>
      <c r="O644" s="196">
        <v>44480</v>
      </c>
      <c r="P644" s="68" t="s">
        <v>69</v>
      </c>
      <c r="Q644" s="66">
        <f t="shared" si="63"/>
        <v>741203</v>
      </c>
      <c r="R644" s="66" t="str">
        <f t="shared" si="64"/>
        <v>MOT.02.</v>
      </c>
      <c r="S644" s="344" t="str">
        <f t="shared" si="66"/>
        <v>Obsługa, diagnozowanie oraz naprawa mechatronicznych systemów pojazdów samochodowych</v>
      </c>
      <c r="T644" s="430" t="s">
        <v>2274</v>
      </c>
      <c r="U644" s="259">
        <v>4</v>
      </c>
      <c r="V644" s="441">
        <v>0</v>
      </c>
      <c r="W644" s="457" t="s">
        <v>1996</v>
      </c>
      <c r="X644" s="441">
        <v>4</v>
      </c>
      <c r="Y644" s="441">
        <v>0</v>
      </c>
      <c r="Z644" s="526" t="str">
        <f t="shared" si="65"/>
        <v>Centrum Kształcenia Zawodowego w Zespole Szkół i Placówek Kształcenia Zawodowego, ul.Botaniczna 66, 65-392  Zielona Góra</v>
      </c>
      <c r="AA644" s="440" t="s">
        <v>37</v>
      </c>
      <c r="AB644" s="120"/>
      <c r="AC644" s="120"/>
      <c r="AD644" s="120"/>
    </row>
    <row r="645" spans="12:30" ht="15" customHeight="1">
      <c r="L645" s="66">
        <v>628</v>
      </c>
      <c r="M645" s="300" t="s">
        <v>2184</v>
      </c>
      <c r="N645" s="196" t="s">
        <v>44</v>
      </c>
      <c r="O645" s="196">
        <v>73721</v>
      </c>
      <c r="P645" s="68" t="s">
        <v>78</v>
      </c>
      <c r="Q645" s="66">
        <f t="shared" si="63"/>
        <v>741103</v>
      </c>
      <c r="R645" s="66" t="str">
        <f t="shared" si="64"/>
        <v>ELE.02.</v>
      </c>
      <c r="S645" s="344" t="str">
        <f t="shared" si="66"/>
        <v>Montaż, uruchamianie i konserwacja instalacji, maszyn i urządzeń elektrycznych</v>
      </c>
      <c r="T645" s="430" t="s">
        <v>2280</v>
      </c>
      <c r="U645" s="259">
        <v>1</v>
      </c>
      <c r="V645" s="537">
        <v>0</v>
      </c>
      <c r="W645" s="456" t="s">
        <v>1996</v>
      </c>
      <c r="X645" s="441">
        <v>1</v>
      </c>
      <c r="Y645" s="537">
        <v>0</v>
      </c>
      <c r="Z645" s="526" t="str">
        <f t="shared" si="65"/>
        <v>Centrum Kształcenia Zawodowego w Świdnicy, 58-105 Świdnica, ul. Gen. Władysława Sikorskiego 41</v>
      </c>
      <c r="AA645" s="440" t="s">
        <v>93</v>
      </c>
      <c r="AB645" s="120"/>
      <c r="AC645" s="120"/>
      <c r="AD645" s="120"/>
    </row>
    <row r="646" spans="12:30" ht="15" customHeight="1">
      <c r="L646" s="66">
        <v>629</v>
      </c>
      <c r="M646" s="300" t="s">
        <v>2184</v>
      </c>
      <c r="N646" s="196" t="s">
        <v>44</v>
      </c>
      <c r="O646" s="196">
        <v>73721</v>
      </c>
      <c r="P646" s="68" t="s">
        <v>66</v>
      </c>
      <c r="Q646" s="66">
        <f t="shared" si="63"/>
        <v>723103</v>
      </c>
      <c r="R646" s="66" t="str">
        <f t="shared" si="64"/>
        <v>MOT.05.</v>
      </c>
      <c r="S646" s="344" t="str">
        <f t="shared" si="66"/>
        <v>Obsługa, diagnozowanie oraz naprawa pojazdów samochodowych</v>
      </c>
      <c r="T646" s="428" t="s">
        <v>2291</v>
      </c>
      <c r="U646" s="259">
        <v>1</v>
      </c>
      <c r="V646" s="537">
        <v>0</v>
      </c>
      <c r="W646" s="456" t="s">
        <v>1994</v>
      </c>
      <c r="X646" s="441">
        <v>0</v>
      </c>
      <c r="Y646" s="537">
        <v>0</v>
      </c>
      <c r="Z646" s="526" t="str">
        <f t="shared" si="65"/>
        <v>Zespół Szkół Ponadpodstawowych im. Hipolita Cegielskiego w Ziębicach ul. Wojska Polskiego 3, 57-220 Ziębice</v>
      </c>
      <c r="AA646" s="440" t="s">
        <v>32</v>
      </c>
      <c r="AB646" s="120"/>
      <c r="AC646" s="120"/>
      <c r="AD646" s="120"/>
    </row>
    <row r="647" spans="12:30" ht="15" customHeight="1">
      <c r="L647" s="66">
        <v>630</v>
      </c>
      <c r="M647" s="300" t="s">
        <v>2184</v>
      </c>
      <c r="N647" s="196" t="s">
        <v>44</v>
      </c>
      <c r="O647" s="196">
        <v>73721</v>
      </c>
      <c r="P647" s="68" t="s">
        <v>99</v>
      </c>
      <c r="Q647" s="66">
        <f t="shared" si="63"/>
        <v>514101</v>
      </c>
      <c r="R647" s="66" t="str">
        <f t="shared" si="64"/>
        <v>FRK.01.</v>
      </c>
      <c r="S647" s="344" t="str">
        <f t="shared" si="66"/>
        <v>Wykonywanie usług fryzjerskich</v>
      </c>
      <c r="T647" s="73"/>
      <c r="U647" s="482">
        <v>0</v>
      </c>
      <c r="V647" s="441">
        <v>0</v>
      </c>
      <c r="W647" s="456" t="s">
        <v>1996</v>
      </c>
      <c r="X647" s="441">
        <v>0</v>
      </c>
      <c r="Y647" s="441">
        <v>0</v>
      </c>
      <c r="Z647" s="526" t="str">
        <f t="shared" si="65"/>
        <v>Zespół Szkół Ponadpodstawowych im. Hipolita Cegielskiego w Ziębicach ul. Wojska Polskiego 3, 57-220 Ziębice</v>
      </c>
      <c r="AA647" s="440" t="s">
        <v>32</v>
      </c>
      <c r="AB647" s="120"/>
      <c r="AC647" s="120"/>
      <c r="AD647" s="120"/>
    </row>
    <row r="648" spans="12:30" ht="15" customHeight="1">
      <c r="L648" s="66">
        <v>631</v>
      </c>
      <c r="M648" s="300" t="s">
        <v>2184</v>
      </c>
      <c r="N648" s="196" t="s">
        <v>44</v>
      </c>
      <c r="O648" s="196">
        <v>73721</v>
      </c>
      <c r="P648" s="68" t="s">
        <v>69</v>
      </c>
      <c r="Q648" s="66">
        <f t="shared" si="63"/>
        <v>741203</v>
      </c>
      <c r="R648" s="66" t="str">
        <f t="shared" si="64"/>
        <v>MOT.02.</v>
      </c>
      <c r="S648" s="344" t="str">
        <f t="shared" si="66"/>
        <v>Obsługa, diagnozowanie oraz naprawa mechatronicznych systemów pojazdów samochodowych</v>
      </c>
      <c r="T648" s="423" t="s">
        <v>2283</v>
      </c>
      <c r="U648" s="259">
        <v>1</v>
      </c>
      <c r="V648" s="441">
        <v>0</v>
      </c>
      <c r="W648" s="456" t="s">
        <v>1994</v>
      </c>
      <c r="X648" s="441">
        <v>1</v>
      </c>
      <c r="Y648" s="441">
        <v>0</v>
      </c>
      <c r="Z648" s="526" t="str">
        <f t="shared" si="65"/>
        <v>Centrum Kształcenia Zawodowego w Świdnicy, 58-105 Świdnica, ul. Gen. Władysława Sikorskiego 41</v>
      </c>
      <c r="AA648" s="440" t="s">
        <v>93</v>
      </c>
      <c r="AB648" s="120"/>
      <c r="AC648" s="120"/>
      <c r="AD648" s="120"/>
    </row>
    <row r="649" spans="12:30" ht="15" customHeight="1">
      <c r="L649" s="66">
        <v>632</v>
      </c>
      <c r="M649" s="300" t="s">
        <v>2184</v>
      </c>
      <c r="N649" s="196" t="s">
        <v>44</v>
      </c>
      <c r="O649" s="196">
        <v>73721</v>
      </c>
      <c r="P649" s="68" t="s">
        <v>80</v>
      </c>
      <c r="Q649" s="66">
        <f t="shared" si="63"/>
        <v>752205</v>
      </c>
      <c r="R649" s="66" t="str">
        <f t="shared" si="64"/>
        <v>DRM.04.</v>
      </c>
      <c r="S649" s="344" t="str">
        <f t="shared" si="66"/>
        <v> Wytwarzanie wyrobów z drewna i materiałów drewnopochodnych</v>
      </c>
      <c r="T649" s="424" t="s">
        <v>2281</v>
      </c>
      <c r="U649" s="259">
        <v>1</v>
      </c>
      <c r="V649" s="441">
        <v>0</v>
      </c>
      <c r="W649" s="456" t="s">
        <v>1994</v>
      </c>
      <c r="X649" s="441">
        <v>1</v>
      </c>
      <c r="Y649" s="441">
        <v>0</v>
      </c>
      <c r="Z649" s="526" t="str">
        <f t="shared" si="65"/>
        <v>Centrum Kształcenia Zawodowego w Świdnicy, 58-105 Świdnica, ul. Gen. Władysława Sikorskiego 41</v>
      </c>
      <c r="AA649" s="440" t="s">
        <v>93</v>
      </c>
      <c r="AB649" s="120"/>
      <c r="AC649" s="120"/>
      <c r="AD649" s="120"/>
    </row>
    <row r="650" spans="12:30" ht="15" customHeight="1">
      <c r="L650" s="66">
        <v>633</v>
      </c>
      <c r="M650" s="349" t="s">
        <v>2023</v>
      </c>
      <c r="N650" s="66" t="s">
        <v>871</v>
      </c>
      <c r="O650" s="66">
        <v>84241</v>
      </c>
      <c r="P650" s="68" t="s">
        <v>194</v>
      </c>
      <c r="Q650" s="66">
        <f t="shared" si="63"/>
        <v>711204</v>
      </c>
      <c r="R650" s="66" t="str">
        <f t="shared" si="64"/>
        <v>BUD.12.</v>
      </c>
      <c r="S650" s="344" t="str">
        <f t="shared" si="66"/>
        <v> Wykonywanie robót murarskich i tynkarskich</v>
      </c>
      <c r="T650" s="423" t="s">
        <v>2284</v>
      </c>
      <c r="U650" s="192">
        <v>5</v>
      </c>
      <c r="V650" s="469">
        <v>0</v>
      </c>
      <c r="W650" s="480" t="s">
        <v>1996</v>
      </c>
      <c r="X650" s="469">
        <v>5</v>
      </c>
      <c r="Y650" s="469">
        <v>0</v>
      </c>
      <c r="Z650" s="515" t="str">
        <f t="shared" si="65"/>
        <v>Centrum Kształcenia Zawodowego w Świdnicy, 58-105 Świdnica, ul. Gen. Władysława Sikorskiego 41</v>
      </c>
      <c r="AA650" s="440" t="s">
        <v>93</v>
      </c>
      <c r="AB650" s="272" t="s">
        <v>37</v>
      </c>
      <c r="AC650" s="120"/>
      <c r="AD650" s="120"/>
    </row>
    <row r="651" spans="12:30" ht="15" customHeight="1">
      <c r="L651" s="66">
        <v>634</v>
      </c>
      <c r="M651" s="349" t="s">
        <v>2023</v>
      </c>
      <c r="N651" s="66" t="s">
        <v>871</v>
      </c>
      <c r="O651" s="66">
        <v>84241</v>
      </c>
      <c r="P651" s="68" t="s">
        <v>71</v>
      </c>
      <c r="Q651" s="66">
        <f t="shared" si="63"/>
        <v>512001</v>
      </c>
      <c r="R651" s="66" t="str">
        <f t="shared" si="64"/>
        <v>HGT.02.</v>
      </c>
      <c r="S651" s="344" t="str">
        <f t="shared" si="66"/>
        <v> Przygotowanie i wydawanie dań</v>
      </c>
      <c r="T651" s="427" t="s">
        <v>2279</v>
      </c>
      <c r="U651" s="469">
        <v>6</v>
      </c>
      <c r="V651" s="469">
        <v>3</v>
      </c>
      <c r="W651" s="480" t="s">
        <v>1994</v>
      </c>
      <c r="X651" s="469">
        <v>2</v>
      </c>
      <c r="Y651" s="469">
        <v>0</v>
      </c>
      <c r="Z651" s="515" t="str">
        <f t="shared" si="65"/>
        <v>Centrum Kształcenia Zawodowego i Ustawicznego w Legnicy, ul. Lotnicza 26, 59-220 Legnica</v>
      </c>
      <c r="AA651" s="440" t="s">
        <v>691</v>
      </c>
      <c r="AB651" s="272" t="s">
        <v>37</v>
      </c>
      <c r="AC651" s="120"/>
      <c r="AD651" s="120"/>
    </row>
    <row r="652" spans="12:30" ht="15" customHeight="1">
      <c r="L652" s="66">
        <v>635</v>
      </c>
      <c r="M652" s="349" t="s">
        <v>2023</v>
      </c>
      <c r="N652" s="66" t="s">
        <v>871</v>
      </c>
      <c r="O652" s="66">
        <v>84241</v>
      </c>
      <c r="P652" s="68" t="s">
        <v>175</v>
      </c>
      <c r="Q652" s="66">
        <f t="shared" si="63"/>
        <v>751201</v>
      </c>
      <c r="R652" s="66" t="str">
        <f t="shared" si="64"/>
        <v>SPC.01.</v>
      </c>
      <c r="S652" s="344" t="str">
        <f t="shared" si="66"/>
        <v>Produkcja wyrobów cukierniczych</v>
      </c>
      <c r="T652" s="428" t="s">
        <v>2279</v>
      </c>
      <c r="U652" s="192">
        <v>3</v>
      </c>
      <c r="V652" s="469">
        <v>3</v>
      </c>
      <c r="W652" s="479" t="s">
        <v>1994</v>
      </c>
      <c r="X652" s="469">
        <v>2</v>
      </c>
      <c r="Y652" s="469">
        <v>2</v>
      </c>
      <c r="Z652" s="515" t="str">
        <f t="shared" si="65"/>
        <v>Centrum Kształcenia Zawodowego i Ustawicznego w Legnicy, ul. Lotnicza 26, 59-220 Legnica</v>
      </c>
      <c r="AA652" s="440" t="s">
        <v>691</v>
      </c>
      <c r="AB652" s="120"/>
      <c r="AC652" s="120"/>
      <c r="AD652" s="120"/>
    </row>
    <row r="653" spans="12:30" ht="15" customHeight="1">
      <c r="L653" s="66">
        <v>636</v>
      </c>
      <c r="M653" s="349" t="s">
        <v>2023</v>
      </c>
      <c r="N653" s="66" t="s">
        <v>871</v>
      </c>
      <c r="O653" s="66">
        <v>84241</v>
      </c>
      <c r="P653" s="68" t="s">
        <v>78</v>
      </c>
      <c r="Q653" s="66">
        <f t="shared" si="63"/>
        <v>741103</v>
      </c>
      <c r="R653" s="66" t="str">
        <f t="shared" si="64"/>
        <v>ELE.02.</v>
      </c>
      <c r="S653" s="344" t="str">
        <f t="shared" si="66"/>
        <v>Montaż, uruchamianie i konserwacja instalacji, maszyn i urządzeń elektrycznych</v>
      </c>
      <c r="T653" s="423" t="s">
        <v>2284</v>
      </c>
      <c r="U653" s="192">
        <v>9</v>
      </c>
      <c r="V653" s="469">
        <v>0</v>
      </c>
      <c r="W653" s="480" t="s">
        <v>1996</v>
      </c>
      <c r="X653" s="469">
        <v>9</v>
      </c>
      <c r="Y653" s="469">
        <v>0</v>
      </c>
      <c r="Z653" s="515" t="str">
        <f t="shared" si="65"/>
        <v>Centrum Kształcenia Zawodowego w Świdnicy, 58-105 Świdnica, ul. Gen. Władysława Sikorskiego 41</v>
      </c>
      <c r="AA653" s="440" t="s">
        <v>93</v>
      </c>
      <c r="AB653" s="271"/>
      <c r="AC653" s="120"/>
      <c r="AD653" s="120"/>
    </row>
    <row r="654" spans="12:30" ht="15" customHeight="1">
      <c r="L654" s="66">
        <v>637</v>
      </c>
      <c r="M654" s="349" t="s">
        <v>2023</v>
      </c>
      <c r="N654" s="66" t="s">
        <v>871</v>
      </c>
      <c r="O654" s="66">
        <v>84241</v>
      </c>
      <c r="P654" s="68" t="s">
        <v>191</v>
      </c>
      <c r="Q654" s="66">
        <f t="shared" si="63"/>
        <v>741201</v>
      </c>
      <c r="R654" s="66" t="str">
        <f t="shared" si="64"/>
        <v>ELE.01.</v>
      </c>
      <c r="S654" s="344" t="str">
        <f t="shared" si="66"/>
        <v> Montaż i obsługa maszyn i urządzeń elektrycznych</v>
      </c>
      <c r="T654" s="424" t="s">
        <v>2366</v>
      </c>
      <c r="U654" s="192">
        <v>3</v>
      </c>
      <c r="V654" s="469">
        <v>0</v>
      </c>
      <c r="W654" s="480" t="s">
        <v>1996</v>
      </c>
      <c r="X654" s="469">
        <v>3</v>
      </c>
      <c r="Y654" s="469">
        <v>0</v>
      </c>
      <c r="Z654" s="515" t="str">
        <f t="shared" si="65"/>
        <v>Centrum Kształcenia Zawodowego i Ustawicznego, 67-400 Wschowa, Plac Kosynierów 1</v>
      </c>
      <c r="AA654" s="440" t="s">
        <v>679</v>
      </c>
      <c r="AB654" s="271"/>
      <c r="AC654" s="120"/>
      <c r="AD654" s="120"/>
    </row>
    <row r="655" spans="12:30" ht="15" customHeight="1">
      <c r="L655" s="66">
        <v>638</v>
      </c>
      <c r="M655" s="349" t="s">
        <v>2023</v>
      </c>
      <c r="N655" s="66" t="s">
        <v>871</v>
      </c>
      <c r="O655" s="66">
        <v>84241</v>
      </c>
      <c r="P655" s="68" t="s">
        <v>79</v>
      </c>
      <c r="Q655" s="66">
        <f t="shared" si="63"/>
        <v>751204</v>
      </c>
      <c r="R655" s="66" t="str">
        <f t="shared" si="64"/>
        <v>SPC.03.</v>
      </c>
      <c r="S655" s="344" t="str">
        <f t="shared" si="66"/>
        <v>Produkcja wyrobów piekarskich</v>
      </c>
      <c r="T655" s="426" t="s">
        <v>2284</v>
      </c>
      <c r="U655" s="192">
        <v>4</v>
      </c>
      <c r="V655" s="469">
        <v>2</v>
      </c>
      <c r="W655" s="442" t="s">
        <v>1996</v>
      </c>
      <c r="X655" s="469">
        <v>4</v>
      </c>
      <c r="Y655" s="469">
        <v>2</v>
      </c>
      <c r="Z655" s="515" t="str">
        <f t="shared" ref="Z655:Z672" si="67">IFERROR(VLOOKUP(AA655,AH$8:AI$35,2,0),0)</f>
        <v>Centrum Kształcenia Zawodowego w Kłodzkiej Szkole Przedsiębiorczości w Kłodzku, ul. Szkolna 8, 57-300 Kłodzko</v>
      </c>
      <c r="AA655" s="440" t="s">
        <v>677</v>
      </c>
      <c r="AB655" s="271"/>
      <c r="AC655" s="120"/>
      <c r="AD655" s="120"/>
    </row>
    <row r="656" spans="12:30" ht="15" customHeight="1">
      <c r="L656" s="66">
        <v>639</v>
      </c>
      <c r="M656" s="349" t="s">
        <v>2023</v>
      </c>
      <c r="N656" s="66" t="s">
        <v>871</v>
      </c>
      <c r="O656" s="66">
        <v>84241</v>
      </c>
      <c r="P656" s="68" t="s">
        <v>211</v>
      </c>
      <c r="Q656" s="66">
        <f t="shared" si="63"/>
        <v>432106</v>
      </c>
      <c r="R656" s="66" t="str">
        <f t="shared" si="64"/>
        <v>SPL.01.</v>
      </c>
      <c r="S656" s="344" t="str">
        <f t="shared" si="66"/>
        <v>Obsługa magazynów</v>
      </c>
      <c r="T656" s="427" t="s">
        <v>2274</v>
      </c>
      <c r="U656" s="192">
        <v>3</v>
      </c>
      <c r="V656" s="469">
        <v>0</v>
      </c>
      <c r="W656" s="479" t="s">
        <v>1994</v>
      </c>
      <c r="X656" s="469">
        <v>3</v>
      </c>
      <c r="Y656" s="469">
        <v>0</v>
      </c>
      <c r="Z656" s="515" t="str">
        <f t="shared" si="67"/>
        <v>Centrum Kształcenia Zawodowego w Zespole Szkół i Placówek Kształcenia Zawodowego, ul.Botaniczna 66, 65-392  Zielona Góra</v>
      </c>
      <c r="AA656" s="440" t="s">
        <v>37</v>
      </c>
      <c r="AB656" s="271"/>
      <c r="AC656" s="120"/>
      <c r="AD656" s="120"/>
    </row>
    <row r="657" spans="12:30" ht="15" customHeight="1">
      <c r="L657" s="66">
        <v>640</v>
      </c>
      <c r="M657" s="349" t="s">
        <v>2023</v>
      </c>
      <c r="N657" s="66" t="s">
        <v>871</v>
      </c>
      <c r="O657" s="66">
        <v>84241</v>
      </c>
      <c r="P657" s="68" t="s">
        <v>99</v>
      </c>
      <c r="Q657" s="66">
        <f t="shared" si="63"/>
        <v>514101</v>
      </c>
      <c r="R657" s="66" t="str">
        <f t="shared" si="64"/>
        <v>FRK.01.</v>
      </c>
      <c r="S657" s="344" t="str">
        <f t="shared" si="66"/>
        <v>Wykonywanie usług fryzjerskich</v>
      </c>
      <c r="T657" s="428" t="s">
        <v>2279</v>
      </c>
      <c r="U657" s="469">
        <v>7</v>
      </c>
      <c r="V657" s="469">
        <v>6</v>
      </c>
      <c r="W657" s="479" t="s">
        <v>1994</v>
      </c>
      <c r="X657" s="469">
        <v>3</v>
      </c>
      <c r="Y657" s="469">
        <v>3</v>
      </c>
      <c r="Z657" s="515" t="str">
        <f t="shared" si="67"/>
        <v>Centrum Kształcenia Zawodowego i Ustawicznego w Legnicy, ul. Lotnicza 26, 59-220 Legnica</v>
      </c>
      <c r="AA657" s="440" t="s">
        <v>691</v>
      </c>
      <c r="AB657" s="356"/>
      <c r="AC657" s="332"/>
      <c r="AD657" s="332"/>
    </row>
    <row r="658" spans="12:30" ht="15" customHeight="1">
      <c r="L658" s="66">
        <v>641</v>
      </c>
      <c r="M658" s="349" t="s">
        <v>2023</v>
      </c>
      <c r="N658" s="66" t="s">
        <v>871</v>
      </c>
      <c r="O658" s="66">
        <v>84241</v>
      </c>
      <c r="P658" s="68" t="s">
        <v>99</v>
      </c>
      <c r="Q658" s="66">
        <f t="shared" si="63"/>
        <v>514101</v>
      </c>
      <c r="R658" s="66" t="str">
        <f t="shared" si="64"/>
        <v>FRK.01.</v>
      </c>
      <c r="S658" s="344" t="str">
        <f t="shared" si="66"/>
        <v>Wykonywanie usług fryzjerskich</v>
      </c>
      <c r="T658" s="428" t="s">
        <v>2283</v>
      </c>
      <c r="U658" s="192">
        <v>9</v>
      </c>
      <c r="V658" s="469">
        <v>8</v>
      </c>
      <c r="W658" s="479" t="s">
        <v>1994</v>
      </c>
      <c r="X658" s="469">
        <v>3</v>
      </c>
      <c r="Y658" s="469">
        <v>3</v>
      </c>
      <c r="Z658" s="515" t="str">
        <f t="shared" si="67"/>
        <v>Centrum Kształcenia Zawodowego i Ustawicznego w Legnicy, ul. Lotnicza 26, 59-220 Legnica</v>
      </c>
      <c r="AA658" s="440" t="s">
        <v>691</v>
      </c>
      <c r="AB658" s="120"/>
      <c r="AC658" s="120"/>
      <c r="AD658" s="120"/>
    </row>
    <row r="659" spans="12:30" ht="15" customHeight="1">
      <c r="L659" s="66">
        <v>642</v>
      </c>
      <c r="M659" s="349" t="s">
        <v>2023</v>
      </c>
      <c r="N659" s="66" t="s">
        <v>871</v>
      </c>
      <c r="O659" s="66">
        <v>84241</v>
      </c>
      <c r="P659" s="68" t="s">
        <v>177</v>
      </c>
      <c r="Q659" s="66">
        <f t="shared" si="63"/>
        <v>722204</v>
      </c>
      <c r="R659" s="66" t="str">
        <f t="shared" si="64"/>
        <v>MEC.08.</v>
      </c>
      <c r="S659" s="344" t="str">
        <f t="shared" si="66"/>
        <v>Wykonywanie i naprawa elementów maszyn, urządzeń i narzędzi</v>
      </c>
      <c r="T659" s="424" t="s">
        <v>2280</v>
      </c>
      <c r="U659" s="469">
        <v>3</v>
      </c>
      <c r="V659" s="469">
        <v>0</v>
      </c>
      <c r="W659" s="480" t="s">
        <v>1996</v>
      </c>
      <c r="X659" s="469">
        <v>3</v>
      </c>
      <c r="Y659" s="469">
        <v>0</v>
      </c>
      <c r="Z659" s="515" t="str">
        <f t="shared" si="67"/>
        <v>Centrum Kształcenia Zawodowego w Świdnicy, 58-105 Świdnica, ul. Gen. Władysława Sikorskiego 41</v>
      </c>
      <c r="AA659" s="440" t="s">
        <v>93</v>
      </c>
      <c r="AB659" s="120"/>
      <c r="AC659" s="120"/>
      <c r="AD659" s="120"/>
    </row>
    <row r="660" spans="12:30" ht="15" customHeight="1">
      <c r="L660" s="66">
        <v>643</v>
      </c>
      <c r="M660" s="349" t="s">
        <v>2023</v>
      </c>
      <c r="N660" s="66" t="s">
        <v>871</v>
      </c>
      <c r="O660" s="66">
        <v>84241</v>
      </c>
      <c r="P660" s="68" t="s">
        <v>69</v>
      </c>
      <c r="Q660" s="66">
        <f t="shared" si="63"/>
        <v>741203</v>
      </c>
      <c r="R660" s="66" t="str">
        <f t="shared" si="64"/>
        <v>MOT.02.</v>
      </c>
      <c r="S660" s="344" t="str">
        <f t="shared" si="66"/>
        <v>Obsługa, diagnozowanie oraz naprawa mechatronicznych systemów pojazdów samochodowych</v>
      </c>
      <c r="T660" s="423" t="s">
        <v>2366</v>
      </c>
      <c r="U660" s="192">
        <v>2</v>
      </c>
      <c r="V660" s="469">
        <v>0</v>
      </c>
      <c r="W660" s="480" t="s">
        <v>1996</v>
      </c>
      <c r="X660" s="469">
        <v>2</v>
      </c>
      <c r="Y660" s="469">
        <v>0</v>
      </c>
      <c r="Z660" s="515" t="str">
        <f t="shared" si="67"/>
        <v>Centrum Kształcenia Zawodowego i Ustawicznego, 67-400 Wschowa, Plac Kosynierów 1</v>
      </c>
      <c r="AA660" s="440" t="s">
        <v>679</v>
      </c>
      <c r="AB660" s="120"/>
      <c r="AC660" s="120"/>
      <c r="AD660" s="120"/>
    </row>
    <row r="661" spans="12:30" ht="15" customHeight="1">
      <c r="L661" s="66">
        <v>644</v>
      </c>
      <c r="M661" s="349" t="s">
        <v>2023</v>
      </c>
      <c r="N661" s="66" t="s">
        <v>871</v>
      </c>
      <c r="O661" s="66">
        <v>84241</v>
      </c>
      <c r="P661" s="68" t="s">
        <v>76</v>
      </c>
      <c r="Q661" s="66">
        <f t="shared" si="63"/>
        <v>721306</v>
      </c>
      <c r="R661" s="66" t="str">
        <f t="shared" si="64"/>
        <v>MOT.01.</v>
      </c>
      <c r="S661" s="344" t="str">
        <f t="shared" si="66"/>
        <v>Diagnozowanie i naprawa nadwozi pojazdów samochodowych</v>
      </c>
      <c r="T661" s="283"/>
      <c r="U661" s="481">
        <v>0</v>
      </c>
      <c r="V661" s="480">
        <v>0</v>
      </c>
      <c r="W661" s="469"/>
      <c r="X661" s="469">
        <v>0</v>
      </c>
      <c r="Y661" s="469">
        <v>0</v>
      </c>
      <c r="Z661" s="526" t="str">
        <f t="shared" si="67"/>
        <v>Centrum Kształcenia Zawodowego w Świdnicy, 58-105 Świdnica, ul. Gen. Władysława Sikorskiego 41</v>
      </c>
      <c r="AA661" s="440" t="s">
        <v>93</v>
      </c>
      <c r="AB661" s="120"/>
      <c r="AC661" s="120"/>
      <c r="AD661" s="120"/>
    </row>
    <row r="662" spans="12:30" ht="15" customHeight="1">
      <c r="L662" s="66">
        <v>645</v>
      </c>
      <c r="M662" s="349" t="s">
        <v>2023</v>
      </c>
      <c r="N662" s="66" t="s">
        <v>871</v>
      </c>
      <c r="O662" s="66">
        <v>84241</v>
      </c>
      <c r="P662" s="68" t="s">
        <v>73</v>
      </c>
      <c r="Q662" s="66">
        <f t="shared" si="63"/>
        <v>722307</v>
      </c>
      <c r="R662" s="66" t="str">
        <f t="shared" si="64"/>
        <v>MEC.05.</v>
      </c>
      <c r="S662" s="344" t="str">
        <f t="shared" ref="S662:S691" si="68">IFERROR(VLOOKUP(R662,D$8:G$125,2,0),0)</f>
        <v> Użytkowanie obrabiarek skrawających</v>
      </c>
      <c r="T662" s="424" t="s">
        <v>2279</v>
      </c>
      <c r="U662" s="192">
        <v>2</v>
      </c>
      <c r="V662" s="480">
        <v>0</v>
      </c>
      <c r="W662" s="508" t="s">
        <v>1996</v>
      </c>
      <c r="X662" s="469">
        <v>2</v>
      </c>
      <c r="Y662" s="469">
        <v>0</v>
      </c>
      <c r="Z662" s="526" t="str">
        <f t="shared" si="67"/>
        <v>Centrum Kształcenia Zawodowego w Świdnicy, 58-105 Świdnica, ul. Gen. Władysława Sikorskiego 41</v>
      </c>
      <c r="AA662" s="440" t="s">
        <v>93</v>
      </c>
      <c r="AB662" s="120"/>
      <c r="AC662" s="120"/>
      <c r="AD662" s="120"/>
    </row>
    <row r="663" spans="12:30" ht="15" customHeight="1">
      <c r="L663" s="66">
        <v>646</v>
      </c>
      <c r="M663" s="349" t="s">
        <v>2023</v>
      </c>
      <c r="N663" s="66" t="s">
        <v>871</v>
      </c>
      <c r="O663" s="66">
        <v>84241</v>
      </c>
      <c r="P663" s="68" t="s">
        <v>515</v>
      </c>
      <c r="Q663" s="66">
        <f t="shared" si="63"/>
        <v>723310</v>
      </c>
      <c r="R663" s="66" t="str">
        <f t="shared" si="64"/>
        <v>MEC.03.</v>
      </c>
      <c r="S663" s="344" t="str">
        <f t="shared" si="68"/>
        <v>Montaż i obsługa maszyn i urządzeń</v>
      </c>
      <c r="T663" s="73"/>
      <c r="U663" s="481">
        <v>0</v>
      </c>
      <c r="V663" s="480">
        <v>0</v>
      </c>
      <c r="W663" s="508" t="s">
        <v>1996</v>
      </c>
      <c r="X663" s="469">
        <v>0</v>
      </c>
      <c r="Y663" s="469">
        <v>0</v>
      </c>
      <c r="Z663" s="526" t="str">
        <f t="shared" si="67"/>
        <v>Centrum Kształcenia Zawodowego nr 1 w Gliwicach Gliwickie Centrum Edukacji u.Stefana Okrzei 20</v>
      </c>
      <c r="AA663" s="440" t="s">
        <v>1983</v>
      </c>
      <c r="AB663" s="448"/>
      <c r="AC663" s="120"/>
      <c r="AD663" s="120"/>
    </row>
    <row r="664" spans="12:30" ht="15" customHeight="1">
      <c r="L664" s="66">
        <v>647</v>
      </c>
      <c r="M664" s="349" t="s">
        <v>2023</v>
      </c>
      <c r="N664" s="66" t="s">
        <v>871</v>
      </c>
      <c r="O664" s="66">
        <v>84241</v>
      </c>
      <c r="P664" s="68" t="s">
        <v>80</v>
      </c>
      <c r="Q664" s="66">
        <f t="shared" si="63"/>
        <v>752205</v>
      </c>
      <c r="R664" s="66" t="str">
        <f t="shared" si="64"/>
        <v>DRM.04.</v>
      </c>
      <c r="S664" s="344" t="str">
        <f t="shared" si="68"/>
        <v> Wytwarzanie wyrobów z drewna i materiałów drewnopochodnych</v>
      </c>
      <c r="T664" s="426" t="s">
        <v>2281</v>
      </c>
      <c r="U664" s="192">
        <v>1</v>
      </c>
      <c r="V664" s="469">
        <v>0</v>
      </c>
      <c r="W664" s="478" t="s">
        <v>1996</v>
      </c>
      <c r="X664" s="469">
        <v>1</v>
      </c>
      <c r="Y664" s="469">
        <v>0</v>
      </c>
      <c r="Z664" s="526" t="str">
        <f t="shared" si="67"/>
        <v>Centrum Kształcenia Zawodowego w Świdnicy, 58-105 Świdnica, ul. Gen. Władysława Sikorskiego 41</v>
      </c>
      <c r="AA664" s="440" t="s">
        <v>93</v>
      </c>
      <c r="AB664" s="449"/>
      <c r="AC664" s="120"/>
      <c r="AD664" s="120"/>
    </row>
    <row r="665" spans="12:30" ht="15" customHeight="1">
      <c r="L665" s="66">
        <v>648</v>
      </c>
      <c r="M665" s="68" t="s">
        <v>2172</v>
      </c>
      <c r="N665" s="66" t="s">
        <v>871</v>
      </c>
      <c r="O665" s="66">
        <v>34858</v>
      </c>
      <c r="P665" s="68" t="s">
        <v>80</v>
      </c>
      <c r="Q665" s="66">
        <f t="shared" si="63"/>
        <v>752205</v>
      </c>
      <c r="R665" s="66" t="str">
        <f t="shared" si="64"/>
        <v>DRM.04.</v>
      </c>
      <c r="S665" s="344" t="str">
        <f t="shared" si="68"/>
        <v> Wytwarzanie wyrobów z drewna i materiałów drewnopochodnych</v>
      </c>
      <c r="T665" s="65"/>
      <c r="U665" s="481">
        <v>0</v>
      </c>
      <c r="V665" s="436">
        <v>0</v>
      </c>
      <c r="W665" s="471" t="s">
        <v>1996</v>
      </c>
      <c r="X665" s="436">
        <v>0</v>
      </c>
      <c r="Y665" s="436">
        <v>0</v>
      </c>
      <c r="Z665" s="526" t="str">
        <f t="shared" si="67"/>
        <v>Centrum Kształcenia Zawodowego i Ustawicznego, 67-400 Wschowa, Plac Kosynierów 1</v>
      </c>
      <c r="AA665" s="440" t="s">
        <v>679</v>
      </c>
      <c r="AB665" s="448" t="s">
        <v>188</v>
      </c>
      <c r="AC665" s="120"/>
      <c r="AD665" s="120"/>
    </row>
    <row r="666" spans="12:30" ht="15" customHeight="1">
      <c r="L666" s="66">
        <v>649</v>
      </c>
      <c r="M666" s="68" t="s">
        <v>2020</v>
      </c>
      <c r="N666" s="66" t="s">
        <v>219</v>
      </c>
      <c r="O666" s="66">
        <v>14530</v>
      </c>
      <c r="P666" s="68" t="s">
        <v>194</v>
      </c>
      <c r="Q666" s="66">
        <f t="shared" si="63"/>
        <v>711204</v>
      </c>
      <c r="R666" s="66" t="str">
        <f t="shared" si="64"/>
        <v>BUD.12.</v>
      </c>
      <c r="S666" s="344" t="str">
        <f t="shared" si="68"/>
        <v> Wykonywanie robót murarskich i tynkarskich</v>
      </c>
      <c r="T666" s="423" t="s">
        <v>2284</v>
      </c>
      <c r="U666" s="482">
        <v>0</v>
      </c>
      <c r="V666" s="441">
        <v>0</v>
      </c>
      <c r="W666" s="468" t="s">
        <v>1996</v>
      </c>
      <c r="X666" s="469">
        <v>0</v>
      </c>
      <c r="Y666" s="469">
        <v>0</v>
      </c>
      <c r="Z666" s="526" t="str">
        <f t="shared" si="67"/>
        <v>Centrum Kształcenia Zawodowego w Świdnicy, 58-105 Świdnica, ul. Gen. Władysława Sikorskiego 41</v>
      </c>
      <c r="AA666" s="440" t="s">
        <v>93</v>
      </c>
      <c r="AB666" s="448"/>
      <c r="AC666" s="120"/>
      <c r="AD666" s="120"/>
    </row>
    <row r="667" spans="12:30" ht="15" customHeight="1">
      <c r="L667" s="66">
        <v>650</v>
      </c>
      <c r="M667" s="68" t="s">
        <v>2020</v>
      </c>
      <c r="N667" s="66" t="s">
        <v>219</v>
      </c>
      <c r="O667" s="66">
        <v>14530</v>
      </c>
      <c r="P667" s="68" t="s">
        <v>78</v>
      </c>
      <c r="Q667" s="66">
        <f t="shared" si="63"/>
        <v>741103</v>
      </c>
      <c r="R667" s="66" t="str">
        <f t="shared" si="64"/>
        <v>ELE.02.</v>
      </c>
      <c r="S667" s="344" t="str">
        <f t="shared" si="68"/>
        <v>Montaż, uruchamianie i konserwacja instalacji, maszyn i urządzeń elektrycznych</v>
      </c>
      <c r="T667" s="73"/>
      <c r="U667" s="481">
        <v>0</v>
      </c>
      <c r="V667" s="441">
        <v>0</v>
      </c>
      <c r="W667" s="468" t="s">
        <v>1996</v>
      </c>
      <c r="X667" s="469">
        <v>0</v>
      </c>
      <c r="Y667" s="469">
        <v>0</v>
      </c>
      <c r="Z667" s="526" t="str">
        <f t="shared" si="67"/>
        <v>Centrum Kształcenia Zawodowego w Świdnicy, 58-105 Świdnica, ul. Gen. Władysława Sikorskiego 41</v>
      </c>
      <c r="AA667" s="440" t="s">
        <v>93</v>
      </c>
      <c r="AB667" s="448"/>
      <c r="AC667" s="120"/>
      <c r="AD667" s="120"/>
    </row>
    <row r="668" spans="12:30" ht="15" customHeight="1">
      <c r="L668" s="66">
        <v>651</v>
      </c>
      <c r="M668" s="68" t="s">
        <v>2020</v>
      </c>
      <c r="N668" s="66" t="s">
        <v>219</v>
      </c>
      <c r="O668" s="66">
        <v>14530</v>
      </c>
      <c r="P668" s="68" t="s">
        <v>99</v>
      </c>
      <c r="Q668" s="66">
        <f t="shared" si="63"/>
        <v>514101</v>
      </c>
      <c r="R668" s="66" t="str">
        <f t="shared" si="64"/>
        <v>FRK.01.</v>
      </c>
      <c r="S668" s="344" t="str">
        <f t="shared" si="68"/>
        <v>Wykonywanie usług fryzjerskich</v>
      </c>
      <c r="T668" s="424" t="s">
        <v>2279</v>
      </c>
      <c r="U668" s="441">
        <v>1</v>
      </c>
      <c r="V668" s="441">
        <v>0</v>
      </c>
      <c r="W668" s="456" t="s">
        <v>1996</v>
      </c>
      <c r="X668" s="469">
        <v>0</v>
      </c>
      <c r="Y668" s="469">
        <v>0</v>
      </c>
      <c r="Z668" s="526" t="str">
        <f t="shared" si="67"/>
        <v>Centrum Kształcenia Zawodowego w Świdnicy, 58-105 Świdnica, ul. Gen. Władysława Sikorskiego 41</v>
      </c>
      <c r="AA668" s="440" t="s">
        <v>93</v>
      </c>
      <c r="AB668" s="120"/>
      <c r="AC668" s="120"/>
      <c r="AD668" s="120"/>
    </row>
    <row r="669" spans="12:30" ht="15" customHeight="1">
      <c r="L669" s="66">
        <v>652</v>
      </c>
      <c r="M669" s="68" t="s">
        <v>2020</v>
      </c>
      <c r="N669" s="66" t="s">
        <v>219</v>
      </c>
      <c r="O669" s="66">
        <v>14530</v>
      </c>
      <c r="P669" s="68" t="s">
        <v>70</v>
      </c>
      <c r="Q669" s="66">
        <f t="shared" si="63"/>
        <v>522301</v>
      </c>
      <c r="R669" s="66" t="str">
        <f t="shared" si="64"/>
        <v>HAN.01.</v>
      </c>
      <c r="S669" s="344" t="str">
        <f t="shared" si="68"/>
        <v>Prowadzenie sprzedaży</v>
      </c>
      <c r="T669" s="424" t="s">
        <v>2280</v>
      </c>
      <c r="U669" s="441">
        <v>9</v>
      </c>
      <c r="V669" s="441">
        <v>7</v>
      </c>
      <c r="W669" s="468" t="s">
        <v>1996</v>
      </c>
      <c r="X669" s="469">
        <v>0</v>
      </c>
      <c r="Y669" s="469">
        <v>0</v>
      </c>
      <c r="Z669" s="515" t="str">
        <f t="shared" si="67"/>
        <v>Centrum Kształcenia Zawodowego w Świdnicy, 58-105 Świdnica, ul. Gen. Władysława Sikorskiego 41</v>
      </c>
      <c r="AA669" s="440" t="s">
        <v>93</v>
      </c>
      <c r="AB669" s="120"/>
      <c r="AC669" s="271"/>
      <c r="AD669" s="120"/>
    </row>
    <row r="670" spans="12:30" ht="15" customHeight="1">
      <c r="L670" s="66">
        <v>653</v>
      </c>
      <c r="M670" s="68" t="s">
        <v>2020</v>
      </c>
      <c r="N670" s="66" t="s">
        <v>219</v>
      </c>
      <c r="O670" s="66">
        <v>14530</v>
      </c>
      <c r="P670" s="68" t="s">
        <v>71</v>
      </c>
      <c r="Q670" s="66">
        <f t="shared" si="63"/>
        <v>512001</v>
      </c>
      <c r="R670" s="66" t="str">
        <f t="shared" si="64"/>
        <v>HGT.02.</v>
      </c>
      <c r="S670" s="344" t="str">
        <f t="shared" si="68"/>
        <v> Przygotowanie i wydawanie dań</v>
      </c>
      <c r="T670" s="424" t="s">
        <v>2284</v>
      </c>
      <c r="U670" s="441">
        <v>2</v>
      </c>
      <c r="V670" s="441">
        <v>1</v>
      </c>
      <c r="W670" s="456" t="s">
        <v>1996</v>
      </c>
      <c r="X670" s="469">
        <v>0</v>
      </c>
      <c r="Y670" s="469">
        <v>0</v>
      </c>
      <c r="Z670" s="515" t="str">
        <f t="shared" si="67"/>
        <v>Centrum Kształcenia Zawodowego w Świdnicy, 58-105 Świdnica, ul. Gen. Władysława Sikorskiego 41</v>
      </c>
      <c r="AA670" s="440" t="s">
        <v>93</v>
      </c>
      <c r="AB670" s="120"/>
      <c r="AC670" s="120"/>
      <c r="AD670" s="120"/>
    </row>
    <row r="671" spans="12:30" ht="15" customHeight="1">
      <c r="L671" s="66">
        <v>654</v>
      </c>
      <c r="M671" s="68" t="s">
        <v>2020</v>
      </c>
      <c r="N671" s="66" t="s">
        <v>219</v>
      </c>
      <c r="O671" s="66">
        <v>14530</v>
      </c>
      <c r="P671" s="68" t="s">
        <v>73</v>
      </c>
      <c r="Q671" s="66">
        <f t="shared" si="63"/>
        <v>722307</v>
      </c>
      <c r="R671" s="66" t="str">
        <f t="shared" si="64"/>
        <v>MEC.05.</v>
      </c>
      <c r="S671" s="344" t="str">
        <f t="shared" si="68"/>
        <v> Użytkowanie obrabiarek skrawających</v>
      </c>
      <c r="T671" s="424" t="s">
        <v>2283</v>
      </c>
      <c r="U671" s="259">
        <v>2</v>
      </c>
      <c r="V671" s="441">
        <v>0</v>
      </c>
      <c r="W671" s="456" t="s">
        <v>1996</v>
      </c>
      <c r="X671" s="469">
        <v>0</v>
      </c>
      <c r="Y671" s="469">
        <v>0</v>
      </c>
      <c r="Z671" s="515" t="str">
        <f t="shared" si="67"/>
        <v>Centrum Kształcenia Zawodowego w Świdnicy, 58-105 Świdnica, ul. Gen. Władysława Sikorskiego 41</v>
      </c>
      <c r="AA671" s="440" t="s">
        <v>93</v>
      </c>
      <c r="AB671" s="120"/>
      <c r="AC671" s="120"/>
      <c r="AD671" s="120"/>
    </row>
    <row r="672" spans="12:30" ht="15" customHeight="1">
      <c r="L672" s="66">
        <v>655</v>
      </c>
      <c r="M672" s="68" t="s">
        <v>2020</v>
      </c>
      <c r="N672" s="66" t="s">
        <v>219</v>
      </c>
      <c r="O672" s="66">
        <v>14530</v>
      </c>
      <c r="P672" s="68" t="s">
        <v>66</v>
      </c>
      <c r="Q672" s="66">
        <f t="shared" si="63"/>
        <v>723103</v>
      </c>
      <c r="R672" s="66" t="str">
        <f t="shared" si="64"/>
        <v>MOT.05.</v>
      </c>
      <c r="S672" s="344" t="str">
        <f t="shared" si="68"/>
        <v>Obsługa, diagnozowanie oraz naprawa pojazdów samochodowych</v>
      </c>
      <c r="T672" s="424" t="s">
        <v>2280</v>
      </c>
      <c r="U672" s="441">
        <v>10</v>
      </c>
      <c r="V672" s="441">
        <v>0</v>
      </c>
      <c r="W672" s="468" t="s">
        <v>1996</v>
      </c>
      <c r="X672" s="469">
        <v>0</v>
      </c>
      <c r="Y672" s="469">
        <v>0</v>
      </c>
      <c r="Z672" s="515" t="str">
        <f t="shared" si="67"/>
        <v>Centrum Kształcenia Zawodowego w Świdnicy, 58-105 Świdnica, ul. Gen. Władysława Sikorskiego 41</v>
      </c>
      <c r="AA672" s="440" t="s">
        <v>93</v>
      </c>
      <c r="AB672" s="120"/>
      <c r="AC672" s="120"/>
      <c r="AD672" s="120"/>
    </row>
    <row r="673" spans="12:30" ht="15" customHeight="1">
      <c r="L673" s="66">
        <v>656</v>
      </c>
      <c r="M673" s="68" t="s">
        <v>2020</v>
      </c>
      <c r="N673" s="66" t="s">
        <v>219</v>
      </c>
      <c r="O673" s="66">
        <v>14530</v>
      </c>
      <c r="P673" s="68" t="s">
        <v>545</v>
      </c>
      <c r="Q673" s="66">
        <f t="shared" si="63"/>
        <v>723318</v>
      </c>
      <c r="R673" s="66" t="str">
        <f t="shared" si="64"/>
        <v>TKO.09.</v>
      </c>
      <c r="S673" s="344" t="str">
        <f t="shared" si="68"/>
        <v xml:space="preserve"> Wykonywanie robót związanych z utrzymaniem i naprawą pojazdów kolejowych</v>
      </c>
      <c r="T673" s="424" t="s">
        <v>2484</v>
      </c>
      <c r="U673" s="441">
        <v>3</v>
      </c>
      <c r="V673" s="441">
        <v>0</v>
      </c>
      <c r="W673" s="456" t="s">
        <v>1994</v>
      </c>
      <c r="X673" s="469">
        <v>3</v>
      </c>
      <c r="Y673" s="469">
        <v>0</v>
      </c>
      <c r="Z673" s="515" t="str">
        <f>IFERROR(VLOOKUP(AA673,AH$8:AI$38,2,0),0)</f>
        <v>Centrum Kształcenia Zawodowego w Dębicy, ul. Rzeszowska 78, 39-200 Dębica, biuro@ckzdebica.pl</v>
      </c>
      <c r="AA673" s="440" t="s">
        <v>2190</v>
      </c>
      <c r="AB673" s="120"/>
      <c r="AC673" s="120"/>
      <c r="AD673" s="120"/>
    </row>
    <row r="674" spans="12:30" ht="15" customHeight="1">
      <c r="L674" s="66">
        <v>657</v>
      </c>
      <c r="M674" s="68" t="s">
        <v>2020</v>
      </c>
      <c r="N674" s="66" t="s">
        <v>219</v>
      </c>
      <c r="O674" s="66">
        <v>14530</v>
      </c>
      <c r="P674" s="68" t="s">
        <v>34</v>
      </c>
      <c r="Q674" s="66">
        <f t="shared" ref="Q674:Q691" si="69">IFERROR(VLOOKUP(P674,B$8:E$125,2,0),0)</f>
        <v>751201</v>
      </c>
      <c r="R674" s="66" t="str">
        <f t="shared" ref="R674:R691" si="70">IFERROR(VLOOKUP(Q674,C$8:F$125,2,0),0)</f>
        <v>SPC.01.</v>
      </c>
      <c r="S674" s="344" t="str">
        <f t="shared" si="68"/>
        <v>Produkcja wyrobów cukierniczych</v>
      </c>
      <c r="T674" s="426" t="s">
        <v>2282</v>
      </c>
      <c r="U674" s="259">
        <v>1</v>
      </c>
      <c r="V674" s="441">
        <v>1</v>
      </c>
      <c r="W674" s="442" t="s">
        <v>1996</v>
      </c>
      <c r="X674" s="436">
        <v>0</v>
      </c>
      <c r="Y674" s="436">
        <v>0</v>
      </c>
      <c r="Z674" s="515" t="str">
        <f t="shared" ref="Z674:Z691" si="71">IFERROR(VLOOKUP(AA674,AH$8:AI$35,2,0),0)</f>
        <v>Centrum Kształcenia Zawodowego w Świdnicy, 58-105 Świdnica, ul. Gen. Władysława Sikorskiego 41</v>
      </c>
      <c r="AA674" s="440" t="s">
        <v>93</v>
      </c>
      <c r="AB674" s="120"/>
      <c r="AC674" s="120"/>
      <c r="AD674" s="120"/>
    </row>
    <row r="675" spans="12:30" ht="17.25" customHeight="1">
      <c r="L675" s="66">
        <v>658</v>
      </c>
      <c r="M675" s="68" t="s">
        <v>2020</v>
      </c>
      <c r="N675" s="66" t="s">
        <v>219</v>
      </c>
      <c r="O675" s="66">
        <v>14530</v>
      </c>
      <c r="P675" s="68" t="s">
        <v>30</v>
      </c>
      <c r="Q675" s="66">
        <f t="shared" si="69"/>
        <v>752205</v>
      </c>
      <c r="R675" s="66" t="str">
        <f t="shared" si="70"/>
        <v>DRM.04.</v>
      </c>
      <c r="S675" s="344" t="str">
        <f t="shared" si="68"/>
        <v> Wytwarzanie wyrobów z drewna i materiałów drewnopochodnych</v>
      </c>
      <c r="T675" s="424" t="s">
        <v>2281</v>
      </c>
      <c r="U675" s="441">
        <v>1</v>
      </c>
      <c r="V675" s="441">
        <v>0</v>
      </c>
      <c r="W675" s="473" t="s">
        <v>1996</v>
      </c>
      <c r="X675" s="436">
        <v>0</v>
      </c>
      <c r="Y675" s="436">
        <v>0</v>
      </c>
      <c r="Z675" s="515" t="str">
        <f t="shared" si="71"/>
        <v>Centrum Kształcenia Zawodowego w Świdnicy, 58-105 Świdnica, ul. Gen. Władysława Sikorskiego 41</v>
      </c>
      <c r="AA675" s="440" t="s">
        <v>93</v>
      </c>
      <c r="AB675" s="120"/>
      <c r="AC675" s="120"/>
      <c r="AD675" s="120"/>
    </row>
    <row r="676" spans="12:30" ht="15" customHeight="1">
      <c r="L676" s="66">
        <v>659</v>
      </c>
      <c r="M676" s="68" t="s">
        <v>2020</v>
      </c>
      <c r="N676" s="66" t="s">
        <v>219</v>
      </c>
      <c r="O676" s="66">
        <v>14530</v>
      </c>
      <c r="P676" s="68" t="s">
        <v>172</v>
      </c>
      <c r="Q676" s="66">
        <f t="shared" si="69"/>
        <v>722204</v>
      </c>
      <c r="R676" s="66" t="str">
        <f t="shared" si="70"/>
        <v>MEC.08.</v>
      </c>
      <c r="S676" s="344" t="str">
        <f t="shared" si="68"/>
        <v>Wykonywanie i naprawa elementów maszyn, urządzeń i narzędzi</v>
      </c>
      <c r="T676" s="424" t="s">
        <v>2280</v>
      </c>
      <c r="U676" s="259">
        <v>1</v>
      </c>
      <c r="V676" s="441">
        <v>0</v>
      </c>
      <c r="W676" s="442" t="s">
        <v>1996</v>
      </c>
      <c r="X676" s="436">
        <v>0</v>
      </c>
      <c r="Y676" s="436">
        <v>0</v>
      </c>
      <c r="Z676" s="515" t="str">
        <f t="shared" si="71"/>
        <v>Centrum Kształcenia Zawodowego w Świdnicy, 58-105 Świdnica, ul. Gen. Władysława Sikorskiego 41</v>
      </c>
      <c r="AA676" s="440" t="s">
        <v>93</v>
      </c>
      <c r="AB676" s="120"/>
      <c r="AC676" s="120"/>
      <c r="AD676" s="120"/>
    </row>
    <row r="677" spans="12:30" ht="15" customHeight="1">
      <c r="L677" s="66">
        <v>660</v>
      </c>
      <c r="M677" s="68" t="s">
        <v>1874</v>
      </c>
      <c r="N677" s="196" t="s">
        <v>208</v>
      </c>
      <c r="O677" s="196">
        <v>34795</v>
      </c>
      <c r="P677" s="68" t="s">
        <v>70</v>
      </c>
      <c r="Q677" s="66">
        <f t="shared" si="69"/>
        <v>522301</v>
      </c>
      <c r="R677" s="66" t="str">
        <f t="shared" si="70"/>
        <v>HAN.01.</v>
      </c>
      <c r="S677" s="344" t="str">
        <f t="shared" si="68"/>
        <v>Prowadzenie sprzedaży</v>
      </c>
      <c r="T677" s="423" t="s">
        <v>2284</v>
      </c>
      <c r="U677" s="259">
        <v>28</v>
      </c>
      <c r="V677" s="441">
        <v>24</v>
      </c>
      <c r="W677" s="473" t="s">
        <v>1994</v>
      </c>
      <c r="X677" s="441">
        <v>0</v>
      </c>
      <c r="Y677" s="441">
        <v>0</v>
      </c>
      <c r="Z677" s="515" t="str">
        <f t="shared" si="71"/>
        <v>Centrum Kształcenia Zawodowego w CKZiU,  ul. Tadeusza Kościuszki 27, 56-100 Wołów</v>
      </c>
      <c r="AA677" s="440" t="s">
        <v>190</v>
      </c>
      <c r="AB677" s="120"/>
      <c r="AC677" s="120"/>
      <c r="AD677" s="120"/>
    </row>
    <row r="678" spans="12:30" ht="15" customHeight="1">
      <c r="L678" s="66">
        <v>661</v>
      </c>
      <c r="M678" s="68" t="s">
        <v>1874</v>
      </c>
      <c r="N678" s="196" t="s">
        <v>208</v>
      </c>
      <c r="O678" s="196">
        <v>34795</v>
      </c>
      <c r="P678" s="68" t="s">
        <v>66</v>
      </c>
      <c r="Q678" s="66">
        <f t="shared" si="69"/>
        <v>723103</v>
      </c>
      <c r="R678" s="66" t="str">
        <f t="shared" si="70"/>
        <v>MOT.05.</v>
      </c>
      <c r="S678" s="344" t="str">
        <f t="shared" si="68"/>
        <v>Obsługa, diagnozowanie oraz naprawa pojazdów samochodowych</v>
      </c>
      <c r="T678" s="423" t="s">
        <v>2284</v>
      </c>
      <c r="U678" s="259">
        <v>13</v>
      </c>
      <c r="V678" s="441">
        <v>0</v>
      </c>
      <c r="W678" s="456" t="s">
        <v>1994</v>
      </c>
      <c r="X678" s="441">
        <v>0</v>
      </c>
      <c r="Y678" s="441">
        <v>0</v>
      </c>
      <c r="Z678" s="515" t="str">
        <f t="shared" si="71"/>
        <v>Centrum Kształcenia Zawodowego w CKZiU,  ul. Tadeusza Kościuszki 27, 56-100 Wołów</v>
      </c>
      <c r="AA678" s="440" t="s">
        <v>190</v>
      </c>
      <c r="AB678" s="120"/>
      <c r="AC678" s="120"/>
      <c r="AD678" s="120"/>
    </row>
    <row r="679" spans="12:30" ht="15" customHeight="1">
      <c r="L679" s="66">
        <v>662</v>
      </c>
      <c r="M679" s="68" t="s">
        <v>1874</v>
      </c>
      <c r="N679" s="196" t="s">
        <v>208</v>
      </c>
      <c r="O679" s="196">
        <v>34795</v>
      </c>
      <c r="P679" s="68" t="s">
        <v>515</v>
      </c>
      <c r="Q679" s="66">
        <f t="shared" si="69"/>
        <v>723310</v>
      </c>
      <c r="R679" s="66" t="str">
        <f t="shared" si="70"/>
        <v>MEC.03.</v>
      </c>
      <c r="S679" s="344" t="str">
        <f t="shared" si="68"/>
        <v>Montaż i obsługa maszyn i urządzeń</v>
      </c>
      <c r="T679" s="424" t="s">
        <v>2282</v>
      </c>
      <c r="U679" s="259">
        <v>1</v>
      </c>
      <c r="V679" s="441">
        <v>0</v>
      </c>
      <c r="W679" s="456" t="s">
        <v>1994</v>
      </c>
      <c r="X679" s="441">
        <v>1</v>
      </c>
      <c r="Y679" s="441">
        <v>0</v>
      </c>
      <c r="Z679" s="515" t="str">
        <f t="shared" si="71"/>
        <v>Centrum Kształcenia Zawodowego nr 1 w Gliwicach Gliwickie Centrum Edukacji u.Stefana Okrzei 20</v>
      </c>
      <c r="AA679" s="440" t="s">
        <v>1983</v>
      </c>
      <c r="AB679" s="120"/>
      <c r="AC679" s="448"/>
      <c r="AD679" s="120"/>
    </row>
    <row r="680" spans="12:30" ht="15" customHeight="1">
      <c r="L680" s="66">
        <v>663</v>
      </c>
      <c r="M680" s="68" t="s">
        <v>1874</v>
      </c>
      <c r="N680" s="196" t="s">
        <v>208</v>
      </c>
      <c r="O680" s="196">
        <v>34795</v>
      </c>
      <c r="P680" s="68" t="s">
        <v>99</v>
      </c>
      <c r="Q680" s="66">
        <f t="shared" si="69"/>
        <v>514101</v>
      </c>
      <c r="R680" s="66" t="str">
        <f t="shared" si="70"/>
        <v>FRK.01.</v>
      </c>
      <c r="S680" s="344" t="str">
        <f t="shared" si="68"/>
        <v>Wykonywanie usług fryzjerskich</v>
      </c>
      <c r="T680" s="424" t="s">
        <v>2371</v>
      </c>
      <c r="U680" s="259">
        <v>9</v>
      </c>
      <c r="V680" s="441">
        <v>9</v>
      </c>
      <c r="W680" s="456" t="s">
        <v>1994</v>
      </c>
      <c r="X680" s="441">
        <v>9</v>
      </c>
      <c r="Y680" s="441">
        <v>9</v>
      </c>
      <c r="Z680" s="515" t="str">
        <f t="shared" si="71"/>
        <v>Centrum Kształcenia Zawodowego i Ustawicznego, 67-400 Wschowa, Plac Kosynierów 1</v>
      </c>
      <c r="AA680" s="440" t="s">
        <v>679</v>
      </c>
      <c r="AB680" s="120"/>
      <c r="AC680" s="120"/>
      <c r="AD680" s="120"/>
    </row>
    <row r="681" spans="12:30" ht="15" customHeight="1">
      <c r="L681" s="66">
        <v>664</v>
      </c>
      <c r="M681" s="68" t="s">
        <v>1874</v>
      </c>
      <c r="N681" s="196" t="s">
        <v>208</v>
      </c>
      <c r="O681" s="196">
        <v>34795</v>
      </c>
      <c r="P681" s="68" t="s">
        <v>71</v>
      </c>
      <c r="Q681" s="66">
        <f t="shared" si="69"/>
        <v>512001</v>
      </c>
      <c r="R681" s="66" t="str">
        <f t="shared" si="70"/>
        <v>HGT.02.</v>
      </c>
      <c r="S681" s="344" t="str">
        <f t="shared" si="68"/>
        <v> Przygotowanie i wydawanie dań</v>
      </c>
      <c r="T681" s="426" t="s">
        <v>2291</v>
      </c>
      <c r="U681" s="259">
        <v>6</v>
      </c>
      <c r="V681" s="441">
        <v>5</v>
      </c>
      <c r="W681" s="468" t="s">
        <v>1996</v>
      </c>
      <c r="X681" s="441">
        <v>0</v>
      </c>
      <c r="Y681" s="441">
        <v>0</v>
      </c>
      <c r="Z681" s="515" t="str">
        <f t="shared" si="71"/>
        <v>Centrum Kształcenia Zawodowego w CKZiU,  ul. Tadeusza Kościuszki 27, 56-100 Wołów</v>
      </c>
      <c r="AA681" s="440" t="s">
        <v>190</v>
      </c>
      <c r="AB681" s="120"/>
      <c r="AC681" s="120"/>
      <c r="AD681" s="120"/>
    </row>
    <row r="682" spans="12:30" ht="15" customHeight="1">
      <c r="L682" s="66">
        <v>665</v>
      </c>
      <c r="M682" s="68" t="s">
        <v>1874</v>
      </c>
      <c r="N682" s="196" t="s">
        <v>208</v>
      </c>
      <c r="O682" s="196">
        <v>34795</v>
      </c>
      <c r="P682" s="68" t="s">
        <v>177</v>
      </c>
      <c r="Q682" s="66">
        <f t="shared" si="69"/>
        <v>722204</v>
      </c>
      <c r="R682" s="66" t="str">
        <f t="shared" si="70"/>
        <v>MEC.08.</v>
      </c>
      <c r="S682" s="344" t="str">
        <f t="shared" si="68"/>
        <v>Wykonywanie i naprawa elementów maszyn, urządzeń i narzędzi</v>
      </c>
      <c r="T682" s="430" t="s">
        <v>2283</v>
      </c>
      <c r="U682" s="259">
        <v>5</v>
      </c>
      <c r="V682" s="441">
        <v>0</v>
      </c>
      <c r="W682" s="473" t="s">
        <v>1994</v>
      </c>
      <c r="X682" s="441">
        <v>0</v>
      </c>
      <c r="Y682" s="441">
        <v>0</v>
      </c>
      <c r="Z682" s="530" t="str">
        <f t="shared" si="71"/>
        <v>Centrum Kształcenia Zawodowego w CKZiU,  ul. Tadeusza Kościuszki 27, 56-100 Wołów</v>
      </c>
      <c r="AA682" s="440" t="s">
        <v>190</v>
      </c>
      <c r="AB682" s="120"/>
      <c r="AC682" s="120"/>
      <c r="AD682" s="120"/>
    </row>
    <row r="683" spans="12:30" ht="15" customHeight="1">
      <c r="L683" s="66">
        <v>666</v>
      </c>
      <c r="M683" s="68" t="s">
        <v>1874</v>
      </c>
      <c r="N683" s="196" t="s">
        <v>208</v>
      </c>
      <c r="O683" s="196">
        <v>34795</v>
      </c>
      <c r="P683" s="68" t="s">
        <v>78</v>
      </c>
      <c r="Q683" s="66">
        <f t="shared" si="69"/>
        <v>741103</v>
      </c>
      <c r="R683" s="66" t="str">
        <f t="shared" si="70"/>
        <v>ELE.02.</v>
      </c>
      <c r="S683" s="346" t="str">
        <f t="shared" si="68"/>
        <v>Montaż, uruchamianie i konserwacja instalacji, maszyn i urządzeń elektrycznych</v>
      </c>
      <c r="T683" s="430" t="s">
        <v>2280</v>
      </c>
      <c r="U683" s="259">
        <v>6</v>
      </c>
      <c r="V683" s="441">
        <v>0</v>
      </c>
      <c r="W683" s="442" t="s">
        <v>1994</v>
      </c>
      <c r="X683" s="441">
        <v>6</v>
      </c>
      <c r="Y683" s="441">
        <v>0</v>
      </c>
      <c r="Z683" s="661" t="str">
        <f t="shared" si="71"/>
        <v>Centrum Kształcenia Zawodowego i Ustawicznego, 67-400 Wschowa, Plac Kosynierów 1</v>
      </c>
      <c r="AA683" s="440" t="s">
        <v>679</v>
      </c>
      <c r="AB683" s="120"/>
      <c r="AC683" s="120"/>
      <c r="AD683" s="120"/>
    </row>
    <row r="684" spans="12:30" ht="15" customHeight="1">
      <c r="L684" s="66">
        <v>667</v>
      </c>
      <c r="M684" s="339" t="s">
        <v>1874</v>
      </c>
      <c r="N684" s="338" t="s">
        <v>208</v>
      </c>
      <c r="O684" s="338">
        <v>34795</v>
      </c>
      <c r="P684" s="339" t="s">
        <v>191</v>
      </c>
      <c r="Q684" s="337">
        <f t="shared" si="69"/>
        <v>741201</v>
      </c>
      <c r="R684" s="337" t="str">
        <f t="shared" si="70"/>
        <v>ELE.01.</v>
      </c>
      <c r="S684" s="344" t="str">
        <f t="shared" si="68"/>
        <v> Montaż i obsługa maszyn i urządzeń elektrycznych</v>
      </c>
      <c r="T684" s="426" t="s">
        <v>2366</v>
      </c>
      <c r="U684" s="286">
        <v>4</v>
      </c>
      <c r="V684" s="532">
        <v>0</v>
      </c>
      <c r="W684" s="540" t="s">
        <v>1994</v>
      </c>
      <c r="X684" s="532">
        <v>5</v>
      </c>
      <c r="Y684" s="532">
        <v>0</v>
      </c>
      <c r="Z684" s="528" t="str">
        <f t="shared" si="71"/>
        <v>Centrum Kształcenia Zawodowego i Ustawicznego, 67-400 Wschowa, Plac Kosynierów 1</v>
      </c>
      <c r="AA684" s="541" t="s">
        <v>679</v>
      </c>
      <c r="AB684" s="271"/>
      <c r="AC684" s="120"/>
      <c r="AD684" s="120"/>
    </row>
    <row r="685" spans="12:30" ht="15" customHeight="1">
      <c r="L685" s="66">
        <v>668</v>
      </c>
      <c r="M685" s="68" t="s">
        <v>1874</v>
      </c>
      <c r="N685" s="196" t="s">
        <v>208</v>
      </c>
      <c r="O685" s="196">
        <v>34795</v>
      </c>
      <c r="P685" s="68" t="s">
        <v>80</v>
      </c>
      <c r="Q685" s="66">
        <f t="shared" si="69"/>
        <v>752205</v>
      </c>
      <c r="R685" s="66" t="str">
        <f t="shared" si="70"/>
        <v>DRM.04.</v>
      </c>
      <c r="S685" s="344" t="str">
        <f t="shared" si="68"/>
        <v> Wytwarzanie wyrobów z drewna i materiałów drewnopochodnych</v>
      </c>
      <c r="T685" s="424" t="s">
        <v>2285</v>
      </c>
      <c r="U685" s="259">
        <v>3</v>
      </c>
      <c r="V685" s="441">
        <v>0</v>
      </c>
      <c r="W685" s="468" t="s">
        <v>1994</v>
      </c>
      <c r="X685" s="441">
        <v>3</v>
      </c>
      <c r="Y685" s="441">
        <v>0</v>
      </c>
      <c r="Z685" s="515" t="str">
        <f t="shared" si="71"/>
        <v>Centrum Kształcenia Zawodowego i Ustawicznego, 67-400 Wschowa, Plac Kosynierów 1</v>
      </c>
      <c r="AA685" s="440" t="s">
        <v>679</v>
      </c>
      <c r="AB685" s="271"/>
      <c r="AC685" s="120"/>
      <c r="AD685" s="120"/>
    </row>
    <row r="686" spans="12:30" ht="15" customHeight="1">
      <c r="L686" s="66">
        <v>669</v>
      </c>
      <c r="M686" s="68" t="s">
        <v>1874</v>
      </c>
      <c r="N686" s="196" t="s">
        <v>208</v>
      </c>
      <c r="O686" s="196">
        <v>34795</v>
      </c>
      <c r="P686" s="68" t="s">
        <v>192</v>
      </c>
      <c r="Q686" s="66">
        <f t="shared" si="69"/>
        <v>713203</v>
      </c>
      <c r="R686" s="66" t="str">
        <f t="shared" si="70"/>
        <v>MOT.03.</v>
      </c>
      <c r="S686" s="344" t="str">
        <f t="shared" si="68"/>
        <v>Diagnozowanie i naprawa powłok lakierniczych</v>
      </c>
      <c r="T686" s="424" t="s">
        <v>2368</v>
      </c>
      <c r="U686" s="259">
        <v>1</v>
      </c>
      <c r="V686" s="441">
        <v>0</v>
      </c>
      <c r="W686" s="468" t="s">
        <v>1994</v>
      </c>
      <c r="X686" s="441">
        <v>1</v>
      </c>
      <c r="Y686" s="441">
        <v>0</v>
      </c>
      <c r="Z686" s="515" t="str">
        <f t="shared" si="71"/>
        <v>Centrum Kształcenia Zawodowego i Ustawicznego, 67-400 Wschowa, Plac Kosynierów 1</v>
      </c>
      <c r="AA686" s="440" t="s">
        <v>679</v>
      </c>
      <c r="AB686" s="271"/>
      <c r="AC686" s="120"/>
      <c r="AD686" s="120"/>
    </row>
    <row r="687" spans="12:30" ht="15" customHeight="1">
      <c r="L687" s="66">
        <v>670</v>
      </c>
      <c r="M687" s="68" t="s">
        <v>1874</v>
      </c>
      <c r="N687" s="435" t="s">
        <v>208</v>
      </c>
      <c r="O687" s="435">
        <v>34795</v>
      </c>
      <c r="P687" s="649" t="s">
        <v>196</v>
      </c>
      <c r="Q687" s="66">
        <f t="shared" si="69"/>
        <v>613003</v>
      </c>
      <c r="R687" s="66" t="str">
        <f t="shared" si="70"/>
        <v>ROL.04.</v>
      </c>
      <c r="S687" s="344" t="str">
        <f t="shared" si="68"/>
        <v> Prowadzenie produkcji rolniczej</v>
      </c>
      <c r="T687" s="653" t="s">
        <v>2286</v>
      </c>
      <c r="U687" s="287">
        <v>2</v>
      </c>
      <c r="V687" s="533">
        <v>0</v>
      </c>
      <c r="W687" s="659" t="s">
        <v>1994</v>
      </c>
      <c r="X687" s="533">
        <v>2</v>
      </c>
      <c r="Y687" s="533">
        <v>0</v>
      </c>
      <c r="Z687" s="530" t="str">
        <f t="shared" si="71"/>
        <v>Centrum Kształcenia Zawodowego i Ustawicznego, 67-400 Wschowa, Plac Kosynierów 1</v>
      </c>
      <c r="AA687" s="542" t="s">
        <v>679</v>
      </c>
      <c r="AB687" s="271"/>
      <c r="AC687" s="120"/>
      <c r="AD687" s="120"/>
    </row>
    <row r="688" spans="12:30" ht="15" customHeight="1">
      <c r="L688" s="66">
        <v>671</v>
      </c>
      <c r="M688" s="190" t="s">
        <v>2364</v>
      </c>
      <c r="N688" s="196" t="s">
        <v>208</v>
      </c>
      <c r="O688" s="196">
        <v>129114</v>
      </c>
      <c r="P688" s="68" t="s">
        <v>192</v>
      </c>
      <c r="Q688" s="66">
        <f t="shared" si="69"/>
        <v>713203</v>
      </c>
      <c r="R688" s="66" t="str">
        <f t="shared" si="70"/>
        <v>MOT.03.</v>
      </c>
      <c r="S688" s="344" t="str">
        <f t="shared" si="68"/>
        <v>Diagnozowanie i naprawa powłok lakierniczych</v>
      </c>
      <c r="T688" s="424" t="s">
        <v>2368</v>
      </c>
      <c r="U688" s="441">
        <v>1</v>
      </c>
      <c r="V688" s="441">
        <v>0</v>
      </c>
      <c r="W688" s="456" t="s">
        <v>1996</v>
      </c>
      <c r="X688" s="441">
        <v>1</v>
      </c>
      <c r="Y688" s="441">
        <v>0</v>
      </c>
      <c r="Z688" s="660" t="str">
        <f t="shared" si="71"/>
        <v>Centrum Kształcenia Zawodowego i Ustawicznego, 67-400 Wschowa, Plac Kosynierów 1</v>
      </c>
      <c r="AA688" s="440" t="s">
        <v>679</v>
      </c>
      <c r="AB688" s="455"/>
      <c r="AC688" s="120"/>
      <c r="AD688" s="120"/>
    </row>
    <row r="689" spans="12:30" ht="15" customHeight="1">
      <c r="L689" s="66">
        <v>672</v>
      </c>
      <c r="M689" s="68" t="s">
        <v>2482</v>
      </c>
      <c r="N689" s="647" t="s">
        <v>208</v>
      </c>
      <c r="O689" s="648">
        <v>129114</v>
      </c>
      <c r="P689" s="68" t="s">
        <v>70</v>
      </c>
      <c r="Q689" s="66">
        <f t="shared" si="69"/>
        <v>522301</v>
      </c>
      <c r="R689" s="66" t="str">
        <f t="shared" si="70"/>
        <v>HAN.01.</v>
      </c>
      <c r="S689" s="66" t="str">
        <f t="shared" si="68"/>
        <v>Prowadzenie sprzedaży</v>
      </c>
      <c r="T689" s="652" t="s">
        <v>2284</v>
      </c>
      <c r="U689" s="655">
        <v>4</v>
      </c>
      <c r="V689" s="628">
        <v>3</v>
      </c>
      <c r="W689" s="658" t="s">
        <v>1996</v>
      </c>
      <c r="X689" s="628">
        <v>4</v>
      </c>
      <c r="Y689" s="628">
        <v>3</v>
      </c>
      <c r="Z689" s="660" t="str">
        <f t="shared" si="71"/>
        <v>Centrum Kształcenia Zawodowego w CKZiU,  ul. Tadeusza Kościuszki 27, 56-100 Wołów</v>
      </c>
      <c r="AA689" s="662" t="s">
        <v>190</v>
      </c>
      <c r="AB689" s="271"/>
      <c r="AC689" s="271"/>
      <c r="AD689" s="120"/>
    </row>
    <row r="690" spans="12:30" ht="15" customHeight="1">
      <c r="L690" s="66">
        <v>673</v>
      </c>
      <c r="M690" s="190" t="s">
        <v>2364</v>
      </c>
      <c r="N690" s="196" t="s">
        <v>208</v>
      </c>
      <c r="O690" s="196">
        <v>129114</v>
      </c>
      <c r="P690" s="68" t="s">
        <v>66</v>
      </c>
      <c r="Q690" s="66">
        <f t="shared" si="69"/>
        <v>723103</v>
      </c>
      <c r="R690" s="66" t="str">
        <f t="shared" si="70"/>
        <v>MOT.05.</v>
      </c>
      <c r="S690" s="344" t="str">
        <f t="shared" si="68"/>
        <v>Obsługa, diagnozowanie oraz naprawa pojazdów samochodowych</v>
      </c>
      <c r="T690" s="423" t="s">
        <v>2284</v>
      </c>
      <c r="U690" s="133">
        <v>2</v>
      </c>
      <c r="V690" s="441">
        <v>0</v>
      </c>
      <c r="W690" s="456" t="s">
        <v>1996</v>
      </c>
      <c r="X690" s="441">
        <v>0</v>
      </c>
      <c r="Y690" s="441">
        <v>0</v>
      </c>
      <c r="Z690" s="660" t="str">
        <f t="shared" si="71"/>
        <v>Centrum Kształcenia Zawodowego w CKZiU,  ul. Tadeusza Kościuszki 27, 56-100 Wołów</v>
      </c>
      <c r="AA690" s="440" t="s">
        <v>190</v>
      </c>
      <c r="AB690" s="120"/>
      <c r="AC690" s="120"/>
      <c r="AD690" s="120"/>
    </row>
    <row r="691" spans="12:30" ht="15" customHeight="1">
      <c r="L691" s="66">
        <v>674</v>
      </c>
      <c r="M691" s="171" t="s">
        <v>2241</v>
      </c>
      <c r="N691" s="337" t="s">
        <v>2242</v>
      </c>
      <c r="O691" s="337"/>
      <c r="P691" s="650" t="s">
        <v>511</v>
      </c>
      <c r="Q691" s="66">
        <f t="shared" si="69"/>
        <v>962907</v>
      </c>
      <c r="R691" s="66" t="str">
        <f t="shared" si="70"/>
        <v>HGT.03.</v>
      </c>
      <c r="S691" s="344" t="str">
        <f t="shared" si="68"/>
        <v>Obsługa gości w obiekcie świadczącym usługi hotelarskie</v>
      </c>
      <c r="T691" s="654" t="s">
        <v>2283</v>
      </c>
      <c r="U691" s="194">
        <v>3</v>
      </c>
      <c r="V691" s="499">
        <v>3</v>
      </c>
      <c r="W691" s="543" t="s">
        <v>1994</v>
      </c>
      <c r="X691" s="499">
        <v>3</v>
      </c>
      <c r="Y691" s="499">
        <v>3</v>
      </c>
      <c r="Z691" s="528" t="str">
        <f t="shared" si="71"/>
        <v>Centrum Kształcenia Zawodowego w Kłodzkiej Szkole Przedsiębiorczości w Kłodzku, ul. Szkolna 8, 57-300 Kłodzko</v>
      </c>
      <c r="AA691" s="541" t="s">
        <v>677</v>
      </c>
      <c r="AB691" s="120"/>
      <c r="AC691" s="120"/>
      <c r="AD691" s="120"/>
    </row>
    <row r="692" spans="12:30">
      <c r="L692" s="576"/>
      <c r="M692" s="578"/>
      <c r="N692" s="576"/>
      <c r="O692" s="613"/>
      <c r="P692" s="578"/>
      <c r="Q692" s="576"/>
      <c r="R692" s="576"/>
      <c r="S692" s="576"/>
      <c r="T692" s="576"/>
      <c r="U692" s="579">
        <f>SUBTOTAL(109,Tabela33[[Liczba uczniów ]])</f>
        <v>2729</v>
      </c>
      <c r="V692" s="579"/>
      <c r="W692" s="579"/>
      <c r="X692" s="579"/>
      <c r="Y692" s="579"/>
      <c r="Z692" s="612"/>
      <c r="AA692" s="578"/>
      <c r="AB692" s="579"/>
      <c r="AC692" s="579"/>
      <c r="AD692" s="579"/>
    </row>
    <row r="694" spans="12:30">
      <c r="U694" s="151"/>
    </row>
    <row r="697" spans="12:30">
      <c r="W697" s="1" t="s">
        <v>2295</v>
      </c>
    </row>
    <row r="699" spans="12:30">
      <c r="R699" s="276"/>
      <c r="S699" s="276"/>
    </row>
    <row r="701" spans="12:30">
      <c r="R701" s="257"/>
      <c r="T701" s="343"/>
    </row>
    <row r="702" spans="12:30">
      <c r="R702" s="257"/>
    </row>
    <row r="703" spans="12:30">
      <c r="R703" s="257"/>
    </row>
    <row r="704" spans="12:30">
      <c r="R704" s="320"/>
    </row>
    <row r="705" spans="13:18">
      <c r="R705" s="257"/>
    </row>
    <row r="706" spans="13:18">
      <c r="R706" s="257"/>
    </row>
    <row r="707" spans="13:18">
      <c r="R707" s="289"/>
    </row>
    <row r="708" spans="13:18">
      <c r="R708" s="86"/>
    </row>
    <row r="709" spans="13:18">
      <c r="R709" s="257"/>
    </row>
    <row r="710" spans="13:18">
      <c r="R710" s="257"/>
    </row>
    <row r="711" spans="13:18">
      <c r="M711" s="355"/>
      <c r="R711" s="318"/>
    </row>
    <row r="712" spans="13:18">
      <c r="M712" s="355"/>
      <c r="R712" s="257"/>
    </row>
    <row r="713" spans="13:18">
      <c r="R713" s="257"/>
    </row>
    <row r="714" spans="13:18">
      <c r="R714" s="257"/>
    </row>
    <row r="715" spans="13:18">
      <c r="R715" s="319"/>
    </row>
    <row r="716" spans="13:18">
      <c r="R716" s="340"/>
    </row>
  </sheetData>
  <mergeCells count="4">
    <mergeCell ref="M3:Z3"/>
    <mergeCell ref="M4:Z4"/>
    <mergeCell ref="M5:Z5"/>
    <mergeCell ref="X6:Y6"/>
  </mergeCells>
  <dataValidations count="6">
    <dataValidation type="list" allowBlank="1" showInputMessage="1" showErrorMessage="1" sqref="AA8:AA130 AA142 AA162:AA166 AA354 AA168:AA221 AA223:AA349 AA364:AA691 AA147">
      <formula1>$AH$8:$AH$43</formula1>
    </dataValidation>
    <dataValidation type="list" allowBlank="1" showInputMessage="1" showErrorMessage="1" sqref="AA132:AA141 AA222 AA167 AA143:AA146 AA148:AA161">
      <formula1>$B$2:$B$30</formula1>
    </dataValidation>
    <dataValidation type="list" allowBlank="1" showInputMessage="1" showErrorMessage="1" sqref="AA131">
      <formula1>$AH$8:$AH$36</formula1>
    </dataValidation>
    <dataValidation type="list" allowBlank="1" showInputMessage="1" showErrorMessage="1" sqref="P8:P679 P681:P691">
      <formula1>$B$8:$B$125</formula1>
    </dataValidation>
    <dataValidation type="list" allowBlank="1" showInputMessage="1" showErrorMessage="1" sqref="P680">
      <formula1>$B$8:$B$201</formula1>
    </dataValidation>
    <dataValidation type="list" allowBlank="1" showInputMessage="1" showErrorMessage="1" sqref="AA350:AA353 AA355:AA363"/>
  </dataValidations>
  <pageMargins left="0.7" right="0.7" top="0.75" bottom="0.75" header="0.3" footer="0.3"/>
  <pageSetup paperSize="8" scale="65" orientation="landscape" r:id="rId1"/>
  <tableParts count="1">
    <tablePart r:id="rId2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2:I15"/>
  <sheetViews>
    <sheetView topLeftCell="E1" workbookViewId="0">
      <selection activeCell="F13" sqref="F13"/>
    </sheetView>
  </sheetViews>
  <sheetFormatPr defaultRowHeight="15"/>
  <cols>
    <col min="5" max="5" width="114.28515625" bestFit="1" customWidth="1"/>
    <col min="6" max="6" width="23.5703125" bestFit="1" customWidth="1"/>
    <col min="9" max="9" width="6.85546875" bestFit="1" customWidth="1"/>
    <col min="10" max="10" width="13.140625" bestFit="1" customWidth="1"/>
  </cols>
  <sheetData>
    <row r="2" spans="5:9">
      <c r="E2" s="52"/>
      <c r="F2" s="201" t="s">
        <v>2032</v>
      </c>
      <c r="G2" s="70" t="s">
        <v>2029</v>
      </c>
      <c r="H2" s="70" t="s">
        <v>2030</v>
      </c>
      <c r="I2" s="70" t="s">
        <v>2031</v>
      </c>
    </row>
    <row r="3" spans="5:9">
      <c r="E3" s="52" t="s">
        <v>1073</v>
      </c>
      <c r="F3" s="88" t="s">
        <v>693</v>
      </c>
      <c r="G3" s="72">
        <v>51</v>
      </c>
      <c r="H3" s="72">
        <v>52</v>
      </c>
      <c r="I3" s="72">
        <v>54</v>
      </c>
    </row>
    <row r="4" spans="5:9">
      <c r="E4" s="64" t="s">
        <v>873</v>
      </c>
      <c r="F4" s="88" t="s">
        <v>677</v>
      </c>
      <c r="G4" s="72">
        <v>128</v>
      </c>
      <c r="H4" s="72">
        <v>177</v>
      </c>
      <c r="I4" s="72">
        <v>99</v>
      </c>
    </row>
    <row r="5" spans="5:9">
      <c r="E5" s="68" t="s">
        <v>100</v>
      </c>
      <c r="F5" s="129" t="s">
        <v>691</v>
      </c>
      <c r="G5" s="72">
        <v>356</v>
      </c>
      <c r="H5" s="72">
        <v>254</v>
      </c>
      <c r="I5" s="72">
        <v>319</v>
      </c>
    </row>
    <row r="6" spans="5:9">
      <c r="E6" s="68" t="s">
        <v>101</v>
      </c>
      <c r="F6" s="88" t="s">
        <v>692</v>
      </c>
      <c r="G6" s="72">
        <v>344</v>
      </c>
      <c r="H6" s="72">
        <v>344</v>
      </c>
      <c r="I6" s="72">
        <v>269</v>
      </c>
    </row>
    <row r="7" spans="5:9">
      <c r="E7" s="52" t="s">
        <v>1054</v>
      </c>
      <c r="F7" s="88" t="s">
        <v>93</v>
      </c>
      <c r="G7" s="72">
        <v>589</v>
      </c>
      <c r="H7" s="72">
        <v>568</v>
      </c>
      <c r="I7" s="72">
        <v>511</v>
      </c>
    </row>
    <row r="8" spans="5:9">
      <c r="E8" s="64" t="s">
        <v>96</v>
      </c>
      <c r="F8" s="88" t="s">
        <v>190</v>
      </c>
      <c r="G8" s="72">
        <v>36</v>
      </c>
      <c r="H8" s="72">
        <v>98</v>
      </c>
      <c r="I8" s="72">
        <v>125</v>
      </c>
    </row>
    <row r="9" spans="5:9">
      <c r="E9" s="52" t="s">
        <v>1068</v>
      </c>
      <c r="F9" s="88" t="s">
        <v>1070</v>
      </c>
      <c r="G9" s="72">
        <v>0</v>
      </c>
      <c r="H9" s="72">
        <v>0</v>
      </c>
      <c r="I9" s="72">
        <v>66</v>
      </c>
    </row>
    <row r="10" spans="5:9">
      <c r="E10" s="52" t="s">
        <v>1061</v>
      </c>
      <c r="F10" s="88" t="s">
        <v>32</v>
      </c>
      <c r="G10" s="72">
        <v>140</v>
      </c>
      <c r="H10" s="72">
        <v>153</v>
      </c>
      <c r="I10" s="72">
        <v>98</v>
      </c>
    </row>
    <row r="11" spans="5:9">
      <c r="E11" s="64" t="s">
        <v>1801</v>
      </c>
      <c r="F11" s="88" t="s">
        <v>475</v>
      </c>
      <c r="G11" s="72">
        <v>41</v>
      </c>
      <c r="H11" s="72">
        <v>35</v>
      </c>
      <c r="I11" s="72">
        <v>29</v>
      </c>
    </row>
    <row r="13" spans="5:9">
      <c r="F13" s="167" t="s">
        <v>1990</v>
      </c>
      <c r="G13" s="52" t="s">
        <v>2029</v>
      </c>
      <c r="H13" s="52" t="s">
        <v>2030</v>
      </c>
      <c r="I13" s="52" t="s">
        <v>2031</v>
      </c>
    </row>
    <row r="14" spans="5:9">
      <c r="E14" s="199" t="s">
        <v>1933</v>
      </c>
      <c r="F14" s="88" t="s">
        <v>688</v>
      </c>
      <c r="G14" s="72">
        <v>17</v>
      </c>
      <c r="H14" s="72">
        <v>39</v>
      </c>
      <c r="I14" s="72">
        <v>25</v>
      </c>
    </row>
    <row r="15" spans="5:9">
      <c r="E15" s="200" t="s">
        <v>1306</v>
      </c>
      <c r="F15" s="88" t="s">
        <v>2028</v>
      </c>
      <c r="G15" s="72">
        <v>2</v>
      </c>
      <c r="H15" s="72">
        <v>2</v>
      </c>
      <c r="I15" s="72">
        <v>0</v>
      </c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XEQ750"/>
  <sheetViews>
    <sheetView topLeftCell="C7" zoomScale="70" zoomScaleNormal="70" workbookViewId="0">
      <selection activeCell="P469" sqref="P469"/>
    </sheetView>
  </sheetViews>
  <sheetFormatPr defaultColWidth="8.85546875" defaultRowHeight="15"/>
  <cols>
    <col min="1" max="1" width="8.85546875" style="1"/>
    <col min="2" max="2" width="10" style="1" customWidth="1"/>
    <col min="3" max="3" width="158.42578125" style="1" customWidth="1"/>
    <col min="4" max="5" width="19.28515625" style="1" customWidth="1"/>
    <col min="6" max="6" width="61.28515625" style="1" bestFit="1" customWidth="1"/>
    <col min="7" max="7" width="28.7109375" style="1" hidden="1" customWidth="1"/>
    <col min="8" max="8" width="14.7109375" style="4" hidden="1" customWidth="1"/>
    <col min="9" max="9" width="32.5703125" style="4" customWidth="1"/>
    <col min="10" max="10" width="9.140625" style="1" customWidth="1"/>
    <col min="11" max="11" width="8.85546875" style="1" customWidth="1"/>
    <col min="12" max="12" width="22.140625" style="1" customWidth="1"/>
    <col min="13" max="14" width="8" style="1" customWidth="1"/>
    <col min="15" max="15" width="128.140625" style="1" hidden="1" customWidth="1"/>
    <col min="16" max="16" width="25.85546875" style="1" customWidth="1"/>
    <col min="17" max="17" width="16" style="1" hidden="1" customWidth="1"/>
    <col min="18" max="18" width="29.42578125" style="1" hidden="1" customWidth="1"/>
    <col min="19" max="19" width="16" style="1" hidden="1" customWidth="1"/>
    <col min="20" max="20" width="26.42578125" style="1" customWidth="1"/>
    <col min="21" max="21" width="16.85546875" style="1" bestFit="1" customWidth="1"/>
    <col min="22" max="16384" width="8.85546875" style="1"/>
  </cols>
  <sheetData>
    <row r="2" spans="2:19" ht="18.75">
      <c r="C2" s="688" t="s">
        <v>25</v>
      </c>
      <c r="D2" s="688"/>
      <c r="E2" s="688"/>
      <c r="F2" s="688"/>
      <c r="G2" s="688"/>
      <c r="H2" s="688"/>
      <c r="I2" s="688"/>
      <c r="J2" s="688"/>
      <c r="K2" s="688"/>
      <c r="L2" s="688"/>
      <c r="M2" s="688"/>
      <c r="N2" s="688"/>
      <c r="O2" s="688"/>
    </row>
    <row r="3" spans="2:19" ht="23.25">
      <c r="C3" s="689" t="s">
        <v>2265</v>
      </c>
      <c r="D3" s="689"/>
      <c r="E3" s="689"/>
      <c r="F3" s="689"/>
      <c r="G3" s="689"/>
      <c r="H3" s="689"/>
      <c r="I3" s="689"/>
      <c r="J3" s="689"/>
      <c r="K3" s="689"/>
      <c r="L3" s="689"/>
      <c r="M3" s="689"/>
      <c r="N3" s="689"/>
      <c r="O3" s="689"/>
    </row>
    <row r="4" spans="2:19" ht="18.75">
      <c r="C4" s="689" t="s">
        <v>2266</v>
      </c>
      <c r="D4" s="689"/>
      <c r="E4" s="689"/>
      <c r="F4" s="689"/>
      <c r="G4" s="689"/>
      <c r="H4" s="689"/>
      <c r="I4" s="689"/>
      <c r="J4" s="689"/>
      <c r="K4" s="689"/>
      <c r="L4" s="689"/>
      <c r="M4" s="689"/>
      <c r="N4" s="689"/>
      <c r="O4" s="689"/>
    </row>
    <row r="5" spans="2:19">
      <c r="J5" s="67">
        <f>SUM(J9:J897)</f>
        <v>5013</v>
      </c>
      <c r="K5" s="67"/>
      <c r="L5" s="67"/>
      <c r="M5" s="67"/>
      <c r="N5" s="67"/>
    </row>
    <row r="6" spans="2:19">
      <c r="J6" s="67"/>
      <c r="K6" s="67"/>
      <c r="L6" s="67"/>
      <c r="M6" s="67"/>
      <c r="N6" s="67"/>
    </row>
    <row r="7" spans="2:19" ht="75">
      <c r="B7" s="79" t="s">
        <v>0</v>
      </c>
      <c r="C7" s="76" t="s">
        <v>28</v>
      </c>
      <c r="D7" s="76" t="s">
        <v>43</v>
      </c>
      <c r="E7" s="76" t="s">
        <v>1877</v>
      </c>
      <c r="F7" s="79" t="s">
        <v>1</v>
      </c>
      <c r="G7" s="78" t="s">
        <v>2</v>
      </c>
      <c r="H7" s="78" t="s">
        <v>4</v>
      </c>
      <c r="I7" s="78" t="s">
        <v>3</v>
      </c>
      <c r="J7" s="78" t="s">
        <v>2066</v>
      </c>
      <c r="K7" s="84" t="s">
        <v>1835</v>
      </c>
      <c r="L7" s="84" t="s">
        <v>1991</v>
      </c>
      <c r="M7" s="84" t="s">
        <v>1992</v>
      </c>
      <c r="N7" s="84" t="s">
        <v>1993</v>
      </c>
      <c r="O7" s="77" t="s">
        <v>26</v>
      </c>
      <c r="P7" s="76" t="s">
        <v>1806</v>
      </c>
      <c r="Q7" s="198" t="s">
        <v>1967</v>
      </c>
      <c r="R7" s="198" t="s">
        <v>2074</v>
      </c>
      <c r="S7" s="198" t="s">
        <v>2083</v>
      </c>
    </row>
    <row r="8" spans="2:19" ht="15" customHeight="1">
      <c r="B8" s="66">
        <v>6</v>
      </c>
      <c r="C8" s="452" t="s">
        <v>1003</v>
      </c>
      <c r="D8" s="457" t="s">
        <v>168</v>
      </c>
      <c r="E8" s="457">
        <v>6212</v>
      </c>
      <c r="F8" s="452" t="s">
        <v>31</v>
      </c>
      <c r="G8" s="457">
        <v>723103</v>
      </c>
      <c r="H8" s="66" t="s">
        <v>67</v>
      </c>
      <c r="I8" s="425" t="s">
        <v>2291</v>
      </c>
      <c r="J8" s="133">
        <v>1</v>
      </c>
      <c r="K8" s="66">
        <v>0</v>
      </c>
      <c r="L8" s="66" t="s">
        <v>1996</v>
      </c>
      <c r="M8" s="66">
        <v>1</v>
      </c>
      <c r="N8" s="66">
        <v>0</v>
      </c>
      <c r="O8" s="64" t="s">
        <v>873</v>
      </c>
      <c r="P8" s="64" t="s">
        <v>677</v>
      </c>
      <c r="Q8" s="448"/>
      <c r="R8" s="120"/>
      <c r="S8" s="120"/>
    </row>
    <row r="9" spans="2:19" customFormat="1" ht="15" customHeight="1">
      <c r="B9" s="591">
        <v>10</v>
      </c>
      <c r="C9" s="452" t="s">
        <v>1003</v>
      </c>
      <c r="D9" s="457" t="s">
        <v>168</v>
      </c>
      <c r="E9" s="457">
        <v>6212</v>
      </c>
      <c r="F9" s="452" t="s">
        <v>40</v>
      </c>
      <c r="G9" s="457">
        <v>512001</v>
      </c>
      <c r="H9" s="66" t="s">
        <v>72</v>
      </c>
      <c r="I9" s="425" t="s">
        <v>2292</v>
      </c>
      <c r="J9" s="133">
        <v>1</v>
      </c>
      <c r="K9" s="382">
        <v>0</v>
      </c>
      <c r="L9" s="66" t="s">
        <v>1996</v>
      </c>
      <c r="M9" s="382">
        <v>1</v>
      </c>
      <c r="N9" s="382">
        <v>0</v>
      </c>
      <c r="O9" s="64" t="s">
        <v>873</v>
      </c>
      <c r="P9" s="64" t="s">
        <v>677</v>
      </c>
      <c r="Q9" s="602"/>
      <c r="R9" s="315"/>
      <c r="S9" s="315"/>
    </row>
    <row r="10" spans="2:19" customFormat="1" ht="15" customHeight="1">
      <c r="B10" s="314">
        <v>1</v>
      </c>
      <c r="C10" s="452" t="s">
        <v>1003</v>
      </c>
      <c r="D10" s="457" t="s">
        <v>168</v>
      </c>
      <c r="E10" s="457">
        <v>6212</v>
      </c>
      <c r="F10" s="452" t="s">
        <v>31</v>
      </c>
      <c r="G10" s="457">
        <v>723103</v>
      </c>
      <c r="H10" s="66" t="s">
        <v>67</v>
      </c>
      <c r="I10" s="65"/>
      <c r="J10" s="481">
        <v>0</v>
      </c>
      <c r="K10" s="66">
        <v>0</v>
      </c>
      <c r="L10" s="66" t="s">
        <v>1996</v>
      </c>
      <c r="M10" s="66">
        <v>0</v>
      </c>
      <c r="N10" s="66">
        <v>0</v>
      </c>
      <c r="O10" s="64"/>
      <c r="P10" s="64"/>
      <c r="Q10" s="315"/>
      <c r="R10" s="315"/>
      <c r="S10" s="315"/>
    </row>
    <row r="11" spans="2:19" customFormat="1" ht="15" customHeight="1">
      <c r="B11" s="66">
        <v>12</v>
      </c>
      <c r="C11" s="452" t="s">
        <v>1003</v>
      </c>
      <c r="D11" s="457" t="s">
        <v>168</v>
      </c>
      <c r="E11" s="457">
        <v>6212</v>
      </c>
      <c r="F11" s="452" t="s">
        <v>169</v>
      </c>
      <c r="G11" s="457">
        <v>962907</v>
      </c>
      <c r="H11" s="66" t="s">
        <v>170</v>
      </c>
      <c r="I11" s="425" t="s">
        <v>2282</v>
      </c>
      <c r="J11" s="133">
        <v>1</v>
      </c>
      <c r="K11" s="382">
        <v>0</v>
      </c>
      <c r="L11" s="66" t="s">
        <v>1994</v>
      </c>
      <c r="M11" s="382">
        <v>1</v>
      </c>
      <c r="N11" s="382">
        <v>0</v>
      </c>
      <c r="O11" s="68" t="s">
        <v>873</v>
      </c>
      <c r="P11" s="68" t="s">
        <v>677</v>
      </c>
      <c r="Q11" s="592"/>
      <c r="R11" s="120"/>
      <c r="S11" s="120"/>
    </row>
    <row r="12" spans="2:19" customFormat="1" ht="15" customHeight="1">
      <c r="B12" s="591">
        <v>13</v>
      </c>
      <c r="C12" s="452" t="s">
        <v>1003</v>
      </c>
      <c r="D12" s="457" t="s">
        <v>168</v>
      </c>
      <c r="E12" s="457">
        <v>6212</v>
      </c>
      <c r="F12" s="452" t="s">
        <v>41</v>
      </c>
      <c r="G12" s="457">
        <v>522301</v>
      </c>
      <c r="H12" s="66" t="s">
        <v>39</v>
      </c>
      <c r="I12" s="424" t="s">
        <v>2284</v>
      </c>
      <c r="J12" s="133">
        <v>1</v>
      </c>
      <c r="K12" s="382">
        <v>1</v>
      </c>
      <c r="L12" s="66" t="s">
        <v>1996</v>
      </c>
      <c r="M12" s="382">
        <v>0</v>
      </c>
      <c r="N12" s="382">
        <v>0</v>
      </c>
      <c r="O12" s="68" t="s">
        <v>1054</v>
      </c>
      <c r="P12" s="68" t="s">
        <v>93</v>
      </c>
      <c r="Q12" s="197"/>
      <c r="R12" s="120"/>
      <c r="S12" s="120"/>
    </row>
    <row r="13" spans="2:19" customFormat="1" ht="15" customHeight="1">
      <c r="B13" s="66">
        <v>15</v>
      </c>
      <c r="C13" s="452" t="s">
        <v>1003</v>
      </c>
      <c r="D13" s="457" t="s">
        <v>168</v>
      </c>
      <c r="E13" s="457">
        <v>6212</v>
      </c>
      <c r="F13" s="452" t="s">
        <v>172</v>
      </c>
      <c r="G13" s="457">
        <v>722204</v>
      </c>
      <c r="H13" s="66" t="s">
        <v>164</v>
      </c>
      <c r="I13" s="424" t="s">
        <v>2282</v>
      </c>
      <c r="J13" s="133">
        <v>1</v>
      </c>
      <c r="K13" s="382">
        <v>0</v>
      </c>
      <c r="L13" s="66" t="s">
        <v>1996</v>
      </c>
      <c r="M13" s="382">
        <v>0</v>
      </c>
      <c r="N13" s="382">
        <v>0</v>
      </c>
      <c r="O13" s="68" t="s">
        <v>1054</v>
      </c>
      <c r="P13" s="68" t="s">
        <v>93</v>
      </c>
      <c r="Q13" s="197"/>
      <c r="R13" s="120"/>
      <c r="S13" s="120"/>
    </row>
    <row r="14" spans="2:19" customFormat="1" ht="15" customHeight="1">
      <c r="B14" s="66">
        <v>17</v>
      </c>
      <c r="C14" s="521" t="s">
        <v>470</v>
      </c>
      <c r="D14" s="456" t="s">
        <v>168</v>
      </c>
      <c r="E14" s="456">
        <v>7133</v>
      </c>
      <c r="F14" s="452" t="s">
        <v>171</v>
      </c>
      <c r="G14" s="457">
        <v>712618</v>
      </c>
      <c r="H14" s="66" t="s">
        <v>77</v>
      </c>
      <c r="I14" s="423" t="s">
        <v>2285</v>
      </c>
      <c r="J14" s="259">
        <v>1</v>
      </c>
      <c r="K14" s="381">
        <v>0</v>
      </c>
      <c r="L14" s="196" t="s">
        <v>1996</v>
      </c>
      <c r="M14" s="381">
        <v>0</v>
      </c>
      <c r="N14" s="381">
        <v>0</v>
      </c>
      <c r="O14" s="68" t="s">
        <v>1054</v>
      </c>
      <c r="P14" s="68" t="s">
        <v>93</v>
      </c>
      <c r="Q14" s="120"/>
      <c r="R14" s="120"/>
      <c r="S14" s="120"/>
    </row>
    <row r="15" spans="2:19" customFormat="1" ht="15" customHeight="1">
      <c r="B15" s="22">
        <v>2</v>
      </c>
      <c r="C15" s="521" t="s">
        <v>470</v>
      </c>
      <c r="D15" s="456" t="s">
        <v>168</v>
      </c>
      <c r="E15" s="456">
        <v>7133</v>
      </c>
      <c r="F15" s="452" t="s">
        <v>31</v>
      </c>
      <c r="G15" s="457">
        <v>723103</v>
      </c>
      <c r="H15" s="66" t="s">
        <v>67</v>
      </c>
      <c r="I15" s="423" t="s">
        <v>2282</v>
      </c>
      <c r="J15" s="259">
        <v>2</v>
      </c>
      <c r="K15" s="381">
        <v>0</v>
      </c>
      <c r="L15" s="196" t="s">
        <v>1996</v>
      </c>
      <c r="M15" s="381">
        <v>0</v>
      </c>
      <c r="N15" s="381">
        <v>0</v>
      </c>
      <c r="O15" s="68" t="s">
        <v>1054</v>
      </c>
      <c r="P15" s="68" t="s">
        <v>93</v>
      </c>
      <c r="Q15" s="197"/>
      <c r="R15" s="120"/>
      <c r="S15" s="120"/>
    </row>
    <row r="16" spans="2:19" customFormat="1" ht="15" customHeight="1">
      <c r="B16" s="314">
        <v>4</v>
      </c>
      <c r="C16" s="521" t="s">
        <v>470</v>
      </c>
      <c r="D16" s="456" t="s">
        <v>168</v>
      </c>
      <c r="E16" s="456">
        <v>7133</v>
      </c>
      <c r="F16" s="452" t="s">
        <v>33</v>
      </c>
      <c r="G16" s="500">
        <v>514101</v>
      </c>
      <c r="H16" s="66" t="s">
        <v>68</v>
      </c>
      <c r="I16" s="423" t="s">
        <v>2284</v>
      </c>
      <c r="J16" s="259">
        <v>2</v>
      </c>
      <c r="K16" s="381">
        <v>2</v>
      </c>
      <c r="L16" s="196" t="s">
        <v>1996</v>
      </c>
      <c r="M16" s="381">
        <v>0</v>
      </c>
      <c r="N16" s="381">
        <v>0</v>
      </c>
      <c r="O16" s="68" t="s">
        <v>1054</v>
      </c>
      <c r="P16" s="68" t="s">
        <v>93</v>
      </c>
      <c r="Q16" s="197"/>
      <c r="R16" s="120"/>
      <c r="S16" s="120"/>
    </row>
    <row r="17" spans="2:19" customFormat="1" ht="15" customHeight="1">
      <c r="B17" s="66">
        <v>14</v>
      </c>
      <c r="C17" s="452" t="s">
        <v>1003</v>
      </c>
      <c r="D17" s="457" t="s">
        <v>168</v>
      </c>
      <c r="E17" s="457">
        <v>6212</v>
      </c>
      <c r="F17" s="452" t="s">
        <v>171</v>
      </c>
      <c r="G17" s="457">
        <v>712618</v>
      </c>
      <c r="H17" s="344" t="s">
        <v>77</v>
      </c>
      <c r="I17" s="423" t="s">
        <v>2285</v>
      </c>
      <c r="J17" s="133">
        <v>3</v>
      </c>
      <c r="K17" s="382">
        <v>0</v>
      </c>
      <c r="L17" s="196" t="s">
        <v>1996</v>
      </c>
      <c r="M17" s="382">
        <v>0</v>
      </c>
      <c r="N17" s="382">
        <v>0</v>
      </c>
      <c r="O17" s="68" t="s">
        <v>1054</v>
      </c>
      <c r="P17" s="68" t="s">
        <v>93</v>
      </c>
      <c r="Q17" s="120"/>
      <c r="R17" s="120"/>
      <c r="S17" s="120"/>
    </row>
    <row r="18" spans="2:19" customFormat="1" ht="15" customHeight="1">
      <c r="B18" s="591">
        <v>7</v>
      </c>
      <c r="C18" s="452" t="s">
        <v>1003</v>
      </c>
      <c r="D18" s="457" t="s">
        <v>168</v>
      </c>
      <c r="E18" s="457">
        <v>6212</v>
      </c>
      <c r="F18" s="452" t="s">
        <v>34</v>
      </c>
      <c r="G18" s="563">
        <v>751201</v>
      </c>
      <c r="H18" s="191" t="s">
        <v>162</v>
      </c>
      <c r="I18" s="426" t="s">
        <v>2280</v>
      </c>
      <c r="J18" s="133">
        <v>4</v>
      </c>
      <c r="K18" s="382">
        <v>4</v>
      </c>
      <c r="L18" s="196" t="s">
        <v>1996</v>
      </c>
      <c r="M18" s="382">
        <v>0</v>
      </c>
      <c r="N18" s="382">
        <v>0</v>
      </c>
      <c r="O18" s="68" t="s">
        <v>1054</v>
      </c>
      <c r="P18" s="68" t="s">
        <v>93</v>
      </c>
      <c r="Q18" s="197"/>
      <c r="R18" s="120"/>
      <c r="S18" s="120"/>
    </row>
    <row r="19" spans="2:19" customFormat="1" ht="15" customHeight="1">
      <c r="B19" s="66">
        <v>9</v>
      </c>
      <c r="C19" s="452" t="s">
        <v>1003</v>
      </c>
      <c r="D19" s="457" t="s">
        <v>168</v>
      </c>
      <c r="E19" s="457">
        <v>6212</v>
      </c>
      <c r="F19" s="452" t="s">
        <v>33</v>
      </c>
      <c r="G19" s="457">
        <v>514101</v>
      </c>
      <c r="H19" s="66" t="s">
        <v>68</v>
      </c>
      <c r="I19" s="424" t="s">
        <v>2342</v>
      </c>
      <c r="J19" s="133">
        <v>4</v>
      </c>
      <c r="K19" s="382">
        <v>3</v>
      </c>
      <c r="L19" s="66" t="s">
        <v>1996</v>
      </c>
      <c r="M19" s="382">
        <v>0</v>
      </c>
      <c r="N19" s="382">
        <v>0</v>
      </c>
      <c r="O19" s="156" t="s">
        <v>1073</v>
      </c>
      <c r="P19" s="68" t="s">
        <v>693</v>
      </c>
      <c r="Q19" s="197"/>
      <c r="R19" s="120"/>
      <c r="S19" s="120"/>
    </row>
    <row r="20" spans="2:19" customFormat="1" ht="15" customHeight="1">
      <c r="B20" s="66">
        <v>8</v>
      </c>
      <c r="C20" s="452" t="s">
        <v>1003</v>
      </c>
      <c r="D20" s="457" t="s">
        <v>168</v>
      </c>
      <c r="E20" s="457">
        <v>6212</v>
      </c>
      <c r="F20" s="452" t="s">
        <v>35</v>
      </c>
      <c r="G20" s="457">
        <v>741103</v>
      </c>
      <c r="H20" s="66" t="s">
        <v>49</v>
      </c>
      <c r="I20" s="424" t="s">
        <v>2285</v>
      </c>
      <c r="J20" s="133">
        <v>5</v>
      </c>
      <c r="K20" s="382">
        <v>0</v>
      </c>
      <c r="L20" s="196" t="s">
        <v>1996</v>
      </c>
      <c r="M20" s="382">
        <v>0</v>
      </c>
      <c r="N20" s="382">
        <v>0</v>
      </c>
      <c r="O20" s="68" t="s">
        <v>1054</v>
      </c>
      <c r="P20" s="68" t="s">
        <v>93</v>
      </c>
      <c r="Q20" s="197"/>
      <c r="R20" s="120"/>
      <c r="S20" s="120"/>
    </row>
    <row r="21" spans="2:19" customFormat="1" ht="15" customHeight="1">
      <c r="B21" s="22">
        <v>3</v>
      </c>
      <c r="C21" s="521" t="s">
        <v>470</v>
      </c>
      <c r="D21" s="456" t="s">
        <v>168</v>
      </c>
      <c r="E21" s="456">
        <v>7133</v>
      </c>
      <c r="F21" s="452" t="s">
        <v>41</v>
      </c>
      <c r="G21" s="457">
        <v>723103</v>
      </c>
      <c r="H21" s="66" t="s">
        <v>39</v>
      </c>
      <c r="I21" s="426" t="s">
        <v>2284</v>
      </c>
      <c r="J21" s="259">
        <v>6</v>
      </c>
      <c r="K21" s="381">
        <v>6</v>
      </c>
      <c r="L21" s="196" t="s">
        <v>1996</v>
      </c>
      <c r="M21" s="381">
        <v>0</v>
      </c>
      <c r="N21" s="381">
        <v>0</v>
      </c>
      <c r="O21" s="68" t="s">
        <v>1054</v>
      </c>
      <c r="P21" s="68" t="s">
        <v>93</v>
      </c>
      <c r="Q21" s="282"/>
      <c r="R21" s="282"/>
      <c r="S21" s="282"/>
    </row>
    <row r="22" spans="2:19" customFormat="1" ht="15" customHeight="1">
      <c r="B22" s="66">
        <v>11</v>
      </c>
      <c r="C22" s="452" t="s">
        <v>1003</v>
      </c>
      <c r="D22" s="457" t="s">
        <v>168</v>
      </c>
      <c r="E22" s="457">
        <v>6212</v>
      </c>
      <c r="F22" s="452" t="s">
        <v>40</v>
      </c>
      <c r="G22" s="457">
        <v>512001</v>
      </c>
      <c r="H22" s="66" t="s">
        <v>72</v>
      </c>
      <c r="I22" s="424" t="s">
        <v>2279</v>
      </c>
      <c r="J22" s="133">
        <v>6</v>
      </c>
      <c r="K22" s="382">
        <v>5</v>
      </c>
      <c r="L22" s="66" t="s">
        <v>1996</v>
      </c>
      <c r="M22" s="382">
        <v>0</v>
      </c>
      <c r="N22" s="382">
        <v>0</v>
      </c>
      <c r="O22" s="68" t="s">
        <v>1054</v>
      </c>
      <c r="P22" s="68" t="s">
        <v>93</v>
      </c>
      <c r="Q22" s="197"/>
      <c r="R22" s="120"/>
      <c r="S22" s="120"/>
    </row>
    <row r="23" spans="2:19" customFormat="1" ht="15" customHeight="1">
      <c r="B23" s="314">
        <v>16</v>
      </c>
      <c r="C23" s="521" t="s">
        <v>470</v>
      </c>
      <c r="D23" s="456" t="s">
        <v>168</v>
      </c>
      <c r="E23" s="456">
        <v>7133</v>
      </c>
      <c r="F23" s="452" t="s">
        <v>40</v>
      </c>
      <c r="G23" s="500">
        <v>512001</v>
      </c>
      <c r="H23" s="66" t="s">
        <v>72</v>
      </c>
      <c r="I23" s="426" t="s">
        <v>2279</v>
      </c>
      <c r="J23" s="259">
        <v>6</v>
      </c>
      <c r="K23" s="381">
        <v>5</v>
      </c>
      <c r="L23" s="196" t="s">
        <v>1996</v>
      </c>
      <c r="M23" s="381">
        <v>0</v>
      </c>
      <c r="N23" s="381">
        <v>0</v>
      </c>
      <c r="O23" s="68" t="s">
        <v>1054</v>
      </c>
      <c r="P23" s="68" t="s">
        <v>93</v>
      </c>
      <c r="Q23" s="197"/>
      <c r="R23" s="120"/>
      <c r="S23" s="120"/>
    </row>
    <row r="24" spans="2:19" customFormat="1" ht="15" customHeight="1">
      <c r="B24" s="22">
        <v>5</v>
      </c>
      <c r="C24" s="452" t="s">
        <v>1003</v>
      </c>
      <c r="D24" s="457" t="s">
        <v>168</v>
      </c>
      <c r="E24" s="457">
        <v>6212</v>
      </c>
      <c r="F24" s="452" t="s">
        <v>31</v>
      </c>
      <c r="G24" s="457">
        <v>723103</v>
      </c>
      <c r="H24" s="66" t="s">
        <v>67</v>
      </c>
      <c r="I24" s="426" t="s">
        <v>2342</v>
      </c>
      <c r="J24" s="133">
        <v>8</v>
      </c>
      <c r="K24" s="382">
        <v>0</v>
      </c>
      <c r="L24" s="66" t="s">
        <v>1996</v>
      </c>
      <c r="M24" s="382">
        <v>0</v>
      </c>
      <c r="N24" s="382">
        <v>0</v>
      </c>
      <c r="O24" s="156" t="s">
        <v>1073</v>
      </c>
      <c r="P24" s="68" t="s">
        <v>693</v>
      </c>
      <c r="Q24" s="197"/>
      <c r="R24" s="120"/>
      <c r="S24" s="120"/>
    </row>
    <row r="25" spans="2:19" customFormat="1" ht="15" customHeight="1">
      <c r="B25" s="314">
        <v>19</v>
      </c>
      <c r="C25" s="521" t="s">
        <v>2000</v>
      </c>
      <c r="D25" s="456" t="s">
        <v>459</v>
      </c>
      <c r="E25" s="456">
        <v>49783</v>
      </c>
      <c r="F25" s="452" t="s">
        <v>41</v>
      </c>
      <c r="G25" s="500">
        <v>522301</v>
      </c>
      <c r="H25" s="66" t="s">
        <v>39</v>
      </c>
      <c r="I25" s="423" t="s">
        <v>2283</v>
      </c>
      <c r="J25" s="441">
        <v>4</v>
      </c>
      <c r="K25" s="487">
        <v>3</v>
      </c>
      <c r="L25" s="457" t="s">
        <v>1994</v>
      </c>
      <c r="M25" s="487">
        <v>4</v>
      </c>
      <c r="N25" s="487">
        <v>3</v>
      </c>
      <c r="O25" s="68" t="s">
        <v>1054</v>
      </c>
      <c r="P25" s="68" t="s">
        <v>93</v>
      </c>
      <c r="Q25" s="197"/>
      <c r="R25" s="120"/>
      <c r="S25" s="120"/>
    </row>
    <row r="26" spans="2:19" customFormat="1" ht="15" customHeight="1">
      <c r="B26" s="314">
        <v>22</v>
      </c>
      <c r="C26" s="521" t="s">
        <v>2000</v>
      </c>
      <c r="D26" s="456" t="s">
        <v>459</v>
      </c>
      <c r="E26" s="456">
        <v>49783</v>
      </c>
      <c r="F26" s="452" t="s">
        <v>34</v>
      </c>
      <c r="G26" s="500">
        <v>751201</v>
      </c>
      <c r="H26" s="66" t="s">
        <v>162</v>
      </c>
      <c r="I26" s="426" t="s">
        <v>2280</v>
      </c>
      <c r="J26" s="259">
        <v>1</v>
      </c>
      <c r="K26" s="381">
        <v>1</v>
      </c>
      <c r="L26" s="66" t="s">
        <v>1994</v>
      </c>
      <c r="M26" s="381">
        <v>1</v>
      </c>
      <c r="N26" s="381">
        <v>1</v>
      </c>
      <c r="O26" s="68" t="s">
        <v>1054</v>
      </c>
      <c r="P26" s="68" t="s">
        <v>93</v>
      </c>
      <c r="Q26" s="197"/>
      <c r="R26" s="120"/>
      <c r="S26" s="120"/>
    </row>
    <row r="27" spans="2:19" customFormat="1" ht="15" customHeight="1">
      <c r="B27" s="22">
        <v>21</v>
      </c>
      <c r="C27" s="521" t="s">
        <v>2000</v>
      </c>
      <c r="D27" s="456" t="s">
        <v>459</v>
      </c>
      <c r="E27" s="456">
        <v>49783</v>
      </c>
      <c r="F27" s="452" t="s">
        <v>33</v>
      </c>
      <c r="G27" s="457">
        <v>514101</v>
      </c>
      <c r="H27" s="189" t="s">
        <v>68</v>
      </c>
      <c r="I27" s="430" t="s">
        <v>2285</v>
      </c>
      <c r="J27" s="259">
        <v>9</v>
      </c>
      <c r="K27" s="381">
        <v>9</v>
      </c>
      <c r="L27" s="66" t="s">
        <v>1994</v>
      </c>
      <c r="M27" s="381">
        <v>9</v>
      </c>
      <c r="N27" s="381">
        <v>9</v>
      </c>
      <c r="O27" s="68" t="s">
        <v>1054</v>
      </c>
      <c r="P27" s="68" t="s">
        <v>93</v>
      </c>
      <c r="Q27" s="197"/>
      <c r="R27" s="120"/>
      <c r="S27" s="120"/>
    </row>
    <row r="28" spans="2:19" customFormat="1" ht="15" customHeight="1">
      <c r="B28" s="66">
        <v>20</v>
      </c>
      <c r="C28" s="521" t="s">
        <v>2000</v>
      </c>
      <c r="D28" s="456" t="s">
        <v>459</v>
      </c>
      <c r="E28" s="456">
        <v>49783</v>
      </c>
      <c r="F28" s="452" t="s">
        <v>91</v>
      </c>
      <c r="G28" s="457">
        <v>722307</v>
      </c>
      <c r="H28" s="66" t="s">
        <v>74</v>
      </c>
      <c r="I28" s="424" t="s">
        <v>2284</v>
      </c>
      <c r="J28" s="441">
        <v>4</v>
      </c>
      <c r="K28" s="487">
        <v>0</v>
      </c>
      <c r="L28" s="457" t="s">
        <v>1994</v>
      </c>
      <c r="M28" s="487">
        <v>4</v>
      </c>
      <c r="N28" s="487">
        <v>0</v>
      </c>
      <c r="O28" s="68" t="s">
        <v>1054</v>
      </c>
      <c r="P28" s="68" t="s">
        <v>93</v>
      </c>
      <c r="Q28" s="197"/>
      <c r="R28" s="120"/>
      <c r="S28" s="120"/>
    </row>
    <row r="29" spans="2:19" customFormat="1" ht="15" customHeight="1">
      <c r="B29" s="66">
        <v>18</v>
      </c>
      <c r="C29" s="521" t="s">
        <v>2000</v>
      </c>
      <c r="D29" s="456" t="s">
        <v>459</v>
      </c>
      <c r="E29" s="456">
        <v>49783</v>
      </c>
      <c r="F29" s="452" t="s">
        <v>40</v>
      </c>
      <c r="G29" s="457">
        <v>512001</v>
      </c>
      <c r="H29" s="66" t="s">
        <v>72</v>
      </c>
      <c r="I29" s="426" t="s">
        <v>2282</v>
      </c>
      <c r="J29" s="441">
        <v>13</v>
      </c>
      <c r="K29" s="487">
        <v>13</v>
      </c>
      <c r="L29" s="457" t="s">
        <v>1994</v>
      </c>
      <c r="M29" s="487">
        <v>13</v>
      </c>
      <c r="N29" s="487">
        <v>13</v>
      </c>
      <c r="O29" s="68" t="s">
        <v>1054</v>
      </c>
      <c r="P29" s="68" t="s">
        <v>93</v>
      </c>
      <c r="Q29" s="592"/>
      <c r="R29" s="448"/>
      <c r="S29" s="120"/>
    </row>
    <row r="30" spans="2:19" customFormat="1" ht="15" customHeight="1">
      <c r="B30" s="22">
        <v>23</v>
      </c>
      <c r="C30" s="521" t="s">
        <v>2000</v>
      </c>
      <c r="D30" s="456" t="s">
        <v>459</v>
      </c>
      <c r="E30" s="456">
        <v>49783</v>
      </c>
      <c r="F30" s="452" t="s">
        <v>31</v>
      </c>
      <c r="G30" s="457">
        <v>723103</v>
      </c>
      <c r="H30" s="66" t="s">
        <v>67</v>
      </c>
      <c r="I30" s="423" t="s">
        <v>2279</v>
      </c>
      <c r="J30" s="259">
        <v>14</v>
      </c>
      <c r="K30" s="381">
        <v>1</v>
      </c>
      <c r="L30" s="66" t="s">
        <v>1994</v>
      </c>
      <c r="M30" s="381">
        <v>14</v>
      </c>
      <c r="N30" s="381">
        <v>1</v>
      </c>
      <c r="O30" s="68" t="s">
        <v>1054</v>
      </c>
      <c r="P30" s="68" t="s">
        <v>93</v>
      </c>
      <c r="Q30" s="592"/>
      <c r="R30" s="448"/>
      <c r="S30" s="120"/>
    </row>
    <row r="31" spans="2:19" customFormat="1" ht="15" customHeight="1">
      <c r="B31" s="66">
        <v>29</v>
      </c>
      <c r="C31" s="521" t="s">
        <v>1999</v>
      </c>
      <c r="D31" s="456" t="s">
        <v>469</v>
      </c>
      <c r="E31" s="456">
        <v>22765</v>
      </c>
      <c r="F31" s="452" t="s">
        <v>206</v>
      </c>
      <c r="G31" s="457">
        <v>742117</v>
      </c>
      <c r="H31" s="66" t="s">
        <v>181</v>
      </c>
      <c r="I31" s="424" t="s">
        <v>2366</v>
      </c>
      <c r="J31" s="259">
        <v>1</v>
      </c>
      <c r="K31" s="381">
        <v>0</v>
      </c>
      <c r="L31" s="66" t="s">
        <v>1996</v>
      </c>
      <c r="M31" s="381">
        <v>1</v>
      </c>
      <c r="N31" s="381">
        <v>0</v>
      </c>
      <c r="O31" s="68" t="s">
        <v>1981</v>
      </c>
      <c r="P31" s="68" t="s">
        <v>679</v>
      </c>
      <c r="Q31" s="545" t="s">
        <v>37</v>
      </c>
      <c r="R31" s="271"/>
      <c r="S31" s="120"/>
    </row>
    <row r="32" spans="2:19" customFormat="1" ht="15" customHeight="1">
      <c r="B32" s="66">
        <v>36</v>
      </c>
      <c r="C32" s="452" t="s">
        <v>1822</v>
      </c>
      <c r="D32" s="457" t="s">
        <v>469</v>
      </c>
      <c r="E32" s="457">
        <v>19605</v>
      </c>
      <c r="F32" s="452" t="s">
        <v>36</v>
      </c>
      <c r="G32" s="457">
        <v>711204</v>
      </c>
      <c r="H32" s="66" t="s">
        <v>94</v>
      </c>
      <c r="I32" s="73"/>
      <c r="J32" s="481">
        <v>0</v>
      </c>
      <c r="K32" s="382">
        <v>0</v>
      </c>
      <c r="L32" s="66" t="s">
        <v>2001</v>
      </c>
      <c r="M32" s="382">
        <v>0</v>
      </c>
      <c r="N32" s="382">
        <v>0</v>
      </c>
      <c r="O32" s="68" t="s">
        <v>1054</v>
      </c>
      <c r="P32" s="68" t="s">
        <v>93</v>
      </c>
      <c r="Q32" s="546"/>
      <c r="R32" s="271"/>
      <c r="S32" s="120"/>
    </row>
    <row r="33" spans="2:19" customFormat="1" ht="15" customHeight="1">
      <c r="B33" s="591">
        <v>37</v>
      </c>
      <c r="C33" s="452" t="s">
        <v>1822</v>
      </c>
      <c r="D33" s="457" t="s">
        <v>469</v>
      </c>
      <c r="E33" s="457">
        <v>19605</v>
      </c>
      <c r="F33" s="452" t="s">
        <v>460</v>
      </c>
      <c r="G33" s="457">
        <v>611303</v>
      </c>
      <c r="H33" s="66" t="s">
        <v>464</v>
      </c>
      <c r="I33" s="424" t="s">
        <v>2271</v>
      </c>
      <c r="J33" s="133">
        <v>1</v>
      </c>
      <c r="K33" s="382">
        <v>1</v>
      </c>
      <c r="L33" s="66" t="s">
        <v>1994</v>
      </c>
      <c r="M33" s="382">
        <v>1</v>
      </c>
      <c r="N33" s="382">
        <v>1</v>
      </c>
      <c r="O33" s="156" t="s">
        <v>1979</v>
      </c>
      <c r="P33" s="68" t="s">
        <v>37</v>
      </c>
      <c r="Q33" s="545" t="s">
        <v>37</v>
      </c>
      <c r="R33" s="271"/>
      <c r="S33" s="120"/>
    </row>
    <row r="34" spans="2:19" customFormat="1" ht="15" customHeight="1">
      <c r="B34" s="314">
        <v>40</v>
      </c>
      <c r="C34" s="452" t="s">
        <v>1822</v>
      </c>
      <c r="D34" s="457" t="s">
        <v>469</v>
      </c>
      <c r="E34" s="457">
        <v>19605</v>
      </c>
      <c r="F34" s="452" t="s">
        <v>172</v>
      </c>
      <c r="G34" s="457">
        <v>722204</v>
      </c>
      <c r="H34" s="66" t="s">
        <v>164</v>
      </c>
      <c r="I34" s="424" t="s">
        <v>2282</v>
      </c>
      <c r="J34" s="133">
        <v>1</v>
      </c>
      <c r="K34" s="382">
        <v>0</v>
      </c>
      <c r="L34" s="66" t="s">
        <v>2001</v>
      </c>
      <c r="M34" s="382">
        <v>1</v>
      </c>
      <c r="N34" s="382">
        <v>0</v>
      </c>
      <c r="O34" s="68" t="s">
        <v>1054</v>
      </c>
      <c r="P34" s="68" t="s">
        <v>93</v>
      </c>
      <c r="Q34" s="448"/>
      <c r="R34" s="448"/>
      <c r="S34" s="120"/>
    </row>
    <row r="35" spans="2:19" customFormat="1" ht="15" customHeight="1">
      <c r="B35" s="66">
        <v>42</v>
      </c>
      <c r="C35" s="521" t="s">
        <v>1999</v>
      </c>
      <c r="D35" s="456" t="s">
        <v>469</v>
      </c>
      <c r="E35" s="456">
        <v>22765</v>
      </c>
      <c r="F35" s="452" t="s">
        <v>35</v>
      </c>
      <c r="G35" s="457">
        <v>741103</v>
      </c>
      <c r="H35" s="66" t="s">
        <v>49</v>
      </c>
      <c r="I35" s="424" t="s">
        <v>2279</v>
      </c>
      <c r="J35" s="259">
        <v>1</v>
      </c>
      <c r="K35" s="381">
        <v>0</v>
      </c>
      <c r="L35" s="196" t="s">
        <v>1996</v>
      </c>
      <c r="M35" s="381">
        <v>1</v>
      </c>
      <c r="N35" s="381">
        <v>0</v>
      </c>
      <c r="O35" s="68" t="s">
        <v>1054</v>
      </c>
      <c r="P35" s="68" t="s">
        <v>93</v>
      </c>
      <c r="Q35" s="592"/>
      <c r="R35" s="448"/>
      <c r="S35" s="120"/>
    </row>
    <row r="36" spans="2:19" customFormat="1" ht="15" customHeight="1">
      <c r="B36" s="591">
        <v>46</v>
      </c>
      <c r="C36" s="452" t="s">
        <v>1822</v>
      </c>
      <c r="D36" s="457" t="s">
        <v>469</v>
      </c>
      <c r="E36" s="457">
        <v>19605</v>
      </c>
      <c r="F36" s="452" t="s">
        <v>31</v>
      </c>
      <c r="G36" s="457">
        <v>723103</v>
      </c>
      <c r="H36" s="66" t="s">
        <v>67</v>
      </c>
      <c r="I36" s="423" t="s">
        <v>2279</v>
      </c>
      <c r="J36" s="259">
        <v>1</v>
      </c>
      <c r="K36" s="381">
        <v>0</v>
      </c>
      <c r="L36" s="196" t="s">
        <v>1996</v>
      </c>
      <c r="M36" s="381">
        <v>1</v>
      </c>
      <c r="N36" s="381">
        <v>0</v>
      </c>
      <c r="O36" s="68" t="s">
        <v>1054</v>
      </c>
      <c r="P36" s="68" t="s">
        <v>93</v>
      </c>
      <c r="Q36" s="618"/>
      <c r="R36" s="291"/>
      <c r="S36" s="291"/>
    </row>
    <row r="37" spans="2:19" customFormat="1" ht="15" customHeight="1">
      <c r="B37" s="314">
        <v>49</v>
      </c>
      <c r="C37" s="452" t="s">
        <v>1822</v>
      </c>
      <c r="D37" s="457" t="s">
        <v>469</v>
      </c>
      <c r="E37" s="457">
        <v>19605</v>
      </c>
      <c r="F37" s="452" t="s">
        <v>30</v>
      </c>
      <c r="G37" s="457">
        <v>752205</v>
      </c>
      <c r="H37" s="66" t="s">
        <v>62</v>
      </c>
      <c r="I37" s="424" t="s">
        <v>2280</v>
      </c>
      <c r="J37" s="133">
        <v>1</v>
      </c>
      <c r="K37" s="382">
        <v>0</v>
      </c>
      <c r="L37" s="66" t="s">
        <v>1994</v>
      </c>
      <c r="M37" s="382">
        <v>1</v>
      </c>
      <c r="N37" s="382">
        <v>0</v>
      </c>
      <c r="O37" s="68" t="s">
        <v>1054</v>
      </c>
      <c r="P37" s="68" t="s">
        <v>93</v>
      </c>
      <c r="Q37" s="592"/>
      <c r="R37" s="448"/>
      <c r="S37" s="120"/>
    </row>
    <row r="38" spans="2:19" customFormat="1" ht="15" customHeight="1">
      <c r="B38" s="66">
        <v>30</v>
      </c>
      <c r="C38" s="521" t="s">
        <v>1999</v>
      </c>
      <c r="D38" s="456" t="s">
        <v>469</v>
      </c>
      <c r="E38" s="456">
        <v>22765</v>
      </c>
      <c r="F38" s="452" t="s">
        <v>40</v>
      </c>
      <c r="G38" s="457">
        <v>512001</v>
      </c>
      <c r="H38" s="66" t="s">
        <v>72</v>
      </c>
      <c r="I38" s="424" t="s">
        <v>2284</v>
      </c>
      <c r="J38" s="259">
        <v>2</v>
      </c>
      <c r="K38" s="381">
        <v>2</v>
      </c>
      <c r="L38" s="66" t="s">
        <v>1994</v>
      </c>
      <c r="M38" s="381">
        <v>1</v>
      </c>
      <c r="N38" s="381">
        <v>1</v>
      </c>
      <c r="O38" s="68" t="s">
        <v>1858</v>
      </c>
      <c r="P38" s="68" t="s">
        <v>691</v>
      </c>
      <c r="Q38" s="546"/>
      <c r="R38" s="120"/>
      <c r="S38" s="120"/>
    </row>
    <row r="39" spans="2:19" customFormat="1" ht="15" customHeight="1">
      <c r="B39" s="591">
        <v>43</v>
      </c>
      <c r="C39" s="521" t="s">
        <v>1999</v>
      </c>
      <c r="D39" s="456" t="s">
        <v>469</v>
      </c>
      <c r="E39" s="456">
        <v>22765</v>
      </c>
      <c r="F39" s="452" t="s">
        <v>30</v>
      </c>
      <c r="G39" s="457">
        <v>752205</v>
      </c>
      <c r="H39" s="66" t="s">
        <v>62</v>
      </c>
      <c r="I39" s="424" t="s">
        <v>2280</v>
      </c>
      <c r="J39" s="259">
        <v>2</v>
      </c>
      <c r="K39" s="381">
        <v>0</v>
      </c>
      <c r="L39" s="196" t="s">
        <v>1996</v>
      </c>
      <c r="M39" s="381">
        <v>0</v>
      </c>
      <c r="N39" s="381">
        <v>0</v>
      </c>
      <c r="O39" s="68" t="s">
        <v>1054</v>
      </c>
      <c r="P39" s="68" t="s">
        <v>93</v>
      </c>
      <c r="Q39" s="545" t="s">
        <v>37</v>
      </c>
      <c r="R39" s="120"/>
      <c r="S39" s="120"/>
    </row>
    <row r="40" spans="2:19" customFormat="1" ht="15" customHeight="1">
      <c r="B40" s="66">
        <v>44</v>
      </c>
      <c r="C40" s="521" t="s">
        <v>1999</v>
      </c>
      <c r="D40" s="456" t="s">
        <v>469</v>
      </c>
      <c r="E40" s="456">
        <v>22765</v>
      </c>
      <c r="F40" s="452" t="s">
        <v>463</v>
      </c>
      <c r="G40" s="457">
        <v>753105</v>
      </c>
      <c r="H40" s="66" t="s">
        <v>457</v>
      </c>
      <c r="I40" s="424" t="s">
        <v>2269</v>
      </c>
      <c r="J40" s="259">
        <v>2</v>
      </c>
      <c r="K40" s="381">
        <v>2</v>
      </c>
      <c r="L40" s="66" t="s">
        <v>1996</v>
      </c>
      <c r="M40" s="381">
        <v>2</v>
      </c>
      <c r="N40" s="381">
        <v>2</v>
      </c>
      <c r="O40" s="68" t="s">
        <v>1979</v>
      </c>
      <c r="P40" s="68" t="s">
        <v>37</v>
      </c>
      <c r="Q40" s="619"/>
      <c r="R40" s="290"/>
      <c r="S40" s="290"/>
    </row>
    <row r="41" spans="2:19" customFormat="1" ht="15" customHeight="1">
      <c r="B41" s="66">
        <v>27</v>
      </c>
      <c r="C41" s="521" t="s">
        <v>1999</v>
      </c>
      <c r="D41" s="456" t="s">
        <v>469</v>
      </c>
      <c r="E41" s="456">
        <v>22765</v>
      </c>
      <c r="F41" s="452" t="s">
        <v>48</v>
      </c>
      <c r="G41" s="457">
        <v>741203</v>
      </c>
      <c r="H41" s="66" t="s">
        <v>57</v>
      </c>
      <c r="I41" s="424" t="s">
        <v>2282</v>
      </c>
      <c r="J41" s="259">
        <v>4</v>
      </c>
      <c r="K41" s="381">
        <v>0</v>
      </c>
      <c r="L41" s="196" t="s">
        <v>1996</v>
      </c>
      <c r="M41" s="381">
        <v>1</v>
      </c>
      <c r="N41" s="381">
        <v>0</v>
      </c>
      <c r="O41" s="68" t="s">
        <v>1054</v>
      </c>
      <c r="P41" s="68" t="s">
        <v>93</v>
      </c>
      <c r="Q41" s="546"/>
      <c r="R41" s="120"/>
      <c r="S41" s="120"/>
    </row>
    <row r="42" spans="2:19" customFormat="1" ht="15" customHeight="1">
      <c r="B42" s="22">
        <v>32</v>
      </c>
      <c r="C42" s="452" t="s">
        <v>1822</v>
      </c>
      <c r="D42" s="457" t="s">
        <v>469</v>
      </c>
      <c r="E42" s="457">
        <v>19605</v>
      </c>
      <c r="F42" s="452" t="s">
        <v>48</v>
      </c>
      <c r="G42" s="457">
        <v>741203</v>
      </c>
      <c r="H42" s="66" t="s">
        <v>57</v>
      </c>
      <c r="I42" s="424" t="s">
        <v>2282</v>
      </c>
      <c r="J42" s="133">
        <v>4</v>
      </c>
      <c r="K42" s="382">
        <v>0</v>
      </c>
      <c r="L42" s="66" t="s">
        <v>2001</v>
      </c>
      <c r="M42" s="382">
        <v>4</v>
      </c>
      <c r="N42" s="382">
        <v>0</v>
      </c>
      <c r="O42" s="68" t="s">
        <v>1054</v>
      </c>
      <c r="P42" s="68" t="s">
        <v>93</v>
      </c>
      <c r="Q42" s="547"/>
      <c r="R42" s="120"/>
      <c r="S42" s="120"/>
    </row>
    <row r="43" spans="2:19" customFormat="1" ht="15" customHeight="1">
      <c r="B43" s="66">
        <v>47</v>
      </c>
      <c r="C43" s="452" t="s">
        <v>1822</v>
      </c>
      <c r="D43" s="457" t="s">
        <v>469</v>
      </c>
      <c r="E43" s="457">
        <v>19605</v>
      </c>
      <c r="F43" s="452" t="s">
        <v>171</v>
      </c>
      <c r="G43" s="500">
        <v>712618</v>
      </c>
      <c r="H43" s="66" t="s">
        <v>77</v>
      </c>
      <c r="I43" s="423" t="s">
        <v>2285</v>
      </c>
      <c r="J43" s="133">
        <v>5</v>
      </c>
      <c r="K43" s="382">
        <v>0</v>
      </c>
      <c r="L43" s="66" t="s">
        <v>1996</v>
      </c>
      <c r="M43" s="382">
        <v>5</v>
      </c>
      <c r="N43" s="382">
        <v>0</v>
      </c>
      <c r="O43" s="68" t="s">
        <v>1054</v>
      </c>
      <c r="P43" s="68" t="s">
        <v>93</v>
      </c>
      <c r="Q43" s="546"/>
      <c r="R43" s="120"/>
      <c r="S43" s="120"/>
    </row>
    <row r="44" spans="2:19" customFormat="1" ht="15" customHeight="1">
      <c r="B44" s="66">
        <v>48</v>
      </c>
      <c r="C44" s="452" t="s">
        <v>1822</v>
      </c>
      <c r="D44" s="457" t="s">
        <v>469</v>
      </c>
      <c r="E44" s="457">
        <v>19605</v>
      </c>
      <c r="F44" s="452" t="s">
        <v>52</v>
      </c>
      <c r="G44" s="500">
        <v>751204</v>
      </c>
      <c r="H44" s="66" t="s">
        <v>61</v>
      </c>
      <c r="I44" s="424" t="s">
        <v>2285</v>
      </c>
      <c r="J44" s="133">
        <v>5</v>
      </c>
      <c r="K44" s="382">
        <v>1</v>
      </c>
      <c r="L44" s="66" t="s">
        <v>1996</v>
      </c>
      <c r="M44" s="382">
        <v>3</v>
      </c>
      <c r="N44" s="382">
        <v>0</v>
      </c>
      <c r="O44" s="68" t="s">
        <v>1054</v>
      </c>
      <c r="P44" s="68" t="s">
        <v>93</v>
      </c>
      <c r="Q44" s="545" t="s">
        <v>37</v>
      </c>
      <c r="R44" s="120"/>
      <c r="S44" s="120"/>
    </row>
    <row r="45" spans="2:19" customFormat="1" ht="15" customHeight="1">
      <c r="B45" s="22">
        <v>45</v>
      </c>
      <c r="C45" s="452" t="s">
        <v>1822</v>
      </c>
      <c r="D45" s="457" t="s">
        <v>469</v>
      </c>
      <c r="E45" s="457">
        <v>19605</v>
      </c>
      <c r="F45" s="515" t="s">
        <v>35</v>
      </c>
      <c r="G45" s="457">
        <v>741103</v>
      </c>
      <c r="H45" s="66" t="s">
        <v>49</v>
      </c>
      <c r="I45" s="424" t="s">
        <v>2279</v>
      </c>
      <c r="J45" s="133">
        <v>6</v>
      </c>
      <c r="K45" s="382">
        <v>0</v>
      </c>
      <c r="L45" s="66" t="s">
        <v>2001</v>
      </c>
      <c r="M45" s="382">
        <v>6</v>
      </c>
      <c r="N45" s="382">
        <v>0</v>
      </c>
      <c r="O45" s="68" t="s">
        <v>1054</v>
      </c>
      <c r="P45" s="68" t="s">
        <v>93</v>
      </c>
      <c r="Q45" s="546"/>
      <c r="R45" s="120"/>
      <c r="S45" s="120"/>
    </row>
    <row r="46" spans="2:19" customFormat="1" ht="15" customHeight="1">
      <c r="B46" s="314">
        <v>25</v>
      </c>
      <c r="C46" s="521" t="s">
        <v>1999</v>
      </c>
      <c r="D46" s="456" t="s">
        <v>469</v>
      </c>
      <c r="E46" s="456">
        <v>22765</v>
      </c>
      <c r="F46" s="452" t="s">
        <v>33</v>
      </c>
      <c r="G46" s="457">
        <v>514101</v>
      </c>
      <c r="H46" s="66" t="s">
        <v>68</v>
      </c>
      <c r="I46" s="428" t="s">
        <v>2283</v>
      </c>
      <c r="J46" s="259">
        <v>8</v>
      </c>
      <c r="K46" s="381">
        <v>7</v>
      </c>
      <c r="L46" s="196" t="s">
        <v>1994</v>
      </c>
      <c r="M46" s="381">
        <v>1</v>
      </c>
      <c r="N46" s="381">
        <v>1</v>
      </c>
      <c r="O46" s="68" t="s">
        <v>1858</v>
      </c>
      <c r="P46" s="68" t="s">
        <v>691</v>
      </c>
      <c r="Q46" s="545" t="s">
        <v>37</v>
      </c>
      <c r="R46" s="448"/>
      <c r="S46" s="120"/>
    </row>
    <row r="47" spans="2:19" customFormat="1" ht="15" customHeight="1">
      <c r="B47" s="66">
        <v>38</v>
      </c>
      <c r="C47" s="452" t="s">
        <v>1822</v>
      </c>
      <c r="D47" s="457" t="s">
        <v>469</v>
      </c>
      <c r="E47" s="457">
        <v>19605</v>
      </c>
      <c r="F47" s="452" t="s">
        <v>41</v>
      </c>
      <c r="G47" s="457">
        <v>522301</v>
      </c>
      <c r="H47" s="66" t="s">
        <v>39</v>
      </c>
      <c r="I47" s="428" t="s">
        <v>2281</v>
      </c>
      <c r="J47" s="133">
        <v>8</v>
      </c>
      <c r="K47" s="382">
        <v>6</v>
      </c>
      <c r="L47" s="66" t="s">
        <v>1994</v>
      </c>
      <c r="M47" s="382">
        <v>2</v>
      </c>
      <c r="N47" s="382">
        <v>0</v>
      </c>
      <c r="O47" s="68" t="s">
        <v>1858</v>
      </c>
      <c r="P47" s="68" t="s">
        <v>691</v>
      </c>
      <c r="Q47" s="548"/>
      <c r="R47" s="593"/>
      <c r="S47" s="332"/>
    </row>
    <row r="48" spans="2:19" customFormat="1" ht="15" customHeight="1">
      <c r="B48" s="22">
        <v>26</v>
      </c>
      <c r="C48" s="521" t="s">
        <v>1999</v>
      </c>
      <c r="D48" s="456" t="s">
        <v>469</v>
      </c>
      <c r="E48" s="456">
        <v>22765</v>
      </c>
      <c r="F48" s="452" t="s">
        <v>34</v>
      </c>
      <c r="G48" s="457">
        <v>751201</v>
      </c>
      <c r="H48" s="66" t="s">
        <v>162</v>
      </c>
      <c r="I48" s="428" t="s">
        <v>2283</v>
      </c>
      <c r="J48" s="259">
        <v>9</v>
      </c>
      <c r="K48" s="381">
        <v>8</v>
      </c>
      <c r="L48" s="196" t="s">
        <v>1994</v>
      </c>
      <c r="M48" s="381">
        <v>5</v>
      </c>
      <c r="N48" s="381">
        <v>4</v>
      </c>
      <c r="O48" s="68" t="s">
        <v>1858</v>
      </c>
      <c r="P48" s="68" t="s">
        <v>691</v>
      </c>
      <c r="Q48" s="546"/>
      <c r="R48" s="271"/>
      <c r="S48" s="120"/>
    </row>
    <row r="49" spans="2:19" customFormat="1" ht="15" customHeight="1">
      <c r="B49" s="314">
        <v>31</v>
      </c>
      <c r="C49" s="452" t="s">
        <v>1822</v>
      </c>
      <c r="D49" s="457" t="s">
        <v>469</v>
      </c>
      <c r="E49" s="457">
        <v>19605</v>
      </c>
      <c r="F49" s="452" t="s">
        <v>34</v>
      </c>
      <c r="G49" s="457">
        <v>751201</v>
      </c>
      <c r="H49" s="66" t="s">
        <v>162</v>
      </c>
      <c r="I49" s="428" t="s">
        <v>2282</v>
      </c>
      <c r="J49" s="133">
        <v>9</v>
      </c>
      <c r="K49" s="382">
        <v>6</v>
      </c>
      <c r="L49" s="66" t="s">
        <v>1994</v>
      </c>
      <c r="M49" s="382">
        <v>0</v>
      </c>
      <c r="N49" s="382">
        <v>0</v>
      </c>
      <c r="O49" s="68" t="s">
        <v>1858</v>
      </c>
      <c r="P49" s="68" t="s">
        <v>691</v>
      </c>
      <c r="Q49" s="545" t="s">
        <v>37</v>
      </c>
      <c r="R49" s="120"/>
      <c r="S49" s="120"/>
    </row>
    <row r="50" spans="2:19" customFormat="1" ht="15" customHeight="1">
      <c r="B50" s="66">
        <v>39</v>
      </c>
      <c r="C50" s="452" t="s">
        <v>1822</v>
      </c>
      <c r="D50" s="457" t="s">
        <v>469</v>
      </c>
      <c r="E50" s="457">
        <v>19605</v>
      </c>
      <c r="F50" s="452" t="s">
        <v>41</v>
      </c>
      <c r="G50" s="457">
        <v>522301</v>
      </c>
      <c r="H50" s="66" t="s">
        <v>39</v>
      </c>
      <c r="I50" s="428" t="s">
        <v>2283</v>
      </c>
      <c r="J50" s="133">
        <v>9</v>
      </c>
      <c r="K50" s="382">
        <v>6</v>
      </c>
      <c r="L50" s="66" t="s">
        <v>1994</v>
      </c>
      <c r="M50" s="382">
        <v>3</v>
      </c>
      <c r="N50" s="382">
        <v>2</v>
      </c>
      <c r="O50" s="68" t="s">
        <v>1858</v>
      </c>
      <c r="P50" s="68" t="s">
        <v>691</v>
      </c>
      <c r="Q50" s="449" t="s">
        <v>37</v>
      </c>
      <c r="R50" s="120"/>
      <c r="S50" s="120"/>
    </row>
    <row r="51" spans="2:19" customFormat="1" ht="15" customHeight="1">
      <c r="B51" s="22">
        <v>24</v>
      </c>
      <c r="C51" s="521" t="s">
        <v>1999</v>
      </c>
      <c r="D51" s="456" t="s">
        <v>469</v>
      </c>
      <c r="E51" s="456">
        <v>22765</v>
      </c>
      <c r="F51" s="452" t="s">
        <v>33</v>
      </c>
      <c r="G51" s="457">
        <v>514101</v>
      </c>
      <c r="H51" s="66" t="s">
        <v>68</v>
      </c>
      <c r="I51" s="427" t="s">
        <v>2281</v>
      </c>
      <c r="J51" s="259">
        <v>10</v>
      </c>
      <c r="K51" s="381">
        <v>9</v>
      </c>
      <c r="L51" s="196" t="s">
        <v>1994</v>
      </c>
      <c r="M51" s="381">
        <v>1</v>
      </c>
      <c r="N51" s="381">
        <v>1</v>
      </c>
      <c r="O51" s="68" t="s">
        <v>1858</v>
      </c>
      <c r="P51" s="68" t="s">
        <v>691</v>
      </c>
      <c r="Q51" s="448"/>
      <c r="R51" s="448"/>
      <c r="S51" s="120"/>
    </row>
    <row r="52" spans="2:19" customFormat="1" ht="15" customHeight="1">
      <c r="B52" s="66">
        <v>41</v>
      </c>
      <c r="C52" s="521" t="s">
        <v>1999</v>
      </c>
      <c r="D52" s="456" t="s">
        <v>469</v>
      </c>
      <c r="E52" s="456">
        <v>22765</v>
      </c>
      <c r="F52" s="452" t="s">
        <v>33</v>
      </c>
      <c r="G52" s="457">
        <v>514101</v>
      </c>
      <c r="H52" s="66" t="s">
        <v>68</v>
      </c>
      <c r="I52" s="428" t="s">
        <v>2285</v>
      </c>
      <c r="J52" s="259">
        <v>10</v>
      </c>
      <c r="K52" s="381">
        <v>9</v>
      </c>
      <c r="L52" s="196" t="s">
        <v>1996</v>
      </c>
      <c r="M52" s="381">
        <v>1</v>
      </c>
      <c r="N52" s="381">
        <v>1</v>
      </c>
      <c r="O52" s="68" t="s">
        <v>1858</v>
      </c>
      <c r="P52" s="68" t="s">
        <v>691</v>
      </c>
      <c r="Q52" s="593"/>
      <c r="R52" s="593"/>
      <c r="S52" s="332"/>
    </row>
    <row r="53" spans="2:19" customFormat="1" ht="15" customHeight="1">
      <c r="B53" s="314">
        <v>28</v>
      </c>
      <c r="C53" s="521" t="s">
        <v>1999</v>
      </c>
      <c r="D53" s="456" t="s">
        <v>469</v>
      </c>
      <c r="E53" s="456">
        <v>22765</v>
      </c>
      <c r="F53" s="452" t="s">
        <v>41</v>
      </c>
      <c r="G53" s="457">
        <v>522301</v>
      </c>
      <c r="H53" s="66" t="s">
        <v>39</v>
      </c>
      <c r="I53" s="424" t="s">
        <v>2282</v>
      </c>
      <c r="J53" s="259">
        <v>11</v>
      </c>
      <c r="K53" s="381">
        <v>10</v>
      </c>
      <c r="L53" s="196" t="s">
        <v>1994</v>
      </c>
      <c r="M53" s="381">
        <v>4</v>
      </c>
      <c r="N53" s="381">
        <v>3</v>
      </c>
      <c r="O53" s="68" t="s">
        <v>1858</v>
      </c>
      <c r="P53" s="68" t="s">
        <v>691</v>
      </c>
      <c r="Q53" s="449" t="s">
        <v>37</v>
      </c>
      <c r="R53" s="120"/>
      <c r="S53" s="120"/>
    </row>
    <row r="54" spans="2:19" customFormat="1" ht="15" customHeight="1">
      <c r="B54" s="22">
        <v>33</v>
      </c>
      <c r="C54" s="452" t="s">
        <v>1822</v>
      </c>
      <c r="D54" s="457" t="s">
        <v>469</v>
      </c>
      <c r="E54" s="457">
        <v>19605</v>
      </c>
      <c r="F54" s="452" t="s">
        <v>33</v>
      </c>
      <c r="G54" s="457">
        <v>514101</v>
      </c>
      <c r="H54" s="66" t="s">
        <v>68</v>
      </c>
      <c r="I54" s="428" t="s">
        <v>2284</v>
      </c>
      <c r="J54" s="133">
        <v>11</v>
      </c>
      <c r="K54" s="382">
        <v>8</v>
      </c>
      <c r="L54" s="66" t="s">
        <v>1994</v>
      </c>
      <c r="M54" s="382">
        <v>4</v>
      </c>
      <c r="N54" s="382">
        <v>3</v>
      </c>
      <c r="O54" s="68" t="s">
        <v>1858</v>
      </c>
      <c r="P54" s="68" t="s">
        <v>691</v>
      </c>
      <c r="Q54" s="449" t="s">
        <v>37</v>
      </c>
      <c r="R54" s="448"/>
      <c r="S54" s="120"/>
    </row>
    <row r="55" spans="2:19" ht="15" customHeight="1">
      <c r="B55" s="314">
        <v>34</v>
      </c>
      <c r="C55" s="452" t="s">
        <v>1822</v>
      </c>
      <c r="D55" s="457" t="s">
        <v>469</v>
      </c>
      <c r="E55" s="457">
        <v>19605</v>
      </c>
      <c r="F55" s="452" t="s">
        <v>33</v>
      </c>
      <c r="G55" s="457">
        <v>514101</v>
      </c>
      <c r="H55" s="66" t="s">
        <v>68</v>
      </c>
      <c r="I55" s="427" t="s">
        <v>2282</v>
      </c>
      <c r="J55" s="133">
        <v>11</v>
      </c>
      <c r="K55" s="382">
        <v>10</v>
      </c>
      <c r="L55" s="66" t="s">
        <v>1994</v>
      </c>
      <c r="M55" s="382">
        <v>0</v>
      </c>
      <c r="N55" s="382">
        <v>0</v>
      </c>
      <c r="O55" s="68" t="s">
        <v>1858</v>
      </c>
      <c r="P55" s="68" t="s">
        <v>691</v>
      </c>
      <c r="Q55" s="448"/>
      <c r="R55" s="448"/>
      <c r="S55" s="120"/>
    </row>
    <row r="56" spans="2:19" ht="15" customHeight="1">
      <c r="B56" s="66">
        <v>35</v>
      </c>
      <c r="C56" s="452" t="s">
        <v>1822</v>
      </c>
      <c r="D56" s="457" t="s">
        <v>469</v>
      </c>
      <c r="E56" s="457">
        <v>19605</v>
      </c>
      <c r="F56" s="452" t="s">
        <v>40</v>
      </c>
      <c r="G56" s="457">
        <v>512001</v>
      </c>
      <c r="H56" s="66" t="s">
        <v>72</v>
      </c>
      <c r="I56" s="428" t="s">
        <v>2284</v>
      </c>
      <c r="J56" s="133">
        <v>11</v>
      </c>
      <c r="K56" s="382">
        <v>9</v>
      </c>
      <c r="L56" s="66" t="s">
        <v>1994</v>
      </c>
      <c r="M56" s="382">
        <v>4</v>
      </c>
      <c r="N56" s="382">
        <v>4</v>
      </c>
      <c r="O56" s="68" t="s">
        <v>1858</v>
      </c>
      <c r="P56" s="68" t="s">
        <v>691</v>
      </c>
      <c r="Q56" s="592"/>
      <c r="R56" s="448"/>
      <c r="S56" s="120"/>
    </row>
    <row r="57" spans="2:19" ht="15" customHeight="1">
      <c r="B57" s="591">
        <v>55</v>
      </c>
      <c r="C57" s="452" t="s">
        <v>1071</v>
      </c>
      <c r="D57" s="457" t="s">
        <v>462</v>
      </c>
      <c r="E57" s="457">
        <v>11296</v>
      </c>
      <c r="F57" s="452" t="s">
        <v>40</v>
      </c>
      <c r="G57" s="457">
        <v>512001</v>
      </c>
      <c r="H57" s="66" t="s">
        <v>72</v>
      </c>
      <c r="I57" s="423" t="s">
        <v>2323</v>
      </c>
      <c r="J57" s="133">
        <v>1</v>
      </c>
      <c r="K57" s="382">
        <v>1</v>
      </c>
      <c r="L57" s="196" t="s">
        <v>1994</v>
      </c>
      <c r="M57" s="382">
        <v>0</v>
      </c>
      <c r="N57" s="382">
        <v>0</v>
      </c>
      <c r="O57" s="68" t="s">
        <v>1980</v>
      </c>
      <c r="P57" s="68" t="s">
        <v>190</v>
      </c>
      <c r="Q57" s="546"/>
      <c r="R57" s="271"/>
      <c r="S57" s="120"/>
    </row>
    <row r="58" spans="2:19" ht="15" customHeight="1">
      <c r="B58" s="314">
        <v>52</v>
      </c>
      <c r="C58" s="452" t="s">
        <v>1071</v>
      </c>
      <c r="D58" s="457" t="s">
        <v>462</v>
      </c>
      <c r="E58" s="457">
        <v>11296</v>
      </c>
      <c r="F58" s="452" t="s">
        <v>1953</v>
      </c>
      <c r="G58" s="457">
        <v>813134</v>
      </c>
      <c r="H58" s="66" t="s">
        <v>466</v>
      </c>
      <c r="I58" s="424" t="s">
        <v>2487</v>
      </c>
      <c r="J58" s="133">
        <v>2</v>
      </c>
      <c r="K58" s="382">
        <v>0</v>
      </c>
      <c r="L58" s="66" t="s">
        <v>1994</v>
      </c>
      <c r="M58" s="382">
        <v>0</v>
      </c>
      <c r="N58" s="382">
        <v>0</v>
      </c>
      <c r="O58" s="156" t="s">
        <v>1071</v>
      </c>
      <c r="P58" s="68" t="s">
        <v>1834</v>
      </c>
      <c r="Q58" s="449" t="s">
        <v>37</v>
      </c>
      <c r="R58" s="272"/>
      <c r="S58" s="120"/>
    </row>
    <row r="59" spans="2:19" ht="15" customHeight="1">
      <c r="B59" s="66">
        <v>56</v>
      </c>
      <c r="C59" s="452" t="s">
        <v>1071</v>
      </c>
      <c r="D59" s="457" t="s">
        <v>462</v>
      </c>
      <c r="E59" s="457">
        <v>11296</v>
      </c>
      <c r="F59" s="452" t="s">
        <v>52</v>
      </c>
      <c r="G59" s="457">
        <v>751204</v>
      </c>
      <c r="H59" s="66" t="s">
        <v>61</v>
      </c>
      <c r="I59" s="424" t="s">
        <v>2285</v>
      </c>
      <c r="J59" s="133">
        <v>2</v>
      </c>
      <c r="K59" s="382">
        <v>1</v>
      </c>
      <c r="L59" s="66" t="s">
        <v>1994</v>
      </c>
      <c r="M59" s="382">
        <v>2</v>
      </c>
      <c r="N59" s="382">
        <v>1</v>
      </c>
      <c r="O59" s="68" t="s">
        <v>2163</v>
      </c>
      <c r="P59" s="68" t="s">
        <v>2162</v>
      </c>
      <c r="Q59" s="592"/>
      <c r="R59" s="448"/>
      <c r="S59" s="120"/>
    </row>
    <row r="60" spans="2:19" ht="15" customHeight="1">
      <c r="B60" s="22">
        <v>51</v>
      </c>
      <c r="C60" s="452" t="s">
        <v>1071</v>
      </c>
      <c r="D60" s="457" t="s">
        <v>462</v>
      </c>
      <c r="E60" s="457">
        <v>11296</v>
      </c>
      <c r="F60" s="452" t="s">
        <v>31</v>
      </c>
      <c r="G60" s="564">
        <v>723103</v>
      </c>
      <c r="H60" s="66" t="s">
        <v>67</v>
      </c>
      <c r="I60" s="424" t="s">
        <v>2291</v>
      </c>
      <c r="J60" s="133">
        <v>3</v>
      </c>
      <c r="K60" s="382">
        <v>0</v>
      </c>
      <c r="L60" s="196" t="s">
        <v>1994</v>
      </c>
      <c r="M60" s="382">
        <v>0</v>
      </c>
      <c r="N60" s="382">
        <v>0</v>
      </c>
      <c r="O60" s="68" t="s">
        <v>1980</v>
      </c>
      <c r="P60" s="68" t="s">
        <v>190</v>
      </c>
      <c r="Q60" s="197"/>
      <c r="R60" s="120"/>
      <c r="S60" s="120"/>
    </row>
    <row r="61" spans="2:19" ht="15" customHeight="1">
      <c r="B61" s="66">
        <v>54</v>
      </c>
      <c r="C61" s="452" t="s">
        <v>1071</v>
      </c>
      <c r="D61" s="457" t="s">
        <v>462</v>
      </c>
      <c r="E61" s="457">
        <v>11296</v>
      </c>
      <c r="F61" s="452" t="s">
        <v>172</v>
      </c>
      <c r="G61" s="457">
        <v>722204</v>
      </c>
      <c r="H61" s="66" t="s">
        <v>164</v>
      </c>
      <c r="I61" s="424" t="s">
        <v>2322</v>
      </c>
      <c r="J61" s="133">
        <v>4</v>
      </c>
      <c r="K61" s="382">
        <v>0</v>
      </c>
      <c r="L61" s="196" t="s">
        <v>1994</v>
      </c>
      <c r="M61" s="382">
        <v>0</v>
      </c>
      <c r="N61" s="382">
        <v>0</v>
      </c>
      <c r="O61" s="68" t="s">
        <v>1980</v>
      </c>
      <c r="P61" s="68" t="s">
        <v>190</v>
      </c>
      <c r="Q61" s="197"/>
      <c r="R61" s="448"/>
      <c r="S61" s="120"/>
    </row>
    <row r="62" spans="2:19" ht="15" customHeight="1">
      <c r="B62" s="66">
        <v>50</v>
      </c>
      <c r="C62" s="452" t="s">
        <v>1071</v>
      </c>
      <c r="D62" s="457" t="s">
        <v>462</v>
      </c>
      <c r="E62" s="457">
        <v>11296</v>
      </c>
      <c r="F62" s="452" t="s">
        <v>41</v>
      </c>
      <c r="G62" s="457">
        <v>522301</v>
      </c>
      <c r="H62" s="66" t="s">
        <v>39</v>
      </c>
      <c r="I62" s="424" t="s">
        <v>2291</v>
      </c>
      <c r="J62" s="133">
        <v>5</v>
      </c>
      <c r="K62" s="382">
        <v>4</v>
      </c>
      <c r="L62" s="196" t="s">
        <v>1994</v>
      </c>
      <c r="M62" s="382">
        <v>0</v>
      </c>
      <c r="N62" s="382">
        <v>0</v>
      </c>
      <c r="O62" s="68" t="s">
        <v>1980</v>
      </c>
      <c r="P62" s="68" t="s">
        <v>190</v>
      </c>
      <c r="Q62" s="592"/>
      <c r="R62" s="448"/>
      <c r="S62" s="120"/>
    </row>
    <row r="63" spans="2:19" ht="15" customHeight="1">
      <c r="B63" s="22">
        <v>57</v>
      </c>
      <c r="C63" s="452" t="s">
        <v>1071</v>
      </c>
      <c r="D63" s="457" t="s">
        <v>462</v>
      </c>
      <c r="E63" s="457">
        <v>11296</v>
      </c>
      <c r="F63" s="452" t="s">
        <v>33</v>
      </c>
      <c r="G63" s="457">
        <v>514101</v>
      </c>
      <c r="H63" s="66" t="s">
        <v>68</v>
      </c>
      <c r="I63" s="424" t="s">
        <v>2285</v>
      </c>
      <c r="J63" s="133">
        <v>6</v>
      </c>
      <c r="K63" s="382">
        <v>5</v>
      </c>
      <c r="L63" s="66" t="s">
        <v>1994</v>
      </c>
      <c r="M63" s="382">
        <v>7</v>
      </c>
      <c r="N63" s="382">
        <v>6</v>
      </c>
      <c r="O63" s="68" t="s">
        <v>1981</v>
      </c>
      <c r="P63" s="68" t="s">
        <v>679</v>
      </c>
      <c r="Q63" s="592"/>
      <c r="R63" s="448"/>
      <c r="S63" s="120"/>
    </row>
    <row r="64" spans="2:19" ht="15" customHeight="1">
      <c r="B64" s="66">
        <v>53</v>
      </c>
      <c r="C64" s="452" t="s">
        <v>1071</v>
      </c>
      <c r="D64" s="457" t="s">
        <v>462</v>
      </c>
      <c r="E64" s="457">
        <v>11296</v>
      </c>
      <c r="F64" s="515" t="s">
        <v>35</v>
      </c>
      <c r="G64" s="457">
        <v>741103</v>
      </c>
      <c r="H64" s="66" t="s">
        <v>49</v>
      </c>
      <c r="I64" s="424" t="s">
        <v>2286</v>
      </c>
      <c r="J64" s="133">
        <v>7</v>
      </c>
      <c r="K64" s="382">
        <v>0</v>
      </c>
      <c r="L64" s="66" t="s">
        <v>1994</v>
      </c>
      <c r="M64" s="382">
        <v>7</v>
      </c>
      <c r="N64" s="382">
        <v>0</v>
      </c>
      <c r="O64" s="68" t="s">
        <v>1981</v>
      </c>
      <c r="P64" s="68" t="s">
        <v>679</v>
      </c>
      <c r="Q64" s="592"/>
      <c r="R64" s="271"/>
      <c r="S64" s="120"/>
    </row>
    <row r="65" spans="2:19" ht="15" customHeight="1">
      <c r="B65" s="314">
        <v>58</v>
      </c>
      <c r="C65" s="452" t="s">
        <v>2080</v>
      </c>
      <c r="D65" s="457" t="s">
        <v>467</v>
      </c>
      <c r="E65" s="457">
        <v>92045</v>
      </c>
      <c r="F65" s="452" t="s">
        <v>1829</v>
      </c>
      <c r="G65" s="457">
        <v>732210</v>
      </c>
      <c r="H65" s="66" t="s">
        <v>685</v>
      </c>
      <c r="I65" s="424" t="s">
        <v>2324</v>
      </c>
      <c r="J65" s="133">
        <v>1</v>
      </c>
      <c r="K65" s="382">
        <v>0</v>
      </c>
      <c r="L65" s="66" t="s">
        <v>1994</v>
      </c>
      <c r="M65" s="382">
        <v>1</v>
      </c>
      <c r="N65" s="382">
        <v>0</v>
      </c>
      <c r="O65" s="156" t="s">
        <v>1979</v>
      </c>
      <c r="P65" s="68" t="s">
        <v>37</v>
      </c>
      <c r="Q65" s="545" t="s">
        <v>37</v>
      </c>
      <c r="R65" s="271"/>
      <c r="S65" s="120"/>
    </row>
    <row r="66" spans="2:19" customFormat="1" ht="15" customHeight="1">
      <c r="B66" s="591">
        <v>64</v>
      </c>
      <c r="C66" s="452" t="s">
        <v>2080</v>
      </c>
      <c r="D66" s="457" t="s">
        <v>467</v>
      </c>
      <c r="E66" s="457">
        <v>92045</v>
      </c>
      <c r="F66" s="452" t="s">
        <v>36</v>
      </c>
      <c r="G66" s="457">
        <v>711204</v>
      </c>
      <c r="H66" s="66" t="s">
        <v>94</v>
      </c>
      <c r="I66" s="424" t="s">
        <v>2280</v>
      </c>
      <c r="J66" s="133">
        <v>1</v>
      </c>
      <c r="K66" s="382">
        <v>0</v>
      </c>
      <c r="L66" s="66" t="s">
        <v>1996</v>
      </c>
      <c r="M66" s="382">
        <v>1</v>
      </c>
      <c r="N66" s="382">
        <v>0</v>
      </c>
      <c r="O66" s="68" t="s">
        <v>1054</v>
      </c>
      <c r="P66" s="68" t="s">
        <v>93</v>
      </c>
      <c r="Q66" s="596"/>
      <c r="R66" s="596"/>
      <c r="S66" s="120"/>
    </row>
    <row r="67" spans="2:19" customFormat="1" ht="15" customHeight="1">
      <c r="B67" s="66">
        <v>66</v>
      </c>
      <c r="C67" s="452" t="s">
        <v>2080</v>
      </c>
      <c r="D67" s="457" t="s">
        <v>467</v>
      </c>
      <c r="E67" s="457">
        <v>92045</v>
      </c>
      <c r="F67" s="452" t="s">
        <v>30</v>
      </c>
      <c r="G67" s="457">
        <v>752205</v>
      </c>
      <c r="H67" s="66" t="s">
        <v>62</v>
      </c>
      <c r="I67" s="424" t="s">
        <v>2280</v>
      </c>
      <c r="J67" s="133">
        <v>1</v>
      </c>
      <c r="K67" s="382">
        <v>0</v>
      </c>
      <c r="L67" s="66" t="s">
        <v>1996</v>
      </c>
      <c r="M67" s="382">
        <v>1</v>
      </c>
      <c r="N67" s="382">
        <v>0</v>
      </c>
      <c r="O67" s="68" t="s">
        <v>1054</v>
      </c>
      <c r="P67" s="68" t="s">
        <v>93</v>
      </c>
      <c r="Q67" s="596"/>
      <c r="R67" s="255"/>
      <c r="S67" s="120"/>
    </row>
    <row r="68" spans="2:19" customFormat="1" ht="15" customHeight="1">
      <c r="B68" s="314">
        <v>67</v>
      </c>
      <c r="C68" s="452" t="s">
        <v>2080</v>
      </c>
      <c r="D68" s="457" t="s">
        <v>467</v>
      </c>
      <c r="E68" s="457">
        <v>92045</v>
      </c>
      <c r="F68" s="452" t="s">
        <v>172</v>
      </c>
      <c r="G68" s="457">
        <v>722204</v>
      </c>
      <c r="H68" s="66" t="s">
        <v>164</v>
      </c>
      <c r="I68" s="424" t="s">
        <v>2282</v>
      </c>
      <c r="J68" s="133">
        <v>1</v>
      </c>
      <c r="K68" s="382">
        <v>0</v>
      </c>
      <c r="L68" s="66" t="s">
        <v>1996</v>
      </c>
      <c r="M68" s="382">
        <v>1</v>
      </c>
      <c r="N68" s="382">
        <v>0</v>
      </c>
      <c r="O68" s="68" t="s">
        <v>1054</v>
      </c>
      <c r="P68" s="68" t="s">
        <v>93</v>
      </c>
      <c r="Q68" s="545" t="s">
        <v>37</v>
      </c>
      <c r="R68" s="255"/>
      <c r="S68" s="120"/>
    </row>
    <row r="69" spans="2:19" customFormat="1" ht="15" customHeight="1">
      <c r="B69" s="591">
        <v>61</v>
      </c>
      <c r="C69" s="452" t="s">
        <v>2080</v>
      </c>
      <c r="D69" s="457" t="s">
        <v>467</v>
      </c>
      <c r="E69" s="457">
        <v>92045</v>
      </c>
      <c r="F69" s="452" t="s">
        <v>184</v>
      </c>
      <c r="G69" s="457">
        <v>513101</v>
      </c>
      <c r="H69" s="66" t="s">
        <v>185</v>
      </c>
      <c r="I69" s="424" t="s">
        <v>2270</v>
      </c>
      <c r="J69" s="133">
        <v>3</v>
      </c>
      <c r="K69" s="382">
        <v>3</v>
      </c>
      <c r="L69" s="66" t="s">
        <v>1994</v>
      </c>
      <c r="M69" s="382">
        <v>3</v>
      </c>
      <c r="N69" s="382">
        <v>3</v>
      </c>
      <c r="O69" s="156" t="s">
        <v>1979</v>
      </c>
      <c r="P69" s="68" t="s">
        <v>37</v>
      </c>
      <c r="Q69" s="449" t="s">
        <v>37</v>
      </c>
      <c r="R69" s="120"/>
      <c r="S69" s="120"/>
    </row>
    <row r="70" spans="2:19" customFormat="1" ht="15" customHeight="1">
      <c r="B70" s="66">
        <v>59</v>
      </c>
      <c r="C70" s="452" t="s">
        <v>2080</v>
      </c>
      <c r="D70" s="457" t="s">
        <v>467</v>
      </c>
      <c r="E70" s="457">
        <v>92045</v>
      </c>
      <c r="F70" s="452" t="s">
        <v>35</v>
      </c>
      <c r="G70" s="457">
        <v>741103</v>
      </c>
      <c r="H70" s="66" t="s">
        <v>49</v>
      </c>
      <c r="I70" s="424" t="s">
        <v>2279</v>
      </c>
      <c r="J70" s="133">
        <v>4</v>
      </c>
      <c r="K70" s="382">
        <v>0</v>
      </c>
      <c r="L70" s="66" t="s">
        <v>1996</v>
      </c>
      <c r="M70" s="382">
        <v>4</v>
      </c>
      <c r="N70" s="382">
        <v>0</v>
      </c>
      <c r="O70" s="68" t="s">
        <v>1054</v>
      </c>
      <c r="P70" s="68" t="s">
        <v>93</v>
      </c>
      <c r="Q70" s="255"/>
      <c r="R70" s="255"/>
      <c r="S70" s="120"/>
    </row>
    <row r="71" spans="2:19" customFormat="1" ht="15" customHeight="1">
      <c r="B71" s="66">
        <v>60</v>
      </c>
      <c r="C71" s="452" t="s">
        <v>2080</v>
      </c>
      <c r="D71" s="457" t="s">
        <v>467</v>
      </c>
      <c r="E71" s="457">
        <v>92045</v>
      </c>
      <c r="F71" s="452" t="s">
        <v>33</v>
      </c>
      <c r="G71" s="457">
        <v>514101</v>
      </c>
      <c r="H71" s="66" t="s">
        <v>68</v>
      </c>
      <c r="I71" s="425" t="s">
        <v>2278</v>
      </c>
      <c r="J71" s="133">
        <v>5</v>
      </c>
      <c r="K71" s="382">
        <v>5</v>
      </c>
      <c r="L71" s="66" t="s">
        <v>1994</v>
      </c>
      <c r="M71" s="382">
        <v>0</v>
      </c>
      <c r="N71" s="382">
        <v>0</v>
      </c>
      <c r="O71" s="68" t="s">
        <v>873</v>
      </c>
      <c r="P71" s="68" t="s">
        <v>677</v>
      </c>
      <c r="Q71" s="596"/>
      <c r="R71" s="255"/>
      <c r="S71" s="120"/>
    </row>
    <row r="72" spans="2:19" customFormat="1" ht="15" customHeight="1">
      <c r="B72" s="22">
        <v>68</v>
      </c>
      <c r="C72" s="452" t="s">
        <v>2080</v>
      </c>
      <c r="D72" s="457" t="s">
        <v>467</v>
      </c>
      <c r="E72" s="457">
        <v>92045</v>
      </c>
      <c r="F72" s="452" t="s">
        <v>53</v>
      </c>
      <c r="G72" s="457">
        <v>741201</v>
      </c>
      <c r="H72" s="66" t="s">
        <v>63</v>
      </c>
      <c r="I72" s="424" t="s">
        <v>2285</v>
      </c>
      <c r="J72" s="133">
        <v>6</v>
      </c>
      <c r="K72" s="382">
        <v>1</v>
      </c>
      <c r="L72" s="66" t="s">
        <v>1994</v>
      </c>
      <c r="M72" s="382">
        <v>6</v>
      </c>
      <c r="N72" s="382">
        <v>1</v>
      </c>
      <c r="O72" s="68" t="s">
        <v>101</v>
      </c>
      <c r="P72" s="349" t="s">
        <v>692</v>
      </c>
      <c r="Q72" s="596"/>
      <c r="R72" s="255"/>
      <c r="S72" s="120"/>
    </row>
    <row r="73" spans="2:19" customFormat="1" ht="15" customHeight="1">
      <c r="B73" s="66">
        <v>62</v>
      </c>
      <c r="C73" s="452" t="s">
        <v>2080</v>
      </c>
      <c r="D73" s="457" t="s">
        <v>467</v>
      </c>
      <c r="E73" s="457">
        <v>92045</v>
      </c>
      <c r="F73" s="452" t="s">
        <v>40</v>
      </c>
      <c r="G73" s="457">
        <v>512001</v>
      </c>
      <c r="H73" s="66" t="s">
        <v>72</v>
      </c>
      <c r="I73" s="424" t="s">
        <v>2278</v>
      </c>
      <c r="J73" s="133">
        <v>7</v>
      </c>
      <c r="K73" s="382">
        <v>4</v>
      </c>
      <c r="L73" s="66" t="s">
        <v>1994</v>
      </c>
      <c r="M73" s="382">
        <v>0</v>
      </c>
      <c r="N73" s="382">
        <v>0</v>
      </c>
      <c r="O73" s="68" t="s">
        <v>873</v>
      </c>
      <c r="P73" s="68" t="s">
        <v>677</v>
      </c>
      <c r="Q73" s="596"/>
      <c r="R73" s="255"/>
      <c r="S73" s="120"/>
    </row>
    <row r="74" spans="2:19" ht="15" customHeight="1">
      <c r="B74" s="66">
        <v>63</v>
      </c>
      <c r="C74" s="452" t="s">
        <v>2080</v>
      </c>
      <c r="D74" s="457" t="s">
        <v>467</v>
      </c>
      <c r="E74" s="457">
        <v>92045</v>
      </c>
      <c r="F74" s="452" t="s">
        <v>66</v>
      </c>
      <c r="G74" s="457">
        <v>723103</v>
      </c>
      <c r="H74" s="66" t="s">
        <v>67</v>
      </c>
      <c r="I74" s="425" t="s">
        <v>2292</v>
      </c>
      <c r="J74" s="133">
        <v>10</v>
      </c>
      <c r="K74" s="382">
        <v>0</v>
      </c>
      <c r="L74" s="66" t="s">
        <v>1994</v>
      </c>
      <c r="M74" s="382">
        <v>0</v>
      </c>
      <c r="N74" s="382">
        <v>0</v>
      </c>
      <c r="O74" s="68" t="s">
        <v>873</v>
      </c>
      <c r="P74" s="68" t="s">
        <v>677</v>
      </c>
      <c r="Q74" s="549"/>
      <c r="R74" s="255"/>
      <c r="S74" s="120"/>
    </row>
    <row r="75" spans="2:19" ht="15" customHeight="1">
      <c r="B75" s="22">
        <v>65</v>
      </c>
      <c r="C75" s="452" t="s">
        <v>2080</v>
      </c>
      <c r="D75" s="457" t="s">
        <v>467</v>
      </c>
      <c r="E75" s="457">
        <v>92045</v>
      </c>
      <c r="F75" s="452" t="s">
        <v>41</v>
      </c>
      <c r="G75" s="457">
        <v>522301</v>
      </c>
      <c r="H75" s="66" t="s">
        <v>39</v>
      </c>
      <c r="I75" s="424" t="s">
        <v>2278</v>
      </c>
      <c r="J75" s="133">
        <v>13</v>
      </c>
      <c r="K75" s="382">
        <v>11</v>
      </c>
      <c r="L75" s="66" t="s">
        <v>1994</v>
      </c>
      <c r="M75" s="382">
        <v>0</v>
      </c>
      <c r="N75" s="382">
        <v>0</v>
      </c>
      <c r="O75" s="68" t="s">
        <v>873</v>
      </c>
      <c r="P75" s="68" t="s">
        <v>677</v>
      </c>
      <c r="Q75" s="545" t="s">
        <v>37</v>
      </c>
      <c r="R75" s="255"/>
      <c r="S75" s="120"/>
    </row>
    <row r="76" spans="2:19" ht="15" customHeight="1">
      <c r="B76" s="66">
        <v>72</v>
      </c>
      <c r="C76" s="521" t="s">
        <v>2016</v>
      </c>
      <c r="D76" s="456" t="s">
        <v>199</v>
      </c>
      <c r="E76" s="456">
        <v>34920</v>
      </c>
      <c r="F76" s="515" t="s">
        <v>91</v>
      </c>
      <c r="G76" s="457">
        <v>722307</v>
      </c>
      <c r="H76" s="66" t="s">
        <v>74</v>
      </c>
      <c r="I76" s="424" t="s">
        <v>2284</v>
      </c>
      <c r="J76" s="133">
        <v>1</v>
      </c>
      <c r="K76" s="381">
        <v>0</v>
      </c>
      <c r="L76" s="196" t="s">
        <v>1996</v>
      </c>
      <c r="M76" s="381">
        <v>1</v>
      </c>
      <c r="N76" s="381">
        <v>0</v>
      </c>
      <c r="O76" s="68" t="s">
        <v>1054</v>
      </c>
      <c r="P76" s="68" t="s">
        <v>93</v>
      </c>
      <c r="Q76" s="620"/>
      <c r="R76" s="120"/>
      <c r="S76" s="120"/>
    </row>
    <row r="77" spans="2:19" ht="15" customHeight="1">
      <c r="B77" s="66">
        <v>69</v>
      </c>
      <c r="C77" s="521" t="s">
        <v>2016</v>
      </c>
      <c r="D77" s="456" t="s">
        <v>199</v>
      </c>
      <c r="E77" s="456">
        <v>34920</v>
      </c>
      <c r="F77" s="452" t="s">
        <v>48</v>
      </c>
      <c r="G77" s="457">
        <v>741203</v>
      </c>
      <c r="H77" s="66" t="s">
        <v>57</v>
      </c>
      <c r="I77" s="65"/>
      <c r="J77" s="481">
        <v>0</v>
      </c>
      <c r="K77" s="381">
        <v>0</v>
      </c>
      <c r="L77" s="196" t="s">
        <v>1996</v>
      </c>
      <c r="M77" s="381">
        <v>0</v>
      </c>
      <c r="N77" s="381">
        <v>0</v>
      </c>
      <c r="O77" s="68" t="s">
        <v>1981</v>
      </c>
      <c r="P77" s="68"/>
      <c r="Q77" s="545" t="s">
        <v>37</v>
      </c>
      <c r="R77" s="120"/>
      <c r="S77" s="120"/>
    </row>
    <row r="78" spans="2:19" ht="15" customHeight="1">
      <c r="B78" s="591">
        <v>70</v>
      </c>
      <c r="C78" s="521" t="s">
        <v>2016</v>
      </c>
      <c r="D78" s="456" t="s">
        <v>199</v>
      </c>
      <c r="E78" s="456">
        <v>34920</v>
      </c>
      <c r="F78" s="452" t="s">
        <v>41</v>
      </c>
      <c r="G78" s="457">
        <v>522301</v>
      </c>
      <c r="H78" s="66" t="s">
        <v>39</v>
      </c>
      <c r="I78" s="73"/>
      <c r="J78" s="481">
        <v>0</v>
      </c>
      <c r="K78" s="381">
        <v>0</v>
      </c>
      <c r="L78" s="196" t="s">
        <v>1996</v>
      </c>
      <c r="M78" s="381">
        <v>0</v>
      </c>
      <c r="N78" s="381">
        <v>0</v>
      </c>
      <c r="O78" s="68" t="s">
        <v>1858</v>
      </c>
      <c r="P78" s="68"/>
      <c r="Q78" s="455"/>
      <c r="R78" s="120"/>
      <c r="S78" s="120"/>
    </row>
    <row r="79" spans="2:19" customFormat="1" ht="15" customHeight="1">
      <c r="B79" s="66">
        <v>71</v>
      </c>
      <c r="C79" s="521" t="s">
        <v>2016</v>
      </c>
      <c r="D79" s="456" t="s">
        <v>199</v>
      </c>
      <c r="E79" s="456">
        <v>34920</v>
      </c>
      <c r="F79" s="452" t="s">
        <v>31</v>
      </c>
      <c r="G79" s="457">
        <v>723103</v>
      </c>
      <c r="H79" s="66" t="s">
        <v>67</v>
      </c>
      <c r="I79" s="195"/>
      <c r="J79" s="481">
        <v>0</v>
      </c>
      <c r="K79" s="381">
        <v>0</v>
      </c>
      <c r="L79" s="196" t="s">
        <v>1996</v>
      </c>
      <c r="M79" s="381">
        <v>0</v>
      </c>
      <c r="N79" s="381">
        <v>0</v>
      </c>
      <c r="O79" s="68" t="s">
        <v>1054</v>
      </c>
      <c r="P79" s="68"/>
      <c r="Q79" s="455"/>
      <c r="R79" s="120"/>
      <c r="S79" s="120"/>
    </row>
    <row r="80" spans="2:19" customFormat="1" ht="15" customHeight="1">
      <c r="B80" s="66">
        <v>75</v>
      </c>
      <c r="C80" s="521" t="s">
        <v>2016</v>
      </c>
      <c r="D80" s="456" t="s">
        <v>199</v>
      </c>
      <c r="E80" s="456">
        <v>34920</v>
      </c>
      <c r="F80" s="452" t="s">
        <v>40</v>
      </c>
      <c r="G80" s="457">
        <v>512001</v>
      </c>
      <c r="H80" s="66" t="s">
        <v>72</v>
      </c>
      <c r="I80" s="424" t="s">
        <v>2284</v>
      </c>
      <c r="J80" s="259">
        <v>1</v>
      </c>
      <c r="K80" s="381">
        <v>1</v>
      </c>
      <c r="L80" s="196" t="s">
        <v>1996</v>
      </c>
      <c r="M80" s="381">
        <v>1</v>
      </c>
      <c r="N80" s="381">
        <v>1</v>
      </c>
      <c r="O80" s="68" t="s">
        <v>1858</v>
      </c>
      <c r="P80" s="68" t="s">
        <v>691</v>
      </c>
      <c r="Q80" s="197"/>
      <c r="R80" s="120"/>
      <c r="S80" s="120"/>
    </row>
    <row r="81" spans="2:19" customFormat="1" ht="15" customHeight="1">
      <c r="B81" s="591">
        <v>76</v>
      </c>
      <c r="C81" s="521" t="s">
        <v>2016</v>
      </c>
      <c r="D81" s="456" t="s">
        <v>199</v>
      </c>
      <c r="E81" s="456">
        <v>34920</v>
      </c>
      <c r="F81" s="515" t="s">
        <v>35</v>
      </c>
      <c r="G81" s="457">
        <v>741103</v>
      </c>
      <c r="H81" s="66" t="s">
        <v>49</v>
      </c>
      <c r="I81" s="424" t="s">
        <v>2286</v>
      </c>
      <c r="J81" s="259">
        <v>1</v>
      </c>
      <c r="K81" s="381">
        <v>0</v>
      </c>
      <c r="L81" s="266" t="s">
        <v>1994</v>
      </c>
      <c r="M81" s="381">
        <v>1</v>
      </c>
      <c r="N81" s="381">
        <v>0</v>
      </c>
      <c r="O81" s="68" t="s">
        <v>1981</v>
      </c>
      <c r="P81" s="68" t="s">
        <v>679</v>
      </c>
      <c r="Q81" s="272" t="s">
        <v>37</v>
      </c>
      <c r="R81" s="120"/>
      <c r="S81" s="120"/>
    </row>
    <row r="82" spans="2:19" customFormat="1" ht="15" customHeight="1">
      <c r="B82" s="66">
        <v>77</v>
      </c>
      <c r="C82" s="521" t="s">
        <v>2016</v>
      </c>
      <c r="D82" s="456" t="s">
        <v>199</v>
      </c>
      <c r="E82" s="456">
        <v>34920</v>
      </c>
      <c r="F82" s="452" t="s">
        <v>31</v>
      </c>
      <c r="G82" s="457">
        <v>723103</v>
      </c>
      <c r="H82" s="66" t="s">
        <v>67</v>
      </c>
      <c r="I82" s="424" t="s">
        <v>2287</v>
      </c>
      <c r="J82" s="259">
        <v>2</v>
      </c>
      <c r="K82" s="381">
        <v>0</v>
      </c>
      <c r="L82" s="196" t="s">
        <v>1996</v>
      </c>
      <c r="M82" s="381">
        <v>0</v>
      </c>
      <c r="N82" s="381">
        <v>0</v>
      </c>
      <c r="O82" s="68" t="s">
        <v>2079</v>
      </c>
      <c r="P82" s="68" t="s">
        <v>475</v>
      </c>
      <c r="Q82" s="592"/>
      <c r="R82" s="448"/>
      <c r="S82" s="120"/>
    </row>
    <row r="83" spans="2:19" customFormat="1" ht="15" customHeight="1">
      <c r="B83" s="66">
        <v>74</v>
      </c>
      <c r="C83" s="521" t="s">
        <v>2016</v>
      </c>
      <c r="D83" s="456" t="s">
        <v>199</v>
      </c>
      <c r="E83" s="456">
        <v>34920</v>
      </c>
      <c r="F83" s="452" t="s">
        <v>33</v>
      </c>
      <c r="G83" s="457">
        <v>514101</v>
      </c>
      <c r="H83" s="66" t="s">
        <v>68</v>
      </c>
      <c r="I83" s="424" t="s">
        <v>2282</v>
      </c>
      <c r="J83" s="259">
        <v>4</v>
      </c>
      <c r="K83" s="381">
        <v>4</v>
      </c>
      <c r="L83" s="196" t="s">
        <v>1996</v>
      </c>
      <c r="M83" s="381">
        <v>0</v>
      </c>
      <c r="N83" s="381">
        <v>0</v>
      </c>
      <c r="O83" s="68" t="s">
        <v>1858</v>
      </c>
      <c r="P83" s="68" t="s">
        <v>691</v>
      </c>
      <c r="Q83" s="197"/>
      <c r="R83" s="120"/>
      <c r="S83" s="120"/>
    </row>
    <row r="84" spans="2:19" customFormat="1" ht="15" customHeight="1">
      <c r="B84" s="591">
        <v>73</v>
      </c>
      <c r="C84" s="521" t="s">
        <v>2016</v>
      </c>
      <c r="D84" s="456" t="s">
        <v>199</v>
      </c>
      <c r="E84" s="456">
        <v>34920</v>
      </c>
      <c r="F84" s="452" t="s">
        <v>41</v>
      </c>
      <c r="G84" s="457">
        <v>522301</v>
      </c>
      <c r="H84" s="66" t="s">
        <v>39</v>
      </c>
      <c r="I84" s="426" t="s">
        <v>2284</v>
      </c>
      <c r="J84" s="259">
        <v>12</v>
      </c>
      <c r="K84" s="381">
        <v>11</v>
      </c>
      <c r="L84" s="196" t="s">
        <v>1996</v>
      </c>
      <c r="M84" s="381">
        <v>7</v>
      </c>
      <c r="N84" s="381">
        <v>7</v>
      </c>
      <c r="O84" s="68" t="s">
        <v>1858</v>
      </c>
      <c r="P84" s="68" t="s">
        <v>691</v>
      </c>
      <c r="Q84" s="272" t="s">
        <v>37</v>
      </c>
      <c r="R84" s="120"/>
      <c r="S84" s="120"/>
    </row>
    <row r="85" spans="2:19" customFormat="1" ht="15" customHeight="1">
      <c r="B85" s="314">
        <v>82</v>
      </c>
      <c r="C85" s="515" t="s">
        <v>1051</v>
      </c>
      <c r="D85" s="457" t="s">
        <v>215</v>
      </c>
      <c r="E85" s="565">
        <v>89004</v>
      </c>
      <c r="F85" s="452" t="s">
        <v>40</v>
      </c>
      <c r="G85" s="457">
        <v>512001</v>
      </c>
      <c r="H85" s="66" t="s">
        <v>72</v>
      </c>
      <c r="I85" s="424" t="s">
        <v>2284</v>
      </c>
      <c r="J85" s="133">
        <v>1</v>
      </c>
      <c r="K85" s="382">
        <v>1</v>
      </c>
      <c r="L85" s="66" t="s">
        <v>1994</v>
      </c>
      <c r="M85" s="382">
        <v>0</v>
      </c>
      <c r="N85" s="382">
        <v>0</v>
      </c>
      <c r="O85" s="68" t="s">
        <v>1858</v>
      </c>
      <c r="P85" s="68" t="s">
        <v>691</v>
      </c>
      <c r="Q85" s="197"/>
      <c r="R85" s="120"/>
      <c r="S85" s="120"/>
    </row>
    <row r="86" spans="2:19" customFormat="1" ht="15" customHeight="1">
      <c r="B86" s="66">
        <v>78</v>
      </c>
      <c r="C86" s="515" t="s">
        <v>1051</v>
      </c>
      <c r="D86" s="457" t="s">
        <v>215</v>
      </c>
      <c r="E86" s="565">
        <v>89004</v>
      </c>
      <c r="F86" s="452" t="s">
        <v>41</v>
      </c>
      <c r="G86" s="457">
        <v>522301</v>
      </c>
      <c r="H86" s="66" t="s">
        <v>39</v>
      </c>
      <c r="I86" s="73"/>
      <c r="J86" s="481">
        <v>0</v>
      </c>
      <c r="K86" s="382">
        <v>0</v>
      </c>
      <c r="L86" s="66" t="s">
        <v>1994</v>
      </c>
      <c r="M86" s="382">
        <v>0</v>
      </c>
      <c r="N86" s="382">
        <v>0</v>
      </c>
      <c r="O86" s="68" t="s">
        <v>1858</v>
      </c>
      <c r="P86" s="68" t="s">
        <v>691</v>
      </c>
      <c r="Q86" s="120"/>
      <c r="R86" s="448"/>
      <c r="S86" s="120"/>
    </row>
    <row r="87" spans="2:19" customFormat="1" ht="15" customHeight="1">
      <c r="B87" s="591">
        <v>79</v>
      </c>
      <c r="C87" s="515" t="s">
        <v>1051</v>
      </c>
      <c r="D87" s="457" t="s">
        <v>215</v>
      </c>
      <c r="E87" s="565">
        <v>89004</v>
      </c>
      <c r="F87" s="452" t="s">
        <v>465</v>
      </c>
      <c r="G87" s="457">
        <v>432106</v>
      </c>
      <c r="H87" s="66" t="s">
        <v>217</v>
      </c>
      <c r="I87" s="73"/>
      <c r="J87" s="481">
        <v>0</v>
      </c>
      <c r="K87" s="382">
        <v>0</v>
      </c>
      <c r="L87" s="128" t="s">
        <v>1996</v>
      </c>
      <c r="M87" s="358">
        <v>0</v>
      </c>
      <c r="N87" s="358">
        <v>0</v>
      </c>
      <c r="O87" s="64" t="s">
        <v>1061</v>
      </c>
      <c r="P87" s="64" t="s">
        <v>32</v>
      </c>
      <c r="Q87" s="197"/>
      <c r="R87" s="129"/>
      <c r="S87" s="120"/>
    </row>
    <row r="88" spans="2:19" customFormat="1" ht="15" customHeight="1">
      <c r="B88" s="66">
        <v>80</v>
      </c>
      <c r="C88" s="515" t="s">
        <v>1051</v>
      </c>
      <c r="D88" s="457" t="s">
        <v>215</v>
      </c>
      <c r="E88" s="565">
        <v>89004</v>
      </c>
      <c r="F88" s="452" t="s">
        <v>47</v>
      </c>
      <c r="G88" s="457">
        <v>721306</v>
      </c>
      <c r="H88" s="66" t="s">
        <v>56</v>
      </c>
      <c r="I88" s="195"/>
      <c r="J88" s="481">
        <v>0</v>
      </c>
      <c r="K88" s="382">
        <v>0</v>
      </c>
      <c r="L88" s="66" t="s">
        <v>1996</v>
      </c>
      <c r="M88" s="382">
        <v>1</v>
      </c>
      <c r="N88" s="382">
        <v>0</v>
      </c>
      <c r="O88" s="68" t="s">
        <v>1054</v>
      </c>
      <c r="P88" s="68" t="s">
        <v>93</v>
      </c>
      <c r="Q88" s="197"/>
      <c r="R88" s="448"/>
      <c r="S88" s="120"/>
    </row>
    <row r="89" spans="2:19" customFormat="1" ht="15" customHeight="1">
      <c r="B89" s="66">
        <v>84</v>
      </c>
      <c r="C89" s="515" t="s">
        <v>1051</v>
      </c>
      <c r="D89" s="457" t="s">
        <v>215</v>
      </c>
      <c r="E89" s="565">
        <v>89004</v>
      </c>
      <c r="F89" s="452" t="s">
        <v>34</v>
      </c>
      <c r="G89" s="457">
        <v>751201</v>
      </c>
      <c r="H89" s="66" t="s">
        <v>162</v>
      </c>
      <c r="I89" s="428" t="s">
        <v>2282</v>
      </c>
      <c r="J89" s="133">
        <v>1</v>
      </c>
      <c r="K89" s="382">
        <v>1</v>
      </c>
      <c r="L89" s="66" t="s">
        <v>1994</v>
      </c>
      <c r="M89" s="382">
        <v>0</v>
      </c>
      <c r="N89" s="382">
        <v>0</v>
      </c>
      <c r="O89" s="68" t="s">
        <v>1858</v>
      </c>
      <c r="P89" s="68" t="s">
        <v>691</v>
      </c>
      <c r="Q89" s="592"/>
      <c r="R89" s="448"/>
      <c r="S89" s="120"/>
    </row>
    <row r="90" spans="2:19" customFormat="1" ht="15" customHeight="1">
      <c r="B90" s="22">
        <v>81</v>
      </c>
      <c r="C90" s="515" t="s">
        <v>1051</v>
      </c>
      <c r="D90" s="457" t="s">
        <v>215</v>
      </c>
      <c r="E90" s="565">
        <v>89004</v>
      </c>
      <c r="F90" s="452" t="s">
        <v>41</v>
      </c>
      <c r="G90" s="457">
        <v>522301</v>
      </c>
      <c r="H90" s="66" t="s">
        <v>39</v>
      </c>
      <c r="I90" s="424" t="s">
        <v>2283</v>
      </c>
      <c r="J90" s="436">
        <v>7</v>
      </c>
      <c r="K90" s="489">
        <v>7</v>
      </c>
      <c r="L90" s="66" t="s">
        <v>1994</v>
      </c>
      <c r="M90" s="382">
        <v>0</v>
      </c>
      <c r="N90" s="382">
        <v>0</v>
      </c>
      <c r="O90" s="68" t="s">
        <v>1858</v>
      </c>
      <c r="P90" s="68" t="s">
        <v>691</v>
      </c>
      <c r="Q90" s="197"/>
      <c r="R90" s="120"/>
      <c r="S90" s="120"/>
    </row>
    <row r="91" spans="2:19" ht="15" customHeight="1">
      <c r="B91" s="66">
        <v>83</v>
      </c>
      <c r="C91" s="515" t="s">
        <v>1051</v>
      </c>
      <c r="D91" s="457" t="s">
        <v>215</v>
      </c>
      <c r="E91" s="565">
        <v>89004</v>
      </c>
      <c r="F91" s="452" t="s">
        <v>33</v>
      </c>
      <c r="G91" s="457">
        <v>514101</v>
      </c>
      <c r="H91" s="66" t="s">
        <v>68</v>
      </c>
      <c r="I91" s="426" t="s">
        <v>2283</v>
      </c>
      <c r="J91" s="133">
        <v>10</v>
      </c>
      <c r="K91" s="382">
        <v>7</v>
      </c>
      <c r="L91" s="66" t="s">
        <v>1994</v>
      </c>
      <c r="M91" s="382">
        <v>0</v>
      </c>
      <c r="N91" s="382">
        <v>0</v>
      </c>
      <c r="O91" s="68" t="s">
        <v>1858</v>
      </c>
      <c r="P91" s="68" t="s">
        <v>691</v>
      </c>
      <c r="Q91" s="197"/>
      <c r="R91" s="120"/>
      <c r="S91" s="120"/>
    </row>
    <row r="92" spans="2:19" customFormat="1" ht="15" customHeight="1">
      <c r="B92" s="314">
        <v>85</v>
      </c>
      <c r="C92" s="452" t="s">
        <v>1995</v>
      </c>
      <c r="D92" s="457" t="s">
        <v>1809</v>
      </c>
      <c r="E92" s="457">
        <v>90891</v>
      </c>
      <c r="F92" s="452" t="s">
        <v>40</v>
      </c>
      <c r="G92" s="457">
        <v>512001</v>
      </c>
      <c r="H92" s="66" t="s">
        <v>72</v>
      </c>
      <c r="I92" s="424" t="s">
        <v>2290</v>
      </c>
      <c r="J92" s="133">
        <v>6</v>
      </c>
      <c r="K92" s="382">
        <v>1</v>
      </c>
      <c r="L92" s="66" t="s">
        <v>1994</v>
      </c>
      <c r="M92" s="382">
        <v>0</v>
      </c>
      <c r="N92" s="382">
        <v>0</v>
      </c>
      <c r="O92" s="297" t="s">
        <v>101</v>
      </c>
      <c r="P92" s="297" t="s">
        <v>692</v>
      </c>
      <c r="Q92" s="197"/>
      <c r="R92" s="120"/>
      <c r="S92" s="120"/>
    </row>
    <row r="93" spans="2:19" ht="15" customHeight="1">
      <c r="B93" s="22">
        <v>86</v>
      </c>
      <c r="C93" s="452" t="s">
        <v>2153</v>
      </c>
      <c r="D93" s="457" t="s">
        <v>428</v>
      </c>
      <c r="E93" s="457">
        <v>49570</v>
      </c>
      <c r="F93" s="452" t="s">
        <v>1041</v>
      </c>
      <c r="G93" s="457">
        <v>713203</v>
      </c>
      <c r="H93" s="66" t="s">
        <v>59</v>
      </c>
      <c r="I93" s="424" t="s">
        <v>2283</v>
      </c>
      <c r="J93" s="275">
        <v>1</v>
      </c>
      <c r="K93" s="381">
        <v>0</v>
      </c>
      <c r="L93" s="66" t="s">
        <v>1996</v>
      </c>
      <c r="M93" s="382">
        <v>0</v>
      </c>
      <c r="N93" s="382">
        <v>0</v>
      </c>
      <c r="O93" s="68" t="s">
        <v>1054</v>
      </c>
      <c r="P93" s="68" t="s">
        <v>93</v>
      </c>
      <c r="Q93" s="592"/>
      <c r="R93" s="448"/>
      <c r="S93" s="120"/>
    </row>
    <row r="94" spans="2:19" ht="15" customHeight="1">
      <c r="B94" s="66">
        <v>87</v>
      </c>
      <c r="C94" s="452" t="s">
        <v>2153</v>
      </c>
      <c r="D94" s="457" t="s">
        <v>428</v>
      </c>
      <c r="E94" s="457">
        <v>49570</v>
      </c>
      <c r="F94" s="519" t="s">
        <v>36</v>
      </c>
      <c r="G94" s="457">
        <v>711204</v>
      </c>
      <c r="H94" s="66" t="s">
        <v>94</v>
      </c>
      <c r="I94" s="66"/>
      <c r="J94" s="481">
        <v>0</v>
      </c>
      <c r="K94" s="66">
        <v>0</v>
      </c>
      <c r="L94" s="66" t="s">
        <v>1994</v>
      </c>
      <c r="M94" s="66">
        <v>0</v>
      </c>
      <c r="N94" s="66">
        <v>0</v>
      </c>
      <c r="O94" s="68" t="s">
        <v>1054</v>
      </c>
      <c r="P94" s="68" t="s">
        <v>93</v>
      </c>
      <c r="Q94" s="315"/>
      <c r="R94" s="315"/>
      <c r="S94" s="315"/>
    </row>
    <row r="95" spans="2:19" ht="15" customHeight="1">
      <c r="B95" s="314">
        <v>91</v>
      </c>
      <c r="C95" s="452" t="s">
        <v>2153</v>
      </c>
      <c r="D95" s="457" t="s">
        <v>428</v>
      </c>
      <c r="E95" s="457">
        <v>49570</v>
      </c>
      <c r="F95" s="452" t="s">
        <v>172</v>
      </c>
      <c r="G95" s="457">
        <v>722204</v>
      </c>
      <c r="H95" s="66" t="s">
        <v>164</v>
      </c>
      <c r="I95" s="283"/>
      <c r="J95" s="481">
        <v>0</v>
      </c>
      <c r="K95" s="381">
        <v>0</v>
      </c>
      <c r="L95" s="66" t="s">
        <v>1994</v>
      </c>
      <c r="M95" s="382">
        <v>0</v>
      </c>
      <c r="N95" s="382">
        <v>0</v>
      </c>
      <c r="O95" s="68" t="s">
        <v>1054</v>
      </c>
      <c r="P95" s="68" t="s">
        <v>93</v>
      </c>
      <c r="Q95" s="120"/>
      <c r="R95" s="120"/>
      <c r="S95" s="120"/>
    </row>
    <row r="96" spans="2:19" ht="15" customHeight="1">
      <c r="B96" s="22">
        <v>95</v>
      </c>
      <c r="C96" s="452" t="s">
        <v>2153</v>
      </c>
      <c r="D96" s="457" t="s">
        <v>428</v>
      </c>
      <c r="E96" s="457">
        <v>49570</v>
      </c>
      <c r="F96" s="452" t="s">
        <v>1055</v>
      </c>
      <c r="G96" s="457">
        <v>843103</v>
      </c>
      <c r="H96" s="66" t="s">
        <v>165</v>
      </c>
      <c r="I96" s="424" t="s">
        <v>2280</v>
      </c>
      <c r="J96" s="259">
        <v>1</v>
      </c>
      <c r="K96" s="381">
        <v>0</v>
      </c>
      <c r="L96" s="66" t="s">
        <v>1994</v>
      </c>
      <c r="M96" s="382">
        <v>1</v>
      </c>
      <c r="N96" s="382">
        <v>0</v>
      </c>
      <c r="O96" s="68" t="s">
        <v>1981</v>
      </c>
      <c r="P96" s="68" t="s">
        <v>679</v>
      </c>
      <c r="Q96" s="120"/>
      <c r="R96" s="120"/>
      <c r="S96" s="120"/>
    </row>
    <row r="97" spans="2:19" customFormat="1" ht="15" customHeight="1">
      <c r="B97" s="314">
        <v>88</v>
      </c>
      <c r="C97" s="452" t="s">
        <v>2153</v>
      </c>
      <c r="D97" s="457" t="s">
        <v>428</v>
      </c>
      <c r="E97" s="457">
        <v>49570</v>
      </c>
      <c r="F97" s="452" t="s">
        <v>169</v>
      </c>
      <c r="G97" s="457">
        <v>962907</v>
      </c>
      <c r="H97" s="66" t="s">
        <v>170</v>
      </c>
      <c r="I97" s="425" t="s">
        <v>2282</v>
      </c>
      <c r="J97" s="259">
        <v>2</v>
      </c>
      <c r="K97" s="381">
        <v>2</v>
      </c>
      <c r="L97" s="66" t="s">
        <v>1994</v>
      </c>
      <c r="M97" s="382">
        <v>2</v>
      </c>
      <c r="N97" s="382">
        <v>2</v>
      </c>
      <c r="O97" s="68" t="s">
        <v>873</v>
      </c>
      <c r="P97" s="68" t="s">
        <v>677</v>
      </c>
      <c r="Q97" s="592"/>
      <c r="R97" s="120"/>
      <c r="S97" s="120"/>
    </row>
    <row r="98" spans="2:19" customFormat="1" ht="15" customHeight="1">
      <c r="B98" s="66">
        <v>90</v>
      </c>
      <c r="C98" s="452" t="s">
        <v>2153</v>
      </c>
      <c r="D98" s="457" t="s">
        <v>428</v>
      </c>
      <c r="E98" s="457">
        <v>49570</v>
      </c>
      <c r="F98" s="452" t="s">
        <v>41</v>
      </c>
      <c r="G98" s="457">
        <v>522301</v>
      </c>
      <c r="H98" s="66" t="s">
        <v>39</v>
      </c>
      <c r="I98" s="424" t="s">
        <v>2283</v>
      </c>
      <c r="J98" s="259">
        <v>2</v>
      </c>
      <c r="K98" s="381">
        <v>2</v>
      </c>
      <c r="L98" s="66" t="s">
        <v>1994</v>
      </c>
      <c r="M98" s="382">
        <v>2</v>
      </c>
      <c r="N98" s="382">
        <v>2</v>
      </c>
      <c r="O98" s="68" t="s">
        <v>873</v>
      </c>
      <c r="P98" s="68" t="s">
        <v>677</v>
      </c>
      <c r="Q98" s="120"/>
      <c r="R98" s="120"/>
      <c r="S98" s="120"/>
    </row>
    <row r="99" spans="2:19" customFormat="1" ht="15" customHeight="1">
      <c r="B99" s="591">
        <v>97</v>
      </c>
      <c r="C99" s="452" t="s">
        <v>2153</v>
      </c>
      <c r="D99" s="457" t="s">
        <v>428</v>
      </c>
      <c r="E99" s="457">
        <v>49570</v>
      </c>
      <c r="F99" s="452" t="s">
        <v>171</v>
      </c>
      <c r="G99" s="457">
        <v>712618</v>
      </c>
      <c r="H99" s="66" t="s">
        <v>77</v>
      </c>
      <c r="I99" s="423" t="s">
        <v>2285</v>
      </c>
      <c r="J99" s="259">
        <v>3</v>
      </c>
      <c r="K99" s="381">
        <v>0</v>
      </c>
      <c r="L99" s="128" t="s">
        <v>1996</v>
      </c>
      <c r="M99" s="358">
        <v>0</v>
      </c>
      <c r="N99" s="358">
        <v>0</v>
      </c>
      <c r="O99" s="68" t="s">
        <v>1054</v>
      </c>
      <c r="P99" s="68" t="s">
        <v>93</v>
      </c>
      <c r="Q99" s="197"/>
      <c r="R99" s="120"/>
      <c r="S99" s="120"/>
    </row>
    <row r="100" spans="2:19" customFormat="1" ht="15" customHeight="1">
      <c r="B100" s="66">
        <v>93</v>
      </c>
      <c r="C100" s="452" t="s">
        <v>2153</v>
      </c>
      <c r="D100" s="457" t="s">
        <v>428</v>
      </c>
      <c r="E100" s="457">
        <v>49570</v>
      </c>
      <c r="F100" s="452" t="s">
        <v>35</v>
      </c>
      <c r="G100" s="457">
        <v>741102</v>
      </c>
      <c r="H100" s="66" t="s">
        <v>49</v>
      </c>
      <c r="I100" s="424" t="s">
        <v>2285</v>
      </c>
      <c r="J100" s="259">
        <v>5</v>
      </c>
      <c r="K100" s="381">
        <v>0</v>
      </c>
      <c r="L100" s="66" t="s">
        <v>1996</v>
      </c>
      <c r="M100" s="382">
        <v>0</v>
      </c>
      <c r="N100" s="382">
        <v>0</v>
      </c>
      <c r="O100" s="64" t="s">
        <v>1054</v>
      </c>
      <c r="P100" s="68" t="s">
        <v>93</v>
      </c>
      <c r="Q100" s="120"/>
      <c r="R100" s="120"/>
      <c r="S100" s="120"/>
    </row>
    <row r="101" spans="2:19" ht="15" customHeight="1">
      <c r="B101" s="66">
        <v>92</v>
      </c>
      <c r="C101" s="452" t="s">
        <v>2153</v>
      </c>
      <c r="D101" s="457" t="s">
        <v>428</v>
      </c>
      <c r="E101" s="457">
        <v>49570</v>
      </c>
      <c r="F101" s="452" t="s">
        <v>34</v>
      </c>
      <c r="G101" s="457">
        <v>751201</v>
      </c>
      <c r="H101" s="66" t="s">
        <v>162</v>
      </c>
      <c r="I101" s="424" t="s">
        <v>2280</v>
      </c>
      <c r="J101" s="259">
        <v>7</v>
      </c>
      <c r="K101" s="381">
        <v>7</v>
      </c>
      <c r="L101" s="128" t="s">
        <v>1996</v>
      </c>
      <c r="M101" s="358">
        <v>0</v>
      </c>
      <c r="N101" s="358">
        <v>0</v>
      </c>
      <c r="O101" s="68" t="s">
        <v>1054</v>
      </c>
      <c r="P101" s="68" t="s">
        <v>93</v>
      </c>
      <c r="Q101" s="197"/>
      <c r="R101" s="120"/>
      <c r="S101" s="120"/>
    </row>
    <row r="102" spans="2:19" ht="15" customHeight="1">
      <c r="B102" s="22">
        <v>89</v>
      </c>
      <c r="C102" s="452" t="s">
        <v>2153</v>
      </c>
      <c r="D102" s="457" t="s">
        <v>428</v>
      </c>
      <c r="E102" s="457">
        <v>49570</v>
      </c>
      <c r="F102" s="452" t="s">
        <v>41</v>
      </c>
      <c r="G102" s="457">
        <v>522301</v>
      </c>
      <c r="H102" s="66" t="s">
        <v>39</v>
      </c>
      <c r="I102" s="423" t="s">
        <v>2283</v>
      </c>
      <c r="J102" s="441">
        <v>8</v>
      </c>
      <c r="K102" s="487">
        <v>7</v>
      </c>
      <c r="L102" s="66" t="s">
        <v>1996</v>
      </c>
      <c r="M102" s="382">
        <v>0</v>
      </c>
      <c r="N102" s="382">
        <v>0</v>
      </c>
      <c r="O102" s="68" t="s">
        <v>1054</v>
      </c>
      <c r="P102" s="68" t="s">
        <v>93</v>
      </c>
      <c r="Q102" s="592"/>
      <c r="R102" s="120"/>
      <c r="S102" s="120"/>
    </row>
    <row r="103" spans="2:19" ht="15" customHeight="1">
      <c r="B103" s="314">
        <v>94</v>
      </c>
      <c r="C103" s="452" t="s">
        <v>2153</v>
      </c>
      <c r="D103" s="457" t="s">
        <v>428</v>
      </c>
      <c r="E103" s="457">
        <v>49570</v>
      </c>
      <c r="F103" s="452" t="s">
        <v>33</v>
      </c>
      <c r="G103" s="500">
        <v>514101</v>
      </c>
      <c r="H103" s="66" t="s">
        <v>68</v>
      </c>
      <c r="I103" s="424" t="s">
        <v>2342</v>
      </c>
      <c r="J103" s="441">
        <v>23</v>
      </c>
      <c r="K103" s="487">
        <v>14</v>
      </c>
      <c r="L103" s="457" t="s">
        <v>1996</v>
      </c>
      <c r="M103" s="489">
        <v>0</v>
      </c>
      <c r="N103" s="489">
        <v>0</v>
      </c>
      <c r="O103" s="156" t="s">
        <v>1073</v>
      </c>
      <c r="P103" s="68" t="s">
        <v>693</v>
      </c>
      <c r="Q103" s="197"/>
      <c r="R103" s="120"/>
      <c r="S103" s="120"/>
    </row>
    <row r="104" spans="2:19" ht="15" customHeight="1">
      <c r="B104" s="66">
        <v>96</v>
      </c>
      <c r="C104" s="452" t="s">
        <v>2153</v>
      </c>
      <c r="D104" s="457" t="s">
        <v>428</v>
      </c>
      <c r="E104" s="457">
        <v>49570</v>
      </c>
      <c r="F104" s="452" t="s">
        <v>31</v>
      </c>
      <c r="G104" s="457">
        <v>723103</v>
      </c>
      <c r="H104" s="66" t="s">
        <v>67</v>
      </c>
      <c r="I104" s="424" t="s">
        <v>2342</v>
      </c>
      <c r="J104" s="259">
        <v>34</v>
      </c>
      <c r="K104" s="381">
        <v>1</v>
      </c>
      <c r="L104" s="66" t="s">
        <v>1996</v>
      </c>
      <c r="M104" s="382">
        <v>0</v>
      </c>
      <c r="N104" s="382">
        <v>0</v>
      </c>
      <c r="O104" s="156" t="s">
        <v>1073</v>
      </c>
      <c r="P104" s="68" t="s">
        <v>693</v>
      </c>
      <c r="Q104" s="197"/>
      <c r="R104" s="120"/>
      <c r="S104" s="120"/>
    </row>
    <row r="105" spans="2:19" ht="15" customHeight="1">
      <c r="B105" s="22">
        <v>98</v>
      </c>
      <c r="C105" s="452" t="s">
        <v>2077</v>
      </c>
      <c r="D105" s="457" t="s">
        <v>449</v>
      </c>
      <c r="E105" s="565">
        <v>6426</v>
      </c>
      <c r="F105" s="452" t="s">
        <v>1041</v>
      </c>
      <c r="G105" s="457">
        <v>713203</v>
      </c>
      <c r="H105" s="66" t="s">
        <v>59</v>
      </c>
      <c r="I105" s="424" t="s">
        <v>2370</v>
      </c>
      <c r="J105" s="65">
        <v>1</v>
      </c>
      <c r="K105" s="382">
        <v>0</v>
      </c>
      <c r="L105" s="196" t="s">
        <v>1994</v>
      </c>
      <c r="M105" s="382">
        <v>1</v>
      </c>
      <c r="N105" s="382">
        <v>0</v>
      </c>
      <c r="O105" s="68" t="s">
        <v>2078</v>
      </c>
      <c r="P105" s="68" t="s">
        <v>679</v>
      </c>
      <c r="Q105" s="120"/>
      <c r="R105" s="120"/>
      <c r="S105" s="120"/>
    </row>
    <row r="106" spans="2:19" ht="15" customHeight="1">
      <c r="B106" s="66">
        <v>99</v>
      </c>
      <c r="C106" s="452" t="s">
        <v>2077</v>
      </c>
      <c r="D106" s="457" t="s">
        <v>449</v>
      </c>
      <c r="E106" s="565">
        <v>6426</v>
      </c>
      <c r="F106" s="452" t="s">
        <v>36</v>
      </c>
      <c r="G106" s="457">
        <v>711204</v>
      </c>
      <c r="H106" s="66" t="s">
        <v>94</v>
      </c>
      <c r="I106" s="431" t="s">
        <v>2370</v>
      </c>
      <c r="J106" s="133">
        <v>1</v>
      </c>
      <c r="K106" s="382">
        <v>0</v>
      </c>
      <c r="L106" s="196" t="s">
        <v>1994</v>
      </c>
      <c r="M106" s="382">
        <v>1</v>
      </c>
      <c r="N106" s="382">
        <v>0</v>
      </c>
      <c r="O106" s="68" t="s">
        <v>2078</v>
      </c>
      <c r="P106" s="68" t="s">
        <v>679</v>
      </c>
      <c r="Q106" s="120"/>
      <c r="R106" s="120"/>
      <c r="S106" s="120"/>
    </row>
    <row r="107" spans="2:19" customFormat="1" ht="15" customHeight="1">
      <c r="B107" s="314">
        <v>103</v>
      </c>
      <c r="C107" s="521" t="s">
        <v>2145</v>
      </c>
      <c r="D107" s="456" t="s">
        <v>449</v>
      </c>
      <c r="E107" s="456">
        <v>267036</v>
      </c>
      <c r="F107" s="452" t="s">
        <v>1041</v>
      </c>
      <c r="G107" s="472">
        <v>713201</v>
      </c>
      <c r="H107" s="66" t="s">
        <v>59</v>
      </c>
      <c r="I107" s="666" t="s">
        <v>2370</v>
      </c>
      <c r="J107" s="115">
        <v>1</v>
      </c>
      <c r="K107" s="358">
        <v>0</v>
      </c>
      <c r="L107" s="196" t="s">
        <v>1994</v>
      </c>
      <c r="M107" s="358">
        <v>1</v>
      </c>
      <c r="N107" s="358">
        <v>0</v>
      </c>
      <c r="O107" s="64" t="s">
        <v>1981</v>
      </c>
      <c r="P107" s="64" t="s">
        <v>679</v>
      </c>
      <c r="Q107" s="120"/>
      <c r="R107" s="120"/>
      <c r="S107" s="120"/>
    </row>
    <row r="108" spans="2:19" customFormat="1" ht="15" customHeight="1">
      <c r="B108" s="22">
        <v>104</v>
      </c>
      <c r="C108" s="521" t="s">
        <v>2145</v>
      </c>
      <c r="D108" s="456" t="s">
        <v>449</v>
      </c>
      <c r="E108" s="456">
        <v>267036</v>
      </c>
      <c r="F108" s="452" t="s">
        <v>36</v>
      </c>
      <c r="G108" s="457">
        <v>711204</v>
      </c>
      <c r="H108" s="66" t="s">
        <v>94</v>
      </c>
      <c r="I108" s="431" t="s">
        <v>2370</v>
      </c>
      <c r="J108" s="192">
        <v>1</v>
      </c>
      <c r="K108" s="358">
        <v>0</v>
      </c>
      <c r="L108" s="196" t="s">
        <v>1994</v>
      </c>
      <c r="M108" s="358">
        <v>1</v>
      </c>
      <c r="N108" s="358">
        <v>0</v>
      </c>
      <c r="O108" s="64" t="s">
        <v>1981</v>
      </c>
      <c r="P108" s="64" t="s">
        <v>679</v>
      </c>
      <c r="Q108" s="332"/>
      <c r="R108" s="332"/>
      <c r="S108" s="332"/>
    </row>
    <row r="109" spans="2:19" customFormat="1" ht="15" customHeight="1">
      <c r="B109" s="66">
        <v>105</v>
      </c>
      <c r="C109" s="521" t="s">
        <v>2145</v>
      </c>
      <c r="D109" s="456" t="s">
        <v>449</v>
      </c>
      <c r="E109" s="456">
        <v>267036</v>
      </c>
      <c r="F109" s="515" t="s">
        <v>35</v>
      </c>
      <c r="G109" s="457">
        <v>741103</v>
      </c>
      <c r="H109" s="66" t="s">
        <v>49</v>
      </c>
      <c r="I109" s="431" t="s">
        <v>2370</v>
      </c>
      <c r="J109" s="192">
        <v>1</v>
      </c>
      <c r="K109" s="358">
        <v>0</v>
      </c>
      <c r="L109" s="196" t="s">
        <v>1994</v>
      </c>
      <c r="M109" s="358">
        <v>1</v>
      </c>
      <c r="N109" s="358">
        <v>0</v>
      </c>
      <c r="O109" s="68" t="s">
        <v>2078</v>
      </c>
      <c r="P109" s="64" t="s">
        <v>679</v>
      </c>
      <c r="Q109" s="448"/>
      <c r="R109" s="120"/>
      <c r="S109" s="120"/>
    </row>
    <row r="110" spans="2:19" customFormat="1" ht="15" customHeight="1">
      <c r="B110" s="66">
        <v>107</v>
      </c>
      <c r="C110" s="452" t="s">
        <v>2077</v>
      </c>
      <c r="D110" s="457" t="s">
        <v>449</v>
      </c>
      <c r="E110" s="565">
        <v>6426</v>
      </c>
      <c r="F110" s="452" t="s">
        <v>30</v>
      </c>
      <c r="G110" s="457">
        <v>752205</v>
      </c>
      <c r="H110" s="66" t="s">
        <v>62</v>
      </c>
      <c r="I110" s="424" t="s">
        <v>2286</v>
      </c>
      <c r="J110" s="133">
        <v>1</v>
      </c>
      <c r="K110" s="382">
        <v>0</v>
      </c>
      <c r="L110" s="196" t="s">
        <v>1994</v>
      </c>
      <c r="M110" s="382">
        <v>1</v>
      </c>
      <c r="N110" s="382">
        <v>0</v>
      </c>
      <c r="O110" s="68" t="s">
        <v>2078</v>
      </c>
      <c r="P110" s="68" t="s">
        <v>679</v>
      </c>
      <c r="Q110" s="448"/>
      <c r="R110" s="120"/>
      <c r="S110" s="120"/>
    </row>
    <row r="111" spans="2:19" customFormat="1" ht="15" customHeight="1">
      <c r="B111" s="22">
        <v>108</v>
      </c>
      <c r="C111" s="452" t="s">
        <v>2077</v>
      </c>
      <c r="D111" s="457" t="s">
        <v>449</v>
      </c>
      <c r="E111" s="565">
        <v>6426</v>
      </c>
      <c r="F111" s="452" t="s">
        <v>52</v>
      </c>
      <c r="G111" s="457">
        <v>751204</v>
      </c>
      <c r="H111" s="66" t="s">
        <v>61</v>
      </c>
      <c r="I111" s="424" t="s">
        <v>2285</v>
      </c>
      <c r="J111" s="133">
        <v>1</v>
      </c>
      <c r="K111" s="382">
        <v>0</v>
      </c>
      <c r="L111" s="196" t="s">
        <v>1994</v>
      </c>
      <c r="M111" s="382">
        <v>1</v>
      </c>
      <c r="N111" s="382">
        <v>0</v>
      </c>
      <c r="O111" s="68" t="s">
        <v>2163</v>
      </c>
      <c r="P111" s="68" t="s">
        <v>2162</v>
      </c>
      <c r="Q111" s="448"/>
      <c r="R111" s="120"/>
      <c r="S111" s="120"/>
    </row>
    <row r="112" spans="2:19" customFormat="1" ht="15" customHeight="1">
      <c r="B112" s="314">
        <v>115</v>
      </c>
      <c r="C112" s="521" t="s">
        <v>2145</v>
      </c>
      <c r="D112" s="456" t="s">
        <v>449</v>
      </c>
      <c r="E112" s="456">
        <v>267036</v>
      </c>
      <c r="F112" s="452" t="s">
        <v>52</v>
      </c>
      <c r="G112" s="472">
        <v>751204</v>
      </c>
      <c r="H112" s="128" t="s">
        <v>61</v>
      </c>
      <c r="I112" s="424" t="s">
        <v>2285</v>
      </c>
      <c r="J112" s="192">
        <v>1</v>
      </c>
      <c r="K112" s="358">
        <v>0</v>
      </c>
      <c r="L112" s="196" t="s">
        <v>1994</v>
      </c>
      <c r="M112" s="358">
        <v>1</v>
      </c>
      <c r="N112" s="358">
        <v>0</v>
      </c>
      <c r="O112" s="68" t="s">
        <v>2163</v>
      </c>
      <c r="P112" s="68" t="s">
        <v>2162</v>
      </c>
      <c r="Q112" s="448"/>
      <c r="R112" s="120"/>
      <c r="S112" s="120"/>
    </row>
    <row r="113" spans="2:19" customFormat="1">
      <c r="B113" s="314">
        <v>106</v>
      </c>
      <c r="C113" s="452" t="s">
        <v>2077</v>
      </c>
      <c r="D113" s="457" t="s">
        <v>449</v>
      </c>
      <c r="E113" s="565">
        <v>6426</v>
      </c>
      <c r="F113" s="452" t="s">
        <v>35</v>
      </c>
      <c r="G113" s="457">
        <v>741103</v>
      </c>
      <c r="H113" s="344" t="s">
        <v>49</v>
      </c>
      <c r="I113" s="431" t="s">
        <v>2286</v>
      </c>
      <c r="J113" s="133">
        <v>2</v>
      </c>
      <c r="K113" s="382">
        <v>0</v>
      </c>
      <c r="L113" s="196" t="s">
        <v>1994</v>
      </c>
      <c r="M113" s="382">
        <v>2</v>
      </c>
      <c r="N113" s="382">
        <v>0</v>
      </c>
      <c r="O113" s="68" t="s">
        <v>2078</v>
      </c>
      <c r="P113" s="68" t="s">
        <v>679</v>
      </c>
      <c r="Q113" s="120"/>
      <c r="R113" s="120"/>
      <c r="S113" s="120"/>
    </row>
    <row r="114" spans="2:19" customFormat="1" ht="18.75" customHeight="1">
      <c r="B114" s="22">
        <v>114</v>
      </c>
      <c r="C114" s="521" t="s">
        <v>2145</v>
      </c>
      <c r="D114" s="456" t="s">
        <v>449</v>
      </c>
      <c r="E114" s="456">
        <v>267036</v>
      </c>
      <c r="F114" s="452" t="s">
        <v>40</v>
      </c>
      <c r="G114" s="472">
        <v>512001</v>
      </c>
      <c r="H114" s="128" t="s">
        <v>72</v>
      </c>
      <c r="I114" s="424" t="s">
        <v>2280</v>
      </c>
      <c r="J114" s="192">
        <v>3</v>
      </c>
      <c r="K114" s="358">
        <v>1</v>
      </c>
      <c r="L114" s="196" t="s">
        <v>1994</v>
      </c>
      <c r="M114" s="358">
        <v>3</v>
      </c>
      <c r="N114" s="358">
        <v>1</v>
      </c>
      <c r="O114" s="64" t="s">
        <v>1981</v>
      </c>
      <c r="P114" s="64" t="s">
        <v>679</v>
      </c>
      <c r="Q114" s="120"/>
      <c r="R114" s="120"/>
      <c r="S114" s="120"/>
    </row>
    <row r="115" spans="2:19" customFormat="1" ht="15" customHeight="1">
      <c r="B115" s="66">
        <v>116</v>
      </c>
      <c r="C115" s="521" t="s">
        <v>2145</v>
      </c>
      <c r="D115" s="456" t="s">
        <v>449</v>
      </c>
      <c r="E115" s="456">
        <v>267036</v>
      </c>
      <c r="F115" s="452" t="s">
        <v>31</v>
      </c>
      <c r="G115" s="457">
        <v>723103</v>
      </c>
      <c r="H115" s="350" t="s">
        <v>67</v>
      </c>
      <c r="I115" s="424" t="s">
        <v>2289</v>
      </c>
      <c r="J115" s="259">
        <v>3</v>
      </c>
      <c r="K115" s="381">
        <v>0</v>
      </c>
      <c r="L115" s="196" t="s">
        <v>1994</v>
      </c>
      <c r="M115" s="381">
        <v>3</v>
      </c>
      <c r="N115" s="381">
        <v>0</v>
      </c>
      <c r="O115" s="68" t="s">
        <v>2079</v>
      </c>
      <c r="P115" s="68" t="s">
        <v>475</v>
      </c>
      <c r="Q115" s="282"/>
      <c r="R115" s="282"/>
      <c r="S115" s="282"/>
    </row>
    <row r="116" spans="2:19" customFormat="1" ht="15" customHeight="1">
      <c r="B116" s="66">
        <v>111</v>
      </c>
      <c r="C116" s="452" t="s">
        <v>2077</v>
      </c>
      <c r="D116" s="457" t="s">
        <v>449</v>
      </c>
      <c r="E116" s="565">
        <v>6426</v>
      </c>
      <c r="F116" s="452" t="s">
        <v>40</v>
      </c>
      <c r="G116" s="457">
        <v>512001</v>
      </c>
      <c r="H116" s="193" t="s">
        <v>72</v>
      </c>
      <c r="I116" s="424" t="s">
        <v>2282</v>
      </c>
      <c r="J116" s="133">
        <v>4</v>
      </c>
      <c r="K116" s="382">
        <v>4</v>
      </c>
      <c r="L116" s="66" t="s">
        <v>2152</v>
      </c>
      <c r="M116" s="382">
        <v>4</v>
      </c>
      <c r="N116" s="382">
        <v>4</v>
      </c>
      <c r="O116" s="68" t="s">
        <v>1858</v>
      </c>
      <c r="P116" s="68" t="s">
        <v>691</v>
      </c>
      <c r="Q116" s="120"/>
      <c r="R116" s="120"/>
      <c r="S116" s="120"/>
    </row>
    <row r="117" spans="2:19" customFormat="1" ht="15" customHeight="1">
      <c r="B117" s="22">
        <v>101</v>
      </c>
      <c r="C117" s="521" t="s">
        <v>2145</v>
      </c>
      <c r="D117" s="456" t="s">
        <v>449</v>
      </c>
      <c r="E117" s="456">
        <v>267036</v>
      </c>
      <c r="F117" s="452" t="s">
        <v>30</v>
      </c>
      <c r="G117" s="457">
        <v>752205</v>
      </c>
      <c r="H117" s="193" t="s">
        <v>62</v>
      </c>
      <c r="I117" s="424" t="s">
        <v>2368</v>
      </c>
      <c r="J117" s="192">
        <v>5</v>
      </c>
      <c r="K117" s="358">
        <v>2</v>
      </c>
      <c r="L117" s="196" t="s">
        <v>1994</v>
      </c>
      <c r="M117" s="358">
        <v>5</v>
      </c>
      <c r="N117" s="358">
        <v>2</v>
      </c>
      <c r="O117" s="64" t="s">
        <v>1981</v>
      </c>
      <c r="P117" s="64" t="s">
        <v>679</v>
      </c>
      <c r="Q117" s="120"/>
      <c r="R117" s="120"/>
      <c r="S117" s="120"/>
    </row>
    <row r="118" spans="2:19" customFormat="1" ht="15" customHeight="1">
      <c r="B118" s="314">
        <v>109</v>
      </c>
      <c r="C118" s="452" t="s">
        <v>2077</v>
      </c>
      <c r="D118" s="457" t="s">
        <v>449</v>
      </c>
      <c r="E118" s="565">
        <v>6426</v>
      </c>
      <c r="F118" s="566" t="s">
        <v>31</v>
      </c>
      <c r="G118" s="500">
        <v>723103</v>
      </c>
      <c r="H118" s="193" t="s">
        <v>67</v>
      </c>
      <c r="I118" s="424" t="s">
        <v>2288</v>
      </c>
      <c r="J118" s="133">
        <v>5</v>
      </c>
      <c r="K118" s="382">
        <v>0</v>
      </c>
      <c r="L118" s="66" t="s">
        <v>1996</v>
      </c>
      <c r="M118" s="382">
        <v>0</v>
      </c>
      <c r="N118" s="382">
        <v>0</v>
      </c>
      <c r="O118" s="68" t="s">
        <v>2079</v>
      </c>
      <c r="P118" s="68" t="s">
        <v>475</v>
      </c>
      <c r="Q118" s="120"/>
      <c r="R118" s="120"/>
      <c r="S118" s="120"/>
    </row>
    <row r="119" spans="2:19" customFormat="1" ht="15" customHeight="1">
      <c r="B119" s="66">
        <v>102</v>
      </c>
      <c r="C119" s="521" t="s">
        <v>2145</v>
      </c>
      <c r="D119" s="456" t="s">
        <v>449</v>
      </c>
      <c r="E119" s="456">
        <v>267036</v>
      </c>
      <c r="F119" s="452" t="s">
        <v>34</v>
      </c>
      <c r="G119" s="472">
        <v>751204</v>
      </c>
      <c r="H119" s="665" t="s">
        <v>162</v>
      </c>
      <c r="I119" s="424" t="s">
        <v>2281</v>
      </c>
      <c r="J119" s="192">
        <v>7</v>
      </c>
      <c r="K119" s="358">
        <v>6</v>
      </c>
      <c r="L119" s="196" t="s">
        <v>1994</v>
      </c>
      <c r="M119" s="358">
        <v>7</v>
      </c>
      <c r="N119" s="358">
        <v>6</v>
      </c>
      <c r="O119" s="64" t="s">
        <v>1981</v>
      </c>
      <c r="P119" s="64" t="s">
        <v>679</v>
      </c>
      <c r="Q119" s="120"/>
      <c r="R119" s="120"/>
      <c r="S119" s="120"/>
    </row>
    <row r="120" spans="2:19" customFormat="1" ht="15" customHeight="1">
      <c r="B120" s="591">
        <v>100</v>
      </c>
      <c r="C120" s="521" t="s">
        <v>2145</v>
      </c>
      <c r="D120" s="456" t="s">
        <v>449</v>
      </c>
      <c r="E120" s="456">
        <v>267036</v>
      </c>
      <c r="F120" s="452" t="s">
        <v>41</v>
      </c>
      <c r="G120" s="457">
        <v>522301</v>
      </c>
      <c r="H120" s="66" t="s">
        <v>39</v>
      </c>
      <c r="I120" s="424" t="s">
        <v>2370</v>
      </c>
      <c r="J120" s="259">
        <v>9</v>
      </c>
      <c r="K120" s="381">
        <v>7</v>
      </c>
      <c r="L120" s="196" t="s">
        <v>1994</v>
      </c>
      <c r="M120" s="381">
        <v>8</v>
      </c>
      <c r="N120" s="381">
        <v>7</v>
      </c>
      <c r="O120" s="64" t="s">
        <v>1981</v>
      </c>
      <c r="P120" s="64" t="s">
        <v>679</v>
      </c>
      <c r="Q120" s="120"/>
      <c r="R120" s="120"/>
      <c r="S120" s="120"/>
    </row>
    <row r="121" spans="2:19" customFormat="1" ht="15" customHeight="1">
      <c r="B121" s="314">
        <v>112</v>
      </c>
      <c r="C121" s="452" t="s">
        <v>2077</v>
      </c>
      <c r="D121" s="457" t="s">
        <v>449</v>
      </c>
      <c r="E121" s="457">
        <v>6426</v>
      </c>
      <c r="F121" s="452" t="s">
        <v>41</v>
      </c>
      <c r="G121" s="457">
        <v>522301</v>
      </c>
      <c r="H121" s="193" t="s">
        <v>39</v>
      </c>
      <c r="I121" s="428" t="s">
        <v>2281</v>
      </c>
      <c r="J121" s="133">
        <v>9</v>
      </c>
      <c r="K121" s="382">
        <v>8</v>
      </c>
      <c r="L121" s="66" t="s">
        <v>1994</v>
      </c>
      <c r="M121" s="382">
        <v>4</v>
      </c>
      <c r="N121" s="382">
        <v>4</v>
      </c>
      <c r="O121" s="68" t="s">
        <v>1858</v>
      </c>
      <c r="P121" s="68" t="s">
        <v>691</v>
      </c>
      <c r="Q121" s="332"/>
      <c r="R121" s="332"/>
      <c r="S121" s="332"/>
    </row>
    <row r="122" spans="2:19" customFormat="1" ht="15" customHeight="1">
      <c r="B122" s="66">
        <v>113</v>
      </c>
      <c r="C122" s="452" t="s">
        <v>2077</v>
      </c>
      <c r="D122" s="457" t="s">
        <v>449</v>
      </c>
      <c r="E122" s="457">
        <v>6426</v>
      </c>
      <c r="F122" s="452" t="s">
        <v>41</v>
      </c>
      <c r="G122" s="457">
        <v>522301</v>
      </c>
      <c r="H122" s="193" t="s">
        <v>39</v>
      </c>
      <c r="I122" s="428" t="s">
        <v>2284</v>
      </c>
      <c r="J122" s="133">
        <v>9</v>
      </c>
      <c r="K122" s="382">
        <v>8</v>
      </c>
      <c r="L122" s="66" t="s">
        <v>2152</v>
      </c>
      <c r="M122" s="382">
        <v>3</v>
      </c>
      <c r="N122" s="382">
        <v>2</v>
      </c>
      <c r="O122" s="68" t="s">
        <v>1858</v>
      </c>
      <c r="P122" s="68" t="s">
        <v>691</v>
      </c>
      <c r="Q122" s="120"/>
      <c r="R122" s="448"/>
      <c r="S122" s="120"/>
    </row>
    <row r="123" spans="2:19" customFormat="1" ht="15" customHeight="1">
      <c r="B123" s="22">
        <v>110</v>
      </c>
      <c r="C123" s="452" t="s">
        <v>2077</v>
      </c>
      <c r="D123" s="457" t="s">
        <v>449</v>
      </c>
      <c r="E123" s="565">
        <v>6426</v>
      </c>
      <c r="F123" s="452" t="s">
        <v>34</v>
      </c>
      <c r="G123" s="457">
        <v>751201</v>
      </c>
      <c r="H123" s="193" t="s">
        <v>162</v>
      </c>
      <c r="I123" s="424" t="s">
        <v>2283</v>
      </c>
      <c r="J123" s="133">
        <v>12</v>
      </c>
      <c r="K123" s="382">
        <v>10</v>
      </c>
      <c r="L123" s="66" t="s">
        <v>1994</v>
      </c>
      <c r="M123" s="382">
        <v>12</v>
      </c>
      <c r="N123" s="382">
        <v>10</v>
      </c>
      <c r="O123" s="68" t="s">
        <v>1858</v>
      </c>
      <c r="P123" s="68" t="s">
        <v>691</v>
      </c>
      <c r="Q123" s="120"/>
      <c r="R123" s="448"/>
      <c r="S123" s="120"/>
    </row>
    <row r="124" spans="2:19" customFormat="1" ht="15" customHeight="1">
      <c r="B124" s="66">
        <v>123</v>
      </c>
      <c r="C124" s="452" t="s">
        <v>1807</v>
      </c>
      <c r="D124" s="457" t="s">
        <v>121</v>
      </c>
      <c r="E124" s="457">
        <v>82814</v>
      </c>
      <c r="F124" s="452" t="s">
        <v>1828</v>
      </c>
      <c r="G124" s="457">
        <v>721301</v>
      </c>
      <c r="H124" s="66" t="s">
        <v>684</v>
      </c>
      <c r="I124" s="424" t="s">
        <v>2366</v>
      </c>
      <c r="J124" s="259">
        <v>1</v>
      </c>
      <c r="K124" s="381">
        <v>0</v>
      </c>
      <c r="L124" s="196" t="s">
        <v>1994</v>
      </c>
      <c r="M124" s="381">
        <v>1</v>
      </c>
      <c r="N124" s="381">
        <v>0</v>
      </c>
      <c r="O124" s="64" t="s">
        <v>1981</v>
      </c>
      <c r="P124" s="64" t="s">
        <v>679</v>
      </c>
      <c r="Q124" s="448"/>
      <c r="R124" s="271"/>
      <c r="S124" s="120"/>
    </row>
    <row r="125" spans="2:19" customFormat="1" ht="15" customHeight="1">
      <c r="B125" s="66">
        <v>117</v>
      </c>
      <c r="C125" s="452" t="s">
        <v>1807</v>
      </c>
      <c r="D125" s="457" t="s">
        <v>121</v>
      </c>
      <c r="E125" s="457">
        <v>82814</v>
      </c>
      <c r="F125" s="452" t="s">
        <v>2003</v>
      </c>
      <c r="G125" s="457">
        <v>712906</v>
      </c>
      <c r="H125" s="66" t="s">
        <v>682</v>
      </c>
      <c r="I125" s="73"/>
      <c r="J125" s="481">
        <v>0</v>
      </c>
      <c r="K125" s="381">
        <v>0</v>
      </c>
      <c r="L125" s="196"/>
      <c r="M125" s="381">
        <v>0</v>
      </c>
      <c r="N125" s="381">
        <v>0</v>
      </c>
      <c r="O125" s="68" t="s">
        <v>1981</v>
      </c>
      <c r="P125" s="68" t="s">
        <v>679</v>
      </c>
      <c r="Q125" s="197"/>
      <c r="R125" s="448"/>
      <c r="S125" s="120"/>
    </row>
    <row r="126" spans="2:19" customFormat="1" ht="15" customHeight="1">
      <c r="B126" s="591">
        <v>118</v>
      </c>
      <c r="C126" s="452" t="s">
        <v>1807</v>
      </c>
      <c r="D126" s="457" t="s">
        <v>121</v>
      </c>
      <c r="E126" s="457">
        <v>82814</v>
      </c>
      <c r="F126" s="452" t="s">
        <v>172</v>
      </c>
      <c r="G126" s="457">
        <v>722204</v>
      </c>
      <c r="H126" s="66" t="s">
        <v>164</v>
      </c>
      <c r="I126" s="73"/>
      <c r="J126" s="481">
        <v>0</v>
      </c>
      <c r="K126" s="381">
        <v>0</v>
      </c>
      <c r="L126" s="196"/>
      <c r="M126" s="381">
        <v>0</v>
      </c>
      <c r="N126" s="381">
        <v>0</v>
      </c>
      <c r="O126" s="68" t="s">
        <v>1981</v>
      </c>
      <c r="P126" s="68" t="s">
        <v>679</v>
      </c>
      <c r="Q126" s="197"/>
      <c r="R126" s="120"/>
      <c r="S126" s="120"/>
    </row>
    <row r="127" spans="2:19" customFormat="1" ht="15" customHeight="1">
      <c r="B127" s="66">
        <v>119</v>
      </c>
      <c r="C127" s="452" t="s">
        <v>1807</v>
      </c>
      <c r="D127" s="457" t="s">
        <v>121</v>
      </c>
      <c r="E127" s="457">
        <v>82814</v>
      </c>
      <c r="F127" s="515" t="s">
        <v>1045</v>
      </c>
      <c r="G127" s="472">
        <v>712101</v>
      </c>
      <c r="H127" s="66" t="s">
        <v>163</v>
      </c>
      <c r="I127" s="73"/>
      <c r="J127" s="481">
        <v>0</v>
      </c>
      <c r="K127" s="381">
        <v>0</v>
      </c>
      <c r="L127" s="196"/>
      <c r="M127" s="381">
        <v>0</v>
      </c>
      <c r="N127" s="381">
        <v>0</v>
      </c>
      <c r="O127" s="68" t="s">
        <v>1981</v>
      </c>
      <c r="P127" s="68" t="s">
        <v>679</v>
      </c>
      <c r="Q127" s="197"/>
      <c r="R127" s="120"/>
      <c r="S127" s="120"/>
    </row>
    <row r="128" spans="2:19" customFormat="1" ht="15" customHeight="1">
      <c r="B128" s="66">
        <v>120</v>
      </c>
      <c r="C128" s="452" t="s">
        <v>1807</v>
      </c>
      <c r="D128" s="457" t="s">
        <v>121</v>
      </c>
      <c r="E128" s="457">
        <v>82814</v>
      </c>
      <c r="F128" s="452" t="s">
        <v>48</v>
      </c>
      <c r="G128" s="457">
        <v>741203</v>
      </c>
      <c r="H128" s="66" t="s">
        <v>57</v>
      </c>
      <c r="I128" s="73"/>
      <c r="J128" s="481">
        <v>0</v>
      </c>
      <c r="K128" s="381">
        <v>0</v>
      </c>
      <c r="L128" s="196"/>
      <c r="M128" s="381">
        <v>1</v>
      </c>
      <c r="N128" s="381">
        <v>0</v>
      </c>
      <c r="O128" s="68" t="s">
        <v>1981</v>
      </c>
      <c r="P128" s="68" t="s">
        <v>679</v>
      </c>
      <c r="Q128" s="120"/>
      <c r="R128" s="120"/>
      <c r="S128" s="120"/>
    </row>
    <row r="129" spans="2:19" customFormat="1" ht="15" customHeight="1">
      <c r="B129" s="591">
        <v>121</v>
      </c>
      <c r="C129" s="452" t="s">
        <v>1807</v>
      </c>
      <c r="D129" s="457" t="s">
        <v>121</v>
      </c>
      <c r="E129" s="457">
        <v>82814</v>
      </c>
      <c r="F129" s="452" t="s">
        <v>1041</v>
      </c>
      <c r="G129" s="457">
        <v>713203</v>
      </c>
      <c r="H129" s="66" t="s">
        <v>59</v>
      </c>
      <c r="I129" s="73"/>
      <c r="J129" s="481">
        <v>0</v>
      </c>
      <c r="K129" s="381">
        <v>0</v>
      </c>
      <c r="L129" s="196"/>
      <c r="M129" s="381">
        <v>0</v>
      </c>
      <c r="N129" s="381">
        <v>0</v>
      </c>
      <c r="O129" s="68" t="s">
        <v>1981</v>
      </c>
      <c r="P129" s="68" t="s">
        <v>679</v>
      </c>
      <c r="Q129" s="197"/>
      <c r="R129" s="448"/>
      <c r="S129" s="120"/>
    </row>
    <row r="130" spans="2:19" customFormat="1" ht="15" customHeight="1">
      <c r="B130" s="66">
        <v>122</v>
      </c>
      <c r="C130" s="452" t="s">
        <v>1807</v>
      </c>
      <c r="D130" s="457" t="s">
        <v>121</v>
      </c>
      <c r="E130" s="457">
        <v>82814</v>
      </c>
      <c r="F130" s="452" t="s">
        <v>36</v>
      </c>
      <c r="G130" s="457">
        <v>711204</v>
      </c>
      <c r="H130" s="66" t="s">
        <v>94</v>
      </c>
      <c r="I130" s="73"/>
      <c r="J130" s="481">
        <v>0</v>
      </c>
      <c r="K130" s="381">
        <v>0</v>
      </c>
      <c r="L130" s="196"/>
      <c r="M130" s="381">
        <v>0</v>
      </c>
      <c r="N130" s="381">
        <v>0</v>
      </c>
      <c r="O130" s="68" t="s">
        <v>1981</v>
      </c>
      <c r="P130" s="68" t="s">
        <v>679</v>
      </c>
      <c r="Q130" s="290"/>
      <c r="R130" s="669"/>
      <c r="S130" s="290"/>
    </row>
    <row r="131" spans="2:19" customFormat="1" ht="15" customHeight="1">
      <c r="B131" s="314">
        <v>130</v>
      </c>
      <c r="C131" s="452" t="s">
        <v>1807</v>
      </c>
      <c r="D131" s="457" t="s">
        <v>121</v>
      </c>
      <c r="E131" s="457">
        <v>82814</v>
      </c>
      <c r="F131" s="452" t="s">
        <v>52</v>
      </c>
      <c r="G131" s="457">
        <v>751204</v>
      </c>
      <c r="H131" s="66" t="s">
        <v>61</v>
      </c>
      <c r="I131" s="424" t="s">
        <v>2285</v>
      </c>
      <c r="J131" s="259">
        <v>1</v>
      </c>
      <c r="K131" s="381">
        <v>1</v>
      </c>
      <c r="L131" s="196" t="s">
        <v>1994</v>
      </c>
      <c r="M131" s="381">
        <v>1</v>
      </c>
      <c r="N131" s="381">
        <v>1</v>
      </c>
      <c r="O131" s="68" t="s">
        <v>2163</v>
      </c>
      <c r="P131" s="68" t="s">
        <v>2162</v>
      </c>
      <c r="Q131" s="592"/>
      <c r="R131" s="120"/>
      <c r="S131" s="120"/>
    </row>
    <row r="132" spans="2:19" ht="15" customHeight="1">
      <c r="B132" s="22">
        <v>131</v>
      </c>
      <c r="C132" s="452" t="s">
        <v>1807</v>
      </c>
      <c r="D132" s="457" t="s">
        <v>121</v>
      </c>
      <c r="E132" s="457">
        <v>82814</v>
      </c>
      <c r="F132" s="519" t="s">
        <v>171</v>
      </c>
      <c r="G132" s="457">
        <v>712618</v>
      </c>
      <c r="H132" s="66" t="s">
        <v>77</v>
      </c>
      <c r="I132" s="424" t="s">
        <v>2285</v>
      </c>
      <c r="J132" s="259">
        <v>1</v>
      </c>
      <c r="K132" s="381">
        <v>0</v>
      </c>
      <c r="L132" s="196" t="s">
        <v>1994</v>
      </c>
      <c r="M132" s="381">
        <v>1</v>
      </c>
      <c r="N132" s="381">
        <v>0</v>
      </c>
      <c r="O132" s="68" t="s">
        <v>1981</v>
      </c>
      <c r="P132" s="68" t="s">
        <v>679</v>
      </c>
      <c r="Q132" s="455"/>
      <c r="R132" s="120"/>
      <c r="S132" s="120"/>
    </row>
    <row r="133" spans="2:19" customFormat="1" ht="15" customHeight="1">
      <c r="B133" s="66">
        <v>125</v>
      </c>
      <c r="C133" s="452" t="s">
        <v>1807</v>
      </c>
      <c r="D133" s="457" t="s">
        <v>121</v>
      </c>
      <c r="E133" s="457">
        <v>82814</v>
      </c>
      <c r="F133" s="452" t="s">
        <v>34</v>
      </c>
      <c r="G133" s="457">
        <v>751201</v>
      </c>
      <c r="H133" s="66" t="s">
        <v>162</v>
      </c>
      <c r="I133" s="424" t="s">
        <v>2281</v>
      </c>
      <c r="J133" s="259">
        <v>2</v>
      </c>
      <c r="K133" s="381">
        <v>1</v>
      </c>
      <c r="L133" s="196" t="s">
        <v>1994</v>
      </c>
      <c r="M133" s="381">
        <v>2</v>
      </c>
      <c r="N133" s="381">
        <v>1</v>
      </c>
      <c r="O133" s="68" t="s">
        <v>1981</v>
      </c>
      <c r="P133" s="68" t="s">
        <v>679</v>
      </c>
      <c r="Q133" s="546"/>
      <c r="R133" s="120"/>
      <c r="S133" s="120"/>
    </row>
    <row r="134" spans="2:19" customFormat="1" ht="15" customHeight="1">
      <c r="B134" s="66">
        <v>129</v>
      </c>
      <c r="C134" s="452" t="s">
        <v>1807</v>
      </c>
      <c r="D134" s="457" t="s">
        <v>121</v>
      </c>
      <c r="E134" s="457">
        <v>82814</v>
      </c>
      <c r="F134" s="452" t="s">
        <v>465</v>
      </c>
      <c r="G134" s="457">
        <v>432106</v>
      </c>
      <c r="H134" s="66" t="s">
        <v>217</v>
      </c>
      <c r="I134" s="426" t="s">
        <v>2325</v>
      </c>
      <c r="J134" s="259">
        <v>2</v>
      </c>
      <c r="K134" s="381">
        <v>0</v>
      </c>
      <c r="L134" s="196" t="s">
        <v>1994</v>
      </c>
      <c r="M134" s="381">
        <v>2</v>
      </c>
      <c r="N134" s="381">
        <v>0</v>
      </c>
      <c r="O134" s="64" t="s">
        <v>1061</v>
      </c>
      <c r="P134" s="64" t="s">
        <v>32</v>
      </c>
      <c r="Q134" s="546"/>
      <c r="R134" s="272"/>
      <c r="S134" s="120"/>
    </row>
    <row r="135" spans="2:19" ht="15" customHeight="1">
      <c r="B135" s="22">
        <v>126</v>
      </c>
      <c r="C135" s="452" t="s">
        <v>1807</v>
      </c>
      <c r="D135" s="457" t="s">
        <v>121</v>
      </c>
      <c r="E135" s="457">
        <v>82814</v>
      </c>
      <c r="F135" s="452" t="s">
        <v>33</v>
      </c>
      <c r="G135" s="457">
        <v>514101</v>
      </c>
      <c r="H135" s="66" t="s">
        <v>68</v>
      </c>
      <c r="I135" s="424" t="s">
        <v>2285</v>
      </c>
      <c r="J135" s="259">
        <v>3</v>
      </c>
      <c r="K135" s="381">
        <v>3</v>
      </c>
      <c r="L135" s="196" t="s">
        <v>1994</v>
      </c>
      <c r="M135" s="381">
        <v>3</v>
      </c>
      <c r="N135" s="381">
        <v>3</v>
      </c>
      <c r="O135" s="68" t="s">
        <v>1981</v>
      </c>
      <c r="P135" s="68" t="s">
        <v>679</v>
      </c>
      <c r="Q135" s="546"/>
      <c r="R135" s="120"/>
      <c r="S135" s="120"/>
    </row>
    <row r="136" spans="2:19" ht="15" customHeight="1">
      <c r="B136" s="66">
        <v>128</v>
      </c>
      <c r="C136" s="452" t="s">
        <v>1807</v>
      </c>
      <c r="D136" s="457" t="s">
        <v>121</v>
      </c>
      <c r="E136" s="457">
        <v>82814</v>
      </c>
      <c r="F136" s="452" t="s">
        <v>40</v>
      </c>
      <c r="G136" s="457">
        <v>512001</v>
      </c>
      <c r="H136" s="66" t="s">
        <v>72</v>
      </c>
      <c r="I136" s="424" t="s">
        <v>2280</v>
      </c>
      <c r="J136" s="259">
        <v>3</v>
      </c>
      <c r="K136" s="381">
        <v>0</v>
      </c>
      <c r="L136" s="196" t="s">
        <v>1994</v>
      </c>
      <c r="M136" s="381">
        <v>3</v>
      </c>
      <c r="N136" s="381">
        <v>0</v>
      </c>
      <c r="O136" s="68" t="s">
        <v>1981</v>
      </c>
      <c r="P136" s="68" t="s">
        <v>679</v>
      </c>
      <c r="Q136" s="546"/>
      <c r="R136" s="120"/>
      <c r="S136" s="120"/>
    </row>
    <row r="137" spans="2:19" ht="15" customHeight="1">
      <c r="B137" s="314">
        <v>124</v>
      </c>
      <c r="C137" s="452" t="s">
        <v>1807</v>
      </c>
      <c r="D137" s="457" t="s">
        <v>121</v>
      </c>
      <c r="E137" s="457">
        <v>82814</v>
      </c>
      <c r="F137" s="452" t="s">
        <v>30</v>
      </c>
      <c r="G137" s="457">
        <v>752205</v>
      </c>
      <c r="H137" s="66" t="s">
        <v>62</v>
      </c>
      <c r="I137" s="424" t="s">
        <v>2281</v>
      </c>
      <c r="J137" s="259">
        <v>5</v>
      </c>
      <c r="K137" s="381">
        <v>0</v>
      </c>
      <c r="L137" s="196" t="s">
        <v>1994</v>
      </c>
      <c r="M137" s="381">
        <v>5</v>
      </c>
      <c r="N137" s="381">
        <v>0</v>
      </c>
      <c r="O137" s="68" t="s">
        <v>1981</v>
      </c>
      <c r="P137" s="68" t="s">
        <v>679</v>
      </c>
      <c r="Q137" s="546"/>
      <c r="R137" s="120"/>
      <c r="S137" s="120"/>
    </row>
    <row r="138" spans="2:19" customFormat="1" ht="15" customHeight="1">
      <c r="B138" s="591">
        <v>127</v>
      </c>
      <c r="C138" s="452" t="s">
        <v>1807</v>
      </c>
      <c r="D138" s="457" t="s">
        <v>121</v>
      </c>
      <c r="E138" s="457">
        <v>82814</v>
      </c>
      <c r="F138" s="515" t="s">
        <v>35</v>
      </c>
      <c r="G138" s="457">
        <v>741103</v>
      </c>
      <c r="H138" s="66" t="s">
        <v>49</v>
      </c>
      <c r="I138" s="424" t="s">
        <v>2286</v>
      </c>
      <c r="J138" s="259">
        <v>7</v>
      </c>
      <c r="K138" s="381">
        <v>0</v>
      </c>
      <c r="L138" s="196" t="s">
        <v>1994</v>
      </c>
      <c r="M138" s="381">
        <v>7</v>
      </c>
      <c r="N138" s="381">
        <v>0</v>
      </c>
      <c r="O138" s="68" t="s">
        <v>1981</v>
      </c>
      <c r="P138" s="68" t="s">
        <v>679</v>
      </c>
      <c r="Q138" s="546"/>
      <c r="R138" s="120"/>
      <c r="S138" s="120"/>
    </row>
    <row r="139" spans="2:19" ht="15" customHeight="1">
      <c r="B139" s="66">
        <v>137</v>
      </c>
      <c r="C139" s="521" t="s">
        <v>1047</v>
      </c>
      <c r="D139" s="456" t="s">
        <v>183</v>
      </c>
      <c r="E139" s="456">
        <v>84850</v>
      </c>
      <c r="F139" s="452" t="s">
        <v>169</v>
      </c>
      <c r="G139" s="567">
        <v>962907</v>
      </c>
      <c r="H139" s="347" t="s">
        <v>170</v>
      </c>
      <c r="I139" s="425" t="s">
        <v>2282</v>
      </c>
      <c r="J139" s="259">
        <v>1</v>
      </c>
      <c r="K139" s="381">
        <v>0</v>
      </c>
      <c r="L139" s="196" t="s">
        <v>1994</v>
      </c>
      <c r="M139" s="381">
        <v>1</v>
      </c>
      <c r="N139" s="381">
        <v>0</v>
      </c>
      <c r="O139" s="68" t="s">
        <v>873</v>
      </c>
      <c r="P139" s="68" t="s">
        <v>677</v>
      </c>
      <c r="Q139" s="448"/>
      <c r="R139" s="448"/>
      <c r="S139" s="120"/>
    </row>
    <row r="140" spans="2:19" customFormat="1" ht="15" customHeight="1">
      <c r="B140" s="66">
        <v>132</v>
      </c>
      <c r="C140" s="521" t="s">
        <v>1047</v>
      </c>
      <c r="D140" s="456" t="s">
        <v>183</v>
      </c>
      <c r="E140" s="456">
        <v>84850</v>
      </c>
      <c r="F140" s="452" t="s">
        <v>184</v>
      </c>
      <c r="G140" s="457">
        <v>513101</v>
      </c>
      <c r="H140" s="66" t="s">
        <v>185</v>
      </c>
      <c r="I140" s="73"/>
      <c r="J140" s="481">
        <v>0</v>
      </c>
      <c r="K140" s="381">
        <v>0</v>
      </c>
      <c r="L140" s="196" t="s">
        <v>1994</v>
      </c>
      <c r="M140" s="381">
        <v>0</v>
      </c>
      <c r="N140" s="381">
        <v>0</v>
      </c>
      <c r="O140" s="156" t="s">
        <v>1979</v>
      </c>
      <c r="P140" s="68"/>
      <c r="Q140" s="272" t="s">
        <v>37</v>
      </c>
      <c r="R140" s="120"/>
      <c r="S140" s="120"/>
    </row>
    <row r="141" spans="2:19" customFormat="1" ht="15" customHeight="1">
      <c r="B141" s="591">
        <v>133</v>
      </c>
      <c r="C141" s="521" t="s">
        <v>1047</v>
      </c>
      <c r="D141" s="456" t="s">
        <v>183</v>
      </c>
      <c r="E141" s="456">
        <v>84850</v>
      </c>
      <c r="F141" s="452" t="s">
        <v>1045</v>
      </c>
      <c r="G141" s="567">
        <v>712101</v>
      </c>
      <c r="H141" s="347" t="s">
        <v>163</v>
      </c>
      <c r="I141" s="73"/>
      <c r="J141" s="481">
        <v>0</v>
      </c>
      <c r="K141" s="381"/>
      <c r="L141" s="196" t="s">
        <v>1994</v>
      </c>
      <c r="M141" s="381">
        <v>0</v>
      </c>
      <c r="N141" s="381">
        <v>0</v>
      </c>
      <c r="O141" s="156" t="s">
        <v>1979</v>
      </c>
      <c r="P141" s="68" t="s">
        <v>37</v>
      </c>
      <c r="Q141" s="120"/>
      <c r="R141" s="120"/>
      <c r="S141" s="120"/>
    </row>
    <row r="142" spans="2:19" customFormat="1" ht="15" customHeight="1">
      <c r="B142" s="66">
        <v>138</v>
      </c>
      <c r="C142" s="521" t="s">
        <v>1047</v>
      </c>
      <c r="D142" s="456" t="s">
        <v>183</v>
      </c>
      <c r="E142" s="456">
        <v>84850</v>
      </c>
      <c r="F142" s="452" t="s">
        <v>91</v>
      </c>
      <c r="G142" s="457">
        <v>722307</v>
      </c>
      <c r="H142" s="66" t="s">
        <v>74</v>
      </c>
      <c r="I142" s="424" t="s">
        <v>2281</v>
      </c>
      <c r="J142" s="259">
        <v>1</v>
      </c>
      <c r="K142" s="381">
        <v>0</v>
      </c>
      <c r="L142" s="196" t="s">
        <v>1994</v>
      </c>
      <c r="M142" s="381">
        <v>1</v>
      </c>
      <c r="N142" s="381">
        <v>0</v>
      </c>
      <c r="O142" s="68" t="s">
        <v>1054</v>
      </c>
      <c r="P142" s="68" t="s">
        <v>93</v>
      </c>
      <c r="Q142" s="592"/>
      <c r="R142" s="448"/>
      <c r="S142" s="120"/>
    </row>
    <row r="143" spans="2:19" customFormat="1" ht="15" customHeight="1">
      <c r="B143" s="314">
        <v>139</v>
      </c>
      <c r="C143" s="521" t="s">
        <v>1047</v>
      </c>
      <c r="D143" s="456" t="s">
        <v>183</v>
      </c>
      <c r="E143" s="456">
        <v>84850</v>
      </c>
      <c r="F143" s="452" t="s">
        <v>48</v>
      </c>
      <c r="G143" s="568">
        <v>741203</v>
      </c>
      <c r="H143" s="348" t="s">
        <v>57</v>
      </c>
      <c r="I143" s="426" t="s">
        <v>2282</v>
      </c>
      <c r="J143" s="259">
        <v>1</v>
      </c>
      <c r="K143" s="381">
        <v>0</v>
      </c>
      <c r="L143" s="196" t="s">
        <v>1994</v>
      </c>
      <c r="M143" s="381">
        <v>1</v>
      </c>
      <c r="N143" s="381">
        <v>0</v>
      </c>
      <c r="O143" s="68" t="s">
        <v>1054</v>
      </c>
      <c r="P143" s="68" t="s">
        <v>93</v>
      </c>
      <c r="Q143" s="592"/>
      <c r="R143" s="448"/>
      <c r="S143" s="120"/>
    </row>
    <row r="144" spans="2:19" customFormat="1" ht="15" customHeight="1">
      <c r="B144" s="22">
        <v>141</v>
      </c>
      <c r="C144" s="521" t="s">
        <v>1047</v>
      </c>
      <c r="D144" s="456" t="s">
        <v>183</v>
      </c>
      <c r="E144" s="456">
        <v>84850</v>
      </c>
      <c r="F144" s="452" t="s">
        <v>33</v>
      </c>
      <c r="G144" s="457">
        <v>514101</v>
      </c>
      <c r="H144" s="66" t="s">
        <v>68</v>
      </c>
      <c r="I144" s="423" t="s">
        <v>2285</v>
      </c>
      <c r="J144" s="259">
        <v>1</v>
      </c>
      <c r="K144" s="381">
        <v>1</v>
      </c>
      <c r="L144" s="196" t="s">
        <v>1994</v>
      </c>
      <c r="M144" s="381">
        <v>1</v>
      </c>
      <c r="N144" s="381">
        <v>1</v>
      </c>
      <c r="O144" s="68" t="s">
        <v>1054</v>
      </c>
      <c r="P144" s="68" t="s">
        <v>93</v>
      </c>
      <c r="Q144" s="545" t="s">
        <v>37</v>
      </c>
      <c r="R144" s="271"/>
      <c r="S144" s="120"/>
    </row>
    <row r="145" spans="2:19" customFormat="1" ht="15" customHeight="1">
      <c r="B145" s="66">
        <v>144</v>
      </c>
      <c r="C145" s="521" t="s">
        <v>1047</v>
      </c>
      <c r="D145" s="456" t="s">
        <v>183</v>
      </c>
      <c r="E145" s="456">
        <v>84850</v>
      </c>
      <c r="F145" s="452" t="s">
        <v>34</v>
      </c>
      <c r="G145" s="457">
        <v>751201</v>
      </c>
      <c r="H145" s="66" t="s">
        <v>162</v>
      </c>
      <c r="I145" s="424" t="s">
        <v>2280</v>
      </c>
      <c r="J145" s="259">
        <v>1</v>
      </c>
      <c r="K145" s="381">
        <v>1</v>
      </c>
      <c r="L145" s="196" t="s">
        <v>1994</v>
      </c>
      <c r="M145" s="381">
        <v>1</v>
      </c>
      <c r="N145" s="381">
        <v>1</v>
      </c>
      <c r="O145" s="68" t="s">
        <v>1054</v>
      </c>
      <c r="P145" s="68" t="s">
        <v>93</v>
      </c>
      <c r="Q145" s="197"/>
      <c r="R145" s="448"/>
      <c r="S145" s="120"/>
    </row>
    <row r="146" spans="2:19" customFormat="1" ht="15" customHeight="1">
      <c r="B146" s="314">
        <v>136</v>
      </c>
      <c r="C146" s="521" t="s">
        <v>1047</v>
      </c>
      <c r="D146" s="456" t="s">
        <v>183</v>
      </c>
      <c r="E146" s="456">
        <v>84850</v>
      </c>
      <c r="F146" s="515" t="s">
        <v>41</v>
      </c>
      <c r="G146" s="457">
        <v>522301</v>
      </c>
      <c r="H146" s="66" t="s">
        <v>39</v>
      </c>
      <c r="I146" s="424" t="s">
        <v>2284</v>
      </c>
      <c r="J146" s="259">
        <v>3</v>
      </c>
      <c r="K146" s="381">
        <v>2</v>
      </c>
      <c r="L146" s="196" t="s">
        <v>1994</v>
      </c>
      <c r="M146" s="381">
        <v>3</v>
      </c>
      <c r="N146" s="381">
        <v>2</v>
      </c>
      <c r="O146" s="68" t="s">
        <v>1054</v>
      </c>
      <c r="P146" s="68" t="s">
        <v>93</v>
      </c>
      <c r="Q146" s="284" t="s">
        <v>37</v>
      </c>
      <c r="R146" s="271"/>
      <c r="S146" s="120"/>
    </row>
    <row r="147" spans="2:19" customFormat="1" ht="15" customHeight="1">
      <c r="B147" s="22">
        <v>140</v>
      </c>
      <c r="C147" s="521" t="s">
        <v>1047</v>
      </c>
      <c r="D147" s="456" t="s">
        <v>183</v>
      </c>
      <c r="E147" s="456">
        <v>84850</v>
      </c>
      <c r="F147" s="452" t="s">
        <v>30</v>
      </c>
      <c r="G147" s="567">
        <v>752205</v>
      </c>
      <c r="H147" s="347" t="s">
        <v>62</v>
      </c>
      <c r="I147" s="424" t="s">
        <v>2280</v>
      </c>
      <c r="J147" s="259">
        <v>3</v>
      </c>
      <c r="K147" s="381">
        <v>0</v>
      </c>
      <c r="L147" s="196" t="s">
        <v>1994</v>
      </c>
      <c r="M147" s="381">
        <v>3</v>
      </c>
      <c r="N147" s="381">
        <v>0</v>
      </c>
      <c r="O147" s="68" t="s">
        <v>1054</v>
      </c>
      <c r="P147" s="68" t="s">
        <v>93</v>
      </c>
      <c r="Q147" s="120"/>
      <c r="R147" s="120"/>
      <c r="S147" s="120"/>
    </row>
    <row r="148" spans="2:19" customFormat="1" ht="15" customHeight="1">
      <c r="B148" s="66">
        <v>143</v>
      </c>
      <c r="C148" s="521" t="s">
        <v>1047</v>
      </c>
      <c r="D148" s="456" t="s">
        <v>183</v>
      </c>
      <c r="E148" s="456">
        <v>84850</v>
      </c>
      <c r="F148" s="452" t="s">
        <v>36</v>
      </c>
      <c r="G148" s="457">
        <v>711204</v>
      </c>
      <c r="H148" s="66" t="s">
        <v>94</v>
      </c>
      <c r="I148" s="424" t="s">
        <v>2280</v>
      </c>
      <c r="J148" s="259">
        <v>3</v>
      </c>
      <c r="K148" s="381">
        <v>0</v>
      </c>
      <c r="L148" s="196" t="s">
        <v>1994</v>
      </c>
      <c r="M148" s="381">
        <v>3</v>
      </c>
      <c r="N148" s="381">
        <v>0</v>
      </c>
      <c r="O148" s="68" t="s">
        <v>1054</v>
      </c>
      <c r="P148" s="68" t="s">
        <v>93</v>
      </c>
      <c r="Q148" s="272" t="s">
        <v>37</v>
      </c>
      <c r="R148" s="120"/>
      <c r="S148" s="120"/>
    </row>
    <row r="149" spans="2:19" customFormat="1" ht="15" customHeight="1">
      <c r="B149" s="66">
        <v>134</v>
      </c>
      <c r="C149" s="521" t="s">
        <v>1047</v>
      </c>
      <c r="D149" s="456" t="s">
        <v>183</v>
      </c>
      <c r="E149" s="456">
        <v>84850</v>
      </c>
      <c r="F149" s="452" t="s">
        <v>51</v>
      </c>
      <c r="G149" s="457">
        <v>712905</v>
      </c>
      <c r="H149" s="66" t="s">
        <v>60</v>
      </c>
      <c r="I149" s="424" t="s">
        <v>2366</v>
      </c>
      <c r="J149" s="259">
        <v>4</v>
      </c>
      <c r="K149" s="381">
        <v>0</v>
      </c>
      <c r="L149" s="196" t="s">
        <v>1994</v>
      </c>
      <c r="M149" s="381">
        <v>4</v>
      </c>
      <c r="N149" s="381">
        <v>0</v>
      </c>
      <c r="O149" s="64" t="s">
        <v>1981</v>
      </c>
      <c r="P149" s="64" t="s">
        <v>679</v>
      </c>
      <c r="Q149" s="197"/>
      <c r="R149" s="449"/>
      <c r="S149" s="120"/>
    </row>
    <row r="150" spans="2:19" customFormat="1" ht="15" customHeight="1">
      <c r="B150" s="22">
        <v>135</v>
      </c>
      <c r="C150" s="521" t="s">
        <v>1047</v>
      </c>
      <c r="D150" s="456" t="s">
        <v>183</v>
      </c>
      <c r="E150" s="456">
        <v>84850</v>
      </c>
      <c r="F150" s="452" t="s">
        <v>31</v>
      </c>
      <c r="G150" s="457">
        <v>723103</v>
      </c>
      <c r="H150" s="66" t="s">
        <v>67</v>
      </c>
      <c r="I150" s="425" t="s">
        <v>2291</v>
      </c>
      <c r="J150" s="259">
        <v>9</v>
      </c>
      <c r="K150" s="381">
        <v>0</v>
      </c>
      <c r="L150" s="196" t="s">
        <v>1994</v>
      </c>
      <c r="M150" s="381">
        <v>9</v>
      </c>
      <c r="N150" s="381">
        <v>0</v>
      </c>
      <c r="O150" s="68" t="s">
        <v>873</v>
      </c>
      <c r="P150" s="68" t="s">
        <v>677</v>
      </c>
      <c r="Q150" s="272" t="s">
        <v>37</v>
      </c>
      <c r="R150" s="448"/>
      <c r="S150" s="120"/>
    </row>
    <row r="151" spans="2:19" ht="15" customHeight="1">
      <c r="B151" s="314">
        <v>142</v>
      </c>
      <c r="C151" s="521" t="s">
        <v>1047</v>
      </c>
      <c r="D151" s="456" t="s">
        <v>183</v>
      </c>
      <c r="E151" s="456">
        <v>84850</v>
      </c>
      <c r="F151" s="452" t="s">
        <v>40</v>
      </c>
      <c r="G151" s="457">
        <v>512001</v>
      </c>
      <c r="H151" s="66" t="s">
        <v>72</v>
      </c>
      <c r="I151" s="425" t="s">
        <v>2292</v>
      </c>
      <c r="J151" s="259">
        <v>11</v>
      </c>
      <c r="K151" s="381">
        <v>3</v>
      </c>
      <c r="L151" s="196" t="s">
        <v>1994</v>
      </c>
      <c r="M151" s="381">
        <v>11</v>
      </c>
      <c r="N151" s="381">
        <v>3</v>
      </c>
      <c r="O151" s="64" t="s">
        <v>873</v>
      </c>
      <c r="P151" s="64" t="s">
        <v>677</v>
      </c>
      <c r="Q151" s="272" t="s">
        <v>37</v>
      </c>
      <c r="R151" s="271" t="s">
        <v>93</v>
      </c>
      <c r="S151" s="120"/>
    </row>
    <row r="152" spans="2:19" customFormat="1" ht="15" customHeight="1">
      <c r="B152" s="314">
        <v>151</v>
      </c>
      <c r="C152" s="521" t="s">
        <v>2022</v>
      </c>
      <c r="D152" s="457" t="s">
        <v>201</v>
      </c>
      <c r="E152" s="457">
        <v>22313</v>
      </c>
      <c r="F152" s="452" t="s">
        <v>51</v>
      </c>
      <c r="G152" s="457">
        <v>712905</v>
      </c>
      <c r="H152" s="66" t="s">
        <v>60</v>
      </c>
      <c r="I152" s="424" t="s">
        <v>2366</v>
      </c>
      <c r="J152" s="259">
        <v>1</v>
      </c>
      <c r="K152" s="381">
        <v>0</v>
      </c>
      <c r="L152" s="196" t="s">
        <v>1994</v>
      </c>
      <c r="M152" s="381">
        <v>2</v>
      </c>
      <c r="N152" s="381">
        <v>0</v>
      </c>
      <c r="O152" s="64" t="s">
        <v>1981</v>
      </c>
      <c r="P152" s="64" t="s">
        <v>679</v>
      </c>
      <c r="Q152" s="592"/>
      <c r="R152" s="449"/>
      <c r="S152" s="120"/>
    </row>
    <row r="153" spans="2:19" customFormat="1" ht="15" customHeight="1">
      <c r="B153" s="591">
        <v>145</v>
      </c>
      <c r="C153" s="521" t="s">
        <v>2022</v>
      </c>
      <c r="D153" s="457" t="s">
        <v>201</v>
      </c>
      <c r="E153" s="457">
        <v>22313</v>
      </c>
      <c r="F153" s="452" t="s">
        <v>171</v>
      </c>
      <c r="G153" s="457">
        <v>712618</v>
      </c>
      <c r="H153" s="66" t="s">
        <v>77</v>
      </c>
      <c r="I153" s="195"/>
      <c r="J153" s="481">
        <v>0</v>
      </c>
      <c r="K153" s="381">
        <v>0</v>
      </c>
      <c r="L153" s="196" t="s">
        <v>1994</v>
      </c>
      <c r="M153" s="381">
        <v>0</v>
      </c>
      <c r="N153" s="381">
        <v>0</v>
      </c>
      <c r="O153" s="68" t="s">
        <v>1054</v>
      </c>
      <c r="P153" s="68" t="s">
        <v>93</v>
      </c>
      <c r="Q153" s="120"/>
      <c r="R153" s="120"/>
      <c r="S153" s="120"/>
    </row>
    <row r="154" spans="2:19" ht="15" customHeight="1">
      <c r="B154" s="66">
        <v>146</v>
      </c>
      <c r="C154" s="521" t="s">
        <v>2022</v>
      </c>
      <c r="D154" s="457" t="s">
        <v>201</v>
      </c>
      <c r="E154" s="457">
        <v>22313</v>
      </c>
      <c r="F154" s="452" t="s">
        <v>213</v>
      </c>
      <c r="G154" s="457">
        <v>613003</v>
      </c>
      <c r="H154" s="66" t="s">
        <v>456</v>
      </c>
      <c r="I154" s="73"/>
      <c r="J154" s="481">
        <v>0</v>
      </c>
      <c r="K154" s="381">
        <v>0</v>
      </c>
      <c r="L154" s="196" t="s">
        <v>1994</v>
      </c>
      <c r="M154" s="381">
        <v>0</v>
      </c>
      <c r="N154" s="381">
        <v>0</v>
      </c>
      <c r="O154" s="68" t="s">
        <v>1981</v>
      </c>
      <c r="P154" s="68" t="s">
        <v>679</v>
      </c>
      <c r="Q154" s="120"/>
      <c r="R154" s="120"/>
      <c r="S154" s="120"/>
    </row>
    <row r="155" spans="2:19" ht="15" customHeight="1">
      <c r="B155" s="66">
        <v>150</v>
      </c>
      <c r="C155" s="521" t="s">
        <v>2022</v>
      </c>
      <c r="D155" s="457" t="s">
        <v>201</v>
      </c>
      <c r="E155" s="457">
        <v>22313</v>
      </c>
      <c r="F155" s="452" t="s">
        <v>33</v>
      </c>
      <c r="G155" s="457">
        <v>514101</v>
      </c>
      <c r="H155" s="189" t="s">
        <v>68</v>
      </c>
      <c r="I155" s="73"/>
      <c r="J155" s="481">
        <v>0</v>
      </c>
      <c r="K155" s="381">
        <v>0</v>
      </c>
      <c r="L155" s="196" t="s">
        <v>1994</v>
      </c>
      <c r="M155" s="381">
        <v>0</v>
      </c>
      <c r="N155" s="381">
        <v>0</v>
      </c>
      <c r="O155" s="68" t="s">
        <v>1858</v>
      </c>
      <c r="P155" s="68" t="s">
        <v>691</v>
      </c>
      <c r="Q155" s="197"/>
      <c r="R155" s="120"/>
      <c r="S155" s="120"/>
    </row>
    <row r="156" spans="2:19" ht="15" customHeight="1">
      <c r="B156" s="591">
        <v>154</v>
      </c>
      <c r="C156" s="521" t="s">
        <v>2022</v>
      </c>
      <c r="D156" s="457" t="s">
        <v>201</v>
      </c>
      <c r="E156" s="457">
        <v>22313</v>
      </c>
      <c r="F156" s="452" t="s">
        <v>50</v>
      </c>
      <c r="G156" s="457">
        <v>343101</v>
      </c>
      <c r="H156" s="66" t="s">
        <v>58</v>
      </c>
      <c r="I156" s="424" t="s">
        <v>2277</v>
      </c>
      <c r="J156" s="259">
        <v>1</v>
      </c>
      <c r="K156" s="381">
        <v>1</v>
      </c>
      <c r="L156" s="196" t="s">
        <v>1994</v>
      </c>
      <c r="M156" s="381">
        <v>1</v>
      </c>
      <c r="N156" s="381">
        <v>1</v>
      </c>
      <c r="O156" s="68" t="s">
        <v>481</v>
      </c>
      <c r="P156" s="68" t="s">
        <v>678</v>
      </c>
      <c r="Q156" s="449"/>
      <c r="R156" s="448"/>
      <c r="S156" s="120"/>
    </row>
    <row r="157" spans="2:19" customFormat="1" ht="15" customHeight="1">
      <c r="B157" s="66">
        <v>155</v>
      </c>
      <c r="C157" s="521" t="s">
        <v>2022</v>
      </c>
      <c r="D157" s="457" t="s">
        <v>201</v>
      </c>
      <c r="E157" s="457">
        <v>22313</v>
      </c>
      <c r="F157" s="522" t="s">
        <v>465</v>
      </c>
      <c r="G157" s="457">
        <v>432106</v>
      </c>
      <c r="H157" s="66" t="s">
        <v>217</v>
      </c>
      <c r="I157" s="426" t="s">
        <v>2325</v>
      </c>
      <c r="J157" s="259">
        <v>1</v>
      </c>
      <c r="K157" s="381">
        <v>1</v>
      </c>
      <c r="L157" s="196" t="s">
        <v>1994</v>
      </c>
      <c r="M157" s="381">
        <v>1</v>
      </c>
      <c r="N157" s="381">
        <v>1</v>
      </c>
      <c r="O157" s="64" t="s">
        <v>1061</v>
      </c>
      <c r="P157" s="64" t="s">
        <v>32</v>
      </c>
      <c r="Q157" s="592"/>
      <c r="R157" s="449"/>
      <c r="S157" s="120"/>
    </row>
    <row r="158" spans="2:19" customFormat="1" ht="18" customHeight="1">
      <c r="B158" s="314">
        <v>157</v>
      </c>
      <c r="C158" s="521" t="s">
        <v>2022</v>
      </c>
      <c r="D158" s="457" t="s">
        <v>201</v>
      </c>
      <c r="E158" s="457">
        <v>22313</v>
      </c>
      <c r="F158" s="452" t="s">
        <v>52</v>
      </c>
      <c r="G158" s="457">
        <v>751204</v>
      </c>
      <c r="H158" s="66" t="s">
        <v>61</v>
      </c>
      <c r="I158" s="424" t="s">
        <v>2285</v>
      </c>
      <c r="J158" s="259">
        <v>1</v>
      </c>
      <c r="K158" s="381">
        <v>0</v>
      </c>
      <c r="L158" s="196" t="s">
        <v>1994</v>
      </c>
      <c r="M158" s="381">
        <v>1</v>
      </c>
      <c r="N158" s="381">
        <v>0</v>
      </c>
      <c r="O158" s="68" t="s">
        <v>1054</v>
      </c>
      <c r="P158" s="68" t="s">
        <v>93</v>
      </c>
      <c r="Q158" s="546"/>
      <c r="R158" s="271"/>
      <c r="S158" s="120"/>
    </row>
    <row r="159" spans="2:19" ht="15" customHeight="1">
      <c r="B159" s="22">
        <v>158</v>
      </c>
      <c r="C159" s="521" t="s">
        <v>2022</v>
      </c>
      <c r="D159" s="457" t="s">
        <v>201</v>
      </c>
      <c r="E159" s="457">
        <v>22313</v>
      </c>
      <c r="F159" s="452" t="s">
        <v>30</v>
      </c>
      <c r="G159" s="457">
        <v>752205</v>
      </c>
      <c r="H159" s="66" t="s">
        <v>62</v>
      </c>
      <c r="I159" s="424" t="s">
        <v>2280</v>
      </c>
      <c r="J159" s="259">
        <v>2</v>
      </c>
      <c r="K159" s="381">
        <v>0</v>
      </c>
      <c r="L159" s="196" t="s">
        <v>1994</v>
      </c>
      <c r="M159" s="381">
        <v>2</v>
      </c>
      <c r="N159" s="381">
        <v>0</v>
      </c>
      <c r="O159" s="68" t="s">
        <v>1054</v>
      </c>
      <c r="P159" s="68" t="s">
        <v>93</v>
      </c>
      <c r="Q159" s="546"/>
      <c r="R159" s="271"/>
      <c r="S159" s="120"/>
    </row>
    <row r="160" spans="2:19" customFormat="1" ht="15" customHeight="1">
      <c r="B160" s="314">
        <v>148</v>
      </c>
      <c r="C160" s="521" t="s">
        <v>2022</v>
      </c>
      <c r="D160" s="457" t="s">
        <v>201</v>
      </c>
      <c r="E160" s="457">
        <v>22313</v>
      </c>
      <c r="F160" s="452" t="s">
        <v>40</v>
      </c>
      <c r="G160" s="457">
        <v>512001</v>
      </c>
      <c r="H160" s="66" t="s">
        <v>72</v>
      </c>
      <c r="I160" s="424" t="s">
        <v>2284</v>
      </c>
      <c r="J160" s="259">
        <v>3</v>
      </c>
      <c r="K160" s="381">
        <v>2</v>
      </c>
      <c r="L160" s="196" t="s">
        <v>1994</v>
      </c>
      <c r="M160" s="381">
        <v>0</v>
      </c>
      <c r="N160" s="381">
        <v>0</v>
      </c>
      <c r="O160" s="68" t="s">
        <v>1858</v>
      </c>
      <c r="P160" s="68" t="s">
        <v>691</v>
      </c>
      <c r="Q160" s="197"/>
      <c r="R160" s="120"/>
      <c r="S160" s="120"/>
    </row>
    <row r="161" spans="2:19" customFormat="1" ht="15" customHeight="1">
      <c r="B161" s="66">
        <v>156</v>
      </c>
      <c r="C161" s="521" t="s">
        <v>2022</v>
      </c>
      <c r="D161" s="457" t="s">
        <v>201</v>
      </c>
      <c r="E161" s="457">
        <v>22313</v>
      </c>
      <c r="F161" s="452" t="s">
        <v>42</v>
      </c>
      <c r="G161" s="472">
        <v>741201</v>
      </c>
      <c r="H161" s="128" t="s">
        <v>161</v>
      </c>
      <c r="I161" s="424" t="s">
        <v>2285</v>
      </c>
      <c r="J161" s="259">
        <v>3</v>
      </c>
      <c r="K161" s="381">
        <v>0</v>
      </c>
      <c r="L161" s="196" t="s">
        <v>1994</v>
      </c>
      <c r="M161" s="381">
        <v>3</v>
      </c>
      <c r="N161" s="381">
        <v>0</v>
      </c>
      <c r="O161" s="68" t="s">
        <v>1981</v>
      </c>
      <c r="P161" s="68" t="s">
        <v>679</v>
      </c>
      <c r="Q161" s="197"/>
      <c r="R161" s="120"/>
      <c r="S161" s="120"/>
    </row>
    <row r="162" spans="2:19" customFormat="1" ht="15" customHeight="1">
      <c r="B162" s="22">
        <v>152</v>
      </c>
      <c r="C162" s="521" t="s">
        <v>2022</v>
      </c>
      <c r="D162" s="457" t="s">
        <v>201</v>
      </c>
      <c r="E162" s="457">
        <v>22313</v>
      </c>
      <c r="F162" s="452" t="s">
        <v>31</v>
      </c>
      <c r="G162" s="457">
        <v>723103</v>
      </c>
      <c r="H162" s="66" t="s">
        <v>67</v>
      </c>
      <c r="I162" s="430" t="s">
        <v>2282</v>
      </c>
      <c r="J162" s="259">
        <v>4</v>
      </c>
      <c r="K162" s="381">
        <v>0</v>
      </c>
      <c r="L162" s="196" t="s">
        <v>1994</v>
      </c>
      <c r="M162" s="381">
        <v>1</v>
      </c>
      <c r="N162" s="381">
        <v>0</v>
      </c>
      <c r="O162" s="68" t="s">
        <v>1054</v>
      </c>
      <c r="P162" s="68" t="s">
        <v>93</v>
      </c>
      <c r="Q162" s="448"/>
      <c r="R162" s="448"/>
      <c r="S162" s="120"/>
    </row>
    <row r="163" spans="2:19" customFormat="1" ht="15" customHeight="1">
      <c r="B163" s="66">
        <v>153</v>
      </c>
      <c r="C163" s="521" t="s">
        <v>2022</v>
      </c>
      <c r="D163" s="457" t="s">
        <v>201</v>
      </c>
      <c r="E163" s="457">
        <v>22313</v>
      </c>
      <c r="F163" s="515" t="s">
        <v>35</v>
      </c>
      <c r="G163" s="457">
        <v>741103</v>
      </c>
      <c r="H163" s="66" t="s">
        <v>49</v>
      </c>
      <c r="I163" s="426" t="s">
        <v>2290</v>
      </c>
      <c r="J163" s="259">
        <v>7</v>
      </c>
      <c r="K163" s="381">
        <v>0</v>
      </c>
      <c r="L163" s="196" t="s">
        <v>1996</v>
      </c>
      <c r="M163" s="381">
        <v>3</v>
      </c>
      <c r="N163" s="381">
        <v>0</v>
      </c>
      <c r="O163" s="68" t="s">
        <v>1054</v>
      </c>
      <c r="P163" s="68" t="s">
        <v>93</v>
      </c>
      <c r="Q163" s="592"/>
      <c r="R163" s="120"/>
      <c r="S163" s="120"/>
    </row>
    <row r="164" spans="2:19" customFormat="1" ht="15" customHeight="1">
      <c r="B164" s="66">
        <v>147</v>
      </c>
      <c r="C164" s="521" t="s">
        <v>2022</v>
      </c>
      <c r="D164" s="457" t="s">
        <v>201</v>
      </c>
      <c r="E164" s="457">
        <v>22313</v>
      </c>
      <c r="F164" s="452" t="s">
        <v>34</v>
      </c>
      <c r="G164" s="457">
        <v>751201</v>
      </c>
      <c r="H164" s="66" t="s">
        <v>162</v>
      </c>
      <c r="I164" s="428" t="s">
        <v>2282</v>
      </c>
      <c r="J164" s="259">
        <v>10</v>
      </c>
      <c r="K164" s="381">
        <v>7</v>
      </c>
      <c r="L164" s="196" t="s">
        <v>1994</v>
      </c>
      <c r="M164" s="381">
        <v>3</v>
      </c>
      <c r="N164" s="381">
        <v>3</v>
      </c>
      <c r="O164" s="68" t="s">
        <v>1858</v>
      </c>
      <c r="P164" s="68" t="s">
        <v>691</v>
      </c>
      <c r="Q164" s="592"/>
      <c r="R164" s="120"/>
      <c r="S164" s="120"/>
    </row>
    <row r="165" spans="2:19" customFormat="1" ht="15" customHeight="1">
      <c r="B165" s="22">
        <v>149</v>
      </c>
      <c r="C165" s="521" t="s">
        <v>2022</v>
      </c>
      <c r="D165" s="457" t="s">
        <v>201</v>
      </c>
      <c r="E165" s="457">
        <v>22313</v>
      </c>
      <c r="F165" s="452" t="s">
        <v>33</v>
      </c>
      <c r="G165" s="457">
        <v>514101</v>
      </c>
      <c r="H165" s="66" t="s">
        <v>68</v>
      </c>
      <c r="I165" s="424" t="s">
        <v>2284</v>
      </c>
      <c r="J165" s="259">
        <v>13</v>
      </c>
      <c r="K165" s="381">
        <v>12</v>
      </c>
      <c r="L165" s="196" t="s">
        <v>1994</v>
      </c>
      <c r="M165" s="381">
        <v>1</v>
      </c>
      <c r="N165" s="381">
        <v>1</v>
      </c>
      <c r="O165" s="68" t="s">
        <v>1858</v>
      </c>
      <c r="P165" s="68" t="s">
        <v>691</v>
      </c>
      <c r="Q165" s="455"/>
      <c r="R165" s="120"/>
      <c r="S165" s="120"/>
    </row>
    <row r="166" spans="2:19" customFormat="1" ht="15" customHeight="1">
      <c r="B166" s="66">
        <v>159</v>
      </c>
      <c r="C166" s="521" t="s">
        <v>2004</v>
      </c>
      <c r="D166" s="456" t="s">
        <v>1202</v>
      </c>
      <c r="E166" s="456">
        <v>31152</v>
      </c>
      <c r="F166" s="452" t="s">
        <v>34</v>
      </c>
      <c r="G166" s="457">
        <v>751201</v>
      </c>
      <c r="H166" s="66" t="s">
        <v>162</v>
      </c>
      <c r="I166" s="424" t="s">
        <v>2283</v>
      </c>
      <c r="J166" s="259">
        <v>7</v>
      </c>
      <c r="K166" s="381">
        <v>7</v>
      </c>
      <c r="L166" s="196" t="s">
        <v>1994</v>
      </c>
      <c r="M166" s="381">
        <v>7</v>
      </c>
      <c r="N166" s="381">
        <v>7</v>
      </c>
      <c r="O166" s="68" t="s">
        <v>101</v>
      </c>
      <c r="P166" s="349" t="s">
        <v>692</v>
      </c>
      <c r="Q166" s="546"/>
      <c r="R166" s="120"/>
      <c r="S166" s="120"/>
    </row>
    <row r="167" spans="2:19" customFormat="1" ht="15" customHeight="1">
      <c r="B167" s="66">
        <v>170</v>
      </c>
      <c r="C167" s="521" t="s">
        <v>2004</v>
      </c>
      <c r="D167" s="456" t="s">
        <v>1202</v>
      </c>
      <c r="E167" s="456">
        <v>31152</v>
      </c>
      <c r="F167" s="452" t="s">
        <v>42</v>
      </c>
      <c r="G167" s="457">
        <v>741201</v>
      </c>
      <c r="H167" s="66" t="s">
        <v>161</v>
      </c>
      <c r="I167" s="424" t="s">
        <v>2285</v>
      </c>
      <c r="J167" s="259">
        <v>1</v>
      </c>
      <c r="K167" s="381">
        <v>0</v>
      </c>
      <c r="L167" s="196" t="s">
        <v>1994</v>
      </c>
      <c r="M167" s="381">
        <v>1</v>
      </c>
      <c r="N167" s="381">
        <v>0</v>
      </c>
      <c r="O167" s="68" t="s">
        <v>1981</v>
      </c>
      <c r="P167" s="68" t="s">
        <v>679</v>
      </c>
      <c r="Q167" s="455"/>
      <c r="R167" s="448"/>
      <c r="S167" s="120"/>
    </row>
    <row r="168" spans="2:19" customFormat="1" ht="15" customHeight="1">
      <c r="B168" s="591">
        <v>160</v>
      </c>
      <c r="C168" s="521" t="s">
        <v>2004</v>
      </c>
      <c r="D168" s="456" t="s">
        <v>1202</v>
      </c>
      <c r="E168" s="456">
        <v>31152</v>
      </c>
      <c r="F168" s="452" t="s">
        <v>48</v>
      </c>
      <c r="G168" s="457">
        <v>741203</v>
      </c>
      <c r="H168" s="66" t="s">
        <v>57</v>
      </c>
      <c r="I168" s="424" t="s">
        <v>2282</v>
      </c>
      <c r="J168" s="259">
        <v>1</v>
      </c>
      <c r="K168" s="381">
        <v>0</v>
      </c>
      <c r="L168" s="196" t="s">
        <v>1994</v>
      </c>
      <c r="M168" s="381">
        <v>1</v>
      </c>
      <c r="N168" s="381">
        <v>0</v>
      </c>
      <c r="O168" s="68" t="s">
        <v>1054</v>
      </c>
      <c r="P168" s="68" t="s">
        <v>93</v>
      </c>
      <c r="Q168" s="546"/>
      <c r="R168" s="120"/>
      <c r="S168" s="120"/>
    </row>
    <row r="169" spans="2:19" customFormat="1" ht="15" customHeight="1">
      <c r="B169" s="66">
        <v>171</v>
      </c>
      <c r="C169" s="521" t="s">
        <v>2004</v>
      </c>
      <c r="D169" s="456" t="s">
        <v>1202</v>
      </c>
      <c r="E169" s="456">
        <v>31152</v>
      </c>
      <c r="F169" s="515" t="s">
        <v>35</v>
      </c>
      <c r="G169" s="457">
        <v>741103</v>
      </c>
      <c r="H169" s="66" t="s">
        <v>49</v>
      </c>
      <c r="I169" s="424" t="s">
        <v>2285</v>
      </c>
      <c r="J169" s="259">
        <v>2</v>
      </c>
      <c r="K169" s="381">
        <v>0</v>
      </c>
      <c r="L169" s="196" t="s">
        <v>1994</v>
      </c>
      <c r="M169" s="381">
        <v>2</v>
      </c>
      <c r="N169" s="381">
        <v>0</v>
      </c>
      <c r="O169" s="68" t="s">
        <v>1054</v>
      </c>
      <c r="P169" s="68" t="s">
        <v>93</v>
      </c>
      <c r="Q169" s="545" t="s">
        <v>37</v>
      </c>
      <c r="R169" s="120"/>
      <c r="S169" s="120"/>
    </row>
    <row r="170" spans="2:19" customFormat="1" ht="15" customHeight="1">
      <c r="B170" s="314">
        <v>172</v>
      </c>
      <c r="C170" s="521" t="s">
        <v>2004</v>
      </c>
      <c r="D170" s="456" t="s">
        <v>1202</v>
      </c>
      <c r="E170" s="456">
        <v>31152</v>
      </c>
      <c r="F170" s="452" t="s">
        <v>33</v>
      </c>
      <c r="G170" s="457">
        <v>514101</v>
      </c>
      <c r="H170" s="66" t="s">
        <v>68</v>
      </c>
      <c r="I170" s="424" t="s">
        <v>2279</v>
      </c>
      <c r="J170" s="259">
        <v>5</v>
      </c>
      <c r="K170" s="381">
        <v>5</v>
      </c>
      <c r="L170" s="196" t="s">
        <v>1994</v>
      </c>
      <c r="M170" s="381">
        <v>5</v>
      </c>
      <c r="N170" s="381">
        <v>5</v>
      </c>
      <c r="O170" s="68" t="s">
        <v>101</v>
      </c>
      <c r="P170" s="349" t="s">
        <v>692</v>
      </c>
      <c r="Q170" s="592"/>
      <c r="R170" s="448"/>
      <c r="S170" s="120"/>
    </row>
    <row r="171" spans="2:19" customFormat="1" ht="15" customHeight="1">
      <c r="B171" s="22">
        <v>161</v>
      </c>
      <c r="C171" s="521" t="s">
        <v>2004</v>
      </c>
      <c r="D171" s="456" t="s">
        <v>1202</v>
      </c>
      <c r="E171" s="456">
        <v>31152</v>
      </c>
      <c r="F171" s="452" t="s">
        <v>50</v>
      </c>
      <c r="G171" s="457">
        <v>343101</v>
      </c>
      <c r="H171" s="66" t="s">
        <v>58</v>
      </c>
      <c r="I171" s="73"/>
      <c r="J171" s="481">
        <v>0</v>
      </c>
      <c r="K171" s="381">
        <v>0</v>
      </c>
      <c r="L171" s="196" t="s">
        <v>1994</v>
      </c>
      <c r="M171" s="381">
        <v>0</v>
      </c>
      <c r="N171" s="381">
        <v>0</v>
      </c>
      <c r="O171" s="68" t="s">
        <v>481</v>
      </c>
      <c r="P171" s="68" t="s">
        <v>678</v>
      </c>
      <c r="Q171" s="545"/>
      <c r="R171" s="120"/>
      <c r="S171" s="120"/>
    </row>
    <row r="172" spans="2:19" customFormat="1" ht="15" customHeight="1">
      <c r="B172" s="66">
        <v>173</v>
      </c>
      <c r="C172" s="521" t="s">
        <v>2004</v>
      </c>
      <c r="D172" s="456" t="s">
        <v>1202</v>
      </c>
      <c r="E172" s="456">
        <v>31152</v>
      </c>
      <c r="F172" s="452" t="s">
        <v>463</v>
      </c>
      <c r="G172" s="457">
        <v>753105</v>
      </c>
      <c r="H172" s="66" t="s">
        <v>457</v>
      </c>
      <c r="I172" s="424" t="s">
        <v>2269</v>
      </c>
      <c r="J172" s="259">
        <v>1</v>
      </c>
      <c r="K172" s="381">
        <v>1</v>
      </c>
      <c r="L172" s="196" t="s">
        <v>1994</v>
      </c>
      <c r="M172" s="381">
        <v>1</v>
      </c>
      <c r="N172" s="381">
        <v>1</v>
      </c>
      <c r="O172" s="156" t="s">
        <v>1979</v>
      </c>
      <c r="P172" s="68" t="s">
        <v>37</v>
      </c>
      <c r="Q172" s="545" t="s">
        <v>37</v>
      </c>
      <c r="R172" s="448"/>
      <c r="S172" s="120"/>
    </row>
    <row r="173" spans="2:19" customFormat="1" ht="15" customHeight="1">
      <c r="B173" s="66">
        <v>162</v>
      </c>
      <c r="C173" s="521" t="s">
        <v>2004</v>
      </c>
      <c r="D173" s="456" t="s">
        <v>1202</v>
      </c>
      <c r="E173" s="456">
        <v>31152</v>
      </c>
      <c r="F173" s="452" t="s">
        <v>40</v>
      </c>
      <c r="G173" s="457">
        <v>512001</v>
      </c>
      <c r="H173" s="66" t="s">
        <v>72</v>
      </c>
      <c r="I173" s="424" t="s">
        <v>2281</v>
      </c>
      <c r="J173" s="259">
        <v>7</v>
      </c>
      <c r="K173" s="381">
        <v>3</v>
      </c>
      <c r="L173" s="196" t="s">
        <v>1994</v>
      </c>
      <c r="M173" s="381">
        <v>7</v>
      </c>
      <c r="N173" s="381">
        <v>3</v>
      </c>
      <c r="O173" s="68" t="s">
        <v>101</v>
      </c>
      <c r="P173" s="349" t="s">
        <v>692</v>
      </c>
      <c r="Q173" s="546"/>
      <c r="R173" s="271"/>
      <c r="S173" s="120"/>
    </row>
    <row r="174" spans="2:19" customFormat="1" ht="15" customHeight="1">
      <c r="B174" s="591">
        <v>163</v>
      </c>
      <c r="C174" s="521" t="s">
        <v>2004</v>
      </c>
      <c r="D174" s="456" t="s">
        <v>1202</v>
      </c>
      <c r="E174" s="456">
        <v>31152</v>
      </c>
      <c r="F174" s="452" t="s">
        <v>1041</v>
      </c>
      <c r="G174" s="457">
        <v>713203</v>
      </c>
      <c r="H174" s="66" t="s">
        <v>59</v>
      </c>
      <c r="I174" s="424" t="s">
        <v>2283</v>
      </c>
      <c r="J174" s="275">
        <v>1</v>
      </c>
      <c r="K174" s="381">
        <v>0</v>
      </c>
      <c r="L174" s="196" t="s">
        <v>1994</v>
      </c>
      <c r="M174" s="381">
        <v>1</v>
      </c>
      <c r="N174" s="381">
        <v>0</v>
      </c>
      <c r="O174" s="68" t="s">
        <v>1054</v>
      </c>
      <c r="P174" s="68" t="s">
        <v>93</v>
      </c>
      <c r="Q174" s="272" t="s">
        <v>37</v>
      </c>
      <c r="R174" s="120"/>
      <c r="S174" s="120"/>
    </row>
    <row r="175" spans="2:19" customFormat="1" ht="15" customHeight="1">
      <c r="B175" s="66">
        <v>174</v>
      </c>
      <c r="C175" s="521" t="s">
        <v>2004</v>
      </c>
      <c r="D175" s="456" t="s">
        <v>1202</v>
      </c>
      <c r="E175" s="456">
        <v>31152</v>
      </c>
      <c r="F175" s="452" t="s">
        <v>31</v>
      </c>
      <c r="G175" s="457">
        <v>723103</v>
      </c>
      <c r="H175" s="66" t="s">
        <v>67</v>
      </c>
      <c r="I175" s="426" t="s">
        <v>2279</v>
      </c>
      <c r="J175" s="259">
        <v>11</v>
      </c>
      <c r="K175" s="381">
        <v>0</v>
      </c>
      <c r="L175" s="196" t="s">
        <v>1994</v>
      </c>
      <c r="M175" s="381">
        <v>11</v>
      </c>
      <c r="N175" s="381">
        <v>0</v>
      </c>
      <c r="O175" s="297" t="s">
        <v>101</v>
      </c>
      <c r="P175" s="68" t="s">
        <v>692</v>
      </c>
      <c r="Q175" s="197"/>
      <c r="R175" s="120" t="s">
        <v>93</v>
      </c>
      <c r="S175" s="120"/>
    </row>
    <row r="176" spans="2:19" customFormat="1" ht="15" customHeight="1">
      <c r="B176" s="66">
        <v>164</v>
      </c>
      <c r="C176" s="521" t="s">
        <v>2004</v>
      </c>
      <c r="D176" s="456" t="s">
        <v>1202</v>
      </c>
      <c r="E176" s="456">
        <v>31152</v>
      </c>
      <c r="F176" s="452" t="s">
        <v>1040</v>
      </c>
      <c r="G176" s="457">
        <v>742118</v>
      </c>
      <c r="H176" s="66" t="s">
        <v>1005</v>
      </c>
      <c r="I176" s="73"/>
      <c r="J176" s="259">
        <v>8</v>
      </c>
      <c r="K176" s="381">
        <v>0</v>
      </c>
      <c r="L176" s="196" t="s">
        <v>1994</v>
      </c>
      <c r="M176" s="381">
        <v>0</v>
      </c>
      <c r="N176" s="381">
        <v>0</v>
      </c>
      <c r="O176" s="156"/>
      <c r="P176" s="68" t="s">
        <v>1006</v>
      </c>
      <c r="Q176" s="448"/>
      <c r="R176" s="120"/>
      <c r="S176" s="120"/>
    </row>
    <row r="177" spans="2:19" customFormat="1" ht="15" customHeight="1">
      <c r="B177" s="591">
        <v>175</v>
      </c>
      <c r="C177" s="521" t="s">
        <v>2004</v>
      </c>
      <c r="D177" s="456" t="s">
        <v>1202</v>
      </c>
      <c r="E177" s="456">
        <v>31152</v>
      </c>
      <c r="F177" s="452" t="s">
        <v>171</v>
      </c>
      <c r="G177" s="457">
        <v>712618</v>
      </c>
      <c r="H177" s="66" t="s">
        <v>77</v>
      </c>
      <c r="I177" s="423" t="s">
        <v>2285</v>
      </c>
      <c r="J177" s="259">
        <v>1</v>
      </c>
      <c r="K177" s="381">
        <v>0</v>
      </c>
      <c r="L177" s="196" t="s">
        <v>1994</v>
      </c>
      <c r="M177" s="381">
        <v>1</v>
      </c>
      <c r="N177" s="381">
        <v>0</v>
      </c>
      <c r="O177" s="68" t="s">
        <v>1054</v>
      </c>
      <c r="P177" s="68" t="s">
        <v>93</v>
      </c>
      <c r="Q177" s="449" t="s">
        <v>37</v>
      </c>
      <c r="R177" s="448"/>
      <c r="S177" s="120"/>
    </row>
    <row r="178" spans="2:19" customFormat="1" ht="15" customHeight="1">
      <c r="B178" s="66">
        <v>165</v>
      </c>
      <c r="C178" s="521" t="s">
        <v>2004</v>
      </c>
      <c r="D178" s="456" t="s">
        <v>1202</v>
      </c>
      <c r="E178" s="456">
        <v>31152</v>
      </c>
      <c r="F178" s="452" t="s">
        <v>91</v>
      </c>
      <c r="G178" s="457">
        <v>722307</v>
      </c>
      <c r="H178" s="66" t="s">
        <v>74</v>
      </c>
      <c r="I178" s="424" t="s">
        <v>2284</v>
      </c>
      <c r="J178" s="259">
        <v>3</v>
      </c>
      <c r="K178" s="381">
        <v>0</v>
      </c>
      <c r="L178" s="196" t="s">
        <v>1994</v>
      </c>
      <c r="M178" s="381">
        <v>3</v>
      </c>
      <c r="N178" s="381">
        <v>0</v>
      </c>
      <c r="O178" s="68" t="s">
        <v>1054</v>
      </c>
      <c r="P178" s="68" t="s">
        <v>93</v>
      </c>
      <c r="Q178" s="592"/>
      <c r="R178" s="448"/>
      <c r="S178" s="120"/>
    </row>
    <row r="179" spans="2:19" customFormat="1" ht="15" customHeight="1">
      <c r="B179" s="314">
        <v>166</v>
      </c>
      <c r="C179" s="521" t="s">
        <v>2004</v>
      </c>
      <c r="D179" s="456" t="s">
        <v>1202</v>
      </c>
      <c r="E179" s="456">
        <v>31152</v>
      </c>
      <c r="F179" s="452" t="s">
        <v>2327</v>
      </c>
      <c r="G179" s="457">
        <v>722307</v>
      </c>
      <c r="H179" s="66" t="s">
        <v>74</v>
      </c>
      <c r="I179" s="73"/>
      <c r="J179" s="615">
        <v>7</v>
      </c>
      <c r="K179" s="487">
        <v>2</v>
      </c>
      <c r="L179" s="456" t="s">
        <v>1994</v>
      </c>
      <c r="M179" s="487">
        <v>0</v>
      </c>
      <c r="N179" s="487">
        <v>0</v>
      </c>
      <c r="O179" s="156"/>
      <c r="P179" s="68" t="s">
        <v>1006</v>
      </c>
      <c r="Q179" s="448"/>
      <c r="R179" s="448"/>
      <c r="S179" s="120"/>
    </row>
    <row r="180" spans="2:19" customFormat="1" ht="15" customHeight="1">
      <c r="B180" s="22">
        <v>168</v>
      </c>
      <c r="C180" s="521" t="s">
        <v>2004</v>
      </c>
      <c r="D180" s="456" t="s">
        <v>1202</v>
      </c>
      <c r="E180" s="456">
        <v>31152</v>
      </c>
      <c r="F180" s="452" t="s">
        <v>41</v>
      </c>
      <c r="G180" s="457">
        <v>522301</v>
      </c>
      <c r="H180" s="66" t="s">
        <v>39</v>
      </c>
      <c r="I180" s="424" t="s">
        <v>2282</v>
      </c>
      <c r="J180" s="259">
        <v>4</v>
      </c>
      <c r="K180" s="381">
        <v>2</v>
      </c>
      <c r="L180" s="196" t="s">
        <v>1994</v>
      </c>
      <c r="M180" s="381">
        <v>4</v>
      </c>
      <c r="N180" s="381">
        <v>2</v>
      </c>
      <c r="O180" s="68" t="s">
        <v>101</v>
      </c>
      <c r="P180" s="349" t="s">
        <v>692</v>
      </c>
      <c r="Q180" s="449" t="s">
        <v>37</v>
      </c>
      <c r="R180" s="448"/>
      <c r="S180" s="120"/>
    </row>
    <row r="181" spans="2:19" customFormat="1" ht="15" customHeight="1">
      <c r="B181" s="66">
        <v>167</v>
      </c>
      <c r="C181" s="521" t="s">
        <v>2004</v>
      </c>
      <c r="D181" s="456" t="s">
        <v>1202</v>
      </c>
      <c r="E181" s="456">
        <v>31152</v>
      </c>
      <c r="F181" s="452" t="s">
        <v>52</v>
      </c>
      <c r="G181" s="457">
        <v>751204</v>
      </c>
      <c r="H181" s="66" t="s">
        <v>61</v>
      </c>
      <c r="I181" s="73"/>
      <c r="J181" s="481">
        <v>0</v>
      </c>
      <c r="K181" s="381">
        <v>0</v>
      </c>
      <c r="L181" s="196" t="s">
        <v>1994</v>
      </c>
      <c r="M181" s="381">
        <v>0</v>
      </c>
      <c r="N181" s="381">
        <v>0</v>
      </c>
      <c r="O181" s="68" t="s">
        <v>101</v>
      </c>
      <c r="P181" s="349" t="s">
        <v>692</v>
      </c>
      <c r="Q181" s="448"/>
      <c r="R181" s="120"/>
      <c r="S181" s="120"/>
    </row>
    <row r="182" spans="2:19" customFormat="1" ht="15" customHeight="1">
      <c r="B182" s="314">
        <v>169</v>
      </c>
      <c r="C182" s="521" t="s">
        <v>2004</v>
      </c>
      <c r="D182" s="456" t="s">
        <v>1202</v>
      </c>
      <c r="E182" s="456">
        <v>31152</v>
      </c>
      <c r="F182" s="452" t="s">
        <v>172</v>
      </c>
      <c r="G182" s="457">
        <v>722204</v>
      </c>
      <c r="H182" s="66" t="s">
        <v>164</v>
      </c>
      <c r="I182" s="73"/>
      <c r="J182" s="481">
        <v>0</v>
      </c>
      <c r="K182" s="381">
        <v>0</v>
      </c>
      <c r="L182" s="196" t="s">
        <v>1996</v>
      </c>
      <c r="M182" s="381">
        <v>0</v>
      </c>
      <c r="N182" s="381">
        <v>0</v>
      </c>
      <c r="O182" s="68" t="s">
        <v>1980</v>
      </c>
      <c r="P182" s="68" t="s">
        <v>190</v>
      </c>
      <c r="Q182" s="592"/>
      <c r="R182" s="448" t="s">
        <v>93</v>
      </c>
      <c r="S182" s="120"/>
    </row>
    <row r="183" spans="2:19" customFormat="1" ht="15" customHeight="1">
      <c r="B183" s="591">
        <v>181</v>
      </c>
      <c r="C183" s="521" t="s">
        <v>2019</v>
      </c>
      <c r="D183" s="456" t="s">
        <v>205</v>
      </c>
      <c r="E183" s="456">
        <v>114708</v>
      </c>
      <c r="F183" s="452" t="s">
        <v>91</v>
      </c>
      <c r="G183" s="457">
        <v>722307</v>
      </c>
      <c r="H183" s="66" t="s">
        <v>74</v>
      </c>
      <c r="I183" s="425" t="s">
        <v>2360</v>
      </c>
      <c r="J183" s="259">
        <v>2</v>
      </c>
      <c r="K183" s="381">
        <v>0</v>
      </c>
      <c r="L183" s="196" t="s">
        <v>1994</v>
      </c>
      <c r="M183" s="381">
        <v>2</v>
      </c>
      <c r="N183" s="381">
        <v>0</v>
      </c>
      <c r="O183" s="68" t="s">
        <v>179</v>
      </c>
      <c r="P183" s="68" t="s">
        <v>680</v>
      </c>
      <c r="Q183" s="621"/>
      <c r="R183" s="622"/>
      <c r="S183" s="282"/>
    </row>
    <row r="184" spans="2:19" customFormat="1" ht="15" customHeight="1">
      <c r="B184" s="66">
        <v>176</v>
      </c>
      <c r="C184" s="521" t="s">
        <v>2019</v>
      </c>
      <c r="D184" s="456" t="s">
        <v>205</v>
      </c>
      <c r="E184" s="456">
        <v>114708</v>
      </c>
      <c r="F184" s="452" t="s">
        <v>1831</v>
      </c>
      <c r="G184" s="457">
        <v>814209</v>
      </c>
      <c r="H184" s="66" t="s">
        <v>683</v>
      </c>
      <c r="I184" s="73"/>
      <c r="J184" s="481">
        <v>0</v>
      </c>
      <c r="K184" s="381">
        <v>0</v>
      </c>
      <c r="L184" s="196" t="s">
        <v>1994</v>
      </c>
      <c r="M184" s="381">
        <v>0</v>
      </c>
      <c r="N184" s="381">
        <v>0</v>
      </c>
      <c r="O184" s="156" t="s">
        <v>2019</v>
      </c>
      <c r="P184" s="68" t="s">
        <v>37</v>
      </c>
      <c r="Q184" s="550" t="s">
        <v>205</v>
      </c>
      <c r="R184" s="449" t="s">
        <v>2084</v>
      </c>
      <c r="S184" s="120"/>
    </row>
    <row r="185" spans="2:19" customFormat="1" ht="15" customHeight="1">
      <c r="B185" s="66">
        <v>177</v>
      </c>
      <c r="C185" s="521" t="s">
        <v>2019</v>
      </c>
      <c r="D185" s="456" t="s">
        <v>205</v>
      </c>
      <c r="E185" s="456">
        <v>114708</v>
      </c>
      <c r="F185" s="452" t="s">
        <v>1045</v>
      </c>
      <c r="G185" s="457">
        <v>522301</v>
      </c>
      <c r="H185" s="66" t="s">
        <v>39</v>
      </c>
      <c r="I185" s="73"/>
      <c r="J185" s="481">
        <v>0</v>
      </c>
      <c r="K185" s="554">
        <v>0</v>
      </c>
      <c r="L185" s="267" t="s">
        <v>1994</v>
      </c>
      <c r="M185" s="554">
        <v>0</v>
      </c>
      <c r="N185" s="554">
        <v>0</v>
      </c>
      <c r="O185" s="68" t="s">
        <v>1053</v>
      </c>
      <c r="P185" s="68" t="s">
        <v>37</v>
      </c>
      <c r="Q185" s="592"/>
      <c r="R185" s="448"/>
      <c r="S185" s="120"/>
    </row>
    <row r="186" spans="2:19" customFormat="1" ht="15" customHeight="1">
      <c r="B186" s="22">
        <v>179</v>
      </c>
      <c r="C186" s="521" t="s">
        <v>2019</v>
      </c>
      <c r="D186" s="456" t="s">
        <v>205</v>
      </c>
      <c r="E186" s="456">
        <v>114708</v>
      </c>
      <c r="F186" s="515" t="s">
        <v>35</v>
      </c>
      <c r="G186" s="457">
        <v>741103</v>
      </c>
      <c r="H186" s="66" t="s">
        <v>49</v>
      </c>
      <c r="I186" s="424" t="s">
        <v>2290</v>
      </c>
      <c r="J186" s="259">
        <v>5</v>
      </c>
      <c r="K186" s="381">
        <v>0</v>
      </c>
      <c r="L186" s="196" t="s">
        <v>2013</v>
      </c>
      <c r="M186" s="381">
        <v>5</v>
      </c>
      <c r="N186" s="381">
        <v>0</v>
      </c>
      <c r="O186" s="68" t="s">
        <v>1054</v>
      </c>
      <c r="P186" s="68" t="s">
        <v>93</v>
      </c>
      <c r="Q186" s="197"/>
      <c r="R186" s="448"/>
      <c r="S186" s="120"/>
    </row>
    <row r="187" spans="2:19" customFormat="1" ht="15" customHeight="1">
      <c r="B187" s="66">
        <v>182</v>
      </c>
      <c r="C187" s="521" t="s">
        <v>2019</v>
      </c>
      <c r="D187" s="456" t="s">
        <v>205</v>
      </c>
      <c r="E187" s="456">
        <v>114708</v>
      </c>
      <c r="F187" s="452" t="s">
        <v>172</v>
      </c>
      <c r="G187" s="457">
        <v>722204</v>
      </c>
      <c r="H187" s="66" t="s">
        <v>164</v>
      </c>
      <c r="I187" s="424" t="s">
        <v>2282</v>
      </c>
      <c r="J187" s="441">
        <v>6</v>
      </c>
      <c r="K187" s="487">
        <v>0</v>
      </c>
      <c r="L187" s="456" t="s">
        <v>2001</v>
      </c>
      <c r="M187" s="487">
        <v>6</v>
      </c>
      <c r="N187" s="487">
        <v>0</v>
      </c>
      <c r="O187" s="68" t="s">
        <v>1054</v>
      </c>
      <c r="P187" s="68" t="s">
        <v>93</v>
      </c>
      <c r="Q187" s="592"/>
      <c r="R187" s="448"/>
      <c r="S187" s="120"/>
    </row>
    <row r="188" spans="2:19" ht="14.25" customHeight="1">
      <c r="B188" s="66">
        <v>183</v>
      </c>
      <c r="C188" s="521" t="s">
        <v>2019</v>
      </c>
      <c r="D188" s="456" t="s">
        <v>205</v>
      </c>
      <c r="E188" s="456">
        <v>114708</v>
      </c>
      <c r="F188" s="452" t="s">
        <v>1041</v>
      </c>
      <c r="G188" s="457">
        <v>713203</v>
      </c>
      <c r="H188" s="66" t="s">
        <v>59</v>
      </c>
      <c r="I188" s="424" t="s">
        <v>2283</v>
      </c>
      <c r="J188" s="275">
        <v>5</v>
      </c>
      <c r="K188" s="381">
        <v>0</v>
      </c>
      <c r="L188" s="196" t="s">
        <v>1994</v>
      </c>
      <c r="M188" s="381">
        <v>5</v>
      </c>
      <c r="N188" s="381">
        <v>0</v>
      </c>
      <c r="O188" s="68" t="s">
        <v>1054</v>
      </c>
      <c r="P188" s="68" t="s">
        <v>93</v>
      </c>
      <c r="Q188" s="592"/>
      <c r="R188" s="271"/>
      <c r="S188" s="120"/>
    </row>
    <row r="189" spans="2:19" customFormat="1" ht="15" customHeight="1">
      <c r="B189" s="22">
        <v>180</v>
      </c>
      <c r="C189" s="521" t="s">
        <v>2019</v>
      </c>
      <c r="D189" s="456" t="s">
        <v>205</v>
      </c>
      <c r="E189" s="456">
        <v>114708</v>
      </c>
      <c r="F189" s="452" t="s">
        <v>91</v>
      </c>
      <c r="G189" s="457">
        <v>722307</v>
      </c>
      <c r="H189" s="66" t="s">
        <v>74</v>
      </c>
      <c r="I189" s="424" t="s">
        <v>2281</v>
      </c>
      <c r="J189" s="441">
        <v>8</v>
      </c>
      <c r="K189" s="487">
        <v>1</v>
      </c>
      <c r="L189" s="456" t="s">
        <v>1996</v>
      </c>
      <c r="M189" s="487">
        <v>8</v>
      </c>
      <c r="N189" s="487">
        <v>1</v>
      </c>
      <c r="O189" s="68" t="s">
        <v>1054</v>
      </c>
      <c r="P189" s="68" t="s">
        <v>93</v>
      </c>
      <c r="Q189" s="546"/>
      <c r="R189" s="120"/>
      <c r="S189" s="120"/>
    </row>
    <row r="190" spans="2:19" customFormat="1" ht="15" customHeight="1">
      <c r="B190" s="314">
        <v>178</v>
      </c>
      <c r="C190" s="521" t="s">
        <v>2019</v>
      </c>
      <c r="D190" s="456" t="s">
        <v>205</v>
      </c>
      <c r="E190" s="456">
        <v>114708</v>
      </c>
      <c r="F190" s="452" t="s">
        <v>48</v>
      </c>
      <c r="G190" s="457">
        <v>741203</v>
      </c>
      <c r="H190" s="66" t="s">
        <v>57</v>
      </c>
      <c r="I190" s="426" t="s">
        <v>2282</v>
      </c>
      <c r="J190" s="259">
        <v>9</v>
      </c>
      <c r="K190" s="381">
        <v>1</v>
      </c>
      <c r="L190" s="196" t="s">
        <v>1994</v>
      </c>
      <c r="M190" s="381">
        <v>9</v>
      </c>
      <c r="N190" s="381">
        <v>1</v>
      </c>
      <c r="O190" s="68" t="s">
        <v>1054</v>
      </c>
      <c r="P190" s="68" t="s">
        <v>93</v>
      </c>
      <c r="Q190" s="546"/>
      <c r="R190" s="120"/>
      <c r="S190" s="120"/>
    </row>
    <row r="191" spans="2:19" customFormat="1" ht="15" customHeight="1">
      <c r="B191" s="314">
        <v>184</v>
      </c>
      <c r="C191" s="519" t="s">
        <v>2233</v>
      </c>
      <c r="D191" s="457" t="s">
        <v>2232</v>
      </c>
      <c r="E191" s="457"/>
      <c r="F191" s="452" t="s">
        <v>40</v>
      </c>
      <c r="G191" s="457">
        <v>512001</v>
      </c>
      <c r="H191" s="168" t="s">
        <v>72</v>
      </c>
      <c r="I191" s="400" t="s">
        <v>2290</v>
      </c>
      <c r="J191" s="133">
        <v>5</v>
      </c>
      <c r="K191" s="382">
        <v>0</v>
      </c>
      <c r="L191" s="66"/>
      <c r="M191" s="382"/>
      <c r="N191" s="382"/>
      <c r="O191" s="171" t="s">
        <v>101</v>
      </c>
      <c r="P191" s="171" t="s">
        <v>692</v>
      </c>
      <c r="Q191" s="546"/>
      <c r="R191" s="120"/>
      <c r="S191" s="120"/>
    </row>
    <row r="192" spans="2:19" customFormat="1" ht="15" customHeight="1">
      <c r="B192" s="22">
        <v>188</v>
      </c>
      <c r="C192" s="452" t="s">
        <v>2035</v>
      </c>
      <c r="D192" s="457" t="s">
        <v>65</v>
      </c>
      <c r="E192" s="569">
        <v>19678</v>
      </c>
      <c r="F192" s="452" t="s">
        <v>47</v>
      </c>
      <c r="G192" s="457">
        <v>721306</v>
      </c>
      <c r="H192" s="66" t="s">
        <v>56</v>
      </c>
      <c r="I192" s="423" t="s">
        <v>2281</v>
      </c>
      <c r="J192" s="133">
        <v>1</v>
      </c>
      <c r="K192" s="382">
        <v>0</v>
      </c>
      <c r="L192" s="66" t="s">
        <v>1996</v>
      </c>
      <c r="M192" s="382">
        <v>1</v>
      </c>
      <c r="N192" s="382">
        <v>0</v>
      </c>
      <c r="O192" s="68" t="s">
        <v>1054</v>
      </c>
      <c r="P192" s="68" t="s">
        <v>93</v>
      </c>
      <c r="Q192" s="197"/>
      <c r="R192" s="120"/>
      <c r="S192" s="120"/>
    </row>
    <row r="193" spans="2:19" customFormat="1" ht="15" customHeight="1">
      <c r="B193" s="66">
        <v>185</v>
      </c>
      <c r="C193" s="452" t="s">
        <v>2035</v>
      </c>
      <c r="D193" s="457" t="s">
        <v>65</v>
      </c>
      <c r="E193" s="569">
        <v>19678</v>
      </c>
      <c r="F193" s="452" t="s">
        <v>36</v>
      </c>
      <c r="G193" s="457">
        <v>711204</v>
      </c>
      <c r="H193" s="66" t="s">
        <v>94</v>
      </c>
      <c r="I193" s="73"/>
      <c r="J193" s="481">
        <v>0</v>
      </c>
      <c r="K193" s="382">
        <v>0</v>
      </c>
      <c r="L193" s="66"/>
      <c r="M193" s="382">
        <v>0</v>
      </c>
      <c r="N193" s="382">
        <v>0</v>
      </c>
      <c r="O193" s="68" t="s">
        <v>1054</v>
      </c>
      <c r="P193" s="68" t="s">
        <v>93</v>
      </c>
      <c r="Q193" s="197"/>
      <c r="R193" s="120"/>
      <c r="S193" s="120"/>
    </row>
    <row r="194" spans="2:19" customFormat="1" ht="15" customHeight="1">
      <c r="B194" s="66">
        <v>189</v>
      </c>
      <c r="C194" s="452" t="s">
        <v>2035</v>
      </c>
      <c r="D194" s="457" t="s">
        <v>65</v>
      </c>
      <c r="E194" s="569">
        <v>19678</v>
      </c>
      <c r="F194" s="452" t="s">
        <v>48</v>
      </c>
      <c r="G194" s="457">
        <v>741203</v>
      </c>
      <c r="H194" s="66" t="s">
        <v>57</v>
      </c>
      <c r="I194" s="424" t="s">
        <v>2282</v>
      </c>
      <c r="J194" s="133">
        <v>1</v>
      </c>
      <c r="K194" s="382">
        <v>0</v>
      </c>
      <c r="L194" s="66" t="s">
        <v>1996</v>
      </c>
      <c r="M194" s="382">
        <v>1</v>
      </c>
      <c r="N194" s="382">
        <v>0</v>
      </c>
      <c r="O194" s="68" t="s">
        <v>1054</v>
      </c>
      <c r="P194" s="68" t="s">
        <v>93</v>
      </c>
      <c r="Q194" s="197"/>
      <c r="R194" s="120"/>
      <c r="S194" s="120"/>
    </row>
    <row r="195" spans="2:19" customFormat="1" ht="15" customHeight="1">
      <c r="B195" s="22">
        <v>192</v>
      </c>
      <c r="C195" s="452" t="s">
        <v>2035</v>
      </c>
      <c r="D195" s="457" t="s">
        <v>65</v>
      </c>
      <c r="E195" s="569">
        <v>19678</v>
      </c>
      <c r="F195" s="515" t="s">
        <v>1045</v>
      </c>
      <c r="G195" s="472">
        <v>712101</v>
      </c>
      <c r="H195" s="66" t="s">
        <v>163</v>
      </c>
      <c r="I195" s="424" t="s">
        <v>2270</v>
      </c>
      <c r="J195" s="133">
        <v>1</v>
      </c>
      <c r="K195" s="382">
        <v>0</v>
      </c>
      <c r="L195" s="196" t="s">
        <v>1996</v>
      </c>
      <c r="M195" s="382">
        <v>1</v>
      </c>
      <c r="N195" s="382">
        <v>0</v>
      </c>
      <c r="O195" s="156" t="s">
        <v>1979</v>
      </c>
      <c r="P195" s="68" t="s">
        <v>37</v>
      </c>
      <c r="Q195" s="449" t="s">
        <v>37</v>
      </c>
      <c r="R195" s="448"/>
      <c r="S195" s="120"/>
    </row>
    <row r="196" spans="2:19" customFormat="1" ht="15" customHeight="1">
      <c r="B196" s="314">
        <v>193</v>
      </c>
      <c r="C196" s="452" t="s">
        <v>2035</v>
      </c>
      <c r="D196" s="457" t="s">
        <v>65</v>
      </c>
      <c r="E196" s="569">
        <v>19678</v>
      </c>
      <c r="F196" s="522" t="s">
        <v>465</v>
      </c>
      <c r="G196" s="457">
        <v>432106</v>
      </c>
      <c r="H196" s="66" t="s">
        <v>217</v>
      </c>
      <c r="I196" s="426" t="s">
        <v>2325</v>
      </c>
      <c r="J196" s="133">
        <v>1</v>
      </c>
      <c r="K196" s="382">
        <v>0</v>
      </c>
      <c r="L196" s="196" t="s">
        <v>1994</v>
      </c>
      <c r="M196" s="382">
        <v>1</v>
      </c>
      <c r="N196" s="382">
        <v>0</v>
      </c>
      <c r="O196" s="64" t="s">
        <v>1061</v>
      </c>
      <c r="P196" s="64" t="s">
        <v>32</v>
      </c>
      <c r="Q196" s="592"/>
      <c r="R196" s="272"/>
      <c r="S196" s="120"/>
    </row>
    <row r="197" spans="2:19" customFormat="1" ht="15" customHeight="1">
      <c r="B197" s="66">
        <v>191</v>
      </c>
      <c r="C197" s="452" t="s">
        <v>2035</v>
      </c>
      <c r="D197" s="457" t="s">
        <v>65</v>
      </c>
      <c r="E197" s="569">
        <v>19678</v>
      </c>
      <c r="F197" s="452" t="s">
        <v>50</v>
      </c>
      <c r="G197" s="457">
        <v>343101</v>
      </c>
      <c r="H197" s="66" t="s">
        <v>58</v>
      </c>
      <c r="I197" s="424" t="s">
        <v>2277</v>
      </c>
      <c r="J197" s="133">
        <v>2</v>
      </c>
      <c r="K197" s="382">
        <v>2</v>
      </c>
      <c r="L197" s="196" t="s">
        <v>1994</v>
      </c>
      <c r="M197" s="382">
        <v>2</v>
      </c>
      <c r="N197" s="382">
        <v>2</v>
      </c>
      <c r="O197" s="68" t="s">
        <v>481</v>
      </c>
      <c r="P197" s="68" t="s">
        <v>678</v>
      </c>
      <c r="Q197" s="449"/>
      <c r="R197" s="448"/>
      <c r="S197" s="120"/>
    </row>
    <row r="198" spans="2:19" customFormat="1" ht="15" customHeight="1">
      <c r="B198" s="22">
        <v>194</v>
      </c>
      <c r="C198" s="452" t="s">
        <v>2035</v>
      </c>
      <c r="D198" s="457" t="s">
        <v>65</v>
      </c>
      <c r="E198" s="569">
        <v>19678</v>
      </c>
      <c r="F198" s="452" t="s">
        <v>52</v>
      </c>
      <c r="G198" s="457">
        <v>751204</v>
      </c>
      <c r="H198" s="66" t="s">
        <v>61</v>
      </c>
      <c r="I198" s="424" t="s">
        <v>2285</v>
      </c>
      <c r="J198" s="133">
        <v>2</v>
      </c>
      <c r="K198" s="382">
        <v>0</v>
      </c>
      <c r="L198" s="66" t="s">
        <v>1996</v>
      </c>
      <c r="M198" s="382">
        <v>2</v>
      </c>
      <c r="N198" s="382">
        <v>0</v>
      </c>
      <c r="O198" s="68" t="s">
        <v>1054</v>
      </c>
      <c r="P198" s="68" t="s">
        <v>93</v>
      </c>
      <c r="Q198" s="449" t="s">
        <v>37</v>
      </c>
      <c r="R198" s="448"/>
      <c r="S198" s="120"/>
    </row>
    <row r="199" spans="2:19" customFormat="1" ht="15" customHeight="1">
      <c r="B199" s="66">
        <v>195</v>
      </c>
      <c r="C199" s="452" t="s">
        <v>2035</v>
      </c>
      <c r="D199" s="457" t="s">
        <v>65</v>
      </c>
      <c r="E199" s="569">
        <v>19678</v>
      </c>
      <c r="F199" s="452" t="s">
        <v>30</v>
      </c>
      <c r="G199" s="457">
        <v>752205</v>
      </c>
      <c r="H199" s="66" t="s">
        <v>62</v>
      </c>
      <c r="I199" s="426" t="s">
        <v>2280</v>
      </c>
      <c r="J199" s="133">
        <v>2</v>
      </c>
      <c r="K199" s="382">
        <v>0</v>
      </c>
      <c r="L199" s="66" t="s">
        <v>1996</v>
      </c>
      <c r="M199" s="382">
        <v>2</v>
      </c>
      <c r="N199" s="382">
        <v>0</v>
      </c>
      <c r="O199" s="68" t="s">
        <v>1054</v>
      </c>
      <c r="P199" s="68" t="s">
        <v>93</v>
      </c>
      <c r="Q199" s="546"/>
      <c r="R199" s="271"/>
      <c r="S199" s="120"/>
    </row>
    <row r="200" spans="2:19" customFormat="1" ht="15" customHeight="1">
      <c r="B200" s="66">
        <v>186</v>
      </c>
      <c r="C200" s="452" t="s">
        <v>2035</v>
      </c>
      <c r="D200" s="457" t="s">
        <v>65</v>
      </c>
      <c r="E200" s="569">
        <v>19678</v>
      </c>
      <c r="F200" s="452" t="s">
        <v>31</v>
      </c>
      <c r="G200" s="457">
        <v>723103</v>
      </c>
      <c r="H200" s="66" t="s">
        <v>67</v>
      </c>
      <c r="I200" s="425" t="s">
        <v>2291</v>
      </c>
      <c r="J200" s="133">
        <v>5</v>
      </c>
      <c r="K200" s="382">
        <v>1</v>
      </c>
      <c r="L200" s="196" t="s">
        <v>1996</v>
      </c>
      <c r="M200" s="382">
        <v>5</v>
      </c>
      <c r="N200" s="382">
        <v>1</v>
      </c>
      <c r="O200" s="68" t="s">
        <v>873</v>
      </c>
      <c r="P200" s="68" t="s">
        <v>677</v>
      </c>
      <c r="Q200" s="550"/>
      <c r="R200" s="120"/>
      <c r="S200" s="120"/>
    </row>
    <row r="201" spans="2:19" customFormat="1" ht="15" customHeight="1">
      <c r="B201" s="591">
        <v>187</v>
      </c>
      <c r="C201" s="452" t="s">
        <v>2035</v>
      </c>
      <c r="D201" s="457" t="s">
        <v>65</v>
      </c>
      <c r="E201" s="569">
        <v>19678</v>
      </c>
      <c r="F201" s="452" t="s">
        <v>31</v>
      </c>
      <c r="G201" s="457">
        <v>723103</v>
      </c>
      <c r="H201" s="66" t="s">
        <v>67</v>
      </c>
      <c r="I201" s="424" t="s">
        <v>2291</v>
      </c>
      <c r="J201" s="133">
        <v>11</v>
      </c>
      <c r="K201" s="382">
        <v>0</v>
      </c>
      <c r="L201" s="196" t="s">
        <v>1996</v>
      </c>
      <c r="M201" s="382">
        <v>11</v>
      </c>
      <c r="N201" s="382">
        <v>0</v>
      </c>
      <c r="O201" s="68" t="s">
        <v>1980</v>
      </c>
      <c r="P201" s="68" t="s">
        <v>190</v>
      </c>
      <c r="Q201" s="197"/>
      <c r="R201" s="120" t="s">
        <v>93</v>
      </c>
      <c r="S201" s="120"/>
    </row>
    <row r="202" spans="2:19" customFormat="1" ht="15" customHeight="1">
      <c r="B202" s="314">
        <v>190</v>
      </c>
      <c r="C202" s="452" t="s">
        <v>2035</v>
      </c>
      <c r="D202" s="457" t="s">
        <v>65</v>
      </c>
      <c r="E202" s="569">
        <v>19678</v>
      </c>
      <c r="F202" s="452" t="s">
        <v>33</v>
      </c>
      <c r="G202" s="457">
        <v>514101</v>
      </c>
      <c r="H202" s="66" t="s">
        <v>68</v>
      </c>
      <c r="I202" s="423" t="s">
        <v>2284</v>
      </c>
      <c r="J202" s="133">
        <v>11</v>
      </c>
      <c r="K202" s="382">
        <v>11</v>
      </c>
      <c r="L202" s="66" t="s">
        <v>1996</v>
      </c>
      <c r="M202" s="382">
        <v>11</v>
      </c>
      <c r="N202" s="382">
        <v>11</v>
      </c>
      <c r="O202" s="68" t="s">
        <v>1054</v>
      </c>
      <c r="P202" s="68" t="s">
        <v>93</v>
      </c>
      <c r="Q202" s="272" t="s">
        <v>37</v>
      </c>
      <c r="R202" s="120"/>
      <c r="S202" s="120"/>
    </row>
    <row r="203" spans="2:19" customFormat="1" ht="15" customHeight="1">
      <c r="B203" s="66">
        <v>197</v>
      </c>
      <c r="C203" s="452" t="s">
        <v>2081</v>
      </c>
      <c r="D203" s="457" t="s">
        <v>2075</v>
      </c>
      <c r="E203" s="457"/>
      <c r="F203" s="452" t="s">
        <v>52</v>
      </c>
      <c r="G203" s="457">
        <v>751204</v>
      </c>
      <c r="H203" s="168" t="s">
        <v>61</v>
      </c>
      <c r="I203" s="400"/>
      <c r="J203" s="259">
        <v>1</v>
      </c>
      <c r="K203" s="381">
        <v>0</v>
      </c>
      <c r="L203" s="196"/>
      <c r="M203" s="381"/>
      <c r="N203" s="381"/>
      <c r="O203" s="171" t="s">
        <v>101</v>
      </c>
      <c r="P203" s="555" t="s">
        <v>692</v>
      </c>
      <c r="Q203" s="603"/>
      <c r="R203" s="256"/>
      <c r="S203" s="120"/>
    </row>
    <row r="204" spans="2:19" customFormat="1" ht="15" customHeight="1">
      <c r="B204" s="591">
        <v>196</v>
      </c>
      <c r="C204" s="452" t="s">
        <v>2081</v>
      </c>
      <c r="D204" s="457" t="s">
        <v>2075</v>
      </c>
      <c r="E204" s="457"/>
      <c r="F204" s="452" t="s">
        <v>1041</v>
      </c>
      <c r="G204" s="457">
        <v>713203</v>
      </c>
      <c r="H204" s="168" t="s">
        <v>59</v>
      </c>
      <c r="I204" s="400"/>
      <c r="J204" s="275">
        <v>3</v>
      </c>
      <c r="K204" s="381">
        <v>0</v>
      </c>
      <c r="L204" s="196"/>
      <c r="M204" s="381"/>
      <c r="N204" s="381"/>
      <c r="O204" s="171" t="s">
        <v>101</v>
      </c>
      <c r="P204" s="555" t="s">
        <v>692</v>
      </c>
      <c r="Q204" s="448"/>
      <c r="R204" s="120"/>
      <c r="S204" s="120"/>
    </row>
    <row r="205" spans="2:19" customFormat="1" ht="15" customHeight="1">
      <c r="B205" s="66">
        <v>198</v>
      </c>
      <c r="C205" s="452" t="s">
        <v>2081</v>
      </c>
      <c r="D205" s="457" t="s">
        <v>2075</v>
      </c>
      <c r="E205" s="457"/>
      <c r="F205" s="452" t="s">
        <v>34</v>
      </c>
      <c r="G205" s="457">
        <v>751201</v>
      </c>
      <c r="H205" s="168" t="s">
        <v>162</v>
      </c>
      <c r="I205" s="400"/>
      <c r="J205" s="259">
        <v>5</v>
      </c>
      <c r="K205" s="381">
        <v>0</v>
      </c>
      <c r="L205" s="196"/>
      <c r="M205" s="381"/>
      <c r="N205" s="381"/>
      <c r="O205" s="171" t="s">
        <v>101</v>
      </c>
      <c r="P205" s="555" t="s">
        <v>692</v>
      </c>
      <c r="Q205" s="256"/>
      <c r="R205" s="256"/>
      <c r="S205" s="120"/>
    </row>
    <row r="206" spans="2:19" customFormat="1" ht="15" customHeight="1">
      <c r="B206" s="314">
        <v>199</v>
      </c>
      <c r="C206" s="452" t="s">
        <v>2081</v>
      </c>
      <c r="D206" s="457" t="s">
        <v>2075</v>
      </c>
      <c r="E206" s="457"/>
      <c r="F206" s="519" t="s">
        <v>30</v>
      </c>
      <c r="G206" s="565">
        <v>752205</v>
      </c>
      <c r="H206" s="168" t="s">
        <v>62</v>
      </c>
      <c r="I206" s="400"/>
      <c r="J206" s="259">
        <v>11</v>
      </c>
      <c r="K206" s="381">
        <v>0</v>
      </c>
      <c r="L206" s="196"/>
      <c r="M206" s="381"/>
      <c r="N206" s="381"/>
      <c r="O206" s="171" t="s">
        <v>101</v>
      </c>
      <c r="P206" s="555" t="s">
        <v>692</v>
      </c>
      <c r="Q206" s="120"/>
      <c r="R206" s="120"/>
      <c r="S206" s="120"/>
    </row>
    <row r="207" spans="2:19" customFormat="1" ht="15" customHeight="1">
      <c r="B207" s="22">
        <v>200</v>
      </c>
      <c r="C207" s="452" t="s">
        <v>2081</v>
      </c>
      <c r="D207" s="457" t="s">
        <v>2075</v>
      </c>
      <c r="E207" s="457"/>
      <c r="F207" s="515" t="s">
        <v>35</v>
      </c>
      <c r="G207" s="457">
        <v>741103</v>
      </c>
      <c r="H207" s="168" t="s">
        <v>49</v>
      </c>
      <c r="I207" s="400"/>
      <c r="J207" s="259">
        <v>21</v>
      </c>
      <c r="K207" s="381">
        <v>0</v>
      </c>
      <c r="L207" s="196"/>
      <c r="M207" s="381"/>
      <c r="N207" s="381"/>
      <c r="O207" s="171" t="s">
        <v>101</v>
      </c>
      <c r="P207" s="555" t="s">
        <v>692</v>
      </c>
      <c r="Q207" s="120"/>
      <c r="R207" s="120"/>
      <c r="S207" s="120"/>
    </row>
    <row r="208" spans="2:19" customFormat="1" ht="15" customHeight="1">
      <c r="B208" s="66">
        <v>201</v>
      </c>
      <c r="C208" s="452" t="s">
        <v>2072</v>
      </c>
      <c r="D208" s="457" t="s">
        <v>555</v>
      </c>
      <c r="E208" s="457"/>
      <c r="F208" s="515" t="s">
        <v>1930</v>
      </c>
      <c r="G208" s="457">
        <v>723318</v>
      </c>
      <c r="H208" s="168" t="s">
        <v>633</v>
      </c>
      <c r="I208" s="398"/>
      <c r="J208" s="133">
        <v>4</v>
      </c>
      <c r="K208" s="382">
        <v>0</v>
      </c>
      <c r="L208" s="66"/>
      <c r="M208" s="382">
        <v>4</v>
      </c>
      <c r="N208" s="382">
        <v>0</v>
      </c>
      <c r="O208" s="404" t="s">
        <v>2215</v>
      </c>
      <c r="P208" s="171" t="s">
        <v>2190</v>
      </c>
      <c r="Q208" s="285" t="s">
        <v>2070</v>
      </c>
      <c r="R208" s="120"/>
      <c r="S208" s="120"/>
    </row>
    <row r="209" spans="2:19" customFormat="1" ht="15" customHeight="1">
      <c r="B209" s="66">
        <v>210</v>
      </c>
      <c r="C209" s="521" t="s">
        <v>2006</v>
      </c>
      <c r="D209" s="456" t="s">
        <v>450</v>
      </c>
      <c r="E209" s="456">
        <v>79315</v>
      </c>
      <c r="F209" s="452" t="s">
        <v>48</v>
      </c>
      <c r="G209" s="457">
        <v>741203</v>
      </c>
      <c r="H209" s="66" t="s">
        <v>57</v>
      </c>
      <c r="I209" s="424" t="s">
        <v>2282</v>
      </c>
      <c r="J209" s="259">
        <v>2</v>
      </c>
      <c r="K209" s="381">
        <v>0</v>
      </c>
      <c r="L209" s="196" t="s">
        <v>1996</v>
      </c>
      <c r="M209" s="381">
        <v>2</v>
      </c>
      <c r="N209" s="381">
        <v>0</v>
      </c>
      <c r="O209" s="68" t="s">
        <v>1054</v>
      </c>
      <c r="P209" s="68" t="s">
        <v>93</v>
      </c>
      <c r="Q209" s="592"/>
      <c r="R209" s="448"/>
      <c r="S209" s="120"/>
    </row>
    <row r="210" spans="2:19" customFormat="1" ht="15" customHeight="1">
      <c r="B210" s="591">
        <v>202</v>
      </c>
      <c r="C210" s="521" t="s">
        <v>2005</v>
      </c>
      <c r="D210" s="456" t="s">
        <v>450</v>
      </c>
      <c r="E210" s="456">
        <v>79315</v>
      </c>
      <c r="F210" s="452" t="s">
        <v>50</v>
      </c>
      <c r="G210" s="457">
        <v>343101</v>
      </c>
      <c r="H210" s="66" t="s">
        <v>58</v>
      </c>
      <c r="I210" s="73"/>
      <c r="J210" s="481">
        <v>0</v>
      </c>
      <c r="K210" s="381">
        <v>0</v>
      </c>
      <c r="L210" s="196"/>
      <c r="M210" s="381">
        <v>0</v>
      </c>
      <c r="N210" s="381">
        <v>0</v>
      </c>
      <c r="O210" s="156"/>
      <c r="P210" s="68"/>
      <c r="Q210" s="272"/>
      <c r="R210" s="120"/>
      <c r="S210" s="120"/>
    </row>
    <row r="211" spans="2:19" customFormat="1" ht="15" customHeight="1">
      <c r="B211" s="66">
        <v>203</v>
      </c>
      <c r="C211" s="521" t="s">
        <v>2006</v>
      </c>
      <c r="D211" s="456" t="s">
        <v>450</v>
      </c>
      <c r="E211" s="456">
        <v>79315</v>
      </c>
      <c r="F211" s="452" t="s">
        <v>36</v>
      </c>
      <c r="G211" s="457">
        <v>711204</v>
      </c>
      <c r="H211" s="66" t="s">
        <v>94</v>
      </c>
      <c r="I211" s="73"/>
      <c r="J211" s="481">
        <v>0</v>
      </c>
      <c r="K211" s="381">
        <v>0</v>
      </c>
      <c r="L211" s="196" t="s">
        <v>2007</v>
      </c>
      <c r="M211" s="381">
        <v>0</v>
      </c>
      <c r="N211" s="381">
        <v>0</v>
      </c>
      <c r="O211" s="68"/>
      <c r="P211" s="68"/>
      <c r="Q211" s="197"/>
      <c r="R211" s="120"/>
      <c r="S211" s="120"/>
    </row>
    <row r="212" spans="2:19" customFormat="1" ht="15" customHeight="1">
      <c r="B212" s="66">
        <v>204</v>
      </c>
      <c r="C212" s="521" t="s">
        <v>2006</v>
      </c>
      <c r="D212" s="456" t="s">
        <v>450</v>
      </c>
      <c r="E212" s="456">
        <v>79315</v>
      </c>
      <c r="F212" s="515" t="s">
        <v>213</v>
      </c>
      <c r="G212" s="457">
        <v>613003</v>
      </c>
      <c r="H212" s="66" t="s">
        <v>456</v>
      </c>
      <c r="I212" s="73"/>
      <c r="J212" s="481">
        <v>0</v>
      </c>
      <c r="K212" s="381">
        <v>0</v>
      </c>
      <c r="L212" s="196" t="s">
        <v>2007</v>
      </c>
      <c r="M212" s="381">
        <v>0</v>
      </c>
      <c r="N212" s="381">
        <v>0</v>
      </c>
      <c r="O212" s="68"/>
      <c r="P212" s="68"/>
      <c r="Q212" s="197"/>
      <c r="R212" s="120"/>
      <c r="S212" s="120"/>
    </row>
    <row r="213" spans="2:19" customFormat="1" ht="15" customHeight="1">
      <c r="B213" s="591">
        <v>205</v>
      </c>
      <c r="C213" s="521" t="s">
        <v>2005</v>
      </c>
      <c r="D213" s="456" t="s">
        <v>450</v>
      </c>
      <c r="E213" s="456">
        <v>79315</v>
      </c>
      <c r="F213" s="515" t="s">
        <v>35</v>
      </c>
      <c r="G213" s="457">
        <v>741103</v>
      </c>
      <c r="H213" s="66" t="s">
        <v>49</v>
      </c>
      <c r="I213" s="73"/>
      <c r="J213" s="481">
        <v>0</v>
      </c>
      <c r="K213" s="381">
        <v>0</v>
      </c>
      <c r="L213" s="196" t="s">
        <v>1996</v>
      </c>
      <c r="M213" s="381">
        <v>0</v>
      </c>
      <c r="N213" s="381">
        <v>0</v>
      </c>
      <c r="O213" s="68" t="s">
        <v>1054</v>
      </c>
      <c r="P213" s="68"/>
      <c r="Q213" s="592"/>
      <c r="R213" s="120"/>
      <c r="S213" s="120"/>
    </row>
    <row r="214" spans="2:19" customFormat="1" ht="15" customHeight="1">
      <c r="B214" s="66">
        <v>206</v>
      </c>
      <c r="C214" s="521" t="s">
        <v>2005</v>
      </c>
      <c r="D214" s="456" t="s">
        <v>450</v>
      </c>
      <c r="E214" s="456">
        <v>79315</v>
      </c>
      <c r="F214" s="452" t="s">
        <v>47</v>
      </c>
      <c r="G214" s="457">
        <v>721306</v>
      </c>
      <c r="H214" s="66" t="s">
        <v>56</v>
      </c>
      <c r="I214" s="195"/>
      <c r="J214" s="481">
        <v>0</v>
      </c>
      <c r="K214" s="381">
        <v>0</v>
      </c>
      <c r="L214" s="196" t="s">
        <v>1996</v>
      </c>
      <c r="M214" s="381">
        <v>0</v>
      </c>
      <c r="N214" s="381">
        <v>0</v>
      </c>
      <c r="O214" s="68" t="s">
        <v>1054</v>
      </c>
      <c r="P214" s="68"/>
      <c r="Q214" s="592"/>
      <c r="R214" s="448"/>
      <c r="S214" s="120"/>
    </row>
    <row r="215" spans="2:19" customFormat="1" ht="15" customHeight="1">
      <c r="B215" s="66">
        <v>207</v>
      </c>
      <c r="C215" s="521" t="s">
        <v>2006</v>
      </c>
      <c r="D215" s="456" t="s">
        <v>450</v>
      </c>
      <c r="E215" s="456">
        <v>79315</v>
      </c>
      <c r="F215" s="452" t="s">
        <v>172</v>
      </c>
      <c r="G215" s="457">
        <v>722204</v>
      </c>
      <c r="H215" s="66" t="s">
        <v>164</v>
      </c>
      <c r="I215" s="73"/>
      <c r="J215" s="481">
        <v>0</v>
      </c>
      <c r="K215" s="381">
        <v>0</v>
      </c>
      <c r="L215" s="196" t="s">
        <v>1996</v>
      </c>
      <c r="M215" s="381">
        <v>0</v>
      </c>
      <c r="N215" s="381">
        <v>0</v>
      </c>
      <c r="O215" s="68"/>
      <c r="P215" s="68"/>
      <c r="Q215" s="546"/>
      <c r="R215" s="271"/>
      <c r="S215" s="120"/>
    </row>
    <row r="216" spans="2:19" customFormat="1" ht="15" customHeight="1">
      <c r="B216" s="22">
        <v>213</v>
      </c>
      <c r="C216" s="521" t="s">
        <v>2006</v>
      </c>
      <c r="D216" s="456" t="s">
        <v>450</v>
      </c>
      <c r="E216" s="456">
        <v>79315</v>
      </c>
      <c r="F216" s="452" t="s">
        <v>34</v>
      </c>
      <c r="G216" s="457">
        <v>751201</v>
      </c>
      <c r="H216" s="66" t="s">
        <v>162</v>
      </c>
      <c r="I216" s="426" t="s">
        <v>2283</v>
      </c>
      <c r="J216" s="259">
        <v>2</v>
      </c>
      <c r="K216" s="381">
        <v>2</v>
      </c>
      <c r="L216" s="196" t="s">
        <v>1994</v>
      </c>
      <c r="M216" s="381">
        <v>0</v>
      </c>
      <c r="N216" s="381">
        <v>0</v>
      </c>
      <c r="O216" s="68" t="s">
        <v>873</v>
      </c>
      <c r="P216" s="68" t="s">
        <v>677</v>
      </c>
      <c r="Q216" s="197"/>
      <c r="R216" s="120"/>
      <c r="S216" s="120"/>
    </row>
    <row r="217" spans="2:19" customFormat="1" ht="15" customHeight="1">
      <c r="B217" s="66">
        <v>216</v>
      </c>
      <c r="C217" s="521" t="s">
        <v>2006</v>
      </c>
      <c r="D217" s="456" t="s">
        <v>450</v>
      </c>
      <c r="E217" s="456">
        <v>79315</v>
      </c>
      <c r="F217" s="452" t="s">
        <v>52</v>
      </c>
      <c r="G217" s="457">
        <v>751204</v>
      </c>
      <c r="H217" s="66" t="s">
        <v>61</v>
      </c>
      <c r="I217" s="424" t="s">
        <v>2285</v>
      </c>
      <c r="J217" s="259">
        <v>2</v>
      </c>
      <c r="K217" s="381">
        <v>0</v>
      </c>
      <c r="L217" s="196" t="s">
        <v>1996</v>
      </c>
      <c r="M217" s="381">
        <v>2</v>
      </c>
      <c r="N217" s="381">
        <v>0</v>
      </c>
      <c r="O217" s="68" t="s">
        <v>1054</v>
      </c>
      <c r="P217" s="68" t="s">
        <v>93</v>
      </c>
      <c r="Q217" s="592"/>
      <c r="R217" s="120"/>
      <c r="S217" s="120"/>
    </row>
    <row r="218" spans="2:19" customFormat="1" ht="15" customHeight="1">
      <c r="B218" s="66">
        <v>209</v>
      </c>
      <c r="C218" s="521" t="s">
        <v>2005</v>
      </c>
      <c r="D218" s="456" t="s">
        <v>450</v>
      </c>
      <c r="E218" s="456">
        <v>79315</v>
      </c>
      <c r="F218" s="452" t="s">
        <v>169</v>
      </c>
      <c r="G218" s="457">
        <v>962907</v>
      </c>
      <c r="H218" s="66" t="s">
        <v>170</v>
      </c>
      <c r="I218" s="425" t="s">
        <v>2282</v>
      </c>
      <c r="J218" s="259">
        <v>3</v>
      </c>
      <c r="K218" s="381">
        <v>2</v>
      </c>
      <c r="L218" s="196" t="s">
        <v>1994</v>
      </c>
      <c r="M218" s="381">
        <v>0</v>
      </c>
      <c r="N218" s="381">
        <v>0</v>
      </c>
      <c r="O218" s="68" t="s">
        <v>873</v>
      </c>
      <c r="P218" s="68" t="s">
        <v>677</v>
      </c>
      <c r="Q218" s="592"/>
      <c r="R218" s="120"/>
      <c r="S218" s="120"/>
    </row>
    <row r="219" spans="2:19" customFormat="1" ht="15" customHeight="1">
      <c r="B219" s="591">
        <v>211</v>
      </c>
      <c r="C219" s="521" t="s">
        <v>2006</v>
      </c>
      <c r="D219" s="456" t="s">
        <v>450</v>
      </c>
      <c r="E219" s="456">
        <v>79315</v>
      </c>
      <c r="F219" s="452" t="s">
        <v>1041</v>
      </c>
      <c r="G219" s="457">
        <v>713203</v>
      </c>
      <c r="H219" s="66" t="s">
        <v>59</v>
      </c>
      <c r="I219" s="424" t="s">
        <v>2283</v>
      </c>
      <c r="J219" s="275">
        <v>3</v>
      </c>
      <c r="K219" s="381">
        <v>0</v>
      </c>
      <c r="L219" s="196" t="s">
        <v>1996</v>
      </c>
      <c r="M219" s="381">
        <v>3</v>
      </c>
      <c r="N219" s="381">
        <v>0</v>
      </c>
      <c r="O219" s="68" t="s">
        <v>1054</v>
      </c>
      <c r="P219" s="68" t="s">
        <v>93</v>
      </c>
      <c r="Q219" s="592"/>
      <c r="R219" s="448"/>
      <c r="S219" s="120"/>
    </row>
    <row r="220" spans="2:19" ht="15" customHeight="1">
      <c r="B220" s="66">
        <v>215</v>
      </c>
      <c r="C220" s="521" t="s">
        <v>2006</v>
      </c>
      <c r="D220" s="456" t="s">
        <v>450</v>
      </c>
      <c r="E220" s="456">
        <v>79315</v>
      </c>
      <c r="F220" s="452" t="s">
        <v>40</v>
      </c>
      <c r="G220" s="457">
        <v>512001</v>
      </c>
      <c r="H220" s="66" t="s">
        <v>72</v>
      </c>
      <c r="I220" s="424" t="s">
        <v>2278</v>
      </c>
      <c r="J220" s="259">
        <v>3</v>
      </c>
      <c r="K220" s="381">
        <v>2</v>
      </c>
      <c r="L220" s="196" t="s">
        <v>1994</v>
      </c>
      <c r="M220" s="381">
        <v>0</v>
      </c>
      <c r="N220" s="381">
        <v>0</v>
      </c>
      <c r="O220" s="68" t="s">
        <v>873</v>
      </c>
      <c r="P220" s="68" t="s">
        <v>677</v>
      </c>
      <c r="Q220" s="592"/>
      <c r="R220" s="448"/>
      <c r="S220" s="120"/>
    </row>
    <row r="221" spans="2:19" ht="15" customHeight="1">
      <c r="B221" s="314">
        <v>208</v>
      </c>
      <c r="C221" s="521" t="s">
        <v>2005</v>
      </c>
      <c r="D221" s="456" t="s">
        <v>450</v>
      </c>
      <c r="E221" s="456">
        <v>79315</v>
      </c>
      <c r="F221" s="452" t="s">
        <v>41</v>
      </c>
      <c r="G221" s="457">
        <v>522301</v>
      </c>
      <c r="H221" s="66" t="s">
        <v>39</v>
      </c>
      <c r="I221" s="424" t="s">
        <v>2283</v>
      </c>
      <c r="J221" s="259">
        <v>4</v>
      </c>
      <c r="K221" s="381">
        <v>3</v>
      </c>
      <c r="L221" s="196" t="s">
        <v>1994</v>
      </c>
      <c r="M221" s="381">
        <v>0</v>
      </c>
      <c r="N221" s="381">
        <v>0</v>
      </c>
      <c r="O221" s="68" t="s">
        <v>873</v>
      </c>
      <c r="P221" s="68" t="s">
        <v>677</v>
      </c>
      <c r="Q221" s="592"/>
      <c r="R221" s="271"/>
      <c r="S221" s="120"/>
    </row>
    <row r="222" spans="2:19" ht="15" customHeight="1">
      <c r="B222" s="591">
        <v>214</v>
      </c>
      <c r="C222" s="521" t="s">
        <v>2006</v>
      </c>
      <c r="D222" s="456" t="s">
        <v>450</v>
      </c>
      <c r="E222" s="456">
        <v>79315</v>
      </c>
      <c r="F222" s="515" t="s">
        <v>33</v>
      </c>
      <c r="G222" s="457">
        <v>514101</v>
      </c>
      <c r="H222" s="66" t="s">
        <v>68</v>
      </c>
      <c r="I222" s="425" t="s">
        <v>2278</v>
      </c>
      <c r="J222" s="259">
        <v>4</v>
      </c>
      <c r="K222" s="381">
        <v>4</v>
      </c>
      <c r="L222" s="196" t="s">
        <v>1994</v>
      </c>
      <c r="M222" s="381">
        <v>0</v>
      </c>
      <c r="N222" s="381">
        <v>0</v>
      </c>
      <c r="O222" s="68" t="s">
        <v>873</v>
      </c>
      <c r="P222" s="68" t="s">
        <v>677</v>
      </c>
      <c r="Q222" s="546"/>
      <c r="R222" s="448"/>
      <c r="S222" s="120"/>
    </row>
    <row r="223" spans="2:19" ht="15" customHeight="1">
      <c r="B223" s="66">
        <v>212</v>
      </c>
      <c r="C223" s="521" t="s">
        <v>2006</v>
      </c>
      <c r="D223" s="456" t="s">
        <v>450</v>
      </c>
      <c r="E223" s="456">
        <v>79315</v>
      </c>
      <c r="F223" s="452" t="s">
        <v>31</v>
      </c>
      <c r="G223" s="457">
        <v>723103</v>
      </c>
      <c r="H223" s="66" t="s">
        <v>67</v>
      </c>
      <c r="I223" s="425" t="s">
        <v>2291</v>
      </c>
      <c r="J223" s="259">
        <v>11</v>
      </c>
      <c r="K223" s="381">
        <v>0</v>
      </c>
      <c r="L223" s="196" t="s">
        <v>1994</v>
      </c>
      <c r="M223" s="381">
        <v>0</v>
      </c>
      <c r="N223" s="381">
        <v>0</v>
      </c>
      <c r="O223" s="68" t="s">
        <v>873</v>
      </c>
      <c r="P223" s="68" t="s">
        <v>677</v>
      </c>
      <c r="Q223" s="546"/>
      <c r="R223" s="448"/>
      <c r="S223" s="120"/>
    </row>
    <row r="224" spans="2:19" ht="15" customHeight="1">
      <c r="B224" s="66">
        <v>218</v>
      </c>
      <c r="C224" s="522" t="s">
        <v>1862</v>
      </c>
      <c r="D224" s="457" t="s">
        <v>474</v>
      </c>
      <c r="E224" s="457">
        <v>263259</v>
      </c>
      <c r="F224" s="452" t="s">
        <v>34</v>
      </c>
      <c r="G224" s="457">
        <v>751201</v>
      </c>
      <c r="H224" s="66" t="s">
        <v>162</v>
      </c>
      <c r="I224" s="424" t="s">
        <v>2283</v>
      </c>
      <c r="J224" s="133">
        <v>1</v>
      </c>
      <c r="K224" s="382">
        <v>1</v>
      </c>
      <c r="L224" s="66" t="s">
        <v>1994</v>
      </c>
      <c r="M224" s="382">
        <v>1</v>
      </c>
      <c r="N224" s="382">
        <v>1</v>
      </c>
      <c r="O224" s="68" t="s">
        <v>873</v>
      </c>
      <c r="P224" s="68" t="s">
        <v>677</v>
      </c>
      <c r="Q224" s="455"/>
      <c r="R224" s="271"/>
      <c r="S224" s="120"/>
    </row>
    <row r="225" spans="2:20" ht="15" customHeight="1">
      <c r="B225" s="22">
        <v>224</v>
      </c>
      <c r="C225" s="522" t="s">
        <v>1862</v>
      </c>
      <c r="D225" s="457" t="s">
        <v>474</v>
      </c>
      <c r="E225" s="457">
        <v>263259</v>
      </c>
      <c r="F225" s="452" t="s">
        <v>41</v>
      </c>
      <c r="G225" s="457">
        <v>522301</v>
      </c>
      <c r="H225" s="66" t="s">
        <v>39</v>
      </c>
      <c r="I225" s="424" t="s">
        <v>2329</v>
      </c>
      <c r="J225" s="133">
        <v>1</v>
      </c>
      <c r="K225" s="382">
        <v>1</v>
      </c>
      <c r="L225" s="66" t="s">
        <v>1994</v>
      </c>
      <c r="M225" s="382">
        <v>1</v>
      </c>
      <c r="N225" s="382">
        <v>1</v>
      </c>
      <c r="O225" s="64" t="s">
        <v>1061</v>
      </c>
      <c r="P225" s="68" t="s">
        <v>1937</v>
      </c>
      <c r="Q225" s="550"/>
      <c r="R225" s="120"/>
      <c r="S225" s="120"/>
      <c r="T225" s="1" t="s">
        <v>2296</v>
      </c>
    </row>
    <row r="226" spans="2:20" ht="15" customHeight="1">
      <c r="B226" s="66">
        <v>225</v>
      </c>
      <c r="C226" s="522" t="s">
        <v>1862</v>
      </c>
      <c r="D226" s="457" t="s">
        <v>474</v>
      </c>
      <c r="E226" s="457">
        <v>263259</v>
      </c>
      <c r="F226" s="452" t="s">
        <v>31</v>
      </c>
      <c r="G226" s="457">
        <v>723103</v>
      </c>
      <c r="H226" s="66" t="s">
        <v>67</v>
      </c>
      <c r="I226" s="425" t="s">
        <v>2292</v>
      </c>
      <c r="J226" s="133">
        <v>2</v>
      </c>
      <c r="K226" s="382">
        <v>0</v>
      </c>
      <c r="L226" s="196" t="s">
        <v>1994</v>
      </c>
      <c r="M226" s="382">
        <v>2</v>
      </c>
      <c r="N226" s="382">
        <v>0</v>
      </c>
      <c r="O226" s="68" t="s">
        <v>873</v>
      </c>
      <c r="P226" s="68" t="s">
        <v>677</v>
      </c>
      <c r="Q226" s="545" t="s">
        <v>37</v>
      </c>
      <c r="R226" s="120"/>
      <c r="S226" s="120"/>
      <c r="T226" s="1" t="s">
        <v>2296</v>
      </c>
    </row>
    <row r="227" spans="2:20" ht="15" customHeight="1">
      <c r="B227" s="66">
        <v>219</v>
      </c>
      <c r="C227" s="522" t="s">
        <v>1862</v>
      </c>
      <c r="D227" s="457" t="s">
        <v>474</v>
      </c>
      <c r="E227" s="457">
        <v>263259</v>
      </c>
      <c r="F227" s="515" t="s">
        <v>91</v>
      </c>
      <c r="G227" s="457">
        <v>722307</v>
      </c>
      <c r="H227" s="66" t="s">
        <v>74</v>
      </c>
      <c r="I227" s="424" t="s">
        <v>2281</v>
      </c>
      <c r="J227" s="133">
        <v>3</v>
      </c>
      <c r="K227" s="382">
        <v>0</v>
      </c>
      <c r="L227" s="66" t="s">
        <v>1996</v>
      </c>
      <c r="M227" s="382">
        <v>3</v>
      </c>
      <c r="N227" s="382">
        <v>0</v>
      </c>
      <c r="O227" s="68" t="s">
        <v>1054</v>
      </c>
      <c r="P227" s="68" t="s">
        <v>93</v>
      </c>
      <c r="Q227" s="448"/>
      <c r="R227" s="120"/>
      <c r="S227" s="120"/>
      <c r="T227" s="1" t="s">
        <v>2296</v>
      </c>
    </row>
    <row r="228" spans="2:20" ht="15" customHeight="1">
      <c r="B228" s="22">
        <v>221</v>
      </c>
      <c r="C228" s="522" t="s">
        <v>1862</v>
      </c>
      <c r="D228" s="457" t="s">
        <v>474</v>
      </c>
      <c r="E228" s="457">
        <v>263259</v>
      </c>
      <c r="F228" s="452" t="s">
        <v>463</v>
      </c>
      <c r="G228" s="457">
        <v>753105</v>
      </c>
      <c r="H228" s="66" t="s">
        <v>457</v>
      </c>
      <c r="I228" s="424" t="s">
        <v>2282</v>
      </c>
      <c r="J228" s="133">
        <v>3</v>
      </c>
      <c r="K228" s="382">
        <v>3</v>
      </c>
      <c r="L228" s="66" t="s">
        <v>1996</v>
      </c>
      <c r="M228" s="382">
        <v>3</v>
      </c>
      <c r="N228" s="382">
        <v>3</v>
      </c>
      <c r="O228" s="156" t="s">
        <v>2088</v>
      </c>
      <c r="P228" s="68" t="s">
        <v>2150</v>
      </c>
      <c r="Q228" s="449" t="s">
        <v>37</v>
      </c>
      <c r="R228" s="120"/>
      <c r="S228" s="120"/>
    </row>
    <row r="229" spans="2:20" ht="15" customHeight="1">
      <c r="B229" s="66">
        <v>222</v>
      </c>
      <c r="C229" s="522" t="s">
        <v>1862</v>
      </c>
      <c r="D229" s="457" t="s">
        <v>474</v>
      </c>
      <c r="E229" s="457">
        <v>263259</v>
      </c>
      <c r="F229" s="452" t="s">
        <v>33</v>
      </c>
      <c r="G229" s="457">
        <v>514101</v>
      </c>
      <c r="H229" s="66" t="s">
        <v>68</v>
      </c>
      <c r="I229" s="424" t="s">
        <v>2352</v>
      </c>
      <c r="J229" s="133">
        <v>3</v>
      </c>
      <c r="K229" s="382">
        <v>3</v>
      </c>
      <c r="L229" s="66" t="s">
        <v>1994</v>
      </c>
      <c r="M229" s="382">
        <v>3</v>
      </c>
      <c r="N229" s="382">
        <v>3</v>
      </c>
      <c r="O229" s="64" t="s">
        <v>1061</v>
      </c>
      <c r="P229" s="68" t="s">
        <v>32</v>
      </c>
      <c r="Q229" s="120"/>
      <c r="R229" s="120"/>
      <c r="S229" s="120"/>
    </row>
    <row r="230" spans="2:20" customFormat="1" ht="15" customHeight="1">
      <c r="B230" s="314">
        <v>223</v>
      </c>
      <c r="C230" s="522" t="s">
        <v>1862</v>
      </c>
      <c r="D230" s="457" t="s">
        <v>474</v>
      </c>
      <c r="E230" s="457">
        <v>263259</v>
      </c>
      <c r="F230" s="452" t="s">
        <v>40</v>
      </c>
      <c r="G230" s="457">
        <v>512001</v>
      </c>
      <c r="H230" s="66" t="s">
        <v>72</v>
      </c>
      <c r="I230" s="424" t="s">
        <v>2323</v>
      </c>
      <c r="J230" s="133">
        <v>3</v>
      </c>
      <c r="K230" s="382">
        <v>1</v>
      </c>
      <c r="L230" s="66" t="s">
        <v>1994</v>
      </c>
      <c r="M230" s="382">
        <v>3</v>
      </c>
      <c r="N230" s="382">
        <v>1</v>
      </c>
      <c r="O230" s="64" t="s">
        <v>1061</v>
      </c>
      <c r="P230" s="68" t="s">
        <v>32</v>
      </c>
      <c r="Q230" s="120"/>
      <c r="R230" s="120"/>
      <c r="S230" s="120"/>
    </row>
    <row r="231" spans="2:20" customFormat="1" ht="15" customHeight="1">
      <c r="B231" s="591">
        <v>220</v>
      </c>
      <c r="C231" s="522" t="s">
        <v>1862</v>
      </c>
      <c r="D231" s="457" t="s">
        <v>474</v>
      </c>
      <c r="E231" s="457">
        <v>263259</v>
      </c>
      <c r="F231" s="452" t="s">
        <v>51</v>
      </c>
      <c r="G231" s="457">
        <v>712905</v>
      </c>
      <c r="H231" s="66" t="s">
        <v>60</v>
      </c>
      <c r="I231" s="424" t="s">
        <v>2366</v>
      </c>
      <c r="J231" s="133">
        <v>5</v>
      </c>
      <c r="K231" s="382">
        <v>0</v>
      </c>
      <c r="L231" s="66" t="s">
        <v>1994</v>
      </c>
      <c r="M231" s="382">
        <v>5</v>
      </c>
      <c r="N231" s="382">
        <v>0</v>
      </c>
      <c r="O231" s="64" t="s">
        <v>1981</v>
      </c>
      <c r="P231" s="64" t="s">
        <v>679</v>
      </c>
      <c r="Q231" s="120"/>
      <c r="R231" s="272"/>
      <c r="S231" s="120"/>
    </row>
    <row r="232" spans="2:20" customFormat="1" ht="15" customHeight="1">
      <c r="B232" s="314">
        <v>217</v>
      </c>
      <c r="C232" s="522" t="s">
        <v>1862</v>
      </c>
      <c r="D232" s="457" t="s">
        <v>474</v>
      </c>
      <c r="E232" s="457">
        <v>263259</v>
      </c>
      <c r="F232" s="452" t="s">
        <v>172</v>
      </c>
      <c r="G232" s="457">
        <v>722204</v>
      </c>
      <c r="H232" s="66" t="s">
        <v>164</v>
      </c>
      <c r="I232" s="424" t="s">
        <v>2282</v>
      </c>
      <c r="J232" s="133">
        <v>6</v>
      </c>
      <c r="K232" s="382">
        <v>0</v>
      </c>
      <c r="L232" s="66" t="s">
        <v>1994</v>
      </c>
      <c r="M232" s="382">
        <v>6</v>
      </c>
      <c r="N232" s="382">
        <v>0</v>
      </c>
      <c r="O232" s="68" t="s">
        <v>1054</v>
      </c>
      <c r="P232" s="68" t="s">
        <v>93</v>
      </c>
      <c r="Q232" s="448"/>
      <c r="R232" s="448"/>
      <c r="S232" s="120"/>
    </row>
    <row r="233" spans="2:20" customFormat="1" ht="15" customHeight="1">
      <c r="B233" s="66">
        <v>228</v>
      </c>
      <c r="C233" s="452" t="s">
        <v>1839</v>
      </c>
      <c r="D233" s="457" t="s">
        <v>1263</v>
      </c>
      <c r="E233" s="457">
        <v>91928</v>
      </c>
      <c r="F233" s="452" t="s">
        <v>34</v>
      </c>
      <c r="G233" s="457">
        <v>751201</v>
      </c>
      <c r="H233" s="66" t="s">
        <v>162</v>
      </c>
      <c r="I233" s="424" t="s">
        <v>2283</v>
      </c>
      <c r="J233" s="259">
        <v>1</v>
      </c>
      <c r="K233" s="381">
        <v>1</v>
      </c>
      <c r="L233" s="196" t="s">
        <v>1994</v>
      </c>
      <c r="M233" s="382">
        <v>0</v>
      </c>
      <c r="N233" s="382">
        <v>0</v>
      </c>
      <c r="O233" s="68" t="s">
        <v>873</v>
      </c>
      <c r="P233" s="68" t="s">
        <v>677</v>
      </c>
      <c r="Q233" s="449" t="s">
        <v>37</v>
      </c>
      <c r="R233" s="120"/>
      <c r="S233" s="120"/>
    </row>
    <row r="234" spans="2:20" customFormat="1" ht="15" customHeight="1">
      <c r="B234" s="591">
        <v>229</v>
      </c>
      <c r="C234" s="452" t="s">
        <v>2234</v>
      </c>
      <c r="D234" s="457" t="s">
        <v>1263</v>
      </c>
      <c r="E234" s="457">
        <v>91928</v>
      </c>
      <c r="F234" s="452" t="s">
        <v>184</v>
      </c>
      <c r="G234" s="457">
        <v>513101</v>
      </c>
      <c r="H234" s="66" t="s">
        <v>185</v>
      </c>
      <c r="I234" s="424" t="s">
        <v>2270</v>
      </c>
      <c r="J234" s="259">
        <v>1</v>
      </c>
      <c r="K234" s="381">
        <v>0</v>
      </c>
      <c r="L234" s="196" t="s">
        <v>1994</v>
      </c>
      <c r="M234" s="382">
        <v>1</v>
      </c>
      <c r="N234" s="382">
        <v>0</v>
      </c>
      <c r="O234" s="156" t="s">
        <v>1979</v>
      </c>
      <c r="P234" s="68" t="s">
        <v>37</v>
      </c>
      <c r="Q234" s="449" t="s">
        <v>37</v>
      </c>
      <c r="R234" s="448"/>
      <c r="S234" s="120"/>
    </row>
    <row r="235" spans="2:20" customFormat="1" ht="15" customHeight="1">
      <c r="B235" s="66">
        <v>234</v>
      </c>
      <c r="C235" s="452" t="s">
        <v>1839</v>
      </c>
      <c r="D235" s="457" t="s">
        <v>1263</v>
      </c>
      <c r="E235" s="457">
        <v>91928</v>
      </c>
      <c r="F235" s="452" t="s">
        <v>171</v>
      </c>
      <c r="G235" s="457">
        <v>712618</v>
      </c>
      <c r="H235" s="66" t="s">
        <v>77</v>
      </c>
      <c r="I235" s="423" t="s">
        <v>2285</v>
      </c>
      <c r="J235" s="259">
        <v>1</v>
      </c>
      <c r="K235" s="381">
        <v>0</v>
      </c>
      <c r="L235" s="196" t="s">
        <v>1994</v>
      </c>
      <c r="M235" s="382">
        <v>1</v>
      </c>
      <c r="N235" s="382">
        <v>1</v>
      </c>
      <c r="O235" s="68" t="s">
        <v>1054</v>
      </c>
      <c r="P235" s="68" t="s">
        <v>93</v>
      </c>
      <c r="Q235" s="546"/>
      <c r="R235" s="448"/>
      <c r="S235" s="120"/>
    </row>
    <row r="236" spans="2:20" customFormat="1" ht="15" customHeight="1">
      <c r="B236" s="66">
        <v>237</v>
      </c>
      <c r="C236" s="452" t="s">
        <v>1839</v>
      </c>
      <c r="D236" s="457" t="s">
        <v>1263</v>
      </c>
      <c r="E236" s="457">
        <v>91928</v>
      </c>
      <c r="F236" s="452" t="s">
        <v>52</v>
      </c>
      <c r="G236" s="457">
        <v>751204</v>
      </c>
      <c r="H236" s="66" t="s">
        <v>61</v>
      </c>
      <c r="I236" s="424" t="s">
        <v>2285</v>
      </c>
      <c r="J236" s="259">
        <v>1</v>
      </c>
      <c r="K236" s="381">
        <v>0</v>
      </c>
      <c r="L236" s="196" t="s">
        <v>1994</v>
      </c>
      <c r="M236" s="382">
        <v>1</v>
      </c>
      <c r="N236" s="382">
        <v>0</v>
      </c>
      <c r="O236" s="68" t="s">
        <v>1054</v>
      </c>
      <c r="P236" s="68" t="s">
        <v>93</v>
      </c>
      <c r="Q236" s="455"/>
      <c r="R236" s="271"/>
      <c r="S236" s="120"/>
    </row>
    <row r="237" spans="2:20" customFormat="1" ht="15" customHeight="1">
      <c r="B237" s="22">
        <v>227</v>
      </c>
      <c r="C237" s="452" t="s">
        <v>1839</v>
      </c>
      <c r="D237" s="457" t="s">
        <v>1263</v>
      </c>
      <c r="E237" s="457">
        <v>91928</v>
      </c>
      <c r="F237" s="452" t="s">
        <v>1041</v>
      </c>
      <c r="G237" s="457">
        <v>713203</v>
      </c>
      <c r="H237" s="66" t="s">
        <v>59</v>
      </c>
      <c r="I237" s="424" t="s">
        <v>2283</v>
      </c>
      <c r="J237" s="275">
        <v>2</v>
      </c>
      <c r="K237" s="381">
        <v>0</v>
      </c>
      <c r="L237" s="196" t="s">
        <v>1994</v>
      </c>
      <c r="M237" s="382">
        <v>2</v>
      </c>
      <c r="N237" s="382">
        <v>0</v>
      </c>
      <c r="O237" s="68" t="s">
        <v>1054</v>
      </c>
      <c r="P237" s="68" t="s">
        <v>93</v>
      </c>
      <c r="Q237" s="545" t="s">
        <v>37</v>
      </c>
      <c r="R237" s="271"/>
      <c r="S237" s="120"/>
    </row>
    <row r="238" spans="2:20" customFormat="1" ht="15" customHeight="1">
      <c r="B238" s="66">
        <v>230</v>
      </c>
      <c r="C238" s="452" t="s">
        <v>1839</v>
      </c>
      <c r="D238" s="457" t="s">
        <v>1263</v>
      </c>
      <c r="E238" s="457">
        <v>91928</v>
      </c>
      <c r="F238" s="515" t="s">
        <v>35</v>
      </c>
      <c r="G238" s="457">
        <v>741103</v>
      </c>
      <c r="H238" s="66" t="s">
        <v>49</v>
      </c>
      <c r="I238" s="424" t="s">
        <v>2279</v>
      </c>
      <c r="J238" s="259">
        <v>2</v>
      </c>
      <c r="K238" s="381">
        <v>0</v>
      </c>
      <c r="L238" s="196" t="s">
        <v>1994</v>
      </c>
      <c r="M238" s="382">
        <v>2</v>
      </c>
      <c r="N238" s="382">
        <v>0</v>
      </c>
      <c r="O238" s="68" t="s">
        <v>1054</v>
      </c>
      <c r="P238" s="68" t="s">
        <v>93</v>
      </c>
      <c r="Q238" s="546"/>
      <c r="R238" s="271"/>
      <c r="S238" s="120"/>
    </row>
    <row r="239" spans="2:20" customFormat="1" ht="15" customHeight="1">
      <c r="B239" s="66">
        <v>233</v>
      </c>
      <c r="C239" s="452" t="s">
        <v>1839</v>
      </c>
      <c r="D239" s="457" t="s">
        <v>1263</v>
      </c>
      <c r="E239" s="457">
        <v>91928</v>
      </c>
      <c r="F239" s="452" t="s">
        <v>31</v>
      </c>
      <c r="G239" s="457">
        <v>723103</v>
      </c>
      <c r="H239" s="66" t="s">
        <v>67</v>
      </c>
      <c r="I239" s="425" t="s">
        <v>2292</v>
      </c>
      <c r="J239" s="259">
        <v>2</v>
      </c>
      <c r="K239" s="381">
        <v>0</v>
      </c>
      <c r="L239" s="196" t="s">
        <v>1994</v>
      </c>
      <c r="M239" s="382">
        <v>0</v>
      </c>
      <c r="N239" s="382">
        <v>0</v>
      </c>
      <c r="O239" s="68" t="s">
        <v>873</v>
      </c>
      <c r="P239" s="68" t="s">
        <v>677</v>
      </c>
      <c r="Q239" s="547"/>
      <c r="R239" s="120"/>
      <c r="S239" s="120"/>
    </row>
    <row r="240" spans="2:20" customFormat="1" ht="15" customHeight="1">
      <c r="B240" s="22">
        <v>236</v>
      </c>
      <c r="C240" s="452" t="s">
        <v>1839</v>
      </c>
      <c r="D240" s="457" t="s">
        <v>1263</v>
      </c>
      <c r="E240" s="457">
        <v>91928</v>
      </c>
      <c r="F240" s="452" t="s">
        <v>41</v>
      </c>
      <c r="G240" s="457">
        <v>522301</v>
      </c>
      <c r="H240" s="66" t="s">
        <v>39</v>
      </c>
      <c r="I240" s="426" t="s">
        <v>2278</v>
      </c>
      <c r="J240" s="259">
        <v>2</v>
      </c>
      <c r="K240" s="381">
        <v>1</v>
      </c>
      <c r="L240" s="196" t="s">
        <v>1994</v>
      </c>
      <c r="M240" s="382">
        <v>0</v>
      </c>
      <c r="N240" s="382">
        <v>0</v>
      </c>
      <c r="O240" s="68" t="s">
        <v>873</v>
      </c>
      <c r="P240" s="68" t="s">
        <v>677</v>
      </c>
      <c r="Q240" s="546"/>
      <c r="R240" s="120"/>
      <c r="S240" s="120"/>
    </row>
    <row r="241" spans="2:19" customFormat="1" ht="15" customHeight="1">
      <c r="B241" s="314">
        <v>235</v>
      </c>
      <c r="C241" s="452" t="s">
        <v>1839</v>
      </c>
      <c r="D241" s="457" t="s">
        <v>1263</v>
      </c>
      <c r="E241" s="457">
        <v>91928</v>
      </c>
      <c r="F241" s="452" t="s">
        <v>36</v>
      </c>
      <c r="G241" s="457">
        <v>711204</v>
      </c>
      <c r="H241" s="66" t="s">
        <v>94</v>
      </c>
      <c r="I241" s="424" t="s">
        <v>2280</v>
      </c>
      <c r="J241" s="259">
        <v>4</v>
      </c>
      <c r="K241" s="381">
        <v>0</v>
      </c>
      <c r="L241" s="196" t="s">
        <v>1994</v>
      </c>
      <c r="M241" s="382">
        <v>4</v>
      </c>
      <c r="N241" s="382">
        <v>0</v>
      </c>
      <c r="O241" s="68" t="s">
        <v>1054</v>
      </c>
      <c r="P241" s="68" t="s">
        <v>93</v>
      </c>
      <c r="Q241" s="546"/>
      <c r="R241" s="120"/>
      <c r="S241" s="120"/>
    </row>
    <row r="242" spans="2:19" customFormat="1" ht="15" customHeight="1">
      <c r="B242" s="66">
        <v>231</v>
      </c>
      <c r="C242" s="452" t="s">
        <v>1839</v>
      </c>
      <c r="D242" s="457" t="s">
        <v>1263</v>
      </c>
      <c r="E242" s="457">
        <v>91928</v>
      </c>
      <c r="F242" s="452" t="s">
        <v>33</v>
      </c>
      <c r="G242" s="457">
        <v>514101</v>
      </c>
      <c r="H242" s="66" t="s">
        <v>68</v>
      </c>
      <c r="I242" s="425" t="s">
        <v>2278</v>
      </c>
      <c r="J242" s="259">
        <v>7</v>
      </c>
      <c r="K242" s="381">
        <v>5</v>
      </c>
      <c r="L242" s="196" t="s">
        <v>1994</v>
      </c>
      <c r="M242" s="382">
        <v>0</v>
      </c>
      <c r="N242" s="382">
        <v>0</v>
      </c>
      <c r="O242" s="68" t="s">
        <v>873</v>
      </c>
      <c r="P242" s="68" t="s">
        <v>677</v>
      </c>
      <c r="Q242" s="546"/>
      <c r="R242" s="448"/>
      <c r="S242" s="120"/>
    </row>
    <row r="243" spans="2:19" customFormat="1" ht="15" customHeight="1">
      <c r="B243" s="591">
        <v>232</v>
      </c>
      <c r="C243" s="452" t="s">
        <v>1839</v>
      </c>
      <c r="D243" s="457" t="s">
        <v>1263</v>
      </c>
      <c r="E243" s="457">
        <v>91928</v>
      </c>
      <c r="F243" s="452" t="s">
        <v>40</v>
      </c>
      <c r="G243" s="457">
        <v>512001</v>
      </c>
      <c r="H243" s="66" t="s">
        <v>72</v>
      </c>
      <c r="I243" s="425" t="s">
        <v>2292</v>
      </c>
      <c r="J243" s="259">
        <v>9</v>
      </c>
      <c r="K243" s="381">
        <v>6</v>
      </c>
      <c r="L243" s="196" t="s">
        <v>1994</v>
      </c>
      <c r="M243" s="382">
        <v>0</v>
      </c>
      <c r="N243" s="382">
        <v>0</v>
      </c>
      <c r="O243" s="68" t="s">
        <v>873</v>
      </c>
      <c r="P243" s="68" t="s">
        <v>677</v>
      </c>
      <c r="Q243" s="546"/>
      <c r="R243" s="120"/>
      <c r="S243" s="120"/>
    </row>
    <row r="244" spans="2:19" customFormat="1" ht="15" customHeight="1">
      <c r="B244" s="314">
        <v>226</v>
      </c>
      <c r="C244" s="452" t="s">
        <v>1839</v>
      </c>
      <c r="D244" s="457" t="s">
        <v>1263</v>
      </c>
      <c r="E244" s="457">
        <v>91928</v>
      </c>
      <c r="F244" s="452" t="s">
        <v>172</v>
      </c>
      <c r="G244" s="457">
        <v>722204</v>
      </c>
      <c r="H244" s="66" t="s">
        <v>164</v>
      </c>
      <c r="I244" s="424" t="s">
        <v>2282</v>
      </c>
      <c r="J244" s="259">
        <v>14</v>
      </c>
      <c r="K244" s="381">
        <v>0</v>
      </c>
      <c r="L244" s="196" t="s">
        <v>1994</v>
      </c>
      <c r="M244" s="382">
        <v>14</v>
      </c>
      <c r="N244" s="382">
        <v>0</v>
      </c>
      <c r="O244" s="68" t="s">
        <v>1054</v>
      </c>
      <c r="P244" s="68" t="s">
        <v>93</v>
      </c>
      <c r="Q244" s="545" t="s">
        <v>37</v>
      </c>
      <c r="R244" s="120"/>
      <c r="S244" s="120"/>
    </row>
    <row r="245" spans="2:19" customFormat="1">
      <c r="B245" s="66">
        <v>248</v>
      </c>
      <c r="C245" s="521" t="s">
        <v>1812</v>
      </c>
      <c r="D245" s="456" t="s">
        <v>200</v>
      </c>
      <c r="E245" s="456">
        <v>14281</v>
      </c>
      <c r="F245" s="452" t="s">
        <v>52</v>
      </c>
      <c r="G245" s="457">
        <v>751204</v>
      </c>
      <c r="H245" s="66" t="s">
        <v>61</v>
      </c>
      <c r="I245" s="424" t="s">
        <v>2269</v>
      </c>
      <c r="J245" s="259">
        <v>1</v>
      </c>
      <c r="K245" s="381">
        <v>0</v>
      </c>
      <c r="L245" s="196" t="s">
        <v>1996</v>
      </c>
      <c r="M245" s="381">
        <v>1</v>
      </c>
      <c r="N245" s="381">
        <v>0</v>
      </c>
      <c r="O245" s="156" t="s">
        <v>1979</v>
      </c>
      <c r="P245" s="68" t="s">
        <v>37</v>
      </c>
      <c r="Q245" s="455"/>
      <c r="R245" s="120"/>
      <c r="S245" s="120"/>
    </row>
    <row r="246" spans="2:19" customFormat="1">
      <c r="B246" s="591">
        <v>238</v>
      </c>
      <c r="C246" s="521" t="s">
        <v>1812</v>
      </c>
      <c r="D246" s="456" t="s">
        <v>200</v>
      </c>
      <c r="E246" s="456">
        <v>14281</v>
      </c>
      <c r="F246" s="452" t="s">
        <v>47</v>
      </c>
      <c r="G246" s="457">
        <v>721306</v>
      </c>
      <c r="H246" s="66" t="s">
        <v>56</v>
      </c>
      <c r="I246" s="73"/>
      <c r="J246" s="481">
        <v>0</v>
      </c>
      <c r="K246" s="381">
        <v>0</v>
      </c>
      <c r="L246" s="196" t="s">
        <v>1994</v>
      </c>
      <c r="M246" s="381">
        <v>0</v>
      </c>
      <c r="N246" s="381">
        <v>0</v>
      </c>
      <c r="O246" s="68" t="s">
        <v>1981</v>
      </c>
      <c r="P246" s="68" t="s">
        <v>679</v>
      </c>
      <c r="Q246" s="545" t="s">
        <v>37</v>
      </c>
      <c r="R246" s="120"/>
      <c r="S246" s="120"/>
    </row>
    <row r="247" spans="2:19" customFormat="1">
      <c r="B247" s="66">
        <v>239</v>
      </c>
      <c r="C247" s="521" t="s">
        <v>1812</v>
      </c>
      <c r="D247" s="456" t="s">
        <v>200</v>
      </c>
      <c r="E247" s="456">
        <v>14281</v>
      </c>
      <c r="F247" s="452" t="s">
        <v>1041</v>
      </c>
      <c r="G247" s="457">
        <v>713203</v>
      </c>
      <c r="H247" s="66" t="s">
        <v>59</v>
      </c>
      <c r="I247" s="73"/>
      <c r="J247" s="481">
        <v>0</v>
      </c>
      <c r="K247" s="381">
        <v>0</v>
      </c>
      <c r="L247" s="196" t="s">
        <v>1994</v>
      </c>
      <c r="M247" s="381">
        <v>0</v>
      </c>
      <c r="N247" s="381">
        <v>0</v>
      </c>
      <c r="O247" s="68" t="s">
        <v>1054</v>
      </c>
      <c r="P247" s="68" t="s">
        <v>93</v>
      </c>
      <c r="Q247" s="546"/>
      <c r="R247" s="120"/>
      <c r="S247" s="120"/>
    </row>
    <row r="248" spans="2:19" customFormat="1" ht="15" customHeight="1">
      <c r="B248" s="66">
        <v>240</v>
      </c>
      <c r="C248" s="521" t="s">
        <v>1812</v>
      </c>
      <c r="D248" s="456" t="s">
        <v>200</v>
      </c>
      <c r="E248" s="456">
        <v>14281</v>
      </c>
      <c r="F248" s="452" t="s">
        <v>213</v>
      </c>
      <c r="G248" s="664">
        <v>613003</v>
      </c>
      <c r="H248" s="191" t="s">
        <v>456</v>
      </c>
      <c r="I248" s="73"/>
      <c r="J248" s="481">
        <v>0</v>
      </c>
      <c r="K248" s="381">
        <v>0</v>
      </c>
      <c r="L248" s="196" t="s">
        <v>1994</v>
      </c>
      <c r="M248" s="381">
        <v>0</v>
      </c>
      <c r="N248" s="381">
        <v>0</v>
      </c>
      <c r="O248" s="68" t="s">
        <v>1981</v>
      </c>
      <c r="P248" s="68" t="s">
        <v>679</v>
      </c>
      <c r="Q248" s="546"/>
      <c r="R248" s="120"/>
      <c r="S248" s="120"/>
    </row>
    <row r="249" spans="2:19" customFormat="1" ht="15" customHeight="1">
      <c r="B249" s="591">
        <v>241</v>
      </c>
      <c r="C249" s="521" t="s">
        <v>1812</v>
      </c>
      <c r="D249" s="456" t="s">
        <v>200</v>
      </c>
      <c r="E249" s="456">
        <v>14281</v>
      </c>
      <c r="F249" s="452" t="s">
        <v>463</v>
      </c>
      <c r="G249" s="457">
        <v>753105</v>
      </c>
      <c r="H249" s="66" t="s">
        <v>457</v>
      </c>
      <c r="I249" s="73"/>
      <c r="J249" s="481">
        <v>0</v>
      </c>
      <c r="K249" s="381">
        <v>0</v>
      </c>
      <c r="L249" s="196" t="s">
        <v>1994</v>
      </c>
      <c r="M249" s="381">
        <v>0</v>
      </c>
      <c r="N249" s="381">
        <v>0</v>
      </c>
      <c r="O249" s="156" t="s">
        <v>1979</v>
      </c>
      <c r="P249" s="68" t="s">
        <v>37</v>
      </c>
      <c r="Q249" s="545" t="s">
        <v>37</v>
      </c>
      <c r="R249" s="120"/>
      <c r="S249" s="120"/>
    </row>
    <row r="250" spans="2:19" customFormat="1" ht="15" customHeight="1">
      <c r="B250" s="66">
        <v>242</v>
      </c>
      <c r="C250" s="521" t="s">
        <v>1812</v>
      </c>
      <c r="D250" s="456" t="s">
        <v>200</v>
      </c>
      <c r="E250" s="456">
        <v>14281</v>
      </c>
      <c r="F250" s="452" t="s">
        <v>460</v>
      </c>
      <c r="G250" s="457">
        <v>611303</v>
      </c>
      <c r="H250" s="66" t="s">
        <v>464</v>
      </c>
      <c r="I250" s="73"/>
      <c r="J250" s="481">
        <v>0</v>
      </c>
      <c r="K250" s="381">
        <v>0</v>
      </c>
      <c r="L250" s="196" t="s">
        <v>1994</v>
      </c>
      <c r="M250" s="381">
        <v>0</v>
      </c>
      <c r="N250" s="381">
        <v>0</v>
      </c>
      <c r="O250" s="68" t="s">
        <v>1981</v>
      </c>
      <c r="P250" s="68" t="s">
        <v>679</v>
      </c>
      <c r="Q250" s="545" t="s">
        <v>679</v>
      </c>
      <c r="R250" s="120"/>
      <c r="S250" s="120"/>
    </row>
    <row r="251" spans="2:19" customFormat="1" ht="15" customHeight="1">
      <c r="B251" s="66">
        <v>252</v>
      </c>
      <c r="C251" s="521" t="s">
        <v>1812</v>
      </c>
      <c r="D251" s="456" t="s">
        <v>200</v>
      </c>
      <c r="E251" s="456">
        <v>14281</v>
      </c>
      <c r="F251" s="515" t="s">
        <v>35</v>
      </c>
      <c r="G251" s="457">
        <v>741103</v>
      </c>
      <c r="H251" s="189" t="s">
        <v>49</v>
      </c>
      <c r="I251" s="617" t="s">
        <v>2286</v>
      </c>
      <c r="J251" s="259">
        <v>1</v>
      </c>
      <c r="K251" s="381">
        <v>0</v>
      </c>
      <c r="L251" s="196" t="s">
        <v>1994</v>
      </c>
      <c r="M251" s="381">
        <v>1</v>
      </c>
      <c r="N251" s="381">
        <v>0</v>
      </c>
      <c r="O251" s="68" t="s">
        <v>1981</v>
      </c>
      <c r="P251" s="68" t="s">
        <v>679</v>
      </c>
      <c r="Q251" s="545" t="s">
        <v>37</v>
      </c>
      <c r="R251" s="120"/>
      <c r="S251" s="120"/>
    </row>
    <row r="252" spans="2:19" customFormat="1" ht="15" customHeight="1">
      <c r="B252" s="22">
        <v>249</v>
      </c>
      <c r="C252" s="521" t="s">
        <v>1812</v>
      </c>
      <c r="D252" s="456" t="s">
        <v>200</v>
      </c>
      <c r="E252" s="456">
        <v>14281</v>
      </c>
      <c r="F252" s="452" t="s">
        <v>30</v>
      </c>
      <c r="G252" s="457">
        <v>752205</v>
      </c>
      <c r="H252" s="66" t="s">
        <v>62</v>
      </c>
      <c r="I252" s="424" t="s">
        <v>2281</v>
      </c>
      <c r="J252" s="259">
        <v>2</v>
      </c>
      <c r="K252" s="381">
        <v>0</v>
      </c>
      <c r="L252" s="196" t="s">
        <v>1994</v>
      </c>
      <c r="M252" s="381">
        <v>2</v>
      </c>
      <c r="N252" s="381">
        <v>0</v>
      </c>
      <c r="O252" s="68" t="s">
        <v>1981</v>
      </c>
      <c r="P252" s="68" t="s">
        <v>679</v>
      </c>
      <c r="Q252" s="546"/>
      <c r="R252" s="120"/>
      <c r="S252" s="120"/>
    </row>
    <row r="253" spans="2:19" customFormat="1" ht="15" customHeight="1">
      <c r="B253" s="314">
        <v>250</v>
      </c>
      <c r="C253" s="521" t="s">
        <v>1812</v>
      </c>
      <c r="D253" s="456" t="s">
        <v>200</v>
      </c>
      <c r="E253" s="456">
        <v>14281</v>
      </c>
      <c r="F253" s="452" t="s">
        <v>50</v>
      </c>
      <c r="G253" s="457">
        <v>343101</v>
      </c>
      <c r="H253" s="66" t="s">
        <v>58</v>
      </c>
      <c r="I253" s="424" t="s">
        <v>2277</v>
      </c>
      <c r="J253" s="259">
        <v>2</v>
      </c>
      <c r="K253" s="381">
        <v>2</v>
      </c>
      <c r="L253" s="196" t="s">
        <v>1994</v>
      </c>
      <c r="M253" s="381">
        <v>2</v>
      </c>
      <c r="N253" s="381">
        <v>2</v>
      </c>
      <c r="O253" s="68" t="s">
        <v>481</v>
      </c>
      <c r="P253" s="68" t="s">
        <v>678</v>
      </c>
      <c r="Q253" s="449"/>
      <c r="R253" s="120"/>
      <c r="S253" s="120"/>
    </row>
    <row r="254" spans="2:19" customFormat="1" ht="15" customHeight="1">
      <c r="B254" s="66">
        <v>251</v>
      </c>
      <c r="C254" s="521" t="s">
        <v>1812</v>
      </c>
      <c r="D254" s="456" t="s">
        <v>200</v>
      </c>
      <c r="E254" s="456">
        <v>14281</v>
      </c>
      <c r="F254" s="452" t="s">
        <v>31</v>
      </c>
      <c r="G254" s="457">
        <v>723103</v>
      </c>
      <c r="H254" s="66" t="s">
        <v>67</v>
      </c>
      <c r="I254" s="424" t="s">
        <v>2287</v>
      </c>
      <c r="J254" s="259">
        <v>2</v>
      </c>
      <c r="K254" s="381">
        <v>0</v>
      </c>
      <c r="L254" s="196" t="s">
        <v>1994</v>
      </c>
      <c r="M254" s="381">
        <v>2</v>
      </c>
      <c r="N254" s="381">
        <v>0</v>
      </c>
      <c r="O254" s="68" t="s">
        <v>2079</v>
      </c>
      <c r="P254" s="68" t="s">
        <v>475</v>
      </c>
      <c r="Q254" s="449" t="s">
        <v>37</v>
      </c>
      <c r="R254" s="120"/>
      <c r="S254" s="120"/>
    </row>
    <row r="255" spans="2:19" customFormat="1" ht="15" customHeight="1">
      <c r="B255" s="22">
        <v>246</v>
      </c>
      <c r="C255" s="521" t="s">
        <v>1812</v>
      </c>
      <c r="D255" s="456" t="s">
        <v>200</v>
      </c>
      <c r="E255" s="456">
        <v>14281</v>
      </c>
      <c r="F255" s="452" t="s">
        <v>34</v>
      </c>
      <c r="G255" s="457">
        <v>751201</v>
      </c>
      <c r="H255" s="66" t="s">
        <v>162</v>
      </c>
      <c r="I255" s="428" t="s">
        <v>2283</v>
      </c>
      <c r="J255" s="259">
        <v>5</v>
      </c>
      <c r="K255" s="381">
        <v>5</v>
      </c>
      <c r="L255" s="196" t="s">
        <v>1996</v>
      </c>
      <c r="M255" s="381">
        <v>0</v>
      </c>
      <c r="N255" s="381">
        <v>0</v>
      </c>
      <c r="O255" s="68" t="s">
        <v>1858</v>
      </c>
      <c r="P255" s="68" t="s">
        <v>691</v>
      </c>
      <c r="Q255" s="545" t="s">
        <v>37</v>
      </c>
      <c r="R255" s="120"/>
      <c r="S255" s="120"/>
    </row>
    <row r="256" spans="2:19" ht="15" customHeight="1">
      <c r="B256" s="66">
        <v>243</v>
      </c>
      <c r="C256" s="521" t="s">
        <v>1812</v>
      </c>
      <c r="D256" s="456" t="s">
        <v>200</v>
      </c>
      <c r="E256" s="456">
        <v>14281</v>
      </c>
      <c r="F256" s="452" t="s">
        <v>41</v>
      </c>
      <c r="G256" s="457">
        <v>522301</v>
      </c>
      <c r="H256" s="66" t="s">
        <v>39</v>
      </c>
      <c r="I256" s="428" t="s">
        <v>2282</v>
      </c>
      <c r="J256" s="259">
        <v>6</v>
      </c>
      <c r="K256" s="381">
        <v>6</v>
      </c>
      <c r="L256" s="196" t="s">
        <v>1994</v>
      </c>
      <c r="M256" s="381">
        <v>0</v>
      </c>
      <c r="N256" s="381">
        <v>0</v>
      </c>
      <c r="O256" s="68" t="s">
        <v>1858</v>
      </c>
      <c r="P256" s="68" t="s">
        <v>691</v>
      </c>
      <c r="Q256" s="593"/>
      <c r="R256" s="332"/>
      <c r="S256" s="332"/>
    </row>
    <row r="257" spans="2:20" ht="15" customHeight="1">
      <c r="B257" s="314">
        <v>244</v>
      </c>
      <c r="C257" s="521" t="s">
        <v>1812</v>
      </c>
      <c r="D257" s="456" t="s">
        <v>200</v>
      </c>
      <c r="E257" s="456">
        <v>14281</v>
      </c>
      <c r="F257" s="452" t="s">
        <v>33</v>
      </c>
      <c r="G257" s="457">
        <v>514101</v>
      </c>
      <c r="H257" s="66" t="s">
        <v>68</v>
      </c>
      <c r="I257" s="424" t="s">
        <v>2284</v>
      </c>
      <c r="J257" s="259">
        <v>7</v>
      </c>
      <c r="K257" s="381">
        <v>7</v>
      </c>
      <c r="L257" s="196" t="s">
        <v>1994</v>
      </c>
      <c r="M257" s="381">
        <v>0</v>
      </c>
      <c r="N257" s="381">
        <v>0</v>
      </c>
      <c r="O257" s="68" t="s">
        <v>1858</v>
      </c>
      <c r="P257" s="68" t="s">
        <v>691</v>
      </c>
      <c r="Q257" s="593"/>
      <c r="R257" s="332"/>
      <c r="S257" s="332"/>
    </row>
    <row r="258" spans="2:20" ht="15" customHeight="1">
      <c r="B258" s="22">
        <v>245</v>
      </c>
      <c r="C258" s="521" t="s">
        <v>1812</v>
      </c>
      <c r="D258" s="456" t="s">
        <v>200</v>
      </c>
      <c r="E258" s="456">
        <v>14281</v>
      </c>
      <c r="F258" s="452" t="s">
        <v>33</v>
      </c>
      <c r="G258" s="457">
        <v>514101</v>
      </c>
      <c r="H258" s="66" t="s">
        <v>68</v>
      </c>
      <c r="I258" s="428" t="s">
        <v>2282</v>
      </c>
      <c r="J258" s="259">
        <v>7</v>
      </c>
      <c r="K258" s="381">
        <v>7</v>
      </c>
      <c r="L258" s="196" t="s">
        <v>1994</v>
      </c>
      <c r="M258" s="381">
        <v>0</v>
      </c>
      <c r="N258" s="381">
        <v>0</v>
      </c>
      <c r="O258" s="68" t="s">
        <v>1858</v>
      </c>
      <c r="P258" s="68" t="s">
        <v>691</v>
      </c>
      <c r="Q258" s="449" t="s">
        <v>37</v>
      </c>
      <c r="R258" s="120"/>
      <c r="S258" s="120"/>
    </row>
    <row r="259" spans="2:20" customFormat="1" ht="15" customHeight="1">
      <c r="B259" s="314">
        <v>247</v>
      </c>
      <c r="C259" s="521" t="s">
        <v>1812</v>
      </c>
      <c r="D259" s="456" t="s">
        <v>200</v>
      </c>
      <c r="E259" s="456">
        <v>14281</v>
      </c>
      <c r="F259" s="452" t="s">
        <v>40</v>
      </c>
      <c r="G259" s="457">
        <v>512001</v>
      </c>
      <c r="H259" s="66" t="s">
        <v>72</v>
      </c>
      <c r="I259" s="428" t="s">
        <v>2282</v>
      </c>
      <c r="J259" s="259">
        <v>11</v>
      </c>
      <c r="K259" s="381">
        <v>5</v>
      </c>
      <c r="L259" s="196" t="s">
        <v>1994</v>
      </c>
      <c r="M259" s="381">
        <v>0</v>
      </c>
      <c r="N259" s="381">
        <v>0</v>
      </c>
      <c r="O259" s="68" t="s">
        <v>1858</v>
      </c>
      <c r="P259" s="68" t="s">
        <v>691</v>
      </c>
      <c r="Q259" s="197"/>
      <c r="R259" s="120"/>
      <c r="S259" s="120"/>
    </row>
    <row r="260" spans="2:20" customFormat="1" ht="15" customHeight="1">
      <c r="B260" s="314">
        <v>259</v>
      </c>
      <c r="C260" s="521" t="s">
        <v>2011</v>
      </c>
      <c r="D260" s="456" t="s">
        <v>447</v>
      </c>
      <c r="E260" s="456">
        <v>19485</v>
      </c>
      <c r="F260" s="452" t="s">
        <v>51</v>
      </c>
      <c r="G260" s="457">
        <v>712905</v>
      </c>
      <c r="H260" s="66" t="s">
        <v>60</v>
      </c>
      <c r="I260" s="424" t="s">
        <v>2366</v>
      </c>
      <c r="J260" s="259">
        <v>1</v>
      </c>
      <c r="K260" s="381">
        <v>0</v>
      </c>
      <c r="L260" s="196" t="s">
        <v>1994</v>
      </c>
      <c r="M260" s="381">
        <v>1</v>
      </c>
      <c r="N260" s="381">
        <v>0</v>
      </c>
      <c r="O260" s="64" t="s">
        <v>1981</v>
      </c>
      <c r="P260" s="64" t="s">
        <v>679</v>
      </c>
      <c r="Q260" s="592"/>
      <c r="R260" s="449"/>
      <c r="S260" s="120"/>
    </row>
    <row r="261" spans="2:20" customFormat="1" ht="15" customHeight="1">
      <c r="B261" s="591">
        <v>253</v>
      </c>
      <c r="C261" s="521" t="s">
        <v>2011</v>
      </c>
      <c r="D261" s="456" t="s">
        <v>447</v>
      </c>
      <c r="E261" s="456">
        <v>19485</v>
      </c>
      <c r="F261" s="452" t="s">
        <v>34</v>
      </c>
      <c r="G261" s="457">
        <v>751201</v>
      </c>
      <c r="H261" s="66" t="s">
        <v>162</v>
      </c>
      <c r="I261" s="73"/>
      <c r="J261" s="481">
        <v>0</v>
      </c>
      <c r="K261" s="381">
        <v>0</v>
      </c>
      <c r="L261" s="196" t="s">
        <v>1994</v>
      </c>
      <c r="M261" s="381">
        <v>0</v>
      </c>
      <c r="N261" s="381">
        <v>0</v>
      </c>
      <c r="O261" s="68" t="s">
        <v>1858</v>
      </c>
      <c r="P261" s="68" t="s">
        <v>691</v>
      </c>
      <c r="Q261" s="592"/>
      <c r="R261" s="120"/>
      <c r="S261" s="120"/>
    </row>
    <row r="262" spans="2:20" customFormat="1" ht="15" customHeight="1">
      <c r="B262" s="66">
        <v>263</v>
      </c>
      <c r="C262" s="521" t="s">
        <v>2011</v>
      </c>
      <c r="D262" s="456" t="s">
        <v>447</v>
      </c>
      <c r="E262" s="456">
        <v>19485</v>
      </c>
      <c r="F262" s="452" t="s">
        <v>36</v>
      </c>
      <c r="G262" s="457">
        <v>711204</v>
      </c>
      <c r="H262" s="66" t="s">
        <v>94</v>
      </c>
      <c r="I262" s="424" t="s">
        <v>2280</v>
      </c>
      <c r="J262" s="259">
        <v>2</v>
      </c>
      <c r="K262" s="381">
        <v>0</v>
      </c>
      <c r="L262" s="196" t="s">
        <v>1996</v>
      </c>
      <c r="M262" s="381">
        <v>2</v>
      </c>
      <c r="N262" s="381">
        <v>0</v>
      </c>
      <c r="O262" s="68" t="s">
        <v>1054</v>
      </c>
      <c r="P262" s="68" t="s">
        <v>93</v>
      </c>
      <c r="Q262" s="592"/>
      <c r="R262" s="448"/>
      <c r="S262" s="120"/>
      <c r="T262" s="264"/>
    </row>
    <row r="263" spans="2:20" customFormat="1" ht="15" customHeight="1">
      <c r="B263" s="66">
        <v>260</v>
      </c>
      <c r="C263" s="521" t="s">
        <v>2011</v>
      </c>
      <c r="D263" s="456" t="s">
        <v>447</v>
      </c>
      <c r="E263" s="456">
        <v>19485</v>
      </c>
      <c r="F263" s="452" t="s">
        <v>52</v>
      </c>
      <c r="G263" s="457">
        <v>751204</v>
      </c>
      <c r="H263" s="66" t="s">
        <v>61</v>
      </c>
      <c r="I263" s="424" t="s">
        <v>2279</v>
      </c>
      <c r="J263" s="259">
        <v>3</v>
      </c>
      <c r="K263" s="381">
        <v>0</v>
      </c>
      <c r="L263" s="196" t="s">
        <v>1994</v>
      </c>
      <c r="M263" s="381">
        <v>3</v>
      </c>
      <c r="N263" s="381">
        <v>0</v>
      </c>
      <c r="O263" s="68" t="s">
        <v>101</v>
      </c>
      <c r="P263" s="68" t="s">
        <v>692</v>
      </c>
      <c r="Q263" s="197"/>
      <c r="R263" s="120"/>
      <c r="S263" s="120"/>
    </row>
    <row r="264" spans="2:20" customFormat="1" ht="15" customHeight="1">
      <c r="B264" s="22">
        <v>258</v>
      </c>
      <c r="C264" s="521" t="s">
        <v>2011</v>
      </c>
      <c r="D264" s="456" t="s">
        <v>447</v>
      </c>
      <c r="E264" s="456">
        <v>19485</v>
      </c>
      <c r="F264" s="515" t="s">
        <v>35</v>
      </c>
      <c r="G264" s="457">
        <v>741103</v>
      </c>
      <c r="H264" s="66" t="s">
        <v>49</v>
      </c>
      <c r="I264" s="424" t="s">
        <v>2290</v>
      </c>
      <c r="J264" s="259">
        <v>4</v>
      </c>
      <c r="K264" s="381">
        <v>0</v>
      </c>
      <c r="L264" s="196" t="s">
        <v>1996</v>
      </c>
      <c r="M264" s="381">
        <v>4</v>
      </c>
      <c r="N264" s="381">
        <v>0</v>
      </c>
      <c r="O264" s="68" t="s">
        <v>1054</v>
      </c>
      <c r="P264" s="68" t="s">
        <v>93</v>
      </c>
      <c r="Q264" s="197"/>
      <c r="R264" s="120"/>
      <c r="S264" s="120"/>
    </row>
    <row r="265" spans="2:20" ht="15" customHeight="1">
      <c r="B265" s="314">
        <v>262</v>
      </c>
      <c r="C265" s="521" t="s">
        <v>2011</v>
      </c>
      <c r="D265" s="456" t="s">
        <v>447</v>
      </c>
      <c r="E265" s="456">
        <v>19485</v>
      </c>
      <c r="F265" s="452" t="s">
        <v>31</v>
      </c>
      <c r="G265" s="457">
        <v>723103</v>
      </c>
      <c r="H265" s="66" t="s">
        <v>67</v>
      </c>
      <c r="I265" s="423" t="s">
        <v>2279</v>
      </c>
      <c r="J265" s="259">
        <v>5</v>
      </c>
      <c r="K265" s="381">
        <v>0</v>
      </c>
      <c r="L265" s="196" t="s">
        <v>1996</v>
      </c>
      <c r="M265" s="381">
        <v>5</v>
      </c>
      <c r="N265" s="381">
        <v>0</v>
      </c>
      <c r="O265" s="68" t="s">
        <v>1054</v>
      </c>
      <c r="P265" s="68" t="s">
        <v>93</v>
      </c>
      <c r="Q265" s="197"/>
      <c r="R265" s="448"/>
      <c r="S265" s="120"/>
    </row>
    <row r="266" spans="2:20" ht="15.75" customHeight="1">
      <c r="B266" s="66">
        <v>255</v>
      </c>
      <c r="C266" s="521" t="s">
        <v>2011</v>
      </c>
      <c r="D266" s="456" t="s">
        <v>447</v>
      </c>
      <c r="E266" s="456">
        <v>19485</v>
      </c>
      <c r="F266" s="452" t="s">
        <v>41</v>
      </c>
      <c r="G266" s="457">
        <v>522301</v>
      </c>
      <c r="H266" s="189" t="s">
        <v>39</v>
      </c>
      <c r="I266" s="428" t="s">
        <v>2281</v>
      </c>
      <c r="J266" s="259">
        <v>6</v>
      </c>
      <c r="K266" s="381">
        <v>5</v>
      </c>
      <c r="L266" s="196" t="s">
        <v>1994</v>
      </c>
      <c r="M266" s="381">
        <v>5</v>
      </c>
      <c r="N266" s="381">
        <v>4</v>
      </c>
      <c r="O266" s="68" t="s">
        <v>1858</v>
      </c>
      <c r="P266" s="68" t="s">
        <v>691</v>
      </c>
      <c r="Q266" s="197"/>
      <c r="R266" s="120"/>
      <c r="S266" s="120"/>
    </row>
    <row r="267" spans="2:20" ht="15" customHeight="1">
      <c r="B267" s="591">
        <v>256</v>
      </c>
      <c r="C267" s="521" t="s">
        <v>2011</v>
      </c>
      <c r="D267" s="456" t="s">
        <v>447</v>
      </c>
      <c r="E267" s="456">
        <v>19485</v>
      </c>
      <c r="F267" s="452" t="s">
        <v>41</v>
      </c>
      <c r="G267" s="457">
        <v>522301</v>
      </c>
      <c r="H267" s="66" t="s">
        <v>39</v>
      </c>
      <c r="I267" s="427" t="s">
        <v>2282</v>
      </c>
      <c r="J267" s="259">
        <v>7</v>
      </c>
      <c r="K267" s="381">
        <v>5</v>
      </c>
      <c r="L267" s="196" t="s">
        <v>1994</v>
      </c>
      <c r="M267" s="381">
        <v>7</v>
      </c>
      <c r="N267" s="381">
        <v>5</v>
      </c>
      <c r="O267" s="68" t="s">
        <v>1858</v>
      </c>
      <c r="P267" s="68" t="s">
        <v>691</v>
      </c>
      <c r="Q267" s="332"/>
      <c r="R267" s="593"/>
      <c r="S267" s="332"/>
    </row>
    <row r="268" spans="2:20" ht="15" customHeight="1">
      <c r="B268" s="66">
        <v>257</v>
      </c>
      <c r="C268" s="521" t="s">
        <v>2011</v>
      </c>
      <c r="D268" s="456" t="s">
        <v>447</v>
      </c>
      <c r="E268" s="456">
        <v>19485</v>
      </c>
      <c r="F268" s="452" t="s">
        <v>91</v>
      </c>
      <c r="G268" s="457">
        <v>722307</v>
      </c>
      <c r="H268" s="66" t="s">
        <v>74</v>
      </c>
      <c r="I268" s="424" t="s">
        <v>2281</v>
      </c>
      <c r="J268" s="259">
        <v>10</v>
      </c>
      <c r="K268" s="381">
        <v>0</v>
      </c>
      <c r="L268" s="196" t="s">
        <v>1996</v>
      </c>
      <c r="M268" s="381">
        <v>10</v>
      </c>
      <c r="N268" s="381">
        <v>0</v>
      </c>
      <c r="O268" s="68" t="s">
        <v>1054</v>
      </c>
      <c r="P268" s="68" t="s">
        <v>93</v>
      </c>
      <c r="Q268" s="592"/>
      <c r="R268" s="448"/>
      <c r="S268" s="120"/>
    </row>
    <row r="269" spans="2:20" ht="15" customHeight="1">
      <c r="B269" s="66">
        <v>254</v>
      </c>
      <c r="C269" s="521" t="s">
        <v>2011</v>
      </c>
      <c r="D269" s="456" t="s">
        <v>447</v>
      </c>
      <c r="E269" s="456">
        <v>19485</v>
      </c>
      <c r="F269" s="452" t="s">
        <v>40</v>
      </c>
      <c r="G269" s="457">
        <v>512001</v>
      </c>
      <c r="H269" s="66" t="s">
        <v>72</v>
      </c>
      <c r="I269" s="424" t="s">
        <v>2282</v>
      </c>
      <c r="J269" s="259">
        <v>11</v>
      </c>
      <c r="K269" s="381">
        <v>9</v>
      </c>
      <c r="L269" s="196" t="s">
        <v>1994</v>
      </c>
      <c r="M269" s="381">
        <v>11</v>
      </c>
      <c r="N269" s="381">
        <v>9</v>
      </c>
      <c r="O269" s="68" t="s">
        <v>1858</v>
      </c>
      <c r="P269" s="68" t="s">
        <v>691</v>
      </c>
      <c r="Q269" s="592"/>
      <c r="R269" s="271"/>
      <c r="S269" s="120"/>
    </row>
    <row r="270" spans="2:20" ht="15" customHeight="1">
      <c r="B270" s="22">
        <v>261</v>
      </c>
      <c r="C270" s="521" t="s">
        <v>2011</v>
      </c>
      <c r="D270" s="456" t="s">
        <v>447</v>
      </c>
      <c r="E270" s="456">
        <v>19485</v>
      </c>
      <c r="F270" s="452" t="s">
        <v>33</v>
      </c>
      <c r="G270" s="457">
        <v>514101</v>
      </c>
      <c r="H270" s="66" t="s">
        <v>68</v>
      </c>
      <c r="I270" s="424" t="s">
        <v>2285</v>
      </c>
      <c r="J270" s="259">
        <v>11</v>
      </c>
      <c r="K270" s="381">
        <v>11</v>
      </c>
      <c r="L270" s="196" t="s">
        <v>1994</v>
      </c>
      <c r="M270" s="381">
        <v>11</v>
      </c>
      <c r="N270" s="381">
        <v>11</v>
      </c>
      <c r="O270" s="68" t="s">
        <v>1858</v>
      </c>
      <c r="P270" s="68" t="s">
        <v>691</v>
      </c>
      <c r="Q270" s="546"/>
      <c r="R270" s="271"/>
      <c r="S270" s="120"/>
    </row>
    <row r="271" spans="2:20" customFormat="1" ht="15" customHeight="1">
      <c r="B271" s="314">
        <v>265</v>
      </c>
      <c r="C271" s="521" t="s">
        <v>1306</v>
      </c>
      <c r="D271" s="456" t="s">
        <v>212</v>
      </c>
      <c r="E271" s="456">
        <v>107344</v>
      </c>
      <c r="F271" s="452" t="s">
        <v>34</v>
      </c>
      <c r="G271" s="457">
        <v>751201</v>
      </c>
      <c r="H271" s="66" t="s">
        <v>162</v>
      </c>
      <c r="I271" s="424" t="s">
        <v>2282</v>
      </c>
      <c r="J271" s="259">
        <v>1</v>
      </c>
      <c r="K271" s="381">
        <v>1</v>
      </c>
      <c r="L271" s="66" t="s">
        <v>1994</v>
      </c>
      <c r="M271" s="381">
        <v>1</v>
      </c>
      <c r="N271" s="381">
        <v>1</v>
      </c>
      <c r="O271" s="68" t="s">
        <v>1858</v>
      </c>
      <c r="P271" s="68" t="s">
        <v>691</v>
      </c>
      <c r="Q271" s="448"/>
      <c r="R271" s="120"/>
      <c r="S271" s="120"/>
    </row>
    <row r="272" spans="2:20" customFormat="1" ht="15" customHeight="1">
      <c r="B272" s="66">
        <v>264</v>
      </c>
      <c r="C272" s="521" t="s">
        <v>1306</v>
      </c>
      <c r="D272" s="456" t="s">
        <v>212</v>
      </c>
      <c r="E272" s="456">
        <v>107344</v>
      </c>
      <c r="F272" s="452" t="s">
        <v>34</v>
      </c>
      <c r="G272" s="457">
        <v>751201</v>
      </c>
      <c r="H272" s="66" t="s">
        <v>162</v>
      </c>
      <c r="I272" s="73"/>
      <c r="J272" s="481">
        <v>0</v>
      </c>
      <c r="K272" s="381">
        <v>0</v>
      </c>
      <c r="L272" s="66" t="s">
        <v>1994</v>
      </c>
      <c r="M272" s="381">
        <v>0</v>
      </c>
      <c r="N272" s="381">
        <v>0</v>
      </c>
      <c r="O272" s="68" t="s">
        <v>1858</v>
      </c>
      <c r="P272" s="68" t="s">
        <v>691</v>
      </c>
      <c r="Q272" s="592"/>
      <c r="R272" s="120"/>
      <c r="S272" s="120"/>
    </row>
    <row r="273" spans="2:21" customFormat="1" ht="15" customHeight="1">
      <c r="B273" s="22">
        <v>269</v>
      </c>
      <c r="C273" s="521" t="s">
        <v>1306</v>
      </c>
      <c r="D273" s="456" t="s">
        <v>212</v>
      </c>
      <c r="E273" s="456">
        <v>107344</v>
      </c>
      <c r="F273" s="452" t="s">
        <v>41</v>
      </c>
      <c r="G273" s="457">
        <v>522301</v>
      </c>
      <c r="H273" s="66" t="s">
        <v>39</v>
      </c>
      <c r="I273" s="73"/>
      <c r="J273" s="481">
        <v>0</v>
      </c>
      <c r="K273" s="381">
        <v>0</v>
      </c>
      <c r="L273" s="66" t="s">
        <v>1994</v>
      </c>
      <c r="M273" s="381">
        <v>0</v>
      </c>
      <c r="N273" s="381">
        <v>0</v>
      </c>
      <c r="O273" s="68" t="s">
        <v>1858</v>
      </c>
      <c r="P273" s="68" t="s">
        <v>691</v>
      </c>
      <c r="Q273" s="602"/>
      <c r="R273" s="602"/>
      <c r="S273" s="315"/>
    </row>
    <row r="274" spans="2:21" customFormat="1" ht="15" customHeight="1">
      <c r="B274" s="314">
        <v>271</v>
      </c>
      <c r="C274" s="521" t="s">
        <v>1306</v>
      </c>
      <c r="D274" s="456" t="s">
        <v>212</v>
      </c>
      <c r="E274" s="456">
        <v>107344</v>
      </c>
      <c r="F274" s="452" t="s">
        <v>48</v>
      </c>
      <c r="G274" s="568">
        <v>741203</v>
      </c>
      <c r="H274" s="348" t="s">
        <v>57</v>
      </c>
      <c r="I274" s="424" t="s">
        <v>2368</v>
      </c>
      <c r="J274" s="259">
        <v>1</v>
      </c>
      <c r="K274" s="381">
        <v>0</v>
      </c>
      <c r="L274" s="66" t="s">
        <v>1994</v>
      </c>
      <c r="M274" s="381">
        <v>1</v>
      </c>
      <c r="N274" s="381">
        <v>0</v>
      </c>
      <c r="O274" s="68" t="s">
        <v>1981</v>
      </c>
      <c r="P274" s="68" t="s">
        <v>679</v>
      </c>
      <c r="Q274" s="197"/>
      <c r="R274" s="120"/>
      <c r="S274" s="120"/>
    </row>
    <row r="275" spans="2:21" customFormat="1" ht="15" customHeight="1">
      <c r="B275" s="66">
        <v>272</v>
      </c>
      <c r="C275" s="521" t="s">
        <v>1306</v>
      </c>
      <c r="D275" s="456" t="s">
        <v>212</v>
      </c>
      <c r="E275" s="456">
        <v>107344</v>
      </c>
      <c r="F275" s="452" t="s">
        <v>1041</v>
      </c>
      <c r="G275" s="457">
        <v>713203</v>
      </c>
      <c r="H275" s="66" t="s">
        <v>59</v>
      </c>
      <c r="I275" s="424" t="s">
        <v>2370</v>
      </c>
      <c r="J275" s="275">
        <v>1</v>
      </c>
      <c r="K275" s="381">
        <v>0</v>
      </c>
      <c r="L275" s="66" t="s">
        <v>1994</v>
      </c>
      <c r="M275" s="381">
        <v>1</v>
      </c>
      <c r="N275" s="381">
        <v>0</v>
      </c>
      <c r="O275" s="68" t="s">
        <v>1981</v>
      </c>
      <c r="P275" s="68" t="s">
        <v>679</v>
      </c>
      <c r="Q275" s="197"/>
      <c r="R275" s="120"/>
      <c r="S275" s="120"/>
    </row>
    <row r="276" spans="2:21" customFormat="1" ht="15" customHeight="1">
      <c r="B276" s="22">
        <v>273</v>
      </c>
      <c r="C276" s="521" t="s">
        <v>1306</v>
      </c>
      <c r="D276" s="456" t="s">
        <v>212</v>
      </c>
      <c r="E276" s="456">
        <v>107344</v>
      </c>
      <c r="F276" s="452" t="s">
        <v>1930</v>
      </c>
      <c r="G276" s="457">
        <v>723318</v>
      </c>
      <c r="H276" s="66" t="s">
        <v>633</v>
      </c>
      <c r="I276" s="611" t="s">
        <v>2485</v>
      </c>
      <c r="J276" s="259">
        <v>2</v>
      </c>
      <c r="K276" s="381">
        <v>0</v>
      </c>
      <c r="L276" s="66" t="s">
        <v>1994</v>
      </c>
      <c r="M276" s="381">
        <v>0</v>
      </c>
      <c r="N276" s="381">
        <v>0</v>
      </c>
      <c r="O276" s="156" t="s">
        <v>2215</v>
      </c>
      <c r="P276" s="68" t="s">
        <v>2190</v>
      </c>
      <c r="Q276" s="285" t="s">
        <v>2070</v>
      </c>
      <c r="R276" s="120"/>
      <c r="S276" s="120"/>
    </row>
    <row r="277" spans="2:21" customFormat="1" ht="15" customHeight="1">
      <c r="B277" s="314">
        <v>268</v>
      </c>
      <c r="C277" s="521" t="s">
        <v>1306</v>
      </c>
      <c r="D277" s="456" t="s">
        <v>212</v>
      </c>
      <c r="E277" s="456">
        <v>107344</v>
      </c>
      <c r="F277" s="452" t="s">
        <v>41</v>
      </c>
      <c r="G277" s="457">
        <v>522301</v>
      </c>
      <c r="H277" s="66" t="s">
        <v>39</v>
      </c>
      <c r="I277" s="424" t="s">
        <v>2284</v>
      </c>
      <c r="J277" s="259">
        <v>3</v>
      </c>
      <c r="K277" s="381">
        <v>3</v>
      </c>
      <c r="L277" s="66" t="s">
        <v>1994</v>
      </c>
      <c r="M277" s="381">
        <v>0</v>
      </c>
      <c r="N277" s="381">
        <v>0</v>
      </c>
      <c r="O277" s="68" t="s">
        <v>1858</v>
      </c>
      <c r="P277" s="68" t="s">
        <v>691</v>
      </c>
      <c r="Q277" s="120"/>
      <c r="R277" s="120"/>
      <c r="S277" s="120"/>
    </row>
    <row r="278" spans="2:21" customFormat="1" ht="15" customHeight="1">
      <c r="B278" s="66">
        <v>275</v>
      </c>
      <c r="C278" s="521" t="s">
        <v>1306</v>
      </c>
      <c r="D278" s="456" t="s">
        <v>212</v>
      </c>
      <c r="E278" s="456">
        <v>107344</v>
      </c>
      <c r="F278" s="452" t="s">
        <v>42</v>
      </c>
      <c r="G278" s="457">
        <v>741201</v>
      </c>
      <c r="H278" s="66" t="s">
        <v>161</v>
      </c>
      <c r="I278" s="424" t="s">
        <v>2285</v>
      </c>
      <c r="J278" s="259">
        <v>3</v>
      </c>
      <c r="K278" s="381">
        <v>0</v>
      </c>
      <c r="L278" s="66" t="s">
        <v>1994</v>
      </c>
      <c r="M278" s="381">
        <v>3</v>
      </c>
      <c r="N278" s="381">
        <v>0</v>
      </c>
      <c r="O278" s="68" t="s">
        <v>1981</v>
      </c>
      <c r="P278" s="68" t="s">
        <v>679</v>
      </c>
      <c r="Q278" s="592"/>
      <c r="R278" s="448"/>
      <c r="S278" s="120"/>
    </row>
    <row r="279" spans="2:21" customFormat="1" ht="15" customHeight="1">
      <c r="B279" s="22">
        <v>270</v>
      </c>
      <c r="C279" s="521" t="s">
        <v>1306</v>
      </c>
      <c r="D279" s="456" t="s">
        <v>212</v>
      </c>
      <c r="E279" s="456">
        <v>107344</v>
      </c>
      <c r="F279" s="522" t="s">
        <v>47</v>
      </c>
      <c r="G279" s="457">
        <v>721306</v>
      </c>
      <c r="H279" s="66" t="s">
        <v>56</v>
      </c>
      <c r="I279" s="424" t="s">
        <v>2366</v>
      </c>
      <c r="J279" s="259">
        <v>4</v>
      </c>
      <c r="K279" s="381">
        <v>0</v>
      </c>
      <c r="L279" s="66" t="s">
        <v>1994</v>
      </c>
      <c r="M279" s="381">
        <v>4</v>
      </c>
      <c r="N279" s="381">
        <v>0</v>
      </c>
      <c r="O279" s="68" t="s">
        <v>1981</v>
      </c>
      <c r="P279" s="68" t="s">
        <v>679</v>
      </c>
      <c r="Q279" s="197"/>
      <c r="R279" s="120"/>
      <c r="S279" s="120"/>
    </row>
    <row r="280" spans="2:21" customFormat="1" ht="15" customHeight="1">
      <c r="B280" s="66">
        <v>266</v>
      </c>
      <c r="C280" s="521" t="s">
        <v>1306</v>
      </c>
      <c r="D280" s="456" t="s">
        <v>212</v>
      </c>
      <c r="E280" s="456">
        <v>107344</v>
      </c>
      <c r="F280" s="452" t="s">
        <v>33</v>
      </c>
      <c r="G280" s="457">
        <v>514101</v>
      </c>
      <c r="H280" s="66" t="s">
        <v>68</v>
      </c>
      <c r="I280" s="428" t="s">
        <v>2281</v>
      </c>
      <c r="J280" s="259">
        <v>8</v>
      </c>
      <c r="K280" s="381">
        <v>7</v>
      </c>
      <c r="L280" s="66" t="s">
        <v>1994</v>
      </c>
      <c r="M280" s="381">
        <v>4</v>
      </c>
      <c r="N280" s="381">
        <v>4</v>
      </c>
      <c r="O280" s="68" t="s">
        <v>1858</v>
      </c>
      <c r="P280" s="68" t="s">
        <v>691</v>
      </c>
      <c r="Q280" s="593"/>
      <c r="R280" s="332"/>
      <c r="S280" s="332"/>
    </row>
    <row r="281" spans="2:21" customFormat="1" ht="15" customHeight="1">
      <c r="B281" s="66">
        <v>267</v>
      </c>
      <c r="C281" s="521" t="s">
        <v>1306</v>
      </c>
      <c r="D281" s="456" t="s">
        <v>212</v>
      </c>
      <c r="E281" s="456">
        <v>107344</v>
      </c>
      <c r="F281" s="452" t="s">
        <v>33</v>
      </c>
      <c r="G281" s="457">
        <v>514101</v>
      </c>
      <c r="H281" s="66" t="s">
        <v>68</v>
      </c>
      <c r="I281" s="428" t="s">
        <v>2283</v>
      </c>
      <c r="J281" s="259">
        <v>8</v>
      </c>
      <c r="K281" s="381">
        <v>8</v>
      </c>
      <c r="L281" s="66" t="s">
        <v>1994</v>
      </c>
      <c r="M281" s="381">
        <v>1</v>
      </c>
      <c r="N281" s="381">
        <v>1</v>
      </c>
      <c r="O281" s="68" t="s">
        <v>1858</v>
      </c>
      <c r="P281" s="68" t="s">
        <v>691</v>
      </c>
      <c r="Q281" s="592"/>
      <c r="R281" s="120"/>
      <c r="S281" s="120"/>
    </row>
    <row r="282" spans="2:21" customFormat="1" ht="15" customHeight="1">
      <c r="B282" s="591">
        <v>274</v>
      </c>
      <c r="C282" s="521" t="s">
        <v>1306</v>
      </c>
      <c r="D282" s="456" t="s">
        <v>212</v>
      </c>
      <c r="E282" s="456">
        <v>107344</v>
      </c>
      <c r="F282" s="452" t="s">
        <v>31</v>
      </c>
      <c r="G282" s="457">
        <v>723103</v>
      </c>
      <c r="H282" s="66" t="s">
        <v>67</v>
      </c>
      <c r="I282" s="424" t="s">
        <v>2289</v>
      </c>
      <c r="J282" s="259">
        <v>16</v>
      </c>
      <c r="K282" s="381">
        <v>0</v>
      </c>
      <c r="L282" s="66" t="s">
        <v>1996</v>
      </c>
      <c r="M282" s="381">
        <v>0</v>
      </c>
      <c r="N282" s="381">
        <v>0</v>
      </c>
      <c r="O282" s="68" t="s">
        <v>2079</v>
      </c>
      <c r="P282" s="68" t="s">
        <v>475</v>
      </c>
      <c r="Q282" s="546"/>
      <c r="R282" s="120"/>
      <c r="S282" s="120"/>
    </row>
    <row r="283" spans="2:21" customFormat="1" ht="15" customHeight="1">
      <c r="B283" s="66">
        <v>282</v>
      </c>
      <c r="C283" s="452" t="s">
        <v>1854</v>
      </c>
      <c r="D283" s="457" t="s">
        <v>90</v>
      </c>
      <c r="E283" s="457">
        <v>109021</v>
      </c>
      <c r="F283" s="452" t="s">
        <v>41</v>
      </c>
      <c r="G283" s="457">
        <v>522301</v>
      </c>
      <c r="H283" s="66" t="s">
        <v>39</v>
      </c>
      <c r="I283" s="423" t="s">
        <v>2283</v>
      </c>
      <c r="J283" s="441">
        <v>1</v>
      </c>
      <c r="K283" s="487">
        <v>0</v>
      </c>
      <c r="L283" s="457" t="s">
        <v>1994</v>
      </c>
      <c r="M283" s="489">
        <v>1</v>
      </c>
      <c r="N283" s="489">
        <v>0</v>
      </c>
      <c r="O283" s="68" t="s">
        <v>1054</v>
      </c>
      <c r="P283" s="68" t="s">
        <v>93</v>
      </c>
      <c r="Q283" s="545" t="s">
        <v>37</v>
      </c>
      <c r="R283" s="120"/>
      <c r="S283" s="120"/>
      <c r="U283" s="272"/>
    </row>
    <row r="284" spans="2:21" customFormat="1" ht="15" customHeight="1">
      <c r="B284" s="66">
        <v>276</v>
      </c>
      <c r="C284" s="452" t="s">
        <v>1854</v>
      </c>
      <c r="D284" s="457" t="s">
        <v>90</v>
      </c>
      <c r="E284" s="457">
        <v>109021</v>
      </c>
      <c r="F284" s="452" t="s">
        <v>184</v>
      </c>
      <c r="G284" s="457">
        <v>513101</v>
      </c>
      <c r="H284" s="66" t="s">
        <v>185</v>
      </c>
      <c r="I284" s="283"/>
      <c r="J284" s="481">
        <v>0</v>
      </c>
      <c r="K284" s="381">
        <v>0</v>
      </c>
      <c r="L284" s="66"/>
      <c r="M284" s="382">
        <v>0</v>
      </c>
      <c r="N284" s="382">
        <v>0</v>
      </c>
      <c r="O284" s="156" t="s">
        <v>1979</v>
      </c>
      <c r="P284" s="68"/>
      <c r="Q284" s="545" t="s">
        <v>37</v>
      </c>
      <c r="R284" s="120"/>
      <c r="S284" s="120"/>
      <c r="U284" s="272"/>
    </row>
    <row r="285" spans="2:21" customFormat="1" ht="15" customHeight="1">
      <c r="B285" s="591">
        <v>277</v>
      </c>
      <c r="C285" s="452" t="s">
        <v>1854</v>
      </c>
      <c r="D285" s="457" t="s">
        <v>90</v>
      </c>
      <c r="E285" s="457">
        <v>109021</v>
      </c>
      <c r="F285" s="452" t="s">
        <v>31</v>
      </c>
      <c r="G285" s="457">
        <v>723103</v>
      </c>
      <c r="H285" s="66" t="s">
        <v>67</v>
      </c>
      <c r="I285" s="195"/>
      <c r="J285" s="481">
        <v>0</v>
      </c>
      <c r="K285" s="381">
        <v>0</v>
      </c>
      <c r="L285" s="196" t="s">
        <v>1994</v>
      </c>
      <c r="M285" s="382">
        <v>0</v>
      </c>
      <c r="N285" s="382">
        <v>0</v>
      </c>
      <c r="O285" s="68" t="s">
        <v>1054</v>
      </c>
      <c r="P285" s="68" t="s">
        <v>93</v>
      </c>
      <c r="Q285" s="551"/>
      <c r="R285" s="294"/>
      <c r="S285" s="294"/>
      <c r="U285" s="272"/>
    </row>
    <row r="286" spans="2:21" customFormat="1" ht="15" customHeight="1">
      <c r="B286" s="66">
        <v>278</v>
      </c>
      <c r="C286" s="452" t="s">
        <v>1854</v>
      </c>
      <c r="D286" s="457" t="s">
        <v>90</v>
      </c>
      <c r="E286" s="457">
        <v>109021</v>
      </c>
      <c r="F286" s="452" t="s">
        <v>51</v>
      </c>
      <c r="G286" s="457">
        <v>712905</v>
      </c>
      <c r="H286" s="66" t="s">
        <v>60</v>
      </c>
      <c r="I286" s="283"/>
      <c r="J286" s="481">
        <v>0</v>
      </c>
      <c r="K286" s="381"/>
      <c r="L286" s="66"/>
      <c r="M286" s="382">
        <v>0</v>
      </c>
      <c r="N286" s="382">
        <v>0</v>
      </c>
      <c r="O286" s="92" t="s">
        <v>1979</v>
      </c>
      <c r="P286" s="64" t="s">
        <v>37</v>
      </c>
      <c r="Q286" s="552" t="s">
        <v>37</v>
      </c>
      <c r="R286" s="449"/>
      <c r="S286" s="120"/>
      <c r="U286" s="121"/>
    </row>
    <row r="287" spans="2:21" customFormat="1" ht="15" customHeight="1">
      <c r="B287" s="66">
        <v>279</v>
      </c>
      <c r="C287" s="452" t="s">
        <v>1854</v>
      </c>
      <c r="D287" s="457" t="s">
        <v>90</v>
      </c>
      <c r="E287" s="457">
        <v>109021</v>
      </c>
      <c r="F287" s="452" t="s">
        <v>30</v>
      </c>
      <c r="G287" s="457">
        <v>752205</v>
      </c>
      <c r="H287" s="66" t="s">
        <v>62</v>
      </c>
      <c r="I287" s="73"/>
      <c r="J287" s="481">
        <v>0</v>
      </c>
      <c r="K287" s="381">
        <v>0</v>
      </c>
      <c r="L287" s="66"/>
      <c r="M287" s="382">
        <v>0</v>
      </c>
      <c r="N287" s="382">
        <v>0</v>
      </c>
      <c r="O287" s="68" t="s">
        <v>1054</v>
      </c>
      <c r="P287" s="68" t="s">
        <v>93</v>
      </c>
      <c r="Q287" s="546"/>
      <c r="R287" s="271"/>
      <c r="S287" s="120"/>
      <c r="U287" s="272"/>
    </row>
    <row r="288" spans="2:21" customFormat="1" ht="15" customHeight="1">
      <c r="B288" s="591">
        <v>283</v>
      </c>
      <c r="C288" s="452" t="s">
        <v>1854</v>
      </c>
      <c r="D288" s="457" t="s">
        <v>90</v>
      </c>
      <c r="E288" s="457">
        <v>109021</v>
      </c>
      <c r="F288" s="452" t="s">
        <v>48</v>
      </c>
      <c r="G288" s="457">
        <v>741203</v>
      </c>
      <c r="H288" s="66" t="s">
        <v>57</v>
      </c>
      <c r="I288" s="424" t="s">
        <v>2282</v>
      </c>
      <c r="J288" s="259">
        <v>1</v>
      </c>
      <c r="K288" s="381">
        <v>0</v>
      </c>
      <c r="L288" s="66" t="s">
        <v>1994</v>
      </c>
      <c r="M288" s="382">
        <v>1</v>
      </c>
      <c r="N288" s="382">
        <v>0</v>
      </c>
      <c r="O288" s="68" t="s">
        <v>1054</v>
      </c>
      <c r="P288" s="68" t="s">
        <v>93</v>
      </c>
      <c r="Q288" s="545" t="s">
        <v>37</v>
      </c>
      <c r="R288" s="448"/>
      <c r="S288" s="120"/>
      <c r="U288" s="272"/>
    </row>
    <row r="289" spans="2:21" customFormat="1" ht="15" customHeight="1">
      <c r="B289" s="66">
        <v>285</v>
      </c>
      <c r="C289" s="452" t="s">
        <v>1854</v>
      </c>
      <c r="D289" s="457" t="s">
        <v>90</v>
      </c>
      <c r="E289" s="457">
        <v>109021</v>
      </c>
      <c r="F289" s="452" t="s">
        <v>33</v>
      </c>
      <c r="G289" s="457">
        <v>514101</v>
      </c>
      <c r="H289" s="371" t="s">
        <v>68</v>
      </c>
      <c r="I289" s="430" t="s">
        <v>2285</v>
      </c>
      <c r="J289" s="259">
        <v>1</v>
      </c>
      <c r="K289" s="381">
        <v>1</v>
      </c>
      <c r="L289" s="66" t="s">
        <v>1994</v>
      </c>
      <c r="M289" s="382">
        <v>1</v>
      </c>
      <c r="N289" s="382">
        <v>1</v>
      </c>
      <c r="O289" s="68" t="s">
        <v>1054</v>
      </c>
      <c r="P289" s="68" t="s">
        <v>93</v>
      </c>
      <c r="Q289" s="448"/>
      <c r="R289" s="120"/>
      <c r="S289" s="120"/>
      <c r="U289" s="272"/>
    </row>
    <row r="290" spans="2:21" customFormat="1" ht="15" customHeight="1">
      <c r="B290" s="314">
        <v>280</v>
      </c>
      <c r="C290" s="452" t="s">
        <v>1854</v>
      </c>
      <c r="D290" s="457" t="s">
        <v>90</v>
      </c>
      <c r="E290" s="457">
        <v>109021</v>
      </c>
      <c r="F290" s="452" t="s">
        <v>31</v>
      </c>
      <c r="G290" s="457">
        <v>723103</v>
      </c>
      <c r="H290" s="66" t="s">
        <v>67</v>
      </c>
      <c r="I290" s="424" t="s">
        <v>2292</v>
      </c>
      <c r="J290" s="259">
        <v>2</v>
      </c>
      <c r="K290" s="381">
        <v>0</v>
      </c>
      <c r="L290" s="196" t="s">
        <v>1996</v>
      </c>
      <c r="M290" s="382">
        <v>2</v>
      </c>
      <c r="N290" s="382">
        <v>0</v>
      </c>
      <c r="O290" s="68" t="s">
        <v>1980</v>
      </c>
      <c r="P290" s="68" t="s">
        <v>677</v>
      </c>
      <c r="Q290" s="449" t="s">
        <v>37</v>
      </c>
      <c r="R290" s="448" t="s">
        <v>93</v>
      </c>
      <c r="S290" s="120"/>
      <c r="U290" s="272"/>
    </row>
    <row r="291" spans="2:21" customFormat="1" ht="15" customHeight="1">
      <c r="B291" s="22">
        <v>284</v>
      </c>
      <c r="C291" s="452" t="s">
        <v>1854</v>
      </c>
      <c r="D291" s="457" t="s">
        <v>90</v>
      </c>
      <c r="E291" s="457">
        <v>109021</v>
      </c>
      <c r="F291" s="452" t="s">
        <v>169</v>
      </c>
      <c r="G291" s="457">
        <v>962907</v>
      </c>
      <c r="H291" s="66" t="s">
        <v>170</v>
      </c>
      <c r="I291" s="425" t="s">
        <v>2282</v>
      </c>
      <c r="J291" s="259">
        <v>3</v>
      </c>
      <c r="K291" s="381">
        <v>1</v>
      </c>
      <c r="L291" s="128" t="s">
        <v>1996</v>
      </c>
      <c r="M291" s="358">
        <v>3</v>
      </c>
      <c r="N291" s="358">
        <v>1</v>
      </c>
      <c r="O291" s="68" t="s">
        <v>873</v>
      </c>
      <c r="P291" s="68" t="s">
        <v>677</v>
      </c>
      <c r="Q291" s="197"/>
      <c r="R291" s="448"/>
      <c r="S291" s="120"/>
    </row>
    <row r="292" spans="2:21" customFormat="1" ht="17.25" customHeight="1">
      <c r="B292" s="66">
        <v>281</v>
      </c>
      <c r="C292" s="452" t="s">
        <v>1854</v>
      </c>
      <c r="D292" s="457" t="s">
        <v>90</v>
      </c>
      <c r="E292" s="457">
        <v>109021</v>
      </c>
      <c r="F292" s="515" t="s">
        <v>40</v>
      </c>
      <c r="G292" s="457">
        <v>512001</v>
      </c>
      <c r="H292" s="66" t="s">
        <v>72</v>
      </c>
      <c r="I292" s="424" t="s">
        <v>2282</v>
      </c>
      <c r="J292" s="259">
        <v>5</v>
      </c>
      <c r="K292" s="381">
        <v>1</v>
      </c>
      <c r="L292" s="196" t="s">
        <v>1996</v>
      </c>
      <c r="M292" s="382">
        <v>5</v>
      </c>
      <c r="N292" s="382">
        <v>1</v>
      </c>
      <c r="O292" s="68" t="s">
        <v>1858</v>
      </c>
      <c r="P292" s="68" t="s">
        <v>691</v>
      </c>
      <c r="Q292" s="449" t="s">
        <v>37</v>
      </c>
      <c r="R292" s="120" t="s">
        <v>93</v>
      </c>
      <c r="S292" s="120"/>
    </row>
    <row r="293" spans="2:21" customFormat="1" ht="15" customHeight="1">
      <c r="B293" s="314">
        <v>286</v>
      </c>
      <c r="C293" s="452" t="s">
        <v>2156</v>
      </c>
      <c r="D293" s="457" t="s">
        <v>2024</v>
      </c>
      <c r="E293" s="457">
        <v>73476</v>
      </c>
      <c r="F293" s="452" t="s">
        <v>213</v>
      </c>
      <c r="G293" s="457">
        <v>613003</v>
      </c>
      <c r="H293" s="66" t="s">
        <v>456</v>
      </c>
      <c r="I293" s="73"/>
      <c r="J293" s="481">
        <v>0</v>
      </c>
      <c r="K293" s="381">
        <v>0</v>
      </c>
      <c r="L293" s="196" t="s">
        <v>1994</v>
      </c>
      <c r="M293" s="381">
        <v>0</v>
      </c>
      <c r="N293" s="381">
        <v>0</v>
      </c>
      <c r="O293" s="68" t="s">
        <v>1981</v>
      </c>
      <c r="P293" s="68" t="s">
        <v>679</v>
      </c>
      <c r="Q293" s="197"/>
      <c r="R293" s="120"/>
      <c r="S293" s="120"/>
    </row>
    <row r="294" spans="2:21" customFormat="1" ht="15" customHeight="1">
      <c r="B294" s="22">
        <v>287</v>
      </c>
      <c r="C294" s="452" t="s">
        <v>2156</v>
      </c>
      <c r="D294" s="457" t="s">
        <v>2024</v>
      </c>
      <c r="E294" s="457">
        <v>73476</v>
      </c>
      <c r="F294" s="452" t="s">
        <v>34</v>
      </c>
      <c r="G294" s="457">
        <v>751201</v>
      </c>
      <c r="H294" s="66" t="s">
        <v>162</v>
      </c>
      <c r="I294" s="424" t="s">
        <v>2283</v>
      </c>
      <c r="J294" s="667">
        <v>1</v>
      </c>
      <c r="K294" s="381">
        <v>0</v>
      </c>
      <c r="L294" s="196" t="s">
        <v>1994</v>
      </c>
      <c r="M294" s="381">
        <v>0</v>
      </c>
      <c r="N294" s="381">
        <v>0</v>
      </c>
      <c r="O294" s="68" t="s">
        <v>101</v>
      </c>
      <c r="P294" s="349" t="s">
        <v>692</v>
      </c>
      <c r="Q294" s="120"/>
      <c r="R294" s="120"/>
      <c r="S294" s="120"/>
    </row>
    <row r="295" spans="2:21" customFormat="1" ht="15" customHeight="1">
      <c r="B295" s="66">
        <v>290</v>
      </c>
      <c r="C295" s="452" t="s">
        <v>2156</v>
      </c>
      <c r="D295" s="457" t="s">
        <v>2024</v>
      </c>
      <c r="E295" s="457">
        <v>73476</v>
      </c>
      <c r="F295" s="452" t="s">
        <v>33</v>
      </c>
      <c r="G295" s="457">
        <v>514101</v>
      </c>
      <c r="H295" s="66" t="s">
        <v>68</v>
      </c>
      <c r="I295" s="424" t="s">
        <v>2280</v>
      </c>
      <c r="J295" s="259">
        <v>1</v>
      </c>
      <c r="K295" s="381">
        <v>0</v>
      </c>
      <c r="L295" s="196" t="s">
        <v>1994</v>
      </c>
      <c r="M295" s="381">
        <v>1</v>
      </c>
      <c r="N295" s="381">
        <v>0</v>
      </c>
      <c r="O295" s="68" t="s">
        <v>101</v>
      </c>
      <c r="P295" s="349" t="s">
        <v>692</v>
      </c>
      <c r="Q295" s="197"/>
      <c r="R295" s="120"/>
      <c r="S295" s="120"/>
    </row>
    <row r="296" spans="2:21" customFormat="1" ht="15" customHeight="1">
      <c r="B296" s="22">
        <v>293</v>
      </c>
      <c r="C296" s="452" t="s">
        <v>2156</v>
      </c>
      <c r="D296" s="457" t="s">
        <v>2024</v>
      </c>
      <c r="E296" s="457">
        <v>73476</v>
      </c>
      <c r="F296" s="452" t="s">
        <v>31</v>
      </c>
      <c r="G296" s="457">
        <v>723103</v>
      </c>
      <c r="H296" s="66" t="s">
        <v>67</v>
      </c>
      <c r="I296" s="424" t="s">
        <v>2279</v>
      </c>
      <c r="J296" s="259">
        <v>1</v>
      </c>
      <c r="K296" s="381">
        <v>0</v>
      </c>
      <c r="L296" s="196" t="s">
        <v>1994</v>
      </c>
      <c r="M296" s="381">
        <v>0</v>
      </c>
      <c r="N296" s="381">
        <v>0</v>
      </c>
      <c r="O296" s="68" t="s">
        <v>101</v>
      </c>
      <c r="P296" s="349" t="s">
        <v>692</v>
      </c>
      <c r="Q296" s="197"/>
      <c r="R296" s="120"/>
      <c r="S296" s="120"/>
    </row>
    <row r="297" spans="2:21" customFormat="1" ht="15" customHeight="1">
      <c r="B297" s="66">
        <v>294</v>
      </c>
      <c r="C297" s="452" t="s">
        <v>2156</v>
      </c>
      <c r="D297" s="457" t="s">
        <v>2024</v>
      </c>
      <c r="E297" s="457">
        <v>73476</v>
      </c>
      <c r="F297" s="519" t="s">
        <v>171</v>
      </c>
      <c r="G297" s="571">
        <v>712618</v>
      </c>
      <c r="H297" s="367" t="s">
        <v>77</v>
      </c>
      <c r="I297" s="423" t="s">
        <v>2285</v>
      </c>
      <c r="J297" s="259">
        <v>1</v>
      </c>
      <c r="K297" s="381">
        <v>0</v>
      </c>
      <c r="L297" s="196" t="s">
        <v>1994</v>
      </c>
      <c r="M297" s="381">
        <v>1</v>
      </c>
      <c r="N297" s="381">
        <v>0</v>
      </c>
      <c r="O297" s="68" t="s">
        <v>1054</v>
      </c>
      <c r="P297" s="68" t="s">
        <v>93</v>
      </c>
      <c r="Q297" s="448"/>
      <c r="R297" s="448"/>
      <c r="S297" s="120"/>
    </row>
    <row r="298" spans="2:21" customFormat="1" ht="15" customHeight="1">
      <c r="B298" s="66">
        <v>288</v>
      </c>
      <c r="C298" s="452" t="s">
        <v>2156</v>
      </c>
      <c r="D298" s="457" t="s">
        <v>2024</v>
      </c>
      <c r="E298" s="457">
        <v>73476</v>
      </c>
      <c r="F298" s="452" t="s">
        <v>41</v>
      </c>
      <c r="G298" s="457">
        <v>522301</v>
      </c>
      <c r="H298" s="66" t="s">
        <v>39</v>
      </c>
      <c r="I298" s="424" t="s">
        <v>2282</v>
      </c>
      <c r="J298" s="259">
        <v>2</v>
      </c>
      <c r="K298" s="381">
        <v>2</v>
      </c>
      <c r="L298" s="196" t="s">
        <v>1994</v>
      </c>
      <c r="M298" s="381">
        <v>0</v>
      </c>
      <c r="N298" s="381">
        <v>0</v>
      </c>
      <c r="O298" s="68" t="s">
        <v>101</v>
      </c>
      <c r="P298" s="349" t="s">
        <v>692</v>
      </c>
      <c r="Q298" s="197"/>
      <c r="R298" s="120"/>
      <c r="S298" s="120"/>
    </row>
    <row r="299" spans="2:21" customFormat="1" ht="15" customHeight="1">
      <c r="B299" s="591">
        <v>292</v>
      </c>
      <c r="C299" s="452" t="s">
        <v>2156</v>
      </c>
      <c r="D299" s="457" t="s">
        <v>2024</v>
      </c>
      <c r="E299" s="457">
        <v>73476</v>
      </c>
      <c r="F299" s="515" t="s">
        <v>35</v>
      </c>
      <c r="G299" s="457">
        <v>741103</v>
      </c>
      <c r="H299" s="66" t="s">
        <v>49</v>
      </c>
      <c r="I299" s="424" t="s">
        <v>2280</v>
      </c>
      <c r="J299" s="259">
        <v>2</v>
      </c>
      <c r="K299" s="381">
        <v>0</v>
      </c>
      <c r="L299" s="196" t="s">
        <v>1994</v>
      </c>
      <c r="M299" s="381">
        <v>0</v>
      </c>
      <c r="N299" s="381">
        <v>0</v>
      </c>
      <c r="O299" s="68" t="s">
        <v>101</v>
      </c>
      <c r="P299" s="349" t="s">
        <v>692</v>
      </c>
      <c r="Q299" s="592"/>
      <c r="R299" s="448"/>
      <c r="S299" s="120"/>
    </row>
    <row r="300" spans="2:21" customFormat="1" ht="15" customHeight="1">
      <c r="B300" s="66">
        <v>291</v>
      </c>
      <c r="C300" s="452" t="s">
        <v>2156</v>
      </c>
      <c r="D300" s="457" t="s">
        <v>2024</v>
      </c>
      <c r="E300" s="457">
        <v>73476</v>
      </c>
      <c r="F300" s="452" t="s">
        <v>53</v>
      </c>
      <c r="G300" s="457">
        <v>741201</v>
      </c>
      <c r="H300" s="66" t="s">
        <v>63</v>
      </c>
      <c r="I300" s="426" t="s">
        <v>2285</v>
      </c>
      <c r="J300" s="259">
        <v>4</v>
      </c>
      <c r="K300" s="381">
        <v>0</v>
      </c>
      <c r="L300" s="196" t="s">
        <v>1994</v>
      </c>
      <c r="M300" s="381">
        <v>0</v>
      </c>
      <c r="N300" s="381">
        <v>0</v>
      </c>
      <c r="O300" s="68" t="s">
        <v>101</v>
      </c>
      <c r="P300" s="349" t="s">
        <v>692</v>
      </c>
      <c r="Q300" s="546"/>
      <c r="R300" s="271"/>
      <c r="S300" s="120"/>
    </row>
    <row r="301" spans="2:21" customFormat="1" ht="15" customHeight="1">
      <c r="B301" s="314">
        <v>301</v>
      </c>
      <c r="C301" s="452" t="s">
        <v>1816</v>
      </c>
      <c r="D301" s="457" t="s">
        <v>1656</v>
      </c>
      <c r="E301" s="457">
        <v>60195</v>
      </c>
      <c r="F301" s="452" t="s">
        <v>184</v>
      </c>
      <c r="G301" s="457">
        <v>513101</v>
      </c>
      <c r="H301" s="66" t="s">
        <v>185</v>
      </c>
      <c r="I301" s="73"/>
      <c r="J301" s="481">
        <v>0</v>
      </c>
      <c r="K301" s="381"/>
      <c r="L301" s="196" t="s">
        <v>1996</v>
      </c>
      <c r="M301" s="382">
        <v>0</v>
      </c>
      <c r="N301" s="382">
        <v>0</v>
      </c>
      <c r="O301" s="156" t="s">
        <v>1979</v>
      </c>
      <c r="P301" s="68" t="s">
        <v>37</v>
      </c>
      <c r="Q301" s="545" t="s">
        <v>37</v>
      </c>
      <c r="R301" s="271"/>
      <c r="S301" s="120"/>
    </row>
    <row r="302" spans="2:21" customFormat="1" ht="15" customHeight="1">
      <c r="B302" s="22">
        <v>303</v>
      </c>
      <c r="C302" s="452" t="s">
        <v>1816</v>
      </c>
      <c r="D302" s="457" t="s">
        <v>1656</v>
      </c>
      <c r="E302" s="457">
        <v>60195</v>
      </c>
      <c r="F302" s="452" t="s">
        <v>1041</v>
      </c>
      <c r="G302" s="457">
        <v>713203</v>
      </c>
      <c r="H302" s="66" t="s">
        <v>59</v>
      </c>
      <c r="I302" s="73"/>
      <c r="J302" s="481">
        <v>0</v>
      </c>
      <c r="K302" s="381">
        <v>0</v>
      </c>
      <c r="L302" s="196" t="s">
        <v>1996</v>
      </c>
      <c r="M302" s="358">
        <v>0</v>
      </c>
      <c r="N302" s="358">
        <v>0</v>
      </c>
      <c r="O302" s="68" t="s">
        <v>179</v>
      </c>
      <c r="P302" s="68" t="s">
        <v>680</v>
      </c>
      <c r="Q302" s="197"/>
      <c r="R302" s="120"/>
      <c r="S302" s="120"/>
    </row>
    <row r="303" spans="2:21" customFormat="1" ht="15" customHeight="1">
      <c r="B303" s="66">
        <v>305</v>
      </c>
      <c r="C303" s="452" t="s">
        <v>1816</v>
      </c>
      <c r="D303" s="457" t="s">
        <v>1656</v>
      </c>
      <c r="E303" s="457">
        <v>60195</v>
      </c>
      <c r="F303" s="452" t="s">
        <v>171</v>
      </c>
      <c r="G303" s="457">
        <v>712618</v>
      </c>
      <c r="H303" s="66" t="s">
        <v>77</v>
      </c>
      <c r="I303" s="73"/>
      <c r="J303" s="481">
        <v>0</v>
      </c>
      <c r="K303" s="381">
        <v>0</v>
      </c>
      <c r="L303" s="196" t="s">
        <v>1996</v>
      </c>
      <c r="M303" s="358">
        <v>0</v>
      </c>
      <c r="N303" s="358">
        <v>0</v>
      </c>
      <c r="O303" s="68" t="s">
        <v>179</v>
      </c>
      <c r="P303" s="68" t="s">
        <v>680</v>
      </c>
      <c r="Q303" s="197"/>
      <c r="R303" s="120"/>
      <c r="S303" s="120"/>
    </row>
    <row r="304" spans="2:21" customFormat="1" ht="15" customHeight="1">
      <c r="B304" s="66">
        <v>306</v>
      </c>
      <c r="C304" s="452" t="s">
        <v>1816</v>
      </c>
      <c r="D304" s="457" t="s">
        <v>1656</v>
      </c>
      <c r="E304" s="457">
        <v>60195</v>
      </c>
      <c r="F304" s="452" t="s">
        <v>51</v>
      </c>
      <c r="G304" s="457">
        <v>712905</v>
      </c>
      <c r="H304" s="66" t="s">
        <v>60</v>
      </c>
      <c r="I304" s="73"/>
      <c r="J304" s="481">
        <v>0</v>
      </c>
      <c r="K304" s="381">
        <v>0</v>
      </c>
      <c r="L304" s="196" t="s">
        <v>1996</v>
      </c>
      <c r="M304" s="358">
        <v>0</v>
      </c>
      <c r="N304" s="358">
        <v>0</v>
      </c>
      <c r="O304" s="68" t="s">
        <v>179</v>
      </c>
      <c r="P304" s="68" t="s">
        <v>680</v>
      </c>
      <c r="Q304" s="592"/>
      <c r="R304" s="448"/>
      <c r="S304" s="120"/>
    </row>
    <row r="305" spans="2:19" customFormat="1" ht="15" customHeight="1">
      <c r="B305" s="22">
        <v>309</v>
      </c>
      <c r="C305" s="452" t="s">
        <v>1816</v>
      </c>
      <c r="D305" s="457" t="s">
        <v>1656</v>
      </c>
      <c r="E305" s="457">
        <v>60195</v>
      </c>
      <c r="F305" s="523" t="s">
        <v>1817</v>
      </c>
      <c r="G305" s="457">
        <v>751108</v>
      </c>
      <c r="H305" s="348" t="s">
        <v>641</v>
      </c>
      <c r="I305" s="73"/>
      <c r="J305" s="481">
        <v>0</v>
      </c>
      <c r="K305" s="381">
        <v>0</v>
      </c>
      <c r="L305" s="196" t="s">
        <v>1996</v>
      </c>
      <c r="M305" s="358">
        <v>0</v>
      </c>
      <c r="N305" s="358">
        <v>0</v>
      </c>
      <c r="O305" s="68" t="s">
        <v>179</v>
      </c>
      <c r="P305" s="68" t="s">
        <v>680</v>
      </c>
      <c r="Q305" s="197"/>
      <c r="R305" s="120"/>
      <c r="S305" s="120"/>
    </row>
    <row r="306" spans="2:19" customFormat="1" ht="15" customHeight="1">
      <c r="B306" s="66">
        <v>296</v>
      </c>
      <c r="C306" s="452" t="s">
        <v>1816</v>
      </c>
      <c r="D306" s="457" t="s">
        <v>1656</v>
      </c>
      <c r="E306" s="457">
        <v>60195</v>
      </c>
      <c r="F306" s="452" t="s">
        <v>1045</v>
      </c>
      <c r="G306" s="500">
        <v>712101</v>
      </c>
      <c r="H306" s="189" t="s">
        <v>163</v>
      </c>
      <c r="I306" s="424" t="s">
        <v>2270</v>
      </c>
      <c r="J306" s="259">
        <v>1</v>
      </c>
      <c r="K306" s="381">
        <v>0</v>
      </c>
      <c r="L306" s="196" t="s">
        <v>1994</v>
      </c>
      <c r="M306" s="358">
        <v>1</v>
      </c>
      <c r="N306" s="358">
        <v>0</v>
      </c>
      <c r="O306" s="156" t="s">
        <v>1979</v>
      </c>
      <c r="P306" s="68" t="s">
        <v>37</v>
      </c>
      <c r="Q306" s="272" t="s">
        <v>37</v>
      </c>
      <c r="R306" s="120"/>
      <c r="S306" s="120"/>
    </row>
    <row r="307" spans="2:19" customFormat="1" ht="15" customHeight="1">
      <c r="B307" s="314">
        <v>307</v>
      </c>
      <c r="C307" s="452" t="s">
        <v>1816</v>
      </c>
      <c r="D307" s="457" t="s">
        <v>1656</v>
      </c>
      <c r="E307" s="457">
        <v>60195</v>
      </c>
      <c r="F307" s="452" t="s">
        <v>91</v>
      </c>
      <c r="G307" s="457">
        <v>722307</v>
      </c>
      <c r="H307" s="66" t="s">
        <v>74</v>
      </c>
      <c r="I307" s="425" t="s">
        <v>2360</v>
      </c>
      <c r="J307" s="259">
        <v>1</v>
      </c>
      <c r="K307" s="381">
        <v>0</v>
      </c>
      <c r="L307" s="196" t="s">
        <v>1996</v>
      </c>
      <c r="M307" s="382">
        <v>0</v>
      </c>
      <c r="N307" s="382">
        <v>0</v>
      </c>
      <c r="O307" s="68" t="s">
        <v>179</v>
      </c>
      <c r="P307" s="68" t="s">
        <v>680</v>
      </c>
      <c r="Q307" s="120"/>
      <c r="R307" s="120"/>
      <c r="S307" s="120"/>
    </row>
    <row r="308" spans="2:19" customFormat="1" ht="15" customHeight="1">
      <c r="B308" s="22">
        <v>314</v>
      </c>
      <c r="C308" s="452" t="s">
        <v>1816</v>
      </c>
      <c r="D308" s="457" t="s">
        <v>1656</v>
      </c>
      <c r="E308" s="457">
        <v>60195</v>
      </c>
      <c r="F308" s="452" t="s">
        <v>53</v>
      </c>
      <c r="G308" s="457">
        <v>741201</v>
      </c>
      <c r="H308" s="66" t="s">
        <v>63</v>
      </c>
      <c r="I308" s="425" t="s">
        <v>2278</v>
      </c>
      <c r="J308" s="260">
        <v>1</v>
      </c>
      <c r="K308" s="556">
        <v>1</v>
      </c>
      <c r="L308" s="196" t="s">
        <v>1996</v>
      </c>
      <c r="M308" s="358">
        <v>0</v>
      </c>
      <c r="N308" s="358">
        <v>0</v>
      </c>
      <c r="O308" s="68" t="s">
        <v>179</v>
      </c>
      <c r="P308" s="68" t="s">
        <v>680</v>
      </c>
      <c r="Q308" s="449" t="s">
        <v>37</v>
      </c>
      <c r="R308" s="120"/>
      <c r="S308" s="120"/>
    </row>
    <row r="309" spans="2:19" customFormat="1" ht="15" customHeight="1">
      <c r="B309" s="66">
        <v>308</v>
      </c>
      <c r="C309" s="452" t="s">
        <v>1816</v>
      </c>
      <c r="D309" s="457" t="s">
        <v>1656</v>
      </c>
      <c r="E309" s="457">
        <v>60195</v>
      </c>
      <c r="F309" s="452" t="s">
        <v>52</v>
      </c>
      <c r="G309" s="457">
        <v>751204</v>
      </c>
      <c r="H309" s="66" t="s">
        <v>61</v>
      </c>
      <c r="I309" s="424" t="s">
        <v>2283</v>
      </c>
      <c r="J309" s="259">
        <v>2</v>
      </c>
      <c r="K309" s="381">
        <v>1</v>
      </c>
      <c r="L309" s="196" t="s">
        <v>1996</v>
      </c>
      <c r="M309" s="358">
        <v>0</v>
      </c>
      <c r="N309" s="358">
        <v>0</v>
      </c>
      <c r="O309" s="68" t="s">
        <v>179</v>
      </c>
      <c r="P309" s="68" t="s">
        <v>680</v>
      </c>
      <c r="Q309" s="197"/>
      <c r="R309" s="120"/>
      <c r="S309" s="120"/>
    </row>
    <row r="310" spans="2:19" customFormat="1" ht="15" customHeight="1">
      <c r="B310" s="314">
        <v>310</v>
      </c>
      <c r="C310" s="452" t="s">
        <v>1816</v>
      </c>
      <c r="D310" s="457" t="s">
        <v>1656</v>
      </c>
      <c r="E310" s="457">
        <v>60195</v>
      </c>
      <c r="F310" s="452" t="s">
        <v>213</v>
      </c>
      <c r="G310" s="570">
        <v>613003</v>
      </c>
      <c r="H310" s="66" t="s">
        <v>456</v>
      </c>
      <c r="I310" s="424" t="s">
        <v>2325</v>
      </c>
      <c r="J310" s="259">
        <v>2</v>
      </c>
      <c r="K310" s="381">
        <v>0</v>
      </c>
      <c r="L310" s="196" t="s">
        <v>1996</v>
      </c>
      <c r="M310" s="358">
        <v>0</v>
      </c>
      <c r="N310" s="358">
        <v>0</v>
      </c>
      <c r="O310" s="68" t="s">
        <v>179</v>
      </c>
      <c r="P310" s="68" t="s">
        <v>680</v>
      </c>
      <c r="Q310" s="197"/>
      <c r="R310" s="120"/>
      <c r="S310" s="120"/>
    </row>
    <row r="311" spans="2:19" customFormat="1" ht="15" customHeight="1">
      <c r="B311" s="591">
        <v>295</v>
      </c>
      <c r="C311" s="452" t="s">
        <v>1816</v>
      </c>
      <c r="D311" s="457" t="s">
        <v>1656</v>
      </c>
      <c r="E311" s="457">
        <v>60195</v>
      </c>
      <c r="F311" s="452" t="s">
        <v>34</v>
      </c>
      <c r="G311" s="457">
        <v>751201</v>
      </c>
      <c r="H311" s="66" t="s">
        <v>162</v>
      </c>
      <c r="I311" s="424" t="s">
        <v>2360</v>
      </c>
      <c r="J311" s="259">
        <v>3</v>
      </c>
      <c r="K311" s="381">
        <v>2</v>
      </c>
      <c r="L311" s="196" t="s">
        <v>1996</v>
      </c>
      <c r="M311" s="358">
        <v>0</v>
      </c>
      <c r="N311" s="358">
        <v>0</v>
      </c>
      <c r="O311" s="68" t="s">
        <v>179</v>
      </c>
      <c r="P311" s="68" t="s">
        <v>680</v>
      </c>
      <c r="Q311" s="592"/>
      <c r="R311" s="448"/>
      <c r="S311" s="120"/>
    </row>
    <row r="312" spans="2:19" customFormat="1" ht="15" customHeight="1">
      <c r="B312" s="314">
        <v>298</v>
      </c>
      <c r="C312" s="452" t="s">
        <v>1816</v>
      </c>
      <c r="D312" s="457" t="s">
        <v>1656</v>
      </c>
      <c r="E312" s="457">
        <v>60195</v>
      </c>
      <c r="F312" s="452" t="s">
        <v>206</v>
      </c>
      <c r="G312" s="457">
        <v>742117</v>
      </c>
      <c r="H312" s="66" t="s">
        <v>181</v>
      </c>
      <c r="I312" s="425" t="s">
        <v>2283</v>
      </c>
      <c r="J312" s="491">
        <v>2</v>
      </c>
      <c r="K312" s="556">
        <v>0</v>
      </c>
      <c r="L312" s="196" t="s">
        <v>1996</v>
      </c>
      <c r="M312" s="358">
        <v>0</v>
      </c>
      <c r="N312" s="358">
        <v>0</v>
      </c>
      <c r="O312" s="68" t="s">
        <v>179</v>
      </c>
      <c r="P312" s="68" t="s">
        <v>680</v>
      </c>
      <c r="Q312" s="197"/>
      <c r="R312" s="120"/>
      <c r="S312" s="120"/>
    </row>
    <row r="313" spans="2:19" customFormat="1" ht="15.75" customHeight="1">
      <c r="B313" s="66">
        <v>312</v>
      </c>
      <c r="C313" s="452" t="s">
        <v>1816</v>
      </c>
      <c r="D313" s="457" t="s">
        <v>1656</v>
      </c>
      <c r="E313" s="457">
        <v>60195</v>
      </c>
      <c r="F313" s="452" t="s">
        <v>30</v>
      </c>
      <c r="G313" s="457">
        <v>752205</v>
      </c>
      <c r="H313" s="66" t="s">
        <v>62</v>
      </c>
      <c r="I313" s="424" t="s">
        <v>2292</v>
      </c>
      <c r="J313" s="259">
        <v>6</v>
      </c>
      <c r="K313" s="381">
        <v>0</v>
      </c>
      <c r="L313" s="196" t="s">
        <v>1996</v>
      </c>
      <c r="M313" s="382">
        <v>0</v>
      </c>
      <c r="N313" s="382">
        <v>0</v>
      </c>
      <c r="O313" s="68" t="s">
        <v>179</v>
      </c>
      <c r="P313" s="68" t="s">
        <v>680</v>
      </c>
      <c r="Q313" s="448"/>
      <c r="R313" s="120"/>
      <c r="S313" s="120"/>
    </row>
    <row r="314" spans="2:19" customFormat="1" ht="15" customHeight="1">
      <c r="B314" s="22">
        <v>300</v>
      </c>
      <c r="C314" s="452" t="s">
        <v>1816</v>
      </c>
      <c r="D314" s="457" t="s">
        <v>1656</v>
      </c>
      <c r="E314" s="457">
        <v>60195</v>
      </c>
      <c r="F314" s="452" t="s">
        <v>33</v>
      </c>
      <c r="G314" s="457">
        <v>514101</v>
      </c>
      <c r="H314" s="66" t="s">
        <v>68</v>
      </c>
      <c r="I314" s="424" t="s">
        <v>2325</v>
      </c>
      <c r="J314" s="259">
        <v>7</v>
      </c>
      <c r="K314" s="381">
        <v>7</v>
      </c>
      <c r="L314" s="196" t="s">
        <v>1996</v>
      </c>
      <c r="M314" s="358">
        <v>0</v>
      </c>
      <c r="N314" s="358">
        <v>0</v>
      </c>
      <c r="O314" s="68" t="s">
        <v>179</v>
      </c>
      <c r="P314" s="68" t="s">
        <v>680</v>
      </c>
      <c r="Q314" s="197"/>
      <c r="R314" s="120"/>
      <c r="S314" s="120"/>
    </row>
    <row r="315" spans="2:19" customFormat="1" ht="15" customHeight="1">
      <c r="B315" s="66">
        <v>299</v>
      </c>
      <c r="C315" s="452" t="s">
        <v>1816</v>
      </c>
      <c r="D315" s="457" t="s">
        <v>1656</v>
      </c>
      <c r="E315" s="457">
        <v>60195</v>
      </c>
      <c r="F315" s="515" t="s">
        <v>35</v>
      </c>
      <c r="G315" s="457">
        <v>741103</v>
      </c>
      <c r="H315" s="66" t="s">
        <v>49</v>
      </c>
      <c r="I315" s="424" t="s">
        <v>2360</v>
      </c>
      <c r="J315" s="259">
        <v>8</v>
      </c>
      <c r="K315" s="381">
        <v>0</v>
      </c>
      <c r="L315" s="196" t="s">
        <v>1996</v>
      </c>
      <c r="M315" s="358">
        <v>0</v>
      </c>
      <c r="N315" s="358">
        <v>0</v>
      </c>
      <c r="O315" s="68" t="s">
        <v>179</v>
      </c>
      <c r="P315" s="68" t="s">
        <v>680</v>
      </c>
      <c r="Q315" s="592"/>
      <c r="R315" s="120"/>
      <c r="S315" s="120"/>
    </row>
    <row r="316" spans="2:19" customFormat="1" ht="15.75" customHeight="1">
      <c r="B316" s="66">
        <v>302</v>
      </c>
      <c r="C316" s="452" t="s">
        <v>1816</v>
      </c>
      <c r="D316" s="457" t="s">
        <v>1656</v>
      </c>
      <c r="E316" s="457">
        <v>60195</v>
      </c>
      <c r="F316" s="452" t="s">
        <v>40</v>
      </c>
      <c r="G316" s="457">
        <v>512001</v>
      </c>
      <c r="H316" s="66" t="s">
        <v>72</v>
      </c>
      <c r="I316" s="424" t="s">
        <v>2278</v>
      </c>
      <c r="J316" s="259">
        <v>8</v>
      </c>
      <c r="K316" s="381">
        <v>6</v>
      </c>
      <c r="L316" s="196" t="s">
        <v>1996</v>
      </c>
      <c r="M316" s="358">
        <v>0</v>
      </c>
      <c r="N316" s="358">
        <v>0</v>
      </c>
      <c r="O316" s="68" t="s">
        <v>179</v>
      </c>
      <c r="P316" s="68" t="s">
        <v>680</v>
      </c>
      <c r="Q316" s="197"/>
      <c r="R316" s="120"/>
      <c r="S316" s="120"/>
    </row>
    <row r="317" spans="2:19" customFormat="1" ht="15.75" customHeight="1">
      <c r="B317" s="22">
        <v>297</v>
      </c>
      <c r="C317" s="452" t="s">
        <v>1816</v>
      </c>
      <c r="D317" s="457" t="s">
        <v>1656</v>
      </c>
      <c r="E317" s="457">
        <v>60195</v>
      </c>
      <c r="F317" s="452" t="s">
        <v>42</v>
      </c>
      <c r="G317" s="457">
        <v>741201</v>
      </c>
      <c r="H317" s="66" t="s">
        <v>161</v>
      </c>
      <c r="I317" s="425" t="s">
        <v>2292</v>
      </c>
      <c r="J317" s="259">
        <v>11</v>
      </c>
      <c r="K317" s="381">
        <v>0</v>
      </c>
      <c r="L317" s="196" t="s">
        <v>1996</v>
      </c>
      <c r="M317" s="358">
        <v>0</v>
      </c>
      <c r="N317" s="358">
        <v>0</v>
      </c>
      <c r="O317" s="68" t="s">
        <v>179</v>
      </c>
      <c r="P317" s="68" t="s">
        <v>680</v>
      </c>
      <c r="Q317" s="592"/>
      <c r="R317" s="120"/>
      <c r="S317" s="120"/>
    </row>
    <row r="318" spans="2:19" customFormat="1" ht="15.75" customHeight="1">
      <c r="B318" s="314">
        <v>304</v>
      </c>
      <c r="C318" s="452" t="s">
        <v>1816</v>
      </c>
      <c r="D318" s="457" t="s">
        <v>1656</v>
      </c>
      <c r="E318" s="457">
        <v>60195</v>
      </c>
      <c r="F318" s="452" t="s">
        <v>31</v>
      </c>
      <c r="G318" s="457">
        <v>723103</v>
      </c>
      <c r="H318" s="189" t="s">
        <v>67</v>
      </c>
      <c r="I318" s="424" t="s">
        <v>2278</v>
      </c>
      <c r="J318" s="441">
        <v>15</v>
      </c>
      <c r="K318" s="381">
        <v>0</v>
      </c>
      <c r="L318" s="196" t="s">
        <v>1996</v>
      </c>
      <c r="M318" s="358">
        <v>0</v>
      </c>
      <c r="N318" s="358">
        <v>0</v>
      </c>
      <c r="O318" s="68" t="s">
        <v>179</v>
      </c>
      <c r="P318" s="68" t="s">
        <v>680</v>
      </c>
      <c r="Q318" s="546"/>
      <c r="R318" s="120"/>
      <c r="S318" s="120"/>
    </row>
    <row r="319" spans="2:19" customFormat="1" ht="15.75" customHeight="1">
      <c r="B319" s="314">
        <v>313</v>
      </c>
      <c r="C319" s="452" t="s">
        <v>1816</v>
      </c>
      <c r="D319" s="457" t="s">
        <v>1656</v>
      </c>
      <c r="E319" s="457">
        <v>60195</v>
      </c>
      <c r="F319" s="452" t="s">
        <v>172</v>
      </c>
      <c r="G319" s="457">
        <v>722204</v>
      </c>
      <c r="H319" s="66" t="s">
        <v>164</v>
      </c>
      <c r="I319" s="424" t="s">
        <v>2278</v>
      </c>
      <c r="J319" s="260">
        <v>15</v>
      </c>
      <c r="K319" s="556">
        <v>0</v>
      </c>
      <c r="L319" s="196" t="s">
        <v>1996</v>
      </c>
      <c r="M319" s="358">
        <v>0</v>
      </c>
      <c r="N319" s="358">
        <v>0</v>
      </c>
      <c r="O319" s="68" t="s">
        <v>179</v>
      </c>
      <c r="P319" s="68" t="s">
        <v>680</v>
      </c>
      <c r="Q319" s="546"/>
      <c r="R319" s="120"/>
      <c r="S319" s="120"/>
    </row>
    <row r="320" spans="2:19" customFormat="1" ht="15" customHeight="1">
      <c r="B320" s="22">
        <v>311</v>
      </c>
      <c r="C320" s="452" t="s">
        <v>1816</v>
      </c>
      <c r="D320" s="457" t="s">
        <v>1656</v>
      </c>
      <c r="E320" s="457">
        <v>60195</v>
      </c>
      <c r="F320" s="452" t="s">
        <v>41</v>
      </c>
      <c r="G320" s="457">
        <v>522301</v>
      </c>
      <c r="H320" s="66" t="s">
        <v>39</v>
      </c>
      <c r="I320" s="424" t="s">
        <v>2278</v>
      </c>
      <c r="J320" s="259">
        <v>31</v>
      </c>
      <c r="K320" s="381">
        <v>27</v>
      </c>
      <c r="L320" s="196" t="s">
        <v>1996</v>
      </c>
      <c r="M320" s="358">
        <v>0</v>
      </c>
      <c r="N320" s="358">
        <v>0</v>
      </c>
      <c r="O320" s="68" t="s">
        <v>179</v>
      </c>
      <c r="P320" s="68" t="s">
        <v>680</v>
      </c>
      <c r="Q320" s="546"/>
      <c r="R320" s="120"/>
      <c r="S320" s="120"/>
    </row>
    <row r="321" spans="2:19" customFormat="1" ht="15" customHeight="1">
      <c r="B321" s="314">
        <v>316</v>
      </c>
      <c r="C321" s="452" t="s">
        <v>2076</v>
      </c>
      <c r="D321" s="457" t="s">
        <v>1944</v>
      </c>
      <c r="E321" s="457"/>
      <c r="F321" s="515" t="s">
        <v>35</v>
      </c>
      <c r="G321" s="457">
        <v>741103</v>
      </c>
      <c r="H321" s="168" t="s">
        <v>49</v>
      </c>
      <c r="I321" s="400" t="s">
        <v>2281</v>
      </c>
      <c r="J321" s="259">
        <v>4</v>
      </c>
      <c r="K321" s="381">
        <v>0</v>
      </c>
      <c r="L321" s="196"/>
      <c r="M321" s="381"/>
      <c r="N321" s="381"/>
      <c r="O321" s="171" t="s">
        <v>101</v>
      </c>
      <c r="P321" s="555" t="s">
        <v>692</v>
      </c>
      <c r="Q321" s="545" t="s">
        <v>37</v>
      </c>
      <c r="R321" s="448"/>
      <c r="S321" s="120"/>
    </row>
    <row r="322" spans="2:19" customFormat="1" ht="15" customHeight="1">
      <c r="B322" s="66">
        <v>315</v>
      </c>
      <c r="C322" s="452" t="s">
        <v>2076</v>
      </c>
      <c r="D322" s="457" t="s">
        <v>1944</v>
      </c>
      <c r="E322" s="457"/>
      <c r="F322" s="452" t="s">
        <v>31</v>
      </c>
      <c r="G322" s="457">
        <v>723103</v>
      </c>
      <c r="H322" s="168" t="s">
        <v>67</v>
      </c>
      <c r="I322" s="400" t="s">
        <v>2280</v>
      </c>
      <c r="J322" s="259">
        <v>9</v>
      </c>
      <c r="K322" s="381">
        <v>0</v>
      </c>
      <c r="L322" s="196"/>
      <c r="M322" s="381"/>
      <c r="N322" s="381"/>
      <c r="O322" s="171" t="s">
        <v>101</v>
      </c>
      <c r="P322" s="555" t="s">
        <v>692</v>
      </c>
      <c r="Q322" s="545" t="s">
        <v>37</v>
      </c>
      <c r="R322" s="271"/>
      <c r="S322" s="120"/>
    </row>
    <row r="323" spans="2:19" customFormat="1" ht="15" customHeight="1">
      <c r="B323" s="22">
        <v>317</v>
      </c>
      <c r="C323" s="521" t="s">
        <v>2002</v>
      </c>
      <c r="D323" s="456" t="s">
        <v>167</v>
      </c>
      <c r="E323" s="456">
        <v>92214</v>
      </c>
      <c r="F323" s="452" t="s">
        <v>34</v>
      </c>
      <c r="G323" s="457">
        <v>751201</v>
      </c>
      <c r="H323" s="66" t="s">
        <v>162</v>
      </c>
      <c r="I323" s="424" t="s">
        <v>2283</v>
      </c>
      <c r="J323" s="259">
        <v>6</v>
      </c>
      <c r="K323" s="381">
        <v>5</v>
      </c>
      <c r="L323" s="196" t="s">
        <v>1994</v>
      </c>
      <c r="M323" s="381">
        <v>0</v>
      </c>
      <c r="N323" s="381">
        <v>0</v>
      </c>
      <c r="O323" s="68" t="s">
        <v>873</v>
      </c>
      <c r="P323" s="68" t="s">
        <v>677</v>
      </c>
      <c r="Q323" s="547"/>
      <c r="R323" s="120"/>
      <c r="S323" s="120"/>
    </row>
    <row r="324" spans="2:19" customFormat="1" ht="15" customHeight="1">
      <c r="B324" s="66">
        <v>318</v>
      </c>
      <c r="C324" s="521" t="s">
        <v>2002</v>
      </c>
      <c r="D324" s="456" t="s">
        <v>167</v>
      </c>
      <c r="E324" s="456">
        <v>92214</v>
      </c>
      <c r="F324" s="522" t="s">
        <v>1829</v>
      </c>
      <c r="G324" s="457">
        <v>732210</v>
      </c>
      <c r="H324" s="66" t="s">
        <v>685</v>
      </c>
      <c r="I324" s="73"/>
      <c r="J324" s="481">
        <v>0</v>
      </c>
      <c r="K324" s="381"/>
      <c r="L324" s="196" t="s">
        <v>1994</v>
      </c>
      <c r="M324" s="381">
        <v>0</v>
      </c>
      <c r="N324" s="381">
        <v>0</v>
      </c>
      <c r="O324" s="156" t="s">
        <v>1979</v>
      </c>
      <c r="P324" s="68" t="s">
        <v>37</v>
      </c>
      <c r="Q324" s="449" t="s">
        <v>37</v>
      </c>
      <c r="R324" s="120"/>
      <c r="S324" s="120"/>
    </row>
    <row r="325" spans="2:19" customFormat="1" ht="15" customHeight="1">
      <c r="B325" s="314">
        <v>319</v>
      </c>
      <c r="C325" s="521" t="s">
        <v>2002</v>
      </c>
      <c r="D325" s="456" t="s">
        <v>167</v>
      </c>
      <c r="E325" s="456">
        <v>92214</v>
      </c>
      <c r="F325" s="452" t="s">
        <v>48</v>
      </c>
      <c r="G325" s="457">
        <v>741203</v>
      </c>
      <c r="H325" s="66" t="s">
        <v>57</v>
      </c>
      <c r="I325" s="73"/>
      <c r="J325" s="481">
        <v>0</v>
      </c>
      <c r="K325" s="381">
        <v>0</v>
      </c>
      <c r="L325" s="196" t="s">
        <v>1996</v>
      </c>
      <c r="M325" s="381">
        <v>0</v>
      </c>
      <c r="N325" s="381">
        <v>0</v>
      </c>
      <c r="O325" s="68" t="s">
        <v>1054</v>
      </c>
      <c r="P325" s="68" t="s">
        <v>93</v>
      </c>
      <c r="Q325" s="284" t="s">
        <v>37</v>
      </c>
      <c r="R325" s="120"/>
      <c r="S325" s="120"/>
    </row>
    <row r="326" spans="2:19" customFormat="1" ht="15" customHeight="1">
      <c r="B326" s="22">
        <v>320</v>
      </c>
      <c r="C326" s="521" t="s">
        <v>2002</v>
      </c>
      <c r="D326" s="456" t="s">
        <v>167</v>
      </c>
      <c r="E326" s="456">
        <v>92214</v>
      </c>
      <c r="F326" s="515" t="s">
        <v>35</v>
      </c>
      <c r="G326" s="500">
        <v>741103</v>
      </c>
      <c r="H326" s="189" t="s">
        <v>49</v>
      </c>
      <c r="I326" s="424" t="s">
        <v>2290</v>
      </c>
      <c r="J326" s="259">
        <v>10</v>
      </c>
      <c r="K326" s="381">
        <v>0</v>
      </c>
      <c r="L326" s="196" t="s">
        <v>1996</v>
      </c>
      <c r="M326" s="381">
        <v>10</v>
      </c>
      <c r="N326" s="381">
        <v>0</v>
      </c>
      <c r="O326" s="68" t="s">
        <v>1054</v>
      </c>
      <c r="P326" s="68" t="s">
        <v>93</v>
      </c>
      <c r="Q326" s="197"/>
      <c r="R326" s="120"/>
      <c r="S326" s="120"/>
    </row>
    <row r="327" spans="2:19" ht="15" customHeight="1">
      <c r="B327" s="66">
        <v>321</v>
      </c>
      <c r="C327" s="521" t="s">
        <v>2002</v>
      </c>
      <c r="D327" s="456" t="s">
        <v>167</v>
      </c>
      <c r="E327" s="456">
        <v>92214</v>
      </c>
      <c r="F327" s="452" t="s">
        <v>33</v>
      </c>
      <c r="G327" s="457">
        <v>514101</v>
      </c>
      <c r="H327" s="66" t="s">
        <v>68</v>
      </c>
      <c r="I327" s="425" t="s">
        <v>2278</v>
      </c>
      <c r="J327" s="259">
        <v>5</v>
      </c>
      <c r="K327" s="381">
        <v>5</v>
      </c>
      <c r="L327" s="196" t="s">
        <v>1994</v>
      </c>
      <c r="M327" s="381">
        <v>0</v>
      </c>
      <c r="N327" s="381">
        <v>0</v>
      </c>
      <c r="O327" s="68" t="s">
        <v>873</v>
      </c>
      <c r="P327" s="68" t="s">
        <v>677</v>
      </c>
      <c r="Q327" s="197"/>
      <c r="R327" s="448"/>
      <c r="S327" s="120"/>
    </row>
    <row r="328" spans="2:19" ht="15" customHeight="1">
      <c r="B328" s="314">
        <v>322</v>
      </c>
      <c r="C328" s="521" t="s">
        <v>2002</v>
      </c>
      <c r="D328" s="456" t="s">
        <v>167</v>
      </c>
      <c r="E328" s="456">
        <v>92214</v>
      </c>
      <c r="F328" s="452" t="s">
        <v>40</v>
      </c>
      <c r="G328" s="457">
        <v>512001</v>
      </c>
      <c r="H328" s="66" t="s">
        <v>72</v>
      </c>
      <c r="I328" s="424" t="s">
        <v>2278</v>
      </c>
      <c r="J328" s="259">
        <v>7</v>
      </c>
      <c r="K328" s="381">
        <v>7</v>
      </c>
      <c r="L328" s="196" t="s">
        <v>1994</v>
      </c>
      <c r="M328" s="381">
        <v>0</v>
      </c>
      <c r="N328" s="381">
        <v>0</v>
      </c>
      <c r="O328" s="68" t="s">
        <v>873</v>
      </c>
      <c r="P328" s="68" t="s">
        <v>677</v>
      </c>
      <c r="Q328" s="197"/>
      <c r="R328" s="271"/>
      <c r="S328" s="120"/>
    </row>
    <row r="329" spans="2:19" ht="15" customHeight="1">
      <c r="B329" s="22">
        <v>323</v>
      </c>
      <c r="C329" s="521" t="s">
        <v>2002</v>
      </c>
      <c r="D329" s="456" t="s">
        <v>167</v>
      </c>
      <c r="E329" s="456">
        <v>92214</v>
      </c>
      <c r="F329" s="452" t="s">
        <v>1041</v>
      </c>
      <c r="G329" s="457">
        <v>713203</v>
      </c>
      <c r="H329" s="66" t="s">
        <v>59</v>
      </c>
      <c r="I329" s="424" t="s">
        <v>2283</v>
      </c>
      <c r="J329" s="275">
        <v>1</v>
      </c>
      <c r="K329" s="381">
        <v>0</v>
      </c>
      <c r="L329" s="196" t="s">
        <v>1996</v>
      </c>
      <c r="M329" s="381">
        <v>1</v>
      </c>
      <c r="N329" s="381">
        <v>0</v>
      </c>
      <c r="O329" s="68" t="s">
        <v>1054</v>
      </c>
      <c r="P329" s="68" t="s">
        <v>93</v>
      </c>
      <c r="Q329" s="197"/>
      <c r="R329" s="448"/>
      <c r="S329" s="120"/>
    </row>
    <row r="330" spans="2:19" ht="15" customHeight="1">
      <c r="B330" s="66">
        <v>324</v>
      </c>
      <c r="C330" s="521" t="s">
        <v>2002</v>
      </c>
      <c r="D330" s="456" t="s">
        <v>167</v>
      </c>
      <c r="E330" s="456">
        <v>92214</v>
      </c>
      <c r="F330" s="452" t="s">
        <v>31</v>
      </c>
      <c r="G330" s="457">
        <v>723103</v>
      </c>
      <c r="H330" s="66" t="s">
        <v>67</v>
      </c>
      <c r="I330" s="425" t="s">
        <v>2292</v>
      </c>
      <c r="J330" s="259">
        <v>14</v>
      </c>
      <c r="K330" s="381">
        <v>0</v>
      </c>
      <c r="L330" s="196" t="s">
        <v>1994</v>
      </c>
      <c r="M330" s="381">
        <v>0</v>
      </c>
      <c r="N330" s="381">
        <v>0</v>
      </c>
      <c r="O330" s="68" t="s">
        <v>873</v>
      </c>
      <c r="P330" s="68" t="s">
        <v>677</v>
      </c>
      <c r="Q330" s="197"/>
      <c r="R330" s="120"/>
      <c r="S330" s="120"/>
    </row>
    <row r="331" spans="2:19" ht="15" customHeight="1">
      <c r="B331" s="314">
        <v>325</v>
      </c>
      <c r="C331" s="521" t="s">
        <v>2002</v>
      </c>
      <c r="D331" s="456" t="s">
        <v>167</v>
      </c>
      <c r="E331" s="456">
        <v>92214</v>
      </c>
      <c r="F331" s="452" t="s">
        <v>2003</v>
      </c>
      <c r="G331" s="457">
        <v>712906</v>
      </c>
      <c r="H331" s="66" t="s">
        <v>682</v>
      </c>
      <c r="I331" s="424" t="s">
        <v>2369</v>
      </c>
      <c r="J331" s="259">
        <v>1</v>
      </c>
      <c r="K331" s="381">
        <v>0</v>
      </c>
      <c r="L331" s="196" t="s">
        <v>1994</v>
      </c>
      <c r="M331" s="381">
        <v>1</v>
      </c>
      <c r="N331" s="381">
        <v>0</v>
      </c>
      <c r="O331" s="68" t="s">
        <v>1981</v>
      </c>
      <c r="P331" s="68" t="s">
        <v>679</v>
      </c>
      <c r="Q331" s="197"/>
      <c r="R331" s="120"/>
      <c r="S331" s="120"/>
    </row>
    <row r="332" spans="2:19" customFormat="1" ht="15" customHeight="1">
      <c r="B332" s="22">
        <v>326</v>
      </c>
      <c r="C332" s="521" t="s">
        <v>2002</v>
      </c>
      <c r="D332" s="456" t="s">
        <v>167</v>
      </c>
      <c r="E332" s="456">
        <v>92214</v>
      </c>
      <c r="F332" s="452" t="s">
        <v>51</v>
      </c>
      <c r="G332" s="500">
        <v>712905</v>
      </c>
      <c r="H332" s="189" t="s">
        <v>60</v>
      </c>
      <c r="I332" s="73"/>
      <c r="J332" s="481">
        <v>0</v>
      </c>
      <c r="K332" s="381">
        <v>0</v>
      </c>
      <c r="L332" s="196" t="s">
        <v>1994</v>
      </c>
      <c r="M332" s="381">
        <v>0</v>
      </c>
      <c r="N332" s="381">
        <v>0</v>
      </c>
      <c r="O332" s="64" t="s">
        <v>1981</v>
      </c>
      <c r="P332" s="64" t="s">
        <v>679</v>
      </c>
      <c r="Q332" s="256"/>
      <c r="R332" s="272"/>
      <c r="S332" s="120"/>
    </row>
    <row r="333" spans="2:19" customFormat="1" ht="15" customHeight="1">
      <c r="B333" s="66">
        <v>327</v>
      </c>
      <c r="C333" s="521" t="s">
        <v>2002</v>
      </c>
      <c r="D333" s="456" t="s">
        <v>167</v>
      </c>
      <c r="E333" s="456">
        <v>92214</v>
      </c>
      <c r="F333" s="452" t="s">
        <v>36</v>
      </c>
      <c r="G333" s="457">
        <v>711204</v>
      </c>
      <c r="H333" s="66" t="s">
        <v>94</v>
      </c>
      <c r="I333" s="73"/>
      <c r="J333" s="481">
        <v>0</v>
      </c>
      <c r="K333" s="381">
        <v>0</v>
      </c>
      <c r="L333" s="196" t="s">
        <v>1996</v>
      </c>
      <c r="M333" s="381">
        <v>0</v>
      </c>
      <c r="N333" s="381">
        <v>0</v>
      </c>
      <c r="O333" s="68" t="s">
        <v>1054</v>
      </c>
      <c r="P333" s="68" t="s">
        <v>93</v>
      </c>
      <c r="Q333" s="120"/>
      <c r="R333" s="120"/>
      <c r="S333" s="120"/>
    </row>
    <row r="334" spans="2:19" ht="15" customHeight="1">
      <c r="B334" s="314">
        <v>328</v>
      </c>
      <c r="C334" s="521" t="s">
        <v>2002</v>
      </c>
      <c r="D334" s="456" t="s">
        <v>167</v>
      </c>
      <c r="E334" s="456">
        <v>92214</v>
      </c>
      <c r="F334" s="452" t="s">
        <v>91</v>
      </c>
      <c r="G334" s="457">
        <v>722307</v>
      </c>
      <c r="H334" s="66" t="s">
        <v>74</v>
      </c>
      <c r="I334" s="424" t="s">
        <v>2284</v>
      </c>
      <c r="J334" s="259">
        <v>5</v>
      </c>
      <c r="K334" s="381">
        <v>0</v>
      </c>
      <c r="L334" s="196" t="s">
        <v>1996</v>
      </c>
      <c r="M334" s="381">
        <v>5</v>
      </c>
      <c r="N334" s="381">
        <v>0</v>
      </c>
      <c r="O334" s="68" t="s">
        <v>1054</v>
      </c>
      <c r="P334" s="68" t="s">
        <v>93</v>
      </c>
      <c r="Q334" s="197"/>
      <c r="R334" s="120"/>
      <c r="S334" s="120"/>
    </row>
    <row r="335" spans="2:19" ht="15" customHeight="1">
      <c r="B335" s="22">
        <v>329</v>
      </c>
      <c r="C335" s="521" t="s">
        <v>2002</v>
      </c>
      <c r="D335" s="456" t="s">
        <v>167</v>
      </c>
      <c r="E335" s="456">
        <v>92214</v>
      </c>
      <c r="F335" s="452" t="s">
        <v>52</v>
      </c>
      <c r="G335" s="457">
        <v>751204</v>
      </c>
      <c r="H335" s="66" t="s">
        <v>61</v>
      </c>
      <c r="I335" s="73"/>
      <c r="J335" s="481">
        <v>0</v>
      </c>
      <c r="K335" s="381">
        <v>0</v>
      </c>
      <c r="L335" s="196" t="s">
        <v>1996</v>
      </c>
      <c r="M335" s="381">
        <v>0</v>
      </c>
      <c r="N335" s="381">
        <v>0</v>
      </c>
      <c r="O335" s="68" t="s">
        <v>1054</v>
      </c>
      <c r="P335" s="68" t="s">
        <v>93</v>
      </c>
      <c r="Q335" s="272" t="s">
        <v>37</v>
      </c>
      <c r="R335" s="448"/>
      <c r="S335" s="120"/>
    </row>
    <row r="336" spans="2:19" ht="15" customHeight="1">
      <c r="B336" s="66">
        <v>330</v>
      </c>
      <c r="C336" s="521" t="s">
        <v>2002</v>
      </c>
      <c r="D336" s="456" t="s">
        <v>167</v>
      </c>
      <c r="E336" s="456">
        <v>92214</v>
      </c>
      <c r="F336" s="452" t="s">
        <v>41</v>
      </c>
      <c r="G336" s="457">
        <v>522301</v>
      </c>
      <c r="H336" s="66" t="s">
        <v>39</v>
      </c>
      <c r="I336" s="424" t="s">
        <v>2283</v>
      </c>
      <c r="J336" s="259">
        <v>8</v>
      </c>
      <c r="K336" s="381">
        <v>8</v>
      </c>
      <c r="L336" s="196" t="s">
        <v>1994</v>
      </c>
      <c r="M336" s="381">
        <v>0</v>
      </c>
      <c r="N336" s="381">
        <v>0</v>
      </c>
      <c r="O336" s="68" t="s">
        <v>873</v>
      </c>
      <c r="P336" s="68" t="s">
        <v>677</v>
      </c>
      <c r="Q336" s="197"/>
      <c r="R336" s="120"/>
      <c r="S336" s="120"/>
    </row>
    <row r="337" spans="2:19" customFormat="1" ht="15" customHeight="1">
      <c r="B337" s="314">
        <v>331</v>
      </c>
      <c r="C337" s="452" t="s">
        <v>1853</v>
      </c>
      <c r="D337" s="457" t="s">
        <v>1637</v>
      </c>
      <c r="E337" s="457">
        <v>38756</v>
      </c>
      <c r="F337" s="452" t="s">
        <v>48</v>
      </c>
      <c r="G337" s="457">
        <v>741203</v>
      </c>
      <c r="H337" s="66" t="s">
        <v>57</v>
      </c>
      <c r="I337" s="73"/>
      <c r="J337" s="481">
        <v>0</v>
      </c>
      <c r="K337" s="382">
        <v>0</v>
      </c>
      <c r="L337" s="66" t="s">
        <v>1994</v>
      </c>
      <c r="M337" s="382">
        <v>0</v>
      </c>
      <c r="N337" s="382">
        <v>0</v>
      </c>
      <c r="O337" s="68" t="s">
        <v>1981</v>
      </c>
      <c r="P337" s="68" t="s">
        <v>679</v>
      </c>
      <c r="Q337" s="197"/>
      <c r="R337" s="448"/>
      <c r="S337" s="120"/>
    </row>
    <row r="338" spans="2:19" customFormat="1" ht="15" customHeight="1">
      <c r="B338" s="22">
        <v>332</v>
      </c>
      <c r="C338" s="452" t="s">
        <v>1853</v>
      </c>
      <c r="D338" s="457" t="s">
        <v>1637</v>
      </c>
      <c r="E338" s="457">
        <v>38756</v>
      </c>
      <c r="F338" s="452" t="s">
        <v>1055</v>
      </c>
      <c r="G338" s="457">
        <v>843103</v>
      </c>
      <c r="H338" s="66" t="s">
        <v>165</v>
      </c>
      <c r="I338" s="73"/>
      <c r="J338" s="481">
        <v>0</v>
      </c>
      <c r="K338" s="382">
        <v>0</v>
      </c>
      <c r="L338" s="66" t="s">
        <v>1994</v>
      </c>
      <c r="M338" s="382">
        <v>0</v>
      </c>
      <c r="N338" s="382">
        <v>0</v>
      </c>
      <c r="O338" s="68" t="s">
        <v>1981</v>
      </c>
      <c r="P338" s="68" t="s">
        <v>679</v>
      </c>
      <c r="Q338" s="592"/>
      <c r="R338" s="448"/>
      <c r="S338" s="120"/>
    </row>
    <row r="339" spans="2:19" customFormat="1" ht="15" customHeight="1">
      <c r="B339" s="66">
        <v>333</v>
      </c>
      <c r="C339" s="452" t="s">
        <v>1853</v>
      </c>
      <c r="D339" s="457" t="s">
        <v>1637</v>
      </c>
      <c r="E339" s="457">
        <v>38756</v>
      </c>
      <c r="F339" s="452" t="s">
        <v>47</v>
      </c>
      <c r="G339" s="457">
        <v>721306</v>
      </c>
      <c r="H339" s="66" t="s">
        <v>56</v>
      </c>
      <c r="I339" s="73"/>
      <c r="J339" s="481">
        <v>0</v>
      </c>
      <c r="K339" s="382">
        <v>0</v>
      </c>
      <c r="L339" s="66" t="s">
        <v>1994</v>
      </c>
      <c r="M339" s="382">
        <v>0</v>
      </c>
      <c r="N339" s="382">
        <v>0</v>
      </c>
      <c r="O339" s="68" t="s">
        <v>1981</v>
      </c>
      <c r="P339" s="68" t="s">
        <v>679</v>
      </c>
      <c r="Q339" s="120"/>
      <c r="R339" s="120"/>
      <c r="S339" s="120"/>
    </row>
    <row r="340" spans="2:19" customFormat="1" ht="15" customHeight="1">
      <c r="B340" s="314">
        <v>334</v>
      </c>
      <c r="C340" s="452" t="s">
        <v>1853</v>
      </c>
      <c r="D340" s="457" t="s">
        <v>1637</v>
      </c>
      <c r="E340" s="457">
        <v>38756</v>
      </c>
      <c r="F340" s="452" t="s">
        <v>171</v>
      </c>
      <c r="G340" s="457">
        <v>712618</v>
      </c>
      <c r="H340" s="66" t="s">
        <v>77</v>
      </c>
      <c r="I340" s="73"/>
      <c r="J340" s="481">
        <v>0</v>
      </c>
      <c r="K340" s="382">
        <v>0</v>
      </c>
      <c r="L340" s="66" t="s">
        <v>1994</v>
      </c>
      <c r="M340" s="382">
        <v>0</v>
      </c>
      <c r="N340" s="382">
        <v>0</v>
      </c>
      <c r="O340" s="68" t="s">
        <v>1981</v>
      </c>
      <c r="P340" s="68" t="s">
        <v>679</v>
      </c>
      <c r="Q340" s="120"/>
      <c r="R340" s="120"/>
      <c r="S340" s="120"/>
    </row>
    <row r="341" spans="2:19" customFormat="1" ht="15" customHeight="1">
      <c r="B341" s="22">
        <v>335</v>
      </c>
      <c r="C341" s="452" t="s">
        <v>1853</v>
      </c>
      <c r="D341" s="457" t="s">
        <v>1637</v>
      </c>
      <c r="E341" s="457">
        <v>38756</v>
      </c>
      <c r="F341" s="452" t="s">
        <v>36</v>
      </c>
      <c r="G341" s="457">
        <v>711204</v>
      </c>
      <c r="H341" s="66" t="s">
        <v>94</v>
      </c>
      <c r="I341" s="366"/>
      <c r="J341" s="481">
        <v>0</v>
      </c>
      <c r="K341" s="382">
        <v>0</v>
      </c>
      <c r="L341" s="66" t="s">
        <v>1994</v>
      </c>
      <c r="M341" s="382">
        <v>0</v>
      </c>
      <c r="N341" s="382">
        <v>0</v>
      </c>
      <c r="O341" s="68" t="s">
        <v>1981</v>
      </c>
      <c r="P341" s="68" t="s">
        <v>679</v>
      </c>
      <c r="Q341" s="448"/>
      <c r="R341" s="120"/>
      <c r="S341" s="120"/>
    </row>
    <row r="342" spans="2:19" customFormat="1" ht="15" customHeight="1">
      <c r="B342" s="66">
        <v>338</v>
      </c>
      <c r="C342" s="452" t="s">
        <v>1853</v>
      </c>
      <c r="D342" s="457" t="s">
        <v>1637</v>
      </c>
      <c r="E342" s="457">
        <v>38756</v>
      </c>
      <c r="F342" s="452" t="s">
        <v>1041</v>
      </c>
      <c r="G342" s="457">
        <v>713203</v>
      </c>
      <c r="H342" s="66" t="s">
        <v>59</v>
      </c>
      <c r="I342" s="424" t="s">
        <v>2370</v>
      </c>
      <c r="J342" s="65">
        <v>1</v>
      </c>
      <c r="K342" s="382">
        <v>0</v>
      </c>
      <c r="L342" s="66" t="s">
        <v>1994</v>
      </c>
      <c r="M342" s="382">
        <v>1</v>
      </c>
      <c r="N342" s="382">
        <v>0</v>
      </c>
      <c r="O342" s="68" t="s">
        <v>1981</v>
      </c>
      <c r="P342" s="68" t="s">
        <v>679</v>
      </c>
      <c r="Q342" s="197"/>
      <c r="R342" s="120"/>
      <c r="S342" s="120"/>
    </row>
    <row r="343" spans="2:19" customFormat="1" ht="15" customHeight="1">
      <c r="B343" s="314">
        <v>343</v>
      </c>
      <c r="C343" s="452" t="s">
        <v>1853</v>
      </c>
      <c r="D343" s="457" t="s">
        <v>1637</v>
      </c>
      <c r="E343" s="457">
        <v>38756</v>
      </c>
      <c r="F343" s="452" t="s">
        <v>34</v>
      </c>
      <c r="G343" s="457">
        <v>751201</v>
      </c>
      <c r="H343" s="66" t="s">
        <v>162</v>
      </c>
      <c r="I343" s="424" t="s">
        <v>2281</v>
      </c>
      <c r="J343" s="133">
        <v>1</v>
      </c>
      <c r="K343" s="382">
        <v>1</v>
      </c>
      <c r="L343" s="66" t="s">
        <v>1994</v>
      </c>
      <c r="M343" s="382">
        <v>1</v>
      </c>
      <c r="N343" s="382">
        <v>1</v>
      </c>
      <c r="O343" s="68" t="s">
        <v>1981</v>
      </c>
      <c r="P343" s="68" t="s">
        <v>679</v>
      </c>
      <c r="Q343" s="592"/>
      <c r="R343" s="448"/>
      <c r="S343" s="120"/>
    </row>
    <row r="344" spans="2:19" customFormat="1" ht="15" customHeight="1">
      <c r="B344" s="591">
        <v>346</v>
      </c>
      <c r="C344" s="452" t="s">
        <v>1853</v>
      </c>
      <c r="D344" s="457" t="s">
        <v>1637</v>
      </c>
      <c r="E344" s="457">
        <v>38756</v>
      </c>
      <c r="F344" s="452" t="s">
        <v>213</v>
      </c>
      <c r="G344" s="457">
        <v>613003</v>
      </c>
      <c r="H344" s="66" t="s">
        <v>456</v>
      </c>
      <c r="I344" s="424" t="s">
        <v>2280</v>
      </c>
      <c r="J344" s="133">
        <v>1</v>
      </c>
      <c r="K344" s="382">
        <v>0</v>
      </c>
      <c r="L344" s="66" t="s">
        <v>1994</v>
      </c>
      <c r="M344" s="382">
        <v>1</v>
      </c>
      <c r="N344" s="382">
        <v>0</v>
      </c>
      <c r="O344" s="68" t="s">
        <v>1981</v>
      </c>
      <c r="P344" s="68" t="s">
        <v>679</v>
      </c>
      <c r="Q344" s="120"/>
      <c r="R344" s="120"/>
      <c r="S344" s="120"/>
    </row>
    <row r="345" spans="2:19" customFormat="1" ht="15" customHeight="1">
      <c r="B345" s="66">
        <v>336</v>
      </c>
      <c r="C345" s="452" t="s">
        <v>1853</v>
      </c>
      <c r="D345" s="457" t="s">
        <v>1637</v>
      </c>
      <c r="E345" s="457">
        <v>38756</v>
      </c>
      <c r="F345" s="452" t="s">
        <v>30</v>
      </c>
      <c r="G345" s="457">
        <v>752205</v>
      </c>
      <c r="H345" s="66" t="s">
        <v>62</v>
      </c>
      <c r="I345" s="424" t="s">
        <v>2368</v>
      </c>
      <c r="J345" s="133">
        <v>2</v>
      </c>
      <c r="K345" s="382">
        <v>0</v>
      </c>
      <c r="L345" s="66" t="s">
        <v>1994</v>
      </c>
      <c r="M345" s="382">
        <v>2</v>
      </c>
      <c r="N345" s="382">
        <v>0</v>
      </c>
      <c r="O345" s="68" t="s">
        <v>1981</v>
      </c>
      <c r="P345" s="68" t="s">
        <v>679</v>
      </c>
      <c r="Q345" s="197"/>
      <c r="R345" s="120"/>
      <c r="S345" s="120"/>
    </row>
    <row r="346" spans="2:19" customFormat="1" ht="15" customHeight="1">
      <c r="B346" s="314">
        <v>340</v>
      </c>
      <c r="C346" s="452" t="s">
        <v>1853</v>
      </c>
      <c r="D346" s="457" t="s">
        <v>1637</v>
      </c>
      <c r="E346" s="457">
        <v>38756</v>
      </c>
      <c r="F346" s="452" t="s">
        <v>1040</v>
      </c>
      <c r="G346" s="457">
        <v>742118</v>
      </c>
      <c r="H346" s="66" t="s">
        <v>1005</v>
      </c>
      <c r="I346" s="424" t="s">
        <v>2366</v>
      </c>
      <c r="J346" s="133">
        <v>2</v>
      </c>
      <c r="K346" s="382">
        <v>0</v>
      </c>
      <c r="L346" s="66" t="s">
        <v>1994</v>
      </c>
      <c r="M346" s="382">
        <v>2</v>
      </c>
      <c r="N346" s="382">
        <v>0</v>
      </c>
      <c r="O346" s="68" t="s">
        <v>1981</v>
      </c>
      <c r="P346" s="68" t="s">
        <v>679</v>
      </c>
      <c r="Q346" s="592"/>
      <c r="R346" s="448"/>
      <c r="S346" s="120"/>
    </row>
    <row r="347" spans="2:19" customFormat="1" ht="15" customHeight="1">
      <c r="B347" s="22">
        <v>339</v>
      </c>
      <c r="C347" s="452" t="s">
        <v>1853</v>
      </c>
      <c r="D347" s="457" t="s">
        <v>1637</v>
      </c>
      <c r="E347" s="457">
        <v>38756</v>
      </c>
      <c r="F347" s="515" t="s">
        <v>35</v>
      </c>
      <c r="G347" s="457">
        <v>741103</v>
      </c>
      <c r="H347" s="66" t="s">
        <v>49</v>
      </c>
      <c r="I347" s="431" t="s">
        <v>2370</v>
      </c>
      <c r="J347" s="133">
        <v>3</v>
      </c>
      <c r="K347" s="382">
        <v>0</v>
      </c>
      <c r="L347" s="66" t="s">
        <v>1994</v>
      </c>
      <c r="M347" s="382">
        <v>3</v>
      </c>
      <c r="N347" s="382">
        <v>0</v>
      </c>
      <c r="O347" s="68" t="s">
        <v>1981</v>
      </c>
      <c r="P347" s="68" t="s">
        <v>679</v>
      </c>
      <c r="Q347" s="197"/>
      <c r="R347" s="120"/>
      <c r="S347" s="120"/>
    </row>
    <row r="348" spans="2:19" customFormat="1" ht="15" customHeight="1">
      <c r="B348" s="66">
        <v>345</v>
      </c>
      <c r="C348" s="452" t="s">
        <v>1853</v>
      </c>
      <c r="D348" s="457" t="s">
        <v>1637</v>
      </c>
      <c r="E348" s="457">
        <v>38756</v>
      </c>
      <c r="F348" s="452" t="s">
        <v>465</v>
      </c>
      <c r="G348" s="457">
        <v>432106</v>
      </c>
      <c r="H348" s="66" t="s">
        <v>217</v>
      </c>
      <c r="I348" s="424" t="s">
        <v>2269</v>
      </c>
      <c r="J348" s="133">
        <v>3</v>
      </c>
      <c r="K348" s="382">
        <v>0</v>
      </c>
      <c r="L348" s="66" t="s">
        <v>1994</v>
      </c>
      <c r="M348" s="382">
        <v>3</v>
      </c>
      <c r="N348" s="382">
        <v>0</v>
      </c>
      <c r="O348" s="156" t="s">
        <v>1979</v>
      </c>
      <c r="P348" s="64" t="s">
        <v>37</v>
      </c>
      <c r="Q348" s="197"/>
      <c r="R348" s="270"/>
      <c r="S348" s="120"/>
    </row>
    <row r="349" spans="2:19" customFormat="1" ht="15" customHeight="1">
      <c r="B349" s="66">
        <v>341</v>
      </c>
      <c r="C349" s="452" t="s">
        <v>1853</v>
      </c>
      <c r="D349" s="457" t="s">
        <v>1637</v>
      </c>
      <c r="E349" s="457">
        <v>38756</v>
      </c>
      <c r="F349" s="452" t="s">
        <v>31</v>
      </c>
      <c r="G349" s="457">
        <v>723103</v>
      </c>
      <c r="H349" s="66" t="s">
        <v>67</v>
      </c>
      <c r="I349" s="424" t="s">
        <v>2368</v>
      </c>
      <c r="J349" s="133">
        <v>4</v>
      </c>
      <c r="K349" s="382">
        <v>0</v>
      </c>
      <c r="L349" s="66" t="s">
        <v>1994</v>
      </c>
      <c r="M349" s="382">
        <v>4</v>
      </c>
      <c r="N349" s="382">
        <v>0</v>
      </c>
      <c r="O349" s="68" t="s">
        <v>1981</v>
      </c>
      <c r="P349" s="68" t="s">
        <v>679</v>
      </c>
      <c r="Q349" s="197"/>
      <c r="R349" s="120"/>
      <c r="S349" s="120"/>
    </row>
    <row r="350" spans="2:19" customFormat="1" ht="15" customHeight="1">
      <c r="B350" s="22">
        <v>347</v>
      </c>
      <c r="C350" s="452" t="s">
        <v>1853</v>
      </c>
      <c r="D350" s="457" t="s">
        <v>1637</v>
      </c>
      <c r="E350" s="457">
        <v>38756</v>
      </c>
      <c r="F350" s="452" t="s">
        <v>40</v>
      </c>
      <c r="G350" s="457">
        <v>512001</v>
      </c>
      <c r="H350" s="66" t="s">
        <v>72</v>
      </c>
      <c r="I350" s="431" t="s">
        <v>2280</v>
      </c>
      <c r="J350" s="133">
        <v>4</v>
      </c>
      <c r="K350" s="382">
        <v>2</v>
      </c>
      <c r="L350" s="66" t="s">
        <v>1994</v>
      </c>
      <c r="M350" s="382">
        <v>4</v>
      </c>
      <c r="N350" s="382">
        <v>2</v>
      </c>
      <c r="O350" s="68" t="s">
        <v>1981</v>
      </c>
      <c r="P350" s="68" t="s">
        <v>679</v>
      </c>
      <c r="Q350" s="592"/>
      <c r="R350" s="448"/>
      <c r="S350" s="120"/>
    </row>
    <row r="351" spans="2:19" customFormat="1" ht="15" customHeight="1">
      <c r="B351" s="314">
        <v>337</v>
      </c>
      <c r="C351" s="452" t="s">
        <v>1853</v>
      </c>
      <c r="D351" s="457" t="s">
        <v>1637</v>
      </c>
      <c r="E351" s="457">
        <v>38756</v>
      </c>
      <c r="F351" s="452" t="s">
        <v>206</v>
      </c>
      <c r="G351" s="500">
        <v>742117</v>
      </c>
      <c r="H351" s="350" t="s">
        <v>181</v>
      </c>
      <c r="I351" s="424" t="s">
        <v>2366</v>
      </c>
      <c r="J351" s="133">
        <v>5</v>
      </c>
      <c r="K351" s="382">
        <v>0</v>
      </c>
      <c r="L351" s="66" t="s">
        <v>1994</v>
      </c>
      <c r="M351" s="382">
        <v>5</v>
      </c>
      <c r="N351" s="382">
        <v>0</v>
      </c>
      <c r="O351" s="68" t="s">
        <v>1981</v>
      </c>
      <c r="P351" s="68" t="s">
        <v>679</v>
      </c>
      <c r="Q351" s="197"/>
      <c r="R351" s="120"/>
      <c r="S351" s="120"/>
    </row>
    <row r="352" spans="2:19" customFormat="1" ht="15" customHeight="1">
      <c r="B352" s="66">
        <v>342</v>
      </c>
      <c r="C352" s="452" t="s">
        <v>1853</v>
      </c>
      <c r="D352" s="457" t="s">
        <v>1637</v>
      </c>
      <c r="E352" s="457">
        <v>38756</v>
      </c>
      <c r="F352" s="452" t="s">
        <v>41</v>
      </c>
      <c r="G352" s="457">
        <v>522301</v>
      </c>
      <c r="H352" s="193" t="s">
        <v>39</v>
      </c>
      <c r="I352" s="424" t="s">
        <v>2286</v>
      </c>
      <c r="J352" s="133">
        <v>5</v>
      </c>
      <c r="K352" s="382">
        <v>4</v>
      </c>
      <c r="L352" s="66" t="s">
        <v>1994</v>
      </c>
      <c r="M352" s="382">
        <v>5</v>
      </c>
      <c r="N352" s="382">
        <v>4</v>
      </c>
      <c r="O352" s="68" t="s">
        <v>1981</v>
      </c>
      <c r="P352" s="68" t="s">
        <v>679</v>
      </c>
      <c r="Q352" s="592"/>
      <c r="R352" s="448"/>
      <c r="S352" s="120"/>
    </row>
    <row r="353" spans="2:19" customFormat="1" ht="15" customHeight="1">
      <c r="B353" s="22">
        <v>344</v>
      </c>
      <c r="C353" s="452" t="s">
        <v>1853</v>
      </c>
      <c r="D353" s="457" t="s">
        <v>1637</v>
      </c>
      <c r="E353" s="457">
        <v>38756</v>
      </c>
      <c r="F353" s="452" t="s">
        <v>33</v>
      </c>
      <c r="G353" s="457">
        <v>514101</v>
      </c>
      <c r="H353" s="66" t="s">
        <v>68</v>
      </c>
      <c r="I353" s="424" t="s">
        <v>2280</v>
      </c>
      <c r="J353" s="133">
        <v>5</v>
      </c>
      <c r="K353" s="382">
        <v>5</v>
      </c>
      <c r="L353" s="66" t="s">
        <v>1994</v>
      </c>
      <c r="M353" s="382">
        <v>5</v>
      </c>
      <c r="N353" s="382">
        <v>5</v>
      </c>
      <c r="O353" s="68" t="s">
        <v>1981</v>
      </c>
      <c r="P353" s="68" t="s">
        <v>679</v>
      </c>
      <c r="Q353" s="546"/>
      <c r="R353" s="271"/>
      <c r="S353" s="120"/>
    </row>
    <row r="354" spans="2:19" customFormat="1" ht="15" customHeight="1">
      <c r="B354" s="66">
        <v>348</v>
      </c>
      <c r="C354" s="452" t="s">
        <v>1865</v>
      </c>
      <c r="D354" s="457" t="s">
        <v>452</v>
      </c>
      <c r="E354" s="565">
        <v>84531</v>
      </c>
      <c r="F354" s="452" t="s">
        <v>51</v>
      </c>
      <c r="G354" s="457">
        <v>712905</v>
      </c>
      <c r="H354" s="66" t="s">
        <v>60</v>
      </c>
      <c r="I354" s="73"/>
      <c r="J354" s="481">
        <v>0</v>
      </c>
      <c r="K354" s="381">
        <v>0</v>
      </c>
      <c r="L354" s="66" t="s">
        <v>1994</v>
      </c>
      <c r="M354" s="381">
        <v>0</v>
      </c>
      <c r="N354" s="381">
        <v>0</v>
      </c>
      <c r="O354" s="64" t="s">
        <v>1981</v>
      </c>
      <c r="P354" s="64"/>
      <c r="Q354" s="120"/>
      <c r="R354" s="273"/>
      <c r="S354" s="120"/>
    </row>
    <row r="355" spans="2:19" customFormat="1" ht="15" customHeight="1">
      <c r="B355" s="314">
        <v>349</v>
      </c>
      <c r="C355" s="452" t="s">
        <v>1865</v>
      </c>
      <c r="D355" s="457" t="s">
        <v>452</v>
      </c>
      <c r="E355" s="565">
        <v>84531</v>
      </c>
      <c r="F355" s="522" t="s">
        <v>47</v>
      </c>
      <c r="G355" s="457">
        <v>721306</v>
      </c>
      <c r="H355" s="189" t="s">
        <v>56</v>
      </c>
      <c r="I355" s="195"/>
      <c r="J355" s="481">
        <v>0</v>
      </c>
      <c r="K355" s="381">
        <v>0</v>
      </c>
      <c r="L355" s="66" t="s">
        <v>1996</v>
      </c>
      <c r="M355" s="381">
        <v>0</v>
      </c>
      <c r="N355" s="381">
        <v>0</v>
      </c>
      <c r="O355" s="68" t="s">
        <v>1054</v>
      </c>
      <c r="P355" s="68" t="s">
        <v>93</v>
      </c>
      <c r="Q355" s="197"/>
      <c r="R355" s="120"/>
      <c r="S355" s="120"/>
    </row>
    <row r="356" spans="2:19" customFormat="1" ht="15" customHeight="1">
      <c r="B356" s="591">
        <v>358</v>
      </c>
      <c r="C356" s="452" t="s">
        <v>1865</v>
      </c>
      <c r="D356" s="457" t="s">
        <v>452</v>
      </c>
      <c r="E356" s="565">
        <v>84531</v>
      </c>
      <c r="F356" s="452" t="s">
        <v>463</v>
      </c>
      <c r="G356" s="457">
        <v>753105</v>
      </c>
      <c r="H356" s="66" t="s">
        <v>457</v>
      </c>
      <c r="I356" s="426" t="s">
        <v>2269</v>
      </c>
      <c r="J356" s="259">
        <v>1</v>
      </c>
      <c r="K356" s="381">
        <v>1</v>
      </c>
      <c r="L356" s="128" t="s">
        <v>1994</v>
      </c>
      <c r="M356" s="381">
        <v>1</v>
      </c>
      <c r="N356" s="381">
        <v>1</v>
      </c>
      <c r="O356" s="156" t="s">
        <v>1979</v>
      </c>
      <c r="P356" s="68" t="s">
        <v>37</v>
      </c>
      <c r="Q356" s="272" t="s">
        <v>37</v>
      </c>
      <c r="R356" s="120"/>
      <c r="S356" s="120"/>
    </row>
    <row r="357" spans="2:19" customFormat="1" ht="15" customHeight="1">
      <c r="B357" s="314">
        <v>361</v>
      </c>
      <c r="C357" s="452" t="s">
        <v>1865</v>
      </c>
      <c r="D357" s="457" t="s">
        <v>452</v>
      </c>
      <c r="E357" s="565">
        <v>84531</v>
      </c>
      <c r="F357" s="452" t="s">
        <v>172</v>
      </c>
      <c r="G357" s="457">
        <v>722204</v>
      </c>
      <c r="H357" s="66" t="s">
        <v>164</v>
      </c>
      <c r="I357" s="424" t="s">
        <v>2286</v>
      </c>
      <c r="J357" s="260">
        <v>1</v>
      </c>
      <c r="K357" s="556">
        <v>0</v>
      </c>
      <c r="L357" s="66" t="s">
        <v>1996</v>
      </c>
      <c r="M357" s="556">
        <v>1</v>
      </c>
      <c r="N357" s="556">
        <v>0</v>
      </c>
      <c r="O357" s="68" t="s">
        <v>1981</v>
      </c>
      <c r="P357" s="68" t="s">
        <v>679</v>
      </c>
      <c r="Q357" s="197"/>
      <c r="R357" s="120"/>
      <c r="S357" s="120"/>
    </row>
    <row r="358" spans="2:19" customFormat="1" ht="15" customHeight="1">
      <c r="B358" s="314">
        <v>364</v>
      </c>
      <c r="C358" s="452" t="s">
        <v>1865</v>
      </c>
      <c r="D358" s="457" t="s">
        <v>452</v>
      </c>
      <c r="E358" s="565">
        <v>84531</v>
      </c>
      <c r="F358" s="452" t="s">
        <v>42</v>
      </c>
      <c r="G358" s="457">
        <v>741201</v>
      </c>
      <c r="H358" s="66" t="s">
        <v>161</v>
      </c>
      <c r="I358" s="424" t="s">
        <v>2285</v>
      </c>
      <c r="J358" s="259">
        <v>1</v>
      </c>
      <c r="K358" s="381">
        <v>0</v>
      </c>
      <c r="L358" s="66" t="s">
        <v>1994</v>
      </c>
      <c r="M358" s="381">
        <v>1</v>
      </c>
      <c r="N358" s="381">
        <v>0</v>
      </c>
      <c r="O358" s="68" t="s">
        <v>1981</v>
      </c>
      <c r="P358" s="68" t="s">
        <v>679</v>
      </c>
      <c r="Q358" s="592"/>
      <c r="R358" s="120"/>
      <c r="S358" s="120"/>
    </row>
    <row r="359" spans="2:19" customFormat="1" ht="15" customHeight="1">
      <c r="B359" s="22">
        <v>357</v>
      </c>
      <c r="C359" s="452" t="s">
        <v>1865</v>
      </c>
      <c r="D359" s="457" t="s">
        <v>452</v>
      </c>
      <c r="E359" s="565">
        <v>84531</v>
      </c>
      <c r="F359" s="452" t="s">
        <v>91</v>
      </c>
      <c r="G359" s="457">
        <v>722307</v>
      </c>
      <c r="H359" s="66" t="s">
        <v>74</v>
      </c>
      <c r="I359" s="426" t="s">
        <v>2284</v>
      </c>
      <c r="J359" s="259">
        <v>4</v>
      </c>
      <c r="K359" s="381">
        <v>0</v>
      </c>
      <c r="L359" s="66" t="s">
        <v>1996</v>
      </c>
      <c r="M359" s="381">
        <v>4</v>
      </c>
      <c r="N359" s="381">
        <v>0</v>
      </c>
      <c r="O359" s="68" t="s">
        <v>1054</v>
      </c>
      <c r="P359" s="349" t="s">
        <v>93</v>
      </c>
      <c r="Q359" s="197"/>
      <c r="R359" s="120"/>
      <c r="S359" s="120"/>
    </row>
    <row r="360" spans="2:19" customFormat="1" ht="15" customHeight="1">
      <c r="B360" s="66">
        <v>360</v>
      </c>
      <c r="C360" s="452" t="s">
        <v>1865</v>
      </c>
      <c r="D360" s="457" t="s">
        <v>452</v>
      </c>
      <c r="E360" s="565">
        <v>84531</v>
      </c>
      <c r="F360" s="452" t="s">
        <v>1041</v>
      </c>
      <c r="G360" s="457">
        <v>713203</v>
      </c>
      <c r="H360" s="66" t="s">
        <v>59</v>
      </c>
      <c r="I360" s="424" t="s">
        <v>2285</v>
      </c>
      <c r="J360" s="275">
        <v>4</v>
      </c>
      <c r="K360" s="381">
        <v>0</v>
      </c>
      <c r="L360" s="66" t="s">
        <v>1994</v>
      </c>
      <c r="M360" s="381">
        <v>0</v>
      </c>
      <c r="N360" s="381">
        <v>0</v>
      </c>
      <c r="O360" s="68" t="s">
        <v>101</v>
      </c>
      <c r="P360" s="349" t="s">
        <v>692</v>
      </c>
      <c r="Q360" s="197"/>
      <c r="R360" s="120"/>
      <c r="S360" s="120"/>
    </row>
    <row r="361" spans="2:19" customFormat="1" ht="15" customHeight="1">
      <c r="B361" s="66">
        <v>365</v>
      </c>
      <c r="C361" s="452" t="s">
        <v>1865</v>
      </c>
      <c r="D361" s="457" t="s">
        <v>452</v>
      </c>
      <c r="E361" s="565">
        <v>84531</v>
      </c>
      <c r="F361" s="452" t="s">
        <v>52</v>
      </c>
      <c r="G361" s="457">
        <v>751204</v>
      </c>
      <c r="H361" s="66" t="s">
        <v>61</v>
      </c>
      <c r="I361" s="424" t="s">
        <v>2279</v>
      </c>
      <c r="J361" s="259">
        <v>4</v>
      </c>
      <c r="K361" s="381">
        <v>1</v>
      </c>
      <c r="L361" s="66" t="s">
        <v>1996</v>
      </c>
      <c r="M361" s="381">
        <v>0</v>
      </c>
      <c r="N361" s="381">
        <v>2</v>
      </c>
      <c r="O361" s="68" t="s">
        <v>101</v>
      </c>
      <c r="P361" s="68" t="s">
        <v>692</v>
      </c>
      <c r="Q361" s="592"/>
      <c r="R361" s="120"/>
      <c r="S361" s="120"/>
    </row>
    <row r="362" spans="2:19" customFormat="1" ht="15" customHeight="1">
      <c r="B362" s="22">
        <v>354</v>
      </c>
      <c r="C362" s="452" t="s">
        <v>1865</v>
      </c>
      <c r="D362" s="457" t="s">
        <v>452</v>
      </c>
      <c r="E362" s="565">
        <v>84531</v>
      </c>
      <c r="F362" s="452" t="s">
        <v>34</v>
      </c>
      <c r="G362" s="457">
        <v>751201</v>
      </c>
      <c r="H362" s="66" t="s">
        <v>162</v>
      </c>
      <c r="I362" s="424" t="s">
        <v>2283</v>
      </c>
      <c r="J362" s="259">
        <v>5</v>
      </c>
      <c r="K362" s="381">
        <v>5</v>
      </c>
      <c r="L362" s="66" t="s">
        <v>1994</v>
      </c>
      <c r="M362" s="381">
        <v>0</v>
      </c>
      <c r="N362" s="381">
        <v>0</v>
      </c>
      <c r="O362" s="68" t="s">
        <v>101</v>
      </c>
      <c r="P362" s="349" t="s">
        <v>692</v>
      </c>
      <c r="Q362" s="197"/>
      <c r="R362" s="120"/>
      <c r="S362" s="120"/>
    </row>
    <row r="363" spans="2:19" customFormat="1" ht="15" customHeight="1">
      <c r="B363" s="66">
        <v>356</v>
      </c>
      <c r="C363" s="452" t="s">
        <v>1865</v>
      </c>
      <c r="D363" s="457" t="s">
        <v>452</v>
      </c>
      <c r="E363" s="565">
        <v>84531</v>
      </c>
      <c r="F363" s="452" t="s">
        <v>41</v>
      </c>
      <c r="G363" s="500">
        <v>522301</v>
      </c>
      <c r="H363" s="189" t="s">
        <v>39</v>
      </c>
      <c r="I363" s="424" t="s">
        <v>2290</v>
      </c>
      <c r="J363" s="259">
        <v>6</v>
      </c>
      <c r="K363" s="381">
        <v>6</v>
      </c>
      <c r="L363" s="66" t="s">
        <v>1994</v>
      </c>
      <c r="M363" s="381">
        <v>0</v>
      </c>
      <c r="N363" s="381">
        <v>0</v>
      </c>
      <c r="O363" s="68" t="s">
        <v>101</v>
      </c>
      <c r="P363" s="349" t="s">
        <v>692</v>
      </c>
      <c r="Q363" s="197"/>
      <c r="R363" s="120"/>
      <c r="S363" s="120"/>
    </row>
    <row r="364" spans="2:19" customFormat="1" ht="15" customHeight="1">
      <c r="B364" s="314">
        <v>352</v>
      </c>
      <c r="C364" s="452" t="s">
        <v>1865</v>
      </c>
      <c r="D364" s="457" t="s">
        <v>452</v>
      </c>
      <c r="E364" s="565">
        <v>84531</v>
      </c>
      <c r="F364" s="452" t="s">
        <v>48</v>
      </c>
      <c r="G364" s="457">
        <v>741203</v>
      </c>
      <c r="H364" s="66" t="s">
        <v>57</v>
      </c>
      <c r="I364" s="424" t="s">
        <v>2282</v>
      </c>
      <c r="J364" s="259">
        <v>7</v>
      </c>
      <c r="K364" s="381">
        <v>0</v>
      </c>
      <c r="L364" s="66" t="s">
        <v>1994</v>
      </c>
      <c r="M364" s="381">
        <v>7</v>
      </c>
      <c r="N364" s="381">
        <v>0</v>
      </c>
      <c r="O364" s="68" t="s">
        <v>1054</v>
      </c>
      <c r="P364" s="68" t="s">
        <v>93</v>
      </c>
      <c r="Q364" s="197"/>
      <c r="R364" s="120"/>
      <c r="S364" s="120"/>
    </row>
    <row r="365" spans="2:19" customFormat="1" ht="15" customHeight="1">
      <c r="B365" s="22">
        <v>359</v>
      </c>
      <c r="C365" s="452" t="s">
        <v>1865</v>
      </c>
      <c r="D365" s="457" t="s">
        <v>452</v>
      </c>
      <c r="E365" s="565">
        <v>84531</v>
      </c>
      <c r="F365" s="452" t="s">
        <v>171</v>
      </c>
      <c r="G365" s="457">
        <v>712618</v>
      </c>
      <c r="H365" s="66" t="s">
        <v>77</v>
      </c>
      <c r="I365" s="423" t="s">
        <v>2285</v>
      </c>
      <c r="J365" s="259">
        <v>9</v>
      </c>
      <c r="K365" s="381">
        <v>0</v>
      </c>
      <c r="L365" s="66" t="s">
        <v>1994</v>
      </c>
      <c r="M365" s="381">
        <v>9</v>
      </c>
      <c r="N365" s="381">
        <v>0</v>
      </c>
      <c r="O365" s="68" t="s">
        <v>1054</v>
      </c>
      <c r="P365" s="68" t="s">
        <v>93</v>
      </c>
      <c r="Q365" s="120" t="s">
        <v>692</v>
      </c>
      <c r="R365" s="120"/>
      <c r="S365" s="120"/>
    </row>
    <row r="366" spans="2:19" customFormat="1" ht="15" customHeight="1">
      <c r="B366" s="314">
        <v>355</v>
      </c>
      <c r="C366" s="452" t="s">
        <v>1865</v>
      </c>
      <c r="D366" s="457" t="s">
        <v>452</v>
      </c>
      <c r="E366" s="565">
        <v>84531</v>
      </c>
      <c r="F366" s="452" t="s">
        <v>30</v>
      </c>
      <c r="G366" s="457">
        <v>752205</v>
      </c>
      <c r="H366" s="66" t="s">
        <v>62</v>
      </c>
      <c r="I366" s="424" t="s">
        <v>2290</v>
      </c>
      <c r="J366" s="259">
        <v>10</v>
      </c>
      <c r="K366" s="381">
        <v>0</v>
      </c>
      <c r="L366" s="66" t="s">
        <v>1994</v>
      </c>
      <c r="M366" s="381">
        <v>0</v>
      </c>
      <c r="N366" s="381">
        <v>0</v>
      </c>
      <c r="O366" s="68" t="s">
        <v>101</v>
      </c>
      <c r="P366" s="349" t="s">
        <v>692</v>
      </c>
      <c r="Q366" s="197"/>
      <c r="R366" s="120"/>
      <c r="S366" s="120"/>
    </row>
    <row r="367" spans="2:19" customFormat="1" ht="15" customHeight="1">
      <c r="B367" s="66">
        <v>363</v>
      </c>
      <c r="C367" s="452" t="s">
        <v>1865</v>
      </c>
      <c r="D367" s="457" t="s">
        <v>452</v>
      </c>
      <c r="E367" s="565">
        <v>84531</v>
      </c>
      <c r="F367" s="452" t="s">
        <v>53</v>
      </c>
      <c r="G367" s="457">
        <v>741201</v>
      </c>
      <c r="H367" s="66" t="s">
        <v>63</v>
      </c>
      <c r="I367" s="424" t="s">
        <v>2285</v>
      </c>
      <c r="J367" s="259">
        <v>12</v>
      </c>
      <c r="K367" s="381">
        <v>0</v>
      </c>
      <c r="L367" s="66" t="s">
        <v>1994</v>
      </c>
      <c r="M367" s="381">
        <v>0</v>
      </c>
      <c r="N367" s="381">
        <v>0</v>
      </c>
      <c r="O367" s="68" t="s">
        <v>101</v>
      </c>
      <c r="P367" s="349" t="s">
        <v>692</v>
      </c>
      <c r="Q367" s="197"/>
      <c r="R367" s="120"/>
      <c r="S367" s="120"/>
    </row>
    <row r="368" spans="2:19" customFormat="1" ht="15" customHeight="1">
      <c r="B368" s="22">
        <v>353</v>
      </c>
      <c r="C368" s="452" t="s">
        <v>1865</v>
      </c>
      <c r="D368" s="457" t="s">
        <v>452</v>
      </c>
      <c r="E368" s="565">
        <v>84531</v>
      </c>
      <c r="F368" s="515" t="s">
        <v>35</v>
      </c>
      <c r="G368" s="457">
        <v>741103</v>
      </c>
      <c r="H368" s="66" t="s">
        <v>49</v>
      </c>
      <c r="I368" s="424" t="s">
        <v>2281</v>
      </c>
      <c r="J368" s="259">
        <v>13</v>
      </c>
      <c r="K368" s="381">
        <v>0</v>
      </c>
      <c r="L368" s="66" t="s">
        <v>1994</v>
      </c>
      <c r="M368" s="381">
        <v>0</v>
      </c>
      <c r="N368" s="381">
        <v>0</v>
      </c>
      <c r="O368" s="68" t="s">
        <v>101</v>
      </c>
      <c r="P368" s="349" t="s">
        <v>692</v>
      </c>
      <c r="Q368" s="592"/>
      <c r="R368" s="120"/>
      <c r="S368" s="120"/>
    </row>
    <row r="369" spans="2:19" customFormat="1" ht="15" customHeight="1">
      <c r="B369" s="66">
        <v>350</v>
      </c>
      <c r="C369" s="452" t="s">
        <v>1865</v>
      </c>
      <c r="D369" s="457" t="s">
        <v>452</v>
      </c>
      <c r="E369" s="565">
        <v>84531</v>
      </c>
      <c r="F369" s="452" t="s">
        <v>40</v>
      </c>
      <c r="G369" s="457">
        <v>512001</v>
      </c>
      <c r="H369" s="66" t="s">
        <v>72</v>
      </c>
      <c r="I369" s="424" t="s">
        <v>2281</v>
      </c>
      <c r="J369" s="260">
        <v>14</v>
      </c>
      <c r="K369" s="556">
        <v>6</v>
      </c>
      <c r="L369" s="128" t="s">
        <v>1994</v>
      </c>
      <c r="M369" s="556">
        <v>0</v>
      </c>
      <c r="N369" s="556">
        <v>0</v>
      </c>
      <c r="O369" s="68" t="s">
        <v>101</v>
      </c>
      <c r="P369" s="349" t="s">
        <v>692</v>
      </c>
      <c r="Q369" s="592"/>
      <c r="R369" s="120"/>
      <c r="S369" s="120"/>
    </row>
    <row r="370" spans="2:19" customFormat="1" ht="15" customHeight="1">
      <c r="B370" s="66">
        <v>351</v>
      </c>
      <c r="C370" s="452" t="s">
        <v>1865</v>
      </c>
      <c r="D370" s="457" t="s">
        <v>452</v>
      </c>
      <c r="E370" s="565">
        <v>84531</v>
      </c>
      <c r="F370" s="452" t="s">
        <v>31</v>
      </c>
      <c r="G370" s="457">
        <v>723103</v>
      </c>
      <c r="H370" s="66" t="s">
        <v>67</v>
      </c>
      <c r="I370" s="424" t="s">
        <v>2281</v>
      </c>
      <c r="J370" s="259">
        <v>28</v>
      </c>
      <c r="K370" s="381">
        <v>0</v>
      </c>
      <c r="L370" s="66" t="s">
        <v>1994</v>
      </c>
      <c r="M370" s="381">
        <v>0</v>
      </c>
      <c r="N370" s="381">
        <v>0</v>
      </c>
      <c r="O370" s="68" t="s">
        <v>101</v>
      </c>
      <c r="P370" s="349" t="s">
        <v>692</v>
      </c>
      <c r="Q370" s="546"/>
      <c r="R370" s="120"/>
      <c r="S370" s="120"/>
    </row>
    <row r="371" spans="2:19" customFormat="1" ht="15" customHeight="1">
      <c r="B371" s="22">
        <v>362</v>
      </c>
      <c r="C371" s="452" t="s">
        <v>1865</v>
      </c>
      <c r="D371" s="457" t="s">
        <v>452</v>
      </c>
      <c r="E371" s="565">
        <v>84531</v>
      </c>
      <c r="F371" s="452" t="s">
        <v>33</v>
      </c>
      <c r="G371" s="457">
        <v>514101</v>
      </c>
      <c r="H371" s="66" t="s">
        <v>68</v>
      </c>
      <c r="I371" s="424" t="s">
        <v>2285</v>
      </c>
      <c r="J371" s="259">
        <v>30</v>
      </c>
      <c r="K371" s="381">
        <v>29</v>
      </c>
      <c r="L371" s="66" t="s">
        <v>1994</v>
      </c>
      <c r="M371" s="381">
        <v>0</v>
      </c>
      <c r="N371" s="381">
        <v>0</v>
      </c>
      <c r="O371" s="68" t="s">
        <v>101</v>
      </c>
      <c r="P371" s="349" t="s">
        <v>692</v>
      </c>
      <c r="Q371" s="546"/>
      <c r="R371" s="120"/>
      <c r="S371" s="120"/>
    </row>
    <row r="372" spans="2:19" customFormat="1" ht="15" customHeight="1">
      <c r="B372" s="66">
        <v>366</v>
      </c>
      <c r="C372" s="452" t="s">
        <v>1808</v>
      </c>
      <c r="D372" s="472" t="s">
        <v>122</v>
      </c>
      <c r="E372" s="472">
        <v>30693</v>
      </c>
      <c r="F372" s="452" t="s">
        <v>52</v>
      </c>
      <c r="G372" s="457">
        <v>751204</v>
      </c>
      <c r="H372" s="66" t="s">
        <v>61</v>
      </c>
      <c r="I372" s="73"/>
      <c r="J372" s="481">
        <v>0</v>
      </c>
      <c r="K372" s="382">
        <v>0</v>
      </c>
      <c r="L372" s="66" t="s">
        <v>1994</v>
      </c>
      <c r="M372" s="382">
        <v>0</v>
      </c>
      <c r="N372" s="382">
        <v>0</v>
      </c>
      <c r="O372" s="68" t="s">
        <v>101</v>
      </c>
      <c r="P372" s="349" t="s">
        <v>692</v>
      </c>
      <c r="Q372" s="545" t="s">
        <v>37</v>
      </c>
      <c r="R372" s="120"/>
      <c r="S372" s="120"/>
    </row>
    <row r="373" spans="2:19" customFormat="1" ht="15" customHeight="1">
      <c r="B373" s="314">
        <v>367</v>
      </c>
      <c r="C373" s="452" t="s">
        <v>1808</v>
      </c>
      <c r="D373" s="472" t="s">
        <v>122</v>
      </c>
      <c r="E373" s="472">
        <v>30693</v>
      </c>
      <c r="F373" s="452" t="s">
        <v>35</v>
      </c>
      <c r="G373" s="457">
        <v>741103</v>
      </c>
      <c r="H373" s="66" t="s">
        <v>49</v>
      </c>
      <c r="I373" s="73"/>
      <c r="J373" s="481">
        <v>0</v>
      </c>
      <c r="K373" s="382">
        <v>0</v>
      </c>
      <c r="L373" s="66" t="s">
        <v>1994</v>
      </c>
      <c r="M373" s="382">
        <v>0</v>
      </c>
      <c r="N373" s="382">
        <v>0</v>
      </c>
      <c r="O373" s="68" t="s">
        <v>1054</v>
      </c>
      <c r="P373" s="68" t="s">
        <v>93</v>
      </c>
      <c r="Q373" s="455"/>
      <c r="R373" s="120"/>
      <c r="S373" s="120"/>
    </row>
    <row r="374" spans="2:19" customFormat="1" ht="15" customHeight="1">
      <c r="B374" s="591">
        <v>370</v>
      </c>
      <c r="C374" s="452" t="s">
        <v>1808</v>
      </c>
      <c r="D374" s="472" t="s">
        <v>122</v>
      </c>
      <c r="E374" s="472">
        <v>30693</v>
      </c>
      <c r="F374" s="452" t="s">
        <v>42</v>
      </c>
      <c r="G374" s="457">
        <v>741201</v>
      </c>
      <c r="H374" s="66" t="s">
        <v>161</v>
      </c>
      <c r="I374" s="424" t="s">
        <v>2283</v>
      </c>
      <c r="J374" s="133">
        <v>1</v>
      </c>
      <c r="K374" s="382">
        <v>0</v>
      </c>
      <c r="L374" s="66" t="s">
        <v>1994</v>
      </c>
      <c r="M374" s="382">
        <v>1</v>
      </c>
      <c r="N374" s="382">
        <v>0</v>
      </c>
      <c r="O374" s="156" t="s">
        <v>1074</v>
      </c>
      <c r="P374" s="452" t="s">
        <v>1076</v>
      </c>
      <c r="Q374" s="545" t="s">
        <v>37</v>
      </c>
      <c r="R374" s="448"/>
      <c r="S374" s="120"/>
    </row>
    <row r="375" spans="2:19" ht="15" customHeight="1">
      <c r="B375" s="314">
        <v>373</v>
      </c>
      <c r="C375" s="572" t="s">
        <v>2026</v>
      </c>
      <c r="D375" s="456" t="s">
        <v>122</v>
      </c>
      <c r="E375" s="456">
        <v>60251</v>
      </c>
      <c r="F375" s="452" t="s">
        <v>34</v>
      </c>
      <c r="G375" s="457">
        <v>751201</v>
      </c>
      <c r="H375" s="66" t="s">
        <v>162</v>
      </c>
      <c r="I375" s="424" t="s">
        <v>2283</v>
      </c>
      <c r="J375" s="259">
        <v>1</v>
      </c>
      <c r="K375" s="381">
        <v>1</v>
      </c>
      <c r="L375" s="196" t="s">
        <v>1994</v>
      </c>
      <c r="M375" s="381">
        <v>1</v>
      </c>
      <c r="N375" s="381">
        <v>1</v>
      </c>
      <c r="O375" s="156" t="s">
        <v>1074</v>
      </c>
      <c r="P375" s="68" t="s">
        <v>1076</v>
      </c>
      <c r="Q375" s="197"/>
      <c r="R375" s="271"/>
      <c r="S375" s="120"/>
    </row>
    <row r="376" spans="2:19" ht="15" customHeight="1">
      <c r="B376" s="66">
        <v>374</v>
      </c>
      <c r="C376" s="572" t="s">
        <v>2026</v>
      </c>
      <c r="D376" s="456" t="s">
        <v>122</v>
      </c>
      <c r="E376" s="456">
        <v>60251</v>
      </c>
      <c r="F376" s="452" t="s">
        <v>40</v>
      </c>
      <c r="G376" s="457">
        <v>512001</v>
      </c>
      <c r="H376" s="66" t="s">
        <v>72</v>
      </c>
      <c r="I376" s="424" t="s">
        <v>2283</v>
      </c>
      <c r="J376" s="259">
        <v>1</v>
      </c>
      <c r="K376" s="381">
        <v>0</v>
      </c>
      <c r="L376" s="196" t="s">
        <v>1994</v>
      </c>
      <c r="M376" s="381">
        <v>1</v>
      </c>
      <c r="N376" s="381">
        <v>0</v>
      </c>
      <c r="O376" s="156" t="s">
        <v>1074</v>
      </c>
      <c r="P376" s="68" t="s">
        <v>1076</v>
      </c>
      <c r="Q376" s="592"/>
      <c r="R376" s="120"/>
      <c r="S376" s="120"/>
    </row>
    <row r="377" spans="2:19" ht="15" customHeight="1">
      <c r="B377" s="22">
        <v>375</v>
      </c>
      <c r="C377" s="572" t="s">
        <v>2026</v>
      </c>
      <c r="D377" s="456" t="s">
        <v>122</v>
      </c>
      <c r="E377" s="456">
        <v>60251</v>
      </c>
      <c r="F377" s="452" t="s">
        <v>41</v>
      </c>
      <c r="G377" s="457">
        <v>522301</v>
      </c>
      <c r="H377" s="66" t="s">
        <v>39</v>
      </c>
      <c r="I377" s="424" t="s">
        <v>2283</v>
      </c>
      <c r="J377" s="259">
        <v>1</v>
      </c>
      <c r="K377" s="381">
        <v>0</v>
      </c>
      <c r="L377" s="196" t="s">
        <v>1994</v>
      </c>
      <c r="M377" s="381">
        <v>1</v>
      </c>
      <c r="N377" s="381">
        <v>0</v>
      </c>
      <c r="O377" s="156" t="s">
        <v>1074</v>
      </c>
      <c r="P377" s="68" t="s">
        <v>1076</v>
      </c>
      <c r="Q377" s="592"/>
      <c r="R377" s="120"/>
      <c r="S377" s="120"/>
    </row>
    <row r="378" spans="2:19" ht="15" customHeight="1">
      <c r="B378" s="66">
        <v>381</v>
      </c>
      <c r="C378" s="452" t="s">
        <v>1808</v>
      </c>
      <c r="D378" s="472" t="s">
        <v>122</v>
      </c>
      <c r="E378" s="472">
        <v>30693</v>
      </c>
      <c r="F378" s="515" t="s">
        <v>34</v>
      </c>
      <c r="G378" s="457">
        <v>751201</v>
      </c>
      <c r="H378" s="66" t="s">
        <v>162</v>
      </c>
      <c r="I378" s="424" t="s">
        <v>2283</v>
      </c>
      <c r="J378" s="133">
        <v>1</v>
      </c>
      <c r="K378" s="382">
        <v>1</v>
      </c>
      <c r="L378" s="66" t="s">
        <v>1994</v>
      </c>
      <c r="M378" s="382">
        <v>1</v>
      </c>
      <c r="N378" s="382">
        <v>1</v>
      </c>
      <c r="O378" s="68" t="s">
        <v>101</v>
      </c>
      <c r="P378" s="349" t="s">
        <v>692</v>
      </c>
      <c r="Q378" s="592"/>
      <c r="R378" s="448"/>
      <c r="S378" s="120"/>
    </row>
    <row r="379" spans="2:19" customFormat="1" ht="15" customHeight="1">
      <c r="B379" s="314">
        <v>388</v>
      </c>
      <c r="C379" s="572" t="s">
        <v>2026</v>
      </c>
      <c r="D379" s="456" t="s">
        <v>122</v>
      </c>
      <c r="E379" s="456">
        <v>60251</v>
      </c>
      <c r="F379" s="452" t="s">
        <v>33</v>
      </c>
      <c r="G379" s="457">
        <v>514101</v>
      </c>
      <c r="H379" s="66" t="s">
        <v>68</v>
      </c>
      <c r="I379" s="424" t="s">
        <v>2325</v>
      </c>
      <c r="J379" s="259">
        <v>1</v>
      </c>
      <c r="K379" s="381">
        <v>1</v>
      </c>
      <c r="L379" s="196" t="s">
        <v>1994</v>
      </c>
      <c r="M379" s="381">
        <v>1</v>
      </c>
      <c r="N379" s="381">
        <v>1</v>
      </c>
      <c r="O379" s="156" t="s">
        <v>1074</v>
      </c>
      <c r="P379" s="68" t="s">
        <v>1076</v>
      </c>
      <c r="Q379" s="592"/>
      <c r="R379" s="120"/>
      <c r="S379" s="120"/>
    </row>
    <row r="380" spans="2:19" customFormat="1" ht="15" customHeight="1">
      <c r="B380" s="22">
        <v>392</v>
      </c>
      <c r="C380" s="452" t="s">
        <v>1808</v>
      </c>
      <c r="D380" s="472" t="s">
        <v>122</v>
      </c>
      <c r="E380" s="472">
        <v>30693</v>
      </c>
      <c r="F380" s="452" t="s">
        <v>1041</v>
      </c>
      <c r="G380" s="457">
        <v>713203</v>
      </c>
      <c r="H380" s="66" t="s">
        <v>59</v>
      </c>
      <c r="I380" s="424" t="s">
        <v>2285</v>
      </c>
      <c r="J380" s="65">
        <v>1</v>
      </c>
      <c r="K380" s="382">
        <v>0</v>
      </c>
      <c r="L380" s="66" t="s">
        <v>1994</v>
      </c>
      <c r="M380" s="382">
        <v>1</v>
      </c>
      <c r="N380" s="382">
        <v>0</v>
      </c>
      <c r="O380" s="68" t="s">
        <v>101</v>
      </c>
      <c r="P380" s="349" t="s">
        <v>692</v>
      </c>
      <c r="Q380" s="592"/>
      <c r="R380" s="197"/>
      <c r="S380" s="120"/>
    </row>
    <row r="381" spans="2:19" customFormat="1" ht="15" customHeight="1">
      <c r="B381" s="314">
        <v>391</v>
      </c>
      <c r="C381" s="452" t="s">
        <v>1808</v>
      </c>
      <c r="D381" s="472" t="s">
        <v>122</v>
      </c>
      <c r="E381" s="472">
        <v>30693</v>
      </c>
      <c r="F381" s="452" t="s">
        <v>30</v>
      </c>
      <c r="G381" s="457">
        <v>752205</v>
      </c>
      <c r="H381" s="66" t="s">
        <v>62</v>
      </c>
      <c r="I381" s="424" t="s">
        <v>2280</v>
      </c>
      <c r="J381" s="133">
        <v>2</v>
      </c>
      <c r="K381" s="382">
        <v>0</v>
      </c>
      <c r="L381" s="66" t="s">
        <v>1994</v>
      </c>
      <c r="M381" s="382">
        <v>2</v>
      </c>
      <c r="N381" s="382">
        <v>0</v>
      </c>
      <c r="O381" s="68" t="s">
        <v>1054</v>
      </c>
      <c r="P381" s="68" t="s">
        <v>93</v>
      </c>
      <c r="Q381" s="197"/>
      <c r="R381" s="448"/>
      <c r="S381" s="120"/>
    </row>
    <row r="382" spans="2:19" customFormat="1" ht="15" customHeight="1">
      <c r="B382" s="66">
        <v>372</v>
      </c>
      <c r="C382" s="544" t="s">
        <v>1866</v>
      </c>
      <c r="D382" s="456" t="s">
        <v>122</v>
      </c>
      <c r="E382" s="565">
        <v>29742</v>
      </c>
      <c r="F382" s="452" t="s">
        <v>34</v>
      </c>
      <c r="G382" s="457">
        <v>751201</v>
      </c>
      <c r="H382" s="66" t="s">
        <v>162</v>
      </c>
      <c r="I382" s="424" t="s">
        <v>2283</v>
      </c>
      <c r="J382" s="259">
        <v>3</v>
      </c>
      <c r="K382" s="381">
        <v>3</v>
      </c>
      <c r="L382" s="196" t="s">
        <v>1994</v>
      </c>
      <c r="M382" s="381">
        <v>3</v>
      </c>
      <c r="N382" s="381">
        <v>3</v>
      </c>
      <c r="O382" s="68" t="s">
        <v>101</v>
      </c>
      <c r="P382" s="349" t="s">
        <v>692</v>
      </c>
      <c r="Q382" s="197"/>
      <c r="R382" s="120"/>
      <c r="S382" s="120"/>
    </row>
    <row r="383" spans="2:19" customFormat="1" ht="15" customHeight="1">
      <c r="B383" s="591">
        <v>376</v>
      </c>
      <c r="C383" s="452" t="s">
        <v>1808</v>
      </c>
      <c r="D383" s="472" t="s">
        <v>122</v>
      </c>
      <c r="E383" s="472">
        <v>30693</v>
      </c>
      <c r="F383" s="452" t="s">
        <v>91</v>
      </c>
      <c r="G383" s="457">
        <v>722307</v>
      </c>
      <c r="H383" s="66" t="s">
        <v>74</v>
      </c>
      <c r="I383" s="424" t="s">
        <v>2284</v>
      </c>
      <c r="J383" s="133">
        <v>3</v>
      </c>
      <c r="K383" s="382">
        <v>0</v>
      </c>
      <c r="L383" s="66" t="s">
        <v>1994</v>
      </c>
      <c r="M383" s="382">
        <v>3</v>
      </c>
      <c r="N383" s="382">
        <v>0</v>
      </c>
      <c r="O383" s="68" t="s">
        <v>1054</v>
      </c>
      <c r="P383" s="68" t="s">
        <v>93</v>
      </c>
      <c r="Q383" s="197"/>
      <c r="R383" s="120"/>
      <c r="S383" s="120"/>
    </row>
    <row r="384" spans="2:19" customFormat="1" ht="15" customHeight="1">
      <c r="B384" s="314">
        <v>379</v>
      </c>
      <c r="C384" s="452" t="s">
        <v>1808</v>
      </c>
      <c r="D384" s="472" t="s">
        <v>122</v>
      </c>
      <c r="E384" s="472">
        <v>30693</v>
      </c>
      <c r="F384" s="452" t="s">
        <v>47</v>
      </c>
      <c r="G384" s="457">
        <v>721306</v>
      </c>
      <c r="H384" s="66" t="s">
        <v>56</v>
      </c>
      <c r="I384" s="423" t="s">
        <v>2281</v>
      </c>
      <c r="J384" s="133">
        <v>3</v>
      </c>
      <c r="K384" s="382">
        <v>0</v>
      </c>
      <c r="L384" s="66" t="s">
        <v>1994</v>
      </c>
      <c r="M384" s="382">
        <v>3</v>
      </c>
      <c r="N384" s="382">
        <v>0</v>
      </c>
      <c r="O384" s="68" t="s">
        <v>1054</v>
      </c>
      <c r="P384" s="68" t="s">
        <v>93</v>
      </c>
      <c r="Q384" s="197"/>
      <c r="R384" s="120"/>
      <c r="S384" s="120"/>
    </row>
    <row r="385" spans="2:19" customFormat="1" ht="15" customHeight="1">
      <c r="B385" s="66">
        <v>380</v>
      </c>
      <c r="C385" s="452" t="s">
        <v>1808</v>
      </c>
      <c r="D385" s="472" t="s">
        <v>122</v>
      </c>
      <c r="E385" s="472">
        <v>30693</v>
      </c>
      <c r="F385" s="452" t="s">
        <v>1041</v>
      </c>
      <c r="G385" s="457">
        <v>713203</v>
      </c>
      <c r="H385" s="66" t="s">
        <v>59</v>
      </c>
      <c r="I385" s="424" t="s">
        <v>2283</v>
      </c>
      <c r="J385" s="65">
        <v>3</v>
      </c>
      <c r="K385" s="382">
        <v>0</v>
      </c>
      <c r="L385" s="66" t="s">
        <v>1994</v>
      </c>
      <c r="M385" s="382">
        <v>3</v>
      </c>
      <c r="N385" s="382">
        <v>0</v>
      </c>
      <c r="O385" s="68" t="s">
        <v>1054</v>
      </c>
      <c r="P385" s="68" t="s">
        <v>93</v>
      </c>
      <c r="Q385" s="120"/>
      <c r="R385" s="120"/>
      <c r="S385" s="120"/>
    </row>
    <row r="386" spans="2:19" customFormat="1" ht="15" customHeight="1">
      <c r="B386" s="22">
        <v>387</v>
      </c>
      <c r="C386" s="544" t="s">
        <v>1866</v>
      </c>
      <c r="D386" s="456" t="s">
        <v>122</v>
      </c>
      <c r="E386" s="565">
        <v>29742</v>
      </c>
      <c r="F386" s="452" t="s">
        <v>1041</v>
      </c>
      <c r="G386" s="457">
        <v>713203</v>
      </c>
      <c r="H386" s="66" t="s">
        <v>59</v>
      </c>
      <c r="I386" s="424" t="s">
        <v>2285</v>
      </c>
      <c r="J386" s="275">
        <v>4</v>
      </c>
      <c r="K386" s="557">
        <v>0</v>
      </c>
      <c r="L386" s="196" t="s">
        <v>1994</v>
      </c>
      <c r="M386" s="381">
        <v>4</v>
      </c>
      <c r="N386" s="557">
        <v>0</v>
      </c>
      <c r="O386" s="68" t="s">
        <v>101</v>
      </c>
      <c r="P386" s="349" t="s">
        <v>692</v>
      </c>
      <c r="Q386" s="197"/>
      <c r="R386" s="120"/>
      <c r="S386" s="120"/>
    </row>
    <row r="387" spans="2:19" customFormat="1" ht="15" customHeight="1">
      <c r="B387" s="66">
        <v>369</v>
      </c>
      <c r="C387" s="452" t="s">
        <v>1808</v>
      </c>
      <c r="D387" s="472" t="s">
        <v>122</v>
      </c>
      <c r="E387" s="472">
        <v>30693</v>
      </c>
      <c r="F387" s="452" t="s">
        <v>48</v>
      </c>
      <c r="G387" s="457">
        <v>741203</v>
      </c>
      <c r="H387" s="66" t="s">
        <v>57</v>
      </c>
      <c r="I387" s="424" t="s">
        <v>2282</v>
      </c>
      <c r="J387" s="133">
        <v>5</v>
      </c>
      <c r="K387" s="382">
        <v>0</v>
      </c>
      <c r="L387" s="66" t="s">
        <v>1994</v>
      </c>
      <c r="M387" s="382">
        <v>5</v>
      </c>
      <c r="N387" s="382">
        <v>0</v>
      </c>
      <c r="O387" s="68" t="s">
        <v>1054</v>
      </c>
      <c r="P387" s="68" t="s">
        <v>93</v>
      </c>
      <c r="Q387" s="272" t="s">
        <v>37</v>
      </c>
      <c r="R387" s="448"/>
      <c r="S387" s="120"/>
    </row>
    <row r="388" spans="2:19" customFormat="1" ht="15" customHeight="1">
      <c r="B388" s="66">
        <v>371</v>
      </c>
      <c r="C388" s="544" t="s">
        <v>1866</v>
      </c>
      <c r="D388" s="456" t="s">
        <v>122</v>
      </c>
      <c r="E388" s="565">
        <v>29742</v>
      </c>
      <c r="F388" s="515" t="s">
        <v>35</v>
      </c>
      <c r="G388" s="457">
        <v>741103</v>
      </c>
      <c r="H388" s="66" t="s">
        <v>49</v>
      </c>
      <c r="I388" s="424" t="s">
        <v>2281</v>
      </c>
      <c r="J388" s="259">
        <v>5</v>
      </c>
      <c r="K388" s="557">
        <v>0</v>
      </c>
      <c r="L388" s="196" t="s">
        <v>1994</v>
      </c>
      <c r="M388" s="381">
        <v>5</v>
      </c>
      <c r="N388" s="557">
        <v>0</v>
      </c>
      <c r="O388" s="68" t="s">
        <v>101</v>
      </c>
      <c r="P388" s="349" t="s">
        <v>692</v>
      </c>
      <c r="Q388" s="197"/>
      <c r="R388" s="120"/>
      <c r="S388" s="120"/>
    </row>
    <row r="389" spans="2:19" customFormat="1" ht="15" customHeight="1">
      <c r="B389" s="22">
        <v>368</v>
      </c>
      <c r="C389" s="544" t="s">
        <v>1866</v>
      </c>
      <c r="D389" s="456" t="s">
        <v>122</v>
      </c>
      <c r="E389" s="565">
        <v>29742</v>
      </c>
      <c r="F389" s="452" t="s">
        <v>30</v>
      </c>
      <c r="G389" s="457">
        <v>752205</v>
      </c>
      <c r="H389" s="66" t="s">
        <v>62</v>
      </c>
      <c r="I389" s="424" t="s">
        <v>2290</v>
      </c>
      <c r="J389" s="259">
        <v>6</v>
      </c>
      <c r="K389" s="557">
        <v>0</v>
      </c>
      <c r="L389" s="196" t="s">
        <v>1994</v>
      </c>
      <c r="M389" s="381">
        <v>6</v>
      </c>
      <c r="N389" s="557">
        <v>0</v>
      </c>
      <c r="O389" s="68" t="s">
        <v>101</v>
      </c>
      <c r="P389" s="349" t="s">
        <v>692</v>
      </c>
      <c r="Q389" s="449" t="s">
        <v>37</v>
      </c>
      <c r="R389" s="120"/>
      <c r="S389" s="120"/>
    </row>
    <row r="390" spans="2:19" customFormat="1" ht="15" customHeight="1">
      <c r="B390" s="66">
        <v>378</v>
      </c>
      <c r="C390" s="452" t="s">
        <v>1808</v>
      </c>
      <c r="D390" s="472" t="s">
        <v>122</v>
      </c>
      <c r="E390" s="472">
        <v>30693</v>
      </c>
      <c r="F390" s="452" t="s">
        <v>41</v>
      </c>
      <c r="G390" s="457">
        <v>522301</v>
      </c>
      <c r="H390" s="66" t="s">
        <v>39</v>
      </c>
      <c r="I390" s="424" t="s">
        <v>2282</v>
      </c>
      <c r="J390" s="133">
        <v>6</v>
      </c>
      <c r="K390" s="382">
        <v>3</v>
      </c>
      <c r="L390" s="66" t="s">
        <v>1994</v>
      </c>
      <c r="M390" s="382">
        <v>6</v>
      </c>
      <c r="N390" s="382">
        <v>3</v>
      </c>
      <c r="O390" s="68" t="s">
        <v>101</v>
      </c>
      <c r="P390" s="349" t="s">
        <v>692</v>
      </c>
      <c r="Q390" s="197"/>
      <c r="R390" s="120"/>
      <c r="S390" s="120"/>
    </row>
    <row r="391" spans="2:19" customFormat="1" ht="15" customHeight="1">
      <c r="B391" s="314">
        <v>382</v>
      </c>
      <c r="C391" s="544" t="s">
        <v>1866</v>
      </c>
      <c r="D391" s="456" t="s">
        <v>122</v>
      </c>
      <c r="E391" s="565">
        <v>29742</v>
      </c>
      <c r="F391" s="452" t="s">
        <v>465</v>
      </c>
      <c r="G391" s="457">
        <v>432106</v>
      </c>
      <c r="H391" s="66" t="s">
        <v>217</v>
      </c>
      <c r="I391" s="424" t="s">
        <v>2325</v>
      </c>
      <c r="J391" s="259">
        <v>6</v>
      </c>
      <c r="K391" s="381">
        <v>2</v>
      </c>
      <c r="L391" s="196" t="s">
        <v>1994</v>
      </c>
      <c r="M391" s="381">
        <v>6</v>
      </c>
      <c r="N391" s="381">
        <v>2</v>
      </c>
      <c r="O391" s="64" t="s">
        <v>1061</v>
      </c>
      <c r="P391" s="64" t="s">
        <v>32</v>
      </c>
      <c r="Q391" s="197"/>
      <c r="R391" s="272"/>
      <c r="S391" s="120"/>
    </row>
    <row r="392" spans="2:19" customFormat="1" ht="15" customHeight="1">
      <c r="B392" s="22">
        <v>390</v>
      </c>
      <c r="C392" s="452" t="s">
        <v>1808</v>
      </c>
      <c r="D392" s="472" t="s">
        <v>122</v>
      </c>
      <c r="E392" s="472">
        <v>30693</v>
      </c>
      <c r="F392" s="452" t="s">
        <v>33</v>
      </c>
      <c r="G392" s="457">
        <v>514101</v>
      </c>
      <c r="H392" s="66" t="s">
        <v>68</v>
      </c>
      <c r="I392" s="424" t="s">
        <v>2279</v>
      </c>
      <c r="J392" s="133">
        <v>6</v>
      </c>
      <c r="K392" s="382">
        <v>4</v>
      </c>
      <c r="L392" s="66" t="s">
        <v>1994</v>
      </c>
      <c r="M392" s="382">
        <v>6</v>
      </c>
      <c r="N392" s="382">
        <v>4</v>
      </c>
      <c r="O392" s="68" t="s">
        <v>101</v>
      </c>
      <c r="P392" s="349" t="s">
        <v>692</v>
      </c>
      <c r="Q392" s="197"/>
      <c r="R392" s="120"/>
      <c r="S392" s="120"/>
    </row>
    <row r="393" spans="2:19" customFormat="1" ht="15" customHeight="1">
      <c r="B393" s="66">
        <v>386</v>
      </c>
      <c r="C393" s="544" t="s">
        <v>1866</v>
      </c>
      <c r="D393" s="456" t="s">
        <v>122</v>
      </c>
      <c r="E393" s="565">
        <v>29742</v>
      </c>
      <c r="F393" s="452" t="s">
        <v>41</v>
      </c>
      <c r="G393" s="457">
        <v>522301</v>
      </c>
      <c r="H393" s="66" t="s">
        <v>39</v>
      </c>
      <c r="I393" s="426" t="s">
        <v>2325</v>
      </c>
      <c r="J393" s="259">
        <v>8</v>
      </c>
      <c r="K393" s="381">
        <v>3</v>
      </c>
      <c r="L393" s="196" t="s">
        <v>1994</v>
      </c>
      <c r="M393" s="381">
        <v>8</v>
      </c>
      <c r="N393" s="381">
        <v>3</v>
      </c>
      <c r="O393" s="68" t="s">
        <v>1061</v>
      </c>
      <c r="P393" s="68" t="s">
        <v>32</v>
      </c>
      <c r="Q393" s="197"/>
      <c r="R393" s="120"/>
      <c r="S393" s="120"/>
    </row>
    <row r="394" spans="2:19" customFormat="1" ht="15" customHeight="1">
      <c r="B394" s="66">
        <v>383</v>
      </c>
      <c r="C394" s="544" t="s">
        <v>1866</v>
      </c>
      <c r="D394" s="456" t="s">
        <v>122</v>
      </c>
      <c r="E394" s="565">
        <v>29742</v>
      </c>
      <c r="F394" s="452" t="s">
        <v>33</v>
      </c>
      <c r="G394" s="457">
        <v>514101</v>
      </c>
      <c r="H394" s="66" t="s">
        <v>68</v>
      </c>
      <c r="I394" s="426" t="s">
        <v>2352</v>
      </c>
      <c r="J394" s="259">
        <v>10</v>
      </c>
      <c r="K394" s="381">
        <v>8</v>
      </c>
      <c r="L394" s="196" t="s">
        <v>1994</v>
      </c>
      <c r="M394" s="381">
        <v>10</v>
      </c>
      <c r="N394" s="381">
        <v>8</v>
      </c>
      <c r="O394" s="68" t="s">
        <v>1061</v>
      </c>
      <c r="P394" s="68" t="s">
        <v>32</v>
      </c>
      <c r="Q394" s="197"/>
      <c r="R394" s="120"/>
      <c r="S394" s="120"/>
    </row>
    <row r="395" spans="2:19" customFormat="1" ht="15" customHeight="1">
      <c r="B395" s="22">
        <v>377</v>
      </c>
      <c r="C395" s="452" t="s">
        <v>1808</v>
      </c>
      <c r="D395" s="472" t="s">
        <v>122</v>
      </c>
      <c r="E395" s="472">
        <v>30693</v>
      </c>
      <c r="F395" s="452" t="s">
        <v>40</v>
      </c>
      <c r="G395" s="457">
        <v>512001</v>
      </c>
      <c r="H395" s="66" t="s">
        <v>72</v>
      </c>
      <c r="I395" s="424" t="s">
        <v>2290</v>
      </c>
      <c r="J395" s="133">
        <v>11</v>
      </c>
      <c r="K395" s="382">
        <v>6</v>
      </c>
      <c r="L395" s="66" t="s">
        <v>1994</v>
      </c>
      <c r="M395" s="382">
        <v>11</v>
      </c>
      <c r="N395" s="382">
        <v>6</v>
      </c>
      <c r="O395" s="68" t="s">
        <v>101</v>
      </c>
      <c r="P395" s="349" t="s">
        <v>692</v>
      </c>
      <c r="Q395" s="197"/>
      <c r="R395" s="120"/>
      <c r="S395" s="120"/>
    </row>
    <row r="396" spans="2:19" customFormat="1" ht="15" customHeight="1">
      <c r="B396" s="314">
        <v>385</v>
      </c>
      <c r="C396" s="544" t="s">
        <v>1866</v>
      </c>
      <c r="D396" s="456" t="s">
        <v>122</v>
      </c>
      <c r="E396" s="565">
        <v>29742</v>
      </c>
      <c r="F396" s="452" t="s">
        <v>31</v>
      </c>
      <c r="G396" s="457">
        <v>723103</v>
      </c>
      <c r="H396" s="66" t="s">
        <v>67</v>
      </c>
      <c r="I396" s="424" t="s">
        <v>2331</v>
      </c>
      <c r="J396" s="259">
        <v>13</v>
      </c>
      <c r="K396" s="557">
        <v>0</v>
      </c>
      <c r="L396" s="196" t="s">
        <v>1994</v>
      </c>
      <c r="M396" s="381">
        <v>13</v>
      </c>
      <c r="N396" s="557">
        <v>0</v>
      </c>
      <c r="O396" s="68" t="s">
        <v>1061</v>
      </c>
      <c r="P396" s="68" t="s">
        <v>32</v>
      </c>
      <c r="Q396" s="197"/>
      <c r="R396" s="120"/>
      <c r="S396" s="120"/>
    </row>
    <row r="397" spans="2:19" customFormat="1" ht="15" customHeight="1">
      <c r="B397" s="66">
        <v>389</v>
      </c>
      <c r="C397" s="452" t="s">
        <v>1808</v>
      </c>
      <c r="D397" s="472" t="s">
        <v>122</v>
      </c>
      <c r="E397" s="472">
        <v>30693</v>
      </c>
      <c r="F397" s="452" t="s">
        <v>31</v>
      </c>
      <c r="G397" s="457">
        <v>723103</v>
      </c>
      <c r="H397" s="66" t="s">
        <v>67</v>
      </c>
      <c r="I397" s="424" t="s">
        <v>2279</v>
      </c>
      <c r="J397" s="133">
        <v>13</v>
      </c>
      <c r="K397" s="382">
        <v>0</v>
      </c>
      <c r="L397" s="66" t="s">
        <v>1994</v>
      </c>
      <c r="M397" s="382">
        <v>12</v>
      </c>
      <c r="N397" s="382">
        <v>0</v>
      </c>
      <c r="O397" s="64" t="s">
        <v>101</v>
      </c>
      <c r="P397" s="64" t="s">
        <v>692</v>
      </c>
      <c r="Q397" s="197"/>
      <c r="R397" s="120" t="s">
        <v>93</v>
      </c>
      <c r="S397" s="120"/>
    </row>
    <row r="398" spans="2:19" customFormat="1" ht="15" customHeight="1">
      <c r="B398" s="22">
        <v>384</v>
      </c>
      <c r="C398" s="544" t="s">
        <v>1866</v>
      </c>
      <c r="D398" s="456" t="s">
        <v>122</v>
      </c>
      <c r="E398" s="565">
        <v>29742</v>
      </c>
      <c r="F398" s="452" t="s">
        <v>40</v>
      </c>
      <c r="G398" s="457">
        <v>512001</v>
      </c>
      <c r="H398" s="66" t="s">
        <v>72</v>
      </c>
      <c r="I398" s="424" t="s">
        <v>2323</v>
      </c>
      <c r="J398" s="259">
        <v>16</v>
      </c>
      <c r="K398" s="381">
        <v>11</v>
      </c>
      <c r="L398" s="196" t="s">
        <v>1994</v>
      </c>
      <c r="M398" s="381">
        <v>16</v>
      </c>
      <c r="N398" s="381">
        <v>11</v>
      </c>
      <c r="O398" s="68" t="s">
        <v>1061</v>
      </c>
      <c r="P398" s="68" t="s">
        <v>32</v>
      </c>
      <c r="Q398" s="197"/>
      <c r="R398" s="120"/>
      <c r="S398" s="120"/>
    </row>
    <row r="399" spans="2:19" customFormat="1" ht="15" customHeight="1">
      <c r="B399" s="66">
        <v>395</v>
      </c>
      <c r="C399" s="452" t="s">
        <v>2246</v>
      </c>
      <c r="D399" s="457" t="s">
        <v>2069</v>
      </c>
      <c r="E399" s="457"/>
      <c r="F399" s="452" t="s">
        <v>53</v>
      </c>
      <c r="G399" s="457">
        <v>753402</v>
      </c>
      <c r="H399" s="168" t="s">
        <v>63</v>
      </c>
      <c r="I399" s="400"/>
      <c r="J399" s="133">
        <v>2</v>
      </c>
      <c r="K399" s="382">
        <v>0</v>
      </c>
      <c r="L399" s="66"/>
      <c r="M399" s="382"/>
      <c r="N399" s="382"/>
      <c r="O399" s="171" t="s">
        <v>101</v>
      </c>
      <c r="P399" s="169" t="s">
        <v>692</v>
      </c>
      <c r="Q399" s="448"/>
      <c r="R399" s="448"/>
      <c r="S399" s="120"/>
    </row>
    <row r="400" spans="2:19" customFormat="1" ht="15" customHeight="1">
      <c r="B400" s="66">
        <v>393</v>
      </c>
      <c r="C400" s="452" t="s">
        <v>2068</v>
      </c>
      <c r="D400" s="457" t="s">
        <v>2069</v>
      </c>
      <c r="E400" s="457"/>
      <c r="F400" s="515" t="s">
        <v>71</v>
      </c>
      <c r="G400" s="457">
        <v>512001</v>
      </c>
      <c r="H400" s="168" t="s">
        <v>72</v>
      </c>
      <c r="I400" s="400" t="s">
        <v>2290</v>
      </c>
      <c r="J400" s="133">
        <v>4</v>
      </c>
      <c r="K400" s="382">
        <v>0</v>
      </c>
      <c r="L400" s="66"/>
      <c r="M400" s="382"/>
      <c r="N400" s="382"/>
      <c r="O400" s="171" t="s">
        <v>2259</v>
      </c>
      <c r="P400" s="555" t="s">
        <v>692</v>
      </c>
      <c r="Q400" s="668"/>
      <c r="R400" s="316"/>
      <c r="S400" s="315"/>
    </row>
    <row r="401" spans="2:19" customFormat="1" ht="15" customHeight="1">
      <c r="B401" s="591">
        <v>394</v>
      </c>
      <c r="C401" s="452" t="s">
        <v>2068</v>
      </c>
      <c r="D401" s="457" t="s">
        <v>2069</v>
      </c>
      <c r="E401" s="457"/>
      <c r="F401" s="452" t="s">
        <v>30</v>
      </c>
      <c r="G401" s="457">
        <v>752205</v>
      </c>
      <c r="H401" s="168" t="s">
        <v>62</v>
      </c>
      <c r="I401" s="400" t="s">
        <v>2280</v>
      </c>
      <c r="J401" s="133">
        <v>10</v>
      </c>
      <c r="K401" s="382">
        <v>0</v>
      </c>
      <c r="L401" s="66"/>
      <c r="M401" s="382"/>
      <c r="N401" s="382"/>
      <c r="O401" s="171" t="s">
        <v>101</v>
      </c>
      <c r="P401" s="555" t="s">
        <v>692</v>
      </c>
      <c r="Q401" s="550"/>
      <c r="R401" s="448"/>
      <c r="S401" s="120"/>
    </row>
    <row r="402" spans="2:19" customFormat="1" ht="15" customHeight="1">
      <c r="B402" s="66">
        <v>396</v>
      </c>
      <c r="C402" s="452" t="s">
        <v>1864</v>
      </c>
      <c r="D402" s="457" t="s">
        <v>186</v>
      </c>
      <c r="E402" s="457">
        <v>40806</v>
      </c>
      <c r="F402" s="452" t="s">
        <v>463</v>
      </c>
      <c r="G402" s="457">
        <v>753105</v>
      </c>
      <c r="H402" s="66" t="s">
        <v>457</v>
      </c>
      <c r="I402" s="73"/>
      <c r="J402" s="481">
        <v>0</v>
      </c>
      <c r="K402" s="382">
        <v>0</v>
      </c>
      <c r="L402" s="66" t="s">
        <v>1994</v>
      </c>
      <c r="M402" s="382">
        <v>0</v>
      </c>
      <c r="N402" s="382">
        <v>0</v>
      </c>
      <c r="O402" s="156"/>
      <c r="P402" s="68"/>
      <c r="Q402" s="553" t="s">
        <v>37</v>
      </c>
      <c r="R402" s="120"/>
      <c r="S402" s="120"/>
    </row>
    <row r="403" spans="2:19" customFormat="1" ht="15" customHeight="1">
      <c r="B403" s="66">
        <v>399</v>
      </c>
      <c r="C403" s="452" t="s">
        <v>1864</v>
      </c>
      <c r="D403" s="457" t="s">
        <v>186</v>
      </c>
      <c r="E403" s="457">
        <v>40806</v>
      </c>
      <c r="F403" s="452" t="s">
        <v>36</v>
      </c>
      <c r="G403" s="457">
        <v>711204</v>
      </c>
      <c r="H403" s="66" t="s">
        <v>94</v>
      </c>
      <c r="I403" s="431" t="s">
        <v>2370</v>
      </c>
      <c r="J403" s="133">
        <v>1</v>
      </c>
      <c r="K403" s="382">
        <v>0</v>
      </c>
      <c r="L403" s="66" t="s">
        <v>1994</v>
      </c>
      <c r="M403" s="382">
        <v>1</v>
      </c>
      <c r="N403" s="382">
        <v>0</v>
      </c>
      <c r="O403" s="68" t="s">
        <v>1981</v>
      </c>
      <c r="P403" s="68" t="s">
        <v>679</v>
      </c>
      <c r="Q403" s="547"/>
      <c r="R403" s="120"/>
      <c r="S403" s="120"/>
    </row>
    <row r="404" spans="2:19" customFormat="1">
      <c r="B404" s="22">
        <v>407</v>
      </c>
      <c r="C404" s="452" t="s">
        <v>1864</v>
      </c>
      <c r="D404" s="457" t="s">
        <v>186</v>
      </c>
      <c r="E404" s="457">
        <v>40806</v>
      </c>
      <c r="F404" s="452" t="s">
        <v>465</v>
      </c>
      <c r="G404" s="457">
        <v>432106</v>
      </c>
      <c r="H404" s="66" t="s">
        <v>217</v>
      </c>
      <c r="I404" s="424" t="s">
        <v>2325</v>
      </c>
      <c r="J404" s="133">
        <v>1</v>
      </c>
      <c r="K404" s="382">
        <v>0</v>
      </c>
      <c r="L404" s="66" t="s">
        <v>1994</v>
      </c>
      <c r="M404" s="382">
        <v>1</v>
      </c>
      <c r="N404" s="382">
        <v>0</v>
      </c>
      <c r="O404" s="64" t="s">
        <v>1061</v>
      </c>
      <c r="P404" s="64" t="s">
        <v>32</v>
      </c>
      <c r="Q404" s="455"/>
      <c r="R404" s="449"/>
      <c r="S404" s="120"/>
    </row>
    <row r="405" spans="2:19" customFormat="1" ht="15" customHeight="1">
      <c r="B405" s="314">
        <v>409</v>
      </c>
      <c r="C405" s="452" t="s">
        <v>1864</v>
      </c>
      <c r="D405" s="457" t="s">
        <v>186</v>
      </c>
      <c r="E405" s="457">
        <v>40806</v>
      </c>
      <c r="F405" s="452" t="s">
        <v>171</v>
      </c>
      <c r="G405" s="457">
        <v>712618</v>
      </c>
      <c r="H405" s="66" t="s">
        <v>77</v>
      </c>
      <c r="I405" s="423" t="s">
        <v>2285</v>
      </c>
      <c r="J405" s="133">
        <v>1</v>
      </c>
      <c r="K405" s="382">
        <v>0</v>
      </c>
      <c r="L405" s="66" t="s">
        <v>1994</v>
      </c>
      <c r="M405" s="382">
        <v>1</v>
      </c>
      <c r="N405" s="382">
        <v>0</v>
      </c>
      <c r="O405" s="68" t="s">
        <v>1054</v>
      </c>
      <c r="P405" s="68" t="s">
        <v>93</v>
      </c>
      <c r="Q405" s="455"/>
      <c r="R405" s="120"/>
      <c r="S405" s="120"/>
    </row>
    <row r="406" spans="2:19" customFormat="1" ht="15" customHeight="1">
      <c r="B406" s="314">
        <v>400</v>
      </c>
      <c r="C406" s="452" t="s">
        <v>1864</v>
      </c>
      <c r="D406" s="457" t="s">
        <v>186</v>
      </c>
      <c r="E406" s="457">
        <v>40806</v>
      </c>
      <c r="F406" s="452" t="s">
        <v>91</v>
      </c>
      <c r="G406" s="457">
        <v>722307</v>
      </c>
      <c r="H406" s="66" t="s">
        <v>74</v>
      </c>
      <c r="I406" s="424" t="s">
        <v>2284</v>
      </c>
      <c r="J406" s="133">
        <v>1</v>
      </c>
      <c r="K406" s="382">
        <v>0</v>
      </c>
      <c r="L406" s="66" t="s">
        <v>1994</v>
      </c>
      <c r="M406" s="382">
        <v>1</v>
      </c>
      <c r="N406" s="382">
        <v>0</v>
      </c>
      <c r="O406" s="68" t="s">
        <v>1054</v>
      </c>
      <c r="P406" s="68" t="s">
        <v>93</v>
      </c>
      <c r="Q406" s="546"/>
      <c r="R406" s="120"/>
      <c r="S406" s="120"/>
    </row>
    <row r="407" spans="2:19" customFormat="1" ht="15" customHeight="1">
      <c r="B407" s="22">
        <v>398</v>
      </c>
      <c r="C407" s="452" t="s">
        <v>1864</v>
      </c>
      <c r="D407" s="457" t="s">
        <v>186</v>
      </c>
      <c r="E407" s="457">
        <v>40806</v>
      </c>
      <c r="F407" s="452" t="s">
        <v>1998</v>
      </c>
      <c r="G407" s="457">
        <v>742202</v>
      </c>
      <c r="H407" s="66" t="s">
        <v>638</v>
      </c>
      <c r="I407" s="424" t="s">
        <v>2283</v>
      </c>
      <c r="J407" s="133">
        <v>3</v>
      </c>
      <c r="K407" s="382">
        <v>0</v>
      </c>
      <c r="L407" s="66" t="s">
        <v>1994</v>
      </c>
      <c r="M407" s="382">
        <v>3</v>
      </c>
      <c r="N407" s="382">
        <v>0</v>
      </c>
      <c r="O407" s="87" t="s">
        <v>1864</v>
      </c>
      <c r="P407" s="68" t="s">
        <v>1834</v>
      </c>
      <c r="Q407" s="449" t="s">
        <v>37</v>
      </c>
      <c r="R407" s="272"/>
      <c r="S407" s="120"/>
    </row>
    <row r="408" spans="2:19" customFormat="1" ht="15" customHeight="1">
      <c r="B408" s="66">
        <v>405</v>
      </c>
      <c r="C408" s="452" t="s">
        <v>1864</v>
      </c>
      <c r="D408" s="457" t="s">
        <v>186</v>
      </c>
      <c r="E408" s="457">
        <v>40806</v>
      </c>
      <c r="F408" s="515" t="s">
        <v>35</v>
      </c>
      <c r="G408" s="457">
        <v>741103</v>
      </c>
      <c r="H408" s="66" t="s">
        <v>49</v>
      </c>
      <c r="I408" s="424" t="s">
        <v>2285</v>
      </c>
      <c r="J408" s="133">
        <v>4</v>
      </c>
      <c r="K408" s="382">
        <v>0</v>
      </c>
      <c r="L408" s="66" t="s">
        <v>1994</v>
      </c>
      <c r="M408" s="382">
        <v>4</v>
      </c>
      <c r="N408" s="382">
        <v>0</v>
      </c>
      <c r="O408" s="68" t="s">
        <v>1054</v>
      </c>
      <c r="P408" s="68" t="s">
        <v>93</v>
      </c>
      <c r="Q408" s="272" t="s">
        <v>37</v>
      </c>
      <c r="R408" s="120"/>
      <c r="S408" s="120"/>
    </row>
    <row r="409" spans="2:19" customFormat="1" ht="15" customHeight="1">
      <c r="B409" s="66">
        <v>410</v>
      </c>
      <c r="C409" s="452" t="s">
        <v>1864</v>
      </c>
      <c r="D409" s="457" t="s">
        <v>186</v>
      </c>
      <c r="E409" s="457">
        <v>40806</v>
      </c>
      <c r="F409" s="452" t="s">
        <v>30</v>
      </c>
      <c r="G409" s="457">
        <v>752205</v>
      </c>
      <c r="H409" s="66" t="s">
        <v>62</v>
      </c>
      <c r="I409" s="424" t="s">
        <v>2280</v>
      </c>
      <c r="J409" s="436">
        <v>4</v>
      </c>
      <c r="K409" s="489">
        <v>0</v>
      </c>
      <c r="L409" s="457" t="s">
        <v>1994</v>
      </c>
      <c r="M409" s="489">
        <v>4</v>
      </c>
      <c r="N409" s="489">
        <v>0</v>
      </c>
      <c r="O409" s="68" t="s">
        <v>1054</v>
      </c>
      <c r="P409" s="68" t="s">
        <v>93</v>
      </c>
      <c r="Q409" s="197"/>
      <c r="R409" s="120"/>
      <c r="S409" s="120"/>
    </row>
    <row r="410" spans="2:19" customFormat="1" ht="15" customHeight="1">
      <c r="B410" s="591">
        <v>406</v>
      </c>
      <c r="C410" s="452" t="s">
        <v>1864</v>
      </c>
      <c r="D410" s="457" t="s">
        <v>186</v>
      </c>
      <c r="E410" s="457">
        <v>40806</v>
      </c>
      <c r="F410" s="452" t="s">
        <v>33</v>
      </c>
      <c r="G410" s="457">
        <v>514101</v>
      </c>
      <c r="H410" s="66" t="s">
        <v>68</v>
      </c>
      <c r="I410" s="424" t="s">
        <v>2285</v>
      </c>
      <c r="J410" s="133">
        <v>6</v>
      </c>
      <c r="K410" s="382">
        <v>5</v>
      </c>
      <c r="L410" s="66" t="s">
        <v>1994</v>
      </c>
      <c r="M410" s="382">
        <v>2</v>
      </c>
      <c r="N410" s="382">
        <v>1</v>
      </c>
      <c r="O410" s="68" t="s">
        <v>1858</v>
      </c>
      <c r="P410" s="68" t="s">
        <v>691</v>
      </c>
      <c r="Q410" s="197"/>
      <c r="R410" s="448"/>
      <c r="S410" s="120"/>
    </row>
    <row r="411" spans="2:19" customFormat="1" ht="15" customHeight="1">
      <c r="B411" s="314">
        <v>397</v>
      </c>
      <c r="C411" s="452" t="s">
        <v>1864</v>
      </c>
      <c r="D411" s="457" t="s">
        <v>186</v>
      </c>
      <c r="E411" s="457">
        <v>40806</v>
      </c>
      <c r="F411" s="452" t="s">
        <v>40</v>
      </c>
      <c r="G411" s="457">
        <v>512001</v>
      </c>
      <c r="H411" s="66" t="s">
        <v>72</v>
      </c>
      <c r="I411" s="428" t="s">
        <v>2284</v>
      </c>
      <c r="J411" s="133">
        <v>7</v>
      </c>
      <c r="K411" s="382">
        <v>5</v>
      </c>
      <c r="L411" s="66" t="s">
        <v>1994</v>
      </c>
      <c r="M411" s="382">
        <v>1</v>
      </c>
      <c r="N411" s="382">
        <v>1</v>
      </c>
      <c r="O411" s="68" t="s">
        <v>1858</v>
      </c>
      <c r="P411" s="68" t="s">
        <v>691</v>
      </c>
      <c r="Q411" s="592"/>
      <c r="R411" s="448"/>
      <c r="S411" s="120"/>
    </row>
    <row r="412" spans="2:19" customFormat="1" ht="15" customHeight="1">
      <c r="B412" s="66">
        <v>402</v>
      </c>
      <c r="C412" s="452" t="s">
        <v>1864</v>
      </c>
      <c r="D412" s="457" t="s">
        <v>186</v>
      </c>
      <c r="E412" s="457">
        <v>40806</v>
      </c>
      <c r="F412" s="452" t="s">
        <v>41</v>
      </c>
      <c r="G412" s="457">
        <v>522301</v>
      </c>
      <c r="H412" s="66" t="s">
        <v>39</v>
      </c>
      <c r="I412" s="428" t="s">
        <v>2283</v>
      </c>
      <c r="J412" s="133">
        <v>8</v>
      </c>
      <c r="K412" s="382">
        <v>6</v>
      </c>
      <c r="L412" s="66" t="s">
        <v>1994</v>
      </c>
      <c r="M412" s="382">
        <v>3</v>
      </c>
      <c r="N412" s="382">
        <v>2</v>
      </c>
      <c r="O412" s="68" t="s">
        <v>1858</v>
      </c>
      <c r="P412" s="68" t="s">
        <v>691</v>
      </c>
      <c r="Q412" s="332"/>
      <c r="R412" s="356"/>
      <c r="S412" s="332"/>
    </row>
    <row r="413" spans="2:19" customFormat="1" ht="15" customHeight="1">
      <c r="B413" s="22">
        <v>411</v>
      </c>
      <c r="C413" s="452" t="s">
        <v>1864</v>
      </c>
      <c r="D413" s="457" t="s">
        <v>186</v>
      </c>
      <c r="E413" s="457">
        <v>40806</v>
      </c>
      <c r="F413" s="452" t="s">
        <v>172</v>
      </c>
      <c r="G413" s="457">
        <v>722204</v>
      </c>
      <c r="H413" s="66" t="s">
        <v>164</v>
      </c>
      <c r="I413" s="424" t="s">
        <v>2322</v>
      </c>
      <c r="J413" s="133">
        <v>8</v>
      </c>
      <c r="K413" s="382">
        <v>0</v>
      </c>
      <c r="L413" s="196" t="s">
        <v>1994</v>
      </c>
      <c r="M413" s="382">
        <v>8</v>
      </c>
      <c r="N413" s="382">
        <v>0</v>
      </c>
      <c r="O413" s="68" t="s">
        <v>1980</v>
      </c>
      <c r="P413" s="68" t="s">
        <v>190</v>
      </c>
      <c r="Q413" s="197"/>
      <c r="R413" s="271" t="s">
        <v>93</v>
      </c>
      <c r="S413" s="120"/>
    </row>
    <row r="414" spans="2:19" customFormat="1" ht="15" customHeight="1">
      <c r="B414" s="66">
        <v>401</v>
      </c>
      <c r="C414" s="452" t="s">
        <v>1864</v>
      </c>
      <c r="D414" s="457" t="s">
        <v>186</v>
      </c>
      <c r="E414" s="457">
        <v>40806</v>
      </c>
      <c r="F414" s="452" t="s">
        <v>41</v>
      </c>
      <c r="G414" s="457">
        <v>522301</v>
      </c>
      <c r="H414" s="66" t="s">
        <v>39</v>
      </c>
      <c r="I414" s="427" t="s">
        <v>2281</v>
      </c>
      <c r="J414" s="133">
        <v>9</v>
      </c>
      <c r="K414" s="382">
        <v>9</v>
      </c>
      <c r="L414" s="66" t="s">
        <v>1994</v>
      </c>
      <c r="M414" s="382">
        <v>0</v>
      </c>
      <c r="N414" s="382">
        <v>0</v>
      </c>
      <c r="O414" s="68" t="s">
        <v>1858</v>
      </c>
      <c r="P414" s="68" t="s">
        <v>691</v>
      </c>
      <c r="Q414" s="332"/>
      <c r="R414" s="332"/>
      <c r="S414" s="332"/>
    </row>
    <row r="415" spans="2:19" customFormat="1" ht="15" customHeight="1">
      <c r="B415" s="314">
        <v>403</v>
      </c>
      <c r="C415" s="452" t="s">
        <v>1864</v>
      </c>
      <c r="D415" s="457" t="s">
        <v>186</v>
      </c>
      <c r="E415" s="457">
        <v>40806</v>
      </c>
      <c r="F415" s="452" t="s">
        <v>41</v>
      </c>
      <c r="G415" s="457">
        <v>522301</v>
      </c>
      <c r="H415" s="66" t="s">
        <v>39</v>
      </c>
      <c r="I415" s="428" t="s">
        <v>2284</v>
      </c>
      <c r="J415" s="133">
        <v>9</v>
      </c>
      <c r="K415" s="382">
        <v>9</v>
      </c>
      <c r="L415" s="66" t="s">
        <v>1994</v>
      </c>
      <c r="M415" s="382">
        <v>0</v>
      </c>
      <c r="N415" s="382">
        <v>0</v>
      </c>
      <c r="O415" s="68" t="s">
        <v>1858</v>
      </c>
      <c r="P415" s="68" t="s">
        <v>691</v>
      </c>
      <c r="Q415" s="272" t="s">
        <v>37</v>
      </c>
      <c r="R415" s="120"/>
      <c r="S415" s="120"/>
    </row>
    <row r="416" spans="2:19" customFormat="1" ht="15" customHeight="1">
      <c r="B416" s="22">
        <v>404</v>
      </c>
      <c r="C416" s="452" t="s">
        <v>1864</v>
      </c>
      <c r="D416" s="457" t="s">
        <v>186</v>
      </c>
      <c r="E416" s="457">
        <v>40806</v>
      </c>
      <c r="F416" s="452" t="s">
        <v>42</v>
      </c>
      <c r="G416" s="457">
        <v>741201</v>
      </c>
      <c r="H416" s="66" t="s">
        <v>161</v>
      </c>
      <c r="I416" s="426" t="s">
        <v>2285</v>
      </c>
      <c r="J416" s="133">
        <v>10</v>
      </c>
      <c r="K416" s="382">
        <v>0</v>
      </c>
      <c r="L416" s="66" t="s">
        <v>1996</v>
      </c>
      <c r="M416" s="382">
        <v>10</v>
      </c>
      <c r="N416" s="382">
        <v>0</v>
      </c>
      <c r="O416" s="68" t="s">
        <v>1981</v>
      </c>
      <c r="P416" s="68" t="s">
        <v>679</v>
      </c>
      <c r="Q416" s="272" t="s">
        <v>37</v>
      </c>
      <c r="R416" s="120"/>
      <c r="S416" s="120"/>
    </row>
    <row r="417" spans="2:19" customFormat="1" ht="15" customHeight="1">
      <c r="B417" s="66">
        <v>408</v>
      </c>
      <c r="C417" s="452" t="s">
        <v>1864</v>
      </c>
      <c r="D417" s="457" t="s">
        <v>186</v>
      </c>
      <c r="E417" s="457">
        <v>40806</v>
      </c>
      <c r="F417" s="452" t="s">
        <v>31</v>
      </c>
      <c r="G417" s="457">
        <v>723103</v>
      </c>
      <c r="H417" s="66" t="s">
        <v>67</v>
      </c>
      <c r="I417" s="426" t="s">
        <v>2288</v>
      </c>
      <c r="J417" s="133">
        <v>10</v>
      </c>
      <c r="K417" s="382">
        <v>0</v>
      </c>
      <c r="L417" s="66" t="s">
        <v>1994</v>
      </c>
      <c r="M417" s="382">
        <v>0</v>
      </c>
      <c r="N417" s="382">
        <v>0</v>
      </c>
      <c r="O417" s="68" t="s">
        <v>2079</v>
      </c>
      <c r="P417" s="68" t="s">
        <v>475</v>
      </c>
      <c r="Q417" s="449" t="s">
        <v>37</v>
      </c>
      <c r="R417" s="120"/>
      <c r="S417" s="120"/>
    </row>
    <row r="418" spans="2:19" customFormat="1" ht="15" customHeight="1">
      <c r="B418" s="314">
        <v>412</v>
      </c>
      <c r="C418" s="440" t="s">
        <v>2248</v>
      </c>
      <c r="D418" s="444" t="s">
        <v>2086</v>
      </c>
      <c r="E418" s="457"/>
      <c r="F418" s="452" t="s">
        <v>31</v>
      </c>
      <c r="G418" s="457">
        <v>723103</v>
      </c>
      <c r="H418" s="66" t="s">
        <v>67</v>
      </c>
      <c r="I418" s="430" t="s">
        <v>2282</v>
      </c>
      <c r="J418" s="133">
        <v>1</v>
      </c>
      <c r="K418" s="382">
        <v>0</v>
      </c>
      <c r="L418" s="66" t="s">
        <v>1996</v>
      </c>
      <c r="M418" s="382">
        <v>0</v>
      </c>
      <c r="N418" s="382">
        <v>0</v>
      </c>
      <c r="O418" s="68" t="s">
        <v>1054</v>
      </c>
      <c r="P418" s="68" t="s">
        <v>93</v>
      </c>
      <c r="Q418" s="295"/>
      <c r="R418" s="295"/>
      <c r="S418" s="295"/>
    </row>
    <row r="419" spans="2:19" customFormat="1" ht="15" customHeight="1">
      <c r="B419" s="22">
        <v>414</v>
      </c>
      <c r="C419" s="440" t="s">
        <v>2085</v>
      </c>
      <c r="D419" s="444" t="s">
        <v>2086</v>
      </c>
      <c r="E419" s="457"/>
      <c r="F419" s="452" t="s">
        <v>31</v>
      </c>
      <c r="G419" s="457">
        <v>723103</v>
      </c>
      <c r="H419" s="66" t="s">
        <v>67</v>
      </c>
      <c r="I419" s="430" t="s">
        <v>2282</v>
      </c>
      <c r="J419" s="133">
        <v>1</v>
      </c>
      <c r="K419" s="382">
        <v>0</v>
      </c>
      <c r="L419" s="66" t="s">
        <v>1996</v>
      </c>
      <c r="M419" s="382">
        <v>0</v>
      </c>
      <c r="N419" s="382">
        <v>0</v>
      </c>
      <c r="O419" s="68" t="s">
        <v>1054</v>
      </c>
      <c r="P419" s="68" t="s">
        <v>93</v>
      </c>
      <c r="Q419" s="197"/>
      <c r="R419" s="120"/>
      <c r="S419" s="120"/>
    </row>
    <row r="420" spans="2:19" customFormat="1" ht="15" customHeight="1">
      <c r="B420" s="314">
        <v>415</v>
      </c>
      <c r="C420" s="440" t="s">
        <v>2251</v>
      </c>
      <c r="D420" s="444" t="s">
        <v>2086</v>
      </c>
      <c r="E420" s="457"/>
      <c r="F420" s="452" t="s">
        <v>31</v>
      </c>
      <c r="G420" s="457">
        <v>723103</v>
      </c>
      <c r="H420" s="66" t="s">
        <v>67</v>
      </c>
      <c r="I420" s="423" t="s">
        <v>2279</v>
      </c>
      <c r="J420" s="133">
        <v>1</v>
      </c>
      <c r="K420" s="382">
        <v>0</v>
      </c>
      <c r="L420" s="66" t="s">
        <v>1996</v>
      </c>
      <c r="M420" s="382">
        <v>0</v>
      </c>
      <c r="N420" s="382">
        <v>0</v>
      </c>
      <c r="O420" s="68" t="s">
        <v>1054</v>
      </c>
      <c r="P420" s="68" t="s">
        <v>93</v>
      </c>
      <c r="Q420" s="197"/>
      <c r="R420" s="120"/>
      <c r="S420" s="120"/>
    </row>
    <row r="421" spans="2:19" customFormat="1" ht="15" customHeight="1">
      <c r="B421" s="66">
        <v>413</v>
      </c>
      <c r="C421" s="440" t="s">
        <v>2247</v>
      </c>
      <c r="D421" s="444" t="s">
        <v>2086</v>
      </c>
      <c r="E421" s="457"/>
      <c r="F421" s="452" t="s">
        <v>31</v>
      </c>
      <c r="G421" s="457">
        <v>723103</v>
      </c>
      <c r="H421" s="66" t="s">
        <v>67</v>
      </c>
      <c r="I421" s="601" t="s">
        <v>2282</v>
      </c>
      <c r="J421" s="133">
        <v>2</v>
      </c>
      <c r="K421" s="382">
        <v>0</v>
      </c>
      <c r="L421" s="66" t="s">
        <v>1996</v>
      </c>
      <c r="M421" s="382">
        <v>0</v>
      </c>
      <c r="N421" s="382">
        <v>0</v>
      </c>
      <c r="O421" s="68" t="s">
        <v>1054</v>
      </c>
      <c r="P421" s="68" t="s">
        <v>93</v>
      </c>
      <c r="Q421" s="295"/>
      <c r="R421" s="295"/>
      <c r="S421" s="295"/>
    </row>
    <row r="422" spans="2:19" customFormat="1" ht="15" customHeight="1">
      <c r="B422" s="22">
        <v>416</v>
      </c>
      <c r="C422" s="452" t="s">
        <v>2015</v>
      </c>
      <c r="D422" s="457" t="s">
        <v>471</v>
      </c>
      <c r="E422" s="457">
        <v>106261</v>
      </c>
      <c r="F422" s="452" t="s">
        <v>91</v>
      </c>
      <c r="G422" s="457">
        <v>722307</v>
      </c>
      <c r="H422" s="66" t="s">
        <v>74</v>
      </c>
      <c r="I422" s="73"/>
      <c r="J422" s="481">
        <v>0</v>
      </c>
      <c r="K422" s="558">
        <v>0</v>
      </c>
      <c r="L422" s="266" t="s">
        <v>1996</v>
      </c>
      <c r="M422" s="558">
        <v>0</v>
      </c>
      <c r="N422" s="558">
        <v>0</v>
      </c>
      <c r="O422" s="68" t="s">
        <v>1054</v>
      </c>
      <c r="P422" s="68" t="s">
        <v>93</v>
      </c>
      <c r="Q422" s="592"/>
      <c r="R422" s="120"/>
      <c r="S422" s="120"/>
    </row>
    <row r="423" spans="2:19" customFormat="1" ht="15" customHeight="1">
      <c r="B423" s="66">
        <v>417</v>
      </c>
      <c r="C423" s="452" t="s">
        <v>2015</v>
      </c>
      <c r="D423" s="457" t="s">
        <v>471</v>
      </c>
      <c r="E423" s="457">
        <v>106261</v>
      </c>
      <c r="F423" s="452" t="s">
        <v>36</v>
      </c>
      <c r="G423" s="457">
        <v>711204</v>
      </c>
      <c r="H423" s="66" t="s">
        <v>94</v>
      </c>
      <c r="I423" s="431" t="s">
        <v>2370</v>
      </c>
      <c r="J423" s="261">
        <v>1</v>
      </c>
      <c r="K423" s="558">
        <v>0</v>
      </c>
      <c r="L423" s="266" t="s">
        <v>1994</v>
      </c>
      <c r="M423" s="558">
        <v>1</v>
      </c>
      <c r="N423" s="558">
        <v>0</v>
      </c>
      <c r="O423" s="68" t="s">
        <v>1981</v>
      </c>
      <c r="P423" s="68" t="s">
        <v>679</v>
      </c>
      <c r="Q423" s="197"/>
      <c r="R423" s="120"/>
      <c r="S423" s="120"/>
    </row>
    <row r="424" spans="2:19" customFormat="1" ht="15" customHeight="1">
      <c r="B424" s="314">
        <v>418</v>
      </c>
      <c r="C424" s="452" t="s">
        <v>2015</v>
      </c>
      <c r="D424" s="457" t="s">
        <v>471</v>
      </c>
      <c r="E424" s="457">
        <v>106261</v>
      </c>
      <c r="F424" s="452" t="s">
        <v>33</v>
      </c>
      <c r="G424" s="457">
        <v>514101</v>
      </c>
      <c r="H424" s="66" t="s">
        <v>68</v>
      </c>
      <c r="I424" s="424" t="s">
        <v>2284</v>
      </c>
      <c r="J424" s="262">
        <v>1</v>
      </c>
      <c r="K424" s="559">
        <v>1</v>
      </c>
      <c r="L424" s="288" t="s">
        <v>1994</v>
      </c>
      <c r="M424" s="559">
        <v>1</v>
      </c>
      <c r="N424" s="559">
        <v>1</v>
      </c>
      <c r="O424" s="68" t="s">
        <v>1858</v>
      </c>
      <c r="P424" s="68" t="s">
        <v>691</v>
      </c>
      <c r="Q424" s="120"/>
      <c r="R424" s="120"/>
      <c r="S424" s="120"/>
    </row>
    <row r="425" spans="2:19" customFormat="1" ht="15" customHeight="1">
      <c r="B425" s="22">
        <v>419</v>
      </c>
      <c r="C425" s="452" t="s">
        <v>2015</v>
      </c>
      <c r="D425" s="457" t="s">
        <v>471</v>
      </c>
      <c r="E425" s="457">
        <v>106261</v>
      </c>
      <c r="F425" s="515" t="s">
        <v>35</v>
      </c>
      <c r="G425" s="457">
        <v>741103</v>
      </c>
      <c r="H425" s="66" t="s">
        <v>49</v>
      </c>
      <c r="I425" s="431" t="s">
        <v>2370</v>
      </c>
      <c r="J425" s="261">
        <v>2</v>
      </c>
      <c r="K425" s="558">
        <v>0</v>
      </c>
      <c r="L425" s="266" t="s">
        <v>1994</v>
      </c>
      <c r="M425" s="558">
        <v>2</v>
      </c>
      <c r="N425" s="558">
        <v>0</v>
      </c>
      <c r="O425" s="68" t="s">
        <v>1981</v>
      </c>
      <c r="P425" s="68" t="s">
        <v>679</v>
      </c>
      <c r="Q425" s="197"/>
      <c r="R425" s="120"/>
      <c r="S425" s="120"/>
    </row>
    <row r="426" spans="2:19" customFormat="1" ht="15" customHeight="1">
      <c r="B426" s="66">
        <v>422</v>
      </c>
      <c r="C426" s="452" t="s">
        <v>2015</v>
      </c>
      <c r="D426" s="457" t="s">
        <v>471</v>
      </c>
      <c r="E426" s="457">
        <v>106261</v>
      </c>
      <c r="F426" s="452" t="s">
        <v>31</v>
      </c>
      <c r="G426" s="457">
        <v>723103</v>
      </c>
      <c r="H426" s="66" t="s">
        <v>67</v>
      </c>
      <c r="I426" s="424" t="s">
        <v>2287</v>
      </c>
      <c r="J426" s="261">
        <v>2</v>
      </c>
      <c r="K426" s="558">
        <v>0</v>
      </c>
      <c r="L426" s="266" t="s">
        <v>1994</v>
      </c>
      <c r="M426" s="558">
        <v>0</v>
      </c>
      <c r="N426" s="558">
        <v>0</v>
      </c>
      <c r="O426" s="68" t="s">
        <v>2079</v>
      </c>
      <c r="P426" s="68" t="s">
        <v>475</v>
      </c>
      <c r="Q426" s="197"/>
      <c r="R426" s="120"/>
      <c r="S426" s="120"/>
    </row>
    <row r="427" spans="2:19" customFormat="1" ht="15" customHeight="1">
      <c r="B427" s="66">
        <v>420</v>
      </c>
      <c r="C427" s="452" t="s">
        <v>2015</v>
      </c>
      <c r="D427" s="457" t="s">
        <v>471</v>
      </c>
      <c r="E427" s="457">
        <v>106261</v>
      </c>
      <c r="F427" s="452" t="s">
        <v>41</v>
      </c>
      <c r="G427" s="457">
        <v>522301</v>
      </c>
      <c r="H427" s="66" t="s">
        <v>39</v>
      </c>
      <c r="I427" s="424" t="s">
        <v>2283</v>
      </c>
      <c r="J427" s="261">
        <v>3</v>
      </c>
      <c r="K427" s="558">
        <v>3</v>
      </c>
      <c r="L427" s="266" t="s">
        <v>1994</v>
      </c>
      <c r="M427" s="558">
        <v>3</v>
      </c>
      <c r="N427" s="558">
        <v>3</v>
      </c>
      <c r="O427" s="68" t="s">
        <v>1858</v>
      </c>
      <c r="P427" s="68" t="s">
        <v>691</v>
      </c>
      <c r="Q427" s="197"/>
      <c r="R427" s="120"/>
      <c r="S427" s="120"/>
    </row>
    <row r="428" spans="2:19" customFormat="1" ht="15" customHeight="1">
      <c r="B428" s="591">
        <v>421</v>
      </c>
      <c r="C428" s="452" t="s">
        <v>2015</v>
      </c>
      <c r="D428" s="457" t="s">
        <v>471</v>
      </c>
      <c r="E428" s="457">
        <v>106261</v>
      </c>
      <c r="F428" s="452" t="s">
        <v>40</v>
      </c>
      <c r="G428" s="457">
        <v>512001</v>
      </c>
      <c r="H428" s="66" t="s">
        <v>72</v>
      </c>
      <c r="I428" s="424" t="s">
        <v>2282</v>
      </c>
      <c r="J428" s="261">
        <v>3</v>
      </c>
      <c r="K428" s="558">
        <v>1</v>
      </c>
      <c r="L428" s="266" t="s">
        <v>1994</v>
      </c>
      <c r="M428" s="558">
        <v>3</v>
      </c>
      <c r="N428" s="558">
        <v>1</v>
      </c>
      <c r="O428" s="68" t="s">
        <v>1858</v>
      </c>
      <c r="P428" s="68" t="s">
        <v>691</v>
      </c>
      <c r="Q428" s="197"/>
      <c r="R428" s="448"/>
      <c r="S428" s="120"/>
    </row>
    <row r="429" spans="2:19" customFormat="1" ht="15" customHeight="1">
      <c r="B429" s="314">
        <v>427</v>
      </c>
      <c r="C429" s="519" t="s">
        <v>1059</v>
      </c>
      <c r="D429" s="457" t="s">
        <v>204</v>
      </c>
      <c r="E429" s="457">
        <v>84234</v>
      </c>
      <c r="F429" s="452" t="s">
        <v>31</v>
      </c>
      <c r="G429" s="457">
        <v>723103</v>
      </c>
      <c r="H429" s="66" t="s">
        <v>67</v>
      </c>
      <c r="I429" s="73"/>
      <c r="J429" s="481">
        <v>0</v>
      </c>
      <c r="K429" s="382">
        <v>0</v>
      </c>
      <c r="L429" s="66" t="s">
        <v>1996</v>
      </c>
      <c r="M429" s="382">
        <v>0</v>
      </c>
      <c r="N429" s="382">
        <v>0</v>
      </c>
      <c r="O429" s="68" t="s">
        <v>2151</v>
      </c>
      <c r="P429" s="68" t="s">
        <v>2158</v>
      </c>
      <c r="Q429" s="595"/>
      <c r="R429" s="670"/>
      <c r="S429" s="294"/>
    </row>
    <row r="430" spans="2:19" customFormat="1" ht="15" customHeight="1">
      <c r="B430" s="314">
        <v>430</v>
      </c>
      <c r="C430" s="519" t="s">
        <v>1059</v>
      </c>
      <c r="D430" s="457" t="s">
        <v>204</v>
      </c>
      <c r="E430" s="457">
        <v>84234</v>
      </c>
      <c r="F430" s="452" t="s">
        <v>41</v>
      </c>
      <c r="G430" s="457">
        <v>522301</v>
      </c>
      <c r="H430" s="66" t="s">
        <v>39</v>
      </c>
      <c r="I430" s="73"/>
      <c r="J430" s="481">
        <v>0</v>
      </c>
      <c r="K430" s="382">
        <v>0</v>
      </c>
      <c r="L430" s="66" t="s">
        <v>1994</v>
      </c>
      <c r="M430" s="382">
        <v>0</v>
      </c>
      <c r="N430" s="382">
        <v>0</v>
      </c>
      <c r="O430" s="68" t="s">
        <v>1061</v>
      </c>
      <c r="P430" s="68" t="s">
        <v>32</v>
      </c>
      <c r="Q430" s="448"/>
      <c r="R430" s="120"/>
      <c r="S430" s="120"/>
    </row>
    <row r="431" spans="2:19" customFormat="1" ht="15" customHeight="1">
      <c r="B431" s="591">
        <v>424</v>
      </c>
      <c r="C431" s="519" t="s">
        <v>1059</v>
      </c>
      <c r="D431" s="457" t="s">
        <v>204</v>
      </c>
      <c r="E431" s="457">
        <v>84234</v>
      </c>
      <c r="F431" s="452" t="s">
        <v>35</v>
      </c>
      <c r="G431" s="457">
        <v>741103</v>
      </c>
      <c r="H431" s="66" t="s">
        <v>49</v>
      </c>
      <c r="I431" s="424" t="s">
        <v>2285</v>
      </c>
      <c r="J431" s="133">
        <v>1</v>
      </c>
      <c r="K431" s="382">
        <v>0</v>
      </c>
      <c r="L431" s="66" t="s">
        <v>1996</v>
      </c>
      <c r="M431" s="382">
        <v>1</v>
      </c>
      <c r="N431" s="382">
        <v>0</v>
      </c>
      <c r="O431" s="68" t="s">
        <v>1054</v>
      </c>
      <c r="P431" s="68" t="s">
        <v>93</v>
      </c>
      <c r="Q431" s="448"/>
      <c r="R431" s="448"/>
      <c r="S431" s="120"/>
    </row>
    <row r="432" spans="2:19" customFormat="1" ht="15" customHeight="1">
      <c r="B432" s="66">
        <v>425</v>
      </c>
      <c r="C432" s="519" t="s">
        <v>1059</v>
      </c>
      <c r="D432" s="457" t="s">
        <v>204</v>
      </c>
      <c r="E432" s="457">
        <v>84234</v>
      </c>
      <c r="F432" s="452" t="s">
        <v>33</v>
      </c>
      <c r="G432" s="457">
        <v>514101</v>
      </c>
      <c r="H432" s="66" t="s">
        <v>68</v>
      </c>
      <c r="I432" s="424" t="s">
        <v>2352</v>
      </c>
      <c r="J432" s="133">
        <v>2</v>
      </c>
      <c r="K432" s="382">
        <v>1</v>
      </c>
      <c r="L432" s="66" t="s">
        <v>1994</v>
      </c>
      <c r="M432" s="382">
        <v>2</v>
      </c>
      <c r="N432" s="382">
        <v>1</v>
      </c>
      <c r="O432" s="68" t="s">
        <v>1061</v>
      </c>
      <c r="P432" s="68" t="s">
        <v>32</v>
      </c>
      <c r="Q432" s="546"/>
      <c r="R432" s="271"/>
      <c r="S432" s="120"/>
    </row>
    <row r="433" spans="2:19" customFormat="1" ht="15" customHeight="1">
      <c r="B433" s="66">
        <v>428</v>
      </c>
      <c r="C433" s="519" t="s">
        <v>1059</v>
      </c>
      <c r="D433" s="457" t="s">
        <v>204</v>
      </c>
      <c r="E433" s="457">
        <v>84234</v>
      </c>
      <c r="F433" s="452" t="s">
        <v>2082</v>
      </c>
      <c r="G433" s="457">
        <v>816003</v>
      </c>
      <c r="H433" s="66" t="s">
        <v>1034</v>
      </c>
      <c r="I433" s="424" t="s">
        <v>2285</v>
      </c>
      <c r="J433" s="133">
        <v>2</v>
      </c>
      <c r="K433" s="382">
        <v>0</v>
      </c>
      <c r="L433" s="66" t="s">
        <v>1996</v>
      </c>
      <c r="M433" s="382">
        <v>2</v>
      </c>
      <c r="N433" s="382">
        <v>0</v>
      </c>
      <c r="O433" s="68" t="s">
        <v>1981</v>
      </c>
      <c r="P433" s="68" t="s">
        <v>679</v>
      </c>
      <c r="Q433" s="120"/>
      <c r="R433" s="272"/>
      <c r="S433" s="120"/>
    </row>
    <row r="434" spans="2:19" customFormat="1" ht="15" customHeight="1">
      <c r="B434" s="22">
        <v>429</v>
      </c>
      <c r="C434" s="519" t="s">
        <v>1059</v>
      </c>
      <c r="D434" s="457" t="s">
        <v>204</v>
      </c>
      <c r="E434" s="457">
        <v>84234</v>
      </c>
      <c r="F434" s="452" t="s">
        <v>52</v>
      </c>
      <c r="G434" s="457">
        <v>751204</v>
      </c>
      <c r="H434" s="66" t="s">
        <v>61</v>
      </c>
      <c r="I434" s="424" t="s">
        <v>2285</v>
      </c>
      <c r="J434" s="133">
        <v>2</v>
      </c>
      <c r="K434" s="382">
        <v>0</v>
      </c>
      <c r="L434" s="66" t="s">
        <v>1996</v>
      </c>
      <c r="M434" s="382">
        <v>2</v>
      </c>
      <c r="N434" s="382">
        <v>0</v>
      </c>
      <c r="O434" s="68" t="s">
        <v>1054</v>
      </c>
      <c r="P434" s="68" t="s">
        <v>93</v>
      </c>
      <c r="Q434" s="120"/>
      <c r="R434" s="120"/>
      <c r="S434" s="120"/>
    </row>
    <row r="435" spans="2:19" customFormat="1" ht="15" customHeight="1">
      <c r="B435" s="66">
        <v>426</v>
      </c>
      <c r="C435" s="519" t="s">
        <v>1059</v>
      </c>
      <c r="D435" s="457" t="s">
        <v>204</v>
      </c>
      <c r="E435" s="457">
        <v>84234</v>
      </c>
      <c r="F435" s="452" t="s">
        <v>40</v>
      </c>
      <c r="G435" s="457">
        <v>512001</v>
      </c>
      <c r="H435" s="66" t="s">
        <v>72</v>
      </c>
      <c r="I435" s="424" t="s">
        <v>2323</v>
      </c>
      <c r="J435" s="133">
        <v>4</v>
      </c>
      <c r="K435" s="382">
        <v>2</v>
      </c>
      <c r="L435" s="66" t="s">
        <v>1994</v>
      </c>
      <c r="M435" s="382">
        <v>4</v>
      </c>
      <c r="N435" s="382">
        <v>2</v>
      </c>
      <c r="O435" s="68" t="s">
        <v>1061</v>
      </c>
      <c r="P435" s="68" t="s">
        <v>32</v>
      </c>
      <c r="Q435" s="592"/>
      <c r="R435" s="448"/>
      <c r="S435" s="120"/>
    </row>
    <row r="436" spans="2:19" customFormat="1" ht="15" customHeight="1">
      <c r="B436" s="66">
        <v>431</v>
      </c>
      <c r="C436" s="519" t="s">
        <v>1059</v>
      </c>
      <c r="D436" s="457" t="s">
        <v>204</v>
      </c>
      <c r="E436" s="457">
        <v>84234</v>
      </c>
      <c r="F436" s="452" t="s">
        <v>41</v>
      </c>
      <c r="G436" s="457">
        <v>522301</v>
      </c>
      <c r="H436" s="66" t="s">
        <v>39</v>
      </c>
      <c r="I436" s="424" t="s">
        <v>2283</v>
      </c>
      <c r="J436" s="133">
        <v>5</v>
      </c>
      <c r="K436" s="382">
        <v>2</v>
      </c>
      <c r="L436" s="66" t="s">
        <v>1994</v>
      </c>
      <c r="M436" s="382">
        <v>2</v>
      </c>
      <c r="N436" s="382">
        <v>2</v>
      </c>
      <c r="O436" s="68" t="s">
        <v>1858</v>
      </c>
      <c r="P436" s="68" t="s">
        <v>691</v>
      </c>
      <c r="Q436" s="282"/>
      <c r="R436" s="282"/>
      <c r="S436" s="282"/>
    </row>
    <row r="437" spans="2:19" customFormat="1" ht="15" customHeight="1">
      <c r="B437" s="22">
        <v>423</v>
      </c>
      <c r="C437" s="519" t="s">
        <v>1059</v>
      </c>
      <c r="D437" s="457" t="s">
        <v>204</v>
      </c>
      <c r="E437" s="457">
        <v>84234</v>
      </c>
      <c r="F437" s="452" t="s">
        <v>189</v>
      </c>
      <c r="G437" s="457">
        <v>711402</v>
      </c>
      <c r="H437" s="66" t="s">
        <v>681</v>
      </c>
      <c r="I437" s="424" t="s">
        <v>2337</v>
      </c>
      <c r="J437" s="133">
        <v>7</v>
      </c>
      <c r="K437" s="382">
        <v>0</v>
      </c>
      <c r="L437" s="66" t="s">
        <v>1996</v>
      </c>
      <c r="M437" s="382">
        <v>0</v>
      </c>
      <c r="N437" s="382">
        <v>0</v>
      </c>
      <c r="O437" s="156" t="s">
        <v>2157</v>
      </c>
      <c r="P437" s="68" t="s">
        <v>2158</v>
      </c>
      <c r="Q437" s="120"/>
      <c r="R437" s="448"/>
      <c r="S437" s="120"/>
    </row>
    <row r="438" spans="2:19" customFormat="1" ht="15" customHeight="1">
      <c r="B438" s="66">
        <v>432</v>
      </c>
      <c r="C438" s="518" t="s">
        <v>2027</v>
      </c>
      <c r="D438" s="472" t="s">
        <v>454</v>
      </c>
      <c r="E438" s="472">
        <v>13181</v>
      </c>
      <c r="F438" s="515" t="s">
        <v>35</v>
      </c>
      <c r="G438" s="457">
        <v>741103</v>
      </c>
      <c r="H438" s="66" t="s">
        <v>49</v>
      </c>
      <c r="I438" s="424" t="s">
        <v>2285</v>
      </c>
      <c r="J438" s="133">
        <v>1</v>
      </c>
      <c r="K438" s="382">
        <v>0</v>
      </c>
      <c r="L438" s="66" t="s">
        <v>1996</v>
      </c>
      <c r="M438" s="382">
        <v>0</v>
      </c>
      <c r="N438" s="382">
        <v>0</v>
      </c>
      <c r="O438" s="68" t="s">
        <v>1054</v>
      </c>
      <c r="P438" s="68" t="s">
        <v>93</v>
      </c>
      <c r="Q438" s="448"/>
      <c r="R438" s="448"/>
      <c r="S438" s="120"/>
    </row>
    <row r="439" spans="2:19" customFormat="1" ht="15" customHeight="1">
      <c r="B439" s="66">
        <v>434</v>
      </c>
      <c r="C439" s="518" t="s">
        <v>2027</v>
      </c>
      <c r="D439" s="472" t="s">
        <v>454</v>
      </c>
      <c r="E439" s="472">
        <v>13181</v>
      </c>
      <c r="F439" s="452" t="s">
        <v>1832</v>
      </c>
      <c r="G439" s="457">
        <v>711301</v>
      </c>
      <c r="H439" s="66" t="s">
        <v>455</v>
      </c>
      <c r="I439" s="426" t="s">
        <v>2281</v>
      </c>
      <c r="J439" s="133">
        <v>1</v>
      </c>
      <c r="K439" s="382">
        <v>0</v>
      </c>
      <c r="L439" s="66" t="s">
        <v>1996</v>
      </c>
      <c r="M439" s="382">
        <v>1</v>
      </c>
      <c r="N439" s="382">
        <v>0</v>
      </c>
      <c r="O439" s="68" t="s">
        <v>1054</v>
      </c>
      <c r="P439" s="68" t="s">
        <v>93</v>
      </c>
      <c r="Q439" s="449" t="s">
        <v>37</v>
      </c>
      <c r="R439" s="448"/>
      <c r="S439" s="120"/>
    </row>
    <row r="440" spans="2:19" customFormat="1" ht="15" customHeight="1">
      <c r="B440" s="22">
        <v>437</v>
      </c>
      <c r="C440" s="518" t="s">
        <v>2027</v>
      </c>
      <c r="D440" s="472" t="s">
        <v>454</v>
      </c>
      <c r="E440" s="472">
        <v>13181</v>
      </c>
      <c r="F440" s="452" t="s">
        <v>171</v>
      </c>
      <c r="G440" s="457">
        <v>712618</v>
      </c>
      <c r="H440" s="66" t="s">
        <v>77</v>
      </c>
      <c r="I440" s="423" t="s">
        <v>2285</v>
      </c>
      <c r="J440" s="133">
        <v>1</v>
      </c>
      <c r="K440" s="382">
        <v>0</v>
      </c>
      <c r="L440" s="66" t="s">
        <v>1996</v>
      </c>
      <c r="M440" s="382">
        <v>0</v>
      </c>
      <c r="N440" s="382">
        <v>0</v>
      </c>
      <c r="O440" s="68" t="s">
        <v>1054</v>
      </c>
      <c r="P440" s="68" t="s">
        <v>93</v>
      </c>
      <c r="Q440" s="592"/>
      <c r="R440" s="448"/>
      <c r="S440" s="120"/>
    </row>
    <row r="441" spans="2:19" customFormat="1" ht="15" customHeight="1">
      <c r="B441" s="66">
        <v>438</v>
      </c>
      <c r="C441" s="518" t="s">
        <v>2027</v>
      </c>
      <c r="D441" s="472" t="s">
        <v>454</v>
      </c>
      <c r="E441" s="472">
        <v>13181</v>
      </c>
      <c r="F441" s="452" t="s">
        <v>51</v>
      </c>
      <c r="G441" s="457">
        <v>712905</v>
      </c>
      <c r="H441" s="66" t="s">
        <v>60</v>
      </c>
      <c r="I441" s="424" t="s">
        <v>2366</v>
      </c>
      <c r="J441" s="133">
        <v>1</v>
      </c>
      <c r="K441" s="382">
        <v>0</v>
      </c>
      <c r="L441" s="66" t="s">
        <v>1996</v>
      </c>
      <c r="M441" s="382">
        <v>1</v>
      </c>
      <c r="N441" s="382">
        <v>0</v>
      </c>
      <c r="O441" s="64" t="s">
        <v>1981</v>
      </c>
      <c r="P441" s="64" t="s">
        <v>679</v>
      </c>
      <c r="Q441" s="592"/>
      <c r="R441" s="449"/>
      <c r="S441" s="120"/>
    </row>
    <row r="442" spans="2:19" customFormat="1" ht="15" customHeight="1">
      <c r="B442" s="314">
        <v>442</v>
      </c>
      <c r="C442" s="518" t="s">
        <v>2027</v>
      </c>
      <c r="D442" s="472" t="s">
        <v>454</v>
      </c>
      <c r="E442" s="472">
        <v>13181</v>
      </c>
      <c r="F442" s="452" t="s">
        <v>30</v>
      </c>
      <c r="G442" s="457">
        <v>752205</v>
      </c>
      <c r="H442" s="66" t="s">
        <v>62</v>
      </c>
      <c r="I442" s="426" t="s">
        <v>2280</v>
      </c>
      <c r="J442" s="133">
        <v>1</v>
      </c>
      <c r="K442" s="382">
        <v>0</v>
      </c>
      <c r="L442" s="66" t="s">
        <v>1996</v>
      </c>
      <c r="M442" s="382">
        <v>0</v>
      </c>
      <c r="N442" s="382">
        <v>0</v>
      </c>
      <c r="O442" s="68" t="s">
        <v>1054</v>
      </c>
      <c r="P442" s="68" t="s">
        <v>93</v>
      </c>
      <c r="Q442" s="592"/>
      <c r="R442" s="271"/>
      <c r="S442" s="120"/>
    </row>
    <row r="443" spans="2:19" customFormat="1" ht="15" customHeight="1">
      <c r="B443" s="22">
        <v>443</v>
      </c>
      <c r="C443" s="518" t="s">
        <v>2027</v>
      </c>
      <c r="D443" s="472" t="s">
        <v>454</v>
      </c>
      <c r="E443" s="472">
        <v>13181</v>
      </c>
      <c r="F443" s="452" t="s">
        <v>172</v>
      </c>
      <c r="G443" s="457">
        <v>722204</v>
      </c>
      <c r="H443" s="189" t="s">
        <v>164</v>
      </c>
      <c r="I443" s="426" t="s">
        <v>2282</v>
      </c>
      <c r="J443" s="133">
        <v>1</v>
      </c>
      <c r="K443" s="382">
        <v>0</v>
      </c>
      <c r="L443" s="66" t="s">
        <v>1996</v>
      </c>
      <c r="M443" s="382">
        <v>0</v>
      </c>
      <c r="N443" s="382">
        <v>0</v>
      </c>
      <c r="O443" s="68" t="s">
        <v>1054</v>
      </c>
      <c r="P443" s="68" t="s">
        <v>93</v>
      </c>
      <c r="Q443" s="592"/>
      <c r="R443" s="120"/>
      <c r="S443" s="120"/>
    </row>
    <row r="444" spans="2:19" customFormat="1" ht="15" customHeight="1">
      <c r="B444" s="314">
        <v>433</v>
      </c>
      <c r="C444" s="518" t="s">
        <v>2027</v>
      </c>
      <c r="D444" s="472" t="s">
        <v>454</v>
      </c>
      <c r="E444" s="472">
        <v>13181</v>
      </c>
      <c r="F444" s="452" t="s">
        <v>33</v>
      </c>
      <c r="G444" s="457">
        <v>514101</v>
      </c>
      <c r="H444" s="66" t="s">
        <v>68</v>
      </c>
      <c r="I444" s="423" t="s">
        <v>2284</v>
      </c>
      <c r="J444" s="133">
        <v>2</v>
      </c>
      <c r="K444" s="382">
        <v>2</v>
      </c>
      <c r="L444" s="66" t="s">
        <v>1996</v>
      </c>
      <c r="M444" s="382">
        <v>0</v>
      </c>
      <c r="N444" s="382">
        <v>0</v>
      </c>
      <c r="O444" s="68" t="s">
        <v>1054</v>
      </c>
      <c r="P444" s="68" t="s">
        <v>93</v>
      </c>
      <c r="Q444" s="197"/>
      <c r="R444" s="120"/>
      <c r="S444" s="120"/>
    </row>
    <row r="445" spans="2:19" customFormat="1" ht="15" customHeight="1">
      <c r="B445" s="314">
        <v>439</v>
      </c>
      <c r="C445" s="518" t="s">
        <v>2027</v>
      </c>
      <c r="D445" s="472" t="s">
        <v>454</v>
      </c>
      <c r="E445" s="472">
        <v>13181</v>
      </c>
      <c r="F445" s="452" t="s">
        <v>36</v>
      </c>
      <c r="G445" s="457">
        <v>711204</v>
      </c>
      <c r="H445" s="66" t="s">
        <v>94</v>
      </c>
      <c r="I445" s="424" t="s">
        <v>2280</v>
      </c>
      <c r="J445" s="133">
        <v>2</v>
      </c>
      <c r="K445" s="382">
        <v>0</v>
      </c>
      <c r="L445" s="66" t="s">
        <v>1996</v>
      </c>
      <c r="M445" s="382">
        <v>0</v>
      </c>
      <c r="N445" s="382">
        <v>0</v>
      </c>
      <c r="O445" s="68" t="s">
        <v>1054</v>
      </c>
      <c r="P445" s="68" t="s">
        <v>93</v>
      </c>
      <c r="Q445" s="197"/>
      <c r="R445" s="120"/>
      <c r="S445" s="120"/>
    </row>
    <row r="446" spans="2:19" customFormat="1" ht="15" customHeight="1">
      <c r="B446" s="22">
        <v>435</v>
      </c>
      <c r="C446" s="518" t="s">
        <v>2027</v>
      </c>
      <c r="D446" s="472" t="s">
        <v>454</v>
      </c>
      <c r="E446" s="472">
        <v>13181</v>
      </c>
      <c r="F446" s="452" t="s">
        <v>40</v>
      </c>
      <c r="G446" s="457">
        <v>512001</v>
      </c>
      <c r="H446" s="66" t="s">
        <v>72</v>
      </c>
      <c r="I446" s="424" t="s">
        <v>2279</v>
      </c>
      <c r="J446" s="133">
        <v>5</v>
      </c>
      <c r="K446" s="382">
        <v>4</v>
      </c>
      <c r="L446" s="66" t="s">
        <v>1996</v>
      </c>
      <c r="M446" s="382">
        <v>0</v>
      </c>
      <c r="N446" s="382">
        <v>0</v>
      </c>
      <c r="O446" s="68" t="s">
        <v>1054</v>
      </c>
      <c r="P446" s="68" t="s">
        <v>93</v>
      </c>
      <c r="Q446" s="120"/>
      <c r="R446" s="120"/>
      <c r="S446" s="120"/>
    </row>
    <row r="447" spans="2:19" customFormat="1" ht="15" customHeight="1">
      <c r="B447" s="66">
        <v>440</v>
      </c>
      <c r="C447" s="518" t="s">
        <v>2027</v>
      </c>
      <c r="D447" s="472" t="s">
        <v>454</v>
      </c>
      <c r="E447" s="472">
        <v>13181</v>
      </c>
      <c r="F447" s="452" t="s">
        <v>52</v>
      </c>
      <c r="G447" s="457">
        <v>751204</v>
      </c>
      <c r="H447" s="66" t="s">
        <v>61</v>
      </c>
      <c r="I447" s="424" t="s">
        <v>2285</v>
      </c>
      <c r="J447" s="133">
        <v>6</v>
      </c>
      <c r="K447" s="382">
        <v>0</v>
      </c>
      <c r="L447" s="66" t="s">
        <v>1996</v>
      </c>
      <c r="M447" s="382">
        <v>0</v>
      </c>
      <c r="N447" s="382">
        <v>0</v>
      </c>
      <c r="O447" s="68" t="s">
        <v>1054</v>
      </c>
      <c r="P447" s="68" t="s">
        <v>93</v>
      </c>
      <c r="Q447" s="197"/>
      <c r="R447" s="120"/>
      <c r="S447" s="120"/>
    </row>
    <row r="448" spans="2:19" customFormat="1" ht="15" customHeight="1">
      <c r="B448" s="314">
        <v>436</v>
      </c>
      <c r="C448" s="518" t="s">
        <v>2027</v>
      </c>
      <c r="D448" s="472" t="s">
        <v>454</v>
      </c>
      <c r="E448" s="472">
        <v>13181</v>
      </c>
      <c r="F448" s="452" t="s">
        <v>31</v>
      </c>
      <c r="G448" s="457">
        <v>723103</v>
      </c>
      <c r="H448" s="66" t="s">
        <v>67</v>
      </c>
      <c r="I448" s="423" t="s">
        <v>2282</v>
      </c>
      <c r="J448" s="133">
        <v>8</v>
      </c>
      <c r="K448" s="382">
        <v>0</v>
      </c>
      <c r="L448" s="66" t="s">
        <v>1996</v>
      </c>
      <c r="M448" s="382">
        <v>0</v>
      </c>
      <c r="N448" s="382">
        <v>0</v>
      </c>
      <c r="O448" s="68" t="s">
        <v>1054</v>
      </c>
      <c r="P448" s="68" t="s">
        <v>93</v>
      </c>
      <c r="Q448" s="197"/>
      <c r="R448" s="448"/>
      <c r="S448" s="120"/>
    </row>
    <row r="449" spans="2:19" customFormat="1" ht="15" customHeight="1">
      <c r="B449" s="22">
        <v>441</v>
      </c>
      <c r="C449" s="518" t="s">
        <v>2027</v>
      </c>
      <c r="D449" s="472" t="s">
        <v>454</v>
      </c>
      <c r="E449" s="472">
        <v>13181</v>
      </c>
      <c r="F449" s="452" t="s">
        <v>41</v>
      </c>
      <c r="G449" s="457">
        <v>522301</v>
      </c>
      <c r="H449" s="66" t="s">
        <v>39</v>
      </c>
      <c r="I449" s="424" t="s">
        <v>2284</v>
      </c>
      <c r="J449" s="436">
        <v>8</v>
      </c>
      <c r="K449" s="489">
        <v>7</v>
      </c>
      <c r="L449" s="66" t="s">
        <v>1996</v>
      </c>
      <c r="M449" s="382">
        <v>0</v>
      </c>
      <c r="N449" s="382">
        <v>0</v>
      </c>
      <c r="O449" s="68" t="s">
        <v>1054</v>
      </c>
      <c r="P449" s="68" t="s">
        <v>93</v>
      </c>
      <c r="Q449" s="197"/>
      <c r="R449" s="120"/>
      <c r="S449" s="120"/>
    </row>
    <row r="450" spans="2:19" customFormat="1" ht="15" customHeight="1">
      <c r="B450" s="66">
        <v>444</v>
      </c>
      <c r="C450" s="521" t="s">
        <v>1997</v>
      </c>
      <c r="D450" s="456" t="s">
        <v>98</v>
      </c>
      <c r="E450" s="565">
        <v>79824</v>
      </c>
      <c r="F450" s="452" t="s">
        <v>40</v>
      </c>
      <c r="G450" s="457">
        <v>512001</v>
      </c>
      <c r="H450" s="66" t="s">
        <v>72</v>
      </c>
      <c r="I450" s="73"/>
      <c r="J450" s="481">
        <v>0</v>
      </c>
      <c r="K450" s="381">
        <v>0</v>
      </c>
      <c r="L450" s="66" t="s">
        <v>1996</v>
      </c>
      <c r="M450" s="381">
        <v>0</v>
      </c>
      <c r="N450" s="381">
        <v>0</v>
      </c>
      <c r="O450" s="68" t="s">
        <v>1054</v>
      </c>
      <c r="P450" s="68" t="s">
        <v>93</v>
      </c>
      <c r="Q450" s="448"/>
      <c r="R450" s="120"/>
      <c r="S450" s="120"/>
    </row>
    <row r="451" spans="2:19" customFormat="1" ht="15" customHeight="1">
      <c r="B451" s="314">
        <v>445</v>
      </c>
      <c r="C451" s="521" t="s">
        <v>1997</v>
      </c>
      <c r="D451" s="456" t="s">
        <v>98</v>
      </c>
      <c r="E451" s="565">
        <v>79824</v>
      </c>
      <c r="F451" s="452" t="s">
        <v>48</v>
      </c>
      <c r="G451" s="568">
        <v>741203</v>
      </c>
      <c r="H451" s="66" t="s">
        <v>57</v>
      </c>
      <c r="I451" s="73"/>
      <c r="J451" s="481">
        <v>0</v>
      </c>
      <c r="K451" s="381">
        <v>0</v>
      </c>
      <c r="L451" s="66" t="s">
        <v>1996</v>
      </c>
      <c r="M451" s="381">
        <v>0</v>
      </c>
      <c r="N451" s="381">
        <v>0</v>
      </c>
      <c r="O451" s="68" t="s">
        <v>1054</v>
      </c>
      <c r="P451" s="68" t="s">
        <v>93</v>
      </c>
      <c r="Q451" s="448"/>
      <c r="R451" s="120"/>
      <c r="S451" s="120"/>
    </row>
    <row r="452" spans="2:19" customFormat="1" ht="15" customHeight="1">
      <c r="B452" s="22">
        <v>446</v>
      </c>
      <c r="C452" s="521" t="s">
        <v>1997</v>
      </c>
      <c r="D452" s="456" t="s">
        <v>98</v>
      </c>
      <c r="E452" s="565">
        <v>79824</v>
      </c>
      <c r="F452" s="452" t="s">
        <v>53</v>
      </c>
      <c r="G452" s="457">
        <v>753402</v>
      </c>
      <c r="H452" s="66" t="s">
        <v>63</v>
      </c>
      <c r="I452" s="155"/>
      <c r="J452" s="481">
        <v>0</v>
      </c>
      <c r="K452" s="381">
        <v>0</v>
      </c>
      <c r="L452" s="66"/>
      <c r="M452" s="381">
        <v>0</v>
      </c>
      <c r="N452" s="381">
        <v>0</v>
      </c>
      <c r="O452" s="68" t="s">
        <v>101</v>
      </c>
      <c r="P452" s="68" t="s">
        <v>692</v>
      </c>
      <c r="Q452" s="592"/>
      <c r="R452" s="120"/>
      <c r="S452" s="120"/>
    </row>
    <row r="453" spans="2:19" customFormat="1" ht="15" customHeight="1">
      <c r="B453" s="314">
        <v>451</v>
      </c>
      <c r="C453" s="521" t="s">
        <v>1997</v>
      </c>
      <c r="D453" s="456" t="s">
        <v>98</v>
      </c>
      <c r="E453" s="565">
        <v>79824</v>
      </c>
      <c r="F453" s="452" t="s">
        <v>30</v>
      </c>
      <c r="G453" s="457">
        <v>752205</v>
      </c>
      <c r="H453" s="66" t="s">
        <v>62</v>
      </c>
      <c r="I453" s="424" t="s">
        <v>2280</v>
      </c>
      <c r="J453" s="259">
        <v>1</v>
      </c>
      <c r="K453" s="381">
        <v>0</v>
      </c>
      <c r="L453" s="66" t="s">
        <v>1994</v>
      </c>
      <c r="M453" s="381">
        <v>1</v>
      </c>
      <c r="N453" s="381">
        <v>0</v>
      </c>
      <c r="O453" s="68" t="s">
        <v>101</v>
      </c>
      <c r="P453" s="68" t="s">
        <v>692</v>
      </c>
      <c r="Q453" s="592"/>
      <c r="R453" s="120"/>
      <c r="S453" s="120"/>
    </row>
    <row r="454" spans="2:19" customFormat="1" ht="15" customHeight="1">
      <c r="B454" s="66">
        <v>452</v>
      </c>
      <c r="C454" s="521" t="s">
        <v>1997</v>
      </c>
      <c r="D454" s="456" t="s">
        <v>98</v>
      </c>
      <c r="E454" s="565">
        <v>79824</v>
      </c>
      <c r="F454" s="452" t="s">
        <v>52</v>
      </c>
      <c r="G454" s="457">
        <v>751204</v>
      </c>
      <c r="H454" s="66" t="s">
        <v>61</v>
      </c>
      <c r="I454" s="424" t="s">
        <v>2279</v>
      </c>
      <c r="J454" s="259">
        <v>2</v>
      </c>
      <c r="K454" s="381">
        <v>0</v>
      </c>
      <c r="L454" s="66" t="s">
        <v>1994</v>
      </c>
      <c r="M454" s="381">
        <v>2</v>
      </c>
      <c r="N454" s="381">
        <v>0</v>
      </c>
      <c r="O454" s="68" t="s">
        <v>101</v>
      </c>
      <c r="P454" s="68" t="s">
        <v>692</v>
      </c>
      <c r="Q454" s="197"/>
      <c r="R454" s="120"/>
      <c r="S454" s="120"/>
    </row>
    <row r="455" spans="2:19" customFormat="1" ht="15" customHeight="1">
      <c r="B455" s="591">
        <v>448</v>
      </c>
      <c r="C455" s="521" t="s">
        <v>1997</v>
      </c>
      <c r="D455" s="456" t="s">
        <v>98</v>
      </c>
      <c r="E455" s="565">
        <v>79824</v>
      </c>
      <c r="F455" s="452" t="s">
        <v>34</v>
      </c>
      <c r="G455" s="457">
        <v>751201</v>
      </c>
      <c r="H455" s="66" t="s">
        <v>162</v>
      </c>
      <c r="I455" s="424" t="s">
        <v>2280</v>
      </c>
      <c r="J455" s="259">
        <v>4</v>
      </c>
      <c r="K455" s="381">
        <v>4</v>
      </c>
      <c r="L455" s="66" t="s">
        <v>1994</v>
      </c>
      <c r="M455" s="381">
        <v>4</v>
      </c>
      <c r="N455" s="381">
        <v>4</v>
      </c>
      <c r="O455" s="68" t="s">
        <v>1054</v>
      </c>
      <c r="P455" s="68" t="s">
        <v>93</v>
      </c>
      <c r="Q455" s="197"/>
      <c r="R455" s="120"/>
      <c r="S455" s="120"/>
    </row>
    <row r="456" spans="2:19" customFormat="1" ht="15" customHeight="1">
      <c r="B456" s="66">
        <v>450</v>
      </c>
      <c r="C456" s="521" t="s">
        <v>1997</v>
      </c>
      <c r="D456" s="456" t="s">
        <v>98</v>
      </c>
      <c r="E456" s="565">
        <v>79824</v>
      </c>
      <c r="F456" s="452" t="s">
        <v>35</v>
      </c>
      <c r="G456" s="457">
        <v>741103</v>
      </c>
      <c r="H456" s="66" t="s">
        <v>49</v>
      </c>
      <c r="I456" s="424" t="s">
        <v>2280</v>
      </c>
      <c r="J456" s="259">
        <v>4</v>
      </c>
      <c r="K456" s="381">
        <v>0</v>
      </c>
      <c r="L456" s="66" t="s">
        <v>1994</v>
      </c>
      <c r="M456" s="381">
        <v>4</v>
      </c>
      <c r="N456" s="381">
        <v>0</v>
      </c>
      <c r="O456" s="68" t="s">
        <v>101</v>
      </c>
      <c r="P456" s="68" t="s">
        <v>692</v>
      </c>
      <c r="Q456" s="197"/>
      <c r="R456" s="120"/>
      <c r="S456" s="120"/>
    </row>
    <row r="457" spans="2:19" customFormat="1" ht="15" customHeight="1">
      <c r="B457" s="66">
        <v>449</v>
      </c>
      <c r="C457" s="521" t="s">
        <v>1997</v>
      </c>
      <c r="D457" s="456" t="s">
        <v>98</v>
      </c>
      <c r="E457" s="565">
        <v>79824</v>
      </c>
      <c r="F457" s="452" t="s">
        <v>33</v>
      </c>
      <c r="G457" s="457">
        <v>514101</v>
      </c>
      <c r="H457" s="66" t="s">
        <v>68</v>
      </c>
      <c r="I457" s="424" t="s">
        <v>2352</v>
      </c>
      <c r="J457" s="259">
        <v>5</v>
      </c>
      <c r="K457" s="381">
        <v>5</v>
      </c>
      <c r="L457" s="66" t="s">
        <v>1996</v>
      </c>
      <c r="M457" s="381">
        <v>5</v>
      </c>
      <c r="N457" s="381">
        <v>5</v>
      </c>
      <c r="O457" s="68" t="s">
        <v>1061</v>
      </c>
      <c r="P457" s="68" t="s">
        <v>32</v>
      </c>
      <c r="Q457" s="197"/>
      <c r="R457" s="120"/>
      <c r="S457" s="120"/>
    </row>
    <row r="458" spans="2:19" customFormat="1" ht="15" customHeight="1">
      <c r="B458" s="22">
        <v>447</v>
      </c>
      <c r="C458" s="521" t="s">
        <v>1997</v>
      </c>
      <c r="D458" s="456" t="s">
        <v>98</v>
      </c>
      <c r="E458" s="565">
        <v>79824</v>
      </c>
      <c r="F458" s="515" t="s">
        <v>41</v>
      </c>
      <c r="G458" s="457">
        <v>522301</v>
      </c>
      <c r="H458" s="66" t="s">
        <v>39</v>
      </c>
      <c r="I458" s="424" t="s">
        <v>2329</v>
      </c>
      <c r="J458" s="259">
        <v>10</v>
      </c>
      <c r="K458" s="381">
        <v>8</v>
      </c>
      <c r="L458" s="66" t="s">
        <v>2001</v>
      </c>
      <c r="M458" s="381">
        <v>3</v>
      </c>
      <c r="N458" s="381">
        <v>3</v>
      </c>
      <c r="O458" s="68" t="s">
        <v>1061</v>
      </c>
      <c r="P458" s="68" t="s">
        <v>32</v>
      </c>
      <c r="Q458" s="592"/>
      <c r="R458" s="120"/>
      <c r="S458" s="120"/>
    </row>
    <row r="459" spans="2:19" customFormat="1" ht="15" customHeight="1">
      <c r="B459" s="66">
        <v>455</v>
      </c>
      <c r="C459" s="452" t="s">
        <v>1931</v>
      </c>
      <c r="D459" s="457" t="s">
        <v>174</v>
      </c>
      <c r="E459" s="457">
        <v>82519</v>
      </c>
      <c r="F459" s="452" t="s">
        <v>40</v>
      </c>
      <c r="G459" s="457">
        <v>512001</v>
      </c>
      <c r="H459" s="66" t="s">
        <v>72</v>
      </c>
      <c r="I459" s="673" t="s">
        <v>2281</v>
      </c>
      <c r="J459" s="259">
        <v>1</v>
      </c>
      <c r="K459" s="381">
        <v>1</v>
      </c>
      <c r="L459" s="196" t="s">
        <v>1994</v>
      </c>
      <c r="M459" s="381">
        <v>0</v>
      </c>
      <c r="N459" s="381">
        <v>0</v>
      </c>
      <c r="O459" s="68" t="s">
        <v>101</v>
      </c>
      <c r="P459" s="349" t="s">
        <v>692</v>
      </c>
      <c r="Q459" s="592"/>
      <c r="R459" s="120"/>
      <c r="S459" s="120"/>
    </row>
    <row r="460" spans="2:19" customFormat="1" ht="15" customHeight="1">
      <c r="B460" s="66">
        <v>458</v>
      </c>
      <c r="C460" s="452" t="s">
        <v>1931</v>
      </c>
      <c r="D460" s="457" t="s">
        <v>174</v>
      </c>
      <c r="E460" s="457">
        <v>82519</v>
      </c>
      <c r="F460" s="452" t="s">
        <v>206</v>
      </c>
      <c r="G460" s="457">
        <v>742117</v>
      </c>
      <c r="H460" s="66" t="s">
        <v>181</v>
      </c>
      <c r="I460" s="673" t="s">
        <v>2270</v>
      </c>
      <c r="J460" s="259">
        <v>1</v>
      </c>
      <c r="K460" s="381">
        <v>0</v>
      </c>
      <c r="L460" s="196" t="s">
        <v>1996</v>
      </c>
      <c r="M460" s="381">
        <v>1</v>
      </c>
      <c r="N460" s="381">
        <v>0</v>
      </c>
      <c r="O460" s="156" t="s">
        <v>1979</v>
      </c>
      <c r="P460" s="68" t="s">
        <v>37</v>
      </c>
      <c r="Q460" s="592"/>
      <c r="R460" s="120"/>
      <c r="S460" s="120"/>
    </row>
    <row r="461" spans="2:19" ht="15" customHeight="1">
      <c r="B461" s="591">
        <v>460</v>
      </c>
      <c r="C461" s="452" t="s">
        <v>1931</v>
      </c>
      <c r="D461" s="457" t="s">
        <v>174</v>
      </c>
      <c r="E461" s="457">
        <v>82519</v>
      </c>
      <c r="F461" s="452" t="s">
        <v>51</v>
      </c>
      <c r="G461" s="457">
        <v>712905</v>
      </c>
      <c r="H461" s="66" t="s">
        <v>60</v>
      </c>
      <c r="I461" s="673" t="s">
        <v>2292</v>
      </c>
      <c r="J461" s="259">
        <v>1</v>
      </c>
      <c r="K461" s="381">
        <v>0</v>
      </c>
      <c r="L461" s="196" t="s">
        <v>1994</v>
      </c>
      <c r="M461" s="381">
        <v>1</v>
      </c>
      <c r="N461" s="381">
        <v>0</v>
      </c>
      <c r="O461" s="68" t="s">
        <v>179</v>
      </c>
      <c r="P461" s="68" t="s">
        <v>680</v>
      </c>
      <c r="Q461" s="592"/>
      <c r="R461" s="120"/>
      <c r="S461" s="120"/>
    </row>
    <row r="462" spans="2:19" ht="15" customHeight="1">
      <c r="B462" s="66">
        <v>462</v>
      </c>
      <c r="C462" s="452" t="s">
        <v>1931</v>
      </c>
      <c r="D462" s="457" t="s">
        <v>174</v>
      </c>
      <c r="E462" s="457">
        <v>82519</v>
      </c>
      <c r="F462" s="452" t="s">
        <v>172</v>
      </c>
      <c r="G462" s="457">
        <v>722204</v>
      </c>
      <c r="H462" s="66" t="s">
        <v>164</v>
      </c>
      <c r="I462" s="673" t="s">
        <v>2325</v>
      </c>
      <c r="J462" s="259">
        <v>2</v>
      </c>
      <c r="K462" s="381">
        <v>0</v>
      </c>
      <c r="L462" s="196" t="s">
        <v>1994</v>
      </c>
      <c r="M462" s="381">
        <v>4</v>
      </c>
      <c r="N462" s="381">
        <v>0</v>
      </c>
      <c r="O462" s="68" t="s">
        <v>179</v>
      </c>
      <c r="P462" s="68" t="s">
        <v>680</v>
      </c>
      <c r="Q462" s="197"/>
      <c r="R462" s="120"/>
      <c r="S462" s="120"/>
    </row>
    <row r="463" spans="2:19" customFormat="1" ht="15" customHeight="1">
      <c r="B463" s="66">
        <v>453</v>
      </c>
      <c r="C463" s="452" t="s">
        <v>1931</v>
      </c>
      <c r="D463" s="457" t="s">
        <v>174</v>
      </c>
      <c r="E463" s="457">
        <v>82519</v>
      </c>
      <c r="F463" s="452" t="s">
        <v>34</v>
      </c>
      <c r="G463" s="457">
        <v>751201</v>
      </c>
      <c r="H463" s="66" t="s">
        <v>162</v>
      </c>
      <c r="I463" s="673" t="s">
        <v>2283</v>
      </c>
      <c r="J463" s="259">
        <v>4</v>
      </c>
      <c r="K463" s="381">
        <v>3</v>
      </c>
      <c r="L463" s="196" t="s">
        <v>1994</v>
      </c>
      <c r="M463" s="381">
        <v>0</v>
      </c>
      <c r="N463" s="381">
        <v>0</v>
      </c>
      <c r="O463" s="68" t="s">
        <v>101</v>
      </c>
      <c r="P463" s="349" t="s">
        <v>692</v>
      </c>
      <c r="Q463" s="197"/>
      <c r="R463" s="120"/>
      <c r="S463" s="120"/>
    </row>
    <row r="464" spans="2:19" customFormat="1" ht="15" customHeight="1">
      <c r="B464" s="591">
        <v>454</v>
      </c>
      <c r="C464" s="452" t="s">
        <v>1931</v>
      </c>
      <c r="D464" s="457" t="s">
        <v>174</v>
      </c>
      <c r="E464" s="457">
        <v>82519</v>
      </c>
      <c r="F464" s="515" t="s">
        <v>35</v>
      </c>
      <c r="G464" s="457">
        <v>741103</v>
      </c>
      <c r="H464" s="66" t="s">
        <v>49</v>
      </c>
      <c r="I464" s="673" t="s">
        <v>2281</v>
      </c>
      <c r="J464" s="259">
        <v>5</v>
      </c>
      <c r="K464" s="381">
        <v>0</v>
      </c>
      <c r="L464" s="196" t="s">
        <v>2013</v>
      </c>
      <c r="M464" s="381">
        <v>0</v>
      </c>
      <c r="N464" s="381">
        <v>0</v>
      </c>
      <c r="O464" s="68" t="s">
        <v>101</v>
      </c>
      <c r="P464" s="349" t="s">
        <v>692</v>
      </c>
      <c r="Q464" s="197"/>
      <c r="R464" s="120"/>
      <c r="S464" s="120"/>
    </row>
    <row r="465" spans="2:19" customFormat="1" ht="15" customHeight="1">
      <c r="B465" s="314">
        <v>457</v>
      </c>
      <c r="C465" s="452" t="s">
        <v>1931</v>
      </c>
      <c r="D465" s="457" t="s">
        <v>174</v>
      </c>
      <c r="E465" s="457">
        <v>82519</v>
      </c>
      <c r="F465" s="452" t="s">
        <v>31</v>
      </c>
      <c r="G465" s="457">
        <v>723103</v>
      </c>
      <c r="H465" s="66" t="s">
        <v>67</v>
      </c>
      <c r="I465" s="673" t="s">
        <v>2280</v>
      </c>
      <c r="J465" s="259">
        <v>8</v>
      </c>
      <c r="K465" s="381">
        <v>0</v>
      </c>
      <c r="L465" s="196" t="s">
        <v>2013</v>
      </c>
      <c r="M465" s="381">
        <v>0</v>
      </c>
      <c r="N465" s="381">
        <v>0</v>
      </c>
      <c r="O465" s="68" t="s">
        <v>101</v>
      </c>
      <c r="P465" s="349" t="s">
        <v>692</v>
      </c>
      <c r="Q465" s="197"/>
      <c r="R465" s="120"/>
      <c r="S465" s="120"/>
    </row>
    <row r="466" spans="2:19" customFormat="1" ht="15" customHeight="1">
      <c r="B466" s="66">
        <v>459</v>
      </c>
      <c r="C466" s="452" t="s">
        <v>1931</v>
      </c>
      <c r="D466" s="457" t="s">
        <v>174</v>
      </c>
      <c r="E466" s="457">
        <v>82519</v>
      </c>
      <c r="F466" s="452" t="s">
        <v>33</v>
      </c>
      <c r="G466" s="457">
        <v>514101</v>
      </c>
      <c r="H466" s="66" t="s">
        <v>68</v>
      </c>
      <c r="I466" s="673" t="s">
        <v>2279</v>
      </c>
      <c r="J466" s="259">
        <v>12</v>
      </c>
      <c r="K466" s="381">
        <v>10</v>
      </c>
      <c r="L466" s="196" t="s">
        <v>2013</v>
      </c>
      <c r="M466" s="381">
        <v>0</v>
      </c>
      <c r="N466" s="381">
        <v>0</v>
      </c>
      <c r="O466" s="68" t="s">
        <v>101</v>
      </c>
      <c r="P466" s="349" t="s">
        <v>692</v>
      </c>
      <c r="Q466" s="197"/>
      <c r="R466" s="120"/>
      <c r="S466" s="120"/>
    </row>
    <row r="467" spans="2:19" customFormat="1" ht="15" customHeight="1">
      <c r="B467" s="22">
        <v>461</v>
      </c>
      <c r="C467" s="452" t="s">
        <v>1931</v>
      </c>
      <c r="D467" s="457" t="s">
        <v>174</v>
      </c>
      <c r="E467" s="457">
        <v>82519</v>
      </c>
      <c r="F467" s="452" t="s">
        <v>30</v>
      </c>
      <c r="G467" s="457">
        <v>752205</v>
      </c>
      <c r="H467" s="66" t="s">
        <v>62</v>
      </c>
      <c r="I467" s="673" t="s">
        <v>2280</v>
      </c>
      <c r="J467" s="259">
        <v>12</v>
      </c>
      <c r="K467" s="381">
        <v>0</v>
      </c>
      <c r="L467" s="196" t="s">
        <v>2013</v>
      </c>
      <c r="M467" s="381">
        <v>0</v>
      </c>
      <c r="N467" s="381">
        <v>0</v>
      </c>
      <c r="O467" s="68" t="s">
        <v>101</v>
      </c>
      <c r="P467" s="349" t="s">
        <v>692</v>
      </c>
      <c r="Q467" s="197"/>
      <c r="R467" s="120"/>
      <c r="S467" s="120"/>
    </row>
    <row r="468" spans="2:19" customFormat="1" ht="15" customHeight="1">
      <c r="B468" s="314">
        <v>463</v>
      </c>
      <c r="C468" s="452" t="s">
        <v>1931</v>
      </c>
      <c r="D468" s="457" t="s">
        <v>174</v>
      </c>
      <c r="E468" s="457">
        <v>82519</v>
      </c>
      <c r="F468" s="452" t="s">
        <v>53</v>
      </c>
      <c r="G468" s="457">
        <v>741201</v>
      </c>
      <c r="H468" s="66" t="s">
        <v>63</v>
      </c>
      <c r="I468" s="673" t="s">
        <v>2279</v>
      </c>
      <c r="J468" s="259">
        <v>15</v>
      </c>
      <c r="K468" s="381">
        <v>0</v>
      </c>
      <c r="L468" s="196" t="s">
        <v>2013</v>
      </c>
      <c r="M468" s="381">
        <v>0</v>
      </c>
      <c r="N468" s="381">
        <v>0</v>
      </c>
      <c r="O468" s="68" t="s">
        <v>101</v>
      </c>
      <c r="P468" s="349" t="s">
        <v>692</v>
      </c>
      <c r="Q468" s="197"/>
      <c r="R468" s="120"/>
      <c r="S468" s="120"/>
    </row>
    <row r="469" spans="2:19" customFormat="1" ht="15" customHeight="1">
      <c r="B469" s="66">
        <v>456</v>
      </c>
      <c r="C469" s="452" t="s">
        <v>1931</v>
      </c>
      <c r="D469" s="457" t="s">
        <v>174</v>
      </c>
      <c r="E469" s="457">
        <v>82519</v>
      </c>
      <c r="F469" s="452" t="s">
        <v>41</v>
      </c>
      <c r="G469" s="457">
        <v>522301</v>
      </c>
      <c r="H469" s="66" t="s">
        <v>39</v>
      </c>
      <c r="I469" s="673" t="s">
        <v>2290</v>
      </c>
      <c r="J469" s="259">
        <v>17</v>
      </c>
      <c r="K469" s="381">
        <v>13</v>
      </c>
      <c r="L469" s="196" t="s">
        <v>2013</v>
      </c>
      <c r="M469" s="381">
        <v>0</v>
      </c>
      <c r="N469" s="381">
        <v>0</v>
      </c>
      <c r="O469" s="68" t="s">
        <v>101</v>
      </c>
      <c r="P469" s="349" t="s">
        <v>692</v>
      </c>
      <c r="Q469" s="197"/>
      <c r="R469" s="120"/>
      <c r="S469" s="120"/>
    </row>
    <row r="470" spans="2:19" customFormat="1" ht="15" customHeight="1">
      <c r="B470" s="22">
        <v>464</v>
      </c>
      <c r="C470" s="452" t="s">
        <v>1869</v>
      </c>
      <c r="D470" s="457" t="s">
        <v>124</v>
      </c>
      <c r="E470" s="457">
        <v>22648</v>
      </c>
      <c r="F470" s="452" t="s">
        <v>33</v>
      </c>
      <c r="G470" s="457">
        <v>514101</v>
      </c>
      <c r="H470" s="66" t="s">
        <v>68</v>
      </c>
      <c r="I470" s="424" t="s">
        <v>2283</v>
      </c>
      <c r="J470" s="133">
        <v>1</v>
      </c>
      <c r="K470" s="382">
        <v>1</v>
      </c>
      <c r="L470" s="128" t="s">
        <v>1994</v>
      </c>
      <c r="M470" s="382">
        <v>1</v>
      </c>
      <c r="N470" s="382">
        <v>1</v>
      </c>
      <c r="O470" s="68" t="s">
        <v>1858</v>
      </c>
      <c r="P470" s="68" t="s">
        <v>691</v>
      </c>
      <c r="Q470" s="448"/>
      <c r="R470" s="120"/>
      <c r="S470" s="120"/>
    </row>
    <row r="471" spans="2:19" customFormat="1" ht="15" customHeight="1">
      <c r="B471" s="314">
        <v>469</v>
      </c>
      <c r="C471" s="452" t="s">
        <v>1869</v>
      </c>
      <c r="D471" s="457" t="s">
        <v>124</v>
      </c>
      <c r="E471" s="457">
        <v>22648</v>
      </c>
      <c r="F471" s="452" t="s">
        <v>35</v>
      </c>
      <c r="G471" s="457">
        <v>741103</v>
      </c>
      <c r="H471" s="66" t="s">
        <v>49</v>
      </c>
      <c r="I471" s="424" t="s">
        <v>2285</v>
      </c>
      <c r="J471" s="133">
        <v>1</v>
      </c>
      <c r="K471" s="382">
        <v>0</v>
      </c>
      <c r="L471" s="128" t="s">
        <v>1994</v>
      </c>
      <c r="M471" s="382">
        <v>1</v>
      </c>
      <c r="N471" s="382">
        <v>0</v>
      </c>
      <c r="O471" s="68" t="s">
        <v>1054</v>
      </c>
      <c r="P471" s="68" t="s">
        <v>93</v>
      </c>
      <c r="Q471" s="448"/>
      <c r="R471" s="120"/>
      <c r="S471" s="120"/>
    </row>
    <row r="472" spans="2:19" customFormat="1" ht="15" customHeight="1">
      <c r="B472" s="66">
        <v>470</v>
      </c>
      <c r="C472" s="452" t="s">
        <v>1869</v>
      </c>
      <c r="D472" s="457" t="s">
        <v>124</v>
      </c>
      <c r="E472" s="457">
        <v>22648</v>
      </c>
      <c r="F472" s="452" t="s">
        <v>30</v>
      </c>
      <c r="G472" s="457">
        <v>752205</v>
      </c>
      <c r="H472" s="66" t="s">
        <v>62</v>
      </c>
      <c r="I472" s="426" t="s">
        <v>2280</v>
      </c>
      <c r="J472" s="133">
        <v>1</v>
      </c>
      <c r="K472" s="382">
        <v>0</v>
      </c>
      <c r="L472" s="128" t="s">
        <v>1994</v>
      </c>
      <c r="M472" s="382">
        <v>1</v>
      </c>
      <c r="N472" s="382">
        <v>0</v>
      </c>
      <c r="O472" s="68" t="s">
        <v>1054</v>
      </c>
      <c r="P472" s="68" t="s">
        <v>93</v>
      </c>
      <c r="Q472" s="448"/>
      <c r="R472" s="448"/>
      <c r="S472" s="120"/>
    </row>
    <row r="473" spans="2:19" customFormat="1" ht="15" customHeight="1">
      <c r="B473" s="591">
        <v>466</v>
      </c>
      <c r="C473" s="452" t="s">
        <v>1869</v>
      </c>
      <c r="D473" s="457" t="s">
        <v>124</v>
      </c>
      <c r="E473" s="457">
        <v>22648</v>
      </c>
      <c r="F473" s="452" t="s">
        <v>34</v>
      </c>
      <c r="G473" s="457">
        <v>751201</v>
      </c>
      <c r="H473" s="66" t="s">
        <v>162</v>
      </c>
      <c r="I473" s="424" t="s">
        <v>2282</v>
      </c>
      <c r="J473" s="133">
        <v>2</v>
      </c>
      <c r="K473" s="382">
        <v>2</v>
      </c>
      <c r="L473" s="128" t="s">
        <v>1994</v>
      </c>
      <c r="M473" s="382">
        <v>2</v>
      </c>
      <c r="N473" s="382">
        <v>2</v>
      </c>
      <c r="O473" s="68" t="s">
        <v>1858</v>
      </c>
      <c r="P473" s="68" t="s">
        <v>691</v>
      </c>
      <c r="Q473" s="455"/>
      <c r="R473" s="271"/>
      <c r="S473" s="120"/>
    </row>
    <row r="474" spans="2:19" customFormat="1" ht="15" customHeight="1">
      <c r="B474" s="66">
        <v>467</v>
      </c>
      <c r="C474" s="452" t="s">
        <v>1869</v>
      </c>
      <c r="D474" s="457" t="s">
        <v>124</v>
      </c>
      <c r="E474" s="457">
        <v>22648</v>
      </c>
      <c r="F474" s="452" t="s">
        <v>31</v>
      </c>
      <c r="G474" s="457">
        <v>723103</v>
      </c>
      <c r="H474" s="66" t="s">
        <v>67</v>
      </c>
      <c r="I474" s="423" t="s">
        <v>2323</v>
      </c>
      <c r="J474" s="133">
        <v>2</v>
      </c>
      <c r="K474" s="382">
        <v>0</v>
      </c>
      <c r="L474" s="196" t="s">
        <v>1994</v>
      </c>
      <c r="M474" s="382">
        <v>2</v>
      </c>
      <c r="N474" s="382">
        <v>0</v>
      </c>
      <c r="O474" s="68" t="s">
        <v>1980</v>
      </c>
      <c r="P474" s="68" t="s">
        <v>190</v>
      </c>
      <c r="Q474" s="448"/>
      <c r="R474" s="448"/>
      <c r="S474" s="120"/>
    </row>
    <row r="475" spans="2:19" customFormat="1" ht="15" customHeight="1">
      <c r="B475" s="66">
        <v>468</v>
      </c>
      <c r="C475" s="452" t="s">
        <v>1869</v>
      </c>
      <c r="D475" s="457" t="s">
        <v>124</v>
      </c>
      <c r="E475" s="457">
        <v>22648</v>
      </c>
      <c r="F475" s="452" t="s">
        <v>171</v>
      </c>
      <c r="G475" s="457">
        <v>712618</v>
      </c>
      <c r="H475" s="66" t="s">
        <v>77</v>
      </c>
      <c r="I475" s="423" t="s">
        <v>2285</v>
      </c>
      <c r="J475" s="133">
        <v>2</v>
      </c>
      <c r="K475" s="382">
        <v>0</v>
      </c>
      <c r="L475" s="128" t="s">
        <v>1994</v>
      </c>
      <c r="M475" s="382">
        <v>2</v>
      </c>
      <c r="N475" s="382">
        <v>0</v>
      </c>
      <c r="O475" s="68" t="s">
        <v>1054</v>
      </c>
      <c r="P475" s="68" t="s">
        <v>93</v>
      </c>
      <c r="Q475" s="120"/>
      <c r="R475" s="120"/>
      <c r="S475" s="120"/>
    </row>
    <row r="476" spans="2:19" customFormat="1" ht="15" customHeight="1">
      <c r="B476" s="22">
        <v>465</v>
      </c>
      <c r="C476" s="452" t="s">
        <v>1869</v>
      </c>
      <c r="D476" s="457" t="s">
        <v>124</v>
      </c>
      <c r="E476" s="457">
        <v>22648</v>
      </c>
      <c r="F476" s="452" t="s">
        <v>41</v>
      </c>
      <c r="G476" s="457">
        <v>522301</v>
      </c>
      <c r="H476" s="66" t="s">
        <v>39</v>
      </c>
      <c r="I476" s="424" t="s">
        <v>2282</v>
      </c>
      <c r="J476" s="133">
        <v>6</v>
      </c>
      <c r="K476" s="382">
        <v>6</v>
      </c>
      <c r="L476" s="128" t="s">
        <v>1994</v>
      </c>
      <c r="M476" s="382">
        <v>6</v>
      </c>
      <c r="N476" s="382">
        <v>6</v>
      </c>
      <c r="O476" s="68" t="s">
        <v>1858</v>
      </c>
      <c r="P476" s="68" t="s">
        <v>691</v>
      </c>
      <c r="Q476" s="120"/>
      <c r="R476" s="120"/>
      <c r="S476" s="120"/>
    </row>
    <row r="477" spans="2:19" customFormat="1" ht="15" customHeight="1">
      <c r="B477" s="66">
        <v>471</v>
      </c>
      <c r="C477" s="452" t="s">
        <v>1856</v>
      </c>
      <c r="D477" s="457" t="s">
        <v>203</v>
      </c>
      <c r="E477" s="457">
        <v>12321</v>
      </c>
      <c r="F477" s="515" t="s">
        <v>1045</v>
      </c>
      <c r="G477" s="472">
        <v>712101</v>
      </c>
      <c r="H477" s="66" t="s">
        <v>163</v>
      </c>
      <c r="I477" s="283"/>
      <c r="J477" s="481">
        <v>0</v>
      </c>
      <c r="K477" s="381"/>
      <c r="L477" s="196" t="s">
        <v>1996</v>
      </c>
      <c r="M477" s="381">
        <v>0</v>
      </c>
      <c r="N477" s="381">
        <v>0</v>
      </c>
      <c r="O477" s="156" t="s">
        <v>1979</v>
      </c>
      <c r="P477" s="68" t="s">
        <v>37</v>
      </c>
      <c r="Q477" s="272" t="s">
        <v>37</v>
      </c>
      <c r="R477" s="120"/>
      <c r="S477" s="120"/>
    </row>
    <row r="478" spans="2:19" customFormat="1" ht="15" customHeight="1">
      <c r="B478" s="314">
        <v>472</v>
      </c>
      <c r="C478" s="521" t="s">
        <v>2010</v>
      </c>
      <c r="D478" s="456" t="s">
        <v>203</v>
      </c>
      <c r="E478" s="565">
        <v>21715</v>
      </c>
      <c r="F478" s="452" t="s">
        <v>30</v>
      </c>
      <c r="G478" s="457">
        <v>752205</v>
      </c>
      <c r="H478" s="66" t="s">
        <v>62</v>
      </c>
      <c r="I478" s="73"/>
      <c r="J478" s="481">
        <v>0</v>
      </c>
      <c r="K478" s="381">
        <v>0</v>
      </c>
      <c r="L478" s="196" t="s">
        <v>1996</v>
      </c>
      <c r="M478" s="381">
        <v>0</v>
      </c>
      <c r="N478" s="381">
        <v>0</v>
      </c>
      <c r="O478" s="68" t="s">
        <v>1054</v>
      </c>
      <c r="P478" s="68" t="s">
        <v>93</v>
      </c>
      <c r="Q478" s="197"/>
      <c r="R478" s="120"/>
      <c r="S478" s="120"/>
    </row>
    <row r="479" spans="2:19" customFormat="1" ht="15" customHeight="1">
      <c r="B479" s="22">
        <v>473</v>
      </c>
      <c r="C479" s="521" t="s">
        <v>2009</v>
      </c>
      <c r="D479" s="456" t="s">
        <v>203</v>
      </c>
      <c r="E479" s="565">
        <v>21715</v>
      </c>
      <c r="F479" s="452" t="s">
        <v>47</v>
      </c>
      <c r="G479" s="457">
        <v>721306</v>
      </c>
      <c r="H479" s="189" t="s">
        <v>56</v>
      </c>
      <c r="I479" s="277"/>
      <c r="J479" s="481">
        <v>0</v>
      </c>
      <c r="K479" s="381">
        <v>0</v>
      </c>
      <c r="L479" s="196" t="s">
        <v>1996</v>
      </c>
      <c r="M479" s="381">
        <v>0</v>
      </c>
      <c r="N479" s="381">
        <v>0</v>
      </c>
      <c r="O479" s="68" t="s">
        <v>1054</v>
      </c>
      <c r="P479" s="68" t="s">
        <v>93</v>
      </c>
      <c r="Q479" s="197"/>
      <c r="R479" s="120"/>
      <c r="S479" s="120"/>
    </row>
    <row r="480" spans="2:19" customFormat="1" ht="15" customHeight="1">
      <c r="B480" s="66">
        <v>474</v>
      </c>
      <c r="C480" s="521" t="s">
        <v>2010</v>
      </c>
      <c r="D480" s="456" t="s">
        <v>203</v>
      </c>
      <c r="E480" s="565">
        <v>21715</v>
      </c>
      <c r="F480" s="452" t="s">
        <v>48</v>
      </c>
      <c r="G480" s="457">
        <v>741203</v>
      </c>
      <c r="H480" s="66" t="s">
        <v>57</v>
      </c>
      <c r="I480" s="283"/>
      <c r="J480" s="481">
        <v>0</v>
      </c>
      <c r="K480" s="381">
        <v>0</v>
      </c>
      <c r="L480" s="196" t="s">
        <v>1996</v>
      </c>
      <c r="M480" s="381">
        <v>0</v>
      </c>
      <c r="N480" s="381">
        <v>0</v>
      </c>
      <c r="O480" s="68" t="s">
        <v>1054</v>
      </c>
      <c r="P480" s="68" t="s">
        <v>93</v>
      </c>
      <c r="Q480" s="197"/>
      <c r="R480" s="120"/>
      <c r="S480" s="120"/>
    </row>
    <row r="481" spans="2:19" customFormat="1" ht="15" customHeight="1">
      <c r="B481" s="314">
        <v>475</v>
      </c>
      <c r="C481" s="521" t="s">
        <v>2010</v>
      </c>
      <c r="D481" s="456" t="s">
        <v>203</v>
      </c>
      <c r="E481" s="565">
        <v>21715</v>
      </c>
      <c r="F481" s="452" t="s">
        <v>33</v>
      </c>
      <c r="G481" s="457">
        <v>514101</v>
      </c>
      <c r="H481" s="66" t="s">
        <v>68</v>
      </c>
      <c r="I481" s="195"/>
      <c r="J481" s="481">
        <v>0</v>
      </c>
      <c r="K481" s="381">
        <v>0</v>
      </c>
      <c r="L481" s="196" t="s">
        <v>1996</v>
      </c>
      <c r="M481" s="381">
        <v>0</v>
      </c>
      <c r="N481" s="381">
        <v>0</v>
      </c>
      <c r="O481" s="68" t="s">
        <v>1054</v>
      </c>
      <c r="P481" s="68" t="s">
        <v>93</v>
      </c>
      <c r="Q481" s="197"/>
      <c r="R481" s="120"/>
      <c r="S481" s="120"/>
    </row>
    <row r="482" spans="2:19" customFormat="1" ht="15" customHeight="1">
      <c r="B482" s="22">
        <v>476</v>
      </c>
      <c r="C482" s="452" t="s">
        <v>1856</v>
      </c>
      <c r="D482" s="457" t="s">
        <v>203</v>
      </c>
      <c r="E482" s="457">
        <v>12321</v>
      </c>
      <c r="F482" s="452" t="s">
        <v>171</v>
      </c>
      <c r="G482" s="457">
        <v>712618</v>
      </c>
      <c r="H482" s="66" t="s">
        <v>77</v>
      </c>
      <c r="I482" s="195"/>
      <c r="J482" s="481">
        <v>0</v>
      </c>
      <c r="K482" s="381">
        <v>0</v>
      </c>
      <c r="L482" s="196" t="s">
        <v>1996</v>
      </c>
      <c r="M482" s="381">
        <v>0</v>
      </c>
      <c r="N482" s="381">
        <v>0</v>
      </c>
      <c r="O482" s="68" t="s">
        <v>1054</v>
      </c>
      <c r="P482" s="68" t="s">
        <v>93</v>
      </c>
      <c r="Q482" s="197"/>
      <c r="R482" s="120"/>
      <c r="S482" s="120"/>
    </row>
    <row r="483" spans="2:19" customFormat="1" ht="15" customHeight="1">
      <c r="B483" s="66">
        <v>477</v>
      </c>
      <c r="C483" s="452" t="s">
        <v>1856</v>
      </c>
      <c r="D483" s="457" t="s">
        <v>203</v>
      </c>
      <c r="E483" s="457">
        <v>12321</v>
      </c>
      <c r="F483" s="452" t="s">
        <v>51</v>
      </c>
      <c r="G483" s="457">
        <v>712905</v>
      </c>
      <c r="H483" s="66" t="s">
        <v>60</v>
      </c>
      <c r="I483" s="73"/>
      <c r="J483" s="481">
        <v>0</v>
      </c>
      <c r="K483" s="381">
        <v>0</v>
      </c>
      <c r="L483" s="196" t="s">
        <v>1996</v>
      </c>
      <c r="M483" s="381">
        <v>0</v>
      </c>
      <c r="N483" s="381">
        <v>0</v>
      </c>
      <c r="O483" s="68" t="s">
        <v>1933</v>
      </c>
      <c r="P483" s="68" t="s">
        <v>688</v>
      </c>
      <c r="Q483" s="197"/>
      <c r="R483" s="120"/>
      <c r="S483" s="120"/>
    </row>
    <row r="484" spans="2:19" customFormat="1" ht="15" customHeight="1">
      <c r="B484" s="314">
        <v>478</v>
      </c>
      <c r="C484" s="452" t="s">
        <v>1856</v>
      </c>
      <c r="D484" s="457" t="s">
        <v>203</v>
      </c>
      <c r="E484" s="457">
        <v>12321</v>
      </c>
      <c r="F484" s="452" t="s">
        <v>42</v>
      </c>
      <c r="G484" s="472">
        <v>741201</v>
      </c>
      <c r="H484" s="128" t="s">
        <v>161</v>
      </c>
      <c r="I484" s="73"/>
      <c r="J484" s="481">
        <v>0</v>
      </c>
      <c r="K484" s="381">
        <v>0</v>
      </c>
      <c r="L484" s="196" t="s">
        <v>1996</v>
      </c>
      <c r="M484" s="381">
        <v>0</v>
      </c>
      <c r="N484" s="381">
        <v>0</v>
      </c>
      <c r="O484" s="68" t="s">
        <v>1981</v>
      </c>
      <c r="P484" s="68" t="s">
        <v>679</v>
      </c>
      <c r="Q484" s="197"/>
      <c r="R484" s="448"/>
      <c r="S484" s="120"/>
    </row>
    <row r="485" spans="2:19" customFormat="1" ht="15" customHeight="1">
      <c r="B485" s="22">
        <v>479</v>
      </c>
      <c r="C485" s="452" t="s">
        <v>1856</v>
      </c>
      <c r="D485" s="457" t="s">
        <v>203</v>
      </c>
      <c r="E485" s="457">
        <v>12321</v>
      </c>
      <c r="F485" s="452" t="s">
        <v>1828</v>
      </c>
      <c r="G485" s="457">
        <v>721301</v>
      </c>
      <c r="H485" s="66" t="s">
        <v>684</v>
      </c>
      <c r="I485" s="65"/>
      <c r="J485" s="481">
        <v>0</v>
      </c>
      <c r="K485" s="381">
        <v>0</v>
      </c>
      <c r="L485" s="196" t="s">
        <v>1996</v>
      </c>
      <c r="M485" s="381">
        <v>0</v>
      </c>
      <c r="N485" s="381">
        <v>0</v>
      </c>
      <c r="O485" s="68" t="s">
        <v>1054</v>
      </c>
      <c r="P485" s="68" t="s">
        <v>93</v>
      </c>
      <c r="Q485" s="197"/>
      <c r="R485" s="120"/>
      <c r="S485" s="120"/>
    </row>
    <row r="486" spans="2:19" customFormat="1" ht="15" customHeight="1">
      <c r="B486" s="66">
        <v>480</v>
      </c>
      <c r="C486" s="452" t="s">
        <v>1856</v>
      </c>
      <c r="D486" s="457" t="s">
        <v>203</v>
      </c>
      <c r="E486" s="457">
        <v>12321</v>
      </c>
      <c r="F486" s="452" t="s">
        <v>91</v>
      </c>
      <c r="G486" s="457">
        <v>722307</v>
      </c>
      <c r="H486" s="66" t="s">
        <v>74</v>
      </c>
      <c r="I486" s="283"/>
      <c r="J486" s="481">
        <v>0</v>
      </c>
      <c r="K486" s="381">
        <v>0</v>
      </c>
      <c r="L486" s="196" t="s">
        <v>1996</v>
      </c>
      <c r="M486" s="381">
        <v>0</v>
      </c>
      <c r="N486" s="381">
        <v>0</v>
      </c>
      <c r="O486" s="68" t="s">
        <v>1054</v>
      </c>
      <c r="P486" s="68" t="s">
        <v>93</v>
      </c>
      <c r="Q486" s="197"/>
      <c r="R486" s="120"/>
      <c r="S486" s="120"/>
    </row>
    <row r="487" spans="2:19" customFormat="1" ht="15" customHeight="1">
      <c r="B487" s="314">
        <v>481</v>
      </c>
      <c r="C487" s="452" t="s">
        <v>1856</v>
      </c>
      <c r="D487" s="457" t="s">
        <v>203</v>
      </c>
      <c r="E487" s="457">
        <v>12321</v>
      </c>
      <c r="F487" s="452" t="s">
        <v>47</v>
      </c>
      <c r="G487" s="457">
        <v>721306</v>
      </c>
      <c r="H487" s="66" t="s">
        <v>56</v>
      </c>
      <c r="I487" s="195"/>
      <c r="J487" s="481">
        <v>0</v>
      </c>
      <c r="K487" s="381">
        <v>0</v>
      </c>
      <c r="L487" s="196" t="s">
        <v>1996</v>
      </c>
      <c r="M487" s="381">
        <v>0</v>
      </c>
      <c r="N487" s="381">
        <v>0</v>
      </c>
      <c r="O487" s="68" t="s">
        <v>1054</v>
      </c>
      <c r="P487" s="68" t="s">
        <v>93</v>
      </c>
      <c r="Q487" s="197"/>
      <c r="R487" s="120"/>
      <c r="S487" s="120"/>
    </row>
    <row r="488" spans="2:19" customFormat="1" ht="15" customHeight="1">
      <c r="B488" s="22">
        <v>482</v>
      </c>
      <c r="C488" s="521" t="s">
        <v>2010</v>
      </c>
      <c r="D488" s="456" t="s">
        <v>203</v>
      </c>
      <c r="E488" s="565">
        <v>21715</v>
      </c>
      <c r="F488" s="452" t="s">
        <v>36</v>
      </c>
      <c r="G488" s="457">
        <v>711204</v>
      </c>
      <c r="H488" s="66" t="s">
        <v>94</v>
      </c>
      <c r="I488" s="283"/>
      <c r="J488" s="481">
        <v>0</v>
      </c>
      <c r="K488" s="381">
        <v>0</v>
      </c>
      <c r="L488" s="196" t="s">
        <v>1996</v>
      </c>
      <c r="M488" s="381">
        <v>0</v>
      </c>
      <c r="N488" s="381">
        <v>0</v>
      </c>
      <c r="O488" s="68" t="s">
        <v>1054</v>
      </c>
      <c r="P488" s="68" t="s">
        <v>93</v>
      </c>
      <c r="Q488" s="197"/>
      <c r="R488" s="120"/>
      <c r="S488" s="120"/>
    </row>
    <row r="489" spans="2:19" customFormat="1" ht="15" customHeight="1">
      <c r="B489" s="66">
        <v>483</v>
      </c>
      <c r="C489" s="521" t="s">
        <v>2010</v>
      </c>
      <c r="D489" s="456" t="s">
        <v>203</v>
      </c>
      <c r="E489" s="565">
        <v>21715</v>
      </c>
      <c r="F489" s="452" t="s">
        <v>52</v>
      </c>
      <c r="G489" s="457">
        <v>751204</v>
      </c>
      <c r="H489" s="66" t="s">
        <v>61</v>
      </c>
      <c r="I489" s="73"/>
      <c r="J489" s="481">
        <v>0</v>
      </c>
      <c r="K489" s="381">
        <v>0</v>
      </c>
      <c r="L489" s="196" t="s">
        <v>1996</v>
      </c>
      <c r="M489" s="381">
        <v>0</v>
      </c>
      <c r="N489" s="381">
        <v>0</v>
      </c>
      <c r="O489" s="68" t="s">
        <v>1054</v>
      </c>
      <c r="P489" s="68" t="s">
        <v>93</v>
      </c>
      <c r="Q489" s="197"/>
      <c r="R489" s="120"/>
      <c r="S489" s="120"/>
    </row>
    <row r="490" spans="2:19" customFormat="1" ht="15" customHeight="1">
      <c r="B490" s="314">
        <v>484</v>
      </c>
      <c r="C490" s="452" t="s">
        <v>1856</v>
      </c>
      <c r="D490" s="457" t="s">
        <v>203</v>
      </c>
      <c r="E490" s="457">
        <v>12321</v>
      </c>
      <c r="F490" s="452" t="s">
        <v>41</v>
      </c>
      <c r="G490" s="457">
        <v>522301</v>
      </c>
      <c r="H490" s="66" t="s">
        <v>39</v>
      </c>
      <c r="I490" s="73"/>
      <c r="J490" s="481">
        <v>0</v>
      </c>
      <c r="K490" s="381">
        <v>0</v>
      </c>
      <c r="L490" s="196" t="s">
        <v>1996</v>
      </c>
      <c r="M490" s="381">
        <v>0</v>
      </c>
      <c r="N490" s="381">
        <v>0</v>
      </c>
      <c r="O490" s="64" t="s">
        <v>1054</v>
      </c>
      <c r="P490" s="68" t="s">
        <v>93</v>
      </c>
      <c r="Q490" s="278"/>
      <c r="R490" s="278"/>
      <c r="S490" s="278"/>
    </row>
    <row r="491" spans="2:19" customFormat="1" ht="15" customHeight="1">
      <c r="B491" s="22">
        <v>485</v>
      </c>
      <c r="C491" s="452" t="s">
        <v>1856</v>
      </c>
      <c r="D491" s="457" t="s">
        <v>203</v>
      </c>
      <c r="E491" s="457">
        <v>12321</v>
      </c>
      <c r="F491" s="452" t="s">
        <v>48</v>
      </c>
      <c r="G491" s="457">
        <v>741203</v>
      </c>
      <c r="H491" s="66" t="s">
        <v>57</v>
      </c>
      <c r="I491" s="73"/>
      <c r="J491" s="481">
        <v>0</v>
      </c>
      <c r="K491" s="381">
        <v>0</v>
      </c>
      <c r="L491" s="196" t="s">
        <v>1996</v>
      </c>
      <c r="M491" s="381">
        <v>0</v>
      </c>
      <c r="N491" s="381">
        <v>0</v>
      </c>
      <c r="O491" s="68" t="s">
        <v>1054</v>
      </c>
      <c r="P491" s="68" t="s">
        <v>93</v>
      </c>
      <c r="Q491" s="197"/>
      <c r="R491" s="120"/>
      <c r="S491" s="120"/>
    </row>
    <row r="492" spans="2:19" customFormat="1" ht="15" customHeight="1">
      <c r="B492" s="66">
        <v>486</v>
      </c>
      <c r="C492" s="452" t="s">
        <v>1856</v>
      </c>
      <c r="D492" s="457" t="s">
        <v>203</v>
      </c>
      <c r="E492" s="457">
        <v>12321</v>
      </c>
      <c r="F492" s="452" t="s">
        <v>1041</v>
      </c>
      <c r="G492" s="457">
        <v>713203</v>
      </c>
      <c r="H492" s="66" t="s">
        <v>59</v>
      </c>
      <c r="I492" s="73"/>
      <c r="J492" s="481">
        <v>0</v>
      </c>
      <c r="K492" s="556">
        <v>0</v>
      </c>
      <c r="L492" s="265" t="s">
        <v>1996</v>
      </c>
      <c r="M492" s="556">
        <v>0</v>
      </c>
      <c r="N492" s="556">
        <v>0</v>
      </c>
      <c r="O492" s="68" t="s">
        <v>1054</v>
      </c>
      <c r="P492" s="68" t="s">
        <v>93</v>
      </c>
      <c r="Q492" s="197"/>
      <c r="R492" s="120"/>
      <c r="S492" s="120"/>
    </row>
    <row r="493" spans="2:19" customFormat="1" ht="15" customHeight="1">
      <c r="B493" s="314">
        <v>487</v>
      </c>
      <c r="C493" s="452" t="s">
        <v>1856</v>
      </c>
      <c r="D493" s="457" t="s">
        <v>203</v>
      </c>
      <c r="E493" s="457">
        <v>12321</v>
      </c>
      <c r="F493" s="452" t="s">
        <v>52</v>
      </c>
      <c r="G493" s="457">
        <v>751204</v>
      </c>
      <c r="H493" s="66" t="s">
        <v>61</v>
      </c>
      <c r="I493" s="283"/>
      <c r="J493" s="481">
        <v>0</v>
      </c>
      <c r="K493" s="556">
        <v>0</v>
      </c>
      <c r="L493" s="265" t="s">
        <v>1996</v>
      </c>
      <c r="M493" s="556">
        <v>0</v>
      </c>
      <c r="N493" s="556">
        <v>0</v>
      </c>
      <c r="O493" s="68" t="s">
        <v>1054</v>
      </c>
      <c r="P493" s="68" t="s">
        <v>93</v>
      </c>
      <c r="Q493" s="197"/>
      <c r="R493" s="120"/>
      <c r="S493" s="120"/>
    </row>
    <row r="494" spans="2:19" customFormat="1" ht="15" customHeight="1">
      <c r="B494" s="22">
        <v>488</v>
      </c>
      <c r="C494" s="521" t="s">
        <v>2010</v>
      </c>
      <c r="D494" s="456" t="s">
        <v>203</v>
      </c>
      <c r="E494" s="565">
        <v>21715</v>
      </c>
      <c r="F494" s="452" t="s">
        <v>172</v>
      </c>
      <c r="G494" s="457">
        <v>722204</v>
      </c>
      <c r="H494" s="66" t="s">
        <v>164</v>
      </c>
      <c r="I494" s="73"/>
      <c r="J494" s="481">
        <v>0</v>
      </c>
      <c r="K494" s="381">
        <v>0</v>
      </c>
      <c r="L494" s="196" t="s">
        <v>1996</v>
      </c>
      <c r="M494" s="381">
        <v>0</v>
      </c>
      <c r="N494" s="381">
        <v>0</v>
      </c>
      <c r="O494" s="64" t="s">
        <v>1054</v>
      </c>
      <c r="P494" s="68" t="s">
        <v>93</v>
      </c>
      <c r="Q494" s="120"/>
      <c r="R494" s="120"/>
      <c r="S494" s="120"/>
    </row>
    <row r="495" spans="2:19" customFormat="1" ht="15" customHeight="1">
      <c r="B495" s="66">
        <v>494</v>
      </c>
      <c r="C495" s="452" t="s">
        <v>1856</v>
      </c>
      <c r="D495" s="457" t="s">
        <v>203</v>
      </c>
      <c r="E495" s="457">
        <v>12321</v>
      </c>
      <c r="F495" s="515" t="s">
        <v>35</v>
      </c>
      <c r="G495" s="457">
        <v>741103</v>
      </c>
      <c r="H495" s="66" t="s">
        <v>49</v>
      </c>
      <c r="I495" s="283"/>
      <c r="J495" s="481">
        <v>0</v>
      </c>
      <c r="K495" s="381">
        <v>0</v>
      </c>
      <c r="L495" s="196" t="s">
        <v>1996</v>
      </c>
      <c r="M495" s="381">
        <v>0</v>
      </c>
      <c r="N495" s="381">
        <v>0</v>
      </c>
      <c r="O495" s="68" t="s">
        <v>1054</v>
      </c>
      <c r="P495" s="68" t="s">
        <v>93</v>
      </c>
      <c r="Q495" s="197"/>
      <c r="R495" s="120"/>
      <c r="S495" s="120"/>
    </row>
    <row r="496" spans="2:19" customFormat="1" ht="15" customHeight="1">
      <c r="B496" s="66">
        <v>495</v>
      </c>
      <c r="C496" s="521" t="s">
        <v>2010</v>
      </c>
      <c r="D496" s="456" t="s">
        <v>203</v>
      </c>
      <c r="E496" s="565">
        <v>21715</v>
      </c>
      <c r="F496" s="452" t="s">
        <v>31</v>
      </c>
      <c r="G496" s="457">
        <v>723103</v>
      </c>
      <c r="H496" s="66" t="s">
        <v>67</v>
      </c>
      <c r="I496" s="423" t="s">
        <v>2279</v>
      </c>
      <c r="J496" s="259">
        <v>1</v>
      </c>
      <c r="K496" s="381">
        <v>0</v>
      </c>
      <c r="L496" s="196" t="s">
        <v>1996</v>
      </c>
      <c r="M496" s="381">
        <v>0</v>
      </c>
      <c r="N496" s="381">
        <v>0</v>
      </c>
      <c r="O496" s="68" t="s">
        <v>1054</v>
      </c>
      <c r="P496" s="68" t="s">
        <v>93</v>
      </c>
      <c r="Q496" s="592"/>
      <c r="R496" s="120"/>
      <c r="S496" s="120"/>
    </row>
    <row r="497" spans="1:16371" customFormat="1" ht="15" customHeight="1">
      <c r="B497" s="591">
        <v>496</v>
      </c>
      <c r="C497" s="521" t="s">
        <v>2010</v>
      </c>
      <c r="D497" s="456" t="s">
        <v>203</v>
      </c>
      <c r="E497" s="565">
        <v>21715</v>
      </c>
      <c r="F497" s="452" t="s">
        <v>34</v>
      </c>
      <c r="G497" s="457">
        <v>751201</v>
      </c>
      <c r="H497" s="66" t="s">
        <v>162</v>
      </c>
      <c r="I497" s="424" t="s">
        <v>2280</v>
      </c>
      <c r="J497" s="259">
        <v>1</v>
      </c>
      <c r="K497" s="381">
        <v>0</v>
      </c>
      <c r="L497" s="196" t="s">
        <v>1996</v>
      </c>
      <c r="M497" s="381">
        <v>0</v>
      </c>
      <c r="N497" s="381">
        <v>0</v>
      </c>
      <c r="O497" s="68" t="s">
        <v>1054</v>
      </c>
      <c r="P497" s="68" t="s">
        <v>93</v>
      </c>
      <c r="Q497" s="592"/>
      <c r="R497" s="120"/>
      <c r="S497" s="120"/>
    </row>
    <row r="498" spans="1:16371" customFormat="1" ht="15" customHeight="1">
      <c r="B498" s="66">
        <v>501</v>
      </c>
      <c r="C498" s="452" t="s">
        <v>1856</v>
      </c>
      <c r="D498" s="457" t="s">
        <v>203</v>
      </c>
      <c r="E498" s="457">
        <v>12321</v>
      </c>
      <c r="F498" s="452" t="s">
        <v>465</v>
      </c>
      <c r="G498" s="457">
        <v>432106</v>
      </c>
      <c r="H498" s="66" t="s">
        <v>217</v>
      </c>
      <c r="I498" s="424" t="s">
        <v>2325</v>
      </c>
      <c r="J498" s="259">
        <v>1</v>
      </c>
      <c r="K498" s="381">
        <v>1</v>
      </c>
      <c r="L498" s="196" t="s">
        <v>1996</v>
      </c>
      <c r="M498" s="381">
        <v>1</v>
      </c>
      <c r="N498" s="381">
        <v>1</v>
      </c>
      <c r="O498" s="68" t="s">
        <v>1061</v>
      </c>
      <c r="P498" s="68" t="s">
        <v>32</v>
      </c>
      <c r="Q498" s="448"/>
      <c r="R498" s="120"/>
      <c r="S498" s="120"/>
    </row>
    <row r="499" spans="1:16371" customFormat="1" ht="15" customHeight="1">
      <c r="B499" s="314">
        <v>502</v>
      </c>
      <c r="C499" s="521" t="s">
        <v>2010</v>
      </c>
      <c r="D499" s="456" t="s">
        <v>203</v>
      </c>
      <c r="E499" s="565">
        <v>21715</v>
      </c>
      <c r="F499" s="452" t="s">
        <v>171</v>
      </c>
      <c r="G499" s="457">
        <v>712618</v>
      </c>
      <c r="H499" s="66" t="s">
        <v>77</v>
      </c>
      <c r="I499" s="423" t="s">
        <v>2285</v>
      </c>
      <c r="J499" s="259">
        <v>1</v>
      </c>
      <c r="K499" s="381">
        <v>0</v>
      </c>
      <c r="L499" s="196" t="s">
        <v>1996</v>
      </c>
      <c r="M499" s="381">
        <v>0</v>
      </c>
      <c r="N499" s="381">
        <v>0</v>
      </c>
      <c r="O499" s="68" t="s">
        <v>1054</v>
      </c>
      <c r="P499" s="68" t="s">
        <v>93</v>
      </c>
      <c r="Q499" s="592"/>
      <c r="R499" s="120"/>
      <c r="S499" s="120"/>
    </row>
    <row r="500" spans="1:16371" customFormat="1" ht="15" customHeight="1">
      <c r="B500" s="22">
        <v>503</v>
      </c>
      <c r="C500" s="452" t="s">
        <v>1856</v>
      </c>
      <c r="D500" s="457" t="s">
        <v>203</v>
      </c>
      <c r="E500" s="457">
        <v>12321</v>
      </c>
      <c r="F500" s="452" t="s">
        <v>30</v>
      </c>
      <c r="G500" s="457">
        <v>752205</v>
      </c>
      <c r="H500" s="66" t="s">
        <v>62</v>
      </c>
      <c r="I500" s="426" t="s">
        <v>2280</v>
      </c>
      <c r="J500" s="259">
        <v>1</v>
      </c>
      <c r="K500" s="381">
        <v>0</v>
      </c>
      <c r="L500" s="196" t="s">
        <v>1996</v>
      </c>
      <c r="M500" s="381">
        <v>0</v>
      </c>
      <c r="N500" s="381">
        <v>0</v>
      </c>
      <c r="O500" s="68" t="s">
        <v>1054</v>
      </c>
      <c r="P500" s="68" t="s">
        <v>93</v>
      </c>
      <c r="Q500" s="197"/>
      <c r="R500" s="120"/>
      <c r="S500" s="120"/>
    </row>
    <row r="501" spans="1:16371" customFormat="1" ht="15" customHeight="1">
      <c r="B501" s="66">
        <v>489</v>
      </c>
      <c r="C501" s="521" t="s">
        <v>2010</v>
      </c>
      <c r="D501" s="456" t="s">
        <v>203</v>
      </c>
      <c r="E501" s="565">
        <v>21715</v>
      </c>
      <c r="F501" s="452" t="s">
        <v>40</v>
      </c>
      <c r="G501" s="457">
        <v>512001</v>
      </c>
      <c r="H501" s="66" t="s">
        <v>72</v>
      </c>
      <c r="I501" s="424" t="s">
        <v>2282</v>
      </c>
      <c r="J501" s="259">
        <v>2</v>
      </c>
      <c r="K501" s="381">
        <v>1</v>
      </c>
      <c r="L501" s="196" t="s">
        <v>1996</v>
      </c>
      <c r="M501" s="381">
        <v>0</v>
      </c>
      <c r="N501" s="381">
        <v>1</v>
      </c>
      <c r="O501" s="68" t="s">
        <v>1054</v>
      </c>
      <c r="P501" s="68" t="s">
        <v>93</v>
      </c>
      <c r="Q501" s="592"/>
      <c r="R501" s="120"/>
      <c r="S501" s="120"/>
    </row>
    <row r="502" spans="1:16371" customFormat="1" ht="15" customHeight="1">
      <c r="B502" s="66">
        <v>491</v>
      </c>
      <c r="C502" s="452" t="s">
        <v>1856</v>
      </c>
      <c r="D502" s="457" t="s">
        <v>203</v>
      </c>
      <c r="E502" s="457">
        <v>12321</v>
      </c>
      <c r="F502" s="452" t="s">
        <v>172</v>
      </c>
      <c r="G502" s="457">
        <v>722204</v>
      </c>
      <c r="H502" s="66" t="s">
        <v>164</v>
      </c>
      <c r="I502" s="424" t="s">
        <v>2282</v>
      </c>
      <c r="J502" s="259">
        <v>2</v>
      </c>
      <c r="K502" s="381">
        <v>0</v>
      </c>
      <c r="L502" s="196" t="s">
        <v>1996</v>
      </c>
      <c r="M502" s="381">
        <v>0</v>
      </c>
      <c r="N502" s="381">
        <v>0</v>
      </c>
      <c r="O502" s="68" t="s">
        <v>1054</v>
      </c>
      <c r="P502" s="68" t="s">
        <v>93</v>
      </c>
      <c r="Q502" s="592"/>
      <c r="R502" s="120"/>
      <c r="S502" s="120"/>
    </row>
    <row r="503" spans="1:16371" customFormat="1" ht="15" customHeight="1">
      <c r="B503" s="22">
        <v>497</v>
      </c>
      <c r="C503" s="452" t="s">
        <v>1856</v>
      </c>
      <c r="D503" s="457" t="s">
        <v>203</v>
      </c>
      <c r="E503" s="457">
        <v>12321</v>
      </c>
      <c r="F503" s="452" t="s">
        <v>36</v>
      </c>
      <c r="G503" s="457">
        <v>711204</v>
      </c>
      <c r="H503" s="66" t="s">
        <v>94</v>
      </c>
      <c r="I503" s="424" t="s">
        <v>2280</v>
      </c>
      <c r="J503" s="259">
        <v>2</v>
      </c>
      <c r="K503" s="381">
        <v>0</v>
      </c>
      <c r="L503" s="196" t="s">
        <v>1996</v>
      </c>
      <c r="M503" s="381">
        <v>0</v>
      </c>
      <c r="N503" s="381">
        <v>0</v>
      </c>
      <c r="O503" s="68" t="s">
        <v>1054</v>
      </c>
      <c r="P503" s="68" t="s">
        <v>93</v>
      </c>
      <c r="Q503" s="592"/>
      <c r="R503" s="120"/>
      <c r="S503" s="120"/>
    </row>
    <row r="504" spans="1:16371" customFormat="1" ht="15" customHeight="1">
      <c r="B504" s="314">
        <v>499</v>
      </c>
      <c r="C504" s="452" t="s">
        <v>1856</v>
      </c>
      <c r="D504" s="457" t="s">
        <v>203</v>
      </c>
      <c r="E504" s="457">
        <v>12321</v>
      </c>
      <c r="F504" s="452" t="s">
        <v>40</v>
      </c>
      <c r="G504" s="500">
        <v>512001</v>
      </c>
      <c r="H504" s="350" t="s">
        <v>72</v>
      </c>
      <c r="I504" s="426" t="s">
        <v>2279</v>
      </c>
      <c r="J504" s="259">
        <v>4</v>
      </c>
      <c r="K504" s="381">
        <v>3</v>
      </c>
      <c r="L504" s="196" t="s">
        <v>1996</v>
      </c>
      <c r="M504" s="381">
        <v>0</v>
      </c>
      <c r="N504" s="381">
        <v>0</v>
      </c>
      <c r="O504" s="68" t="s">
        <v>1054</v>
      </c>
      <c r="P504" s="68" t="s">
        <v>93</v>
      </c>
      <c r="Q504" s="197"/>
      <c r="R504" s="120"/>
      <c r="S504" s="120"/>
    </row>
    <row r="505" spans="1:16371" customFormat="1" ht="15" customHeight="1">
      <c r="B505" s="66">
        <v>492</v>
      </c>
      <c r="C505" s="452" t="s">
        <v>1856</v>
      </c>
      <c r="D505" s="457" t="s">
        <v>203</v>
      </c>
      <c r="E505" s="457">
        <v>12321</v>
      </c>
      <c r="F505" s="452" t="s">
        <v>31</v>
      </c>
      <c r="G505" s="457">
        <v>723103</v>
      </c>
      <c r="H505" s="66" t="s">
        <v>67</v>
      </c>
      <c r="I505" s="423" t="s">
        <v>2282</v>
      </c>
      <c r="J505" s="260">
        <v>6</v>
      </c>
      <c r="K505" s="556">
        <v>0</v>
      </c>
      <c r="L505" s="265" t="s">
        <v>1996</v>
      </c>
      <c r="M505" s="556">
        <v>0</v>
      </c>
      <c r="N505" s="556">
        <v>0</v>
      </c>
      <c r="O505" s="68" t="s">
        <v>1054</v>
      </c>
      <c r="P505" s="68" t="s">
        <v>93</v>
      </c>
      <c r="Q505" s="197"/>
      <c r="R505" s="120"/>
      <c r="S505" s="120"/>
    </row>
    <row r="506" spans="1:16371" customFormat="1" ht="15" customHeight="1">
      <c r="B506" s="591">
        <v>493</v>
      </c>
      <c r="C506" s="521" t="s">
        <v>2010</v>
      </c>
      <c r="D506" s="456" t="s">
        <v>203</v>
      </c>
      <c r="E506" s="565">
        <v>21715</v>
      </c>
      <c r="F506" s="452" t="s">
        <v>41</v>
      </c>
      <c r="G506" s="457">
        <v>522301</v>
      </c>
      <c r="H506" s="66" t="s">
        <v>39</v>
      </c>
      <c r="I506" s="424" t="s">
        <v>2284</v>
      </c>
      <c r="J506" s="441">
        <v>5</v>
      </c>
      <c r="K506" s="487">
        <v>3</v>
      </c>
      <c r="L506" s="196" t="s">
        <v>1996</v>
      </c>
      <c r="M506" s="381">
        <v>0</v>
      </c>
      <c r="N506" s="381">
        <v>0</v>
      </c>
      <c r="O506" s="64" t="s">
        <v>1054</v>
      </c>
      <c r="P506" s="68" t="s">
        <v>93</v>
      </c>
      <c r="Q506" s="278"/>
      <c r="R506" s="278"/>
      <c r="S506" s="278"/>
    </row>
    <row r="507" spans="1:16371" customFormat="1" ht="15" customHeight="1">
      <c r="A507" s="35"/>
      <c r="B507" s="66">
        <v>500</v>
      </c>
      <c r="C507" s="452" t="s">
        <v>1856</v>
      </c>
      <c r="D507" s="457" t="s">
        <v>203</v>
      </c>
      <c r="E507" s="457">
        <v>12321</v>
      </c>
      <c r="F507" s="452" t="s">
        <v>34</v>
      </c>
      <c r="G507" s="457">
        <v>751201</v>
      </c>
      <c r="H507" s="66" t="s">
        <v>162</v>
      </c>
      <c r="I507" s="424" t="s">
        <v>2280</v>
      </c>
      <c r="J507" s="260">
        <v>8</v>
      </c>
      <c r="K507" s="556">
        <v>5</v>
      </c>
      <c r="L507" s="265" t="s">
        <v>1996</v>
      </c>
      <c r="M507" s="556">
        <v>0</v>
      </c>
      <c r="N507" s="556">
        <v>0</v>
      </c>
      <c r="O507" s="68" t="s">
        <v>1054</v>
      </c>
      <c r="P507" s="68" t="s">
        <v>93</v>
      </c>
      <c r="Q507" s="197"/>
      <c r="R507" s="120"/>
      <c r="S507" s="120"/>
      <c r="T507" s="35"/>
      <c r="U507" s="106"/>
      <c r="V507" s="35"/>
      <c r="W507" s="106"/>
      <c r="X507" s="35"/>
      <c r="Y507" s="106"/>
      <c r="Z507" s="35"/>
      <c r="AA507" s="106"/>
      <c r="AB507" s="35"/>
      <c r="AC507" s="106"/>
      <c r="AD507" s="35"/>
      <c r="AE507" s="106"/>
      <c r="AF507" s="35"/>
      <c r="AG507" s="106"/>
      <c r="AH507" s="35"/>
      <c r="AI507" s="106"/>
      <c r="AJ507" s="35"/>
      <c r="AK507" s="106"/>
      <c r="AL507" s="35"/>
      <c r="AM507" s="106"/>
      <c r="AN507" s="35"/>
      <c r="AO507" s="106"/>
      <c r="AP507" s="35"/>
      <c r="AQ507" s="106"/>
      <c r="AR507" s="35"/>
      <c r="AS507" s="106"/>
      <c r="AT507" s="35"/>
      <c r="AU507" s="106"/>
      <c r="AV507" s="35"/>
      <c r="AW507" s="106"/>
      <c r="AX507" s="35"/>
      <c r="AY507" s="106"/>
      <c r="AZ507" s="35"/>
      <c r="BA507" s="106"/>
      <c r="BB507" s="35"/>
      <c r="BC507" s="106"/>
      <c r="BD507" s="35"/>
      <c r="BE507" s="106"/>
      <c r="BF507" s="35"/>
      <c r="BG507" s="106"/>
      <c r="BH507" s="35"/>
      <c r="BI507" s="106"/>
      <c r="BJ507" s="35"/>
      <c r="BK507" s="106"/>
      <c r="BL507" s="35"/>
      <c r="BM507" s="106"/>
      <c r="BN507" s="35"/>
      <c r="BO507" s="106"/>
      <c r="BP507" s="35"/>
      <c r="BQ507" s="106"/>
      <c r="BR507" s="35"/>
      <c r="BS507" s="106"/>
      <c r="BT507" s="35"/>
      <c r="BU507" s="106"/>
      <c r="BV507" s="35"/>
      <c r="BW507" s="106"/>
      <c r="BX507" s="35"/>
      <c r="BY507" s="106"/>
      <c r="BZ507" s="35"/>
      <c r="CA507" s="106"/>
      <c r="CB507" s="35"/>
      <c r="CC507" s="106"/>
      <c r="CD507" s="35"/>
      <c r="CE507" s="106"/>
      <c r="CF507" s="35"/>
      <c r="CG507" s="106"/>
      <c r="CH507" s="35"/>
      <c r="CI507" s="106"/>
      <c r="CJ507" s="35"/>
      <c r="CK507" s="106"/>
      <c r="CL507" s="35"/>
      <c r="CM507" s="106"/>
      <c r="CN507" s="35"/>
      <c r="CO507" s="106"/>
      <c r="CP507" s="35"/>
      <c r="CQ507" s="106"/>
      <c r="CR507" s="35"/>
      <c r="CS507" s="106"/>
      <c r="CT507" s="35"/>
      <c r="CU507" s="106"/>
      <c r="CV507" s="35"/>
      <c r="CW507" s="106"/>
      <c r="CX507" s="35"/>
      <c r="CY507" s="106"/>
      <c r="CZ507" s="35"/>
      <c r="DA507" s="106"/>
      <c r="DB507" s="35"/>
      <c r="DC507" s="106"/>
      <c r="DD507" s="35"/>
      <c r="DE507" s="106"/>
      <c r="DF507" s="35"/>
      <c r="DG507" s="106"/>
      <c r="DH507" s="35"/>
      <c r="DI507" s="106"/>
      <c r="DJ507" s="35"/>
      <c r="DK507" s="106"/>
      <c r="DL507" s="35"/>
      <c r="DM507" s="106"/>
      <c r="DN507" s="35"/>
      <c r="DO507" s="106"/>
      <c r="DP507" s="35"/>
      <c r="DQ507" s="106"/>
      <c r="DR507" s="35"/>
      <c r="DS507" s="106"/>
      <c r="DT507" s="35"/>
      <c r="DU507" s="106"/>
      <c r="DV507" s="35"/>
      <c r="DW507" s="106"/>
      <c r="DX507" s="35"/>
      <c r="DY507" s="106"/>
      <c r="DZ507" s="35"/>
      <c r="EA507" s="106"/>
      <c r="EB507" s="35"/>
      <c r="EC507" s="106"/>
      <c r="ED507" s="35"/>
      <c r="EE507" s="106"/>
      <c r="EF507" s="35"/>
      <c r="EG507" s="106"/>
      <c r="EH507" s="35"/>
      <c r="EI507" s="106"/>
      <c r="EJ507" s="35"/>
      <c r="EK507" s="106"/>
      <c r="EL507" s="35"/>
      <c r="EM507" s="106"/>
      <c r="EN507" s="35"/>
      <c r="EO507" s="106"/>
      <c r="EP507" s="35"/>
      <c r="EQ507" s="106"/>
      <c r="ER507" s="35"/>
      <c r="ES507" s="106"/>
      <c r="ET507" s="35"/>
      <c r="EU507" s="106"/>
      <c r="EV507" s="35"/>
      <c r="EW507" s="106"/>
      <c r="EX507" s="35"/>
      <c r="EY507" s="106"/>
      <c r="EZ507" s="35"/>
      <c r="FA507" s="106"/>
      <c r="FB507" s="35"/>
      <c r="FC507" s="106"/>
      <c r="FD507" s="35"/>
      <c r="FE507" s="106"/>
      <c r="FF507" s="35"/>
      <c r="FG507" s="106"/>
      <c r="FH507" s="35"/>
      <c r="FI507" s="106"/>
      <c r="FJ507" s="35"/>
      <c r="FK507" s="106"/>
      <c r="FL507" s="35"/>
      <c r="FM507" s="106"/>
      <c r="FN507" s="35"/>
      <c r="FO507" s="106"/>
      <c r="FP507" s="35"/>
      <c r="FQ507" s="106"/>
      <c r="FR507" s="35"/>
      <c r="FS507" s="106"/>
      <c r="FT507" s="35"/>
      <c r="FU507" s="106"/>
      <c r="FV507" s="35"/>
      <c r="FW507" s="106"/>
      <c r="FX507" s="35"/>
      <c r="FY507" s="106"/>
      <c r="FZ507" s="35"/>
      <c r="GA507" s="106"/>
      <c r="GB507" s="35"/>
      <c r="GC507" s="106"/>
      <c r="GD507" s="35"/>
      <c r="GE507" s="106"/>
      <c r="GF507" s="35"/>
      <c r="GG507" s="106"/>
      <c r="GH507" s="35"/>
      <c r="GI507" s="106"/>
      <c r="GJ507" s="35"/>
      <c r="GK507" s="106"/>
      <c r="GL507" s="35"/>
      <c r="GM507" s="106"/>
      <c r="GN507" s="35"/>
      <c r="GO507" s="106"/>
      <c r="GP507" s="35"/>
      <c r="GQ507" s="106"/>
      <c r="GR507" s="35"/>
      <c r="GS507" s="106"/>
      <c r="GT507" s="35"/>
      <c r="GU507" s="106"/>
      <c r="GV507" s="35"/>
      <c r="GW507" s="106"/>
      <c r="GX507" s="35"/>
      <c r="GY507" s="106"/>
      <c r="GZ507" s="35"/>
      <c r="HA507" s="106"/>
      <c r="HB507" s="35"/>
      <c r="HC507" s="106"/>
      <c r="HD507" s="35"/>
      <c r="HE507" s="106"/>
      <c r="HF507" s="35"/>
      <c r="HG507" s="106"/>
      <c r="HH507" s="35"/>
      <c r="HI507" s="106"/>
      <c r="HJ507" s="35"/>
      <c r="HK507" s="106"/>
      <c r="HL507" s="35"/>
      <c r="HM507" s="106"/>
      <c r="HN507" s="35"/>
      <c r="HO507" s="106"/>
      <c r="HP507" s="35"/>
      <c r="HQ507" s="106"/>
      <c r="HR507" s="35"/>
      <c r="HS507" s="106"/>
      <c r="HT507" s="35"/>
      <c r="HU507" s="106"/>
      <c r="HV507" s="35"/>
      <c r="HW507" s="106"/>
      <c r="HX507" s="35"/>
      <c r="HY507" s="106"/>
      <c r="HZ507" s="35"/>
      <c r="IA507" s="106"/>
      <c r="IB507" s="35"/>
      <c r="IC507" s="106"/>
      <c r="ID507" s="35"/>
      <c r="IE507" s="106"/>
      <c r="IF507" s="35"/>
      <c r="IG507" s="106"/>
      <c r="IH507" s="35"/>
      <c r="II507" s="106"/>
      <c r="IJ507" s="35"/>
      <c r="IK507" s="106"/>
      <c r="IL507" s="35"/>
      <c r="IM507" s="106"/>
      <c r="IN507" s="35"/>
      <c r="IO507" s="106"/>
      <c r="IP507" s="35"/>
      <c r="IQ507" s="106"/>
      <c r="IR507" s="35"/>
      <c r="IS507" s="106"/>
      <c r="IT507" s="35"/>
      <c r="IU507" s="106"/>
      <c r="IV507" s="35"/>
      <c r="IW507" s="106"/>
      <c r="IX507" s="35"/>
      <c r="IY507" s="106"/>
      <c r="IZ507" s="35"/>
      <c r="JA507" s="106"/>
      <c r="JB507" s="35"/>
      <c r="JC507" s="106"/>
      <c r="JD507" s="35"/>
      <c r="JE507" s="106"/>
      <c r="JF507" s="35"/>
      <c r="JG507" s="106"/>
      <c r="JH507" s="35"/>
      <c r="JI507" s="106"/>
      <c r="JJ507" s="35"/>
      <c r="JK507" s="106"/>
      <c r="JL507" s="35"/>
      <c r="JM507" s="106"/>
      <c r="JN507" s="35"/>
      <c r="JO507" s="106"/>
      <c r="JP507" s="35"/>
      <c r="JQ507" s="106"/>
      <c r="JR507" s="35"/>
      <c r="JS507" s="106"/>
      <c r="JT507" s="35"/>
      <c r="JU507" s="106"/>
      <c r="JV507" s="35"/>
      <c r="JW507" s="106"/>
      <c r="JX507" s="35"/>
      <c r="JY507" s="106"/>
      <c r="JZ507" s="35"/>
      <c r="KA507" s="106"/>
      <c r="KB507" s="35"/>
      <c r="KC507" s="106"/>
      <c r="KD507" s="35"/>
      <c r="KE507" s="106"/>
      <c r="KF507" s="35"/>
      <c r="KG507" s="106"/>
      <c r="KH507" s="35"/>
      <c r="KI507" s="106"/>
      <c r="KJ507" s="35"/>
      <c r="KK507" s="106"/>
      <c r="KL507" s="35"/>
      <c r="KM507" s="106"/>
      <c r="KN507" s="35"/>
      <c r="KO507" s="106"/>
      <c r="KP507" s="35"/>
      <c r="KQ507" s="106"/>
      <c r="KR507" s="35"/>
      <c r="KS507" s="106"/>
      <c r="KT507" s="35"/>
      <c r="KU507" s="106"/>
      <c r="KV507" s="35"/>
      <c r="KW507" s="106"/>
      <c r="KX507" s="35"/>
      <c r="KY507" s="106"/>
      <c r="KZ507" s="35"/>
      <c r="LA507" s="106"/>
      <c r="LB507" s="35"/>
      <c r="LC507" s="106"/>
      <c r="LD507" s="35"/>
      <c r="LE507" s="106"/>
      <c r="LF507" s="35"/>
      <c r="LG507" s="106"/>
      <c r="LH507" s="35"/>
      <c r="LI507" s="106"/>
      <c r="LJ507" s="35"/>
      <c r="LK507" s="106"/>
      <c r="LL507" s="35"/>
      <c r="LM507" s="106"/>
      <c r="LN507" s="35"/>
      <c r="LO507" s="106"/>
      <c r="LP507" s="35"/>
      <c r="LQ507" s="106"/>
      <c r="LR507" s="35"/>
      <c r="LS507" s="106"/>
      <c r="LT507" s="35"/>
      <c r="LU507" s="106"/>
      <c r="LV507" s="35"/>
      <c r="LW507" s="106"/>
      <c r="LX507" s="35"/>
      <c r="LY507" s="106"/>
      <c r="LZ507" s="35"/>
      <c r="MA507" s="106"/>
      <c r="MB507" s="35"/>
      <c r="MC507" s="106"/>
      <c r="MD507" s="35"/>
      <c r="ME507" s="106"/>
      <c r="MF507" s="35"/>
      <c r="MG507" s="106"/>
      <c r="MH507" s="35"/>
      <c r="MI507" s="106"/>
      <c r="MJ507" s="35"/>
      <c r="MK507" s="106"/>
      <c r="ML507" s="35"/>
      <c r="MM507" s="106"/>
      <c r="MN507" s="35"/>
      <c r="MO507" s="106"/>
      <c r="MP507" s="35"/>
      <c r="MQ507" s="106"/>
      <c r="MR507" s="35"/>
      <c r="MS507" s="106"/>
      <c r="MT507" s="35"/>
      <c r="MU507" s="106"/>
      <c r="MV507" s="35"/>
      <c r="MW507" s="106"/>
      <c r="MX507" s="35"/>
      <c r="MY507" s="106"/>
      <c r="MZ507" s="35"/>
      <c r="NA507" s="106"/>
      <c r="NB507" s="35"/>
      <c r="NC507" s="106"/>
      <c r="ND507" s="35"/>
      <c r="NE507" s="106"/>
      <c r="NF507" s="35"/>
      <c r="NG507" s="106"/>
      <c r="NH507" s="35"/>
      <c r="NI507" s="106"/>
      <c r="NJ507" s="35"/>
      <c r="NK507" s="106"/>
      <c r="NL507" s="35"/>
      <c r="NM507" s="106"/>
      <c r="NN507" s="35"/>
      <c r="NO507" s="106"/>
      <c r="NP507" s="35"/>
      <c r="NQ507" s="106"/>
      <c r="NR507" s="35"/>
      <c r="NS507" s="106"/>
      <c r="NT507" s="35"/>
      <c r="NU507" s="106"/>
      <c r="NV507" s="35"/>
      <c r="NW507" s="106"/>
      <c r="NX507" s="35"/>
      <c r="NY507" s="106"/>
      <c r="NZ507" s="35"/>
      <c r="OA507" s="106"/>
      <c r="OB507" s="35"/>
      <c r="OC507" s="106"/>
      <c r="OD507" s="35"/>
      <c r="OE507" s="106"/>
      <c r="OF507" s="35"/>
      <c r="OG507" s="106"/>
      <c r="OH507" s="35"/>
      <c r="OI507" s="106"/>
      <c r="OJ507" s="35"/>
      <c r="OK507" s="106"/>
      <c r="OL507" s="35"/>
      <c r="OM507" s="106"/>
      <c r="ON507" s="35"/>
      <c r="OO507" s="106"/>
      <c r="OP507" s="35"/>
      <c r="OQ507" s="106"/>
      <c r="OR507" s="35"/>
      <c r="OS507" s="106"/>
      <c r="OT507" s="35"/>
      <c r="OU507" s="106"/>
      <c r="OV507" s="35"/>
      <c r="OW507" s="106"/>
      <c r="OX507" s="35"/>
      <c r="OY507" s="106"/>
      <c r="OZ507" s="35"/>
      <c r="PA507" s="106"/>
      <c r="PB507" s="35"/>
      <c r="PC507" s="106"/>
      <c r="PD507" s="35"/>
      <c r="PE507" s="106"/>
      <c r="PF507" s="35"/>
      <c r="PG507" s="106"/>
      <c r="PH507" s="35"/>
      <c r="PI507" s="106"/>
      <c r="PJ507" s="35"/>
      <c r="PK507" s="106"/>
      <c r="PL507" s="35"/>
      <c r="PM507" s="106"/>
      <c r="PN507" s="35"/>
      <c r="PO507" s="106"/>
      <c r="PP507" s="35"/>
      <c r="PQ507" s="106"/>
      <c r="PR507" s="35"/>
      <c r="PS507" s="106"/>
      <c r="PT507" s="35"/>
      <c r="PU507" s="106"/>
      <c r="PV507" s="35"/>
      <c r="PW507" s="106"/>
      <c r="PX507" s="35"/>
      <c r="PY507" s="106"/>
      <c r="PZ507" s="35"/>
      <c r="QA507" s="106"/>
      <c r="QB507" s="35"/>
      <c r="QC507" s="106"/>
      <c r="QD507" s="35"/>
      <c r="QE507" s="106"/>
      <c r="QF507" s="35"/>
      <c r="QG507" s="106"/>
      <c r="QH507" s="35"/>
      <c r="QI507" s="106"/>
      <c r="QJ507" s="35"/>
      <c r="QK507" s="106"/>
      <c r="QL507" s="35"/>
      <c r="QM507" s="106"/>
      <c r="QN507" s="35"/>
      <c r="QO507" s="106"/>
      <c r="QP507" s="35"/>
      <c r="QQ507" s="106"/>
      <c r="QR507" s="35"/>
      <c r="QS507" s="106"/>
      <c r="QT507" s="35"/>
      <c r="QU507" s="106"/>
      <c r="QV507" s="35"/>
      <c r="QW507" s="106"/>
      <c r="QX507" s="35"/>
      <c r="QY507" s="106"/>
      <c r="QZ507" s="35"/>
      <c r="RA507" s="106"/>
      <c r="RB507" s="35"/>
      <c r="RC507" s="106"/>
      <c r="RD507" s="35"/>
      <c r="RE507" s="106"/>
      <c r="RF507" s="35"/>
      <c r="RG507" s="106"/>
      <c r="RH507" s="35"/>
      <c r="RI507" s="106"/>
      <c r="RJ507" s="35"/>
      <c r="RK507" s="106"/>
      <c r="RL507" s="35"/>
      <c r="RM507" s="106"/>
      <c r="RN507" s="35"/>
      <c r="RO507" s="106"/>
      <c r="RP507" s="35"/>
      <c r="RQ507" s="106"/>
      <c r="RR507" s="35"/>
      <c r="RS507" s="106"/>
      <c r="RT507" s="35"/>
      <c r="RU507" s="106"/>
      <c r="RV507" s="35"/>
      <c r="RW507" s="106"/>
      <c r="RX507" s="35"/>
      <c r="RY507" s="106"/>
      <c r="RZ507" s="35"/>
      <c r="SA507" s="106"/>
      <c r="SB507" s="35"/>
      <c r="SC507" s="106"/>
      <c r="SD507" s="35"/>
      <c r="SE507" s="106"/>
      <c r="SF507" s="35"/>
      <c r="SG507" s="106"/>
      <c r="SH507" s="35"/>
      <c r="SI507" s="106"/>
      <c r="SJ507" s="35"/>
      <c r="SK507" s="106"/>
      <c r="SL507" s="35"/>
      <c r="SM507" s="106"/>
      <c r="SN507" s="35"/>
      <c r="SO507" s="106"/>
      <c r="SP507" s="35"/>
      <c r="SQ507" s="106"/>
      <c r="SR507" s="35"/>
      <c r="SS507" s="106"/>
      <c r="ST507" s="35"/>
      <c r="SU507" s="106"/>
      <c r="SV507" s="35"/>
      <c r="SW507" s="106"/>
      <c r="SX507" s="35"/>
      <c r="SY507" s="106"/>
      <c r="SZ507" s="35"/>
      <c r="TA507" s="106"/>
      <c r="TB507" s="35"/>
      <c r="TC507" s="106"/>
      <c r="TD507" s="35"/>
      <c r="TE507" s="106"/>
      <c r="TF507" s="35"/>
      <c r="TG507" s="106"/>
      <c r="TH507" s="35"/>
      <c r="TI507" s="106"/>
      <c r="TJ507" s="35"/>
      <c r="TK507" s="106"/>
      <c r="TL507" s="35"/>
      <c r="TM507" s="106"/>
      <c r="TN507" s="35"/>
      <c r="TO507" s="106"/>
      <c r="TP507" s="35"/>
      <c r="TQ507" s="106"/>
      <c r="TR507" s="35"/>
      <c r="TS507" s="106"/>
      <c r="TT507" s="35"/>
      <c r="TU507" s="106"/>
      <c r="TV507" s="35"/>
      <c r="TW507" s="106"/>
      <c r="TX507" s="35"/>
      <c r="TY507" s="106"/>
      <c r="TZ507" s="35"/>
      <c r="UA507" s="106"/>
      <c r="UB507" s="35"/>
      <c r="UC507" s="106"/>
      <c r="UD507" s="35"/>
      <c r="UE507" s="106"/>
      <c r="UF507" s="35"/>
      <c r="UG507" s="106"/>
      <c r="UH507" s="35"/>
      <c r="UI507" s="106"/>
      <c r="UJ507" s="35"/>
      <c r="UK507" s="106"/>
      <c r="UL507" s="35"/>
      <c r="UM507" s="106"/>
      <c r="UN507" s="35"/>
      <c r="UO507" s="106"/>
      <c r="UP507" s="35"/>
      <c r="UQ507" s="106"/>
      <c r="UR507" s="35"/>
      <c r="US507" s="106"/>
      <c r="UT507" s="35"/>
      <c r="UU507" s="106"/>
      <c r="UV507" s="35"/>
      <c r="UW507" s="106"/>
      <c r="UX507" s="35"/>
      <c r="UY507" s="106"/>
      <c r="UZ507" s="35"/>
      <c r="VA507" s="106"/>
      <c r="VB507" s="35"/>
      <c r="VC507" s="106"/>
      <c r="VD507" s="35"/>
      <c r="VE507" s="106"/>
      <c r="VF507" s="35"/>
      <c r="VG507" s="106"/>
      <c r="VH507" s="35"/>
      <c r="VI507" s="106"/>
      <c r="VJ507" s="35"/>
      <c r="VK507" s="106"/>
      <c r="VL507" s="35"/>
      <c r="VM507" s="106"/>
      <c r="VN507" s="35"/>
      <c r="VO507" s="106"/>
      <c r="VP507" s="35"/>
      <c r="VQ507" s="106"/>
      <c r="VR507" s="35"/>
      <c r="VS507" s="106"/>
      <c r="VT507" s="35"/>
      <c r="VU507" s="106"/>
      <c r="VV507" s="35"/>
      <c r="VW507" s="106"/>
      <c r="VX507" s="35"/>
      <c r="VY507" s="106"/>
      <c r="VZ507" s="35"/>
      <c r="WA507" s="106"/>
      <c r="WB507" s="35"/>
      <c r="WC507" s="106"/>
      <c r="WD507" s="35"/>
      <c r="WE507" s="106"/>
      <c r="WF507" s="35"/>
      <c r="WG507" s="106"/>
      <c r="WH507" s="35"/>
      <c r="WI507" s="106"/>
      <c r="WJ507" s="35"/>
      <c r="WK507" s="106"/>
      <c r="WL507" s="35"/>
      <c r="WM507" s="106"/>
      <c r="WN507" s="35"/>
      <c r="WO507" s="106"/>
      <c r="WP507" s="35"/>
      <c r="WQ507" s="106"/>
      <c r="WR507" s="35"/>
      <c r="WS507" s="106"/>
      <c r="WT507" s="35"/>
      <c r="WU507" s="106"/>
      <c r="WV507" s="35"/>
      <c r="WW507" s="106"/>
      <c r="WX507" s="35"/>
      <c r="WY507" s="106"/>
      <c r="WZ507" s="35"/>
      <c r="XA507" s="106"/>
      <c r="XB507" s="35"/>
      <c r="XC507" s="106"/>
      <c r="XD507" s="35"/>
      <c r="XE507" s="106"/>
      <c r="XF507" s="35"/>
      <c r="XG507" s="106"/>
      <c r="XH507" s="35"/>
      <c r="XI507" s="106"/>
      <c r="XJ507" s="35"/>
      <c r="XK507" s="106"/>
      <c r="XL507" s="35"/>
      <c r="XM507" s="106"/>
      <c r="XN507" s="35"/>
      <c r="XO507" s="106"/>
      <c r="XP507" s="35"/>
      <c r="XQ507" s="106"/>
      <c r="XR507" s="35"/>
      <c r="XS507" s="106"/>
      <c r="XT507" s="35"/>
      <c r="XU507" s="106"/>
      <c r="XV507" s="35"/>
      <c r="XW507" s="106"/>
      <c r="XX507" s="35"/>
      <c r="XY507" s="106"/>
      <c r="XZ507" s="35"/>
      <c r="YA507" s="106"/>
      <c r="YB507" s="35"/>
      <c r="YC507" s="106"/>
      <c r="YD507" s="35"/>
      <c r="YE507" s="106"/>
      <c r="YF507" s="35"/>
      <c r="YG507" s="106"/>
      <c r="YH507" s="35"/>
      <c r="YI507" s="106"/>
      <c r="YJ507" s="35"/>
      <c r="YK507" s="106"/>
      <c r="YL507" s="35"/>
      <c r="YM507" s="106"/>
      <c r="YN507" s="35"/>
      <c r="YO507" s="106"/>
      <c r="YP507" s="35"/>
      <c r="YQ507" s="106"/>
      <c r="YR507" s="35"/>
      <c r="YS507" s="106"/>
      <c r="YT507" s="35"/>
      <c r="YU507" s="106"/>
      <c r="YV507" s="35"/>
      <c r="YW507" s="106"/>
      <c r="YX507" s="35"/>
      <c r="YY507" s="106"/>
      <c r="YZ507" s="35"/>
      <c r="ZA507" s="106"/>
      <c r="ZB507" s="35"/>
      <c r="ZC507" s="106"/>
      <c r="ZD507" s="35"/>
      <c r="ZE507" s="106"/>
      <c r="ZF507" s="35"/>
      <c r="ZG507" s="106"/>
      <c r="ZH507" s="35"/>
      <c r="ZI507" s="106"/>
      <c r="ZJ507" s="35"/>
      <c r="ZK507" s="106"/>
      <c r="ZL507" s="35"/>
      <c r="ZM507" s="106"/>
      <c r="ZN507" s="35"/>
      <c r="ZO507" s="106"/>
      <c r="ZP507" s="35"/>
      <c r="ZQ507" s="106"/>
      <c r="ZR507" s="35"/>
      <c r="ZS507" s="106"/>
      <c r="ZT507" s="35"/>
      <c r="ZU507" s="106"/>
      <c r="ZV507" s="35"/>
      <c r="ZW507" s="106"/>
      <c r="ZX507" s="35"/>
      <c r="ZY507" s="106"/>
      <c r="ZZ507" s="35"/>
      <c r="AAA507" s="106"/>
      <c r="AAB507" s="35"/>
      <c r="AAC507" s="106"/>
      <c r="AAD507" s="35"/>
      <c r="AAE507" s="106"/>
      <c r="AAF507" s="35"/>
      <c r="AAG507" s="106"/>
      <c r="AAH507" s="35"/>
      <c r="AAI507" s="106"/>
      <c r="AAJ507" s="35"/>
      <c r="AAK507" s="106"/>
      <c r="AAL507" s="35"/>
      <c r="AAM507" s="106"/>
      <c r="AAN507" s="35"/>
      <c r="AAO507" s="106"/>
      <c r="AAP507" s="35"/>
      <c r="AAQ507" s="106"/>
      <c r="AAR507" s="35"/>
      <c r="AAS507" s="106"/>
      <c r="AAT507" s="35"/>
      <c r="AAU507" s="106"/>
      <c r="AAV507" s="35"/>
      <c r="AAW507" s="106"/>
      <c r="AAX507" s="35"/>
      <c r="AAY507" s="106"/>
      <c r="AAZ507" s="35"/>
      <c r="ABA507" s="106"/>
      <c r="ABB507" s="35"/>
      <c r="ABC507" s="106"/>
      <c r="ABD507" s="35"/>
      <c r="ABE507" s="106"/>
      <c r="ABF507" s="35"/>
      <c r="ABG507" s="106"/>
      <c r="ABH507" s="35"/>
      <c r="ABI507" s="106"/>
      <c r="ABJ507" s="35"/>
      <c r="ABK507" s="106"/>
      <c r="ABL507" s="35"/>
      <c r="ABM507" s="106"/>
      <c r="ABN507" s="35"/>
      <c r="ABO507" s="106"/>
      <c r="ABP507" s="35"/>
      <c r="ABQ507" s="106"/>
      <c r="ABR507" s="35"/>
      <c r="ABS507" s="106"/>
      <c r="ABT507" s="35"/>
      <c r="ABU507" s="106"/>
      <c r="ABV507" s="35"/>
      <c r="ABW507" s="106"/>
      <c r="ABX507" s="35"/>
      <c r="ABY507" s="106"/>
      <c r="ABZ507" s="35"/>
      <c r="ACA507" s="106"/>
      <c r="ACB507" s="35"/>
      <c r="ACC507" s="106"/>
      <c r="ACD507" s="35"/>
      <c r="ACE507" s="106"/>
      <c r="ACF507" s="35"/>
      <c r="ACG507" s="106"/>
      <c r="ACH507" s="35"/>
      <c r="ACI507" s="106"/>
      <c r="ACJ507" s="35"/>
      <c r="ACK507" s="106"/>
      <c r="ACL507" s="35"/>
      <c r="ACM507" s="106"/>
      <c r="ACN507" s="35"/>
      <c r="ACO507" s="106"/>
      <c r="ACP507" s="35"/>
      <c r="ACQ507" s="106"/>
      <c r="ACR507" s="35"/>
      <c r="ACS507" s="106"/>
      <c r="ACT507" s="35"/>
      <c r="ACU507" s="106"/>
      <c r="ACV507" s="35"/>
      <c r="ACW507" s="106"/>
      <c r="ACX507" s="35"/>
      <c r="ACY507" s="106"/>
      <c r="ACZ507" s="35"/>
      <c r="ADA507" s="106"/>
      <c r="ADB507" s="35"/>
      <c r="ADC507" s="106"/>
      <c r="ADD507" s="35"/>
      <c r="ADE507" s="106"/>
      <c r="ADF507" s="35"/>
      <c r="ADG507" s="106"/>
      <c r="ADH507" s="35"/>
      <c r="ADI507" s="106"/>
      <c r="ADJ507" s="35"/>
      <c r="ADK507" s="106"/>
      <c r="ADL507" s="35"/>
      <c r="ADM507" s="106"/>
      <c r="ADN507" s="35"/>
      <c r="ADO507" s="106"/>
      <c r="ADP507" s="35"/>
      <c r="ADQ507" s="106"/>
      <c r="ADR507" s="35"/>
      <c r="ADS507" s="106"/>
      <c r="ADT507" s="35"/>
      <c r="ADU507" s="106"/>
      <c r="ADV507" s="35"/>
      <c r="ADW507" s="106"/>
      <c r="ADX507" s="35"/>
      <c r="ADY507" s="106"/>
      <c r="ADZ507" s="35"/>
      <c r="AEA507" s="106"/>
      <c r="AEB507" s="35"/>
      <c r="AEC507" s="106"/>
      <c r="AED507" s="35"/>
      <c r="AEE507" s="106"/>
      <c r="AEF507" s="35"/>
      <c r="AEG507" s="106"/>
      <c r="AEH507" s="35"/>
      <c r="AEI507" s="106"/>
      <c r="AEJ507" s="35"/>
      <c r="AEK507" s="106"/>
      <c r="AEL507" s="35"/>
      <c r="AEM507" s="106"/>
      <c r="AEN507" s="35"/>
      <c r="AEO507" s="106"/>
      <c r="AEP507" s="35"/>
      <c r="AEQ507" s="106"/>
      <c r="AER507" s="35"/>
      <c r="AES507" s="106"/>
      <c r="AET507" s="35"/>
      <c r="AEU507" s="106"/>
      <c r="AEV507" s="35"/>
      <c r="AEW507" s="106"/>
      <c r="AEX507" s="35"/>
      <c r="AEY507" s="106"/>
      <c r="AEZ507" s="35"/>
      <c r="AFA507" s="106"/>
      <c r="AFB507" s="35"/>
      <c r="AFC507" s="106"/>
      <c r="AFD507" s="35"/>
      <c r="AFE507" s="106"/>
      <c r="AFF507" s="35"/>
      <c r="AFG507" s="106"/>
      <c r="AFH507" s="35"/>
      <c r="AFI507" s="106"/>
      <c r="AFJ507" s="35"/>
      <c r="AFK507" s="106"/>
      <c r="AFL507" s="35"/>
      <c r="AFM507" s="106"/>
      <c r="AFN507" s="35"/>
      <c r="AFO507" s="106"/>
      <c r="AFP507" s="35"/>
      <c r="AFQ507" s="106"/>
      <c r="AFR507" s="35"/>
      <c r="AFS507" s="106"/>
      <c r="AFT507" s="35"/>
      <c r="AFU507" s="106"/>
      <c r="AFV507" s="35"/>
      <c r="AFW507" s="106"/>
      <c r="AFX507" s="35"/>
      <c r="AFY507" s="106"/>
      <c r="AFZ507" s="35"/>
      <c r="AGA507" s="106"/>
      <c r="AGB507" s="35"/>
      <c r="AGC507" s="106"/>
      <c r="AGD507" s="35"/>
      <c r="AGE507" s="106"/>
      <c r="AGF507" s="35"/>
      <c r="AGG507" s="106"/>
      <c r="AGH507" s="35"/>
      <c r="AGI507" s="106"/>
      <c r="AGJ507" s="35"/>
      <c r="AGK507" s="106"/>
      <c r="AGL507" s="35"/>
      <c r="AGM507" s="106"/>
      <c r="AGN507" s="35"/>
      <c r="AGO507" s="106"/>
      <c r="AGP507" s="35"/>
      <c r="AGQ507" s="106"/>
      <c r="AGR507" s="35"/>
      <c r="AGS507" s="106"/>
      <c r="AGT507" s="35"/>
      <c r="AGU507" s="106"/>
      <c r="AGV507" s="35"/>
      <c r="AGW507" s="106"/>
      <c r="AGX507" s="35"/>
      <c r="AGY507" s="106"/>
      <c r="AGZ507" s="35"/>
      <c r="AHA507" s="106"/>
      <c r="AHB507" s="35"/>
      <c r="AHC507" s="106"/>
      <c r="AHD507" s="35"/>
      <c r="AHE507" s="106"/>
      <c r="AHF507" s="35"/>
      <c r="AHG507" s="106"/>
      <c r="AHH507" s="35"/>
      <c r="AHI507" s="106"/>
      <c r="AHJ507" s="35"/>
      <c r="AHK507" s="106"/>
      <c r="AHL507" s="35"/>
      <c r="AHM507" s="106"/>
      <c r="AHN507" s="35"/>
      <c r="AHO507" s="106"/>
      <c r="AHP507" s="35"/>
      <c r="AHQ507" s="106"/>
      <c r="AHR507" s="35"/>
      <c r="AHS507" s="106"/>
      <c r="AHT507" s="35"/>
      <c r="AHU507" s="106"/>
      <c r="AHV507" s="35"/>
      <c r="AHW507" s="106"/>
      <c r="AHX507" s="35"/>
      <c r="AHY507" s="106"/>
      <c r="AHZ507" s="35"/>
      <c r="AIA507" s="106"/>
      <c r="AIB507" s="35"/>
      <c r="AIC507" s="106"/>
      <c r="AID507" s="35"/>
      <c r="AIE507" s="106"/>
      <c r="AIF507" s="35"/>
      <c r="AIG507" s="106"/>
      <c r="AIH507" s="35"/>
      <c r="AII507" s="106"/>
      <c r="AIJ507" s="35"/>
      <c r="AIK507" s="106"/>
      <c r="AIL507" s="35"/>
      <c r="AIM507" s="106"/>
      <c r="AIN507" s="35"/>
      <c r="AIO507" s="106"/>
      <c r="AIP507" s="35"/>
      <c r="AIQ507" s="106"/>
      <c r="AIR507" s="35"/>
      <c r="AIS507" s="106"/>
      <c r="AIT507" s="35"/>
      <c r="AIU507" s="106"/>
      <c r="AIV507" s="35"/>
      <c r="AIW507" s="106"/>
      <c r="AIX507" s="35"/>
      <c r="AIY507" s="106"/>
      <c r="AIZ507" s="35"/>
      <c r="AJA507" s="106"/>
      <c r="AJB507" s="35"/>
      <c r="AJC507" s="106"/>
      <c r="AJD507" s="35"/>
      <c r="AJE507" s="106"/>
      <c r="AJF507" s="35"/>
      <c r="AJG507" s="106"/>
      <c r="AJH507" s="35"/>
      <c r="AJI507" s="106"/>
      <c r="AJJ507" s="35"/>
      <c r="AJK507" s="106"/>
      <c r="AJL507" s="35"/>
      <c r="AJM507" s="106"/>
      <c r="AJN507" s="35"/>
      <c r="AJO507" s="106"/>
      <c r="AJP507" s="35"/>
      <c r="AJQ507" s="106"/>
      <c r="AJR507" s="35"/>
      <c r="AJS507" s="106"/>
      <c r="AJT507" s="35"/>
      <c r="AJU507" s="106"/>
      <c r="AJV507" s="35"/>
      <c r="AJW507" s="106"/>
      <c r="AJX507" s="35"/>
      <c r="AJY507" s="106"/>
      <c r="AJZ507" s="35"/>
      <c r="AKA507" s="106"/>
      <c r="AKB507" s="35"/>
      <c r="AKC507" s="106"/>
      <c r="AKD507" s="35"/>
      <c r="AKE507" s="106"/>
      <c r="AKF507" s="35"/>
      <c r="AKG507" s="106"/>
      <c r="AKH507" s="35"/>
      <c r="AKI507" s="106"/>
      <c r="AKJ507" s="35"/>
      <c r="AKK507" s="106"/>
      <c r="AKL507" s="35"/>
      <c r="AKM507" s="106"/>
      <c r="AKN507" s="35"/>
      <c r="AKO507" s="106"/>
      <c r="AKP507" s="35"/>
      <c r="AKQ507" s="106"/>
      <c r="AKR507" s="35"/>
      <c r="AKS507" s="106"/>
      <c r="AKT507" s="35"/>
      <c r="AKU507" s="106"/>
      <c r="AKV507" s="35"/>
      <c r="AKW507" s="106"/>
      <c r="AKX507" s="35"/>
      <c r="AKY507" s="106"/>
      <c r="AKZ507" s="35"/>
      <c r="ALA507" s="106"/>
      <c r="ALB507" s="35"/>
      <c r="ALC507" s="106"/>
      <c r="ALD507" s="35"/>
      <c r="ALE507" s="106"/>
      <c r="ALF507" s="35"/>
      <c r="ALG507" s="106"/>
      <c r="ALH507" s="35"/>
      <c r="ALI507" s="106"/>
      <c r="ALJ507" s="35"/>
      <c r="ALK507" s="106"/>
      <c r="ALL507" s="35"/>
      <c r="ALM507" s="106"/>
      <c r="ALN507" s="35"/>
      <c r="ALO507" s="106"/>
      <c r="ALP507" s="35"/>
      <c r="ALQ507" s="106"/>
      <c r="ALR507" s="35"/>
      <c r="ALS507" s="106"/>
      <c r="ALT507" s="35"/>
      <c r="ALU507" s="106"/>
      <c r="ALV507" s="35"/>
      <c r="ALW507" s="106"/>
      <c r="ALX507" s="35"/>
      <c r="ALY507" s="106"/>
      <c r="ALZ507" s="35"/>
      <c r="AMA507" s="106"/>
      <c r="AMB507" s="35"/>
      <c r="AMC507" s="106"/>
      <c r="AMD507" s="35"/>
      <c r="AME507" s="106"/>
      <c r="AMF507" s="35"/>
      <c r="AMG507" s="106"/>
      <c r="AMH507" s="35"/>
      <c r="AMI507" s="106"/>
      <c r="AMJ507" s="35"/>
      <c r="AMK507" s="106"/>
      <c r="AML507" s="35"/>
      <c r="AMM507" s="106"/>
      <c r="AMN507" s="35"/>
      <c r="AMO507" s="106"/>
      <c r="AMP507" s="35"/>
      <c r="AMQ507" s="106"/>
      <c r="AMR507" s="35"/>
      <c r="AMS507" s="106"/>
      <c r="AMT507" s="35"/>
      <c r="AMU507" s="106"/>
      <c r="AMV507" s="35"/>
      <c r="AMW507" s="106"/>
      <c r="AMX507" s="35"/>
      <c r="AMY507" s="106"/>
      <c r="AMZ507" s="35"/>
      <c r="ANA507" s="106"/>
      <c r="ANB507" s="35"/>
      <c r="ANC507" s="106"/>
      <c r="AND507" s="35"/>
      <c r="ANE507" s="106"/>
      <c r="ANF507" s="35"/>
      <c r="ANG507" s="106"/>
      <c r="ANH507" s="35"/>
      <c r="ANI507" s="106"/>
      <c r="ANJ507" s="35"/>
      <c r="ANK507" s="106"/>
      <c r="ANL507" s="35"/>
      <c r="ANM507" s="106"/>
      <c r="ANN507" s="35"/>
      <c r="ANO507" s="106"/>
      <c r="ANP507" s="35"/>
      <c r="ANQ507" s="106"/>
      <c r="ANR507" s="35"/>
      <c r="ANS507" s="106"/>
      <c r="ANT507" s="35"/>
      <c r="ANU507" s="106"/>
      <c r="ANV507" s="35"/>
      <c r="ANW507" s="106"/>
      <c r="ANX507" s="35"/>
      <c r="ANY507" s="106"/>
      <c r="ANZ507" s="35"/>
      <c r="AOA507" s="106"/>
      <c r="AOB507" s="35"/>
      <c r="AOC507" s="106"/>
      <c r="AOD507" s="35"/>
      <c r="AOE507" s="106"/>
      <c r="AOF507" s="35"/>
      <c r="AOG507" s="106"/>
      <c r="AOH507" s="35"/>
      <c r="AOI507" s="106"/>
      <c r="AOJ507" s="35"/>
      <c r="AOK507" s="106"/>
      <c r="AOL507" s="35"/>
      <c r="AOM507" s="106"/>
      <c r="AON507" s="35"/>
      <c r="AOO507" s="106"/>
      <c r="AOP507" s="35"/>
      <c r="AOQ507" s="106"/>
      <c r="AOR507" s="35"/>
      <c r="AOS507" s="106"/>
      <c r="AOT507" s="35"/>
      <c r="AOU507" s="106"/>
      <c r="AOV507" s="35"/>
      <c r="AOW507" s="106"/>
      <c r="AOX507" s="35"/>
      <c r="AOY507" s="106"/>
      <c r="AOZ507" s="35"/>
      <c r="APA507" s="106"/>
      <c r="APB507" s="35"/>
      <c r="APC507" s="106"/>
      <c r="APD507" s="35"/>
      <c r="APE507" s="106"/>
      <c r="APF507" s="35"/>
      <c r="APG507" s="106"/>
      <c r="APH507" s="35"/>
      <c r="API507" s="106"/>
      <c r="APJ507" s="35"/>
      <c r="APK507" s="106"/>
      <c r="APL507" s="35"/>
      <c r="APM507" s="106"/>
      <c r="APN507" s="35"/>
      <c r="APO507" s="106"/>
      <c r="APP507" s="35"/>
      <c r="APQ507" s="106"/>
      <c r="APR507" s="35"/>
      <c r="APS507" s="106"/>
      <c r="APT507" s="35"/>
      <c r="APU507" s="106"/>
      <c r="APV507" s="35"/>
      <c r="APW507" s="106"/>
      <c r="APX507" s="35"/>
      <c r="APY507" s="106"/>
      <c r="APZ507" s="35"/>
      <c r="AQA507" s="106"/>
      <c r="AQB507" s="35"/>
      <c r="AQC507" s="106"/>
      <c r="AQD507" s="35"/>
      <c r="AQE507" s="106"/>
      <c r="AQF507" s="35"/>
      <c r="AQG507" s="106"/>
      <c r="AQH507" s="35"/>
      <c r="AQI507" s="106"/>
      <c r="AQJ507" s="35"/>
      <c r="AQK507" s="106"/>
      <c r="AQL507" s="35"/>
      <c r="AQM507" s="106"/>
      <c r="AQN507" s="35"/>
      <c r="AQO507" s="106"/>
      <c r="AQP507" s="35"/>
      <c r="AQQ507" s="106"/>
      <c r="AQR507" s="35"/>
      <c r="AQS507" s="106"/>
      <c r="AQT507" s="35"/>
      <c r="AQU507" s="106"/>
      <c r="AQV507" s="35"/>
      <c r="AQW507" s="106"/>
      <c r="AQX507" s="35"/>
      <c r="AQY507" s="106"/>
      <c r="AQZ507" s="35"/>
      <c r="ARA507" s="106"/>
      <c r="ARB507" s="35"/>
      <c r="ARC507" s="106"/>
      <c r="ARD507" s="35"/>
      <c r="ARE507" s="106"/>
      <c r="ARF507" s="35"/>
      <c r="ARG507" s="106"/>
      <c r="ARH507" s="35"/>
      <c r="ARI507" s="106"/>
      <c r="ARJ507" s="35"/>
      <c r="ARK507" s="106"/>
      <c r="ARL507" s="35"/>
      <c r="ARM507" s="106"/>
      <c r="ARN507" s="35"/>
      <c r="ARO507" s="106"/>
      <c r="ARP507" s="35"/>
      <c r="ARQ507" s="106"/>
      <c r="ARR507" s="35"/>
      <c r="ARS507" s="106"/>
      <c r="ART507" s="35"/>
      <c r="ARU507" s="106"/>
      <c r="ARV507" s="35"/>
      <c r="ARW507" s="106"/>
      <c r="ARX507" s="35"/>
      <c r="ARY507" s="106"/>
      <c r="ARZ507" s="35"/>
      <c r="ASA507" s="106"/>
      <c r="ASB507" s="35"/>
      <c r="ASC507" s="106"/>
      <c r="ASD507" s="35"/>
      <c r="ASE507" s="106"/>
      <c r="ASF507" s="35"/>
      <c r="ASG507" s="106"/>
      <c r="ASH507" s="35"/>
      <c r="ASI507" s="106"/>
      <c r="ASJ507" s="35"/>
      <c r="ASK507" s="106"/>
      <c r="ASL507" s="35"/>
      <c r="ASM507" s="106"/>
      <c r="ASN507" s="35"/>
      <c r="ASO507" s="106"/>
      <c r="ASP507" s="35"/>
      <c r="ASQ507" s="106"/>
      <c r="ASR507" s="35"/>
      <c r="ASS507" s="106"/>
      <c r="AST507" s="35"/>
      <c r="ASU507" s="106"/>
      <c r="ASV507" s="35"/>
      <c r="ASW507" s="106"/>
      <c r="ASX507" s="35"/>
      <c r="ASY507" s="106"/>
      <c r="ASZ507" s="35"/>
      <c r="ATA507" s="106"/>
      <c r="ATB507" s="35"/>
      <c r="ATC507" s="106"/>
      <c r="ATD507" s="35"/>
      <c r="ATE507" s="106"/>
      <c r="ATF507" s="35"/>
      <c r="ATG507" s="106"/>
      <c r="ATH507" s="35"/>
      <c r="ATI507" s="106"/>
      <c r="ATJ507" s="35"/>
      <c r="ATK507" s="106"/>
      <c r="ATL507" s="35"/>
      <c r="ATM507" s="106"/>
      <c r="ATN507" s="35"/>
      <c r="ATO507" s="106"/>
      <c r="ATP507" s="35"/>
      <c r="ATQ507" s="106"/>
      <c r="ATR507" s="35"/>
      <c r="ATS507" s="106"/>
      <c r="ATT507" s="35"/>
      <c r="ATU507" s="106"/>
      <c r="ATV507" s="35"/>
      <c r="ATW507" s="106"/>
      <c r="ATX507" s="35"/>
      <c r="ATY507" s="106"/>
      <c r="ATZ507" s="35"/>
      <c r="AUA507" s="106"/>
      <c r="AUB507" s="35"/>
      <c r="AUC507" s="106"/>
      <c r="AUD507" s="35"/>
      <c r="AUE507" s="106"/>
      <c r="AUF507" s="35"/>
      <c r="AUG507" s="106"/>
      <c r="AUH507" s="35"/>
      <c r="AUI507" s="106"/>
      <c r="AUJ507" s="35"/>
      <c r="AUK507" s="106"/>
      <c r="AUL507" s="35"/>
      <c r="AUM507" s="106"/>
      <c r="AUN507" s="35"/>
      <c r="AUO507" s="106"/>
      <c r="AUP507" s="35"/>
      <c r="AUQ507" s="106"/>
      <c r="AUR507" s="35"/>
      <c r="AUS507" s="106"/>
      <c r="AUT507" s="35"/>
      <c r="AUU507" s="106"/>
      <c r="AUV507" s="35"/>
      <c r="AUW507" s="106"/>
      <c r="AUX507" s="35"/>
      <c r="AUY507" s="106"/>
      <c r="AUZ507" s="35"/>
      <c r="AVA507" s="106"/>
      <c r="AVB507" s="35"/>
      <c r="AVC507" s="106"/>
      <c r="AVD507" s="35"/>
      <c r="AVE507" s="106"/>
      <c r="AVF507" s="35"/>
      <c r="AVG507" s="106"/>
      <c r="AVH507" s="35"/>
      <c r="AVI507" s="106"/>
      <c r="AVJ507" s="35"/>
      <c r="AVK507" s="106"/>
      <c r="AVL507" s="35"/>
      <c r="AVM507" s="106"/>
      <c r="AVN507" s="35"/>
      <c r="AVO507" s="106"/>
      <c r="AVP507" s="35"/>
      <c r="AVQ507" s="106"/>
      <c r="AVR507" s="35"/>
      <c r="AVS507" s="106"/>
      <c r="AVT507" s="35"/>
      <c r="AVU507" s="106"/>
      <c r="AVV507" s="35"/>
      <c r="AVW507" s="106"/>
      <c r="AVX507" s="35"/>
      <c r="AVY507" s="106"/>
      <c r="AVZ507" s="35"/>
      <c r="AWA507" s="106"/>
      <c r="AWB507" s="35"/>
      <c r="AWC507" s="106"/>
      <c r="AWD507" s="35"/>
      <c r="AWE507" s="106"/>
      <c r="AWF507" s="35"/>
      <c r="AWG507" s="106"/>
      <c r="AWH507" s="35"/>
      <c r="AWI507" s="106"/>
      <c r="AWJ507" s="35"/>
      <c r="AWK507" s="106"/>
      <c r="AWL507" s="35"/>
      <c r="AWM507" s="106"/>
      <c r="AWN507" s="35"/>
      <c r="AWO507" s="106"/>
      <c r="AWP507" s="35"/>
      <c r="AWQ507" s="106"/>
      <c r="AWR507" s="35"/>
      <c r="AWS507" s="106"/>
      <c r="AWT507" s="35"/>
      <c r="AWU507" s="106"/>
      <c r="AWV507" s="35"/>
      <c r="AWW507" s="106"/>
      <c r="AWX507" s="35"/>
      <c r="AWY507" s="106"/>
      <c r="AWZ507" s="35"/>
      <c r="AXA507" s="106"/>
      <c r="AXB507" s="35"/>
      <c r="AXC507" s="106"/>
      <c r="AXD507" s="35"/>
      <c r="AXE507" s="106"/>
      <c r="AXF507" s="35"/>
      <c r="AXG507" s="106"/>
      <c r="AXH507" s="35"/>
      <c r="AXI507" s="106"/>
      <c r="AXJ507" s="35"/>
      <c r="AXK507" s="106"/>
      <c r="AXL507" s="35"/>
      <c r="AXM507" s="106"/>
      <c r="AXN507" s="35"/>
      <c r="AXO507" s="106"/>
      <c r="AXP507" s="35"/>
      <c r="AXQ507" s="106"/>
      <c r="AXR507" s="35"/>
      <c r="AXS507" s="106"/>
      <c r="AXT507" s="35"/>
      <c r="AXU507" s="106"/>
      <c r="AXV507" s="35"/>
      <c r="AXW507" s="106"/>
      <c r="AXX507" s="35"/>
      <c r="AXY507" s="106"/>
      <c r="AXZ507" s="35"/>
      <c r="AYA507" s="106"/>
      <c r="AYB507" s="35"/>
      <c r="AYC507" s="106"/>
      <c r="AYD507" s="35"/>
      <c r="AYE507" s="106"/>
      <c r="AYF507" s="35"/>
      <c r="AYG507" s="106"/>
      <c r="AYH507" s="35"/>
      <c r="AYI507" s="106"/>
      <c r="AYJ507" s="35"/>
      <c r="AYK507" s="106"/>
      <c r="AYL507" s="35"/>
      <c r="AYM507" s="106"/>
      <c r="AYN507" s="35"/>
      <c r="AYO507" s="106"/>
      <c r="AYP507" s="35"/>
      <c r="AYQ507" s="106"/>
      <c r="AYR507" s="35"/>
      <c r="AYS507" s="106"/>
      <c r="AYT507" s="35"/>
      <c r="AYU507" s="106"/>
      <c r="AYV507" s="35"/>
      <c r="AYW507" s="106"/>
      <c r="AYX507" s="35"/>
      <c r="AYY507" s="106"/>
      <c r="AYZ507" s="35"/>
      <c r="AZA507" s="106"/>
      <c r="AZB507" s="35"/>
      <c r="AZC507" s="106"/>
      <c r="AZD507" s="35"/>
      <c r="AZE507" s="106"/>
      <c r="AZF507" s="35"/>
      <c r="AZG507" s="106"/>
      <c r="AZH507" s="35"/>
      <c r="AZI507" s="106"/>
      <c r="AZJ507" s="35"/>
      <c r="AZK507" s="106"/>
      <c r="AZL507" s="35"/>
      <c r="AZM507" s="106"/>
      <c r="AZN507" s="35"/>
      <c r="AZO507" s="106"/>
      <c r="AZP507" s="35"/>
      <c r="AZQ507" s="106"/>
      <c r="AZR507" s="35"/>
      <c r="AZS507" s="106"/>
      <c r="AZT507" s="35"/>
      <c r="AZU507" s="106"/>
      <c r="AZV507" s="35"/>
      <c r="AZW507" s="106"/>
      <c r="AZX507" s="35"/>
      <c r="AZY507" s="106"/>
      <c r="AZZ507" s="35"/>
      <c r="BAA507" s="106"/>
      <c r="BAB507" s="35"/>
      <c r="BAC507" s="106"/>
      <c r="BAD507" s="35"/>
      <c r="BAE507" s="106"/>
      <c r="BAF507" s="35"/>
      <c r="BAG507" s="106"/>
      <c r="BAH507" s="35"/>
      <c r="BAI507" s="106"/>
      <c r="BAJ507" s="35"/>
      <c r="BAK507" s="106"/>
      <c r="BAL507" s="35"/>
      <c r="BAM507" s="106"/>
      <c r="BAN507" s="35"/>
      <c r="BAO507" s="106"/>
      <c r="BAP507" s="35"/>
      <c r="BAQ507" s="106"/>
      <c r="BAR507" s="35"/>
      <c r="BAS507" s="106"/>
      <c r="BAT507" s="35"/>
      <c r="BAU507" s="106"/>
      <c r="BAV507" s="35"/>
      <c r="BAW507" s="106"/>
      <c r="BAX507" s="35"/>
      <c r="BAY507" s="106"/>
      <c r="BAZ507" s="35"/>
      <c r="BBA507" s="106"/>
      <c r="BBB507" s="35"/>
      <c r="BBC507" s="106"/>
      <c r="BBD507" s="35"/>
      <c r="BBE507" s="106"/>
      <c r="BBF507" s="35"/>
      <c r="BBG507" s="106"/>
      <c r="BBH507" s="35"/>
      <c r="BBI507" s="106"/>
      <c r="BBJ507" s="35"/>
      <c r="BBK507" s="106"/>
      <c r="BBL507" s="35"/>
      <c r="BBM507" s="106"/>
      <c r="BBN507" s="35"/>
      <c r="BBO507" s="106"/>
      <c r="BBP507" s="35"/>
      <c r="BBQ507" s="106"/>
      <c r="BBR507" s="35"/>
      <c r="BBS507" s="106"/>
      <c r="BBT507" s="35"/>
      <c r="BBU507" s="106"/>
      <c r="BBV507" s="35"/>
      <c r="BBW507" s="106"/>
      <c r="BBX507" s="35"/>
      <c r="BBY507" s="106"/>
      <c r="BBZ507" s="35"/>
      <c r="BCA507" s="106"/>
      <c r="BCB507" s="35"/>
      <c r="BCC507" s="106"/>
      <c r="BCD507" s="35"/>
      <c r="BCE507" s="106"/>
      <c r="BCF507" s="35"/>
      <c r="BCG507" s="106"/>
      <c r="BCH507" s="35"/>
      <c r="BCI507" s="106"/>
      <c r="BCJ507" s="35"/>
      <c r="BCK507" s="106"/>
      <c r="BCL507" s="35"/>
      <c r="BCM507" s="106"/>
      <c r="BCN507" s="35"/>
      <c r="BCO507" s="106"/>
      <c r="BCP507" s="35"/>
      <c r="BCQ507" s="106"/>
      <c r="BCR507" s="35"/>
      <c r="BCS507" s="106"/>
      <c r="BCT507" s="35"/>
      <c r="BCU507" s="106"/>
      <c r="BCV507" s="35"/>
      <c r="BCW507" s="106"/>
      <c r="BCX507" s="35"/>
      <c r="BCY507" s="106"/>
      <c r="BCZ507" s="35"/>
      <c r="BDA507" s="106"/>
      <c r="BDB507" s="35"/>
      <c r="BDC507" s="106"/>
      <c r="BDD507" s="35"/>
      <c r="BDE507" s="106"/>
      <c r="BDF507" s="35"/>
      <c r="BDG507" s="106"/>
      <c r="BDH507" s="35"/>
      <c r="BDI507" s="106"/>
      <c r="BDJ507" s="35"/>
      <c r="BDK507" s="106"/>
      <c r="BDL507" s="35"/>
      <c r="BDM507" s="106"/>
      <c r="BDN507" s="35"/>
      <c r="BDO507" s="106"/>
      <c r="BDP507" s="35"/>
      <c r="BDQ507" s="106"/>
      <c r="BDR507" s="35"/>
      <c r="BDS507" s="106"/>
      <c r="BDT507" s="35"/>
      <c r="BDU507" s="106"/>
      <c r="BDV507" s="35"/>
      <c r="BDW507" s="106"/>
      <c r="BDX507" s="35"/>
      <c r="BDY507" s="106"/>
      <c r="BDZ507" s="35"/>
      <c r="BEA507" s="106"/>
      <c r="BEB507" s="35"/>
      <c r="BEC507" s="106"/>
      <c r="BED507" s="35"/>
      <c r="BEE507" s="106"/>
      <c r="BEF507" s="35"/>
      <c r="BEG507" s="106"/>
      <c r="BEH507" s="35"/>
      <c r="BEI507" s="106"/>
      <c r="BEJ507" s="35"/>
      <c r="BEK507" s="106"/>
      <c r="BEL507" s="35"/>
      <c r="BEM507" s="106"/>
      <c r="BEN507" s="35"/>
      <c r="BEO507" s="106"/>
      <c r="BEP507" s="35"/>
      <c r="BEQ507" s="106"/>
      <c r="BER507" s="35"/>
      <c r="BES507" s="106"/>
      <c r="BET507" s="35"/>
      <c r="BEU507" s="106"/>
      <c r="BEV507" s="35"/>
      <c r="BEW507" s="106"/>
      <c r="BEX507" s="35"/>
      <c r="BEY507" s="106"/>
      <c r="BEZ507" s="35"/>
      <c r="BFA507" s="106"/>
      <c r="BFB507" s="35"/>
      <c r="BFC507" s="106"/>
      <c r="BFD507" s="35"/>
      <c r="BFE507" s="106"/>
      <c r="BFF507" s="35"/>
      <c r="BFG507" s="106"/>
      <c r="BFH507" s="35"/>
      <c r="BFI507" s="106"/>
      <c r="BFJ507" s="35"/>
      <c r="BFK507" s="106"/>
      <c r="BFL507" s="35"/>
      <c r="BFM507" s="106"/>
      <c r="BFN507" s="35"/>
      <c r="BFO507" s="106"/>
      <c r="BFP507" s="35"/>
      <c r="BFQ507" s="106"/>
      <c r="BFR507" s="35"/>
      <c r="BFS507" s="106"/>
      <c r="BFT507" s="35"/>
      <c r="BFU507" s="106"/>
      <c r="BFV507" s="35"/>
      <c r="BFW507" s="106"/>
      <c r="BFX507" s="35"/>
      <c r="BFY507" s="106"/>
      <c r="BFZ507" s="35"/>
      <c r="BGA507" s="106"/>
      <c r="BGB507" s="35"/>
      <c r="BGC507" s="106"/>
      <c r="BGD507" s="35"/>
      <c r="BGE507" s="106"/>
      <c r="BGF507" s="35"/>
      <c r="BGG507" s="106"/>
      <c r="BGH507" s="35"/>
      <c r="BGI507" s="106"/>
      <c r="BGJ507" s="35"/>
      <c r="BGK507" s="106"/>
      <c r="BGL507" s="35"/>
      <c r="BGM507" s="106"/>
      <c r="BGN507" s="35"/>
      <c r="BGO507" s="106"/>
      <c r="BGP507" s="35"/>
      <c r="BGQ507" s="106"/>
      <c r="BGR507" s="35"/>
      <c r="BGS507" s="106"/>
      <c r="BGT507" s="35"/>
      <c r="BGU507" s="106"/>
      <c r="BGV507" s="35"/>
      <c r="BGW507" s="106"/>
      <c r="BGX507" s="35"/>
      <c r="BGY507" s="106"/>
      <c r="BGZ507" s="35"/>
      <c r="BHA507" s="106"/>
      <c r="BHB507" s="35"/>
      <c r="BHC507" s="106"/>
      <c r="BHD507" s="35"/>
      <c r="BHE507" s="106"/>
      <c r="BHF507" s="35"/>
      <c r="BHG507" s="106"/>
      <c r="BHH507" s="35"/>
      <c r="BHI507" s="106"/>
      <c r="BHJ507" s="35"/>
      <c r="BHK507" s="106"/>
      <c r="BHL507" s="35"/>
      <c r="BHM507" s="106"/>
      <c r="BHN507" s="35"/>
      <c r="BHO507" s="106"/>
      <c r="BHP507" s="35"/>
      <c r="BHQ507" s="106"/>
      <c r="BHR507" s="35"/>
      <c r="BHS507" s="106"/>
      <c r="BHT507" s="35"/>
      <c r="BHU507" s="106"/>
      <c r="BHV507" s="35"/>
      <c r="BHW507" s="106"/>
      <c r="BHX507" s="35"/>
      <c r="BHY507" s="106"/>
      <c r="BHZ507" s="35"/>
      <c r="BIA507" s="106"/>
      <c r="BIB507" s="35"/>
      <c r="BIC507" s="106"/>
      <c r="BID507" s="35"/>
      <c r="BIE507" s="106"/>
      <c r="BIF507" s="35"/>
      <c r="BIG507" s="106"/>
      <c r="BIH507" s="35"/>
      <c r="BII507" s="106"/>
      <c r="BIJ507" s="35"/>
      <c r="BIK507" s="106"/>
      <c r="BIL507" s="35"/>
      <c r="BIM507" s="106"/>
      <c r="BIN507" s="35"/>
      <c r="BIO507" s="106"/>
      <c r="BIP507" s="35"/>
      <c r="BIQ507" s="106"/>
      <c r="BIR507" s="35"/>
      <c r="BIS507" s="106"/>
      <c r="BIT507" s="35"/>
      <c r="BIU507" s="106"/>
      <c r="BIV507" s="35"/>
      <c r="BIW507" s="106"/>
      <c r="BIX507" s="35"/>
      <c r="BIY507" s="106"/>
      <c r="BIZ507" s="35"/>
      <c r="BJA507" s="106"/>
      <c r="BJB507" s="35"/>
      <c r="BJC507" s="106"/>
      <c r="BJD507" s="35"/>
      <c r="BJE507" s="106"/>
      <c r="BJF507" s="35"/>
      <c r="BJG507" s="106"/>
      <c r="BJH507" s="35"/>
      <c r="BJI507" s="106"/>
      <c r="BJJ507" s="35"/>
      <c r="BJK507" s="106"/>
      <c r="BJL507" s="35"/>
      <c r="BJM507" s="106"/>
      <c r="BJN507" s="35"/>
      <c r="BJO507" s="106"/>
      <c r="BJP507" s="35"/>
      <c r="BJQ507" s="106"/>
      <c r="BJR507" s="35"/>
      <c r="BJS507" s="106"/>
      <c r="BJT507" s="35"/>
      <c r="BJU507" s="106"/>
      <c r="BJV507" s="35"/>
      <c r="BJW507" s="106"/>
      <c r="BJX507" s="35"/>
      <c r="BJY507" s="106"/>
      <c r="BJZ507" s="35"/>
      <c r="BKA507" s="106"/>
      <c r="BKB507" s="35"/>
      <c r="BKC507" s="106"/>
      <c r="BKD507" s="35"/>
      <c r="BKE507" s="106"/>
      <c r="BKF507" s="35"/>
      <c r="BKG507" s="106"/>
      <c r="BKH507" s="35"/>
      <c r="BKI507" s="106"/>
      <c r="BKJ507" s="35"/>
      <c r="BKK507" s="106"/>
      <c r="BKL507" s="35"/>
      <c r="BKM507" s="106"/>
      <c r="BKN507" s="35"/>
      <c r="BKO507" s="106"/>
      <c r="BKP507" s="35"/>
      <c r="BKQ507" s="106"/>
      <c r="BKR507" s="35"/>
      <c r="BKS507" s="106"/>
      <c r="BKT507" s="35"/>
      <c r="BKU507" s="106"/>
      <c r="BKV507" s="35"/>
      <c r="BKW507" s="106"/>
      <c r="BKX507" s="35"/>
      <c r="BKY507" s="106"/>
      <c r="BKZ507" s="35"/>
      <c r="BLA507" s="106"/>
      <c r="BLB507" s="35"/>
      <c r="BLC507" s="106"/>
      <c r="BLD507" s="35"/>
      <c r="BLE507" s="106"/>
      <c r="BLF507" s="35"/>
      <c r="BLG507" s="106"/>
      <c r="BLH507" s="35"/>
      <c r="BLI507" s="106"/>
      <c r="BLJ507" s="35"/>
      <c r="BLK507" s="106"/>
      <c r="BLL507" s="35"/>
      <c r="BLM507" s="106"/>
      <c r="BLN507" s="35"/>
      <c r="BLO507" s="106"/>
      <c r="BLP507" s="35"/>
      <c r="BLQ507" s="106"/>
      <c r="BLR507" s="35"/>
      <c r="BLS507" s="106"/>
      <c r="BLT507" s="35"/>
      <c r="BLU507" s="106"/>
      <c r="BLV507" s="35"/>
      <c r="BLW507" s="106"/>
      <c r="BLX507" s="35"/>
      <c r="BLY507" s="106"/>
      <c r="BLZ507" s="35"/>
      <c r="BMA507" s="106"/>
      <c r="BMB507" s="35"/>
      <c r="BMC507" s="106"/>
      <c r="BMD507" s="35"/>
      <c r="BME507" s="106"/>
      <c r="BMF507" s="35"/>
      <c r="BMG507" s="106"/>
      <c r="BMH507" s="35"/>
      <c r="BMI507" s="106"/>
      <c r="BMJ507" s="35"/>
      <c r="BMK507" s="106"/>
      <c r="BML507" s="35"/>
      <c r="BMM507" s="106"/>
      <c r="BMN507" s="35"/>
      <c r="BMO507" s="106"/>
      <c r="BMP507" s="35"/>
      <c r="BMQ507" s="106"/>
      <c r="BMR507" s="35"/>
      <c r="BMS507" s="106"/>
      <c r="BMT507" s="35"/>
      <c r="BMU507" s="106"/>
      <c r="BMV507" s="35"/>
      <c r="BMW507" s="106"/>
      <c r="BMX507" s="35"/>
      <c r="BMY507" s="106"/>
      <c r="BMZ507" s="35"/>
      <c r="BNA507" s="106"/>
      <c r="BNB507" s="35"/>
      <c r="BNC507" s="106"/>
      <c r="BND507" s="35"/>
      <c r="BNE507" s="106"/>
      <c r="BNF507" s="35"/>
      <c r="BNG507" s="106"/>
      <c r="BNH507" s="35"/>
      <c r="BNI507" s="106"/>
      <c r="BNJ507" s="35"/>
      <c r="BNK507" s="106"/>
      <c r="BNL507" s="35"/>
      <c r="BNM507" s="106"/>
      <c r="BNN507" s="35"/>
      <c r="BNO507" s="106"/>
      <c r="BNP507" s="35"/>
      <c r="BNQ507" s="106"/>
      <c r="BNR507" s="35"/>
      <c r="BNS507" s="106"/>
      <c r="BNT507" s="35"/>
      <c r="BNU507" s="106"/>
      <c r="BNV507" s="35"/>
      <c r="BNW507" s="106"/>
      <c r="BNX507" s="35"/>
      <c r="BNY507" s="106"/>
      <c r="BNZ507" s="35"/>
      <c r="BOA507" s="106"/>
      <c r="BOB507" s="35"/>
      <c r="BOC507" s="106"/>
      <c r="BOD507" s="35"/>
      <c r="BOE507" s="106"/>
      <c r="BOF507" s="35"/>
      <c r="BOG507" s="106"/>
      <c r="BOH507" s="35"/>
      <c r="BOI507" s="106"/>
      <c r="BOJ507" s="35"/>
      <c r="BOK507" s="106"/>
      <c r="BOL507" s="35"/>
      <c r="BOM507" s="106"/>
      <c r="BON507" s="35"/>
      <c r="BOO507" s="106"/>
      <c r="BOP507" s="35"/>
      <c r="BOQ507" s="106"/>
      <c r="BOR507" s="35"/>
      <c r="BOS507" s="106"/>
      <c r="BOT507" s="35"/>
      <c r="BOU507" s="106"/>
      <c r="BOV507" s="35"/>
      <c r="BOW507" s="106"/>
      <c r="BOX507" s="35"/>
      <c r="BOY507" s="106"/>
      <c r="BOZ507" s="35"/>
      <c r="BPA507" s="106"/>
      <c r="BPB507" s="35"/>
      <c r="BPC507" s="106"/>
      <c r="BPD507" s="35"/>
      <c r="BPE507" s="106"/>
      <c r="BPF507" s="35"/>
      <c r="BPG507" s="106"/>
      <c r="BPH507" s="35"/>
      <c r="BPI507" s="106"/>
      <c r="BPJ507" s="35"/>
      <c r="BPK507" s="106"/>
      <c r="BPL507" s="35"/>
      <c r="BPM507" s="106"/>
      <c r="BPN507" s="35"/>
      <c r="BPO507" s="106"/>
      <c r="BPP507" s="35"/>
      <c r="BPQ507" s="106"/>
      <c r="BPR507" s="35"/>
      <c r="BPS507" s="106"/>
      <c r="BPT507" s="35"/>
      <c r="BPU507" s="106"/>
      <c r="BPV507" s="35"/>
      <c r="BPW507" s="106"/>
      <c r="BPX507" s="35"/>
      <c r="BPY507" s="106"/>
      <c r="BPZ507" s="35"/>
      <c r="BQA507" s="106"/>
      <c r="BQB507" s="35"/>
      <c r="BQC507" s="106"/>
      <c r="BQD507" s="35"/>
      <c r="BQE507" s="106"/>
      <c r="BQF507" s="35"/>
      <c r="BQG507" s="106"/>
      <c r="BQH507" s="35"/>
      <c r="BQI507" s="106"/>
      <c r="BQJ507" s="35"/>
      <c r="BQK507" s="106"/>
      <c r="BQL507" s="35"/>
      <c r="BQM507" s="106"/>
      <c r="BQN507" s="35"/>
      <c r="BQO507" s="106"/>
      <c r="BQP507" s="35"/>
      <c r="BQQ507" s="106"/>
      <c r="BQR507" s="35"/>
      <c r="BQS507" s="106"/>
      <c r="BQT507" s="35"/>
      <c r="BQU507" s="106"/>
      <c r="BQV507" s="35"/>
      <c r="BQW507" s="106"/>
      <c r="BQX507" s="35"/>
      <c r="BQY507" s="106"/>
      <c r="BQZ507" s="35"/>
      <c r="BRA507" s="106"/>
      <c r="BRB507" s="35"/>
      <c r="BRC507" s="106"/>
      <c r="BRD507" s="35"/>
      <c r="BRE507" s="106"/>
      <c r="BRF507" s="35"/>
      <c r="BRG507" s="106"/>
      <c r="BRH507" s="35"/>
      <c r="BRI507" s="106"/>
      <c r="BRJ507" s="35"/>
      <c r="BRK507" s="106"/>
      <c r="BRL507" s="35"/>
      <c r="BRM507" s="106"/>
      <c r="BRN507" s="35"/>
      <c r="BRO507" s="106"/>
      <c r="BRP507" s="35"/>
      <c r="BRQ507" s="106"/>
      <c r="BRR507" s="35"/>
      <c r="BRS507" s="106"/>
      <c r="BRT507" s="35"/>
      <c r="BRU507" s="106"/>
      <c r="BRV507" s="35"/>
      <c r="BRW507" s="106"/>
      <c r="BRX507" s="35"/>
      <c r="BRY507" s="106"/>
      <c r="BRZ507" s="35"/>
      <c r="BSA507" s="106"/>
      <c r="BSB507" s="35"/>
      <c r="BSC507" s="106"/>
      <c r="BSD507" s="35"/>
      <c r="BSE507" s="106"/>
      <c r="BSF507" s="35"/>
      <c r="BSG507" s="106"/>
      <c r="BSH507" s="35"/>
      <c r="BSI507" s="106"/>
      <c r="BSJ507" s="35"/>
      <c r="BSK507" s="106"/>
      <c r="BSL507" s="35"/>
      <c r="BSM507" s="106"/>
      <c r="BSN507" s="35"/>
      <c r="BSO507" s="106"/>
      <c r="BSP507" s="35"/>
      <c r="BSQ507" s="106"/>
      <c r="BSR507" s="35"/>
      <c r="BSS507" s="106"/>
      <c r="BST507" s="35"/>
      <c r="BSU507" s="106"/>
      <c r="BSV507" s="35"/>
      <c r="BSW507" s="106"/>
      <c r="BSX507" s="35"/>
      <c r="BSY507" s="106"/>
      <c r="BSZ507" s="35"/>
      <c r="BTA507" s="106"/>
      <c r="BTB507" s="35"/>
      <c r="BTC507" s="106"/>
      <c r="BTD507" s="35"/>
      <c r="BTE507" s="106"/>
      <c r="BTF507" s="35"/>
      <c r="BTG507" s="106"/>
      <c r="BTH507" s="35"/>
      <c r="BTI507" s="106"/>
      <c r="BTJ507" s="35"/>
      <c r="BTK507" s="106"/>
      <c r="BTL507" s="35"/>
      <c r="BTM507" s="106"/>
      <c r="BTN507" s="35"/>
      <c r="BTO507" s="106"/>
      <c r="BTP507" s="35"/>
      <c r="BTQ507" s="106"/>
      <c r="BTR507" s="35"/>
      <c r="BTS507" s="106"/>
      <c r="BTT507" s="35"/>
      <c r="BTU507" s="106"/>
      <c r="BTV507" s="35"/>
      <c r="BTW507" s="106"/>
      <c r="BTX507" s="35"/>
      <c r="BTY507" s="106"/>
      <c r="BTZ507" s="35"/>
      <c r="BUA507" s="106"/>
      <c r="BUB507" s="35"/>
      <c r="BUC507" s="106"/>
      <c r="BUD507" s="35"/>
      <c r="BUE507" s="106"/>
      <c r="BUF507" s="35"/>
      <c r="BUG507" s="106"/>
      <c r="BUH507" s="35"/>
      <c r="BUI507" s="106"/>
      <c r="BUJ507" s="35"/>
      <c r="BUK507" s="106"/>
      <c r="BUL507" s="35"/>
      <c r="BUM507" s="106"/>
      <c r="BUN507" s="35"/>
      <c r="BUO507" s="106"/>
      <c r="BUP507" s="35"/>
      <c r="BUQ507" s="106"/>
      <c r="BUR507" s="35"/>
      <c r="BUS507" s="106"/>
      <c r="BUT507" s="35"/>
      <c r="BUU507" s="106"/>
      <c r="BUV507" s="35"/>
      <c r="BUW507" s="106"/>
      <c r="BUX507" s="35"/>
      <c r="BUY507" s="106"/>
      <c r="BUZ507" s="35"/>
      <c r="BVA507" s="106"/>
      <c r="BVB507" s="35"/>
      <c r="BVC507" s="106"/>
      <c r="BVD507" s="35"/>
      <c r="BVE507" s="106"/>
      <c r="BVF507" s="35"/>
      <c r="BVG507" s="106"/>
      <c r="BVH507" s="35"/>
      <c r="BVI507" s="106"/>
      <c r="BVJ507" s="35"/>
      <c r="BVK507" s="106"/>
      <c r="BVL507" s="35"/>
      <c r="BVM507" s="106"/>
      <c r="BVN507" s="35"/>
      <c r="BVO507" s="106"/>
      <c r="BVP507" s="35"/>
      <c r="BVQ507" s="106"/>
      <c r="BVR507" s="35"/>
      <c r="BVS507" s="106"/>
      <c r="BVT507" s="35"/>
      <c r="BVU507" s="106"/>
      <c r="BVV507" s="35"/>
      <c r="BVW507" s="106"/>
      <c r="BVX507" s="35"/>
      <c r="BVY507" s="106"/>
      <c r="BVZ507" s="35"/>
      <c r="BWA507" s="106"/>
      <c r="BWB507" s="35"/>
      <c r="BWC507" s="106"/>
      <c r="BWD507" s="35"/>
      <c r="BWE507" s="106"/>
      <c r="BWF507" s="35"/>
      <c r="BWG507" s="106"/>
      <c r="BWH507" s="35"/>
      <c r="BWI507" s="106"/>
      <c r="BWJ507" s="35"/>
      <c r="BWK507" s="106"/>
      <c r="BWL507" s="35"/>
      <c r="BWM507" s="106"/>
      <c r="BWN507" s="35"/>
      <c r="BWO507" s="106"/>
      <c r="BWP507" s="35"/>
      <c r="BWQ507" s="106"/>
      <c r="BWR507" s="35"/>
      <c r="BWS507" s="106"/>
      <c r="BWT507" s="35"/>
      <c r="BWU507" s="106"/>
      <c r="BWV507" s="35"/>
      <c r="BWW507" s="106"/>
      <c r="BWX507" s="35"/>
      <c r="BWY507" s="106"/>
      <c r="BWZ507" s="35"/>
      <c r="BXA507" s="106"/>
      <c r="BXB507" s="35"/>
      <c r="BXC507" s="106"/>
      <c r="BXD507" s="35"/>
      <c r="BXE507" s="106"/>
      <c r="BXF507" s="35"/>
      <c r="BXG507" s="106"/>
      <c r="BXH507" s="35"/>
      <c r="BXI507" s="106"/>
      <c r="BXJ507" s="35"/>
      <c r="BXK507" s="106"/>
      <c r="BXL507" s="35"/>
      <c r="BXM507" s="106"/>
      <c r="BXN507" s="35"/>
      <c r="BXO507" s="106"/>
      <c r="BXP507" s="35"/>
      <c r="BXQ507" s="106"/>
      <c r="BXR507" s="35"/>
      <c r="BXS507" s="106"/>
      <c r="BXT507" s="35"/>
      <c r="BXU507" s="106"/>
      <c r="BXV507" s="35"/>
      <c r="BXW507" s="106"/>
      <c r="BXX507" s="35"/>
      <c r="BXY507" s="106"/>
      <c r="BXZ507" s="35"/>
      <c r="BYA507" s="106"/>
      <c r="BYB507" s="35"/>
      <c r="BYC507" s="106"/>
      <c r="BYD507" s="35"/>
      <c r="BYE507" s="106"/>
      <c r="BYF507" s="35"/>
      <c r="BYG507" s="106"/>
      <c r="BYH507" s="35"/>
      <c r="BYI507" s="106"/>
      <c r="BYJ507" s="35"/>
      <c r="BYK507" s="106"/>
      <c r="BYL507" s="35"/>
      <c r="BYM507" s="106"/>
      <c r="BYN507" s="35"/>
      <c r="BYO507" s="106"/>
      <c r="BYP507" s="35"/>
      <c r="BYQ507" s="106"/>
      <c r="BYR507" s="35"/>
      <c r="BYS507" s="106"/>
      <c r="BYT507" s="35"/>
      <c r="BYU507" s="106"/>
      <c r="BYV507" s="35"/>
      <c r="BYW507" s="106"/>
      <c r="BYX507" s="35"/>
      <c r="BYY507" s="106"/>
      <c r="BYZ507" s="35"/>
      <c r="BZA507" s="106"/>
      <c r="BZB507" s="35"/>
      <c r="BZC507" s="106"/>
      <c r="BZD507" s="35"/>
      <c r="BZE507" s="106"/>
      <c r="BZF507" s="35"/>
      <c r="BZG507" s="106"/>
      <c r="BZH507" s="35"/>
      <c r="BZI507" s="106"/>
      <c r="BZJ507" s="35"/>
      <c r="BZK507" s="106"/>
      <c r="BZL507" s="35"/>
      <c r="BZM507" s="106"/>
      <c r="BZN507" s="35"/>
      <c r="BZO507" s="106"/>
      <c r="BZP507" s="35"/>
      <c r="BZQ507" s="106"/>
      <c r="BZR507" s="35"/>
      <c r="BZS507" s="106"/>
      <c r="BZT507" s="35"/>
      <c r="BZU507" s="106"/>
      <c r="BZV507" s="35"/>
      <c r="BZW507" s="106"/>
      <c r="BZX507" s="35"/>
      <c r="BZY507" s="106"/>
      <c r="BZZ507" s="35"/>
      <c r="CAA507" s="106"/>
      <c r="CAB507" s="35"/>
      <c r="CAC507" s="106"/>
      <c r="CAD507" s="35"/>
      <c r="CAE507" s="106"/>
      <c r="CAF507" s="35"/>
      <c r="CAG507" s="106"/>
      <c r="CAH507" s="35"/>
      <c r="CAI507" s="106"/>
      <c r="CAJ507" s="35"/>
      <c r="CAK507" s="106"/>
      <c r="CAL507" s="35"/>
      <c r="CAM507" s="106"/>
      <c r="CAN507" s="35"/>
      <c r="CAO507" s="106"/>
      <c r="CAP507" s="35"/>
      <c r="CAQ507" s="106"/>
      <c r="CAR507" s="35"/>
      <c r="CAS507" s="106"/>
      <c r="CAT507" s="35"/>
      <c r="CAU507" s="106"/>
      <c r="CAV507" s="35"/>
      <c r="CAW507" s="106"/>
      <c r="CAX507" s="35"/>
      <c r="CAY507" s="106"/>
      <c r="CAZ507" s="35"/>
      <c r="CBA507" s="106"/>
      <c r="CBB507" s="35"/>
      <c r="CBC507" s="106"/>
      <c r="CBD507" s="35"/>
      <c r="CBE507" s="106"/>
      <c r="CBF507" s="35"/>
      <c r="CBG507" s="106"/>
      <c r="CBH507" s="35"/>
      <c r="CBI507" s="106"/>
      <c r="CBJ507" s="35"/>
      <c r="CBK507" s="106"/>
      <c r="CBL507" s="35"/>
      <c r="CBM507" s="106"/>
      <c r="CBN507" s="35"/>
      <c r="CBO507" s="106"/>
      <c r="CBP507" s="35"/>
      <c r="CBQ507" s="106"/>
      <c r="CBR507" s="35"/>
      <c r="CBS507" s="106"/>
      <c r="CBT507" s="35"/>
      <c r="CBU507" s="106"/>
      <c r="CBV507" s="35"/>
      <c r="CBW507" s="106"/>
      <c r="CBX507" s="35"/>
      <c r="CBY507" s="106"/>
      <c r="CBZ507" s="35"/>
      <c r="CCA507" s="106"/>
      <c r="CCB507" s="35"/>
      <c r="CCC507" s="106"/>
      <c r="CCD507" s="35"/>
      <c r="CCE507" s="106"/>
      <c r="CCF507" s="35"/>
      <c r="CCG507" s="106"/>
      <c r="CCH507" s="35"/>
      <c r="CCI507" s="106"/>
      <c r="CCJ507" s="35"/>
      <c r="CCK507" s="106"/>
      <c r="CCL507" s="35"/>
      <c r="CCM507" s="106"/>
      <c r="CCN507" s="35"/>
      <c r="CCO507" s="106"/>
      <c r="CCP507" s="35"/>
      <c r="CCQ507" s="106"/>
      <c r="CCR507" s="35"/>
      <c r="CCS507" s="106"/>
      <c r="CCT507" s="35"/>
      <c r="CCU507" s="106"/>
      <c r="CCV507" s="35"/>
      <c r="CCW507" s="106"/>
      <c r="CCX507" s="35"/>
      <c r="CCY507" s="106"/>
      <c r="CCZ507" s="35"/>
      <c r="CDA507" s="106"/>
      <c r="CDB507" s="35"/>
      <c r="CDC507" s="106"/>
      <c r="CDD507" s="35"/>
      <c r="CDE507" s="106"/>
      <c r="CDF507" s="35"/>
      <c r="CDG507" s="106"/>
      <c r="CDH507" s="35"/>
      <c r="CDI507" s="106"/>
      <c r="CDJ507" s="35"/>
      <c r="CDK507" s="106"/>
      <c r="CDL507" s="35"/>
      <c r="CDM507" s="106"/>
      <c r="CDN507" s="35"/>
      <c r="CDO507" s="106"/>
      <c r="CDP507" s="35"/>
      <c r="CDQ507" s="106"/>
      <c r="CDR507" s="35"/>
      <c r="CDS507" s="106"/>
      <c r="CDT507" s="35"/>
      <c r="CDU507" s="106"/>
      <c r="CDV507" s="35"/>
      <c r="CDW507" s="106"/>
      <c r="CDX507" s="35"/>
      <c r="CDY507" s="106"/>
      <c r="CDZ507" s="35"/>
      <c r="CEA507" s="106"/>
      <c r="CEB507" s="35"/>
      <c r="CEC507" s="106"/>
      <c r="CED507" s="35"/>
      <c r="CEE507" s="106"/>
      <c r="CEF507" s="35"/>
      <c r="CEG507" s="106"/>
      <c r="CEH507" s="35"/>
      <c r="CEI507" s="106"/>
      <c r="CEJ507" s="35"/>
      <c r="CEK507" s="106"/>
      <c r="CEL507" s="35"/>
      <c r="CEM507" s="106"/>
      <c r="CEN507" s="35"/>
      <c r="CEO507" s="106"/>
      <c r="CEP507" s="35"/>
      <c r="CEQ507" s="106"/>
      <c r="CER507" s="35"/>
      <c r="CES507" s="106"/>
      <c r="CET507" s="35"/>
      <c r="CEU507" s="106"/>
      <c r="CEV507" s="35"/>
      <c r="CEW507" s="106"/>
      <c r="CEX507" s="35"/>
      <c r="CEY507" s="106"/>
      <c r="CEZ507" s="35"/>
      <c r="CFA507" s="106"/>
      <c r="CFB507" s="35"/>
      <c r="CFC507" s="106"/>
      <c r="CFD507" s="35"/>
      <c r="CFE507" s="106"/>
      <c r="CFF507" s="35"/>
      <c r="CFG507" s="106"/>
      <c r="CFH507" s="35"/>
      <c r="CFI507" s="106"/>
      <c r="CFJ507" s="35"/>
      <c r="CFK507" s="106"/>
      <c r="CFL507" s="35"/>
      <c r="CFM507" s="106"/>
      <c r="CFN507" s="35"/>
      <c r="CFO507" s="106"/>
      <c r="CFP507" s="35"/>
      <c r="CFQ507" s="106"/>
      <c r="CFR507" s="35"/>
      <c r="CFS507" s="106"/>
      <c r="CFT507" s="35"/>
      <c r="CFU507" s="106"/>
      <c r="CFV507" s="35"/>
      <c r="CFW507" s="106"/>
      <c r="CFX507" s="35"/>
      <c r="CFY507" s="106"/>
      <c r="CFZ507" s="35"/>
      <c r="CGA507" s="106"/>
      <c r="CGB507" s="35"/>
      <c r="CGC507" s="106"/>
      <c r="CGD507" s="35"/>
      <c r="CGE507" s="106"/>
      <c r="CGF507" s="35"/>
      <c r="CGG507" s="106"/>
      <c r="CGH507" s="35"/>
      <c r="CGI507" s="106"/>
      <c r="CGJ507" s="35"/>
      <c r="CGK507" s="106"/>
      <c r="CGL507" s="35"/>
      <c r="CGM507" s="106"/>
      <c r="CGN507" s="35"/>
      <c r="CGO507" s="106"/>
      <c r="CGP507" s="35"/>
      <c r="CGQ507" s="106"/>
      <c r="CGR507" s="35"/>
      <c r="CGS507" s="106"/>
      <c r="CGT507" s="35"/>
      <c r="CGU507" s="106"/>
      <c r="CGV507" s="35"/>
      <c r="CGW507" s="106"/>
      <c r="CGX507" s="35"/>
      <c r="CGY507" s="106"/>
      <c r="CGZ507" s="35"/>
      <c r="CHA507" s="106"/>
      <c r="CHB507" s="35"/>
      <c r="CHC507" s="106"/>
      <c r="CHD507" s="35"/>
      <c r="CHE507" s="106"/>
      <c r="CHF507" s="35"/>
      <c r="CHG507" s="106"/>
      <c r="CHH507" s="35"/>
      <c r="CHI507" s="106"/>
      <c r="CHJ507" s="35"/>
      <c r="CHK507" s="106"/>
      <c r="CHL507" s="35"/>
      <c r="CHM507" s="106"/>
      <c r="CHN507" s="35"/>
      <c r="CHO507" s="106"/>
      <c r="CHP507" s="35"/>
      <c r="CHQ507" s="106"/>
      <c r="CHR507" s="35"/>
      <c r="CHS507" s="106"/>
      <c r="CHT507" s="35"/>
      <c r="CHU507" s="106"/>
      <c r="CHV507" s="35"/>
      <c r="CHW507" s="106"/>
      <c r="CHX507" s="35"/>
      <c r="CHY507" s="106"/>
      <c r="CHZ507" s="35"/>
      <c r="CIA507" s="106"/>
      <c r="CIB507" s="35"/>
      <c r="CIC507" s="106"/>
      <c r="CID507" s="35"/>
      <c r="CIE507" s="106"/>
      <c r="CIF507" s="35"/>
      <c r="CIG507" s="106"/>
      <c r="CIH507" s="35"/>
      <c r="CII507" s="106"/>
      <c r="CIJ507" s="35"/>
      <c r="CIK507" s="106"/>
      <c r="CIL507" s="35"/>
      <c r="CIM507" s="106"/>
      <c r="CIN507" s="35"/>
      <c r="CIO507" s="106"/>
      <c r="CIP507" s="35"/>
      <c r="CIQ507" s="106"/>
      <c r="CIR507" s="35"/>
      <c r="CIS507" s="106"/>
      <c r="CIT507" s="35"/>
      <c r="CIU507" s="106"/>
      <c r="CIV507" s="35"/>
      <c r="CIW507" s="106"/>
      <c r="CIX507" s="35"/>
      <c r="CIY507" s="106"/>
      <c r="CIZ507" s="35"/>
      <c r="CJA507" s="106"/>
      <c r="CJB507" s="35"/>
      <c r="CJC507" s="106"/>
      <c r="CJD507" s="35"/>
      <c r="CJE507" s="106"/>
      <c r="CJF507" s="35"/>
      <c r="CJG507" s="106"/>
      <c r="CJH507" s="35"/>
      <c r="CJI507" s="106"/>
      <c r="CJJ507" s="35"/>
      <c r="CJK507" s="106"/>
      <c r="CJL507" s="35"/>
      <c r="CJM507" s="106"/>
      <c r="CJN507" s="35"/>
      <c r="CJO507" s="106"/>
      <c r="CJP507" s="35"/>
      <c r="CJQ507" s="106"/>
      <c r="CJR507" s="35"/>
      <c r="CJS507" s="106"/>
      <c r="CJT507" s="35"/>
      <c r="CJU507" s="106"/>
      <c r="CJV507" s="35"/>
      <c r="CJW507" s="106"/>
      <c r="CJX507" s="35"/>
      <c r="CJY507" s="106"/>
      <c r="CJZ507" s="35"/>
      <c r="CKA507" s="106"/>
      <c r="CKB507" s="35"/>
      <c r="CKC507" s="106"/>
      <c r="CKD507" s="35"/>
      <c r="CKE507" s="106"/>
      <c r="CKF507" s="35"/>
      <c r="CKG507" s="106"/>
      <c r="CKH507" s="35"/>
      <c r="CKI507" s="106"/>
      <c r="CKJ507" s="35"/>
      <c r="CKK507" s="106"/>
      <c r="CKL507" s="35"/>
      <c r="CKM507" s="106"/>
      <c r="CKN507" s="35"/>
      <c r="CKO507" s="106"/>
      <c r="CKP507" s="35"/>
      <c r="CKQ507" s="106"/>
      <c r="CKR507" s="35"/>
      <c r="CKS507" s="106"/>
      <c r="CKT507" s="35"/>
      <c r="CKU507" s="106"/>
      <c r="CKV507" s="35"/>
      <c r="CKW507" s="106"/>
      <c r="CKX507" s="35"/>
      <c r="CKY507" s="106"/>
      <c r="CKZ507" s="35"/>
      <c r="CLA507" s="106"/>
      <c r="CLB507" s="35"/>
      <c r="CLC507" s="106"/>
      <c r="CLD507" s="35"/>
      <c r="CLE507" s="106"/>
      <c r="CLF507" s="35"/>
      <c r="CLG507" s="106"/>
      <c r="CLH507" s="35"/>
      <c r="CLI507" s="106"/>
      <c r="CLJ507" s="35"/>
      <c r="CLK507" s="106"/>
      <c r="CLL507" s="35"/>
      <c r="CLM507" s="106"/>
      <c r="CLN507" s="35"/>
      <c r="CLO507" s="106"/>
      <c r="CLP507" s="35"/>
      <c r="CLQ507" s="106"/>
      <c r="CLR507" s="35"/>
      <c r="CLS507" s="106"/>
      <c r="CLT507" s="35"/>
      <c r="CLU507" s="106"/>
      <c r="CLV507" s="35"/>
      <c r="CLW507" s="106"/>
      <c r="CLX507" s="35"/>
      <c r="CLY507" s="106"/>
      <c r="CLZ507" s="35"/>
      <c r="CMA507" s="106"/>
      <c r="CMB507" s="35"/>
      <c r="CMC507" s="106"/>
      <c r="CMD507" s="35"/>
      <c r="CME507" s="106"/>
      <c r="CMF507" s="35"/>
      <c r="CMG507" s="106"/>
      <c r="CMH507" s="35"/>
      <c r="CMI507" s="106"/>
      <c r="CMJ507" s="35"/>
      <c r="CMK507" s="106"/>
      <c r="CML507" s="35"/>
      <c r="CMM507" s="106"/>
      <c r="CMN507" s="35"/>
      <c r="CMO507" s="106"/>
      <c r="CMP507" s="35"/>
      <c r="CMQ507" s="106"/>
      <c r="CMR507" s="35"/>
      <c r="CMS507" s="106"/>
      <c r="CMT507" s="35"/>
      <c r="CMU507" s="106"/>
      <c r="CMV507" s="35"/>
      <c r="CMW507" s="106"/>
      <c r="CMX507" s="35"/>
      <c r="CMY507" s="106"/>
      <c r="CMZ507" s="35"/>
      <c r="CNA507" s="106"/>
      <c r="CNB507" s="35"/>
      <c r="CNC507" s="106"/>
      <c r="CND507" s="35"/>
      <c r="CNE507" s="106"/>
      <c r="CNF507" s="35"/>
      <c r="CNG507" s="106"/>
      <c r="CNH507" s="35"/>
      <c r="CNI507" s="106"/>
      <c r="CNJ507" s="35"/>
      <c r="CNK507" s="106"/>
      <c r="CNL507" s="35"/>
      <c r="CNM507" s="106"/>
      <c r="CNN507" s="35"/>
      <c r="CNO507" s="106"/>
      <c r="CNP507" s="35"/>
      <c r="CNQ507" s="106"/>
      <c r="CNR507" s="35"/>
      <c r="CNS507" s="106"/>
      <c r="CNT507" s="35"/>
      <c r="CNU507" s="106"/>
      <c r="CNV507" s="35"/>
      <c r="CNW507" s="106"/>
      <c r="CNX507" s="35"/>
      <c r="CNY507" s="106"/>
      <c r="CNZ507" s="35"/>
      <c r="COA507" s="106"/>
      <c r="COB507" s="35"/>
      <c r="COC507" s="106"/>
      <c r="COD507" s="35"/>
      <c r="COE507" s="106"/>
      <c r="COF507" s="35"/>
      <c r="COG507" s="106"/>
      <c r="COH507" s="35"/>
      <c r="COI507" s="106"/>
      <c r="COJ507" s="35"/>
      <c r="COK507" s="106"/>
      <c r="COL507" s="35"/>
      <c r="COM507" s="106"/>
      <c r="CON507" s="35"/>
      <c r="COO507" s="106"/>
      <c r="COP507" s="35"/>
      <c r="COQ507" s="106"/>
      <c r="COR507" s="35"/>
      <c r="COS507" s="106"/>
      <c r="COT507" s="35"/>
      <c r="COU507" s="106"/>
      <c r="COV507" s="35"/>
      <c r="COW507" s="106"/>
      <c r="COX507" s="35"/>
      <c r="COY507" s="106"/>
      <c r="COZ507" s="35"/>
      <c r="CPA507" s="106"/>
      <c r="CPB507" s="35"/>
      <c r="CPC507" s="106"/>
      <c r="CPD507" s="35"/>
      <c r="CPE507" s="106"/>
      <c r="CPF507" s="35"/>
      <c r="CPG507" s="106"/>
      <c r="CPH507" s="35"/>
      <c r="CPI507" s="106"/>
      <c r="CPJ507" s="35"/>
      <c r="CPK507" s="106"/>
      <c r="CPL507" s="35"/>
      <c r="CPM507" s="106"/>
      <c r="CPN507" s="35"/>
      <c r="CPO507" s="106"/>
      <c r="CPP507" s="35"/>
      <c r="CPQ507" s="106"/>
      <c r="CPR507" s="35"/>
      <c r="CPS507" s="106"/>
      <c r="CPT507" s="35"/>
      <c r="CPU507" s="106"/>
      <c r="CPV507" s="35"/>
      <c r="CPW507" s="106"/>
      <c r="CPX507" s="35"/>
      <c r="CPY507" s="106"/>
      <c r="CPZ507" s="35"/>
      <c r="CQA507" s="106"/>
      <c r="CQB507" s="35"/>
      <c r="CQC507" s="106"/>
      <c r="CQD507" s="35"/>
      <c r="CQE507" s="106"/>
      <c r="CQF507" s="35"/>
      <c r="CQG507" s="106"/>
      <c r="CQH507" s="35"/>
      <c r="CQI507" s="106"/>
      <c r="CQJ507" s="35"/>
      <c r="CQK507" s="106"/>
      <c r="CQL507" s="35"/>
      <c r="CQM507" s="106"/>
      <c r="CQN507" s="35"/>
      <c r="CQO507" s="106"/>
      <c r="CQP507" s="35"/>
      <c r="CQQ507" s="106"/>
      <c r="CQR507" s="35"/>
      <c r="CQS507" s="106"/>
      <c r="CQT507" s="35"/>
      <c r="CQU507" s="106"/>
      <c r="CQV507" s="35"/>
      <c r="CQW507" s="106"/>
      <c r="CQX507" s="35"/>
      <c r="CQY507" s="106"/>
      <c r="CQZ507" s="35"/>
      <c r="CRA507" s="106"/>
      <c r="CRB507" s="35"/>
      <c r="CRC507" s="106"/>
      <c r="CRD507" s="35"/>
      <c r="CRE507" s="106"/>
      <c r="CRF507" s="35"/>
      <c r="CRG507" s="106"/>
      <c r="CRH507" s="35"/>
      <c r="CRI507" s="106"/>
      <c r="CRJ507" s="35"/>
      <c r="CRK507" s="106"/>
      <c r="CRL507" s="35"/>
      <c r="CRM507" s="106"/>
      <c r="CRN507" s="35"/>
      <c r="CRO507" s="106"/>
      <c r="CRP507" s="35"/>
      <c r="CRQ507" s="106"/>
      <c r="CRR507" s="35"/>
      <c r="CRS507" s="106"/>
      <c r="CRT507" s="35"/>
      <c r="CRU507" s="106"/>
      <c r="CRV507" s="35"/>
      <c r="CRW507" s="106"/>
      <c r="CRX507" s="35"/>
      <c r="CRY507" s="106"/>
      <c r="CRZ507" s="35"/>
      <c r="CSA507" s="106"/>
      <c r="CSB507" s="35"/>
      <c r="CSC507" s="106"/>
      <c r="CSD507" s="35"/>
      <c r="CSE507" s="106"/>
      <c r="CSF507" s="35"/>
      <c r="CSG507" s="106"/>
      <c r="CSH507" s="35"/>
      <c r="CSI507" s="106"/>
      <c r="CSJ507" s="35"/>
      <c r="CSK507" s="106"/>
      <c r="CSL507" s="35"/>
      <c r="CSM507" s="106"/>
      <c r="CSN507" s="35"/>
      <c r="CSO507" s="106"/>
      <c r="CSP507" s="35"/>
      <c r="CSQ507" s="106"/>
      <c r="CSR507" s="35"/>
      <c r="CSS507" s="106"/>
      <c r="CST507" s="35"/>
      <c r="CSU507" s="106"/>
      <c r="CSV507" s="35"/>
      <c r="CSW507" s="106"/>
      <c r="CSX507" s="35"/>
      <c r="CSY507" s="106"/>
      <c r="CSZ507" s="35"/>
      <c r="CTA507" s="106"/>
      <c r="CTB507" s="35"/>
      <c r="CTC507" s="106"/>
      <c r="CTD507" s="35"/>
      <c r="CTE507" s="106"/>
      <c r="CTF507" s="35"/>
      <c r="CTG507" s="106"/>
      <c r="CTH507" s="35"/>
      <c r="CTI507" s="106"/>
      <c r="CTJ507" s="35"/>
      <c r="CTK507" s="106"/>
      <c r="CTL507" s="35"/>
      <c r="CTM507" s="106"/>
      <c r="CTN507" s="35"/>
      <c r="CTO507" s="106"/>
      <c r="CTP507" s="35"/>
      <c r="CTQ507" s="106"/>
      <c r="CTR507" s="35"/>
      <c r="CTS507" s="106"/>
      <c r="CTT507" s="35"/>
      <c r="CTU507" s="106"/>
      <c r="CTV507" s="35"/>
      <c r="CTW507" s="106"/>
      <c r="CTX507" s="35"/>
      <c r="CTY507" s="106"/>
      <c r="CTZ507" s="35"/>
      <c r="CUA507" s="106"/>
      <c r="CUB507" s="35"/>
      <c r="CUC507" s="106"/>
      <c r="CUD507" s="35"/>
      <c r="CUE507" s="106"/>
      <c r="CUF507" s="35"/>
      <c r="CUG507" s="106"/>
      <c r="CUH507" s="35"/>
      <c r="CUI507" s="106"/>
      <c r="CUJ507" s="35"/>
      <c r="CUK507" s="106"/>
      <c r="CUL507" s="35"/>
      <c r="CUM507" s="106"/>
      <c r="CUN507" s="35"/>
      <c r="CUO507" s="106"/>
      <c r="CUP507" s="35"/>
      <c r="CUQ507" s="106"/>
      <c r="CUR507" s="35"/>
      <c r="CUS507" s="106"/>
      <c r="CUT507" s="35"/>
      <c r="CUU507" s="106"/>
      <c r="CUV507" s="35"/>
      <c r="CUW507" s="106"/>
      <c r="CUX507" s="35"/>
      <c r="CUY507" s="106"/>
      <c r="CUZ507" s="35"/>
      <c r="CVA507" s="106"/>
      <c r="CVB507" s="35"/>
      <c r="CVC507" s="106"/>
      <c r="CVD507" s="35"/>
      <c r="CVE507" s="106"/>
      <c r="CVF507" s="35"/>
      <c r="CVG507" s="106"/>
      <c r="CVH507" s="35"/>
      <c r="CVI507" s="106"/>
      <c r="CVJ507" s="35"/>
      <c r="CVK507" s="106"/>
      <c r="CVL507" s="35"/>
      <c r="CVM507" s="106"/>
      <c r="CVN507" s="35"/>
      <c r="CVO507" s="106"/>
      <c r="CVP507" s="35"/>
      <c r="CVQ507" s="106"/>
      <c r="CVR507" s="35"/>
      <c r="CVS507" s="106"/>
      <c r="CVT507" s="35"/>
      <c r="CVU507" s="106"/>
      <c r="CVV507" s="35"/>
      <c r="CVW507" s="106"/>
      <c r="CVX507" s="35"/>
      <c r="CVY507" s="106"/>
      <c r="CVZ507" s="35"/>
      <c r="CWA507" s="106"/>
      <c r="CWB507" s="35"/>
      <c r="CWC507" s="106"/>
      <c r="CWD507" s="35"/>
      <c r="CWE507" s="106"/>
      <c r="CWF507" s="35"/>
      <c r="CWG507" s="106"/>
      <c r="CWH507" s="35"/>
      <c r="CWI507" s="106"/>
      <c r="CWJ507" s="35"/>
      <c r="CWK507" s="106"/>
      <c r="CWL507" s="35"/>
      <c r="CWM507" s="106"/>
      <c r="CWN507" s="35"/>
      <c r="CWO507" s="106"/>
      <c r="CWP507" s="35"/>
      <c r="CWQ507" s="106"/>
      <c r="CWR507" s="35"/>
      <c r="CWS507" s="106"/>
      <c r="CWT507" s="35"/>
      <c r="CWU507" s="106"/>
      <c r="CWV507" s="35"/>
      <c r="CWW507" s="106"/>
      <c r="CWX507" s="35"/>
      <c r="CWY507" s="106"/>
      <c r="CWZ507" s="35"/>
      <c r="CXA507" s="106"/>
      <c r="CXB507" s="35"/>
      <c r="CXC507" s="106"/>
      <c r="CXD507" s="35"/>
      <c r="CXE507" s="106"/>
      <c r="CXF507" s="35"/>
      <c r="CXG507" s="106"/>
      <c r="CXH507" s="35"/>
      <c r="CXI507" s="106"/>
      <c r="CXJ507" s="35"/>
      <c r="CXK507" s="106"/>
      <c r="CXL507" s="35"/>
      <c r="CXM507" s="106"/>
      <c r="CXN507" s="35"/>
      <c r="CXO507" s="106"/>
      <c r="CXP507" s="35"/>
      <c r="CXQ507" s="106"/>
      <c r="CXR507" s="35"/>
      <c r="CXS507" s="106"/>
      <c r="CXT507" s="35"/>
      <c r="CXU507" s="106"/>
      <c r="CXV507" s="35"/>
      <c r="CXW507" s="106"/>
      <c r="CXX507" s="35"/>
      <c r="CXY507" s="106"/>
      <c r="CXZ507" s="35"/>
      <c r="CYA507" s="106"/>
      <c r="CYB507" s="35"/>
      <c r="CYC507" s="106"/>
      <c r="CYD507" s="35"/>
      <c r="CYE507" s="106"/>
      <c r="CYF507" s="35"/>
      <c r="CYG507" s="106"/>
      <c r="CYH507" s="35"/>
      <c r="CYI507" s="106"/>
      <c r="CYJ507" s="35"/>
      <c r="CYK507" s="106"/>
      <c r="CYL507" s="35"/>
      <c r="CYM507" s="106"/>
      <c r="CYN507" s="35"/>
      <c r="CYO507" s="106"/>
      <c r="CYP507" s="35"/>
      <c r="CYQ507" s="106"/>
      <c r="CYR507" s="35"/>
      <c r="CYS507" s="106"/>
      <c r="CYT507" s="35"/>
      <c r="CYU507" s="106"/>
      <c r="CYV507" s="35"/>
      <c r="CYW507" s="106"/>
      <c r="CYX507" s="35"/>
      <c r="CYY507" s="106"/>
      <c r="CYZ507" s="35"/>
      <c r="CZA507" s="106"/>
      <c r="CZB507" s="35"/>
      <c r="CZC507" s="106"/>
      <c r="CZD507" s="35"/>
      <c r="CZE507" s="106"/>
      <c r="CZF507" s="35"/>
      <c r="CZG507" s="106"/>
      <c r="CZH507" s="35"/>
      <c r="CZI507" s="106"/>
      <c r="CZJ507" s="35"/>
      <c r="CZK507" s="106"/>
      <c r="CZL507" s="35"/>
      <c r="CZM507" s="106"/>
      <c r="CZN507" s="35"/>
      <c r="CZO507" s="106"/>
      <c r="CZP507" s="35"/>
      <c r="CZQ507" s="106"/>
      <c r="CZR507" s="35"/>
      <c r="CZS507" s="106"/>
      <c r="CZT507" s="35"/>
      <c r="CZU507" s="106"/>
      <c r="CZV507" s="35"/>
      <c r="CZW507" s="106"/>
      <c r="CZX507" s="35"/>
      <c r="CZY507" s="106"/>
      <c r="CZZ507" s="35"/>
      <c r="DAA507" s="106"/>
      <c r="DAB507" s="35"/>
      <c r="DAC507" s="106"/>
      <c r="DAD507" s="35"/>
      <c r="DAE507" s="106"/>
      <c r="DAF507" s="35"/>
      <c r="DAG507" s="106"/>
      <c r="DAH507" s="35"/>
      <c r="DAI507" s="106"/>
      <c r="DAJ507" s="35"/>
      <c r="DAK507" s="106"/>
      <c r="DAL507" s="35"/>
      <c r="DAM507" s="106"/>
      <c r="DAN507" s="35"/>
      <c r="DAO507" s="106"/>
      <c r="DAP507" s="35"/>
      <c r="DAQ507" s="106"/>
      <c r="DAR507" s="35"/>
      <c r="DAS507" s="106"/>
      <c r="DAT507" s="35"/>
      <c r="DAU507" s="106"/>
      <c r="DAV507" s="35"/>
      <c r="DAW507" s="106"/>
      <c r="DAX507" s="35"/>
      <c r="DAY507" s="106"/>
      <c r="DAZ507" s="35"/>
      <c r="DBA507" s="106"/>
      <c r="DBB507" s="35"/>
      <c r="DBC507" s="106"/>
      <c r="DBD507" s="35"/>
      <c r="DBE507" s="106"/>
      <c r="DBF507" s="35"/>
      <c r="DBG507" s="106"/>
      <c r="DBH507" s="35"/>
      <c r="DBI507" s="106"/>
      <c r="DBJ507" s="35"/>
      <c r="DBK507" s="106"/>
      <c r="DBL507" s="35"/>
      <c r="DBM507" s="106"/>
      <c r="DBN507" s="35"/>
      <c r="DBO507" s="106"/>
      <c r="DBP507" s="35"/>
      <c r="DBQ507" s="106"/>
      <c r="DBR507" s="35"/>
      <c r="DBS507" s="106"/>
      <c r="DBT507" s="35"/>
      <c r="DBU507" s="106"/>
      <c r="DBV507" s="35"/>
      <c r="DBW507" s="106"/>
      <c r="DBX507" s="35"/>
      <c r="DBY507" s="106"/>
      <c r="DBZ507" s="35"/>
      <c r="DCA507" s="106"/>
      <c r="DCB507" s="35"/>
      <c r="DCC507" s="106"/>
      <c r="DCD507" s="35"/>
      <c r="DCE507" s="106"/>
      <c r="DCF507" s="35"/>
      <c r="DCG507" s="106"/>
      <c r="DCH507" s="35"/>
      <c r="DCI507" s="106"/>
      <c r="DCJ507" s="35"/>
      <c r="DCK507" s="106"/>
      <c r="DCL507" s="35"/>
      <c r="DCM507" s="106"/>
      <c r="DCN507" s="35"/>
      <c r="DCO507" s="106"/>
      <c r="DCP507" s="35"/>
      <c r="DCQ507" s="106"/>
      <c r="DCR507" s="35"/>
      <c r="DCS507" s="106"/>
      <c r="DCT507" s="35"/>
      <c r="DCU507" s="106"/>
      <c r="DCV507" s="35"/>
      <c r="DCW507" s="106"/>
      <c r="DCX507" s="35"/>
      <c r="DCY507" s="106"/>
      <c r="DCZ507" s="35"/>
      <c r="DDA507" s="106"/>
      <c r="DDB507" s="35"/>
      <c r="DDC507" s="106"/>
      <c r="DDD507" s="35"/>
      <c r="DDE507" s="106"/>
      <c r="DDF507" s="35"/>
      <c r="DDG507" s="106"/>
      <c r="DDH507" s="35"/>
      <c r="DDI507" s="106"/>
      <c r="DDJ507" s="35"/>
      <c r="DDK507" s="106"/>
      <c r="DDL507" s="35"/>
      <c r="DDM507" s="106"/>
      <c r="DDN507" s="35"/>
      <c r="DDO507" s="106"/>
      <c r="DDP507" s="35"/>
      <c r="DDQ507" s="106"/>
      <c r="DDR507" s="35"/>
      <c r="DDS507" s="106"/>
      <c r="DDT507" s="35"/>
      <c r="DDU507" s="106"/>
      <c r="DDV507" s="35"/>
      <c r="DDW507" s="106"/>
      <c r="DDX507" s="35"/>
      <c r="DDY507" s="106"/>
      <c r="DDZ507" s="35"/>
      <c r="DEA507" s="106"/>
      <c r="DEB507" s="35"/>
      <c r="DEC507" s="106"/>
      <c r="DED507" s="35"/>
      <c r="DEE507" s="106"/>
      <c r="DEF507" s="35"/>
      <c r="DEG507" s="106"/>
      <c r="DEH507" s="35"/>
      <c r="DEI507" s="106"/>
      <c r="DEJ507" s="35"/>
      <c r="DEK507" s="106"/>
      <c r="DEL507" s="35"/>
      <c r="DEM507" s="106"/>
      <c r="DEN507" s="35"/>
      <c r="DEO507" s="106"/>
      <c r="DEP507" s="35"/>
      <c r="DEQ507" s="106"/>
      <c r="DER507" s="35"/>
      <c r="DES507" s="106"/>
      <c r="DET507" s="35"/>
      <c r="DEU507" s="106"/>
      <c r="DEV507" s="35"/>
      <c r="DEW507" s="106"/>
      <c r="DEX507" s="35"/>
      <c r="DEY507" s="106"/>
      <c r="DEZ507" s="35"/>
      <c r="DFA507" s="106"/>
      <c r="DFB507" s="35"/>
      <c r="DFC507" s="106"/>
      <c r="DFD507" s="35"/>
      <c r="DFE507" s="106"/>
      <c r="DFF507" s="35"/>
      <c r="DFG507" s="106"/>
      <c r="DFH507" s="35"/>
      <c r="DFI507" s="106"/>
      <c r="DFJ507" s="35"/>
      <c r="DFK507" s="106"/>
      <c r="DFL507" s="35"/>
      <c r="DFM507" s="106"/>
      <c r="DFN507" s="35"/>
      <c r="DFO507" s="106"/>
      <c r="DFP507" s="35"/>
      <c r="DFQ507" s="106"/>
      <c r="DFR507" s="35"/>
      <c r="DFS507" s="106"/>
      <c r="DFT507" s="35"/>
      <c r="DFU507" s="106"/>
      <c r="DFV507" s="35"/>
      <c r="DFW507" s="106"/>
      <c r="DFX507" s="35"/>
      <c r="DFY507" s="106"/>
      <c r="DFZ507" s="35"/>
      <c r="DGA507" s="106"/>
      <c r="DGB507" s="35"/>
      <c r="DGC507" s="106"/>
      <c r="DGD507" s="35"/>
      <c r="DGE507" s="106"/>
      <c r="DGF507" s="35"/>
      <c r="DGG507" s="106"/>
      <c r="DGH507" s="35"/>
      <c r="DGI507" s="106"/>
      <c r="DGJ507" s="35"/>
      <c r="DGK507" s="106"/>
      <c r="DGL507" s="35"/>
      <c r="DGM507" s="106"/>
      <c r="DGN507" s="35"/>
      <c r="DGO507" s="106"/>
      <c r="DGP507" s="35"/>
      <c r="DGQ507" s="106"/>
      <c r="DGR507" s="35"/>
      <c r="DGS507" s="106"/>
      <c r="DGT507" s="35"/>
      <c r="DGU507" s="106"/>
      <c r="DGV507" s="35"/>
      <c r="DGW507" s="106"/>
      <c r="DGX507" s="35"/>
      <c r="DGY507" s="106"/>
      <c r="DGZ507" s="35"/>
      <c r="DHA507" s="106"/>
      <c r="DHB507" s="35"/>
      <c r="DHC507" s="106"/>
      <c r="DHD507" s="35"/>
      <c r="DHE507" s="106"/>
      <c r="DHF507" s="35"/>
      <c r="DHG507" s="106"/>
      <c r="DHH507" s="35"/>
      <c r="DHI507" s="106"/>
      <c r="DHJ507" s="35"/>
      <c r="DHK507" s="106"/>
      <c r="DHL507" s="35"/>
      <c r="DHM507" s="106"/>
      <c r="DHN507" s="35"/>
      <c r="DHO507" s="106"/>
      <c r="DHP507" s="35"/>
      <c r="DHQ507" s="106"/>
      <c r="DHR507" s="35"/>
      <c r="DHS507" s="106"/>
      <c r="DHT507" s="35"/>
      <c r="DHU507" s="106"/>
      <c r="DHV507" s="35"/>
      <c r="DHW507" s="106"/>
      <c r="DHX507" s="35"/>
      <c r="DHY507" s="106"/>
      <c r="DHZ507" s="35"/>
      <c r="DIA507" s="106"/>
      <c r="DIB507" s="35"/>
      <c r="DIC507" s="106"/>
      <c r="DID507" s="35"/>
      <c r="DIE507" s="106"/>
      <c r="DIF507" s="35"/>
      <c r="DIG507" s="106"/>
      <c r="DIH507" s="35"/>
      <c r="DII507" s="106"/>
      <c r="DIJ507" s="35"/>
      <c r="DIK507" s="106"/>
      <c r="DIL507" s="35"/>
      <c r="DIM507" s="106"/>
      <c r="DIN507" s="35"/>
      <c r="DIO507" s="106"/>
      <c r="DIP507" s="35"/>
      <c r="DIQ507" s="106"/>
      <c r="DIR507" s="35"/>
      <c r="DIS507" s="106"/>
      <c r="DIT507" s="35"/>
      <c r="DIU507" s="106"/>
      <c r="DIV507" s="35"/>
      <c r="DIW507" s="106"/>
      <c r="DIX507" s="35"/>
      <c r="DIY507" s="106"/>
      <c r="DIZ507" s="35"/>
      <c r="DJA507" s="106"/>
      <c r="DJB507" s="35"/>
      <c r="DJC507" s="106"/>
      <c r="DJD507" s="35"/>
      <c r="DJE507" s="106"/>
      <c r="DJF507" s="35"/>
      <c r="DJG507" s="106"/>
      <c r="DJH507" s="35"/>
      <c r="DJI507" s="106"/>
      <c r="DJJ507" s="35"/>
      <c r="DJK507" s="106"/>
      <c r="DJL507" s="35"/>
      <c r="DJM507" s="106"/>
      <c r="DJN507" s="35"/>
      <c r="DJO507" s="106"/>
      <c r="DJP507" s="35"/>
      <c r="DJQ507" s="106"/>
      <c r="DJR507" s="35"/>
      <c r="DJS507" s="106"/>
      <c r="DJT507" s="35"/>
      <c r="DJU507" s="106"/>
      <c r="DJV507" s="35"/>
      <c r="DJW507" s="106"/>
      <c r="DJX507" s="35"/>
      <c r="DJY507" s="106"/>
      <c r="DJZ507" s="35"/>
      <c r="DKA507" s="106"/>
      <c r="DKB507" s="35"/>
      <c r="DKC507" s="106"/>
      <c r="DKD507" s="35"/>
      <c r="DKE507" s="106"/>
      <c r="DKF507" s="35"/>
      <c r="DKG507" s="106"/>
      <c r="DKH507" s="35"/>
      <c r="DKI507" s="106"/>
      <c r="DKJ507" s="35"/>
      <c r="DKK507" s="106"/>
      <c r="DKL507" s="35"/>
      <c r="DKM507" s="106"/>
      <c r="DKN507" s="35"/>
      <c r="DKO507" s="106"/>
      <c r="DKP507" s="35"/>
      <c r="DKQ507" s="106"/>
      <c r="DKR507" s="35"/>
      <c r="DKS507" s="106"/>
      <c r="DKT507" s="35"/>
      <c r="DKU507" s="106"/>
      <c r="DKV507" s="35"/>
      <c r="DKW507" s="106"/>
      <c r="DKX507" s="35"/>
      <c r="DKY507" s="106"/>
      <c r="DKZ507" s="35"/>
      <c r="DLA507" s="106"/>
      <c r="DLB507" s="35"/>
      <c r="DLC507" s="106"/>
      <c r="DLD507" s="35"/>
      <c r="DLE507" s="106"/>
      <c r="DLF507" s="35"/>
      <c r="DLG507" s="106"/>
      <c r="DLH507" s="35"/>
      <c r="DLI507" s="106"/>
      <c r="DLJ507" s="35"/>
      <c r="DLK507" s="106"/>
      <c r="DLL507" s="35"/>
      <c r="DLM507" s="106"/>
      <c r="DLN507" s="35"/>
      <c r="DLO507" s="106"/>
      <c r="DLP507" s="35"/>
      <c r="DLQ507" s="106"/>
      <c r="DLR507" s="35"/>
      <c r="DLS507" s="106"/>
      <c r="DLT507" s="35"/>
      <c r="DLU507" s="106"/>
      <c r="DLV507" s="35"/>
      <c r="DLW507" s="106"/>
      <c r="DLX507" s="35"/>
      <c r="DLY507" s="106"/>
      <c r="DLZ507" s="35"/>
      <c r="DMA507" s="106"/>
      <c r="DMB507" s="35"/>
      <c r="DMC507" s="106"/>
      <c r="DMD507" s="35"/>
      <c r="DME507" s="106"/>
      <c r="DMF507" s="35"/>
      <c r="DMG507" s="106"/>
      <c r="DMH507" s="35"/>
      <c r="DMI507" s="106"/>
      <c r="DMJ507" s="35"/>
      <c r="DMK507" s="106"/>
      <c r="DML507" s="35"/>
      <c r="DMM507" s="106"/>
      <c r="DMN507" s="35"/>
      <c r="DMO507" s="106"/>
      <c r="DMP507" s="35"/>
      <c r="DMQ507" s="106"/>
      <c r="DMR507" s="35"/>
      <c r="DMS507" s="106"/>
      <c r="DMT507" s="35"/>
      <c r="DMU507" s="106"/>
      <c r="DMV507" s="35"/>
      <c r="DMW507" s="106"/>
      <c r="DMX507" s="35"/>
      <c r="DMY507" s="106"/>
      <c r="DMZ507" s="35"/>
      <c r="DNA507" s="106"/>
      <c r="DNB507" s="35"/>
      <c r="DNC507" s="106"/>
      <c r="DND507" s="35"/>
      <c r="DNE507" s="106"/>
      <c r="DNF507" s="35"/>
      <c r="DNG507" s="106"/>
      <c r="DNH507" s="35"/>
      <c r="DNI507" s="106"/>
      <c r="DNJ507" s="35"/>
      <c r="DNK507" s="106"/>
      <c r="DNL507" s="35"/>
      <c r="DNM507" s="106"/>
      <c r="DNN507" s="35"/>
      <c r="DNO507" s="106"/>
      <c r="DNP507" s="35"/>
      <c r="DNQ507" s="106"/>
      <c r="DNR507" s="35"/>
      <c r="DNS507" s="106"/>
      <c r="DNT507" s="35"/>
      <c r="DNU507" s="106"/>
      <c r="DNV507" s="35"/>
      <c r="DNW507" s="106"/>
      <c r="DNX507" s="35"/>
      <c r="DNY507" s="106"/>
      <c r="DNZ507" s="35"/>
      <c r="DOA507" s="106"/>
      <c r="DOB507" s="35"/>
      <c r="DOC507" s="106"/>
      <c r="DOD507" s="35"/>
      <c r="DOE507" s="106"/>
      <c r="DOF507" s="35"/>
      <c r="DOG507" s="106"/>
      <c r="DOH507" s="35"/>
      <c r="DOI507" s="106"/>
      <c r="DOJ507" s="35"/>
      <c r="DOK507" s="106"/>
      <c r="DOL507" s="35"/>
      <c r="DOM507" s="106"/>
      <c r="DON507" s="35"/>
      <c r="DOO507" s="106"/>
      <c r="DOP507" s="35"/>
      <c r="DOQ507" s="106"/>
      <c r="DOR507" s="35"/>
      <c r="DOS507" s="106"/>
      <c r="DOT507" s="35"/>
      <c r="DOU507" s="106"/>
      <c r="DOV507" s="35"/>
      <c r="DOW507" s="106"/>
      <c r="DOX507" s="35"/>
      <c r="DOY507" s="106"/>
      <c r="DOZ507" s="35"/>
      <c r="DPA507" s="106"/>
      <c r="DPB507" s="35"/>
      <c r="DPC507" s="106"/>
      <c r="DPD507" s="35"/>
      <c r="DPE507" s="106"/>
      <c r="DPF507" s="35"/>
      <c r="DPG507" s="106"/>
      <c r="DPH507" s="35"/>
      <c r="DPI507" s="106"/>
      <c r="DPJ507" s="35"/>
      <c r="DPK507" s="106"/>
      <c r="DPL507" s="35"/>
      <c r="DPM507" s="106"/>
      <c r="DPN507" s="35"/>
      <c r="DPO507" s="106"/>
      <c r="DPP507" s="35"/>
      <c r="DPQ507" s="106"/>
      <c r="DPR507" s="35"/>
      <c r="DPS507" s="106"/>
      <c r="DPT507" s="35"/>
      <c r="DPU507" s="106"/>
      <c r="DPV507" s="35"/>
      <c r="DPW507" s="106"/>
      <c r="DPX507" s="35"/>
      <c r="DPY507" s="106"/>
      <c r="DPZ507" s="35"/>
      <c r="DQA507" s="106"/>
      <c r="DQB507" s="35"/>
      <c r="DQC507" s="106"/>
      <c r="DQD507" s="35"/>
      <c r="DQE507" s="106"/>
      <c r="DQF507" s="35"/>
      <c r="DQG507" s="106"/>
      <c r="DQH507" s="35"/>
      <c r="DQI507" s="106"/>
      <c r="DQJ507" s="35"/>
      <c r="DQK507" s="106"/>
      <c r="DQL507" s="35"/>
      <c r="DQM507" s="106"/>
      <c r="DQN507" s="35"/>
      <c r="DQO507" s="106"/>
      <c r="DQP507" s="35"/>
      <c r="DQQ507" s="106"/>
      <c r="DQR507" s="35"/>
      <c r="DQS507" s="106"/>
      <c r="DQT507" s="35"/>
      <c r="DQU507" s="106"/>
      <c r="DQV507" s="35"/>
      <c r="DQW507" s="106"/>
      <c r="DQX507" s="35"/>
      <c r="DQY507" s="106"/>
      <c r="DQZ507" s="35"/>
      <c r="DRA507" s="106"/>
      <c r="DRB507" s="35"/>
      <c r="DRC507" s="106"/>
      <c r="DRD507" s="35"/>
      <c r="DRE507" s="106"/>
      <c r="DRF507" s="35"/>
      <c r="DRG507" s="106"/>
      <c r="DRH507" s="35"/>
      <c r="DRI507" s="106"/>
      <c r="DRJ507" s="35"/>
      <c r="DRK507" s="106"/>
      <c r="DRL507" s="35"/>
      <c r="DRM507" s="106"/>
      <c r="DRN507" s="35"/>
      <c r="DRO507" s="106"/>
      <c r="DRP507" s="35"/>
      <c r="DRQ507" s="106"/>
      <c r="DRR507" s="35"/>
      <c r="DRS507" s="106"/>
      <c r="DRT507" s="35"/>
      <c r="DRU507" s="106"/>
      <c r="DRV507" s="35"/>
      <c r="DRW507" s="106"/>
      <c r="DRX507" s="35"/>
      <c r="DRY507" s="106"/>
      <c r="DRZ507" s="35"/>
      <c r="DSA507" s="106"/>
      <c r="DSB507" s="35"/>
      <c r="DSC507" s="106"/>
      <c r="DSD507" s="35"/>
      <c r="DSE507" s="106"/>
      <c r="DSF507" s="35"/>
      <c r="DSG507" s="106"/>
      <c r="DSH507" s="35"/>
      <c r="DSI507" s="106"/>
      <c r="DSJ507" s="35"/>
      <c r="DSK507" s="106"/>
      <c r="DSL507" s="35"/>
      <c r="DSM507" s="106"/>
      <c r="DSN507" s="35"/>
      <c r="DSO507" s="106"/>
      <c r="DSP507" s="35"/>
      <c r="DSQ507" s="106"/>
      <c r="DSR507" s="35"/>
      <c r="DSS507" s="106"/>
      <c r="DST507" s="35"/>
      <c r="DSU507" s="106"/>
      <c r="DSV507" s="35"/>
      <c r="DSW507" s="106"/>
      <c r="DSX507" s="35"/>
      <c r="DSY507" s="106"/>
      <c r="DSZ507" s="35"/>
      <c r="DTA507" s="106"/>
      <c r="DTB507" s="35"/>
      <c r="DTC507" s="106"/>
      <c r="DTD507" s="35"/>
      <c r="DTE507" s="106"/>
      <c r="DTF507" s="35"/>
      <c r="DTG507" s="106"/>
      <c r="DTH507" s="35"/>
      <c r="DTI507" s="106"/>
      <c r="DTJ507" s="35"/>
      <c r="DTK507" s="106"/>
      <c r="DTL507" s="35"/>
      <c r="DTM507" s="106"/>
      <c r="DTN507" s="35"/>
      <c r="DTO507" s="106"/>
      <c r="DTP507" s="35"/>
      <c r="DTQ507" s="106"/>
      <c r="DTR507" s="35"/>
      <c r="DTS507" s="106"/>
      <c r="DTT507" s="35"/>
      <c r="DTU507" s="106"/>
      <c r="DTV507" s="35"/>
      <c r="DTW507" s="106"/>
      <c r="DTX507" s="35"/>
      <c r="DTY507" s="106"/>
      <c r="DTZ507" s="35"/>
      <c r="DUA507" s="106"/>
      <c r="DUB507" s="35"/>
      <c r="DUC507" s="106"/>
      <c r="DUD507" s="35"/>
      <c r="DUE507" s="106"/>
      <c r="DUF507" s="35"/>
      <c r="DUG507" s="106"/>
      <c r="DUH507" s="35"/>
      <c r="DUI507" s="106"/>
      <c r="DUJ507" s="35"/>
      <c r="DUK507" s="106"/>
      <c r="DUL507" s="35"/>
      <c r="DUM507" s="106"/>
      <c r="DUN507" s="35"/>
      <c r="DUO507" s="106"/>
      <c r="DUP507" s="35"/>
      <c r="DUQ507" s="106"/>
      <c r="DUR507" s="35"/>
      <c r="DUS507" s="106"/>
      <c r="DUT507" s="35"/>
      <c r="DUU507" s="106"/>
      <c r="DUV507" s="35"/>
      <c r="DUW507" s="106"/>
      <c r="DUX507" s="35"/>
      <c r="DUY507" s="106"/>
      <c r="DUZ507" s="35"/>
      <c r="DVA507" s="106"/>
      <c r="DVB507" s="35"/>
      <c r="DVC507" s="106"/>
      <c r="DVD507" s="35"/>
      <c r="DVE507" s="106"/>
      <c r="DVF507" s="35"/>
      <c r="DVG507" s="106"/>
      <c r="DVH507" s="35"/>
      <c r="DVI507" s="106"/>
      <c r="DVJ507" s="35"/>
      <c r="DVK507" s="106"/>
      <c r="DVL507" s="35"/>
      <c r="DVM507" s="106"/>
      <c r="DVN507" s="35"/>
      <c r="DVO507" s="106"/>
      <c r="DVP507" s="35"/>
      <c r="DVQ507" s="106"/>
      <c r="DVR507" s="35"/>
      <c r="DVS507" s="106"/>
      <c r="DVT507" s="35"/>
      <c r="DVU507" s="106"/>
      <c r="DVV507" s="35"/>
      <c r="DVW507" s="106"/>
      <c r="DVX507" s="35"/>
      <c r="DVY507" s="106"/>
      <c r="DVZ507" s="35"/>
      <c r="DWA507" s="106"/>
      <c r="DWB507" s="35"/>
      <c r="DWC507" s="106"/>
      <c r="DWD507" s="35"/>
      <c r="DWE507" s="106"/>
      <c r="DWF507" s="35"/>
      <c r="DWG507" s="106"/>
      <c r="DWH507" s="35"/>
      <c r="DWI507" s="106"/>
      <c r="DWJ507" s="35"/>
      <c r="DWK507" s="106"/>
      <c r="DWL507" s="35"/>
      <c r="DWM507" s="106"/>
      <c r="DWN507" s="35"/>
      <c r="DWO507" s="106"/>
      <c r="DWP507" s="35"/>
      <c r="DWQ507" s="106"/>
      <c r="DWR507" s="35"/>
      <c r="DWS507" s="106"/>
      <c r="DWT507" s="35"/>
      <c r="DWU507" s="106"/>
      <c r="DWV507" s="35"/>
      <c r="DWW507" s="106"/>
      <c r="DWX507" s="35"/>
      <c r="DWY507" s="106"/>
      <c r="DWZ507" s="35"/>
      <c r="DXA507" s="106"/>
      <c r="DXB507" s="35"/>
      <c r="DXC507" s="106"/>
      <c r="DXD507" s="35"/>
      <c r="DXE507" s="106"/>
      <c r="DXF507" s="35"/>
      <c r="DXG507" s="106"/>
      <c r="DXH507" s="35"/>
      <c r="DXI507" s="106"/>
      <c r="DXJ507" s="35"/>
      <c r="DXK507" s="106"/>
      <c r="DXL507" s="35"/>
      <c r="DXM507" s="106"/>
      <c r="DXN507" s="35"/>
      <c r="DXO507" s="106"/>
      <c r="DXP507" s="35"/>
      <c r="DXQ507" s="106"/>
      <c r="DXR507" s="35"/>
      <c r="DXS507" s="106"/>
      <c r="DXT507" s="35"/>
      <c r="DXU507" s="106"/>
      <c r="DXV507" s="35"/>
      <c r="DXW507" s="106"/>
      <c r="DXX507" s="35"/>
      <c r="DXY507" s="106"/>
      <c r="DXZ507" s="35"/>
      <c r="DYA507" s="106"/>
      <c r="DYB507" s="35"/>
      <c r="DYC507" s="106"/>
      <c r="DYD507" s="35"/>
      <c r="DYE507" s="106"/>
      <c r="DYF507" s="35"/>
      <c r="DYG507" s="106"/>
      <c r="DYH507" s="35"/>
      <c r="DYI507" s="106"/>
      <c r="DYJ507" s="35"/>
      <c r="DYK507" s="106"/>
      <c r="DYL507" s="35"/>
      <c r="DYM507" s="106"/>
      <c r="DYN507" s="35"/>
      <c r="DYO507" s="106"/>
      <c r="DYP507" s="35"/>
      <c r="DYQ507" s="106"/>
      <c r="DYR507" s="35"/>
      <c r="DYS507" s="106"/>
      <c r="DYT507" s="35"/>
      <c r="DYU507" s="106"/>
      <c r="DYV507" s="35"/>
      <c r="DYW507" s="106"/>
      <c r="DYX507" s="35"/>
      <c r="DYY507" s="106"/>
      <c r="DYZ507" s="35"/>
      <c r="DZA507" s="106"/>
      <c r="DZB507" s="35"/>
      <c r="DZC507" s="106"/>
      <c r="DZD507" s="35"/>
      <c r="DZE507" s="106"/>
      <c r="DZF507" s="35"/>
      <c r="DZG507" s="106"/>
      <c r="DZH507" s="35"/>
      <c r="DZI507" s="106"/>
      <c r="DZJ507" s="35"/>
      <c r="DZK507" s="106"/>
      <c r="DZL507" s="35"/>
      <c r="DZM507" s="106"/>
      <c r="DZN507" s="35"/>
      <c r="DZO507" s="106"/>
      <c r="DZP507" s="35"/>
      <c r="DZQ507" s="106"/>
      <c r="DZR507" s="35"/>
      <c r="DZS507" s="106"/>
      <c r="DZT507" s="35"/>
      <c r="DZU507" s="106"/>
      <c r="DZV507" s="35"/>
      <c r="DZW507" s="106"/>
      <c r="DZX507" s="35"/>
      <c r="DZY507" s="106"/>
      <c r="DZZ507" s="35"/>
      <c r="EAA507" s="106"/>
      <c r="EAB507" s="35"/>
      <c r="EAC507" s="106"/>
      <c r="EAD507" s="35"/>
      <c r="EAE507" s="106"/>
      <c r="EAF507" s="35"/>
      <c r="EAG507" s="106"/>
      <c r="EAH507" s="35"/>
      <c r="EAI507" s="106"/>
      <c r="EAJ507" s="35"/>
      <c r="EAK507" s="106"/>
      <c r="EAL507" s="35"/>
      <c r="EAM507" s="106"/>
      <c r="EAN507" s="35"/>
      <c r="EAO507" s="106"/>
      <c r="EAP507" s="35"/>
      <c r="EAQ507" s="106"/>
      <c r="EAR507" s="35"/>
      <c r="EAS507" s="106"/>
      <c r="EAT507" s="35"/>
      <c r="EAU507" s="106"/>
      <c r="EAV507" s="35"/>
      <c r="EAW507" s="106"/>
      <c r="EAX507" s="35"/>
      <c r="EAY507" s="106"/>
      <c r="EAZ507" s="35"/>
      <c r="EBA507" s="106"/>
      <c r="EBB507" s="35"/>
      <c r="EBC507" s="106"/>
      <c r="EBD507" s="35"/>
      <c r="EBE507" s="106"/>
      <c r="EBF507" s="35"/>
      <c r="EBG507" s="106"/>
      <c r="EBH507" s="35"/>
      <c r="EBI507" s="106"/>
      <c r="EBJ507" s="35"/>
      <c r="EBK507" s="106"/>
      <c r="EBL507" s="35"/>
      <c r="EBM507" s="106"/>
      <c r="EBN507" s="35"/>
      <c r="EBO507" s="106"/>
      <c r="EBP507" s="35"/>
      <c r="EBQ507" s="106"/>
      <c r="EBR507" s="35"/>
      <c r="EBS507" s="106"/>
      <c r="EBT507" s="35"/>
      <c r="EBU507" s="106"/>
      <c r="EBV507" s="35"/>
      <c r="EBW507" s="106"/>
      <c r="EBX507" s="35"/>
      <c r="EBY507" s="106"/>
      <c r="EBZ507" s="35"/>
      <c r="ECA507" s="106"/>
      <c r="ECB507" s="35"/>
      <c r="ECC507" s="106"/>
      <c r="ECD507" s="35"/>
      <c r="ECE507" s="106"/>
      <c r="ECF507" s="35"/>
      <c r="ECG507" s="106"/>
      <c r="ECH507" s="35"/>
      <c r="ECI507" s="106"/>
      <c r="ECJ507" s="35"/>
      <c r="ECK507" s="106"/>
      <c r="ECL507" s="35"/>
      <c r="ECM507" s="106"/>
      <c r="ECN507" s="35"/>
      <c r="ECO507" s="106"/>
      <c r="ECP507" s="35"/>
      <c r="ECQ507" s="106"/>
      <c r="ECR507" s="35"/>
      <c r="ECS507" s="106"/>
      <c r="ECT507" s="35"/>
      <c r="ECU507" s="106"/>
      <c r="ECV507" s="35"/>
      <c r="ECW507" s="106"/>
      <c r="ECX507" s="35"/>
      <c r="ECY507" s="106"/>
      <c r="ECZ507" s="35"/>
      <c r="EDA507" s="106"/>
      <c r="EDB507" s="35"/>
      <c r="EDC507" s="106"/>
      <c r="EDD507" s="35"/>
      <c r="EDE507" s="106"/>
      <c r="EDF507" s="35"/>
      <c r="EDG507" s="106"/>
      <c r="EDH507" s="35"/>
      <c r="EDI507" s="106"/>
      <c r="EDJ507" s="35"/>
      <c r="EDK507" s="106"/>
      <c r="EDL507" s="35"/>
      <c r="EDM507" s="106"/>
      <c r="EDN507" s="35"/>
      <c r="EDO507" s="106"/>
      <c r="EDP507" s="35"/>
      <c r="EDQ507" s="106"/>
      <c r="EDR507" s="35"/>
      <c r="EDS507" s="106"/>
      <c r="EDT507" s="35"/>
      <c r="EDU507" s="106"/>
      <c r="EDV507" s="35"/>
      <c r="EDW507" s="106"/>
      <c r="EDX507" s="35"/>
      <c r="EDY507" s="106"/>
      <c r="EDZ507" s="35"/>
      <c r="EEA507" s="106"/>
      <c r="EEB507" s="35"/>
      <c r="EEC507" s="106"/>
      <c r="EED507" s="35"/>
      <c r="EEE507" s="106"/>
      <c r="EEF507" s="35"/>
      <c r="EEG507" s="106"/>
      <c r="EEH507" s="35"/>
      <c r="EEI507" s="106"/>
      <c r="EEJ507" s="35"/>
      <c r="EEK507" s="106"/>
      <c r="EEL507" s="35"/>
      <c r="EEM507" s="106"/>
      <c r="EEN507" s="35"/>
      <c r="EEO507" s="106"/>
      <c r="EEP507" s="35"/>
      <c r="EEQ507" s="106"/>
      <c r="EER507" s="35"/>
      <c r="EES507" s="106"/>
      <c r="EET507" s="35"/>
      <c r="EEU507" s="106"/>
      <c r="EEV507" s="35"/>
      <c r="EEW507" s="106"/>
      <c r="EEX507" s="35"/>
      <c r="EEY507" s="106"/>
      <c r="EEZ507" s="35"/>
      <c r="EFA507" s="106"/>
      <c r="EFB507" s="35"/>
      <c r="EFC507" s="106"/>
      <c r="EFD507" s="35"/>
      <c r="EFE507" s="106"/>
      <c r="EFF507" s="35"/>
      <c r="EFG507" s="106"/>
      <c r="EFH507" s="35"/>
      <c r="EFI507" s="106"/>
      <c r="EFJ507" s="35"/>
      <c r="EFK507" s="106"/>
      <c r="EFL507" s="35"/>
      <c r="EFM507" s="106"/>
      <c r="EFN507" s="35"/>
      <c r="EFO507" s="106"/>
      <c r="EFP507" s="35"/>
      <c r="EFQ507" s="106"/>
      <c r="EFR507" s="35"/>
      <c r="EFS507" s="106"/>
      <c r="EFT507" s="35"/>
      <c r="EFU507" s="106"/>
      <c r="EFV507" s="35"/>
      <c r="EFW507" s="106"/>
      <c r="EFX507" s="35"/>
      <c r="EFY507" s="106"/>
      <c r="EFZ507" s="35"/>
      <c r="EGA507" s="106"/>
      <c r="EGB507" s="35"/>
      <c r="EGC507" s="106"/>
      <c r="EGD507" s="35"/>
      <c r="EGE507" s="106"/>
      <c r="EGF507" s="35"/>
      <c r="EGG507" s="106"/>
      <c r="EGH507" s="35"/>
      <c r="EGI507" s="106"/>
      <c r="EGJ507" s="35"/>
      <c r="EGK507" s="106"/>
      <c r="EGL507" s="35"/>
      <c r="EGM507" s="106"/>
      <c r="EGN507" s="35"/>
      <c r="EGO507" s="106"/>
      <c r="EGP507" s="35"/>
      <c r="EGQ507" s="106"/>
      <c r="EGR507" s="35"/>
      <c r="EGS507" s="106"/>
      <c r="EGT507" s="35"/>
      <c r="EGU507" s="106"/>
      <c r="EGV507" s="35"/>
      <c r="EGW507" s="106"/>
      <c r="EGX507" s="35"/>
      <c r="EGY507" s="106"/>
      <c r="EGZ507" s="35"/>
      <c r="EHA507" s="106"/>
      <c r="EHB507" s="35"/>
      <c r="EHC507" s="106"/>
      <c r="EHD507" s="35"/>
      <c r="EHE507" s="106"/>
      <c r="EHF507" s="35"/>
      <c r="EHG507" s="106"/>
      <c r="EHH507" s="35"/>
      <c r="EHI507" s="106"/>
      <c r="EHJ507" s="35"/>
      <c r="EHK507" s="106"/>
      <c r="EHL507" s="35"/>
      <c r="EHM507" s="106"/>
      <c r="EHN507" s="35"/>
      <c r="EHO507" s="106"/>
      <c r="EHP507" s="35"/>
      <c r="EHQ507" s="106"/>
      <c r="EHR507" s="35"/>
      <c r="EHS507" s="106"/>
      <c r="EHT507" s="35"/>
      <c r="EHU507" s="106"/>
      <c r="EHV507" s="35"/>
      <c r="EHW507" s="106"/>
      <c r="EHX507" s="35"/>
      <c r="EHY507" s="106"/>
      <c r="EHZ507" s="35"/>
      <c r="EIA507" s="106"/>
      <c r="EIB507" s="35"/>
      <c r="EIC507" s="106"/>
      <c r="EID507" s="35"/>
      <c r="EIE507" s="106"/>
      <c r="EIF507" s="35"/>
      <c r="EIG507" s="106"/>
      <c r="EIH507" s="35"/>
      <c r="EII507" s="106"/>
      <c r="EIJ507" s="35"/>
      <c r="EIK507" s="106"/>
      <c r="EIL507" s="35"/>
      <c r="EIM507" s="106"/>
      <c r="EIN507" s="35"/>
      <c r="EIO507" s="106"/>
      <c r="EIP507" s="35"/>
      <c r="EIQ507" s="106"/>
      <c r="EIR507" s="35"/>
      <c r="EIS507" s="106"/>
      <c r="EIT507" s="35"/>
      <c r="EIU507" s="106"/>
      <c r="EIV507" s="35"/>
      <c r="EIW507" s="106"/>
      <c r="EIX507" s="35"/>
      <c r="EIY507" s="106"/>
      <c r="EIZ507" s="35"/>
      <c r="EJA507" s="106"/>
      <c r="EJB507" s="35"/>
      <c r="EJC507" s="106"/>
      <c r="EJD507" s="35"/>
      <c r="EJE507" s="106"/>
      <c r="EJF507" s="35"/>
      <c r="EJG507" s="106"/>
      <c r="EJH507" s="35"/>
      <c r="EJI507" s="106"/>
      <c r="EJJ507" s="35"/>
      <c r="EJK507" s="106"/>
      <c r="EJL507" s="35"/>
      <c r="EJM507" s="106"/>
      <c r="EJN507" s="35"/>
      <c r="EJO507" s="106"/>
      <c r="EJP507" s="35"/>
      <c r="EJQ507" s="106"/>
      <c r="EJR507" s="35"/>
      <c r="EJS507" s="106"/>
      <c r="EJT507" s="35"/>
      <c r="EJU507" s="106"/>
      <c r="EJV507" s="35"/>
      <c r="EJW507" s="106"/>
      <c r="EJX507" s="35"/>
      <c r="EJY507" s="106"/>
      <c r="EJZ507" s="35"/>
      <c r="EKA507" s="106"/>
      <c r="EKB507" s="35"/>
      <c r="EKC507" s="106"/>
      <c r="EKD507" s="35"/>
      <c r="EKE507" s="106"/>
      <c r="EKF507" s="35"/>
      <c r="EKG507" s="106"/>
      <c r="EKH507" s="35"/>
      <c r="EKI507" s="106"/>
      <c r="EKJ507" s="35"/>
      <c r="EKK507" s="106"/>
      <c r="EKL507" s="35"/>
      <c r="EKM507" s="106"/>
      <c r="EKN507" s="35"/>
      <c r="EKO507" s="106"/>
      <c r="EKP507" s="35"/>
      <c r="EKQ507" s="106"/>
      <c r="EKR507" s="35"/>
      <c r="EKS507" s="106"/>
      <c r="EKT507" s="35"/>
      <c r="EKU507" s="106"/>
      <c r="EKV507" s="35"/>
      <c r="EKW507" s="106"/>
      <c r="EKX507" s="35"/>
      <c r="EKY507" s="106"/>
      <c r="EKZ507" s="35"/>
      <c r="ELA507" s="106"/>
      <c r="ELB507" s="35"/>
      <c r="ELC507" s="106"/>
      <c r="ELD507" s="35"/>
      <c r="ELE507" s="106"/>
      <c r="ELF507" s="35"/>
      <c r="ELG507" s="106"/>
      <c r="ELH507" s="35"/>
      <c r="ELI507" s="106"/>
      <c r="ELJ507" s="35"/>
      <c r="ELK507" s="106"/>
      <c r="ELL507" s="35"/>
      <c r="ELM507" s="106"/>
      <c r="ELN507" s="35"/>
      <c r="ELO507" s="106"/>
      <c r="ELP507" s="35"/>
      <c r="ELQ507" s="106"/>
      <c r="ELR507" s="35"/>
      <c r="ELS507" s="106"/>
      <c r="ELT507" s="35"/>
      <c r="ELU507" s="106"/>
      <c r="ELV507" s="35"/>
      <c r="ELW507" s="106"/>
      <c r="ELX507" s="35"/>
      <c r="ELY507" s="106"/>
      <c r="ELZ507" s="35"/>
      <c r="EMA507" s="106"/>
      <c r="EMB507" s="35"/>
      <c r="EMC507" s="106"/>
      <c r="EMD507" s="35"/>
      <c r="EME507" s="106"/>
      <c r="EMF507" s="35"/>
      <c r="EMG507" s="106"/>
      <c r="EMH507" s="35"/>
      <c r="EMI507" s="106"/>
      <c r="EMJ507" s="35"/>
      <c r="EMK507" s="106"/>
      <c r="EML507" s="35"/>
      <c r="EMM507" s="106"/>
      <c r="EMN507" s="35"/>
      <c r="EMO507" s="106"/>
      <c r="EMP507" s="35"/>
      <c r="EMQ507" s="106"/>
      <c r="EMR507" s="35"/>
      <c r="EMS507" s="106"/>
      <c r="EMT507" s="35"/>
      <c r="EMU507" s="106"/>
      <c r="EMV507" s="35"/>
      <c r="EMW507" s="106"/>
      <c r="EMX507" s="35"/>
      <c r="EMY507" s="106"/>
      <c r="EMZ507" s="35"/>
      <c r="ENA507" s="106"/>
      <c r="ENB507" s="35"/>
      <c r="ENC507" s="106"/>
      <c r="END507" s="35"/>
      <c r="ENE507" s="106"/>
      <c r="ENF507" s="35"/>
      <c r="ENG507" s="106"/>
      <c r="ENH507" s="35"/>
      <c r="ENI507" s="106"/>
      <c r="ENJ507" s="35"/>
      <c r="ENK507" s="106"/>
      <c r="ENL507" s="35"/>
      <c r="ENM507" s="106"/>
      <c r="ENN507" s="35"/>
      <c r="ENO507" s="106"/>
      <c r="ENP507" s="35"/>
      <c r="ENQ507" s="106"/>
      <c r="ENR507" s="35"/>
      <c r="ENS507" s="106"/>
      <c r="ENT507" s="35"/>
      <c r="ENU507" s="106"/>
      <c r="ENV507" s="35"/>
      <c r="ENW507" s="106"/>
      <c r="ENX507" s="35"/>
      <c r="ENY507" s="106"/>
      <c r="ENZ507" s="35"/>
      <c r="EOA507" s="106"/>
      <c r="EOB507" s="35"/>
      <c r="EOC507" s="106"/>
      <c r="EOD507" s="35"/>
      <c r="EOE507" s="106"/>
      <c r="EOF507" s="35"/>
      <c r="EOG507" s="106"/>
      <c r="EOH507" s="35"/>
      <c r="EOI507" s="106"/>
      <c r="EOJ507" s="35"/>
      <c r="EOK507" s="106"/>
      <c r="EOL507" s="35"/>
      <c r="EOM507" s="106"/>
      <c r="EON507" s="35"/>
      <c r="EOO507" s="106"/>
      <c r="EOP507" s="35"/>
      <c r="EOQ507" s="106"/>
      <c r="EOR507" s="35"/>
      <c r="EOS507" s="106"/>
      <c r="EOT507" s="35"/>
      <c r="EOU507" s="106"/>
      <c r="EOV507" s="35"/>
      <c r="EOW507" s="106"/>
      <c r="EOX507" s="35"/>
      <c r="EOY507" s="106"/>
      <c r="EOZ507" s="35"/>
      <c r="EPA507" s="106"/>
      <c r="EPB507" s="35"/>
      <c r="EPC507" s="106"/>
      <c r="EPD507" s="35"/>
      <c r="EPE507" s="106"/>
      <c r="EPF507" s="35"/>
      <c r="EPG507" s="106"/>
      <c r="EPH507" s="35"/>
      <c r="EPI507" s="106"/>
      <c r="EPJ507" s="35"/>
      <c r="EPK507" s="106"/>
      <c r="EPL507" s="35"/>
      <c r="EPM507" s="106"/>
      <c r="EPN507" s="35"/>
      <c r="EPO507" s="106"/>
      <c r="EPP507" s="35"/>
      <c r="EPQ507" s="106"/>
      <c r="EPR507" s="35"/>
      <c r="EPS507" s="106"/>
      <c r="EPT507" s="35"/>
      <c r="EPU507" s="106"/>
      <c r="EPV507" s="35"/>
      <c r="EPW507" s="106"/>
      <c r="EPX507" s="35"/>
      <c r="EPY507" s="106"/>
      <c r="EPZ507" s="35"/>
      <c r="EQA507" s="106"/>
      <c r="EQB507" s="35"/>
      <c r="EQC507" s="106"/>
      <c r="EQD507" s="35"/>
      <c r="EQE507" s="106"/>
      <c r="EQF507" s="35"/>
      <c r="EQG507" s="106"/>
      <c r="EQH507" s="35"/>
      <c r="EQI507" s="106"/>
      <c r="EQJ507" s="35"/>
      <c r="EQK507" s="106"/>
      <c r="EQL507" s="35"/>
      <c r="EQM507" s="106"/>
      <c r="EQN507" s="35"/>
      <c r="EQO507" s="106"/>
      <c r="EQP507" s="35"/>
      <c r="EQQ507" s="106"/>
      <c r="EQR507" s="35"/>
      <c r="EQS507" s="106"/>
      <c r="EQT507" s="35"/>
      <c r="EQU507" s="106"/>
      <c r="EQV507" s="35"/>
      <c r="EQW507" s="106"/>
      <c r="EQX507" s="35"/>
      <c r="EQY507" s="106"/>
      <c r="EQZ507" s="35"/>
      <c r="ERA507" s="106"/>
      <c r="ERB507" s="35"/>
      <c r="ERC507" s="106"/>
      <c r="ERD507" s="35"/>
      <c r="ERE507" s="106"/>
      <c r="ERF507" s="35"/>
      <c r="ERG507" s="106"/>
      <c r="ERH507" s="35"/>
      <c r="ERI507" s="106"/>
      <c r="ERJ507" s="35"/>
      <c r="ERK507" s="106"/>
      <c r="ERL507" s="35"/>
      <c r="ERM507" s="106"/>
      <c r="ERN507" s="35"/>
      <c r="ERO507" s="106"/>
      <c r="ERP507" s="35"/>
      <c r="ERQ507" s="106"/>
      <c r="ERR507" s="35"/>
      <c r="ERS507" s="106"/>
      <c r="ERT507" s="35"/>
      <c r="ERU507" s="106"/>
      <c r="ERV507" s="35"/>
      <c r="ERW507" s="106"/>
      <c r="ERX507" s="35"/>
      <c r="ERY507" s="106"/>
      <c r="ERZ507" s="35"/>
      <c r="ESA507" s="106"/>
      <c r="ESB507" s="35"/>
      <c r="ESC507" s="106"/>
      <c r="ESD507" s="35"/>
      <c r="ESE507" s="106"/>
      <c r="ESF507" s="35"/>
      <c r="ESG507" s="106"/>
      <c r="ESH507" s="35"/>
      <c r="ESI507" s="106"/>
      <c r="ESJ507" s="35"/>
      <c r="ESK507" s="106"/>
      <c r="ESL507" s="35"/>
      <c r="ESM507" s="106"/>
      <c r="ESN507" s="35"/>
      <c r="ESO507" s="106"/>
      <c r="ESP507" s="35"/>
      <c r="ESQ507" s="106"/>
      <c r="ESR507" s="35"/>
      <c r="ESS507" s="106"/>
      <c r="EST507" s="35"/>
      <c r="ESU507" s="106"/>
      <c r="ESV507" s="35"/>
      <c r="ESW507" s="106"/>
      <c r="ESX507" s="35"/>
      <c r="ESY507" s="106"/>
      <c r="ESZ507" s="35"/>
      <c r="ETA507" s="106"/>
      <c r="ETB507" s="35"/>
      <c r="ETC507" s="106"/>
      <c r="ETD507" s="35"/>
      <c r="ETE507" s="106"/>
      <c r="ETF507" s="35"/>
      <c r="ETG507" s="106"/>
      <c r="ETH507" s="35"/>
      <c r="ETI507" s="106"/>
      <c r="ETJ507" s="35"/>
      <c r="ETK507" s="106"/>
      <c r="ETL507" s="35"/>
      <c r="ETM507" s="106"/>
      <c r="ETN507" s="35"/>
      <c r="ETO507" s="106"/>
      <c r="ETP507" s="35"/>
      <c r="ETQ507" s="106"/>
      <c r="ETR507" s="35"/>
      <c r="ETS507" s="106"/>
      <c r="ETT507" s="35"/>
      <c r="ETU507" s="106"/>
      <c r="ETV507" s="35"/>
      <c r="ETW507" s="106"/>
      <c r="ETX507" s="35"/>
      <c r="ETY507" s="106"/>
      <c r="ETZ507" s="35"/>
      <c r="EUA507" s="106"/>
      <c r="EUB507" s="35"/>
      <c r="EUC507" s="106"/>
      <c r="EUD507" s="35"/>
      <c r="EUE507" s="106"/>
      <c r="EUF507" s="35"/>
      <c r="EUG507" s="106"/>
      <c r="EUH507" s="35"/>
      <c r="EUI507" s="106"/>
      <c r="EUJ507" s="35"/>
      <c r="EUK507" s="106"/>
      <c r="EUL507" s="35"/>
      <c r="EUM507" s="106"/>
      <c r="EUN507" s="35"/>
      <c r="EUO507" s="106"/>
      <c r="EUP507" s="35"/>
      <c r="EUQ507" s="106"/>
      <c r="EUR507" s="35"/>
      <c r="EUS507" s="106"/>
      <c r="EUT507" s="35"/>
      <c r="EUU507" s="106"/>
      <c r="EUV507" s="35"/>
      <c r="EUW507" s="106"/>
      <c r="EUX507" s="35"/>
      <c r="EUY507" s="106"/>
      <c r="EUZ507" s="35"/>
      <c r="EVA507" s="106"/>
      <c r="EVB507" s="35"/>
      <c r="EVC507" s="106"/>
      <c r="EVD507" s="35"/>
      <c r="EVE507" s="106"/>
      <c r="EVF507" s="35"/>
      <c r="EVG507" s="106"/>
      <c r="EVH507" s="35"/>
      <c r="EVI507" s="106"/>
      <c r="EVJ507" s="35"/>
      <c r="EVK507" s="106"/>
      <c r="EVL507" s="35"/>
      <c r="EVM507" s="106"/>
      <c r="EVN507" s="35"/>
      <c r="EVO507" s="106"/>
      <c r="EVP507" s="35"/>
      <c r="EVQ507" s="106"/>
      <c r="EVR507" s="35"/>
      <c r="EVS507" s="106"/>
      <c r="EVT507" s="35"/>
      <c r="EVU507" s="106"/>
      <c r="EVV507" s="35"/>
      <c r="EVW507" s="106"/>
      <c r="EVX507" s="35"/>
      <c r="EVY507" s="106"/>
      <c r="EVZ507" s="35"/>
      <c r="EWA507" s="106"/>
      <c r="EWB507" s="35"/>
      <c r="EWC507" s="106"/>
      <c r="EWD507" s="35"/>
      <c r="EWE507" s="106"/>
      <c r="EWF507" s="35"/>
      <c r="EWG507" s="106"/>
      <c r="EWH507" s="35"/>
      <c r="EWI507" s="106"/>
      <c r="EWJ507" s="35"/>
      <c r="EWK507" s="106"/>
      <c r="EWL507" s="35"/>
      <c r="EWM507" s="106"/>
      <c r="EWN507" s="35"/>
      <c r="EWO507" s="106"/>
      <c r="EWP507" s="35"/>
      <c r="EWQ507" s="106"/>
      <c r="EWR507" s="35"/>
      <c r="EWS507" s="106"/>
      <c r="EWT507" s="35"/>
      <c r="EWU507" s="106"/>
      <c r="EWV507" s="35"/>
      <c r="EWW507" s="106"/>
      <c r="EWX507" s="35"/>
      <c r="EWY507" s="106"/>
      <c r="EWZ507" s="35"/>
      <c r="EXA507" s="106"/>
      <c r="EXB507" s="35"/>
      <c r="EXC507" s="106"/>
      <c r="EXD507" s="35"/>
      <c r="EXE507" s="106"/>
      <c r="EXF507" s="35"/>
      <c r="EXG507" s="106"/>
      <c r="EXH507" s="35"/>
      <c r="EXI507" s="106"/>
      <c r="EXJ507" s="35"/>
      <c r="EXK507" s="106"/>
      <c r="EXL507" s="35"/>
      <c r="EXM507" s="106"/>
      <c r="EXN507" s="35"/>
      <c r="EXO507" s="106"/>
      <c r="EXP507" s="35"/>
      <c r="EXQ507" s="106"/>
      <c r="EXR507" s="35"/>
      <c r="EXS507" s="106"/>
      <c r="EXT507" s="35"/>
      <c r="EXU507" s="106"/>
      <c r="EXV507" s="35"/>
      <c r="EXW507" s="106"/>
      <c r="EXX507" s="35"/>
      <c r="EXY507" s="106"/>
      <c r="EXZ507" s="35"/>
      <c r="EYA507" s="106"/>
      <c r="EYB507" s="35"/>
      <c r="EYC507" s="106"/>
      <c r="EYD507" s="35"/>
      <c r="EYE507" s="106"/>
      <c r="EYF507" s="35"/>
      <c r="EYG507" s="106"/>
      <c r="EYH507" s="35"/>
      <c r="EYI507" s="106"/>
      <c r="EYJ507" s="35"/>
      <c r="EYK507" s="106"/>
      <c r="EYL507" s="35"/>
      <c r="EYM507" s="106"/>
      <c r="EYN507" s="35"/>
      <c r="EYO507" s="106"/>
      <c r="EYP507" s="35"/>
      <c r="EYQ507" s="106"/>
      <c r="EYR507" s="35"/>
      <c r="EYS507" s="106"/>
      <c r="EYT507" s="35"/>
      <c r="EYU507" s="106"/>
      <c r="EYV507" s="35"/>
      <c r="EYW507" s="106"/>
      <c r="EYX507" s="35"/>
      <c r="EYY507" s="106"/>
      <c r="EYZ507" s="35"/>
      <c r="EZA507" s="106"/>
      <c r="EZB507" s="35"/>
      <c r="EZC507" s="106"/>
      <c r="EZD507" s="35"/>
      <c r="EZE507" s="106"/>
      <c r="EZF507" s="35"/>
      <c r="EZG507" s="106"/>
      <c r="EZH507" s="35"/>
      <c r="EZI507" s="106"/>
      <c r="EZJ507" s="35"/>
      <c r="EZK507" s="106"/>
      <c r="EZL507" s="35"/>
      <c r="EZM507" s="106"/>
      <c r="EZN507" s="35"/>
      <c r="EZO507" s="106"/>
      <c r="EZP507" s="35"/>
      <c r="EZQ507" s="106"/>
      <c r="EZR507" s="35"/>
      <c r="EZS507" s="106"/>
      <c r="EZT507" s="35"/>
      <c r="EZU507" s="106"/>
      <c r="EZV507" s="35"/>
      <c r="EZW507" s="106"/>
      <c r="EZX507" s="35"/>
      <c r="EZY507" s="106"/>
      <c r="EZZ507" s="35"/>
      <c r="FAA507" s="106"/>
      <c r="FAB507" s="35"/>
      <c r="FAC507" s="106"/>
      <c r="FAD507" s="35"/>
      <c r="FAE507" s="106"/>
      <c r="FAF507" s="35"/>
      <c r="FAG507" s="106"/>
      <c r="FAH507" s="35"/>
      <c r="FAI507" s="106"/>
      <c r="FAJ507" s="35"/>
      <c r="FAK507" s="106"/>
      <c r="FAL507" s="35"/>
      <c r="FAM507" s="106"/>
      <c r="FAN507" s="35"/>
      <c r="FAO507" s="106"/>
      <c r="FAP507" s="35"/>
      <c r="FAQ507" s="106"/>
      <c r="FAR507" s="35"/>
      <c r="FAS507" s="106"/>
      <c r="FAT507" s="35"/>
      <c r="FAU507" s="106"/>
      <c r="FAV507" s="35"/>
      <c r="FAW507" s="106"/>
      <c r="FAX507" s="35"/>
      <c r="FAY507" s="106"/>
      <c r="FAZ507" s="35"/>
      <c r="FBA507" s="106"/>
      <c r="FBB507" s="35"/>
      <c r="FBC507" s="106"/>
      <c r="FBD507" s="35"/>
      <c r="FBE507" s="106"/>
      <c r="FBF507" s="35"/>
      <c r="FBG507" s="106"/>
      <c r="FBH507" s="35"/>
      <c r="FBI507" s="106"/>
      <c r="FBJ507" s="35"/>
      <c r="FBK507" s="106"/>
      <c r="FBL507" s="35"/>
      <c r="FBM507" s="106"/>
      <c r="FBN507" s="35"/>
      <c r="FBO507" s="106"/>
      <c r="FBP507" s="35"/>
      <c r="FBQ507" s="106"/>
      <c r="FBR507" s="35"/>
      <c r="FBS507" s="106"/>
      <c r="FBT507" s="35"/>
      <c r="FBU507" s="106"/>
      <c r="FBV507" s="35"/>
      <c r="FBW507" s="106"/>
      <c r="FBX507" s="35"/>
      <c r="FBY507" s="106"/>
      <c r="FBZ507" s="35"/>
      <c r="FCA507" s="106"/>
      <c r="FCB507" s="35"/>
      <c r="FCC507" s="106"/>
      <c r="FCD507" s="35"/>
      <c r="FCE507" s="106"/>
      <c r="FCF507" s="35"/>
      <c r="FCG507" s="106"/>
      <c r="FCH507" s="35"/>
      <c r="FCI507" s="106"/>
      <c r="FCJ507" s="35"/>
      <c r="FCK507" s="106"/>
      <c r="FCL507" s="35"/>
      <c r="FCM507" s="106"/>
      <c r="FCN507" s="35"/>
      <c r="FCO507" s="106"/>
      <c r="FCP507" s="35"/>
      <c r="FCQ507" s="106"/>
      <c r="FCR507" s="35"/>
      <c r="FCS507" s="106"/>
      <c r="FCT507" s="35"/>
      <c r="FCU507" s="106"/>
      <c r="FCV507" s="35"/>
      <c r="FCW507" s="106"/>
      <c r="FCX507" s="35"/>
      <c r="FCY507" s="106"/>
      <c r="FCZ507" s="35"/>
      <c r="FDA507" s="106"/>
      <c r="FDB507" s="35"/>
      <c r="FDC507" s="106"/>
      <c r="FDD507" s="35"/>
      <c r="FDE507" s="106"/>
      <c r="FDF507" s="35"/>
      <c r="FDG507" s="106"/>
      <c r="FDH507" s="35"/>
      <c r="FDI507" s="106"/>
      <c r="FDJ507" s="35"/>
      <c r="FDK507" s="106"/>
      <c r="FDL507" s="35"/>
      <c r="FDM507" s="106"/>
      <c r="FDN507" s="35"/>
      <c r="FDO507" s="106"/>
      <c r="FDP507" s="35"/>
      <c r="FDQ507" s="106"/>
      <c r="FDR507" s="35"/>
      <c r="FDS507" s="106"/>
      <c r="FDT507" s="35"/>
      <c r="FDU507" s="106"/>
      <c r="FDV507" s="35"/>
      <c r="FDW507" s="106"/>
      <c r="FDX507" s="35"/>
      <c r="FDY507" s="106"/>
      <c r="FDZ507" s="35"/>
      <c r="FEA507" s="106"/>
      <c r="FEB507" s="35"/>
      <c r="FEC507" s="106"/>
      <c r="FED507" s="35"/>
      <c r="FEE507" s="106"/>
      <c r="FEF507" s="35"/>
      <c r="FEG507" s="106"/>
      <c r="FEH507" s="35"/>
      <c r="FEI507" s="106"/>
      <c r="FEJ507" s="35"/>
      <c r="FEK507" s="106"/>
      <c r="FEL507" s="35"/>
      <c r="FEM507" s="106"/>
      <c r="FEN507" s="35"/>
      <c r="FEO507" s="106"/>
      <c r="FEP507" s="35"/>
      <c r="FEQ507" s="106"/>
      <c r="FER507" s="35"/>
      <c r="FES507" s="106"/>
      <c r="FET507" s="35"/>
      <c r="FEU507" s="106"/>
      <c r="FEV507" s="35"/>
      <c r="FEW507" s="106"/>
      <c r="FEX507" s="35"/>
      <c r="FEY507" s="106"/>
      <c r="FEZ507" s="35"/>
      <c r="FFA507" s="106"/>
      <c r="FFB507" s="35"/>
      <c r="FFC507" s="106"/>
      <c r="FFD507" s="35"/>
      <c r="FFE507" s="106"/>
      <c r="FFF507" s="35"/>
      <c r="FFG507" s="106"/>
      <c r="FFH507" s="35"/>
      <c r="FFI507" s="106"/>
      <c r="FFJ507" s="35"/>
      <c r="FFK507" s="106"/>
      <c r="FFL507" s="35"/>
      <c r="FFM507" s="106"/>
      <c r="FFN507" s="35"/>
      <c r="FFO507" s="106"/>
      <c r="FFP507" s="35"/>
      <c r="FFQ507" s="106"/>
      <c r="FFR507" s="35"/>
      <c r="FFS507" s="106"/>
      <c r="FFT507" s="35"/>
      <c r="FFU507" s="106"/>
      <c r="FFV507" s="35"/>
      <c r="FFW507" s="106"/>
      <c r="FFX507" s="35"/>
      <c r="FFY507" s="106"/>
      <c r="FFZ507" s="35"/>
      <c r="FGA507" s="106"/>
      <c r="FGB507" s="35"/>
      <c r="FGC507" s="106"/>
      <c r="FGD507" s="35"/>
      <c r="FGE507" s="106"/>
      <c r="FGF507" s="35"/>
      <c r="FGG507" s="106"/>
      <c r="FGH507" s="35"/>
      <c r="FGI507" s="106"/>
      <c r="FGJ507" s="35"/>
      <c r="FGK507" s="106"/>
      <c r="FGL507" s="35"/>
      <c r="FGM507" s="106"/>
      <c r="FGN507" s="35"/>
      <c r="FGO507" s="106"/>
      <c r="FGP507" s="35"/>
      <c r="FGQ507" s="106"/>
      <c r="FGR507" s="35"/>
      <c r="FGS507" s="106"/>
      <c r="FGT507" s="35"/>
      <c r="FGU507" s="106"/>
      <c r="FGV507" s="35"/>
      <c r="FGW507" s="106"/>
      <c r="FGX507" s="35"/>
      <c r="FGY507" s="106"/>
      <c r="FGZ507" s="35"/>
      <c r="FHA507" s="106"/>
      <c r="FHB507" s="35"/>
      <c r="FHC507" s="106"/>
      <c r="FHD507" s="35"/>
      <c r="FHE507" s="106"/>
      <c r="FHF507" s="35"/>
      <c r="FHG507" s="106"/>
      <c r="FHH507" s="35"/>
      <c r="FHI507" s="106"/>
      <c r="FHJ507" s="35"/>
      <c r="FHK507" s="106"/>
      <c r="FHL507" s="35"/>
      <c r="FHM507" s="106"/>
      <c r="FHN507" s="35"/>
      <c r="FHO507" s="106"/>
      <c r="FHP507" s="35"/>
      <c r="FHQ507" s="106"/>
      <c r="FHR507" s="35"/>
      <c r="FHS507" s="106"/>
      <c r="FHT507" s="35"/>
      <c r="FHU507" s="106"/>
      <c r="FHV507" s="35"/>
      <c r="FHW507" s="106"/>
      <c r="FHX507" s="35"/>
      <c r="FHY507" s="106"/>
      <c r="FHZ507" s="35"/>
      <c r="FIA507" s="106"/>
      <c r="FIB507" s="35"/>
      <c r="FIC507" s="106"/>
      <c r="FID507" s="35"/>
      <c r="FIE507" s="106"/>
      <c r="FIF507" s="35"/>
      <c r="FIG507" s="106"/>
      <c r="FIH507" s="35"/>
      <c r="FII507" s="106"/>
      <c r="FIJ507" s="35"/>
      <c r="FIK507" s="106"/>
      <c r="FIL507" s="35"/>
      <c r="FIM507" s="106"/>
      <c r="FIN507" s="35"/>
      <c r="FIO507" s="106"/>
      <c r="FIP507" s="35"/>
      <c r="FIQ507" s="106"/>
      <c r="FIR507" s="35"/>
      <c r="FIS507" s="106"/>
      <c r="FIT507" s="35"/>
      <c r="FIU507" s="106"/>
      <c r="FIV507" s="35"/>
      <c r="FIW507" s="106"/>
      <c r="FIX507" s="35"/>
      <c r="FIY507" s="106"/>
      <c r="FIZ507" s="35"/>
      <c r="FJA507" s="106"/>
      <c r="FJB507" s="35"/>
      <c r="FJC507" s="106"/>
      <c r="FJD507" s="35"/>
      <c r="FJE507" s="106"/>
      <c r="FJF507" s="35"/>
      <c r="FJG507" s="106"/>
      <c r="FJH507" s="35"/>
      <c r="FJI507" s="106"/>
      <c r="FJJ507" s="35"/>
      <c r="FJK507" s="106"/>
      <c r="FJL507" s="35"/>
      <c r="FJM507" s="106"/>
      <c r="FJN507" s="35"/>
      <c r="FJO507" s="106"/>
      <c r="FJP507" s="35"/>
      <c r="FJQ507" s="106"/>
      <c r="FJR507" s="35"/>
      <c r="FJS507" s="106"/>
      <c r="FJT507" s="35"/>
      <c r="FJU507" s="106"/>
      <c r="FJV507" s="35"/>
      <c r="FJW507" s="106"/>
      <c r="FJX507" s="35"/>
      <c r="FJY507" s="106"/>
      <c r="FJZ507" s="35"/>
      <c r="FKA507" s="106"/>
      <c r="FKB507" s="35"/>
      <c r="FKC507" s="106"/>
      <c r="FKD507" s="35"/>
      <c r="FKE507" s="106"/>
      <c r="FKF507" s="35"/>
      <c r="FKG507" s="106"/>
      <c r="FKH507" s="35"/>
      <c r="FKI507" s="106"/>
      <c r="FKJ507" s="35"/>
      <c r="FKK507" s="106"/>
      <c r="FKL507" s="35"/>
      <c r="FKM507" s="106"/>
      <c r="FKN507" s="35"/>
      <c r="FKO507" s="106"/>
      <c r="FKP507" s="35"/>
      <c r="FKQ507" s="106"/>
      <c r="FKR507" s="35"/>
      <c r="FKS507" s="106"/>
      <c r="FKT507" s="35"/>
      <c r="FKU507" s="106"/>
      <c r="FKV507" s="35"/>
      <c r="FKW507" s="106"/>
      <c r="FKX507" s="35"/>
      <c r="FKY507" s="106"/>
      <c r="FKZ507" s="35"/>
      <c r="FLA507" s="106"/>
      <c r="FLB507" s="35"/>
      <c r="FLC507" s="106"/>
      <c r="FLD507" s="35"/>
      <c r="FLE507" s="106"/>
      <c r="FLF507" s="35"/>
      <c r="FLG507" s="106"/>
      <c r="FLH507" s="35"/>
      <c r="FLI507" s="106"/>
      <c r="FLJ507" s="35"/>
      <c r="FLK507" s="106"/>
      <c r="FLL507" s="35"/>
      <c r="FLM507" s="106"/>
      <c r="FLN507" s="35"/>
      <c r="FLO507" s="106"/>
      <c r="FLP507" s="35"/>
      <c r="FLQ507" s="106"/>
      <c r="FLR507" s="35"/>
      <c r="FLS507" s="106"/>
      <c r="FLT507" s="35"/>
      <c r="FLU507" s="106"/>
      <c r="FLV507" s="35"/>
      <c r="FLW507" s="106"/>
      <c r="FLX507" s="35"/>
      <c r="FLY507" s="106"/>
      <c r="FLZ507" s="35"/>
      <c r="FMA507" s="106"/>
      <c r="FMB507" s="35"/>
      <c r="FMC507" s="106"/>
      <c r="FMD507" s="35"/>
      <c r="FME507" s="106"/>
      <c r="FMF507" s="35"/>
      <c r="FMG507" s="106"/>
      <c r="FMH507" s="35"/>
      <c r="FMI507" s="106"/>
      <c r="FMJ507" s="35"/>
      <c r="FMK507" s="106"/>
      <c r="FML507" s="35"/>
      <c r="FMM507" s="106"/>
      <c r="FMN507" s="35"/>
      <c r="FMO507" s="106"/>
      <c r="FMP507" s="35"/>
      <c r="FMQ507" s="106"/>
      <c r="FMR507" s="35"/>
      <c r="FMS507" s="106"/>
      <c r="FMT507" s="35"/>
      <c r="FMU507" s="106"/>
      <c r="FMV507" s="35"/>
      <c r="FMW507" s="106"/>
      <c r="FMX507" s="35"/>
      <c r="FMY507" s="106"/>
      <c r="FMZ507" s="35"/>
      <c r="FNA507" s="106"/>
      <c r="FNB507" s="35"/>
      <c r="FNC507" s="106"/>
      <c r="FND507" s="35"/>
      <c r="FNE507" s="106"/>
      <c r="FNF507" s="35"/>
      <c r="FNG507" s="106"/>
      <c r="FNH507" s="35"/>
      <c r="FNI507" s="106"/>
      <c r="FNJ507" s="35"/>
      <c r="FNK507" s="106"/>
      <c r="FNL507" s="35"/>
      <c r="FNM507" s="106"/>
      <c r="FNN507" s="35"/>
      <c r="FNO507" s="106"/>
      <c r="FNP507" s="35"/>
      <c r="FNQ507" s="106"/>
      <c r="FNR507" s="35"/>
      <c r="FNS507" s="106"/>
      <c r="FNT507" s="35"/>
      <c r="FNU507" s="106"/>
      <c r="FNV507" s="35"/>
      <c r="FNW507" s="106"/>
      <c r="FNX507" s="35"/>
      <c r="FNY507" s="106"/>
      <c r="FNZ507" s="35"/>
      <c r="FOA507" s="106"/>
      <c r="FOB507" s="35"/>
      <c r="FOC507" s="106"/>
      <c r="FOD507" s="35"/>
      <c r="FOE507" s="106"/>
      <c r="FOF507" s="35"/>
      <c r="FOG507" s="106"/>
      <c r="FOH507" s="35"/>
      <c r="FOI507" s="106"/>
      <c r="FOJ507" s="35"/>
      <c r="FOK507" s="106"/>
      <c r="FOL507" s="35"/>
      <c r="FOM507" s="106"/>
      <c r="FON507" s="35"/>
      <c r="FOO507" s="106"/>
      <c r="FOP507" s="35"/>
      <c r="FOQ507" s="106"/>
      <c r="FOR507" s="35"/>
      <c r="FOS507" s="106"/>
      <c r="FOT507" s="35"/>
      <c r="FOU507" s="106"/>
      <c r="FOV507" s="35"/>
      <c r="FOW507" s="106"/>
      <c r="FOX507" s="35"/>
      <c r="FOY507" s="106"/>
      <c r="FOZ507" s="35"/>
      <c r="FPA507" s="106"/>
      <c r="FPB507" s="35"/>
      <c r="FPC507" s="106"/>
      <c r="FPD507" s="35"/>
      <c r="FPE507" s="106"/>
      <c r="FPF507" s="35"/>
      <c r="FPG507" s="106"/>
      <c r="FPH507" s="35"/>
      <c r="FPI507" s="106"/>
      <c r="FPJ507" s="35"/>
      <c r="FPK507" s="106"/>
      <c r="FPL507" s="35"/>
      <c r="FPM507" s="106"/>
      <c r="FPN507" s="35"/>
      <c r="FPO507" s="106"/>
      <c r="FPP507" s="35"/>
      <c r="FPQ507" s="106"/>
      <c r="FPR507" s="35"/>
      <c r="FPS507" s="106"/>
      <c r="FPT507" s="35"/>
      <c r="FPU507" s="106"/>
      <c r="FPV507" s="35"/>
      <c r="FPW507" s="106"/>
      <c r="FPX507" s="35"/>
      <c r="FPY507" s="106"/>
      <c r="FPZ507" s="35"/>
      <c r="FQA507" s="106"/>
      <c r="FQB507" s="35"/>
      <c r="FQC507" s="106"/>
      <c r="FQD507" s="35"/>
      <c r="FQE507" s="106"/>
      <c r="FQF507" s="35"/>
      <c r="FQG507" s="106"/>
      <c r="FQH507" s="35"/>
      <c r="FQI507" s="106"/>
      <c r="FQJ507" s="35"/>
      <c r="FQK507" s="106"/>
      <c r="FQL507" s="35"/>
      <c r="FQM507" s="106"/>
      <c r="FQN507" s="35"/>
      <c r="FQO507" s="106"/>
      <c r="FQP507" s="35"/>
      <c r="FQQ507" s="106"/>
      <c r="FQR507" s="35"/>
      <c r="FQS507" s="106"/>
      <c r="FQT507" s="35"/>
      <c r="FQU507" s="106"/>
      <c r="FQV507" s="35"/>
      <c r="FQW507" s="106"/>
      <c r="FQX507" s="35"/>
      <c r="FQY507" s="106"/>
      <c r="FQZ507" s="35"/>
      <c r="FRA507" s="106"/>
      <c r="FRB507" s="35"/>
      <c r="FRC507" s="106"/>
      <c r="FRD507" s="35"/>
      <c r="FRE507" s="106"/>
      <c r="FRF507" s="35"/>
      <c r="FRG507" s="106"/>
      <c r="FRH507" s="35"/>
      <c r="FRI507" s="106"/>
      <c r="FRJ507" s="35"/>
      <c r="FRK507" s="106"/>
      <c r="FRL507" s="35"/>
      <c r="FRM507" s="106"/>
      <c r="FRN507" s="35"/>
      <c r="FRO507" s="106"/>
      <c r="FRP507" s="35"/>
      <c r="FRQ507" s="106"/>
      <c r="FRR507" s="35"/>
      <c r="FRS507" s="106"/>
      <c r="FRT507" s="35"/>
      <c r="FRU507" s="106"/>
      <c r="FRV507" s="35"/>
      <c r="FRW507" s="106"/>
      <c r="FRX507" s="35"/>
      <c r="FRY507" s="106"/>
      <c r="FRZ507" s="35"/>
      <c r="FSA507" s="106"/>
      <c r="FSB507" s="35"/>
      <c r="FSC507" s="106"/>
      <c r="FSD507" s="35"/>
      <c r="FSE507" s="106"/>
      <c r="FSF507" s="35"/>
      <c r="FSG507" s="106"/>
      <c r="FSH507" s="35"/>
      <c r="FSI507" s="106"/>
      <c r="FSJ507" s="35"/>
      <c r="FSK507" s="106"/>
      <c r="FSL507" s="35"/>
      <c r="FSM507" s="106"/>
      <c r="FSN507" s="35"/>
      <c r="FSO507" s="106"/>
      <c r="FSP507" s="35"/>
      <c r="FSQ507" s="106"/>
      <c r="FSR507" s="35"/>
      <c r="FSS507" s="106"/>
      <c r="FST507" s="35"/>
      <c r="FSU507" s="106"/>
      <c r="FSV507" s="35"/>
      <c r="FSW507" s="106"/>
      <c r="FSX507" s="35"/>
      <c r="FSY507" s="106"/>
      <c r="FSZ507" s="35"/>
      <c r="FTA507" s="106"/>
      <c r="FTB507" s="35"/>
      <c r="FTC507" s="106"/>
      <c r="FTD507" s="35"/>
      <c r="FTE507" s="106"/>
      <c r="FTF507" s="35"/>
      <c r="FTG507" s="106"/>
      <c r="FTH507" s="35"/>
      <c r="FTI507" s="106"/>
      <c r="FTJ507" s="35"/>
      <c r="FTK507" s="106"/>
      <c r="FTL507" s="35"/>
      <c r="FTM507" s="106"/>
      <c r="FTN507" s="35"/>
      <c r="FTO507" s="106"/>
      <c r="FTP507" s="35"/>
      <c r="FTQ507" s="106"/>
      <c r="FTR507" s="35"/>
      <c r="FTS507" s="106"/>
      <c r="FTT507" s="35"/>
      <c r="FTU507" s="106"/>
      <c r="FTV507" s="35"/>
      <c r="FTW507" s="106"/>
      <c r="FTX507" s="35"/>
      <c r="FTY507" s="106"/>
      <c r="FTZ507" s="35"/>
      <c r="FUA507" s="106"/>
      <c r="FUB507" s="35"/>
      <c r="FUC507" s="106"/>
      <c r="FUD507" s="35"/>
      <c r="FUE507" s="106"/>
      <c r="FUF507" s="35"/>
      <c r="FUG507" s="106"/>
      <c r="FUH507" s="35"/>
      <c r="FUI507" s="106"/>
      <c r="FUJ507" s="35"/>
      <c r="FUK507" s="106"/>
      <c r="FUL507" s="35"/>
      <c r="FUM507" s="106"/>
      <c r="FUN507" s="35"/>
      <c r="FUO507" s="106"/>
      <c r="FUP507" s="35"/>
      <c r="FUQ507" s="106"/>
      <c r="FUR507" s="35"/>
      <c r="FUS507" s="106"/>
      <c r="FUT507" s="35"/>
      <c r="FUU507" s="106"/>
      <c r="FUV507" s="35"/>
      <c r="FUW507" s="106"/>
      <c r="FUX507" s="35"/>
      <c r="FUY507" s="106"/>
      <c r="FUZ507" s="35"/>
      <c r="FVA507" s="106"/>
      <c r="FVB507" s="35"/>
      <c r="FVC507" s="106"/>
      <c r="FVD507" s="35"/>
      <c r="FVE507" s="106"/>
      <c r="FVF507" s="35"/>
      <c r="FVG507" s="106"/>
      <c r="FVH507" s="35"/>
      <c r="FVI507" s="106"/>
      <c r="FVJ507" s="35"/>
      <c r="FVK507" s="106"/>
      <c r="FVL507" s="35"/>
      <c r="FVM507" s="106"/>
      <c r="FVN507" s="35"/>
      <c r="FVO507" s="106"/>
      <c r="FVP507" s="35"/>
      <c r="FVQ507" s="106"/>
      <c r="FVR507" s="35"/>
      <c r="FVS507" s="106"/>
      <c r="FVT507" s="35"/>
      <c r="FVU507" s="106"/>
      <c r="FVV507" s="35"/>
      <c r="FVW507" s="106"/>
      <c r="FVX507" s="35"/>
      <c r="FVY507" s="106"/>
      <c r="FVZ507" s="35"/>
      <c r="FWA507" s="106"/>
      <c r="FWB507" s="35"/>
      <c r="FWC507" s="106"/>
      <c r="FWD507" s="35"/>
      <c r="FWE507" s="106"/>
      <c r="FWF507" s="35"/>
      <c r="FWG507" s="106"/>
      <c r="FWH507" s="35"/>
      <c r="FWI507" s="106"/>
      <c r="FWJ507" s="35"/>
      <c r="FWK507" s="106"/>
      <c r="FWL507" s="35"/>
      <c r="FWM507" s="106"/>
      <c r="FWN507" s="35"/>
      <c r="FWO507" s="106"/>
      <c r="FWP507" s="35"/>
      <c r="FWQ507" s="106"/>
      <c r="FWR507" s="35"/>
      <c r="FWS507" s="106"/>
      <c r="FWT507" s="35"/>
      <c r="FWU507" s="106"/>
      <c r="FWV507" s="35"/>
      <c r="FWW507" s="106"/>
      <c r="FWX507" s="35"/>
      <c r="FWY507" s="106"/>
      <c r="FWZ507" s="35"/>
      <c r="FXA507" s="106"/>
      <c r="FXB507" s="35"/>
      <c r="FXC507" s="106"/>
      <c r="FXD507" s="35"/>
      <c r="FXE507" s="106"/>
      <c r="FXF507" s="35"/>
      <c r="FXG507" s="106"/>
      <c r="FXH507" s="35"/>
      <c r="FXI507" s="106"/>
      <c r="FXJ507" s="35"/>
      <c r="FXK507" s="106"/>
      <c r="FXL507" s="35"/>
      <c r="FXM507" s="106"/>
      <c r="FXN507" s="35"/>
      <c r="FXO507" s="106"/>
      <c r="FXP507" s="35"/>
      <c r="FXQ507" s="106"/>
      <c r="FXR507" s="35"/>
      <c r="FXS507" s="106"/>
      <c r="FXT507" s="35"/>
      <c r="FXU507" s="106"/>
      <c r="FXV507" s="35"/>
      <c r="FXW507" s="106"/>
      <c r="FXX507" s="35"/>
      <c r="FXY507" s="106"/>
      <c r="FXZ507" s="35"/>
      <c r="FYA507" s="106"/>
      <c r="FYB507" s="35"/>
      <c r="FYC507" s="106"/>
      <c r="FYD507" s="35"/>
      <c r="FYE507" s="106"/>
      <c r="FYF507" s="35"/>
      <c r="FYG507" s="106"/>
      <c r="FYH507" s="35"/>
      <c r="FYI507" s="106"/>
      <c r="FYJ507" s="35"/>
      <c r="FYK507" s="106"/>
      <c r="FYL507" s="35"/>
      <c r="FYM507" s="106"/>
      <c r="FYN507" s="35"/>
      <c r="FYO507" s="106"/>
      <c r="FYP507" s="35"/>
      <c r="FYQ507" s="106"/>
      <c r="FYR507" s="35"/>
      <c r="FYS507" s="106"/>
      <c r="FYT507" s="35"/>
      <c r="FYU507" s="106"/>
      <c r="FYV507" s="35"/>
      <c r="FYW507" s="106"/>
      <c r="FYX507" s="35"/>
      <c r="FYY507" s="106"/>
      <c r="FYZ507" s="35"/>
      <c r="FZA507" s="106"/>
      <c r="FZB507" s="35"/>
      <c r="FZC507" s="106"/>
      <c r="FZD507" s="35"/>
      <c r="FZE507" s="106"/>
      <c r="FZF507" s="35"/>
      <c r="FZG507" s="106"/>
      <c r="FZH507" s="35"/>
      <c r="FZI507" s="106"/>
      <c r="FZJ507" s="35"/>
      <c r="FZK507" s="106"/>
      <c r="FZL507" s="35"/>
      <c r="FZM507" s="106"/>
      <c r="FZN507" s="35"/>
      <c r="FZO507" s="106"/>
      <c r="FZP507" s="35"/>
      <c r="FZQ507" s="106"/>
      <c r="FZR507" s="35"/>
      <c r="FZS507" s="106"/>
      <c r="FZT507" s="35"/>
      <c r="FZU507" s="106"/>
      <c r="FZV507" s="35"/>
      <c r="FZW507" s="106"/>
      <c r="FZX507" s="35"/>
      <c r="FZY507" s="106"/>
      <c r="FZZ507" s="35"/>
      <c r="GAA507" s="106"/>
      <c r="GAB507" s="35"/>
      <c r="GAC507" s="106"/>
      <c r="GAD507" s="35"/>
      <c r="GAE507" s="106"/>
      <c r="GAF507" s="35"/>
      <c r="GAG507" s="106"/>
      <c r="GAH507" s="35"/>
      <c r="GAI507" s="106"/>
      <c r="GAJ507" s="35"/>
      <c r="GAK507" s="106"/>
      <c r="GAL507" s="35"/>
      <c r="GAM507" s="106"/>
      <c r="GAN507" s="35"/>
      <c r="GAO507" s="106"/>
      <c r="GAP507" s="35"/>
      <c r="GAQ507" s="106"/>
      <c r="GAR507" s="35"/>
      <c r="GAS507" s="106"/>
      <c r="GAT507" s="35"/>
      <c r="GAU507" s="106"/>
      <c r="GAV507" s="35"/>
      <c r="GAW507" s="106"/>
      <c r="GAX507" s="35"/>
      <c r="GAY507" s="106"/>
      <c r="GAZ507" s="35"/>
      <c r="GBA507" s="106"/>
      <c r="GBB507" s="35"/>
      <c r="GBC507" s="106"/>
      <c r="GBD507" s="35"/>
      <c r="GBE507" s="106"/>
      <c r="GBF507" s="35"/>
      <c r="GBG507" s="106"/>
      <c r="GBH507" s="35"/>
      <c r="GBI507" s="106"/>
      <c r="GBJ507" s="35"/>
      <c r="GBK507" s="106"/>
      <c r="GBL507" s="35"/>
      <c r="GBM507" s="106"/>
      <c r="GBN507" s="35"/>
      <c r="GBO507" s="106"/>
      <c r="GBP507" s="35"/>
      <c r="GBQ507" s="106"/>
      <c r="GBR507" s="35"/>
      <c r="GBS507" s="106"/>
      <c r="GBT507" s="35"/>
      <c r="GBU507" s="106"/>
      <c r="GBV507" s="35"/>
      <c r="GBW507" s="106"/>
      <c r="GBX507" s="35"/>
      <c r="GBY507" s="106"/>
      <c r="GBZ507" s="35"/>
      <c r="GCA507" s="106"/>
      <c r="GCB507" s="35"/>
      <c r="GCC507" s="106"/>
      <c r="GCD507" s="35"/>
      <c r="GCE507" s="106"/>
      <c r="GCF507" s="35"/>
      <c r="GCG507" s="106"/>
      <c r="GCH507" s="35"/>
      <c r="GCI507" s="106"/>
      <c r="GCJ507" s="35"/>
      <c r="GCK507" s="106"/>
      <c r="GCL507" s="35"/>
      <c r="GCM507" s="106"/>
      <c r="GCN507" s="35"/>
      <c r="GCO507" s="106"/>
      <c r="GCP507" s="35"/>
      <c r="GCQ507" s="106"/>
      <c r="GCR507" s="35"/>
      <c r="GCS507" s="106"/>
      <c r="GCT507" s="35"/>
      <c r="GCU507" s="106"/>
      <c r="GCV507" s="35"/>
      <c r="GCW507" s="106"/>
      <c r="GCX507" s="35"/>
      <c r="GCY507" s="106"/>
      <c r="GCZ507" s="35"/>
      <c r="GDA507" s="106"/>
      <c r="GDB507" s="35"/>
      <c r="GDC507" s="106"/>
      <c r="GDD507" s="35"/>
      <c r="GDE507" s="106"/>
      <c r="GDF507" s="35"/>
      <c r="GDG507" s="106"/>
      <c r="GDH507" s="35"/>
      <c r="GDI507" s="106"/>
      <c r="GDJ507" s="35"/>
      <c r="GDK507" s="106"/>
      <c r="GDL507" s="35"/>
      <c r="GDM507" s="106"/>
      <c r="GDN507" s="35"/>
      <c r="GDO507" s="106"/>
      <c r="GDP507" s="35"/>
      <c r="GDQ507" s="106"/>
      <c r="GDR507" s="35"/>
      <c r="GDS507" s="106"/>
      <c r="GDT507" s="35"/>
      <c r="GDU507" s="106"/>
      <c r="GDV507" s="35"/>
      <c r="GDW507" s="106"/>
      <c r="GDX507" s="35"/>
      <c r="GDY507" s="106"/>
      <c r="GDZ507" s="35"/>
      <c r="GEA507" s="106"/>
      <c r="GEB507" s="35"/>
      <c r="GEC507" s="106"/>
      <c r="GED507" s="35"/>
      <c r="GEE507" s="106"/>
      <c r="GEF507" s="35"/>
      <c r="GEG507" s="106"/>
      <c r="GEH507" s="35"/>
      <c r="GEI507" s="106"/>
      <c r="GEJ507" s="35"/>
      <c r="GEK507" s="106"/>
      <c r="GEL507" s="35"/>
      <c r="GEM507" s="106"/>
      <c r="GEN507" s="35"/>
      <c r="GEO507" s="106"/>
      <c r="GEP507" s="35"/>
      <c r="GEQ507" s="106"/>
      <c r="GER507" s="35"/>
      <c r="GES507" s="106"/>
      <c r="GET507" s="35"/>
      <c r="GEU507" s="106"/>
      <c r="GEV507" s="35"/>
      <c r="GEW507" s="106"/>
      <c r="GEX507" s="35"/>
      <c r="GEY507" s="106"/>
      <c r="GEZ507" s="35"/>
      <c r="GFA507" s="106"/>
      <c r="GFB507" s="35"/>
      <c r="GFC507" s="106"/>
      <c r="GFD507" s="35"/>
      <c r="GFE507" s="106"/>
      <c r="GFF507" s="35"/>
      <c r="GFG507" s="106"/>
      <c r="GFH507" s="35"/>
      <c r="GFI507" s="106"/>
      <c r="GFJ507" s="35"/>
      <c r="GFK507" s="106"/>
      <c r="GFL507" s="35"/>
      <c r="GFM507" s="106"/>
      <c r="GFN507" s="35"/>
      <c r="GFO507" s="106"/>
      <c r="GFP507" s="35"/>
      <c r="GFQ507" s="106"/>
      <c r="GFR507" s="35"/>
      <c r="GFS507" s="106"/>
      <c r="GFT507" s="35"/>
      <c r="GFU507" s="106"/>
      <c r="GFV507" s="35"/>
      <c r="GFW507" s="106"/>
      <c r="GFX507" s="35"/>
      <c r="GFY507" s="106"/>
      <c r="GFZ507" s="35"/>
      <c r="GGA507" s="106"/>
      <c r="GGB507" s="35"/>
      <c r="GGC507" s="106"/>
      <c r="GGD507" s="35"/>
      <c r="GGE507" s="106"/>
      <c r="GGF507" s="35"/>
      <c r="GGG507" s="106"/>
      <c r="GGH507" s="35"/>
      <c r="GGI507" s="106"/>
      <c r="GGJ507" s="35"/>
      <c r="GGK507" s="106"/>
      <c r="GGL507" s="35"/>
      <c r="GGM507" s="106"/>
      <c r="GGN507" s="35"/>
      <c r="GGO507" s="106"/>
      <c r="GGP507" s="35"/>
      <c r="GGQ507" s="106"/>
      <c r="GGR507" s="35"/>
      <c r="GGS507" s="106"/>
      <c r="GGT507" s="35"/>
      <c r="GGU507" s="106"/>
      <c r="GGV507" s="35"/>
      <c r="GGW507" s="106"/>
      <c r="GGX507" s="35"/>
      <c r="GGY507" s="106"/>
      <c r="GGZ507" s="35"/>
      <c r="GHA507" s="106"/>
      <c r="GHB507" s="35"/>
      <c r="GHC507" s="106"/>
      <c r="GHD507" s="35"/>
      <c r="GHE507" s="106"/>
      <c r="GHF507" s="35"/>
      <c r="GHG507" s="106"/>
      <c r="GHH507" s="35"/>
      <c r="GHI507" s="106"/>
      <c r="GHJ507" s="35"/>
      <c r="GHK507" s="106"/>
      <c r="GHL507" s="35"/>
      <c r="GHM507" s="106"/>
      <c r="GHN507" s="35"/>
      <c r="GHO507" s="106"/>
      <c r="GHP507" s="35"/>
      <c r="GHQ507" s="106"/>
      <c r="GHR507" s="35"/>
      <c r="GHS507" s="106"/>
      <c r="GHT507" s="35"/>
      <c r="GHU507" s="106"/>
      <c r="GHV507" s="35"/>
      <c r="GHW507" s="106"/>
      <c r="GHX507" s="35"/>
      <c r="GHY507" s="106"/>
      <c r="GHZ507" s="35"/>
      <c r="GIA507" s="106"/>
      <c r="GIB507" s="35"/>
      <c r="GIC507" s="106"/>
      <c r="GID507" s="35"/>
      <c r="GIE507" s="106"/>
      <c r="GIF507" s="35"/>
      <c r="GIG507" s="106"/>
      <c r="GIH507" s="35"/>
      <c r="GII507" s="106"/>
      <c r="GIJ507" s="35"/>
      <c r="GIK507" s="106"/>
      <c r="GIL507" s="35"/>
      <c r="GIM507" s="106"/>
      <c r="GIN507" s="35"/>
      <c r="GIO507" s="106"/>
      <c r="GIP507" s="35"/>
      <c r="GIQ507" s="106"/>
      <c r="GIR507" s="35"/>
      <c r="GIS507" s="106"/>
      <c r="GIT507" s="35"/>
      <c r="GIU507" s="106"/>
      <c r="GIV507" s="35"/>
      <c r="GIW507" s="106"/>
      <c r="GIX507" s="35"/>
      <c r="GIY507" s="106"/>
      <c r="GIZ507" s="35"/>
      <c r="GJA507" s="106"/>
      <c r="GJB507" s="35"/>
      <c r="GJC507" s="106"/>
      <c r="GJD507" s="35"/>
      <c r="GJE507" s="106"/>
      <c r="GJF507" s="35"/>
      <c r="GJG507" s="106"/>
      <c r="GJH507" s="35"/>
      <c r="GJI507" s="106"/>
      <c r="GJJ507" s="35"/>
      <c r="GJK507" s="106"/>
      <c r="GJL507" s="35"/>
      <c r="GJM507" s="106"/>
      <c r="GJN507" s="35"/>
      <c r="GJO507" s="106"/>
      <c r="GJP507" s="35"/>
      <c r="GJQ507" s="106"/>
      <c r="GJR507" s="35"/>
      <c r="GJS507" s="106"/>
      <c r="GJT507" s="35"/>
      <c r="GJU507" s="106"/>
      <c r="GJV507" s="35"/>
      <c r="GJW507" s="106"/>
      <c r="GJX507" s="35"/>
      <c r="GJY507" s="106"/>
      <c r="GJZ507" s="35"/>
      <c r="GKA507" s="106"/>
      <c r="GKB507" s="35"/>
      <c r="GKC507" s="106"/>
      <c r="GKD507" s="35"/>
      <c r="GKE507" s="106"/>
      <c r="GKF507" s="35"/>
      <c r="GKG507" s="106"/>
      <c r="GKH507" s="35"/>
      <c r="GKI507" s="106"/>
      <c r="GKJ507" s="35"/>
      <c r="GKK507" s="106"/>
      <c r="GKL507" s="35"/>
      <c r="GKM507" s="106"/>
      <c r="GKN507" s="35"/>
      <c r="GKO507" s="106"/>
      <c r="GKP507" s="35"/>
      <c r="GKQ507" s="106"/>
      <c r="GKR507" s="35"/>
      <c r="GKS507" s="106"/>
      <c r="GKT507" s="35"/>
      <c r="GKU507" s="106"/>
      <c r="GKV507" s="35"/>
      <c r="GKW507" s="106"/>
      <c r="GKX507" s="35"/>
      <c r="GKY507" s="106"/>
      <c r="GKZ507" s="35"/>
      <c r="GLA507" s="106"/>
      <c r="GLB507" s="35"/>
      <c r="GLC507" s="106"/>
      <c r="GLD507" s="35"/>
      <c r="GLE507" s="106"/>
      <c r="GLF507" s="35"/>
      <c r="GLG507" s="106"/>
      <c r="GLH507" s="35"/>
      <c r="GLI507" s="106"/>
      <c r="GLJ507" s="35"/>
      <c r="GLK507" s="106"/>
      <c r="GLL507" s="35"/>
      <c r="GLM507" s="106"/>
      <c r="GLN507" s="35"/>
      <c r="GLO507" s="106"/>
      <c r="GLP507" s="35"/>
      <c r="GLQ507" s="106"/>
      <c r="GLR507" s="35"/>
      <c r="GLS507" s="106"/>
      <c r="GLT507" s="35"/>
      <c r="GLU507" s="106"/>
      <c r="GLV507" s="35"/>
      <c r="GLW507" s="106"/>
      <c r="GLX507" s="35"/>
      <c r="GLY507" s="106"/>
      <c r="GLZ507" s="35"/>
      <c r="GMA507" s="106"/>
      <c r="GMB507" s="35"/>
      <c r="GMC507" s="106"/>
      <c r="GMD507" s="35"/>
      <c r="GME507" s="106"/>
      <c r="GMF507" s="35"/>
      <c r="GMG507" s="106"/>
      <c r="GMH507" s="35"/>
      <c r="GMI507" s="106"/>
      <c r="GMJ507" s="35"/>
      <c r="GMK507" s="106"/>
      <c r="GML507" s="35"/>
      <c r="GMM507" s="106"/>
      <c r="GMN507" s="35"/>
      <c r="GMO507" s="106"/>
      <c r="GMP507" s="35"/>
      <c r="GMQ507" s="106"/>
      <c r="GMR507" s="35"/>
      <c r="GMS507" s="106"/>
      <c r="GMT507" s="35"/>
      <c r="GMU507" s="106"/>
      <c r="GMV507" s="35"/>
      <c r="GMW507" s="106"/>
      <c r="GMX507" s="35"/>
      <c r="GMY507" s="106"/>
      <c r="GMZ507" s="35"/>
      <c r="GNA507" s="106"/>
      <c r="GNB507" s="35"/>
      <c r="GNC507" s="106"/>
      <c r="GND507" s="35"/>
      <c r="GNE507" s="106"/>
      <c r="GNF507" s="35"/>
      <c r="GNG507" s="106"/>
      <c r="GNH507" s="35"/>
      <c r="GNI507" s="106"/>
      <c r="GNJ507" s="35"/>
      <c r="GNK507" s="106"/>
      <c r="GNL507" s="35"/>
      <c r="GNM507" s="106"/>
      <c r="GNN507" s="35"/>
      <c r="GNO507" s="106"/>
      <c r="GNP507" s="35"/>
      <c r="GNQ507" s="106"/>
      <c r="GNR507" s="35"/>
      <c r="GNS507" s="106"/>
      <c r="GNT507" s="35"/>
      <c r="GNU507" s="106"/>
      <c r="GNV507" s="35"/>
      <c r="GNW507" s="106"/>
      <c r="GNX507" s="35"/>
      <c r="GNY507" s="106"/>
      <c r="GNZ507" s="35"/>
      <c r="GOA507" s="106"/>
      <c r="GOB507" s="35"/>
      <c r="GOC507" s="106"/>
      <c r="GOD507" s="35"/>
      <c r="GOE507" s="106"/>
      <c r="GOF507" s="35"/>
      <c r="GOG507" s="106"/>
      <c r="GOH507" s="35"/>
      <c r="GOI507" s="106"/>
      <c r="GOJ507" s="35"/>
      <c r="GOK507" s="106"/>
      <c r="GOL507" s="35"/>
      <c r="GOM507" s="106"/>
      <c r="GON507" s="35"/>
      <c r="GOO507" s="106"/>
      <c r="GOP507" s="35"/>
      <c r="GOQ507" s="106"/>
      <c r="GOR507" s="35"/>
      <c r="GOS507" s="106"/>
      <c r="GOT507" s="35"/>
      <c r="GOU507" s="106"/>
      <c r="GOV507" s="35"/>
      <c r="GOW507" s="106"/>
      <c r="GOX507" s="35"/>
      <c r="GOY507" s="106"/>
      <c r="GOZ507" s="35"/>
      <c r="GPA507" s="106"/>
      <c r="GPB507" s="35"/>
      <c r="GPC507" s="106"/>
      <c r="GPD507" s="35"/>
      <c r="GPE507" s="106"/>
      <c r="GPF507" s="35"/>
      <c r="GPG507" s="106"/>
      <c r="GPH507" s="35"/>
      <c r="GPI507" s="106"/>
      <c r="GPJ507" s="35"/>
      <c r="GPK507" s="106"/>
      <c r="GPL507" s="35"/>
      <c r="GPM507" s="106"/>
      <c r="GPN507" s="35"/>
      <c r="GPO507" s="106"/>
      <c r="GPP507" s="35"/>
      <c r="GPQ507" s="106"/>
      <c r="GPR507" s="35"/>
      <c r="GPS507" s="106"/>
      <c r="GPT507" s="35"/>
      <c r="GPU507" s="106"/>
      <c r="GPV507" s="35"/>
      <c r="GPW507" s="106"/>
      <c r="GPX507" s="35"/>
      <c r="GPY507" s="106"/>
      <c r="GPZ507" s="35"/>
      <c r="GQA507" s="106"/>
      <c r="GQB507" s="35"/>
      <c r="GQC507" s="106"/>
      <c r="GQD507" s="35"/>
      <c r="GQE507" s="106"/>
      <c r="GQF507" s="35"/>
      <c r="GQG507" s="106"/>
      <c r="GQH507" s="35"/>
      <c r="GQI507" s="106"/>
      <c r="GQJ507" s="35"/>
      <c r="GQK507" s="106"/>
      <c r="GQL507" s="35"/>
      <c r="GQM507" s="106"/>
      <c r="GQN507" s="35"/>
      <c r="GQO507" s="106"/>
      <c r="GQP507" s="35"/>
      <c r="GQQ507" s="106"/>
      <c r="GQR507" s="35"/>
      <c r="GQS507" s="106"/>
      <c r="GQT507" s="35"/>
      <c r="GQU507" s="106"/>
      <c r="GQV507" s="35"/>
      <c r="GQW507" s="106"/>
      <c r="GQX507" s="35"/>
      <c r="GQY507" s="106"/>
      <c r="GQZ507" s="35"/>
      <c r="GRA507" s="106"/>
      <c r="GRB507" s="35"/>
      <c r="GRC507" s="106"/>
      <c r="GRD507" s="35"/>
      <c r="GRE507" s="106"/>
      <c r="GRF507" s="35"/>
      <c r="GRG507" s="106"/>
      <c r="GRH507" s="35"/>
      <c r="GRI507" s="106"/>
      <c r="GRJ507" s="35"/>
      <c r="GRK507" s="106"/>
      <c r="GRL507" s="35"/>
      <c r="GRM507" s="106"/>
      <c r="GRN507" s="35"/>
      <c r="GRO507" s="106"/>
      <c r="GRP507" s="35"/>
      <c r="GRQ507" s="106"/>
      <c r="GRR507" s="35"/>
      <c r="GRS507" s="106"/>
      <c r="GRT507" s="35"/>
      <c r="GRU507" s="106"/>
      <c r="GRV507" s="35"/>
      <c r="GRW507" s="106"/>
      <c r="GRX507" s="35"/>
      <c r="GRY507" s="106"/>
      <c r="GRZ507" s="35"/>
      <c r="GSA507" s="106"/>
      <c r="GSB507" s="35"/>
      <c r="GSC507" s="106"/>
      <c r="GSD507" s="35"/>
      <c r="GSE507" s="106"/>
      <c r="GSF507" s="35"/>
      <c r="GSG507" s="106"/>
      <c r="GSH507" s="35"/>
      <c r="GSI507" s="106"/>
      <c r="GSJ507" s="35"/>
      <c r="GSK507" s="106"/>
      <c r="GSL507" s="35"/>
      <c r="GSM507" s="106"/>
      <c r="GSN507" s="35"/>
      <c r="GSO507" s="106"/>
      <c r="GSP507" s="35"/>
      <c r="GSQ507" s="106"/>
      <c r="GSR507" s="35"/>
      <c r="GSS507" s="106"/>
      <c r="GST507" s="35"/>
      <c r="GSU507" s="106"/>
      <c r="GSV507" s="35"/>
      <c r="GSW507" s="106"/>
      <c r="GSX507" s="35"/>
      <c r="GSY507" s="106"/>
      <c r="GSZ507" s="35"/>
      <c r="GTA507" s="106"/>
      <c r="GTB507" s="35"/>
      <c r="GTC507" s="106"/>
      <c r="GTD507" s="35"/>
      <c r="GTE507" s="106"/>
      <c r="GTF507" s="35"/>
      <c r="GTG507" s="106"/>
      <c r="GTH507" s="35"/>
      <c r="GTI507" s="106"/>
      <c r="GTJ507" s="35"/>
      <c r="GTK507" s="106"/>
      <c r="GTL507" s="35"/>
      <c r="GTM507" s="106"/>
      <c r="GTN507" s="35"/>
      <c r="GTO507" s="106"/>
      <c r="GTP507" s="35"/>
      <c r="GTQ507" s="106"/>
      <c r="GTR507" s="35"/>
      <c r="GTS507" s="106"/>
      <c r="GTT507" s="35"/>
      <c r="GTU507" s="106"/>
      <c r="GTV507" s="35"/>
      <c r="GTW507" s="106"/>
      <c r="GTX507" s="35"/>
      <c r="GTY507" s="106"/>
      <c r="GTZ507" s="35"/>
      <c r="GUA507" s="106"/>
      <c r="GUB507" s="35"/>
      <c r="GUC507" s="106"/>
      <c r="GUD507" s="35"/>
      <c r="GUE507" s="106"/>
      <c r="GUF507" s="35"/>
      <c r="GUG507" s="106"/>
      <c r="GUH507" s="35"/>
      <c r="GUI507" s="106"/>
      <c r="GUJ507" s="35"/>
      <c r="GUK507" s="106"/>
      <c r="GUL507" s="35"/>
      <c r="GUM507" s="106"/>
      <c r="GUN507" s="35"/>
      <c r="GUO507" s="106"/>
      <c r="GUP507" s="35"/>
      <c r="GUQ507" s="106"/>
      <c r="GUR507" s="35"/>
      <c r="GUS507" s="106"/>
      <c r="GUT507" s="35"/>
      <c r="GUU507" s="106"/>
      <c r="GUV507" s="35"/>
      <c r="GUW507" s="106"/>
      <c r="GUX507" s="35"/>
      <c r="GUY507" s="106"/>
      <c r="GUZ507" s="35"/>
      <c r="GVA507" s="106"/>
      <c r="GVB507" s="35"/>
      <c r="GVC507" s="106"/>
      <c r="GVD507" s="35"/>
      <c r="GVE507" s="106"/>
      <c r="GVF507" s="35"/>
      <c r="GVG507" s="106"/>
      <c r="GVH507" s="35"/>
      <c r="GVI507" s="106"/>
      <c r="GVJ507" s="35"/>
      <c r="GVK507" s="106"/>
      <c r="GVL507" s="35"/>
      <c r="GVM507" s="106"/>
      <c r="GVN507" s="35"/>
      <c r="GVO507" s="106"/>
      <c r="GVP507" s="35"/>
      <c r="GVQ507" s="106"/>
      <c r="GVR507" s="35"/>
      <c r="GVS507" s="106"/>
      <c r="GVT507" s="35"/>
      <c r="GVU507" s="106"/>
      <c r="GVV507" s="35"/>
      <c r="GVW507" s="106"/>
      <c r="GVX507" s="35"/>
      <c r="GVY507" s="106"/>
      <c r="GVZ507" s="35"/>
      <c r="GWA507" s="106"/>
      <c r="GWB507" s="35"/>
      <c r="GWC507" s="106"/>
      <c r="GWD507" s="35"/>
      <c r="GWE507" s="106"/>
      <c r="GWF507" s="35"/>
      <c r="GWG507" s="106"/>
      <c r="GWH507" s="35"/>
      <c r="GWI507" s="106"/>
      <c r="GWJ507" s="35"/>
      <c r="GWK507" s="106"/>
      <c r="GWL507" s="35"/>
      <c r="GWM507" s="106"/>
      <c r="GWN507" s="35"/>
      <c r="GWO507" s="106"/>
      <c r="GWP507" s="35"/>
      <c r="GWQ507" s="106"/>
      <c r="GWR507" s="35"/>
      <c r="GWS507" s="106"/>
      <c r="GWT507" s="35"/>
      <c r="GWU507" s="106"/>
      <c r="GWV507" s="35"/>
      <c r="GWW507" s="106"/>
      <c r="GWX507" s="35"/>
      <c r="GWY507" s="106"/>
      <c r="GWZ507" s="35"/>
      <c r="GXA507" s="106"/>
      <c r="GXB507" s="35"/>
      <c r="GXC507" s="106"/>
      <c r="GXD507" s="35"/>
      <c r="GXE507" s="106"/>
      <c r="GXF507" s="35"/>
      <c r="GXG507" s="106"/>
      <c r="GXH507" s="35"/>
      <c r="GXI507" s="106"/>
      <c r="GXJ507" s="35"/>
      <c r="GXK507" s="106"/>
      <c r="GXL507" s="35"/>
      <c r="GXM507" s="106"/>
      <c r="GXN507" s="35"/>
      <c r="GXO507" s="106"/>
      <c r="GXP507" s="35"/>
      <c r="GXQ507" s="106"/>
      <c r="GXR507" s="35"/>
      <c r="GXS507" s="106"/>
      <c r="GXT507" s="35"/>
      <c r="GXU507" s="106"/>
      <c r="GXV507" s="35"/>
      <c r="GXW507" s="106"/>
      <c r="GXX507" s="35"/>
      <c r="GXY507" s="106"/>
      <c r="GXZ507" s="35"/>
      <c r="GYA507" s="106"/>
      <c r="GYB507" s="35"/>
      <c r="GYC507" s="106"/>
      <c r="GYD507" s="35"/>
      <c r="GYE507" s="106"/>
      <c r="GYF507" s="35"/>
      <c r="GYG507" s="106"/>
      <c r="GYH507" s="35"/>
      <c r="GYI507" s="106"/>
      <c r="GYJ507" s="35"/>
      <c r="GYK507" s="106"/>
      <c r="GYL507" s="35"/>
      <c r="GYM507" s="106"/>
      <c r="GYN507" s="35"/>
      <c r="GYO507" s="106"/>
      <c r="GYP507" s="35"/>
      <c r="GYQ507" s="106"/>
      <c r="GYR507" s="35"/>
      <c r="GYS507" s="106"/>
      <c r="GYT507" s="35"/>
      <c r="GYU507" s="106"/>
      <c r="GYV507" s="35"/>
      <c r="GYW507" s="106"/>
      <c r="GYX507" s="35"/>
      <c r="GYY507" s="106"/>
      <c r="GYZ507" s="35"/>
      <c r="GZA507" s="106"/>
      <c r="GZB507" s="35"/>
      <c r="GZC507" s="106"/>
      <c r="GZD507" s="35"/>
      <c r="GZE507" s="106"/>
      <c r="GZF507" s="35"/>
      <c r="GZG507" s="106"/>
      <c r="GZH507" s="35"/>
      <c r="GZI507" s="106"/>
      <c r="GZJ507" s="35"/>
      <c r="GZK507" s="106"/>
      <c r="GZL507" s="35"/>
      <c r="GZM507" s="106"/>
      <c r="GZN507" s="35"/>
      <c r="GZO507" s="106"/>
      <c r="GZP507" s="35"/>
      <c r="GZQ507" s="106"/>
      <c r="GZR507" s="35"/>
      <c r="GZS507" s="106"/>
      <c r="GZT507" s="35"/>
      <c r="GZU507" s="106"/>
      <c r="GZV507" s="35"/>
      <c r="GZW507" s="106"/>
      <c r="GZX507" s="35"/>
      <c r="GZY507" s="106"/>
      <c r="GZZ507" s="35"/>
      <c r="HAA507" s="106"/>
      <c r="HAB507" s="35"/>
      <c r="HAC507" s="106"/>
      <c r="HAD507" s="35"/>
      <c r="HAE507" s="106"/>
      <c r="HAF507" s="35"/>
      <c r="HAG507" s="106"/>
      <c r="HAH507" s="35"/>
      <c r="HAI507" s="106"/>
      <c r="HAJ507" s="35"/>
      <c r="HAK507" s="106"/>
      <c r="HAL507" s="35"/>
      <c r="HAM507" s="106"/>
      <c r="HAN507" s="35"/>
      <c r="HAO507" s="106"/>
      <c r="HAP507" s="35"/>
      <c r="HAQ507" s="106"/>
      <c r="HAR507" s="35"/>
      <c r="HAS507" s="106"/>
      <c r="HAT507" s="35"/>
      <c r="HAU507" s="106"/>
      <c r="HAV507" s="35"/>
      <c r="HAW507" s="106"/>
      <c r="HAX507" s="35"/>
      <c r="HAY507" s="106"/>
      <c r="HAZ507" s="35"/>
      <c r="HBA507" s="106"/>
      <c r="HBB507" s="35"/>
      <c r="HBC507" s="106"/>
      <c r="HBD507" s="35"/>
      <c r="HBE507" s="106"/>
      <c r="HBF507" s="35"/>
      <c r="HBG507" s="106"/>
      <c r="HBH507" s="35"/>
      <c r="HBI507" s="106"/>
      <c r="HBJ507" s="35"/>
      <c r="HBK507" s="106"/>
      <c r="HBL507" s="35"/>
      <c r="HBM507" s="106"/>
      <c r="HBN507" s="35"/>
      <c r="HBO507" s="106"/>
      <c r="HBP507" s="35"/>
      <c r="HBQ507" s="106"/>
      <c r="HBR507" s="35"/>
      <c r="HBS507" s="106"/>
      <c r="HBT507" s="35"/>
      <c r="HBU507" s="106"/>
      <c r="HBV507" s="35"/>
      <c r="HBW507" s="106"/>
      <c r="HBX507" s="35"/>
      <c r="HBY507" s="106"/>
      <c r="HBZ507" s="35"/>
      <c r="HCA507" s="106"/>
      <c r="HCB507" s="35"/>
      <c r="HCC507" s="106"/>
      <c r="HCD507" s="35"/>
      <c r="HCE507" s="106"/>
      <c r="HCF507" s="35"/>
      <c r="HCG507" s="106"/>
      <c r="HCH507" s="35"/>
      <c r="HCI507" s="106"/>
      <c r="HCJ507" s="35"/>
      <c r="HCK507" s="106"/>
      <c r="HCL507" s="35"/>
      <c r="HCM507" s="106"/>
      <c r="HCN507" s="35"/>
      <c r="HCO507" s="106"/>
      <c r="HCP507" s="35"/>
      <c r="HCQ507" s="106"/>
      <c r="HCR507" s="35"/>
      <c r="HCS507" s="106"/>
      <c r="HCT507" s="35"/>
      <c r="HCU507" s="106"/>
      <c r="HCV507" s="35"/>
      <c r="HCW507" s="106"/>
      <c r="HCX507" s="35"/>
      <c r="HCY507" s="106"/>
      <c r="HCZ507" s="35"/>
      <c r="HDA507" s="106"/>
      <c r="HDB507" s="35"/>
      <c r="HDC507" s="106"/>
      <c r="HDD507" s="35"/>
      <c r="HDE507" s="106"/>
      <c r="HDF507" s="35"/>
      <c r="HDG507" s="106"/>
      <c r="HDH507" s="35"/>
      <c r="HDI507" s="106"/>
      <c r="HDJ507" s="35"/>
      <c r="HDK507" s="106"/>
      <c r="HDL507" s="35"/>
      <c r="HDM507" s="106"/>
      <c r="HDN507" s="35"/>
      <c r="HDO507" s="106"/>
      <c r="HDP507" s="35"/>
      <c r="HDQ507" s="106"/>
      <c r="HDR507" s="35"/>
      <c r="HDS507" s="106"/>
      <c r="HDT507" s="35"/>
      <c r="HDU507" s="106"/>
      <c r="HDV507" s="35"/>
      <c r="HDW507" s="106"/>
      <c r="HDX507" s="35"/>
      <c r="HDY507" s="106"/>
      <c r="HDZ507" s="35"/>
      <c r="HEA507" s="106"/>
      <c r="HEB507" s="35"/>
      <c r="HEC507" s="106"/>
      <c r="HED507" s="35"/>
      <c r="HEE507" s="106"/>
      <c r="HEF507" s="35"/>
      <c r="HEG507" s="106"/>
      <c r="HEH507" s="35"/>
      <c r="HEI507" s="106"/>
      <c r="HEJ507" s="35"/>
      <c r="HEK507" s="106"/>
      <c r="HEL507" s="35"/>
      <c r="HEM507" s="106"/>
      <c r="HEN507" s="35"/>
      <c r="HEO507" s="106"/>
      <c r="HEP507" s="35"/>
      <c r="HEQ507" s="106"/>
      <c r="HER507" s="35"/>
      <c r="HES507" s="106"/>
      <c r="HET507" s="35"/>
      <c r="HEU507" s="106"/>
      <c r="HEV507" s="35"/>
      <c r="HEW507" s="106"/>
      <c r="HEX507" s="35"/>
      <c r="HEY507" s="106"/>
      <c r="HEZ507" s="35"/>
      <c r="HFA507" s="106"/>
      <c r="HFB507" s="35"/>
      <c r="HFC507" s="106"/>
      <c r="HFD507" s="35"/>
      <c r="HFE507" s="106"/>
      <c r="HFF507" s="35"/>
      <c r="HFG507" s="106"/>
      <c r="HFH507" s="35"/>
      <c r="HFI507" s="106"/>
      <c r="HFJ507" s="35"/>
      <c r="HFK507" s="106"/>
      <c r="HFL507" s="35"/>
      <c r="HFM507" s="106"/>
      <c r="HFN507" s="35"/>
      <c r="HFO507" s="106"/>
      <c r="HFP507" s="35"/>
      <c r="HFQ507" s="106"/>
      <c r="HFR507" s="35"/>
      <c r="HFS507" s="106"/>
      <c r="HFT507" s="35"/>
      <c r="HFU507" s="106"/>
      <c r="HFV507" s="35"/>
      <c r="HFW507" s="106"/>
      <c r="HFX507" s="35"/>
      <c r="HFY507" s="106"/>
      <c r="HFZ507" s="35"/>
      <c r="HGA507" s="106"/>
      <c r="HGB507" s="35"/>
      <c r="HGC507" s="106"/>
      <c r="HGD507" s="35"/>
      <c r="HGE507" s="106"/>
      <c r="HGF507" s="35"/>
      <c r="HGG507" s="106"/>
      <c r="HGH507" s="35"/>
      <c r="HGI507" s="106"/>
      <c r="HGJ507" s="35"/>
      <c r="HGK507" s="106"/>
      <c r="HGL507" s="35"/>
      <c r="HGM507" s="106"/>
      <c r="HGN507" s="35"/>
      <c r="HGO507" s="106"/>
      <c r="HGP507" s="35"/>
      <c r="HGQ507" s="106"/>
      <c r="HGR507" s="35"/>
      <c r="HGS507" s="106"/>
      <c r="HGT507" s="35"/>
      <c r="HGU507" s="106"/>
      <c r="HGV507" s="35"/>
      <c r="HGW507" s="106"/>
      <c r="HGX507" s="35"/>
      <c r="HGY507" s="106"/>
      <c r="HGZ507" s="35"/>
      <c r="HHA507" s="106"/>
      <c r="HHB507" s="35"/>
      <c r="HHC507" s="106"/>
      <c r="HHD507" s="35"/>
      <c r="HHE507" s="106"/>
      <c r="HHF507" s="35"/>
      <c r="HHG507" s="106"/>
      <c r="HHH507" s="35"/>
      <c r="HHI507" s="106"/>
      <c r="HHJ507" s="35"/>
      <c r="HHK507" s="106"/>
      <c r="HHL507" s="35"/>
      <c r="HHM507" s="106"/>
      <c r="HHN507" s="35"/>
      <c r="HHO507" s="106"/>
      <c r="HHP507" s="35"/>
      <c r="HHQ507" s="106"/>
      <c r="HHR507" s="35"/>
      <c r="HHS507" s="106"/>
      <c r="HHT507" s="35"/>
      <c r="HHU507" s="106"/>
      <c r="HHV507" s="35"/>
      <c r="HHW507" s="106"/>
      <c r="HHX507" s="35"/>
      <c r="HHY507" s="106"/>
      <c r="HHZ507" s="35"/>
      <c r="HIA507" s="106"/>
      <c r="HIB507" s="35"/>
      <c r="HIC507" s="106"/>
      <c r="HID507" s="35"/>
      <c r="HIE507" s="106"/>
      <c r="HIF507" s="35"/>
      <c r="HIG507" s="106"/>
      <c r="HIH507" s="35"/>
      <c r="HII507" s="106"/>
      <c r="HIJ507" s="35"/>
      <c r="HIK507" s="106"/>
      <c r="HIL507" s="35"/>
      <c r="HIM507" s="106"/>
      <c r="HIN507" s="35"/>
      <c r="HIO507" s="106"/>
      <c r="HIP507" s="35"/>
      <c r="HIQ507" s="106"/>
      <c r="HIR507" s="35"/>
      <c r="HIS507" s="106"/>
      <c r="HIT507" s="35"/>
      <c r="HIU507" s="106"/>
      <c r="HIV507" s="35"/>
      <c r="HIW507" s="106"/>
      <c r="HIX507" s="35"/>
      <c r="HIY507" s="106"/>
      <c r="HIZ507" s="35"/>
      <c r="HJA507" s="106"/>
      <c r="HJB507" s="35"/>
      <c r="HJC507" s="106"/>
      <c r="HJD507" s="35"/>
      <c r="HJE507" s="106"/>
      <c r="HJF507" s="35"/>
      <c r="HJG507" s="106"/>
      <c r="HJH507" s="35"/>
      <c r="HJI507" s="106"/>
      <c r="HJJ507" s="35"/>
      <c r="HJK507" s="106"/>
      <c r="HJL507" s="35"/>
      <c r="HJM507" s="106"/>
      <c r="HJN507" s="35"/>
      <c r="HJO507" s="106"/>
      <c r="HJP507" s="35"/>
      <c r="HJQ507" s="106"/>
      <c r="HJR507" s="35"/>
      <c r="HJS507" s="106"/>
      <c r="HJT507" s="35"/>
      <c r="HJU507" s="106"/>
      <c r="HJV507" s="35"/>
      <c r="HJW507" s="106"/>
      <c r="HJX507" s="35"/>
      <c r="HJY507" s="106"/>
      <c r="HJZ507" s="35"/>
      <c r="HKA507" s="106"/>
      <c r="HKB507" s="35"/>
      <c r="HKC507" s="106"/>
      <c r="HKD507" s="35"/>
      <c r="HKE507" s="106"/>
      <c r="HKF507" s="35"/>
      <c r="HKG507" s="106"/>
      <c r="HKH507" s="35"/>
      <c r="HKI507" s="106"/>
      <c r="HKJ507" s="35"/>
      <c r="HKK507" s="106"/>
      <c r="HKL507" s="35"/>
      <c r="HKM507" s="106"/>
      <c r="HKN507" s="35"/>
      <c r="HKO507" s="106"/>
      <c r="HKP507" s="35"/>
      <c r="HKQ507" s="106"/>
      <c r="HKR507" s="35"/>
      <c r="HKS507" s="106"/>
      <c r="HKT507" s="35"/>
      <c r="HKU507" s="106"/>
      <c r="HKV507" s="35"/>
      <c r="HKW507" s="106"/>
      <c r="HKX507" s="35"/>
      <c r="HKY507" s="106"/>
      <c r="HKZ507" s="35"/>
      <c r="HLA507" s="106"/>
      <c r="HLB507" s="35"/>
      <c r="HLC507" s="106"/>
      <c r="HLD507" s="35"/>
      <c r="HLE507" s="106"/>
      <c r="HLF507" s="35"/>
      <c r="HLG507" s="106"/>
      <c r="HLH507" s="35"/>
      <c r="HLI507" s="106"/>
      <c r="HLJ507" s="35"/>
      <c r="HLK507" s="106"/>
      <c r="HLL507" s="35"/>
      <c r="HLM507" s="106"/>
      <c r="HLN507" s="35"/>
      <c r="HLO507" s="106"/>
      <c r="HLP507" s="35"/>
      <c r="HLQ507" s="106"/>
      <c r="HLR507" s="35"/>
      <c r="HLS507" s="106"/>
      <c r="HLT507" s="35"/>
      <c r="HLU507" s="106"/>
      <c r="HLV507" s="35"/>
      <c r="HLW507" s="106"/>
      <c r="HLX507" s="35"/>
      <c r="HLY507" s="106"/>
      <c r="HLZ507" s="35"/>
      <c r="HMA507" s="106"/>
      <c r="HMB507" s="35"/>
      <c r="HMC507" s="106"/>
      <c r="HMD507" s="35"/>
      <c r="HME507" s="106"/>
      <c r="HMF507" s="35"/>
      <c r="HMG507" s="106"/>
      <c r="HMH507" s="35"/>
      <c r="HMI507" s="106"/>
      <c r="HMJ507" s="35"/>
      <c r="HMK507" s="106"/>
      <c r="HML507" s="35"/>
      <c r="HMM507" s="106"/>
      <c r="HMN507" s="35"/>
      <c r="HMO507" s="106"/>
      <c r="HMP507" s="35"/>
      <c r="HMQ507" s="106"/>
      <c r="HMR507" s="35"/>
      <c r="HMS507" s="106"/>
      <c r="HMT507" s="35"/>
      <c r="HMU507" s="106"/>
      <c r="HMV507" s="35"/>
      <c r="HMW507" s="106"/>
      <c r="HMX507" s="35"/>
      <c r="HMY507" s="106"/>
      <c r="HMZ507" s="35"/>
      <c r="HNA507" s="106"/>
      <c r="HNB507" s="35"/>
      <c r="HNC507" s="106"/>
      <c r="HND507" s="35"/>
      <c r="HNE507" s="106"/>
      <c r="HNF507" s="35"/>
      <c r="HNG507" s="106"/>
      <c r="HNH507" s="35"/>
      <c r="HNI507" s="106"/>
      <c r="HNJ507" s="35"/>
      <c r="HNK507" s="106"/>
      <c r="HNL507" s="35"/>
      <c r="HNM507" s="106"/>
      <c r="HNN507" s="35"/>
      <c r="HNO507" s="106"/>
      <c r="HNP507" s="35"/>
      <c r="HNQ507" s="106"/>
      <c r="HNR507" s="35"/>
      <c r="HNS507" s="106"/>
      <c r="HNT507" s="35"/>
      <c r="HNU507" s="106"/>
      <c r="HNV507" s="35"/>
      <c r="HNW507" s="106"/>
      <c r="HNX507" s="35"/>
      <c r="HNY507" s="106"/>
      <c r="HNZ507" s="35"/>
      <c r="HOA507" s="106"/>
      <c r="HOB507" s="35"/>
      <c r="HOC507" s="106"/>
      <c r="HOD507" s="35"/>
      <c r="HOE507" s="106"/>
      <c r="HOF507" s="35"/>
      <c r="HOG507" s="106"/>
      <c r="HOH507" s="35"/>
      <c r="HOI507" s="106"/>
      <c r="HOJ507" s="35"/>
      <c r="HOK507" s="106"/>
      <c r="HOL507" s="35"/>
      <c r="HOM507" s="106"/>
      <c r="HON507" s="35"/>
      <c r="HOO507" s="106"/>
      <c r="HOP507" s="35"/>
      <c r="HOQ507" s="106"/>
      <c r="HOR507" s="35"/>
      <c r="HOS507" s="106"/>
      <c r="HOT507" s="35"/>
      <c r="HOU507" s="106"/>
      <c r="HOV507" s="35"/>
      <c r="HOW507" s="106"/>
      <c r="HOX507" s="35"/>
      <c r="HOY507" s="106"/>
      <c r="HOZ507" s="35"/>
      <c r="HPA507" s="106"/>
      <c r="HPB507" s="35"/>
      <c r="HPC507" s="106"/>
      <c r="HPD507" s="35"/>
      <c r="HPE507" s="106"/>
      <c r="HPF507" s="35"/>
      <c r="HPG507" s="106"/>
      <c r="HPH507" s="35"/>
      <c r="HPI507" s="106"/>
      <c r="HPJ507" s="35"/>
      <c r="HPK507" s="106"/>
      <c r="HPL507" s="35"/>
      <c r="HPM507" s="106"/>
      <c r="HPN507" s="35"/>
      <c r="HPO507" s="106"/>
      <c r="HPP507" s="35"/>
      <c r="HPQ507" s="106"/>
      <c r="HPR507" s="35"/>
      <c r="HPS507" s="106"/>
      <c r="HPT507" s="35"/>
      <c r="HPU507" s="106"/>
      <c r="HPV507" s="35"/>
      <c r="HPW507" s="106"/>
      <c r="HPX507" s="35"/>
      <c r="HPY507" s="106"/>
      <c r="HPZ507" s="35"/>
      <c r="HQA507" s="106"/>
      <c r="HQB507" s="35"/>
      <c r="HQC507" s="106"/>
      <c r="HQD507" s="35"/>
      <c r="HQE507" s="106"/>
      <c r="HQF507" s="35"/>
      <c r="HQG507" s="106"/>
      <c r="HQH507" s="35"/>
      <c r="HQI507" s="106"/>
      <c r="HQJ507" s="35"/>
      <c r="HQK507" s="106"/>
      <c r="HQL507" s="35"/>
      <c r="HQM507" s="106"/>
      <c r="HQN507" s="35"/>
      <c r="HQO507" s="106"/>
      <c r="HQP507" s="35"/>
      <c r="HQQ507" s="106"/>
      <c r="HQR507" s="35"/>
      <c r="HQS507" s="106"/>
      <c r="HQT507" s="35"/>
      <c r="HQU507" s="106"/>
      <c r="HQV507" s="35"/>
      <c r="HQW507" s="106"/>
      <c r="HQX507" s="35"/>
      <c r="HQY507" s="106"/>
      <c r="HQZ507" s="35"/>
      <c r="HRA507" s="106"/>
      <c r="HRB507" s="35"/>
      <c r="HRC507" s="106"/>
      <c r="HRD507" s="35"/>
      <c r="HRE507" s="106"/>
      <c r="HRF507" s="35"/>
      <c r="HRG507" s="106"/>
      <c r="HRH507" s="35"/>
      <c r="HRI507" s="106"/>
      <c r="HRJ507" s="35"/>
      <c r="HRK507" s="106"/>
      <c r="HRL507" s="35"/>
      <c r="HRM507" s="106"/>
      <c r="HRN507" s="35"/>
      <c r="HRO507" s="106"/>
      <c r="HRP507" s="35"/>
      <c r="HRQ507" s="106"/>
      <c r="HRR507" s="35"/>
      <c r="HRS507" s="106"/>
      <c r="HRT507" s="35"/>
      <c r="HRU507" s="106"/>
      <c r="HRV507" s="35"/>
      <c r="HRW507" s="106"/>
      <c r="HRX507" s="35"/>
      <c r="HRY507" s="106"/>
      <c r="HRZ507" s="35"/>
      <c r="HSA507" s="106"/>
      <c r="HSB507" s="35"/>
      <c r="HSC507" s="106"/>
      <c r="HSD507" s="35"/>
      <c r="HSE507" s="106"/>
      <c r="HSF507" s="35"/>
      <c r="HSG507" s="106"/>
      <c r="HSH507" s="35"/>
      <c r="HSI507" s="106"/>
      <c r="HSJ507" s="35"/>
      <c r="HSK507" s="106"/>
      <c r="HSL507" s="35"/>
      <c r="HSM507" s="106"/>
      <c r="HSN507" s="35"/>
      <c r="HSO507" s="106"/>
      <c r="HSP507" s="35"/>
      <c r="HSQ507" s="106"/>
      <c r="HSR507" s="35"/>
      <c r="HSS507" s="106"/>
      <c r="HST507" s="35"/>
      <c r="HSU507" s="106"/>
      <c r="HSV507" s="35"/>
      <c r="HSW507" s="106"/>
      <c r="HSX507" s="35"/>
      <c r="HSY507" s="106"/>
      <c r="HSZ507" s="35"/>
      <c r="HTA507" s="106"/>
      <c r="HTB507" s="35"/>
      <c r="HTC507" s="106"/>
      <c r="HTD507" s="35"/>
      <c r="HTE507" s="106"/>
      <c r="HTF507" s="35"/>
      <c r="HTG507" s="106"/>
      <c r="HTH507" s="35"/>
      <c r="HTI507" s="106"/>
      <c r="HTJ507" s="35"/>
      <c r="HTK507" s="106"/>
      <c r="HTL507" s="35"/>
      <c r="HTM507" s="106"/>
      <c r="HTN507" s="35"/>
      <c r="HTO507" s="106"/>
      <c r="HTP507" s="35"/>
      <c r="HTQ507" s="106"/>
      <c r="HTR507" s="35"/>
      <c r="HTS507" s="106"/>
      <c r="HTT507" s="35"/>
      <c r="HTU507" s="106"/>
      <c r="HTV507" s="35"/>
      <c r="HTW507" s="106"/>
      <c r="HTX507" s="35"/>
      <c r="HTY507" s="106"/>
      <c r="HTZ507" s="35"/>
      <c r="HUA507" s="106"/>
      <c r="HUB507" s="35"/>
      <c r="HUC507" s="106"/>
      <c r="HUD507" s="35"/>
      <c r="HUE507" s="106"/>
      <c r="HUF507" s="35"/>
      <c r="HUG507" s="106"/>
      <c r="HUH507" s="35"/>
      <c r="HUI507" s="106"/>
      <c r="HUJ507" s="35"/>
      <c r="HUK507" s="106"/>
      <c r="HUL507" s="35"/>
      <c r="HUM507" s="106"/>
      <c r="HUN507" s="35"/>
      <c r="HUO507" s="106"/>
      <c r="HUP507" s="35"/>
      <c r="HUQ507" s="106"/>
      <c r="HUR507" s="35"/>
      <c r="HUS507" s="106"/>
      <c r="HUT507" s="35"/>
      <c r="HUU507" s="106"/>
      <c r="HUV507" s="35"/>
      <c r="HUW507" s="106"/>
      <c r="HUX507" s="35"/>
      <c r="HUY507" s="106"/>
      <c r="HUZ507" s="35"/>
      <c r="HVA507" s="106"/>
      <c r="HVB507" s="35"/>
      <c r="HVC507" s="106"/>
      <c r="HVD507" s="35"/>
      <c r="HVE507" s="106"/>
      <c r="HVF507" s="35"/>
      <c r="HVG507" s="106"/>
      <c r="HVH507" s="35"/>
      <c r="HVI507" s="106"/>
      <c r="HVJ507" s="35"/>
      <c r="HVK507" s="106"/>
      <c r="HVL507" s="35"/>
      <c r="HVM507" s="106"/>
      <c r="HVN507" s="35"/>
      <c r="HVO507" s="106"/>
      <c r="HVP507" s="35"/>
      <c r="HVQ507" s="106"/>
      <c r="HVR507" s="35"/>
      <c r="HVS507" s="106"/>
      <c r="HVT507" s="35"/>
      <c r="HVU507" s="106"/>
      <c r="HVV507" s="35"/>
      <c r="HVW507" s="106"/>
      <c r="HVX507" s="35"/>
      <c r="HVY507" s="106"/>
      <c r="HVZ507" s="35"/>
      <c r="HWA507" s="106"/>
      <c r="HWB507" s="35"/>
      <c r="HWC507" s="106"/>
      <c r="HWD507" s="35"/>
      <c r="HWE507" s="106"/>
      <c r="HWF507" s="35"/>
      <c r="HWG507" s="106"/>
      <c r="HWH507" s="35"/>
      <c r="HWI507" s="106"/>
      <c r="HWJ507" s="35"/>
      <c r="HWK507" s="106"/>
      <c r="HWL507" s="35"/>
      <c r="HWM507" s="106"/>
      <c r="HWN507" s="35"/>
      <c r="HWO507" s="106"/>
      <c r="HWP507" s="35"/>
      <c r="HWQ507" s="106"/>
      <c r="HWR507" s="35"/>
      <c r="HWS507" s="106"/>
      <c r="HWT507" s="35"/>
      <c r="HWU507" s="106"/>
      <c r="HWV507" s="35"/>
      <c r="HWW507" s="106"/>
      <c r="HWX507" s="35"/>
      <c r="HWY507" s="106"/>
      <c r="HWZ507" s="35"/>
      <c r="HXA507" s="106"/>
      <c r="HXB507" s="35"/>
      <c r="HXC507" s="106"/>
      <c r="HXD507" s="35"/>
      <c r="HXE507" s="106"/>
      <c r="HXF507" s="35"/>
      <c r="HXG507" s="106"/>
      <c r="HXH507" s="35"/>
      <c r="HXI507" s="106"/>
      <c r="HXJ507" s="35"/>
      <c r="HXK507" s="106"/>
      <c r="HXL507" s="35"/>
      <c r="HXM507" s="106"/>
      <c r="HXN507" s="35"/>
      <c r="HXO507" s="106"/>
      <c r="HXP507" s="35"/>
      <c r="HXQ507" s="106"/>
      <c r="HXR507" s="35"/>
      <c r="HXS507" s="106"/>
      <c r="HXT507" s="35"/>
      <c r="HXU507" s="106"/>
      <c r="HXV507" s="35"/>
      <c r="HXW507" s="106"/>
      <c r="HXX507" s="35"/>
      <c r="HXY507" s="106"/>
      <c r="HXZ507" s="35"/>
      <c r="HYA507" s="106"/>
      <c r="HYB507" s="35"/>
      <c r="HYC507" s="106"/>
      <c r="HYD507" s="35"/>
      <c r="HYE507" s="106"/>
      <c r="HYF507" s="35"/>
      <c r="HYG507" s="106"/>
      <c r="HYH507" s="35"/>
      <c r="HYI507" s="106"/>
      <c r="HYJ507" s="35"/>
      <c r="HYK507" s="106"/>
      <c r="HYL507" s="35"/>
      <c r="HYM507" s="106"/>
      <c r="HYN507" s="35"/>
      <c r="HYO507" s="106"/>
      <c r="HYP507" s="35"/>
      <c r="HYQ507" s="106"/>
      <c r="HYR507" s="35"/>
      <c r="HYS507" s="106"/>
      <c r="HYT507" s="35"/>
      <c r="HYU507" s="106"/>
      <c r="HYV507" s="35"/>
      <c r="HYW507" s="106"/>
      <c r="HYX507" s="35"/>
      <c r="HYY507" s="106"/>
      <c r="HYZ507" s="35"/>
      <c r="HZA507" s="106"/>
      <c r="HZB507" s="35"/>
      <c r="HZC507" s="106"/>
      <c r="HZD507" s="35"/>
      <c r="HZE507" s="106"/>
      <c r="HZF507" s="35"/>
      <c r="HZG507" s="106"/>
      <c r="HZH507" s="35"/>
      <c r="HZI507" s="106"/>
      <c r="HZJ507" s="35"/>
      <c r="HZK507" s="106"/>
      <c r="HZL507" s="35"/>
      <c r="HZM507" s="106"/>
      <c r="HZN507" s="35"/>
      <c r="HZO507" s="106"/>
      <c r="HZP507" s="35"/>
      <c r="HZQ507" s="106"/>
      <c r="HZR507" s="35"/>
      <c r="HZS507" s="106"/>
      <c r="HZT507" s="35"/>
      <c r="HZU507" s="106"/>
      <c r="HZV507" s="35"/>
      <c r="HZW507" s="106"/>
      <c r="HZX507" s="35"/>
      <c r="HZY507" s="106"/>
      <c r="HZZ507" s="35"/>
      <c r="IAA507" s="106"/>
      <c r="IAB507" s="35"/>
      <c r="IAC507" s="106"/>
      <c r="IAD507" s="35"/>
      <c r="IAE507" s="106"/>
      <c r="IAF507" s="35"/>
      <c r="IAG507" s="106"/>
      <c r="IAH507" s="35"/>
      <c r="IAI507" s="106"/>
      <c r="IAJ507" s="35"/>
      <c r="IAK507" s="106"/>
      <c r="IAL507" s="35"/>
      <c r="IAM507" s="106"/>
      <c r="IAN507" s="35"/>
      <c r="IAO507" s="106"/>
      <c r="IAP507" s="35"/>
      <c r="IAQ507" s="106"/>
      <c r="IAR507" s="35"/>
      <c r="IAS507" s="106"/>
      <c r="IAT507" s="35"/>
      <c r="IAU507" s="106"/>
      <c r="IAV507" s="35"/>
      <c r="IAW507" s="106"/>
      <c r="IAX507" s="35"/>
      <c r="IAY507" s="106"/>
      <c r="IAZ507" s="35"/>
      <c r="IBA507" s="106"/>
      <c r="IBB507" s="35"/>
      <c r="IBC507" s="106"/>
      <c r="IBD507" s="35"/>
      <c r="IBE507" s="106"/>
      <c r="IBF507" s="35"/>
      <c r="IBG507" s="106"/>
      <c r="IBH507" s="35"/>
      <c r="IBI507" s="106"/>
      <c r="IBJ507" s="35"/>
      <c r="IBK507" s="106"/>
      <c r="IBL507" s="35"/>
      <c r="IBM507" s="106"/>
      <c r="IBN507" s="35"/>
      <c r="IBO507" s="106"/>
      <c r="IBP507" s="35"/>
      <c r="IBQ507" s="106"/>
      <c r="IBR507" s="35"/>
      <c r="IBS507" s="106"/>
      <c r="IBT507" s="35"/>
      <c r="IBU507" s="106"/>
      <c r="IBV507" s="35"/>
      <c r="IBW507" s="106"/>
      <c r="IBX507" s="35"/>
      <c r="IBY507" s="106"/>
      <c r="IBZ507" s="35"/>
      <c r="ICA507" s="106"/>
      <c r="ICB507" s="35"/>
      <c r="ICC507" s="106"/>
      <c r="ICD507" s="35"/>
      <c r="ICE507" s="106"/>
      <c r="ICF507" s="35"/>
      <c r="ICG507" s="106"/>
      <c r="ICH507" s="35"/>
      <c r="ICI507" s="106"/>
      <c r="ICJ507" s="35"/>
      <c r="ICK507" s="106"/>
      <c r="ICL507" s="35"/>
      <c r="ICM507" s="106"/>
      <c r="ICN507" s="35"/>
      <c r="ICO507" s="106"/>
      <c r="ICP507" s="35"/>
      <c r="ICQ507" s="106"/>
      <c r="ICR507" s="35"/>
      <c r="ICS507" s="106"/>
      <c r="ICT507" s="35"/>
      <c r="ICU507" s="106"/>
      <c r="ICV507" s="35"/>
      <c r="ICW507" s="106"/>
      <c r="ICX507" s="35"/>
      <c r="ICY507" s="106"/>
      <c r="ICZ507" s="35"/>
      <c r="IDA507" s="106"/>
      <c r="IDB507" s="35"/>
      <c r="IDC507" s="106"/>
      <c r="IDD507" s="35"/>
      <c r="IDE507" s="106"/>
      <c r="IDF507" s="35"/>
      <c r="IDG507" s="106"/>
      <c r="IDH507" s="35"/>
      <c r="IDI507" s="106"/>
      <c r="IDJ507" s="35"/>
      <c r="IDK507" s="106"/>
      <c r="IDL507" s="35"/>
      <c r="IDM507" s="106"/>
      <c r="IDN507" s="35"/>
      <c r="IDO507" s="106"/>
      <c r="IDP507" s="35"/>
      <c r="IDQ507" s="106"/>
      <c r="IDR507" s="35"/>
      <c r="IDS507" s="106"/>
      <c r="IDT507" s="35"/>
      <c r="IDU507" s="106"/>
      <c r="IDV507" s="35"/>
      <c r="IDW507" s="106"/>
      <c r="IDX507" s="35"/>
      <c r="IDY507" s="106"/>
      <c r="IDZ507" s="35"/>
      <c r="IEA507" s="106"/>
      <c r="IEB507" s="35"/>
      <c r="IEC507" s="106"/>
      <c r="IED507" s="35"/>
      <c r="IEE507" s="106"/>
      <c r="IEF507" s="35"/>
      <c r="IEG507" s="106"/>
      <c r="IEH507" s="35"/>
      <c r="IEI507" s="106"/>
      <c r="IEJ507" s="35"/>
      <c r="IEK507" s="106"/>
      <c r="IEL507" s="35"/>
      <c r="IEM507" s="106"/>
      <c r="IEN507" s="35"/>
      <c r="IEO507" s="106"/>
      <c r="IEP507" s="35"/>
      <c r="IEQ507" s="106"/>
      <c r="IER507" s="35"/>
      <c r="IES507" s="106"/>
      <c r="IET507" s="35"/>
      <c r="IEU507" s="106"/>
      <c r="IEV507" s="35"/>
      <c r="IEW507" s="106"/>
      <c r="IEX507" s="35"/>
      <c r="IEY507" s="106"/>
      <c r="IEZ507" s="35"/>
      <c r="IFA507" s="106"/>
      <c r="IFB507" s="35"/>
      <c r="IFC507" s="106"/>
      <c r="IFD507" s="35"/>
      <c r="IFE507" s="106"/>
      <c r="IFF507" s="35"/>
      <c r="IFG507" s="106"/>
      <c r="IFH507" s="35"/>
      <c r="IFI507" s="106"/>
      <c r="IFJ507" s="35"/>
      <c r="IFK507" s="106"/>
      <c r="IFL507" s="35"/>
      <c r="IFM507" s="106"/>
      <c r="IFN507" s="35"/>
      <c r="IFO507" s="106"/>
      <c r="IFP507" s="35"/>
      <c r="IFQ507" s="106"/>
      <c r="IFR507" s="35"/>
      <c r="IFS507" s="106"/>
      <c r="IFT507" s="35"/>
      <c r="IFU507" s="106"/>
      <c r="IFV507" s="35"/>
      <c r="IFW507" s="106"/>
      <c r="IFX507" s="35"/>
      <c r="IFY507" s="106"/>
      <c r="IFZ507" s="35"/>
      <c r="IGA507" s="106"/>
      <c r="IGB507" s="35"/>
      <c r="IGC507" s="106"/>
      <c r="IGD507" s="35"/>
      <c r="IGE507" s="106"/>
      <c r="IGF507" s="35"/>
      <c r="IGG507" s="106"/>
      <c r="IGH507" s="35"/>
      <c r="IGI507" s="106"/>
      <c r="IGJ507" s="35"/>
      <c r="IGK507" s="106"/>
      <c r="IGL507" s="35"/>
      <c r="IGM507" s="106"/>
      <c r="IGN507" s="35"/>
      <c r="IGO507" s="106"/>
      <c r="IGP507" s="35"/>
      <c r="IGQ507" s="106"/>
      <c r="IGR507" s="35"/>
      <c r="IGS507" s="106"/>
      <c r="IGT507" s="35"/>
      <c r="IGU507" s="106"/>
      <c r="IGV507" s="35"/>
      <c r="IGW507" s="106"/>
      <c r="IGX507" s="35"/>
      <c r="IGY507" s="106"/>
      <c r="IGZ507" s="35"/>
      <c r="IHA507" s="106"/>
      <c r="IHB507" s="35"/>
      <c r="IHC507" s="106"/>
      <c r="IHD507" s="35"/>
      <c r="IHE507" s="106"/>
      <c r="IHF507" s="35"/>
      <c r="IHG507" s="106"/>
      <c r="IHH507" s="35"/>
      <c r="IHI507" s="106"/>
      <c r="IHJ507" s="35"/>
      <c r="IHK507" s="106"/>
      <c r="IHL507" s="35"/>
      <c r="IHM507" s="106"/>
      <c r="IHN507" s="35"/>
      <c r="IHO507" s="106"/>
      <c r="IHP507" s="35"/>
      <c r="IHQ507" s="106"/>
      <c r="IHR507" s="35"/>
      <c r="IHS507" s="106"/>
      <c r="IHT507" s="35"/>
      <c r="IHU507" s="106"/>
      <c r="IHV507" s="35"/>
      <c r="IHW507" s="106"/>
      <c r="IHX507" s="35"/>
      <c r="IHY507" s="106"/>
      <c r="IHZ507" s="35"/>
      <c r="IIA507" s="106"/>
      <c r="IIB507" s="35"/>
      <c r="IIC507" s="106"/>
      <c r="IID507" s="35"/>
      <c r="IIE507" s="106"/>
      <c r="IIF507" s="35"/>
      <c r="IIG507" s="106"/>
      <c r="IIH507" s="35"/>
      <c r="III507" s="106"/>
      <c r="IIJ507" s="35"/>
      <c r="IIK507" s="106"/>
      <c r="IIL507" s="35"/>
      <c r="IIM507" s="106"/>
      <c r="IIN507" s="35"/>
      <c r="IIO507" s="106"/>
      <c r="IIP507" s="35"/>
      <c r="IIQ507" s="106"/>
      <c r="IIR507" s="35"/>
      <c r="IIS507" s="106"/>
      <c r="IIT507" s="35"/>
      <c r="IIU507" s="106"/>
      <c r="IIV507" s="35"/>
      <c r="IIW507" s="106"/>
      <c r="IIX507" s="35"/>
      <c r="IIY507" s="106"/>
      <c r="IIZ507" s="35"/>
      <c r="IJA507" s="106"/>
      <c r="IJB507" s="35"/>
      <c r="IJC507" s="106"/>
      <c r="IJD507" s="35"/>
      <c r="IJE507" s="106"/>
      <c r="IJF507" s="35"/>
      <c r="IJG507" s="106"/>
      <c r="IJH507" s="35"/>
      <c r="IJI507" s="106"/>
      <c r="IJJ507" s="35"/>
      <c r="IJK507" s="106"/>
      <c r="IJL507" s="35"/>
      <c r="IJM507" s="106"/>
      <c r="IJN507" s="35"/>
      <c r="IJO507" s="106"/>
      <c r="IJP507" s="35"/>
      <c r="IJQ507" s="106"/>
      <c r="IJR507" s="35"/>
      <c r="IJS507" s="106"/>
      <c r="IJT507" s="35"/>
      <c r="IJU507" s="106"/>
      <c r="IJV507" s="35"/>
      <c r="IJW507" s="106"/>
      <c r="IJX507" s="35"/>
      <c r="IJY507" s="106"/>
      <c r="IJZ507" s="35"/>
      <c r="IKA507" s="106"/>
      <c r="IKB507" s="35"/>
      <c r="IKC507" s="106"/>
      <c r="IKD507" s="35"/>
      <c r="IKE507" s="106"/>
      <c r="IKF507" s="35"/>
      <c r="IKG507" s="106"/>
      <c r="IKH507" s="35"/>
      <c r="IKI507" s="106"/>
      <c r="IKJ507" s="35"/>
      <c r="IKK507" s="106"/>
      <c r="IKL507" s="35"/>
      <c r="IKM507" s="106"/>
      <c r="IKN507" s="35"/>
      <c r="IKO507" s="106"/>
      <c r="IKP507" s="35"/>
      <c r="IKQ507" s="106"/>
      <c r="IKR507" s="35"/>
      <c r="IKS507" s="106"/>
      <c r="IKT507" s="35"/>
      <c r="IKU507" s="106"/>
      <c r="IKV507" s="35"/>
      <c r="IKW507" s="106"/>
      <c r="IKX507" s="35"/>
      <c r="IKY507" s="106"/>
      <c r="IKZ507" s="35"/>
      <c r="ILA507" s="106"/>
      <c r="ILB507" s="35"/>
      <c r="ILC507" s="106"/>
      <c r="ILD507" s="35"/>
      <c r="ILE507" s="106"/>
      <c r="ILF507" s="35"/>
      <c r="ILG507" s="106"/>
      <c r="ILH507" s="35"/>
      <c r="ILI507" s="106"/>
      <c r="ILJ507" s="35"/>
      <c r="ILK507" s="106"/>
      <c r="ILL507" s="35"/>
      <c r="ILM507" s="106"/>
      <c r="ILN507" s="35"/>
      <c r="ILO507" s="106"/>
      <c r="ILP507" s="35"/>
      <c r="ILQ507" s="106"/>
      <c r="ILR507" s="35"/>
      <c r="ILS507" s="106"/>
      <c r="ILT507" s="35"/>
      <c r="ILU507" s="106"/>
      <c r="ILV507" s="35"/>
      <c r="ILW507" s="106"/>
      <c r="ILX507" s="35"/>
      <c r="ILY507" s="106"/>
      <c r="ILZ507" s="35"/>
      <c r="IMA507" s="106"/>
      <c r="IMB507" s="35"/>
      <c r="IMC507" s="106"/>
      <c r="IMD507" s="35"/>
      <c r="IME507" s="106"/>
      <c r="IMF507" s="35"/>
      <c r="IMG507" s="106"/>
      <c r="IMH507" s="35"/>
      <c r="IMI507" s="106"/>
      <c r="IMJ507" s="35"/>
      <c r="IMK507" s="106"/>
      <c r="IML507" s="35"/>
      <c r="IMM507" s="106"/>
      <c r="IMN507" s="35"/>
      <c r="IMO507" s="106"/>
      <c r="IMP507" s="35"/>
      <c r="IMQ507" s="106"/>
      <c r="IMR507" s="35"/>
      <c r="IMS507" s="106"/>
      <c r="IMT507" s="35"/>
      <c r="IMU507" s="106"/>
      <c r="IMV507" s="35"/>
      <c r="IMW507" s="106"/>
      <c r="IMX507" s="35"/>
      <c r="IMY507" s="106"/>
      <c r="IMZ507" s="35"/>
      <c r="INA507" s="106"/>
      <c r="INB507" s="35"/>
      <c r="INC507" s="106"/>
      <c r="IND507" s="35"/>
      <c r="INE507" s="106"/>
      <c r="INF507" s="35"/>
      <c r="ING507" s="106"/>
      <c r="INH507" s="35"/>
      <c r="INI507" s="106"/>
      <c r="INJ507" s="35"/>
      <c r="INK507" s="106"/>
      <c r="INL507" s="35"/>
      <c r="INM507" s="106"/>
      <c r="INN507" s="35"/>
      <c r="INO507" s="106"/>
      <c r="INP507" s="35"/>
      <c r="INQ507" s="106"/>
      <c r="INR507" s="35"/>
      <c r="INS507" s="106"/>
      <c r="INT507" s="35"/>
      <c r="INU507" s="106"/>
      <c r="INV507" s="35"/>
      <c r="INW507" s="106"/>
      <c r="INX507" s="35"/>
      <c r="INY507" s="106"/>
      <c r="INZ507" s="35"/>
      <c r="IOA507" s="106"/>
      <c r="IOB507" s="35"/>
      <c r="IOC507" s="106"/>
      <c r="IOD507" s="35"/>
      <c r="IOE507" s="106"/>
      <c r="IOF507" s="35"/>
      <c r="IOG507" s="106"/>
      <c r="IOH507" s="35"/>
      <c r="IOI507" s="106"/>
      <c r="IOJ507" s="35"/>
      <c r="IOK507" s="106"/>
      <c r="IOL507" s="35"/>
      <c r="IOM507" s="106"/>
      <c r="ION507" s="35"/>
      <c r="IOO507" s="106"/>
      <c r="IOP507" s="35"/>
      <c r="IOQ507" s="106"/>
      <c r="IOR507" s="35"/>
      <c r="IOS507" s="106"/>
      <c r="IOT507" s="35"/>
      <c r="IOU507" s="106"/>
      <c r="IOV507" s="35"/>
      <c r="IOW507" s="106"/>
      <c r="IOX507" s="35"/>
      <c r="IOY507" s="106"/>
      <c r="IOZ507" s="35"/>
      <c r="IPA507" s="106"/>
      <c r="IPB507" s="35"/>
      <c r="IPC507" s="106"/>
      <c r="IPD507" s="35"/>
      <c r="IPE507" s="106"/>
      <c r="IPF507" s="35"/>
      <c r="IPG507" s="106"/>
      <c r="IPH507" s="35"/>
      <c r="IPI507" s="106"/>
      <c r="IPJ507" s="35"/>
      <c r="IPK507" s="106"/>
      <c r="IPL507" s="35"/>
      <c r="IPM507" s="106"/>
      <c r="IPN507" s="35"/>
      <c r="IPO507" s="106"/>
      <c r="IPP507" s="35"/>
      <c r="IPQ507" s="106"/>
      <c r="IPR507" s="35"/>
      <c r="IPS507" s="106"/>
      <c r="IPT507" s="35"/>
      <c r="IPU507" s="106"/>
      <c r="IPV507" s="35"/>
      <c r="IPW507" s="106"/>
      <c r="IPX507" s="35"/>
      <c r="IPY507" s="106"/>
      <c r="IPZ507" s="35"/>
      <c r="IQA507" s="106"/>
      <c r="IQB507" s="35"/>
      <c r="IQC507" s="106"/>
      <c r="IQD507" s="35"/>
      <c r="IQE507" s="106"/>
      <c r="IQF507" s="35"/>
      <c r="IQG507" s="106"/>
      <c r="IQH507" s="35"/>
      <c r="IQI507" s="106"/>
      <c r="IQJ507" s="35"/>
      <c r="IQK507" s="106"/>
      <c r="IQL507" s="35"/>
      <c r="IQM507" s="106"/>
      <c r="IQN507" s="35"/>
      <c r="IQO507" s="106"/>
      <c r="IQP507" s="35"/>
      <c r="IQQ507" s="106"/>
      <c r="IQR507" s="35"/>
      <c r="IQS507" s="106"/>
      <c r="IQT507" s="35"/>
      <c r="IQU507" s="106"/>
      <c r="IQV507" s="35"/>
      <c r="IQW507" s="106"/>
      <c r="IQX507" s="35"/>
      <c r="IQY507" s="106"/>
      <c r="IQZ507" s="35"/>
      <c r="IRA507" s="106"/>
      <c r="IRB507" s="35"/>
      <c r="IRC507" s="106"/>
      <c r="IRD507" s="35"/>
      <c r="IRE507" s="106"/>
      <c r="IRF507" s="35"/>
      <c r="IRG507" s="106"/>
      <c r="IRH507" s="35"/>
      <c r="IRI507" s="106"/>
      <c r="IRJ507" s="35"/>
      <c r="IRK507" s="106"/>
      <c r="IRL507" s="35"/>
      <c r="IRM507" s="106"/>
      <c r="IRN507" s="35"/>
      <c r="IRO507" s="106"/>
      <c r="IRP507" s="35"/>
      <c r="IRQ507" s="106"/>
      <c r="IRR507" s="35"/>
      <c r="IRS507" s="106"/>
      <c r="IRT507" s="35"/>
      <c r="IRU507" s="106"/>
      <c r="IRV507" s="35"/>
      <c r="IRW507" s="106"/>
      <c r="IRX507" s="35"/>
      <c r="IRY507" s="106"/>
      <c r="IRZ507" s="35"/>
      <c r="ISA507" s="106"/>
      <c r="ISB507" s="35"/>
      <c r="ISC507" s="106"/>
      <c r="ISD507" s="35"/>
      <c r="ISE507" s="106"/>
      <c r="ISF507" s="35"/>
      <c r="ISG507" s="106"/>
      <c r="ISH507" s="35"/>
      <c r="ISI507" s="106"/>
      <c r="ISJ507" s="35"/>
      <c r="ISK507" s="106"/>
      <c r="ISL507" s="35"/>
      <c r="ISM507" s="106"/>
      <c r="ISN507" s="35"/>
      <c r="ISO507" s="106"/>
      <c r="ISP507" s="35"/>
      <c r="ISQ507" s="106"/>
      <c r="ISR507" s="35"/>
      <c r="ISS507" s="106"/>
      <c r="IST507" s="35"/>
      <c r="ISU507" s="106"/>
      <c r="ISV507" s="35"/>
      <c r="ISW507" s="106"/>
      <c r="ISX507" s="35"/>
      <c r="ISY507" s="106"/>
      <c r="ISZ507" s="35"/>
      <c r="ITA507" s="106"/>
      <c r="ITB507" s="35"/>
      <c r="ITC507" s="106"/>
      <c r="ITD507" s="35"/>
      <c r="ITE507" s="106"/>
      <c r="ITF507" s="35"/>
      <c r="ITG507" s="106"/>
      <c r="ITH507" s="35"/>
      <c r="ITI507" s="106"/>
      <c r="ITJ507" s="35"/>
      <c r="ITK507" s="106"/>
      <c r="ITL507" s="35"/>
      <c r="ITM507" s="106"/>
      <c r="ITN507" s="35"/>
      <c r="ITO507" s="106"/>
      <c r="ITP507" s="35"/>
      <c r="ITQ507" s="106"/>
      <c r="ITR507" s="35"/>
      <c r="ITS507" s="106"/>
      <c r="ITT507" s="35"/>
      <c r="ITU507" s="106"/>
      <c r="ITV507" s="35"/>
      <c r="ITW507" s="106"/>
      <c r="ITX507" s="35"/>
      <c r="ITY507" s="106"/>
      <c r="ITZ507" s="35"/>
      <c r="IUA507" s="106"/>
      <c r="IUB507" s="35"/>
      <c r="IUC507" s="106"/>
      <c r="IUD507" s="35"/>
      <c r="IUE507" s="106"/>
      <c r="IUF507" s="35"/>
      <c r="IUG507" s="106"/>
      <c r="IUH507" s="35"/>
      <c r="IUI507" s="106"/>
      <c r="IUJ507" s="35"/>
      <c r="IUK507" s="106"/>
      <c r="IUL507" s="35"/>
      <c r="IUM507" s="106"/>
      <c r="IUN507" s="35"/>
      <c r="IUO507" s="106"/>
      <c r="IUP507" s="35"/>
      <c r="IUQ507" s="106"/>
      <c r="IUR507" s="35"/>
      <c r="IUS507" s="106"/>
      <c r="IUT507" s="35"/>
      <c r="IUU507" s="106"/>
      <c r="IUV507" s="35"/>
      <c r="IUW507" s="106"/>
      <c r="IUX507" s="35"/>
      <c r="IUY507" s="106"/>
      <c r="IUZ507" s="35"/>
      <c r="IVA507" s="106"/>
      <c r="IVB507" s="35"/>
      <c r="IVC507" s="106"/>
      <c r="IVD507" s="35"/>
      <c r="IVE507" s="106"/>
      <c r="IVF507" s="35"/>
      <c r="IVG507" s="106"/>
      <c r="IVH507" s="35"/>
      <c r="IVI507" s="106"/>
      <c r="IVJ507" s="35"/>
      <c r="IVK507" s="106"/>
      <c r="IVL507" s="35"/>
      <c r="IVM507" s="106"/>
      <c r="IVN507" s="35"/>
      <c r="IVO507" s="106"/>
      <c r="IVP507" s="35"/>
      <c r="IVQ507" s="106"/>
      <c r="IVR507" s="35"/>
      <c r="IVS507" s="106"/>
      <c r="IVT507" s="35"/>
      <c r="IVU507" s="106"/>
      <c r="IVV507" s="35"/>
      <c r="IVW507" s="106"/>
      <c r="IVX507" s="35"/>
      <c r="IVY507" s="106"/>
      <c r="IVZ507" s="35"/>
      <c r="IWA507" s="106"/>
      <c r="IWB507" s="35"/>
      <c r="IWC507" s="106"/>
      <c r="IWD507" s="35"/>
      <c r="IWE507" s="106"/>
      <c r="IWF507" s="35"/>
      <c r="IWG507" s="106"/>
      <c r="IWH507" s="35"/>
      <c r="IWI507" s="106"/>
      <c r="IWJ507" s="35"/>
      <c r="IWK507" s="106"/>
      <c r="IWL507" s="35"/>
      <c r="IWM507" s="106"/>
      <c r="IWN507" s="35"/>
      <c r="IWO507" s="106"/>
      <c r="IWP507" s="35"/>
      <c r="IWQ507" s="106"/>
      <c r="IWR507" s="35"/>
      <c r="IWS507" s="106"/>
      <c r="IWT507" s="35"/>
      <c r="IWU507" s="106"/>
      <c r="IWV507" s="35"/>
      <c r="IWW507" s="106"/>
      <c r="IWX507" s="35"/>
      <c r="IWY507" s="106"/>
      <c r="IWZ507" s="35"/>
      <c r="IXA507" s="106"/>
      <c r="IXB507" s="35"/>
      <c r="IXC507" s="106"/>
      <c r="IXD507" s="35"/>
      <c r="IXE507" s="106"/>
      <c r="IXF507" s="35"/>
      <c r="IXG507" s="106"/>
      <c r="IXH507" s="35"/>
      <c r="IXI507" s="106"/>
      <c r="IXJ507" s="35"/>
      <c r="IXK507" s="106"/>
      <c r="IXL507" s="35"/>
      <c r="IXM507" s="106"/>
      <c r="IXN507" s="35"/>
      <c r="IXO507" s="106"/>
      <c r="IXP507" s="35"/>
      <c r="IXQ507" s="106"/>
      <c r="IXR507" s="35"/>
      <c r="IXS507" s="106"/>
      <c r="IXT507" s="35"/>
      <c r="IXU507" s="106"/>
      <c r="IXV507" s="35"/>
      <c r="IXW507" s="106"/>
      <c r="IXX507" s="35"/>
      <c r="IXY507" s="106"/>
      <c r="IXZ507" s="35"/>
      <c r="IYA507" s="106"/>
      <c r="IYB507" s="35"/>
      <c r="IYC507" s="106"/>
      <c r="IYD507" s="35"/>
      <c r="IYE507" s="106"/>
      <c r="IYF507" s="35"/>
      <c r="IYG507" s="106"/>
      <c r="IYH507" s="35"/>
      <c r="IYI507" s="106"/>
      <c r="IYJ507" s="35"/>
      <c r="IYK507" s="106"/>
      <c r="IYL507" s="35"/>
      <c r="IYM507" s="106"/>
      <c r="IYN507" s="35"/>
      <c r="IYO507" s="106"/>
      <c r="IYP507" s="35"/>
      <c r="IYQ507" s="106"/>
      <c r="IYR507" s="35"/>
      <c r="IYS507" s="106"/>
      <c r="IYT507" s="35"/>
      <c r="IYU507" s="106"/>
      <c r="IYV507" s="35"/>
      <c r="IYW507" s="106"/>
      <c r="IYX507" s="35"/>
      <c r="IYY507" s="106"/>
      <c r="IYZ507" s="35"/>
      <c r="IZA507" s="106"/>
      <c r="IZB507" s="35"/>
      <c r="IZC507" s="106"/>
      <c r="IZD507" s="35"/>
      <c r="IZE507" s="106"/>
      <c r="IZF507" s="35"/>
      <c r="IZG507" s="106"/>
      <c r="IZH507" s="35"/>
      <c r="IZI507" s="106"/>
      <c r="IZJ507" s="35"/>
      <c r="IZK507" s="106"/>
      <c r="IZL507" s="35"/>
      <c r="IZM507" s="106"/>
      <c r="IZN507" s="35"/>
      <c r="IZO507" s="106"/>
      <c r="IZP507" s="35"/>
      <c r="IZQ507" s="106"/>
      <c r="IZR507" s="35"/>
      <c r="IZS507" s="106"/>
      <c r="IZT507" s="35"/>
      <c r="IZU507" s="106"/>
      <c r="IZV507" s="35"/>
      <c r="IZW507" s="106"/>
      <c r="IZX507" s="35"/>
      <c r="IZY507" s="106"/>
      <c r="IZZ507" s="35"/>
      <c r="JAA507" s="106"/>
      <c r="JAB507" s="35"/>
      <c r="JAC507" s="106"/>
      <c r="JAD507" s="35"/>
      <c r="JAE507" s="106"/>
      <c r="JAF507" s="35"/>
      <c r="JAG507" s="106"/>
      <c r="JAH507" s="35"/>
      <c r="JAI507" s="106"/>
      <c r="JAJ507" s="35"/>
      <c r="JAK507" s="106"/>
      <c r="JAL507" s="35"/>
      <c r="JAM507" s="106"/>
      <c r="JAN507" s="35"/>
      <c r="JAO507" s="106"/>
      <c r="JAP507" s="35"/>
      <c r="JAQ507" s="106"/>
      <c r="JAR507" s="35"/>
      <c r="JAS507" s="106"/>
      <c r="JAT507" s="35"/>
      <c r="JAU507" s="106"/>
      <c r="JAV507" s="35"/>
      <c r="JAW507" s="106"/>
      <c r="JAX507" s="35"/>
      <c r="JAY507" s="106"/>
      <c r="JAZ507" s="35"/>
      <c r="JBA507" s="106"/>
      <c r="JBB507" s="35"/>
      <c r="JBC507" s="106"/>
      <c r="JBD507" s="35"/>
      <c r="JBE507" s="106"/>
      <c r="JBF507" s="35"/>
      <c r="JBG507" s="106"/>
      <c r="JBH507" s="35"/>
      <c r="JBI507" s="106"/>
      <c r="JBJ507" s="35"/>
      <c r="JBK507" s="106"/>
      <c r="JBL507" s="35"/>
      <c r="JBM507" s="106"/>
      <c r="JBN507" s="35"/>
      <c r="JBO507" s="106"/>
      <c r="JBP507" s="35"/>
      <c r="JBQ507" s="106"/>
      <c r="JBR507" s="35"/>
      <c r="JBS507" s="106"/>
      <c r="JBT507" s="35"/>
      <c r="JBU507" s="106"/>
      <c r="JBV507" s="35"/>
      <c r="JBW507" s="106"/>
      <c r="JBX507" s="35"/>
      <c r="JBY507" s="106"/>
      <c r="JBZ507" s="35"/>
      <c r="JCA507" s="106"/>
      <c r="JCB507" s="35"/>
      <c r="JCC507" s="106"/>
      <c r="JCD507" s="35"/>
      <c r="JCE507" s="106"/>
      <c r="JCF507" s="35"/>
      <c r="JCG507" s="106"/>
      <c r="JCH507" s="35"/>
      <c r="JCI507" s="106"/>
      <c r="JCJ507" s="35"/>
      <c r="JCK507" s="106"/>
      <c r="JCL507" s="35"/>
      <c r="JCM507" s="106"/>
      <c r="JCN507" s="35"/>
      <c r="JCO507" s="106"/>
      <c r="JCP507" s="35"/>
      <c r="JCQ507" s="106"/>
      <c r="JCR507" s="35"/>
      <c r="JCS507" s="106"/>
      <c r="JCT507" s="35"/>
      <c r="JCU507" s="106"/>
      <c r="JCV507" s="35"/>
      <c r="JCW507" s="106"/>
      <c r="JCX507" s="35"/>
      <c r="JCY507" s="106"/>
      <c r="JCZ507" s="35"/>
      <c r="JDA507" s="106"/>
      <c r="JDB507" s="35"/>
      <c r="JDC507" s="106"/>
      <c r="JDD507" s="35"/>
      <c r="JDE507" s="106"/>
      <c r="JDF507" s="35"/>
      <c r="JDG507" s="106"/>
      <c r="JDH507" s="35"/>
      <c r="JDI507" s="106"/>
      <c r="JDJ507" s="35"/>
      <c r="JDK507" s="106"/>
      <c r="JDL507" s="35"/>
      <c r="JDM507" s="106"/>
      <c r="JDN507" s="35"/>
      <c r="JDO507" s="106"/>
      <c r="JDP507" s="35"/>
      <c r="JDQ507" s="106"/>
      <c r="JDR507" s="35"/>
      <c r="JDS507" s="106"/>
      <c r="JDT507" s="35"/>
      <c r="JDU507" s="106"/>
      <c r="JDV507" s="35"/>
      <c r="JDW507" s="106"/>
      <c r="JDX507" s="35"/>
      <c r="JDY507" s="106"/>
      <c r="JDZ507" s="35"/>
      <c r="JEA507" s="106"/>
      <c r="JEB507" s="35"/>
      <c r="JEC507" s="106"/>
      <c r="JED507" s="35"/>
      <c r="JEE507" s="106"/>
      <c r="JEF507" s="35"/>
      <c r="JEG507" s="106"/>
      <c r="JEH507" s="35"/>
      <c r="JEI507" s="106"/>
      <c r="JEJ507" s="35"/>
      <c r="JEK507" s="106"/>
      <c r="JEL507" s="35"/>
      <c r="JEM507" s="106"/>
      <c r="JEN507" s="35"/>
      <c r="JEO507" s="106"/>
      <c r="JEP507" s="35"/>
      <c r="JEQ507" s="106"/>
      <c r="JER507" s="35"/>
      <c r="JES507" s="106"/>
      <c r="JET507" s="35"/>
      <c r="JEU507" s="106"/>
      <c r="JEV507" s="35"/>
      <c r="JEW507" s="106"/>
      <c r="JEX507" s="35"/>
      <c r="JEY507" s="106"/>
      <c r="JEZ507" s="35"/>
      <c r="JFA507" s="106"/>
      <c r="JFB507" s="35"/>
      <c r="JFC507" s="106"/>
      <c r="JFD507" s="35"/>
      <c r="JFE507" s="106"/>
      <c r="JFF507" s="35"/>
      <c r="JFG507" s="106"/>
      <c r="JFH507" s="35"/>
      <c r="JFI507" s="106"/>
      <c r="JFJ507" s="35"/>
      <c r="JFK507" s="106"/>
      <c r="JFL507" s="35"/>
      <c r="JFM507" s="106"/>
      <c r="JFN507" s="35"/>
      <c r="JFO507" s="106"/>
      <c r="JFP507" s="35"/>
      <c r="JFQ507" s="106"/>
      <c r="JFR507" s="35"/>
      <c r="JFS507" s="106"/>
      <c r="JFT507" s="35"/>
      <c r="JFU507" s="106"/>
      <c r="JFV507" s="35"/>
      <c r="JFW507" s="106"/>
      <c r="JFX507" s="35"/>
      <c r="JFY507" s="106"/>
      <c r="JFZ507" s="35"/>
      <c r="JGA507" s="106"/>
      <c r="JGB507" s="35"/>
      <c r="JGC507" s="106"/>
      <c r="JGD507" s="35"/>
      <c r="JGE507" s="106"/>
      <c r="JGF507" s="35"/>
      <c r="JGG507" s="106"/>
      <c r="JGH507" s="35"/>
      <c r="JGI507" s="106"/>
      <c r="JGJ507" s="35"/>
      <c r="JGK507" s="106"/>
      <c r="JGL507" s="35"/>
      <c r="JGM507" s="106"/>
      <c r="JGN507" s="35"/>
      <c r="JGO507" s="106"/>
      <c r="JGP507" s="35"/>
      <c r="JGQ507" s="106"/>
      <c r="JGR507" s="35"/>
      <c r="JGS507" s="106"/>
      <c r="JGT507" s="35"/>
      <c r="JGU507" s="106"/>
      <c r="JGV507" s="35"/>
      <c r="JGW507" s="106"/>
      <c r="JGX507" s="35"/>
      <c r="JGY507" s="106"/>
      <c r="JGZ507" s="35"/>
      <c r="JHA507" s="106"/>
      <c r="JHB507" s="35"/>
      <c r="JHC507" s="106"/>
      <c r="JHD507" s="35"/>
      <c r="JHE507" s="106"/>
      <c r="JHF507" s="35"/>
      <c r="JHG507" s="106"/>
      <c r="JHH507" s="35"/>
      <c r="JHI507" s="106"/>
      <c r="JHJ507" s="35"/>
      <c r="JHK507" s="106"/>
      <c r="JHL507" s="35"/>
      <c r="JHM507" s="106"/>
      <c r="JHN507" s="35"/>
      <c r="JHO507" s="106"/>
      <c r="JHP507" s="35"/>
      <c r="JHQ507" s="106"/>
      <c r="JHR507" s="35"/>
      <c r="JHS507" s="106"/>
      <c r="JHT507" s="35"/>
      <c r="JHU507" s="106"/>
      <c r="JHV507" s="35"/>
      <c r="JHW507" s="106"/>
      <c r="JHX507" s="35"/>
      <c r="JHY507" s="106"/>
      <c r="JHZ507" s="35"/>
      <c r="JIA507" s="106"/>
      <c r="JIB507" s="35"/>
      <c r="JIC507" s="106"/>
      <c r="JID507" s="35"/>
      <c r="JIE507" s="106"/>
      <c r="JIF507" s="35"/>
      <c r="JIG507" s="106"/>
      <c r="JIH507" s="35"/>
      <c r="JII507" s="106"/>
      <c r="JIJ507" s="35"/>
      <c r="JIK507" s="106"/>
      <c r="JIL507" s="35"/>
      <c r="JIM507" s="106"/>
      <c r="JIN507" s="35"/>
      <c r="JIO507" s="106"/>
      <c r="JIP507" s="35"/>
      <c r="JIQ507" s="106"/>
      <c r="JIR507" s="35"/>
      <c r="JIS507" s="106"/>
      <c r="JIT507" s="35"/>
      <c r="JIU507" s="106"/>
      <c r="JIV507" s="35"/>
      <c r="JIW507" s="106"/>
      <c r="JIX507" s="35"/>
      <c r="JIY507" s="106"/>
      <c r="JIZ507" s="35"/>
      <c r="JJA507" s="106"/>
      <c r="JJB507" s="35"/>
      <c r="JJC507" s="106"/>
      <c r="JJD507" s="35"/>
      <c r="JJE507" s="106"/>
      <c r="JJF507" s="35"/>
      <c r="JJG507" s="106"/>
      <c r="JJH507" s="35"/>
      <c r="JJI507" s="106"/>
      <c r="JJJ507" s="35"/>
      <c r="JJK507" s="106"/>
      <c r="JJL507" s="35"/>
      <c r="JJM507" s="106"/>
      <c r="JJN507" s="35"/>
      <c r="JJO507" s="106"/>
      <c r="JJP507" s="35"/>
      <c r="JJQ507" s="106"/>
      <c r="JJR507" s="35"/>
      <c r="JJS507" s="106"/>
      <c r="JJT507" s="35"/>
      <c r="JJU507" s="106"/>
      <c r="JJV507" s="35"/>
      <c r="JJW507" s="106"/>
      <c r="JJX507" s="35"/>
      <c r="JJY507" s="106"/>
      <c r="JJZ507" s="35"/>
      <c r="JKA507" s="106"/>
      <c r="JKB507" s="35"/>
      <c r="JKC507" s="106"/>
      <c r="JKD507" s="35"/>
      <c r="JKE507" s="106"/>
      <c r="JKF507" s="35"/>
      <c r="JKG507" s="106"/>
      <c r="JKH507" s="35"/>
      <c r="JKI507" s="106"/>
      <c r="JKJ507" s="35"/>
      <c r="JKK507" s="106"/>
      <c r="JKL507" s="35"/>
      <c r="JKM507" s="106"/>
      <c r="JKN507" s="35"/>
      <c r="JKO507" s="106"/>
      <c r="JKP507" s="35"/>
      <c r="JKQ507" s="106"/>
      <c r="JKR507" s="35"/>
      <c r="JKS507" s="106"/>
      <c r="JKT507" s="35"/>
      <c r="JKU507" s="106"/>
      <c r="JKV507" s="35"/>
      <c r="JKW507" s="106"/>
      <c r="JKX507" s="35"/>
      <c r="JKY507" s="106"/>
      <c r="JKZ507" s="35"/>
      <c r="JLA507" s="106"/>
      <c r="JLB507" s="35"/>
      <c r="JLC507" s="106"/>
      <c r="JLD507" s="35"/>
      <c r="JLE507" s="106"/>
      <c r="JLF507" s="35"/>
      <c r="JLG507" s="106"/>
      <c r="JLH507" s="35"/>
      <c r="JLI507" s="106"/>
      <c r="JLJ507" s="35"/>
      <c r="JLK507" s="106"/>
      <c r="JLL507" s="35"/>
      <c r="JLM507" s="106"/>
      <c r="JLN507" s="35"/>
      <c r="JLO507" s="106"/>
      <c r="JLP507" s="35"/>
      <c r="JLQ507" s="106"/>
      <c r="JLR507" s="35"/>
      <c r="JLS507" s="106"/>
      <c r="JLT507" s="35"/>
      <c r="JLU507" s="106"/>
      <c r="JLV507" s="35"/>
      <c r="JLW507" s="106"/>
      <c r="JLX507" s="35"/>
      <c r="JLY507" s="106"/>
      <c r="JLZ507" s="35"/>
      <c r="JMA507" s="106"/>
      <c r="JMB507" s="35"/>
      <c r="JMC507" s="106"/>
      <c r="JMD507" s="35"/>
      <c r="JME507" s="106"/>
      <c r="JMF507" s="35"/>
      <c r="JMG507" s="106"/>
      <c r="JMH507" s="35"/>
      <c r="JMI507" s="106"/>
      <c r="JMJ507" s="35"/>
      <c r="JMK507" s="106"/>
      <c r="JML507" s="35"/>
      <c r="JMM507" s="106"/>
      <c r="JMN507" s="35"/>
      <c r="JMO507" s="106"/>
      <c r="JMP507" s="35"/>
      <c r="JMQ507" s="106"/>
      <c r="JMR507" s="35"/>
      <c r="JMS507" s="106"/>
      <c r="JMT507" s="35"/>
      <c r="JMU507" s="106"/>
      <c r="JMV507" s="35"/>
      <c r="JMW507" s="106"/>
      <c r="JMX507" s="35"/>
      <c r="JMY507" s="106"/>
      <c r="JMZ507" s="35"/>
      <c r="JNA507" s="106"/>
      <c r="JNB507" s="35"/>
      <c r="JNC507" s="106"/>
      <c r="JND507" s="35"/>
      <c r="JNE507" s="106"/>
      <c r="JNF507" s="35"/>
      <c r="JNG507" s="106"/>
      <c r="JNH507" s="35"/>
      <c r="JNI507" s="106"/>
      <c r="JNJ507" s="35"/>
      <c r="JNK507" s="106"/>
      <c r="JNL507" s="35"/>
      <c r="JNM507" s="106"/>
      <c r="JNN507" s="35"/>
      <c r="JNO507" s="106"/>
      <c r="JNP507" s="35"/>
      <c r="JNQ507" s="106"/>
      <c r="JNR507" s="35"/>
      <c r="JNS507" s="106"/>
      <c r="JNT507" s="35"/>
      <c r="JNU507" s="106"/>
      <c r="JNV507" s="35"/>
      <c r="JNW507" s="106"/>
      <c r="JNX507" s="35"/>
      <c r="JNY507" s="106"/>
      <c r="JNZ507" s="35"/>
      <c r="JOA507" s="106"/>
      <c r="JOB507" s="35"/>
      <c r="JOC507" s="106"/>
      <c r="JOD507" s="35"/>
      <c r="JOE507" s="106"/>
      <c r="JOF507" s="35"/>
      <c r="JOG507" s="106"/>
      <c r="JOH507" s="35"/>
      <c r="JOI507" s="106"/>
      <c r="JOJ507" s="35"/>
      <c r="JOK507" s="106"/>
      <c r="JOL507" s="35"/>
      <c r="JOM507" s="106"/>
      <c r="JON507" s="35"/>
      <c r="JOO507" s="106"/>
      <c r="JOP507" s="35"/>
      <c r="JOQ507" s="106"/>
      <c r="JOR507" s="35"/>
      <c r="JOS507" s="106"/>
      <c r="JOT507" s="35"/>
      <c r="JOU507" s="106"/>
      <c r="JOV507" s="35"/>
      <c r="JOW507" s="106"/>
      <c r="JOX507" s="35"/>
      <c r="JOY507" s="106"/>
      <c r="JOZ507" s="35"/>
      <c r="JPA507" s="106"/>
      <c r="JPB507" s="35"/>
      <c r="JPC507" s="106"/>
      <c r="JPD507" s="35"/>
      <c r="JPE507" s="106"/>
      <c r="JPF507" s="35"/>
      <c r="JPG507" s="106"/>
      <c r="JPH507" s="35"/>
      <c r="JPI507" s="106"/>
      <c r="JPJ507" s="35"/>
      <c r="JPK507" s="106"/>
      <c r="JPL507" s="35"/>
      <c r="JPM507" s="106"/>
      <c r="JPN507" s="35"/>
      <c r="JPO507" s="106"/>
      <c r="JPP507" s="35"/>
      <c r="JPQ507" s="106"/>
      <c r="JPR507" s="35"/>
      <c r="JPS507" s="106"/>
      <c r="JPT507" s="35"/>
      <c r="JPU507" s="106"/>
      <c r="JPV507" s="35"/>
      <c r="JPW507" s="106"/>
      <c r="JPX507" s="35"/>
      <c r="JPY507" s="106"/>
      <c r="JPZ507" s="35"/>
      <c r="JQA507" s="106"/>
      <c r="JQB507" s="35"/>
      <c r="JQC507" s="106"/>
      <c r="JQD507" s="35"/>
      <c r="JQE507" s="106"/>
      <c r="JQF507" s="35"/>
      <c r="JQG507" s="106"/>
      <c r="JQH507" s="35"/>
      <c r="JQI507" s="106"/>
      <c r="JQJ507" s="35"/>
      <c r="JQK507" s="106"/>
      <c r="JQL507" s="35"/>
      <c r="JQM507" s="106"/>
      <c r="JQN507" s="35"/>
      <c r="JQO507" s="106"/>
      <c r="JQP507" s="35"/>
      <c r="JQQ507" s="106"/>
      <c r="JQR507" s="35"/>
      <c r="JQS507" s="106"/>
      <c r="JQT507" s="35"/>
      <c r="JQU507" s="106"/>
      <c r="JQV507" s="35"/>
      <c r="JQW507" s="106"/>
      <c r="JQX507" s="35"/>
      <c r="JQY507" s="106"/>
      <c r="JQZ507" s="35"/>
      <c r="JRA507" s="106"/>
      <c r="JRB507" s="35"/>
      <c r="JRC507" s="106"/>
      <c r="JRD507" s="35"/>
      <c r="JRE507" s="106"/>
      <c r="JRF507" s="35"/>
      <c r="JRG507" s="106"/>
      <c r="JRH507" s="35"/>
      <c r="JRI507" s="106"/>
      <c r="JRJ507" s="35"/>
      <c r="JRK507" s="106"/>
      <c r="JRL507" s="35"/>
      <c r="JRM507" s="106"/>
      <c r="JRN507" s="35"/>
      <c r="JRO507" s="106"/>
      <c r="JRP507" s="35"/>
      <c r="JRQ507" s="106"/>
      <c r="JRR507" s="35"/>
      <c r="JRS507" s="106"/>
      <c r="JRT507" s="35"/>
      <c r="JRU507" s="106"/>
      <c r="JRV507" s="35"/>
      <c r="JRW507" s="106"/>
      <c r="JRX507" s="35"/>
      <c r="JRY507" s="106"/>
      <c r="JRZ507" s="35"/>
      <c r="JSA507" s="106"/>
      <c r="JSB507" s="35"/>
      <c r="JSC507" s="106"/>
      <c r="JSD507" s="35"/>
      <c r="JSE507" s="106"/>
      <c r="JSF507" s="35"/>
      <c r="JSG507" s="106"/>
      <c r="JSH507" s="35"/>
      <c r="JSI507" s="106"/>
      <c r="JSJ507" s="35"/>
      <c r="JSK507" s="106"/>
      <c r="JSL507" s="35"/>
      <c r="JSM507" s="106"/>
      <c r="JSN507" s="35"/>
      <c r="JSO507" s="106"/>
      <c r="JSP507" s="35"/>
      <c r="JSQ507" s="106"/>
      <c r="JSR507" s="35"/>
      <c r="JSS507" s="106"/>
      <c r="JST507" s="35"/>
      <c r="JSU507" s="106"/>
      <c r="JSV507" s="35"/>
      <c r="JSW507" s="106"/>
      <c r="JSX507" s="35"/>
      <c r="JSY507" s="106"/>
      <c r="JSZ507" s="35"/>
      <c r="JTA507" s="106"/>
      <c r="JTB507" s="35"/>
      <c r="JTC507" s="106"/>
      <c r="JTD507" s="35"/>
      <c r="JTE507" s="106"/>
      <c r="JTF507" s="35"/>
      <c r="JTG507" s="106"/>
      <c r="JTH507" s="35"/>
      <c r="JTI507" s="106"/>
      <c r="JTJ507" s="35"/>
      <c r="JTK507" s="106"/>
      <c r="JTL507" s="35"/>
      <c r="JTM507" s="106"/>
      <c r="JTN507" s="35"/>
      <c r="JTO507" s="106"/>
      <c r="JTP507" s="35"/>
      <c r="JTQ507" s="106"/>
      <c r="JTR507" s="35"/>
      <c r="JTS507" s="106"/>
      <c r="JTT507" s="35"/>
      <c r="JTU507" s="106"/>
      <c r="JTV507" s="35"/>
      <c r="JTW507" s="106"/>
      <c r="JTX507" s="35"/>
      <c r="JTY507" s="106"/>
      <c r="JTZ507" s="35"/>
      <c r="JUA507" s="106"/>
      <c r="JUB507" s="35"/>
      <c r="JUC507" s="106"/>
      <c r="JUD507" s="35"/>
      <c r="JUE507" s="106"/>
      <c r="JUF507" s="35"/>
      <c r="JUG507" s="106"/>
      <c r="JUH507" s="35"/>
      <c r="JUI507" s="106"/>
      <c r="JUJ507" s="35"/>
      <c r="JUK507" s="106"/>
      <c r="JUL507" s="35"/>
      <c r="JUM507" s="106"/>
      <c r="JUN507" s="35"/>
      <c r="JUO507" s="106"/>
      <c r="JUP507" s="35"/>
      <c r="JUQ507" s="106"/>
      <c r="JUR507" s="35"/>
      <c r="JUS507" s="106"/>
      <c r="JUT507" s="35"/>
      <c r="JUU507" s="106"/>
      <c r="JUV507" s="35"/>
      <c r="JUW507" s="106"/>
      <c r="JUX507" s="35"/>
      <c r="JUY507" s="106"/>
      <c r="JUZ507" s="35"/>
      <c r="JVA507" s="106"/>
      <c r="JVB507" s="35"/>
      <c r="JVC507" s="106"/>
      <c r="JVD507" s="35"/>
      <c r="JVE507" s="106"/>
      <c r="JVF507" s="35"/>
      <c r="JVG507" s="106"/>
      <c r="JVH507" s="35"/>
      <c r="JVI507" s="106"/>
      <c r="JVJ507" s="35"/>
      <c r="JVK507" s="106"/>
      <c r="JVL507" s="35"/>
      <c r="JVM507" s="106"/>
      <c r="JVN507" s="35"/>
      <c r="JVO507" s="106"/>
      <c r="JVP507" s="35"/>
      <c r="JVQ507" s="106"/>
      <c r="JVR507" s="35"/>
      <c r="JVS507" s="106"/>
      <c r="JVT507" s="35"/>
      <c r="JVU507" s="106"/>
      <c r="JVV507" s="35"/>
      <c r="JVW507" s="106"/>
      <c r="JVX507" s="35"/>
      <c r="JVY507" s="106"/>
      <c r="JVZ507" s="35"/>
      <c r="JWA507" s="106"/>
      <c r="JWB507" s="35"/>
      <c r="JWC507" s="106"/>
      <c r="JWD507" s="35"/>
      <c r="JWE507" s="106"/>
      <c r="JWF507" s="35"/>
      <c r="JWG507" s="106"/>
      <c r="JWH507" s="35"/>
      <c r="JWI507" s="106"/>
      <c r="JWJ507" s="35"/>
      <c r="JWK507" s="106"/>
      <c r="JWL507" s="35"/>
      <c r="JWM507" s="106"/>
      <c r="JWN507" s="35"/>
      <c r="JWO507" s="106"/>
      <c r="JWP507" s="35"/>
      <c r="JWQ507" s="106"/>
      <c r="JWR507" s="35"/>
      <c r="JWS507" s="106"/>
      <c r="JWT507" s="35"/>
      <c r="JWU507" s="106"/>
      <c r="JWV507" s="35"/>
      <c r="JWW507" s="106"/>
      <c r="JWX507" s="35"/>
      <c r="JWY507" s="106"/>
      <c r="JWZ507" s="35"/>
      <c r="JXA507" s="106"/>
      <c r="JXB507" s="35"/>
      <c r="JXC507" s="106"/>
      <c r="JXD507" s="35"/>
      <c r="JXE507" s="106"/>
      <c r="JXF507" s="35"/>
      <c r="JXG507" s="106"/>
      <c r="JXH507" s="35"/>
      <c r="JXI507" s="106"/>
      <c r="JXJ507" s="35"/>
      <c r="JXK507" s="106"/>
      <c r="JXL507" s="35"/>
      <c r="JXM507" s="106"/>
      <c r="JXN507" s="35"/>
      <c r="JXO507" s="106"/>
      <c r="JXP507" s="35"/>
      <c r="JXQ507" s="106"/>
      <c r="JXR507" s="35"/>
      <c r="JXS507" s="106"/>
      <c r="JXT507" s="35"/>
      <c r="JXU507" s="106"/>
      <c r="JXV507" s="35"/>
      <c r="JXW507" s="106"/>
      <c r="JXX507" s="35"/>
      <c r="JXY507" s="106"/>
      <c r="JXZ507" s="35"/>
      <c r="JYA507" s="106"/>
      <c r="JYB507" s="35"/>
      <c r="JYC507" s="106"/>
      <c r="JYD507" s="35"/>
      <c r="JYE507" s="106"/>
      <c r="JYF507" s="35"/>
      <c r="JYG507" s="106"/>
      <c r="JYH507" s="35"/>
      <c r="JYI507" s="106"/>
      <c r="JYJ507" s="35"/>
      <c r="JYK507" s="106"/>
      <c r="JYL507" s="35"/>
      <c r="JYM507" s="106"/>
      <c r="JYN507" s="35"/>
      <c r="JYO507" s="106"/>
      <c r="JYP507" s="35"/>
      <c r="JYQ507" s="106"/>
      <c r="JYR507" s="35"/>
      <c r="JYS507" s="106"/>
      <c r="JYT507" s="35"/>
      <c r="JYU507" s="106"/>
      <c r="JYV507" s="35"/>
      <c r="JYW507" s="106"/>
      <c r="JYX507" s="35"/>
      <c r="JYY507" s="106"/>
      <c r="JYZ507" s="35"/>
      <c r="JZA507" s="106"/>
      <c r="JZB507" s="35"/>
      <c r="JZC507" s="106"/>
      <c r="JZD507" s="35"/>
      <c r="JZE507" s="106"/>
      <c r="JZF507" s="35"/>
      <c r="JZG507" s="106"/>
      <c r="JZH507" s="35"/>
      <c r="JZI507" s="106"/>
      <c r="JZJ507" s="35"/>
      <c r="JZK507" s="106"/>
      <c r="JZL507" s="35"/>
      <c r="JZM507" s="106"/>
      <c r="JZN507" s="35"/>
      <c r="JZO507" s="106"/>
      <c r="JZP507" s="35"/>
      <c r="JZQ507" s="106"/>
      <c r="JZR507" s="35"/>
      <c r="JZS507" s="106"/>
      <c r="JZT507" s="35"/>
      <c r="JZU507" s="106"/>
      <c r="JZV507" s="35"/>
      <c r="JZW507" s="106"/>
      <c r="JZX507" s="35"/>
      <c r="JZY507" s="106"/>
      <c r="JZZ507" s="35"/>
      <c r="KAA507" s="106"/>
      <c r="KAB507" s="35"/>
      <c r="KAC507" s="106"/>
      <c r="KAD507" s="35"/>
      <c r="KAE507" s="106"/>
      <c r="KAF507" s="35"/>
      <c r="KAG507" s="106"/>
      <c r="KAH507" s="35"/>
      <c r="KAI507" s="106"/>
      <c r="KAJ507" s="35"/>
      <c r="KAK507" s="106"/>
      <c r="KAL507" s="35"/>
      <c r="KAM507" s="106"/>
      <c r="KAN507" s="35"/>
      <c r="KAO507" s="106"/>
      <c r="KAP507" s="35"/>
      <c r="KAQ507" s="106"/>
      <c r="KAR507" s="35"/>
      <c r="KAS507" s="106"/>
      <c r="KAT507" s="35"/>
      <c r="KAU507" s="106"/>
      <c r="KAV507" s="35"/>
      <c r="KAW507" s="106"/>
      <c r="KAX507" s="35"/>
      <c r="KAY507" s="106"/>
      <c r="KAZ507" s="35"/>
      <c r="KBA507" s="106"/>
      <c r="KBB507" s="35"/>
      <c r="KBC507" s="106"/>
      <c r="KBD507" s="35"/>
      <c r="KBE507" s="106"/>
      <c r="KBF507" s="35"/>
      <c r="KBG507" s="106"/>
      <c r="KBH507" s="35"/>
      <c r="KBI507" s="106"/>
      <c r="KBJ507" s="35"/>
      <c r="KBK507" s="106"/>
      <c r="KBL507" s="35"/>
      <c r="KBM507" s="106"/>
      <c r="KBN507" s="35"/>
      <c r="KBO507" s="106"/>
      <c r="KBP507" s="35"/>
      <c r="KBQ507" s="106"/>
      <c r="KBR507" s="35"/>
      <c r="KBS507" s="106"/>
      <c r="KBT507" s="35"/>
      <c r="KBU507" s="106"/>
      <c r="KBV507" s="35"/>
      <c r="KBW507" s="106"/>
      <c r="KBX507" s="35"/>
      <c r="KBY507" s="106"/>
      <c r="KBZ507" s="35"/>
      <c r="KCA507" s="106"/>
      <c r="KCB507" s="35"/>
      <c r="KCC507" s="106"/>
      <c r="KCD507" s="35"/>
      <c r="KCE507" s="106"/>
      <c r="KCF507" s="35"/>
      <c r="KCG507" s="106"/>
      <c r="KCH507" s="35"/>
      <c r="KCI507" s="106"/>
      <c r="KCJ507" s="35"/>
      <c r="KCK507" s="106"/>
      <c r="KCL507" s="35"/>
      <c r="KCM507" s="106"/>
      <c r="KCN507" s="35"/>
      <c r="KCO507" s="106"/>
      <c r="KCP507" s="35"/>
      <c r="KCQ507" s="106"/>
      <c r="KCR507" s="35"/>
      <c r="KCS507" s="106"/>
      <c r="KCT507" s="35"/>
      <c r="KCU507" s="106"/>
      <c r="KCV507" s="35"/>
      <c r="KCW507" s="106"/>
      <c r="KCX507" s="35"/>
      <c r="KCY507" s="106"/>
      <c r="KCZ507" s="35"/>
      <c r="KDA507" s="106"/>
      <c r="KDB507" s="35"/>
      <c r="KDC507" s="106"/>
      <c r="KDD507" s="35"/>
      <c r="KDE507" s="106"/>
      <c r="KDF507" s="35"/>
      <c r="KDG507" s="106"/>
      <c r="KDH507" s="35"/>
      <c r="KDI507" s="106"/>
      <c r="KDJ507" s="35"/>
      <c r="KDK507" s="106"/>
      <c r="KDL507" s="35"/>
      <c r="KDM507" s="106"/>
      <c r="KDN507" s="35"/>
      <c r="KDO507" s="106"/>
      <c r="KDP507" s="35"/>
      <c r="KDQ507" s="106"/>
      <c r="KDR507" s="35"/>
      <c r="KDS507" s="106"/>
      <c r="KDT507" s="35"/>
      <c r="KDU507" s="106"/>
      <c r="KDV507" s="35"/>
      <c r="KDW507" s="106"/>
      <c r="KDX507" s="35"/>
      <c r="KDY507" s="106"/>
      <c r="KDZ507" s="35"/>
      <c r="KEA507" s="106"/>
      <c r="KEB507" s="35"/>
      <c r="KEC507" s="106"/>
      <c r="KED507" s="35"/>
      <c r="KEE507" s="106"/>
      <c r="KEF507" s="35"/>
      <c r="KEG507" s="106"/>
      <c r="KEH507" s="35"/>
      <c r="KEI507" s="106"/>
      <c r="KEJ507" s="35"/>
      <c r="KEK507" s="106"/>
      <c r="KEL507" s="35"/>
      <c r="KEM507" s="106"/>
      <c r="KEN507" s="35"/>
      <c r="KEO507" s="106"/>
      <c r="KEP507" s="35"/>
      <c r="KEQ507" s="106"/>
      <c r="KER507" s="35"/>
      <c r="KES507" s="106"/>
      <c r="KET507" s="35"/>
      <c r="KEU507" s="106"/>
      <c r="KEV507" s="35"/>
      <c r="KEW507" s="106"/>
      <c r="KEX507" s="35"/>
      <c r="KEY507" s="106"/>
      <c r="KEZ507" s="35"/>
      <c r="KFA507" s="106"/>
      <c r="KFB507" s="35"/>
      <c r="KFC507" s="106"/>
      <c r="KFD507" s="35"/>
      <c r="KFE507" s="106"/>
      <c r="KFF507" s="35"/>
      <c r="KFG507" s="106"/>
      <c r="KFH507" s="35"/>
      <c r="KFI507" s="106"/>
      <c r="KFJ507" s="35"/>
      <c r="KFK507" s="106"/>
      <c r="KFL507" s="35"/>
      <c r="KFM507" s="106"/>
      <c r="KFN507" s="35"/>
      <c r="KFO507" s="106"/>
      <c r="KFP507" s="35"/>
      <c r="KFQ507" s="106"/>
      <c r="KFR507" s="35"/>
      <c r="KFS507" s="106"/>
      <c r="KFT507" s="35"/>
      <c r="KFU507" s="106"/>
      <c r="KFV507" s="35"/>
      <c r="KFW507" s="106"/>
      <c r="KFX507" s="35"/>
      <c r="KFY507" s="106"/>
      <c r="KFZ507" s="35"/>
      <c r="KGA507" s="106"/>
      <c r="KGB507" s="35"/>
      <c r="KGC507" s="106"/>
      <c r="KGD507" s="35"/>
      <c r="KGE507" s="106"/>
      <c r="KGF507" s="35"/>
      <c r="KGG507" s="106"/>
      <c r="KGH507" s="35"/>
      <c r="KGI507" s="106"/>
      <c r="KGJ507" s="35"/>
      <c r="KGK507" s="106"/>
      <c r="KGL507" s="35"/>
      <c r="KGM507" s="106"/>
      <c r="KGN507" s="35"/>
      <c r="KGO507" s="106"/>
      <c r="KGP507" s="35"/>
      <c r="KGQ507" s="106"/>
      <c r="KGR507" s="35"/>
      <c r="KGS507" s="106"/>
      <c r="KGT507" s="35"/>
      <c r="KGU507" s="106"/>
      <c r="KGV507" s="35"/>
      <c r="KGW507" s="106"/>
      <c r="KGX507" s="35"/>
      <c r="KGY507" s="106"/>
      <c r="KGZ507" s="35"/>
      <c r="KHA507" s="106"/>
      <c r="KHB507" s="35"/>
      <c r="KHC507" s="106"/>
      <c r="KHD507" s="35"/>
      <c r="KHE507" s="106"/>
      <c r="KHF507" s="35"/>
      <c r="KHG507" s="106"/>
      <c r="KHH507" s="35"/>
      <c r="KHI507" s="106"/>
      <c r="KHJ507" s="35"/>
      <c r="KHK507" s="106"/>
      <c r="KHL507" s="35"/>
      <c r="KHM507" s="106"/>
      <c r="KHN507" s="35"/>
      <c r="KHO507" s="106"/>
      <c r="KHP507" s="35"/>
      <c r="KHQ507" s="106"/>
      <c r="KHR507" s="35"/>
      <c r="KHS507" s="106"/>
      <c r="KHT507" s="35"/>
      <c r="KHU507" s="106"/>
      <c r="KHV507" s="35"/>
      <c r="KHW507" s="106"/>
      <c r="KHX507" s="35"/>
      <c r="KHY507" s="106"/>
      <c r="KHZ507" s="35"/>
      <c r="KIA507" s="106"/>
      <c r="KIB507" s="35"/>
      <c r="KIC507" s="106"/>
      <c r="KID507" s="35"/>
      <c r="KIE507" s="106"/>
      <c r="KIF507" s="35"/>
      <c r="KIG507" s="106"/>
      <c r="KIH507" s="35"/>
      <c r="KII507" s="106"/>
      <c r="KIJ507" s="35"/>
      <c r="KIK507" s="106"/>
      <c r="KIL507" s="35"/>
      <c r="KIM507" s="106"/>
      <c r="KIN507" s="35"/>
      <c r="KIO507" s="106"/>
      <c r="KIP507" s="35"/>
      <c r="KIQ507" s="106"/>
      <c r="KIR507" s="35"/>
      <c r="KIS507" s="106"/>
      <c r="KIT507" s="35"/>
      <c r="KIU507" s="106"/>
      <c r="KIV507" s="35"/>
      <c r="KIW507" s="106"/>
      <c r="KIX507" s="35"/>
      <c r="KIY507" s="106"/>
      <c r="KIZ507" s="35"/>
      <c r="KJA507" s="106"/>
      <c r="KJB507" s="35"/>
      <c r="KJC507" s="106"/>
      <c r="KJD507" s="35"/>
      <c r="KJE507" s="106"/>
      <c r="KJF507" s="35"/>
      <c r="KJG507" s="106"/>
      <c r="KJH507" s="35"/>
      <c r="KJI507" s="106"/>
      <c r="KJJ507" s="35"/>
      <c r="KJK507" s="106"/>
      <c r="KJL507" s="35"/>
      <c r="KJM507" s="106"/>
      <c r="KJN507" s="35"/>
      <c r="KJO507" s="106"/>
      <c r="KJP507" s="35"/>
      <c r="KJQ507" s="106"/>
      <c r="KJR507" s="35"/>
      <c r="KJS507" s="106"/>
      <c r="KJT507" s="35"/>
      <c r="KJU507" s="106"/>
      <c r="KJV507" s="35"/>
      <c r="KJW507" s="106"/>
      <c r="KJX507" s="35"/>
      <c r="KJY507" s="106"/>
      <c r="KJZ507" s="35"/>
      <c r="KKA507" s="106"/>
      <c r="KKB507" s="35"/>
      <c r="KKC507" s="106"/>
      <c r="KKD507" s="35"/>
      <c r="KKE507" s="106"/>
      <c r="KKF507" s="35"/>
      <c r="KKG507" s="106"/>
      <c r="KKH507" s="35"/>
      <c r="KKI507" s="106"/>
      <c r="KKJ507" s="35"/>
      <c r="KKK507" s="106"/>
      <c r="KKL507" s="35"/>
      <c r="KKM507" s="106"/>
      <c r="KKN507" s="35"/>
      <c r="KKO507" s="106"/>
      <c r="KKP507" s="35"/>
      <c r="KKQ507" s="106"/>
      <c r="KKR507" s="35"/>
      <c r="KKS507" s="106"/>
      <c r="KKT507" s="35"/>
      <c r="KKU507" s="106"/>
      <c r="KKV507" s="35"/>
      <c r="KKW507" s="106"/>
      <c r="KKX507" s="35"/>
      <c r="KKY507" s="106"/>
      <c r="KKZ507" s="35"/>
      <c r="KLA507" s="106"/>
      <c r="KLB507" s="35"/>
      <c r="KLC507" s="106"/>
      <c r="KLD507" s="35"/>
      <c r="KLE507" s="106"/>
      <c r="KLF507" s="35"/>
      <c r="KLG507" s="106"/>
      <c r="KLH507" s="35"/>
      <c r="KLI507" s="106"/>
      <c r="KLJ507" s="35"/>
      <c r="KLK507" s="106"/>
      <c r="KLL507" s="35"/>
      <c r="KLM507" s="106"/>
      <c r="KLN507" s="35"/>
      <c r="KLO507" s="106"/>
      <c r="KLP507" s="35"/>
      <c r="KLQ507" s="106"/>
      <c r="KLR507" s="35"/>
      <c r="KLS507" s="106"/>
      <c r="KLT507" s="35"/>
      <c r="KLU507" s="106"/>
      <c r="KLV507" s="35"/>
      <c r="KLW507" s="106"/>
      <c r="KLX507" s="35"/>
      <c r="KLY507" s="106"/>
      <c r="KLZ507" s="35"/>
      <c r="KMA507" s="106"/>
      <c r="KMB507" s="35"/>
      <c r="KMC507" s="106"/>
      <c r="KMD507" s="35"/>
      <c r="KME507" s="106"/>
      <c r="KMF507" s="35"/>
      <c r="KMG507" s="106"/>
      <c r="KMH507" s="35"/>
      <c r="KMI507" s="106"/>
      <c r="KMJ507" s="35"/>
      <c r="KMK507" s="106"/>
      <c r="KML507" s="35"/>
      <c r="KMM507" s="106"/>
      <c r="KMN507" s="35"/>
      <c r="KMO507" s="106"/>
      <c r="KMP507" s="35"/>
      <c r="KMQ507" s="106"/>
      <c r="KMR507" s="35"/>
      <c r="KMS507" s="106"/>
      <c r="KMT507" s="35"/>
      <c r="KMU507" s="106"/>
      <c r="KMV507" s="35"/>
      <c r="KMW507" s="106"/>
      <c r="KMX507" s="35"/>
      <c r="KMY507" s="106"/>
      <c r="KMZ507" s="35"/>
      <c r="KNA507" s="106"/>
      <c r="KNB507" s="35"/>
      <c r="KNC507" s="106"/>
      <c r="KND507" s="35"/>
      <c r="KNE507" s="106"/>
      <c r="KNF507" s="35"/>
      <c r="KNG507" s="106"/>
      <c r="KNH507" s="35"/>
      <c r="KNI507" s="106"/>
      <c r="KNJ507" s="35"/>
      <c r="KNK507" s="106"/>
      <c r="KNL507" s="35"/>
      <c r="KNM507" s="106"/>
      <c r="KNN507" s="35"/>
      <c r="KNO507" s="106"/>
      <c r="KNP507" s="35"/>
      <c r="KNQ507" s="106"/>
      <c r="KNR507" s="35"/>
      <c r="KNS507" s="106"/>
      <c r="KNT507" s="35"/>
      <c r="KNU507" s="106"/>
      <c r="KNV507" s="35"/>
      <c r="KNW507" s="106"/>
      <c r="KNX507" s="35"/>
      <c r="KNY507" s="106"/>
      <c r="KNZ507" s="35"/>
      <c r="KOA507" s="106"/>
      <c r="KOB507" s="35"/>
      <c r="KOC507" s="106"/>
      <c r="KOD507" s="35"/>
      <c r="KOE507" s="106"/>
      <c r="KOF507" s="35"/>
      <c r="KOG507" s="106"/>
      <c r="KOH507" s="35"/>
      <c r="KOI507" s="106"/>
      <c r="KOJ507" s="35"/>
      <c r="KOK507" s="106"/>
      <c r="KOL507" s="35"/>
      <c r="KOM507" s="106"/>
      <c r="KON507" s="35"/>
      <c r="KOO507" s="106"/>
      <c r="KOP507" s="35"/>
      <c r="KOQ507" s="106"/>
      <c r="KOR507" s="35"/>
      <c r="KOS507" s="106"/>
      <c r="KOT507" s="35"/>
      <c r="KOU507" s="106"/>
      <c r="KOV507" s="35"/>
      <c r="KOW507" s="106"/>
      <c r="KOX507" s="35"/>
      <c r="KOY507" s="106"/>
      <c r="KOZ507" s="35"/>
      <c r="KPA507" s="106"/>
      <c r="KPB507" s="35"/>
      <c r="KPC507" s="106"/>
      <c r="KPD507" s="35"/>
      <c r="KPE507" s="106"/>
      <c r="KPF507" s="35"/>
      <c r="KPG507" s="106"/>
      <c r="KPH507" s="35"/>
      <c r="KPI507" s="106"/>
      <c r="KPJ507" s="35"/>
      <c r="KPK507" s="106"/>
      <c r="KPL507" s="35"/>
      <c r="KPM507" s="106"/>
      <c r="KPN507" s="35"/>
      <c r="KPO507" s="106"/>
      <c r="KPP507" s="35"/>
      <c r="KPQ507" s="106"/>
      <c r="KPR507" s="35"/>
      <c r="KPS507" s="106"/>
      <c r="KPT507" s="35"/>
      <c r="KPU507" s="106"/>
      <c r="KPV507" s="35"/>
      <c r="KPW507" s="106"/>
      <c r="KPX507" s="35"/>
      <c r="KPY507" s="106"/>
      <c r="KPZ507" s="35"/>
      <c r="KQA507" s="106"/>
      <c r="KQB507" s="35"/>
      <c r="KQC507" s="106"/>
      <c r="KQD507" s="35"/>
      <c r="KQE507" s="106"/>
      <c r="KQF507" s="35"/>
      <c r="KQG507" s="106"/>
      <c r="KQH507" s="35"/>
      <c r="KQI507" s="106"/>
      <c r="KQJ507" s="35"/>
      <c r="KQK507" s="106"/>
      <c r="KQL507" s="35"/>
      <c r="KQM507" s="106"/>
      <c r="KQN507" s="35"/>
      <c r="KQO507" s="106"/>
      <c r="KQP507" s="35"/>
      <c r="KQQ507" s="106"/>
      <c r="KQR507" s="35"/>
      <c r="KQS507" s="106"/>
      <c r="KQT507" s="35"/>
      <c r="KQU507" s="106"/>
      <c r="KQV507" s="35"/>
      <c r="KQW507" s="106"/>
      <c r="KQX507" s="35"/>
      <c r="KQY507" s="106"/>
      <c r="KQZ507" s="35"/>
      <c r="KRA507" s="106"/>
      <c r="KRB507" s="35"/>
      <c r="KRC507" s="106"/>
      <c r="KRD507" s="35"/>
      <c r="KRE507" s="106"/>
      <c r="KRF507" s="35"/>
      <c r="KRG507" s="106"/>
      <c r="KRH507" s="35"/>
      <c r="KRI507" s="106"/>
      <c r="KRJ507" s="35"/>
      <c r="KRK507" s="106"/>
      <c r="KRL507" s="35"/>
      <c r="KRM507" s="106"/>
      <c r="KRN507" s="35"/>
      <c r="KRO507" s="106"/>
      <c r="KRP507" s="35"/>
      <c r="KRQ507" s="106"/>
      <c r="KRR507" s="35"/>
      <c r="KRS507" s="106"/>
      <c r="KRT507" s="35"/>
      <c r="KRU507" s="106"/>
      <c r="KRV507" s="35"/>
      <c r="KRW507" s="106"/>
      <c r="KRX507" s="35"/>
      <c r="KRY507" s="106"/>
      <c r="KRZ507" s="35"/>
      <c r="KSA507" s="106"/>
      <c r="KSB507" s="35"/>
      <c r="KSC507" s="106"/>
      <c r="KSD507" s="35"/>
      <c r="KSE507" s="106"/>
      <c r="KSF507" s="35"/>
      <c r="KSG507" s="106"/>
      <c r="KSH507" s="35"/>
      <c r="KSI507" s="106"/>
      <c r="KSJ507" s="35"/>
      <c r="KSK507" s="106"/>
      <c r="KSL507" s="35"/>
      <c r="KSM507" s="106"/>
      <c r="KSN507" s="35"/>
      <c r="KSO507" s="106"/>
      <c r="KSP507" s="35"/>
      <c r="KSQ507" s="106"/>
      <c r="KSR507" s="35"/>
      <c r="KSS507" s="106"/>
      <c r="KST507" s="35"/>
      <c r="KSU507" s="106"/>
      <c r="KSV507" s="35"/>
      <c r="KSW507" s="106"/>
      <c r="KSX507" s="35"/>
      <c r="KSY507" s="106"/>
      <c r="KSZ507" s="35"/>
      <c r="KTA507" s="106"/>
      <c r="KTB507" s="35"/>
      <c r="KTC507" s="106"/>
      <c r="KTD507" s="35"/>
      <c r="KTE507" s="106"/>
      <c r="KTF507" s="35"/>
      <c r="KTG507" s="106"/>
      <c r="KTH507" s="35"/>
      <c r="KTI507" s="106"/>
      <c r="KTJ507" s="35"/>
      <c r="KTK507" s="106"/>
      <c r="KTL507" s="35"/>
      <c r="KTM507" s="106"/>
      <c r="KTN507" s="35"/>
      <c r="KTO507" s="106"/>
      <c r="KTP507" s="35"/>
      <c r="KTQ507" s="106"/>
      <c r="KTR507" s="35"/>
      <c r="KTS507" s="106"/>
      <c r="KTT507" s="35"/>
      <c r="KTU507" s="106"/>
      <c r="KTV507" s="35"/>
      <c r="KTW507" s="106"/>
      <c r="KTX507" s="35"/>
      <c r="KTY507" s="106"/>
      <c r="KTZ507" s="35"/>
      <c r="KUA507" s="106"/>
      <c r="KUB507" s="35"/>
      <c r="KUC507" s="106"/>
      <c r="KUD507" s="35"/>
      <c r="KUE507" s="106"/>
      <c r="KUF507" s="35"/>
      <c r="KUG507" s="106"/>
      <c r="KUH507" s="35"/>
      <c r="KUI507" s="106"/>
      <c r="KUJ507" s="35"/>
      <c r="KUK507" s="106"/>
      <c r="KUL507" s="35"/>
      <c r="KUM507" s="106"/>
      <c r="KUN507" s="35"/>
      <c r="KUO507" s="106"/>
      <c r="KUP507" s="35"/>
      <c r="KUQ507" s="106"/>
      <c r="KUR507" s="35"/>
      <c r="KUS507" s="106"/>
      <c r="KUT507" s="35"/>
      <c r="KUU507" s="106"/>
      <c r="KUV507" s="35"/>
      <c r="KUW507" s="106"/>
      <c r="KUX507" s="35"/>
      <c r="KUY507" s="106"/>
      <c r="KUZ507" s="35"/>
      <c r="KVA507" s="106"/>
      <c r="KVB507" s="35"/>
      <c r="KVC507" s="106"/>
      <c r="KVD507" s="35"/>
      <c r="KVE507" s="106"/>
      <c r="KVF507" s="35"/>
      <c r="KVG507" s="106"/>
      <c r="KVH507" s="35"/>
      <c r="KVI507" s="106"/>
      <c r="KVJ507" s="35"/>
      <c r="KVK507" s="106"/>
      <c r="KVL507" s="35"/>
      <c r="KVM507" s="106"/>
      <c r="KVN507" s="35"/>
      <c r="KVO507" s="106"/>
      <c r="KVP507" s="35"/>
      <c r="KVQ507" s="106"/>
      <c r="KVR507" s="35"/>
      <c r="KVS507" s="106"/>
      <c r="KVT507" s="35"/>
      <c r="KVU507" s="106"/>
      <c r="KVV507" s="35"/>
      <c r="KVW507" s="106"/>
      <c r="KVX507" s="35"/>
      <c r="KVY507" s="106"/>
      <c r="KVZ507" s="35"/>
      <c r="KWA507" s="106"/>
      <c r="KWB507" s="35"/>
      <c r="KWC507" s="106"/>
      <c r="KWD507" s="35"/>
      <c r="KWE507" s="106"/>
      <c r="KWF507" s="35"/>
      <c r="KWG507" s="106"/>
      <c r="KWH507" s="35"/>
      <c r="KWI507" s="106"/>
      <c r="KWJ507" s="35"/>
      <c r="KWK507" s="106"/>
      <c r="KWL507" s="35"/>
      <c r="KWM507" s="106"/>
      <c r="KWN507" s="35"/>
      <c r="KWO507" s="106"/>
      <c r="KWP507" s="35"/>
      <c r="KWQ507" s="106"/>
      <c r="KWR507" s="35"/>
      <c r="KWS507" s="106"/>
      <c r="KWT507" s="35"/>
      <c r="KWU507" s="106"/>
      <c r="KWV507" s="35"/>
      <c r="KWW507" s="106"/>
      <c r="KWX507" s="35"/>
      <c r="KWY507" s="106"/>
      <c r="KWZ507" s="35"/>
      <c r="KXA507" s="106"/>
      <c r="KXB507" s="35"/>
      <c r="KXC507" s="106"/>
      <c r="KXD507" s="35"/>
      <c r="KXE507" s="106"/>
      <c r="KXF507" s="35"/>
      <c r="KXG507" s="106"/>
      <c r="KXH507" s="35"/>
      <c r="KXI507" s="106"/>
      <c r="KXJ507" s="35"/>
      <c r="KXK507" s="106"/>
      <c r="KXL507" s="35"/>
      <c r="KXM507" s="106"/>
      <c r="KXN507" s="35"/>
      <c r="KXO507" s="106"/>
      <c r="KXP507" s="35"/>
      <c r="KXQ507" s="106"/>
      <c r="KXR507" s="35"/>
      <c r="KXS507" s="106"/>
      <c r="KXT507" s="35"/>
      <c r="KXU507" s="106"/>
      <c r="KXV507" s="35"/>
      <c r="KXW507" s="106"/>
      <c r="KXX507" s="35"/>
      <c r="KXY507" s="106"/>
      <c r="KXZ507" s="35"/>
      <c r="KYA507" s="106"/>
      <c r="KYB507" s="35"/>
      <c r="KYC507" s="106"/>
      <c r="KYD507" s="35"/>
      <c r="KYE507" s="106"/>
      <c r="KYF507" s="35"/>
      <c r="KYG507" s="106"/>
      <c r="KYH507" s="35"/>
      <c r="KYI507" s="106"/>
      <c r="KYJ507" s="35"/>
      <c r="KYK507" s="106"/>
      <c r="KYL507" s="35"/>
      <c r="KYM507" s="106"/>
      <c r="KYN507" s="35"/>
      <c r="KYO507" s="106"/>
      <c r="KYP507" s="35"/>
      <c r="KYQ507" s="106"/>
      <c r="KYR507" s="35"/>
      <c r="KYS507" s="106"/>
      <c r="KYT507" s="35"/>
      <c r="KYU507" s="106"/>
      <c r="KYV507" s="35"/>
      <c r="KYW507" s="106"/>
      <c r="KYX507" s="35"/>
      <c r="KYY507" s="106"/>
      <c r="KYZ507" s="35"/>
      <c r="KZA507" s="106"/>
      <c r="KZB507" s="35"/>
      <c r="KZC507" s="106"/>
      <c r="KZD507" s="35"/>
      <c r="KZE507" s="106"/>
      <c r="KZF507" s="35"/>
      <c r="KZG507" s="106"/>
      <c r="KZH507" s="35"/>
      <c r="KZI507" s="106"/>
      <c r="KZJ507" s="35"/>
      <c r="KZK507" s="106"/>
      <c r="KZL507" s="35"/>
      <c r="KZM507" s="106"/>
      <c r="KZN507" s="35"/>
      <c r="KZO507" s="106"/>
      <c r="KZP507" s="35"/>
      <c r="KZQ507" s="106"/>
      <c r="KZR507" s="35"/>
      <c r="KZS507" s="106"/>
      <c r="KZT507" s="35"/>
      <c r="KZU507" s="106"/>
      <c r="KZV507" s="35"/>
      <c r="KZW507" s="106"/>
      <c r="KZX507" s="35"/>
      <c r="KZY507" s="106"/>
      <c r="KZZ507" s="35"/>
      <c r="LAA507" s="106"/>
      <c r="LAB507" s="35"/>
      <c r="LAC507" s="106"/>
      <c r="LAD507" s="35"/>
      <c r="LAE507" s="106"/>
      <c r="LAF507" s="35"/>
      <c r="LAG507" s="106"/>
      <c r="LAH507" s="35"/>
      <c r="LAI507" s="106"/>
      <c r="LAJ507" s="35"/>
      <c r="LAK507" s="106"/>
      <c r="LAL507" s="35"/>
      <c r="LAM507" s="106"/>
      <c r="LAN507" s="35"/>
      <c r="LAO507" s="106"/>
      <c r="LAP507" s="35"/>
      <c r="LAQ507" s="106"/>
      <c r="LAR507" s="35"/>
      <c r="LAS507" s="106"/>
      <c r="LAT507" s="35"/>
      <c r="LAU507" s="106"/>
      <c r="LAV507" s="35"/>
      <c r="LAW507" s="106"/>
      <c r="LAX507" s="35"/>
      <c r="LAY507" s="106"/>
      <c r="LAZ507" s="35"/>
      <c r="LBA507" s="106"/>
      <c r="LBB507" s="35"/>
      <c r="LBC507" s="106"/>
      <c r="LBD507" s="35"/>
      <c r="LBE507" s="106"/>
      <c r="LBF507" s="35"/>
      <c r="LBG507" s="106"/>
      <c r="LBH507" s="35"/>
      <c r="LBI507" s="106"/>
      <c r="LBJ507" s="35"/>
      <c r="LBK507" s="106"/>
      <c r="LBL507" s="35"/>
      <c r="LBM507" s="106"/>
      <c r="LBN507" s="35"/>
      <c r="LBO507" s="106"/>
      <c r="LBP507" s="35"/>
      <c r="LBQ507" s="106"/>
      <c r="LBR507" s="35"/>
      <c r="LBS507" s="106"/>
      <c r="LBT507" s="35"/>
      <c r="LBU507" s="106"/>
      <c r="LBV507" s="35"/>
      <c r="LBW507" s="106"/>
      <c r="LBX507" s="35"/>
      <c r="LBY507" s="106"/>
      <c r="LBZ507" s="35"/>
      <c r="LCA507" s="106"/>
      <c r="LCB507" s="35"/>
      <c r="LCC507" s="106"/>
      <c r="LCD507" s="35"/>
      <c r="LCE507" s="106"/>
      <c r="LCF507" s="35"/>
      <c r="LCG507" s="106"/>
      <c r="LCH507" s="35"/>
      <c r="LCI507" s="106"/>
      <c r="LCJ507" s="35"/>
      <c r="LCK507" s="106"/>
      <c r="LCL507" s="35"/>
      <c r="LCM507" s="106"/>
      <c r="LCN507" s="35"/>
      <c r="LCO507" s="106"/>
      <c r="LCP507" s="35"/>
      <c r="LCQ507" s="106"/>
      <c r="LCR507" s="35"/>
      <c r="LCS507" s="106"/>
      <c r="LCT507" s="35"/>
      <c r="LCU507" s="106"/>
      <c r="LCV507" s="35"/>
      <c r="LCW507" s="106"/>
      <c r="LCX507" s="35"/>
      <c r="LCY507" s="106"/>
      <c r="LCZ507" s="35"/>
      <c r="LDA507" s="106"/>
      <c r="LDB507" s="35"/>
      <c r="LDC507" s="106"/>
      <c r="LDD507" s="35"/>
      <c r="LDE507" s="106"/>
      <c r="LDF507" s="35"/>
      <c r="LDG507" s="106"/>
      <c r="LDH507" s="35"/>
      <c r="LDI507" s="106"/>
      <c r="LDJ507" s="35"/>
      <c r="LDK507" s="106"/>
      <c r="LDL507" s="35"/>
      <c r="LDM507" s="106"/>
      <c r="LDN507" s="35"/>
      <c r="LDO507" s="106"/>
      <c r="LDP507" s="35"/>
      <c r="LDQ507" s="106"/>
      <c r="LDR507" s="35"/>
      <c r="LDS507" s="106"/>
      <c r="LDT507" s="35"/>
      <c r="LDU507" s="106"/>
      <c r="LDV507" s="35"/>
      <c r="LDW507" s="106"/>
      <c r="LDX507" s="35"/>
      <c r="LDY507" s="106"/>
      <c r="LDZ507" s="35"/>
      <c r="LEA507" s="106"/>
      <c r="LEB507" s="35"/>
      <c r="LEC507" s="106"/>
      <c r="LED507" s="35"/>
      <c r="LEE507" s="106"/>
      <c r="LEF507" s="35"/>
      <c r="LEG507" s="106"/>
      <c r="LEH507" s="35"/>
      <c r="LEI507" s="106"/>
      <c r="LEJ507" s="35"/>
      <c r="LEK507" s="106"/>
      <c r="LEL507" s="35"/>
      <c r="LEM507" s="106"/>
      <c r="LEN507" s="35"/>
      <c r="LEO507" s="106"/>
      <c r="LEP507" s="35"/>
      <c r="LEQ507" s="106"/>
      <c r="LER507" s="35"/>
      <c r="LES507" s="106"/>
      <c r="LET507" s="35"/>
      <c r="LEU507" s="106"/>
      <c r="LEV507" s="35"/>
      <c r="LEW507" s="106"/>
      <c r="LEX507" s="35"/>
      <c r="LEY507" s="106"/>
      <c r="LEZ507" s="35"/>
      <c r="LFA507" s="106"/>
      <c r="LFB507" s="35"/>
      <c r="LFC507" s="106"/>
      <c r="LFD507" s="35"/>
      <c r="LFE507" s="106"/>
      <c r="LFF507" s="35"/>
      <c r="LFG507" s="106"/>
      <c r="LFH507" s="35"/>
      <c r="LFI507" s="106"/>
      <c r="LFJ507" s="35"/>
      <c r="LFK507" s="106"/>
      <c r="LFL507" s="35"/>
      <c r="LFM507" s="106"/>
      <c r="LFN507" s="35"/>
      <c r="LFO507" s="106"/>
      <c r="LFP507" s="35"/>
      <c r="LFQ507" s="106"/>
      <c r="LFR507" s="35"/>
      <c r="LFS507" s="106"/>
      <c r="LFT507" s="35"/>
      <c r="LFU507" s="106"/>
      <c r="LFV507" s="35"/>
      <c r="LFW507" s="106"/>
      <c r="LFX507" s="35"/>
      <c r="LFY507" s="106"/>
      <c r="LFZ507" s="35"/>
      <c r="LGA507" s="106"/>
      <c r="LGB507" s="35"/>
      <c r="LGC507" s="106"/>
      <c r="LGD507" s="35"/>
      <c r="LGE507" s="106"/>
      <c r="LGF507" s="35"/>
      <c r="LGG507" s="106"/>
      <c r="LGH507" s="35"/>
      <c r="LGI507" s="106"/>
      <c r="LGJ507" s="35"/>
      <c r="LGK507" s="106"/>
      <c r="LGL507" s="35"/>
      <c r="LGM507" s="106"/>
      <c r="LGN507" s="35"/>
      <c r="LGO507" s="106"/>
      <c r="LGP507" s="35"/>
      <c r="LGQ507" s="106"/>
      <c r="LGR507" s="35"/>
      <c r="LGS507" s="106"/>
      <c r="LGT507" s="35"/>
      <c r="LGU507" s="106"/>
      <c r="LGV507" s="35"/>
      <c r="LGW507" s="106"/>
      <c r="LGX507" s="35"/>
      <c r="LGY507" s="106"/>
      <c r="LGZ507" s="35"/>
      <c r="LHA507" s="106"/>
      <c r="LHB507" s="35"/>
      <c r="LHC507" s="106"/>
      <c r="LHD507" s="35"/>
      <c r="LHE507" s="106"/>
      <c r="LHF507" s="35"/>
      <c r="LHG507" s="106"/>
      <c r="LHH507" s="35"/>
      <c r="LHI507" s="106"/>
      <c r="LHJ507" s="35"/>
      <c r="LHK507" s="106"/>
      <c r="LHL507" s="35"/>
      <c r="LHM507" s="106"/>
      <c r="LHN507" s="35"/>
      <c r="LHO507" s="106"/>
      <c r="LHP507" s="35"/>
      <c r="LHQ507" s="106"/>
      <c r="LHR507" s="35"/>
      <c r="LHS507" s="106"/>
      <c r="LHT507" s="35"/>
      <c r="LHU507" s="106"/>
      <c r="LHV507" s="35"/>
      <c r="LHW507" s="106"/>
      <c r="LHX507" s="35"/>
      <c r="LHY507" s="106"/>
      <c r="LHZ507" s="35"/>
      <c r="LIA507" s="106"/>
      <c r="LIB507" s="35"/>
      <c r="LIC507" s="106"/>
      <c r="LID507" s="35"/>
      <c r="LIE507" s="106"/>
      <c r="LIF507" s="35"/>
      <c r="LIG507" s="106"/>
      <c r="LIH507" s="35"/>
      <c r="LII507" s="106"/>
      <c r="LIJ507" s="35"/>
      <c r="LIK507" s="106"/>
      <c r="LIL507" s="35"/>
      <c r="LIM507" s="106"/>
      <c r="LIN507" s="35"/>
      <c r="LIO507" s="106"/>
      <c r="LIP507" s="35"/>
      <c r="LIQ507" s="106"/>
      <c r="LIR507" s="35"/>
      <c r="LIS507" s="106"/>
      <c r="LIT507" s="35"/>
      <c r="LIU507" s="106"/>
      <c r="LIV507" s="35"/>
      <c r="LIW507" s="106"/>
      <c r="LIX507" s="35"/>
      <c r="LIY507" s="106"/>
      <c r="LIZ507" s="35"/>
      <c r="LJA507" s="106"/>
      <c r="LJB507" s="35"/>
      <c r="LJC507" s="106"/>
      <c r="LJD507" s="35"/>
      <c r="LJE507" s="106"/>
      <c r="LJF507" s="35"/>
      <c r="LJG507" s="106"/>
      <c r="LJH507" s="35"/>
      <c r="LJI507" s="106"/>
      <c r="LJJ507" s="35"/>
      <c r="LJK507" s="106"/>
      <c r="LJL507" s="35"/>
      <c r="LJM507" s="106"/>
      <c r="LJN507" s="35"/>
      <c r="LJO507" s="106"/>
      <c r="LJP507" s="35"/>
      <c r="LJQ507" s="106"/>
      <c r="LJR507" s="35"/>
      <c r="LJS507" s="106"/>
      <c r="LJT507" s="35"/>
      <c r="LJU507" s="106"/>
      <c r="LJV507" s="35"/>
      <c r="LJW507" s="106"/>
      <c r="LJX507" s="35"/>
      <c r="LJY507" s="106"/>
      <c r="LJZ507" s="35"/>
      <c r="LKA507" s="106"/>
      <c r="LKB507" s="35"/>
      <c r="LKC507" s="106"/>
      <c r="LKD507" s="35"/>
      <c r="LKE507" s="106"/>
      <c r="LKF507" s="35"/>
      <c r="LKG507" s="106"/>
      <c r="LKH507" s="35"/>
      <c r="LKI507" s="106"/>
      <c r="LKJ507" s="35"/>
      <c r="LKK507" s="106"/>
      <c r="LKL507" s="35"/>
      <c r="LKM507" s="106"/>
      <c r="LKN507" s="35"/>
      <c r="LKO507" s="106"/>
      <c r="LKP507" s="35"/>
      <c r="LKQ507" s="106"/>
      <c r="LKR507" s="35"/>
      <c r="LKS507" s="106"/>
      <c r="LKT507" s="35"/>
      <c r="LKU507" s="106"/>
      <c r="LKV507" s="35"/>
      <c r="LKW507" s="106"/>
      <c r="LKX507" s="35"/>
      <c r="LKY507" s="106"/>
      <c r="LKZ507" s="35"/>
      <c r="LLA507" s="106"/>
      <c r="LLB507" s="35"/>
      <c r="LLC507" s="106"/>
      <c r="LLD507" s="35"/>
      <c r="LLE507" s="106"/>
      <c r="LLF507" s="35"/>
      <c r="LLG507" s="106"/>
      <c r="LLH507" s="35"/>
      <c r="LLI507" s="106"/>
      <c r="LLJ507" s="35"/>
      <c r="LLK507" s="106"/>
      <c r="LLL507" s="35"/>
      <c r="LLM507" s="106"/>
      <c r="LLN507" s="35"/>
      <c r="LLO507" s="106"/>
      <c r="LLP507" s="35"/>
      <c r="LLQ507" s="106"/>
      <c r="LLR507" s="35"/>
      <c r="LLS507" s="106"/>
      <c r="LLT507" s="35"/>
      <c r="LLU507" s="106"/>
      <c r="LLV507" s="35"/>
      <c r="LLW507" s="106"/>
      <c r="LLX507" s="35"/>
      <c r="LLY507" s="106"/>
      <c r="LLZ507" s="35"/>
      <c r="LMA507" s="106"/>
      <c r="LMB507" s="35"/>
      <c r="LMC507" s="106"/>
      <c r="LMD507" s="35"/>
      <c r="LME507" s="106"/>
      <c r="LMF507" s="35"/>
      <c r="LMG507" s="106"/>
      <c r="LMH507" s="35"/>
      <c r="LMI507" s="106"/>
      <c r="LMJ507" s="35"/>
      <c r="LMK507" s="106"/>
      <c r="LML507" s="35"/>
      <c r="LMM507" s="106"/>
      <c r="LMN507" s="35"/>
      <c r="LMO507" s="106"/>
      <c r="LMP507" s="35"/>
      <c r="LMQ507" s="106"/>
      <c r="LMR507" s="35"/>
      <c r="LMS507" s="106"/>
      <c r="LMT507" s="35"/>
      <c r="LMU507" s="106"/>
      <c r="LMV507" s="35"/>
      <c r="LMW507" s="106"/>
      <c r="LMX507" s="35"/>
      <c r="LMY507" s="106"/>
      <c r="LMZ507" s="35"/>
      <c r="LNA507" s="106"/>
      <c r="LNB507" s="35"/>
      <c r="LNC507" s="106"/>
      <c r="LND507" s="35"/>
      <c r="LNE507" s="106"/>
      <c r="LNF507" s="35"/>
      <c r="LNG507" s="106"/>
      <c r="LNH507" s="35"/>
      <c r="LNI507" s="106"/>
      <c r="LNJ507" s="35"/>
      <c r="LNK507" s="106"/>
      <c r="LNL507" s="35"/>
      <c r="LNM507" s="106"/>
      <c r="LNN507" s="35"/>
      <c r="LNO507" s="106"/>
      <c r="LNP507" s="35"/>
      <c r="LNQ507" s="106"/>
      <c r="LNR507" s="35"/>
      <c r="LNS507" s="106"/>
      <c r="LNT507" s="35"/>
      <c r="LNU507" s="106"/>
      <c r="LNV507" s="35"/>
      <c r="LNW507" s="106"/>
      <c r="LNX507" s="35"/>
      <c r="LNY507" s="106"/>
      <c r="LNZ507" s="35"/>
      <c r="LOA507" s="106"/>
      <c r="LOB507" s="35"/>
      <c r="LOC507" s="106"/>
      <c r="LOD507" s="35"/>
      <c r="LOE507" s="106"/>
      <c r="LOF507" s="35"/>
      <c r="LOG507" s="106"/>
      <c r="LOH507" s="35"/>
      <c r="LOI507" s="106"/>
      <c r="LOJ507" s="35"/>
      <c r="LOK507" s="106"/>
      <c r="LOL507" s="35"/>
      <c r="LOM507" s="106"/>
      <c r="LON507" s="35"/>
      <c r="LOO507" s="106"/>
      <c r="LOP507" s="35"/>
      <c r="LOQ507" s="106"/>
      <c r="LOR507" s="35"/>
      <c r="LOS507" s="106"/>
      <c r="LOT507" s="35"/>
      <c r="LOU507" s="106"/>
      <c r="LOV507" s="35"/>
      <c r="LOW507" s="106"/>
      <c r="LOX507" s="35"/>
      <c r="LOY507" s="106"/>
      <c r="LOZ507" s="35"/>
      <c r="LPA507" s="106"/>
      <c r="LPB507" s="35"/>
      <c r="LPC507" s="106"/>
      <c r="LPD507" s="35"/>
      <c r="LPE507" s="106"/>
      <c r="LPF507" s="35"/>
      <c r="LPG507" s="106"/>
      <c r="LPH507" s="35"/>
      <c r="LPI507" s="106"/>
      <c r="LPJ507" s="35"/>
      <c r="LPK507" s="106"/>
      <c r="LPL507" s="35"/>
      <c r="LPM507" s="106"/>
      <c r="LPN507" s="35"/>
      <c r="LPO507" s="106"/>
      <c r="LPP507" s="35"/>
      <c r="LPQ507" s="106"/>
      <c r="LPR507" s="35"/>
      <c r="LPS507" s="106"/>
      <c r="LPT507" s="35"/>
      <c r="LPU507" s="106"/>
      <c r="LPV507" s="35"/>
      <c r="LPW507" s="106"/>
      <c r="LPX507" s="35"/>
      <c r="LPY507" s="106"/>
      <c r="LPZ507" s="35"/>
      <c r="LQA507" s="106"/>
      <c r="LQB507" s="35"/>
      <c r="LQC507" s="106"/>
      <c r="LQD507" s="35"/>
      <c r="LQE507" s="106"/>
      <c r="LQF507" s="35"/>
      <c r="LQG507" s="106"/>
      <c r="LQH507" s="35"/>
      <c r="LQI507" s="106"/>
      <c r="LQJ507" s="35"/>
      <c r="LQK507" s="106"/>
      <c r="LQL507" s="35"/>
      <c r="LQM507" s="106"/>
      <c r="LQN507" s="35"/>
      <c r="LQO507" s="106"/>
      <c r="LQP507" s="35"/>
      <c r="LQQ507" s="106"/>
      <c r="LQR507" s="35"/>
      <c r="LQS507" s="106"/>
      <c r="LQT507" s="35"/>
      <c r="LQU507" s="106"/>
      <c r="LQV507" s="35"/>
      <c r="LQW507" s="106"/>
      <c r="LQX507" s="35"/>
      <c r="LQY507" s="106"/>
      <c r="LQZ507" s="35"/>
      <c r="LRA507" s="106"/>
      <c r="LRB507" s="35"/>
      <c r="LRC507" s="106"/>
      <c r="LRD507" s="35"/>
      <c r="LRE507" s="106"/>
      <c r="LRF507" s="35"/>
      <c r="LRG507" s="106"/>
      <c r="LRH507" s="35"/>
      <c r="LRI507" s="106"/>
      <c r="LRJ507" s="35"/>
      <c r="LRK507" s="106"/>
      <c r="LRL507" s="35"/>
      <c r="LRM507" s="106"/>
      <c r="LRN507" s="35"/>
      <c r="LRO507" s="106"/>
      <c r="LRP507" s="35"/>
      <c r="LRQ507" s="106"/>
      <c r="LRR507" s="35"/>
      <c r="LRS507" s="106"/>
      <c r="LRT507" s="35"/>
      <c r="LRU507" s="106"/>
      <c r="LRV507" s="35"/>
      <c r="LRW507" s="106"/>
      <c r="LRX507" s="35"/>
      <c r="LRY507" s="106"/>
      <c r="LRZ507" s="35"/>
      <c r="LSA507" s="106"/>
      <c r="LSB507" s="35"/>
      <c r="LSC507" s="106"/>
      <c r="LSD507" s="35"/>
      <c r="LSE507" s="106"/>
      <c r="LSF507" s="35"/>
      <c r="LSG507" s="106"/>
      <c r="LSH507" s="35"/>
      <c r="LSI507" s="106"/>
      <c r="LSJ507" s="35"/>
      <c r="LSK507" s="106"/>
      <c r="LSL507" s="35"/>
      <c r="LSM507" s="106"/>
      <c r="LSN507" s="35"/>
      <c r="LSO507" s="106"/>
      <c r="LSP507" s="35"/>
      <c r="LSQ507" s="106"/>
      <c r="LSR507" s="35"/>
      <c r="LSS507" s="106"/>
      <c r="LST507" s="35"/>
      <c r="LSU507" s="106"/>
      <c r="LSV507" s="35"/>
      <c r="LSW507" s="106"/>
      <c r="LSX507" s="35"/>
      <c r="LSY507" s="106"/>
      <c r="LSZ507" s="35"/>
      <c r="LTA507" s="106"/>
      <c r="LTB507" s="35"/>
      <c r="LTC507" s="106"/>
      <c r="LTD507" s="35"/>
      <c r="LTE507" s="106"/>
      <c r="LTF507" s="35"/>
      <c r="LTG507" s="106"/>
      <c r="LTH507" s="35"/>
      <c r="LTI507" s="106"/>
      <c r="LTJ507" s="35"/>
      <c r="LTK507" s="106"/>
      <c r="LTL507" s="35"/>
      <c r="LTM507" s="106"/>
      <c r="LTN507" s="35"/>
      <c r="LTO507" s="106"/>
      <c r="LTP507" s="35"/>
      <c r="LTQ507" s="106"/>
      <c r="LTR507" s="35"/>
      <c r="LTS507" s="106"/>
      <c r="LTT507" s="35"/>
      <c r="LTU507" s="106"/>
      <c r="LTV507" s="35"/>
      <c r="LTW507" s="106"/>
      <c r="LTX507" s="35"/>
      <c r="LTY507" s="106"/>
      <c r="LTZ507" s="35"/>
      <c r="LUA507" s="106"/>
      <c r="LUB507" s="35"/>
      <c r="LUC507" s="106"/>
      <c r="LUD507" s="35"/>
      <c r="LUE507" s="106"/>
      <c r="LUF507" s="35"/>
      <c r="LUG507" s="106"/>
      <c r="LUH507" s="35"/>
      <c r="LUI507" s="106"/>
      <c r="LUJ507" s="35"/>
      <c r="LUK507" s="106"/>
      <c r="LUL507" s="35"/>
      <c r="LUM507" s="106"/>
      <c r="LUN507" s="35"/>
      <c r="LUO507" s="106"/>
      <c r="LUP507" s="35"/>
      <c r="LUQ507" s="106"/>
      <c r="LUR507" s="35"/>
      <c r="LUS507" s="106"/>
      <c r="LUT507" s="35"/>
      <c r="LUU507" s="106"/>
      <c r="LUV507" s="35"/>
      <c r="LUW507" s="106"/>
      <c r="LUX507" s="35"/>
      <c r="LUY507" s="106"/>
      <c r="LUZ507" s="35"/>
      <c r="LVA507" s="106"/>
      <c r="LVB507" s="35"/>
      <c r="LVC507" s="106"/>
      <c r="LVD507" s="35"/>
      <c r="LVE507" s="106"/>
      <c r="LVF507" s="35"/>
      <c r="LVG507" s="106"/>
      <c r="LVH507" s="35"/>
      <c r="LVI507" s="106"/>
      <c r="LVJ507" s="35"/>
      <c r="LVK507" s="106"/>
      <c r="LVL507" s="35"/>
      <c r="LVM507" s="106"/>
      <c r="LVN507" s="35"/>
      <c r="LVO507" s="106"/>
      <c r="LVP507" s="35"/>
      <c r="LVQ507" s="106"/>
      <c r="LVR507" s="35"/>
      <c r="LVS507" s="106"/>
      <c r="LVT507" s="35"/>
      <c r="LVU507" s="106"/>
      <c r="LVV507" s="35"/>
      <c r="LVW507" s="106"/>
      <c r="LVX507" s="35"/>
      <c r="LVY507" s="106"/>
      <c r="LVZ507" s="35"/>
      <c r="LWA507" s="106"/>
      <c r="LWB507" s="35"/>
      <c r="LWC507" s="106"/>
      <c r="LWD507" s="35"/>
      <c r="LWE507" s="106"/>
      <c r="LWF507" s="35"/>
      <c r="LWG507" s="106"/>
      <c r="LWH507" s="35"/>
      <c r="LWI507" s="106"/>
      <c r="LWJ507" s="35"/>
      <c r="LWK507" s="106"/>
      <c r="LWL507" s="35"/>
      <c r="LWM507" s="106"/>
      <c r="LWN507" s="35"/>
      <c r="LWO507" s="106"/>
      <c r="LWP507" s="35"/>
      <c r="LWQ507" s="106"/>
      <c r="LWR507" s="35"/>
      <c r="LWS507" s="106"/>
      <c r="LWT507" s="35"/>
      <c r="LWU507" s="106"/>
      <c r="LWV507" s="35"/>
      <c r="LWW507" s="106"/>
      <c r="LWX507" s="35"/>
      <c r="LWY507" s="106"/>
      <c r="LWZ507" s="35"/>
      <c r="LXA507" s="106"/>
      <c r="LXB507" s="35"/>
      <c r="LXC507" s="106"/>
      <c r="LXD507" s="35"/>
      <c r="LXE507" s="106"/>
      <c r="LXF507" s="35"/>
      <c r="LXG507" s="106"/>
      <c r="LXH507" s="35"/>
      <c r="LXI507" s="106"/>
      <c r="LXJ507" s="35"/>
      <c r="LXK507" s="106"/>
      <c r="LXL507" s="35"/>
      <c r="LXM507" s="106"/>
      <c r="LXN507" s="35"/>
      <c r="LXO507" s="106"/>
      <c r="LXP507" s="35"/>
      <c r="LXQ507" s="106"/>
      <c r="LXR507" s="35"/>
      <c r="LXS507" s="106"/>
      <c r="LXT507" s="35"/>
      <c r="LXU507" s="106"/>
      <c r="LXV507" s="35"/>
      <c r="LXW507" s="106"/>
      <c r="LXX507" s="35"/>
      <c r="LXY507" s="106"/>
      <c r="LXZ507" s="35"/>
      <c r="LYA507" s="106"/>
      <c r="LYB507" s="35"/>
      <c r="LYC507" s="106"/>
      <c r="LYD507" s="35"/>
      <c r="LYE507" s="106"/>
      <c r="LYF507" s="35"/>
      <c r="LYG507" s="106"/>
      <c r="LYH507" s="35"/>
      <c r="LYI507" s="106"/>
      <c r="LYJ507" s="35"/>
      <c r="LYK507" s="106"/>
      <c r="LYL507" s="35"/>
      <c r="LYM507" s="106"/>
      <c r="LYN507" s="35"/>
      <c r="LYO507" s="106"/>
      <c r="LYP507" s="35"/>
      <c r="LYQ507" s="106"/>
      <c r="LYR507" s="35"/>
      <c r="LYS507" s="106"/>
      <c r="LYT507" s="35"/>
      <c r="LYU507" s="106"/>
      <c r="LYV507" s="35"/>
      <c r="LYW507" s="106"/>
      <c r="LYX507" s="35"/>
      <c r="LYY507" s="106"/>
      <c r="LYZ507" s="35"/>
      <c r="LZA507" s="106"/>
      <c r="LZB507" s="35"/>
      <c r="LZC507" s="106"/>
      <c r="LZD507" s="35"/>
      <c r="LZE507" s="106"/>
      <c r="LZF507" s="35"/>
      <c r="LZG507" s="106"/>
      <c r="LZH507" s="35"/>
      <c r="LZI507" s="106"/>
      <c r="LZJ507" s="35"/>
      <c r="LZK507" s="106"/>
      <c r="LZL507" s="35"/>
      <c r="LZM507" s="106"/>
      <c r="LZN507" s="35"/>
      <c r="LZO507" s="106"/>
      <c r="LZP507" s="35"/>
      <c r="LZQ507" s="106"/>
      <c r="LZR507" s="35"/>
      <c r="LZS507" s="106"/>
      <c r="LZT507" s="35"/>
      <c r="LZU507" s="106"/>
      <c r="LZV507" s="35"/>
      <c r="LZW507" s="106"/>
      <c r="LZX507" s="35"/>
      <c r="LZY507" s="106"/>
      <c r="LZZ507" s="35"/>
      <c r="MAA507" s="106"/>
      <c r="MAB507" s="35"/>
      <c r="MAC507" s="106"/>
      <c r="MAD507" s="35"/>
      <c r="MAE507" s="106"/>
      <c r="MAF507" s="35"/>
      <c r="MAG507" s="106"/>
      <c r="MAH507" s="35"/>
      <c r="MAI507" s="106"/>
      <c r="MAJ507" s="35"/>
      <c r="MAK507" s="106"/>
      <c r="MAL507" s="35"/>
      <c r="MAM507" s="106"/>
      <c r="MAN507" s="35"/>
      <c r="MAO507" s="106"/>
      <c r="MAP507" s="35"/>
      <c r="MAQ507" s="106"/>
      <c r="MAR507" s="35"/>
      <c r="MAS507" s="106"/>
      <c r="MAT507" s="35"/>
      <c r="MAU507" s="106"/>
      <c r="MAV507" s="35"/>
      <c r="MAW507" s="106"/>
      <c r="MAX507" s="35"/>
      <c r="MAY507" s="106"/>
      <c r="MAZ507" s="35"/>
      <c r="MBA507" s="106"/>
      <c r="MBB507" s="35"/>
      <c r="MBC507" s="106"/>
      <c r="MBD507" s="35"/>
      <c r="MBE507" s="106"/>
      <c r="MBF507" s="35"/>
      <c r="MBG507" s="106"/>
      <c r="MBH507" s="35"/>
      <c r="MBI507" s="106"/>
      <c r="MBJ507" s="35"/>
      <c r="MBK507" s="106"/>
      <c r="MBL507" s="35"/>
      <c r="MBM507" s="106"/>
      <c r="MBN507" s="35"/>
      <c r="MBO507" s="106"/>
      <c r="MBP507" s="35"/>
      <c r="MBQ507" s="106"/>
      <c r="MBR507" s="35"/>
      <c r="MBS507" s="106"/>
      <c r="MBT507" s="35"/>
      <c r="MBU507" s="106"/>
      <c r="MBV507" s="35"/>
      <c r="MBW507" s="106"/>
      <c r="MBX507" s="35"/>
      <c r="MBY507" s="106"/>
      <c r="MBZ507" s="35"/>
      <c r="MCA507" s="106"/>
      <c r="MCB507" s="35"/>
      <c r="MCC507" s="106"/>
      <c r="MCD507" s="35"/>
      <c r="MCE507" s="106"/>
      <c r="MCF507" s="35"/>
      <c r="MCG507" s="106"/>
      <c r="MCH507" s="35"/>
      <c r="MCI507" s="106"/>
      <c r="MCJ507" s="35"/>
      <c r="MCK507" s="106"/>
      <c r="MCL507" s="35"/>
      <c r="MCM507" s="106"/>
      <c r="MCN507" s="35"/>
      <c r="MCO507" s="106"/>
      <c r="MCP507" s="35"/>
      <c r="MCQ507" s="106"/>
      <c r="MCR507" s="35"/>
      <c r="MCS507" s="106"/>
      <c r="MCT507" s="35"/>
      <c r="MCU507" s="106"/>
      <c r="MCV507" s="35"/>
      <c r="MCW507" s="106"/>
      <c r="MCX507" s="35"/>
      <c r="MCY507" s="106"/>
      <c r="MCZ507" s="35"/>
      <c r="MDA507" s="106"/>
      <c r="MDB507" s="35"/>
      <c r="MDC507" s="106"/>
      <c r="MDD507" s="35"/>
      <c r="MDE507" s="106"/>
      <c r="MDF507" s="35"/>
      <c r="MDG507" s="106"/>
      <c r="MDH507" s="35"/>
      <c r="MDI507" s="106"/>
      <c r="MDJ507" s="35"/>
      <c r="MDK507" s="106"/>
      <c r="MDL507" s="35"/>
      <c r="MDM507" s="106"/>
      <c r="MDN507" s="35"/>
      <c r="MDO507" s="106"/>
      <c r="MDP507" s="35"/>
      <c r="MDQ507" s="106"/>
      <c r="MDR507" s="35"/>
      <c r="MDS507" s="106"/>
      <c r="MDT507" s="35"/>
      <c r="MDU507" s="106"/>
      <c r="MDV507" s="35"/>
      <c r="MDW507" s="106"/>
      <c r="MDX507" s="35"/>
      <c r="MDY507" s="106"/>
      <c r="MDZ507" s="35"/>
      <c r="MEA507" s="106"/>
      <c r="MEB507" s="35"/>
      <c r="MEC507" s="106"/>
      <c r="MED507" s="35"/>
      <c r="MEE507" s="106"/>
      <c r="MEF507" s="35"/>
      <c r="MEG507" s="106"/>
      <c r="MEH507" s="35"/>
      <c r="MEI507" s="106"/>
      <c r="MEJ507" s="35"/>
      <c r="MEK507" s="106"/>
      <c r="MEL507" s="35"/>
      <c r="MEM507" s="106"/>
      <c r="MEN507" s="35"/>
      <c r="MEO507" s="106"/>
      <c r="MEP507" s="35"/>
      <c r="MEQ507" s="106"/>
      <c r="MER507" s="35"/>
      <c r="MES507" s="106"/>
      <c r="MET507" s="35"/>
      <c r="MEU507" s="106"/>
      <c r="MEV507" s="35"/>
      <c r="MEW507" s="106"/>
      <c r="MEX507" s="35"/>
      <c r="MEY507" s="106"/>
      <c r="MEZ507" s="35"/>
      <c r="MFA507" s="106"/>
      <c r="MFB507" s="35"/>
      <c r="MFC507" s="106"/>
      <c r="MFD507" s="35"/>
      <c r="MFE507" s="106"/>
      <c r="MFF507" s="35"/>
      <c r="MFG507" s="106"/>
      <c r="MFH507" s="35"/>
      <c r="MFI507" s="106"/>
      <c r="MFJ507" s="35"/>
      <c r="MFK507" s="106"/>
      <c r="MFL507" s="35"/>
      <c r="MFM507" s="106"/>
      <c r="MFN507" s="35"/>
      <c r="MFO507" s="106"/>
      <c r="MFP507" s="35"/>
      <c r="MFQ507" s="106"/>
      <c r="MFR507" s="35"/>
      <c r="MFS507" s="106"/>
      <c r="MFT507" s="35"/>
      <c r="MFU507" s="106"/>
      <c r="MFV507" s="35"/>
      <c r="MFW507" s="106"/>
      <c r="MFX507" s="35"/>
      <c r="MFY507" s="106"/>
      <c r="MFZ507" s="35"/>
      <c r="MGA507" s="106"/>
      <c r="MGB507" s="35"/>
      <c r="MGC507" s="106"/>
      <c r="MGD507" s="35"/>
      <c r="MGE507" s="106"/>
      <c r="MGF507" s="35"/>
      <c r="MGG507" s="106"/>
      <c r="MGH507" s="35"/>
      <c r="MGI507" s="106"/>
      <c r="MGJ507" s="35"/>
      <c r="MGK507" s="106"/>
      <c r="MGL507" s="35"/>
      <c r="MGM507" s="106"/>
      <c r="MGN507" s="35"/>
      <c r="MGO507" s="106"/>
      <c r="MGP507" s="35"/>
      <c r="MGQ507" s="106"/>
      <c r="MGR507" s="35"/>
      <c r="MGS507" s="106"/>
      <c r="MGT507" s="35"/>
      <c r="MGU507" s="106"/>
      <c r="MGV507" s="35"/>
      <c r="MGW507" s="106"/>
      <c r="MGX507" s="35"/>
      <c r="MGY507" s="106"/>
      <c r="MGZ507" s="35"/>
      <c r="MHA507" s="106"/>
      <c r="MHB507" s="35"/>
      <c r="MHC507" s="106"/>
      <c r="MHD507" s="35"/>
      <c r="MHE507" s="106"/>
      <c r="MHF507" s="35"/>
      <c r="MHG507" s="106"/>
      <c r="MHH507" s="35"/>
      <c r="MHI507" s="106"/>
      <c r="MHJ507" s="35"/>
      <c r="MHK507" s="106"/>
      <c r="MHL507" s="35"/>
      <c r="MHM507" s="106"/>
      <c r="MHN507" s="35"/>
      <c r="MHO507" s="106"/>
      <c r="MHP507" s="35"/>
      <c r="MHQ507" s="106"/>
      <c r="MHR507" s="35"/>
      <c r="MHS507" s="106"/>
      <c r="MHT507" s="35"/>
      <c r="MHU507" s="106"/>
      <c r="MHV507" s="35"/>
      <c r="MHW507" s="106"/>
      <c r="MHX507" s="35"/>
      <c r="MHY507" s="106"/>
      <c r="MHZ507" s="35"/>
      <c r="MIA507" s="106"/>
      <c r="MIB507" s="35"/>
      <c r="MIC507" s="106"/>
      <c r="MID507" s="35"/>
      <c r="MIE507" s="106"/>
      <c r="MIF507" s="35"/>
      <c r="MIG507" s="106"/>
      <c r="MIH507" s="35"/>
      <c r="MII507" s="106"/>
      <c r="MIJ507" s="35"/>
      <c r="MIK507" s="106"/>
      <c r="MIL507" s="35"/>
      <c r="MIM507" s="106"/>
      <c r="MIN507" s="35"/>
      <c r="MIO507" s="106"/>
      <c r="MIP507" s="35"/>
      <c r="MIQ507" s="106"/>
      <c r="MIR507" s="35"/>
      <c r="MIS507" s="106"/>
      <c r="MIT507" s="35"/>
      <c r="MIU507" s="106"/>
      <c r="MIV507" s="35"/>
      <c r="MIW507" s="106"/>
      <c r="MIX507" s="35"/>
      <c r="MIY507" s="106"/>
      <c r="MIZ507" s="35"/>
      <c r="MJA507" s="106"/>
      <c r="MJB507" s="35"/>
      <c r="MJC507" s="106"/>
      <c r="MJD507" s="35"/>
      <c r="MJE507" s="106"/>
      <c r="MJF507" s="35"/>
      <c r="MJG507" s="106"/>
      <c r="MJH507" s="35"/>
      <c r="MJI507" s="106"/>
      <c r="MJJ507" s="35"/>
      <c r="MJK507" s="106"/>
      <c r="MJL507" s="35"/>
      <c r="MJM507" s="106"/>
      <c r="MJN507" s="35"/>
      <c r="MJO507" s="106"/>
      <c r="MJP507" s="35"/>
      <c r="MJQ507" s="106"/>
      <c r="MJR507" s="35"/>
      <c r="MJS507" s="106"/>
      <c r="MJT507" s="35"/>
      <c r="MJU507" s="106"/>
      <c r="MJV507" s="35"/>
      <c r="MJW507" s="106"/>
      <c r="MJX507" s="35"/>
      <c r="MJY507" s="106"/>
      <c r="MJZ507" s="35"/>
      <c r="MKA507" s="106"/>
      <c r="MKB507" s="35"/>
      <c r="MKC507" s="106"/>
      <c r="MKD507" s="35"/>
      <c r="MKE507" s="106"/>
      <c r="MKF507" s="35"/>
      <c r="MKG507" s="106"/>
      <c r="MKH507" s="35"/>
      <c r="MKI507" s="106"/>
      <c r="MKJ507" s="35"/>
      <c r="MKK507" s="106"/>
      <c r="MKL507" s="35"/>
      <c r="MKM507" s="106"/>
      <c r="MKN507" s="35"/>
      <c r="MKO507" s="106"/>
      <c r="MKP507" s="35"/>
      <c r="MKQ507" s="106"/>
      <c r="MKR507" s="35"/>
      <c r="MKS507" s="106"/>
      <c r="MKT507" s="35"/>
      <c r="MKU507" s="106"/>
      <c r="MKV507" s="35"/>
      <c r="MKW507" s="106"/>
      <c r="MKX507" s="35"/>
      <c r="MKY507" s="106"/>
      <c r="MKZ507" s="35"/>
      <c r="MLA507" s="106"/>
      <c r="MLB507" s="35"/>
      <c r="MLC507" s="106"/>
      <c r="MLD507" s="35"/>
      <c r="MLE507" s="106"/>
      <c r="MLF507" s="35"/>
      <c r="MLG507" s="106"/>
      <c r="MLH507" s="35"/>
      <c r="MLI507" s="106"/>
      <c r="MLJ507" s="35"/>
      <c r="MLK507" s="106"/>
      <c r="MLL507" s="35"/>
      <c r="MLM507" s="106"/>
      <c r="MLN507" s="35"/>
      <c r="MLO507" s="106"/>
      <c r="MLP507" s="35"/>
      <c r="MLQ507" s="106"/>
      <c r="MLR507" s="35"/>
      <c r="MLS507" s="106"/>
      <c r="MLT507" s="35"/>
      <c r="MLU507" s="106"/>
      <c r="MLV507" s="35"/>
      <c r="MLW507" s="106"/>
      <c r="MLX507" s="35"/>
      <c r="MLY507" s="106"/>
      <c r="MLZ507" s="35"/>
      <c r="MMA507" s="106"/>
      <c r="MMB507" s="35"/>
      <c r="MMC507" s="106"/>
      <c r="MMD507" s="35"/>
      <c r="MME507" s="106"/>
      <c r="MMF507" s="35"/>
      <c r="MMG507" s="106"/>
      <c r="MMH507" s="35"/>
      <c r="MMI507" s="106"/>
      <c r="MMJ507" s="35"/>
      <c r="MMK507" s="106"/>
      <c r="MML507" s="35"/>
      <c r="MMM507" s="106"/>
      <c r="MMN507" s="35"/>
      <c r="MMO507" s="106"/>
      <c r="MMP507" s="35"/>
      <c r="MMQ507" s="106"/>
      <c r="MMR507" s="35"/>
      <c r="MMS507" s="106"/>
      <c r="MMT507" s="35"/>
      <c r="MMU507" s="106"/>
      <c r="MMV507" s="35"/>
      <c r="MMW507" s="106"/>
      <c r="MMX507" s="35"/>
      <c r="MMY507" s="106"/>
      <c r="MMZ507" s="35"/>
      <c r="MNA507" s="106"/>
      <c r="MNB507" s="35"/>
      <c r="MNC507" s="106"/>
      <c r="MND507" s="35"/>
      <c r="MNE507" s="106"/>
      <c r="MNF507" s="35"/>
      <c r="MNG507" s="106"/>
      <c r="MNH507" s="35"/>
      <c r="MNI507" s="106"/>
      <c r="MNJ507" s="35"/>
      <c r="MNK507" s="106"/>
      <c r="MNL507" s="35"/>
      <c r="MNM507" s="106"/>
      <c r="MNN507" s="35"/>
      <c r="MNO507" s="106"/>
      <c r="MNP507" s="35"/>
      <c r="MNQ507" s="106"/>
      <c r="MNR507" s="35"/>
      <c r="MNS507" s="106"/>
      <c r="MNT507" s="35"/>
      <c r="MNU507" s="106"/>
      <c r="MNV507" s="35"/>
      <c r="MNW507" s="106"/>
      <c r="MNX507" s="35"/>
      <c r="MNY507" s="106"/>
      <c r="MNZ507" s="35"/>
      <c r="MOA507" s="106"/>
      <c r="MOB507" s="35"/>
      <c r="MOC507" s="106"/>
      <c r="MOD507" s="35"/>
      <c r="MOE507" s="106"/>
      <c r="MOF507" s="35"/>
      <c r="MOG507" s="106"/>
      <c r="MOH507" s="35"/>
      <c r="MOI507" s="106"/>
      <c r="MOJ507" s="35"/>
      <c r="MOK507" s="106"/>
      <c r="MOL507" s="35"/>
      <c r="MOM507" s="106"/>
      <c r="MON507" s="35"/>
      <c r="MOO507" s="106"/>
      <c r="MOP507" s="35"/>
      <c r="MOQ507" s="106"/>
      <c r="MOR507" s="35"/>
      <c r="MOS507" s="106"/>
      <c r="MOT507" s="35"/>
      <c r="MOU507" s="106"/>
      <c r="MOV507" s="35"/>
      <c r="MOW507" s="106"/>
      <c r="MOX507" s="35"/>
      <c r="MOY507" s="106"/>
      <c r="MOZ507" s="35"/>
      <c r="MPA507" s="106"/>
      <c r="MPB507" s="35"/>
      <c r="MPC507" s="106"/>
      <c r="MPD507" s="35"/>
      <c r="MPE507" s="106"/>
      <c r="MPF507" s="35"/>
      <c r="MPG507" s="106"/>
      <c r="MPH507" s="35"/>
      <c r="MPI507" s="106"/>
      <c r="MPJ507" s="35"/>
      <c r="MPK507" s="106"/>
      <c r="MPL507" s="35"/>
      <c r="MPM507" s="106"/>
      <c r="MPN507" s="35"/>
      <c r="MPO507" s="106"/>
      <c r="MPP507" s="35"/>
      <c r="MPQ507" s="106"/>
      <c r="MPR507" s="35"/>
      <c r="MPS507" s="106"/>
      <c r="MPT507" s="35"/>
      <c r="MPU507" s="106"/>
      <c r="MPV507" s="35"/>
      <c r="MPW507" s="106"/>
      <c r="MPX507" s="35"/>
      <c r="MPY507" s="106"/>
      <c r="MPZ507" s="35"/>
      <c r="MQA507" s="106"/>
      <c r="MQB507" s="35"/>
      <c r="MQC507" s="106"/>
      <c r="MQD507" s="35"/>
      <c r="MQE507" s="106"/>
      <c r="MQF507" s="35"/>
      <c r="MQG507" s="106"/>
      <c r="MQH507" s="35"/>
      <c r="MQI507" s="106"/>
      <c r="MQJ507" s="35"/>
      <c r="MQK507" s="106"/>
      <c r="MQL507" s="35"/>
      <c r="MQM507" s="106"/>
      <c r="MQN507" s="35"/>
      <c r="MQO507" s="106"/>
      <c r="MQP507" s="35"/>
      <c r="MQQ507" s="106"/>
      <c r="MQR507" s="35"/>
      <c r="MQS507" s="106"/>
      <c r="MQT507" s="35"/>
      <c r="MQU507" s="106"/>
      <c r="MQV507" s="35"/>
      <c r="MQW507" s="106"/>
      <c r="MQX507" s="35"/>
      <c r="MQY507" s="106"/>
      <c r="MQZ507" s="35"/>
      <c r="MRA507" s="106"/>
      <c r="MRB507" s="35"/>
      <c r="MRC507" s="106"/>
      <c r="MRD507" s="35"/>
      <c r="MRE507" s="106"/>
      <c r="MRF507" s="35"/>
      <c r="MRG507" s="106"/>
      <c r="MRH507" s="35"/>
      <c r="MRI507" s="106"/>
      <c r="MRJ507" s="35"/>
      <c r="MRK507" s="106"/>
      <c r="MRL507" s="35"/>
      <c r="MRM507" s="106"/>
      <c r="MRN507" s="35"/>
      <c r="MRO507" s="106"/>
      <c r="MRP507" s="35"/>
      <c r="MRQ507" s="106"/>
      <c r="MRR507" s="35"/>
      <c r="MRS507" s="106"/>
      <c r="MRT507" s="35"/>
      <c r="MRU507" s="106"/>
      <c r="MRV507" s="35"/>
      <c r="MRW507" s="106"/>
      <c r="MRX507" s="35"/>
      <c r="MRY507" s="106"/>
      <c r="MRZ507" s="35"/>
      <c r="MSA507" s="106"/>
      <c r="MSB507" s="35"/>
      <c r="MSC507" s="106"/>
      <c r="MSD507" s="35"/>
      <c r="MSE507" s="106"/>
      <c r="MSF507" s="35"/>
      <c r="MSG507" s="106"/>
      <c r="MSH507" s="35"/>
      <c r="MSI507" s="106"/>
      <c r="MSJ507" s="35"/>
      <c r="MSK507" s="106"/>
      <c r="MSL507" s="35"/>
      <c r="MSM507" s="106"/>
      <c r="MSN507" s="35"/>
      <c r="MSO507" s="106"/>
      <c r="MSP507" s="35"/>
      <c r="MSQ507" s="106"/>
      <c r="MSR507" s="35"/>
      <c r="MSS507" s="106"/>
      <c r="MST507" s="35"/>
      <c r="MSU507" s="106"/>
      <c r="MSV507" s="35"/>
      <c r="MSW507" s="106"/>
      <c r="MSX507" s="35"/>
      <c r="MSY507" s="106"/>
      <c r="MSZ507" s="35"/>
      <c r="MTA507" s="106"/>
      <c r="MTB507" s="35"/>
      <c r="MTC507" s="106"/>
      <c r="MTD507" s="35"/>
      <c r="MTE507" s="106"/>
      <c r="MTF507" s="35"/>
      <c r="MTG507" s="106"/>
      <c r="MTH507" s="35"/>
      <c r="MTI507" s="106"/>
      <c r="MTJ507" s="35"/>
      <c r="MTK507" s="106"/>
      <c r="MTL507" s="35"/>
      <c r="MTM507" s="106"/>
      <c r="MTN507" s="35"/>
      <c r="MTO507" s="106"/>
      <c r="MTP507" s="35"/>
      <c r="MTQ507" s="106"/>
      <c r="MTR507" s="35"/>
      <c r="MTS507" s="106"/>
      <c r="MTT507" s="35"/>
      <c r="MTU507" s="106"/>
      <c r="MTV507" s="35"/>
      <c r="MTW507" s="106"/>
      <c r="MTX507" s="35"/>
      <c r="MTY507" s="106"/>
      <c r="MTZ507" s="35"/>
      <c r="MUA507" s="106"/>
      <c r="MUB507" s="35"/>
      <c r="MUC507" s="106"/>
      <c r="MUD507" s="35"/>
      <c r="MUE507" s="106"/>
      <c r="MUF507" s="35"/>
      <c r="MUG507" s="106"/>
      <c r="MUH507" s="35"/>
      <c r="MUI507" s="106"/>
      <c r="MUJ507" s="35"/>
      <c r="MUK507" s="106"/>
      <c r="MUL507" s="35"/>
      <c r="MUM507" s="106"/>
      <c r="MUN507" s="35"/>
      <c r="MUO507" s="106"/>
      <c r="MUP507" s="35"/>
      <c r="MUQ507" s="106"/>
      <c r="MUR507" s="35"/>
      <c r="MUS507" s="106"/>
      <c r="MUT507" s="35"/>
      <c r="MUU507" s="106"/>
      <c r="MUV507" s="35"/>
      <c r="MUW507" s="106"/>
      <c r="MUX507" s="35"/>
      <c r="MUY507" s="106"/>
      <c r="MUZ507" s="35"/>
      <c r="MVA507" s="106"/>
      <c r="MVB507" s="35"/>
      <c r="MVC507" s="106"/>
      <c r="MVD507" s="35"/>
      <c r="MVE507" s="106"/>
      <c r="MVF507" s="35"/>
      <c r="MVG507" s="106"/>
      <c r="MVH507" s="35"/>
      <c r="MVI507" s="106"/>
      <c r="MVJ507" s="35"/>
      <c r="MVK507" s="106"/>
      <c r="MVL507" s="35"/>
      <c r="MVM507" s="106"/>
      <c r="MVN507" s="35"/>
      <c r="MVO507" s="106"/>
      <c r="MVP507" s="35"/>
      <c r="MVQ507" s="106"/>
      <c r="MVR507" s="35"/>
      <c r="MVS507" s="106"/>
      <c r="MVT507" s="35"/>
      <c r="MVU507" s="106"/>
      <c r="MVV507" s="35"/>
      <c r="MVW507" s="106"/>
      <c r="MVX507" s="35"/>
      <c r="MVY507" s="106"/>
      <c r="MVZ507" s="35"/>
      <c r="MWA507" s="106"/>
      <c r="MWB507" s="35"/>
      <c r="MWC507" s="106"/>
      <c r="MWD507" s="35"/>
      <c r="MWE507" s="106"/>
      <c r="MWF507" s="35"/>
      <c r="MWG507" s="106"/>
      <c r="MWH507" s="35"/>
      <c r="MWI507" s="106"/>
      <c r="MWJ507" s="35"/>
      <c r="MWK507" s="106"/>
      <c r="MWL507" s="35"/>
      <c r="MWM507" s="106"/>
      <c r="MWN507" s="35"/>
      <c r="MWO507" s="106"/>
      <c r="MWP507" s="35"/>
      <c r="MWQ507" s="106"/>
      <c r="MWR507" s="35"/>
      <c r="MWS507" s="106"/>
      <c r="MWT507" s="35"/>
      <c r="MWU507" s="106"/>
      <c r="MWV507" s="35"/>
      <c r="MWW507" s="106"/>
      <c r="MWX507" s="35"/>
      <c r="MWY507" s="106"/>
      <c r="MWZ507" s="35"/>
      <c r="MXA507" s="106"/>
      <c r="MXB507" s="35"/>
      <c r="MXC507" s="106"/>
      <c r="MXD507" s="35"/>
      <c r="MXE507" s="106"/>
      <c r="MXF507" s="35"/>
      <c r="MXG507" s="106"/>
      <c r="MXH507" s="35"/>
      <c r="MXI507" s="106"/>
      <c r="MXJ507" s="35"/>
      <c r="MXK507" s="106"/>
      <c r="MXL507" s="35"/>
      <c r="MXM507" s="106"/>
      <c r="MXN507" s="35"/>
      <c r="MXO507" s="106"/>
      <c r="MXP507" s="35"/>
      <c r="MXQ507" s="106"/>
      <c r="MXR507" s="35"/>
      <c r="MXS507" s="106"/>
      <c r="MXT507" s="35"/>
      <c r="MXU507" s="106"/>
      <c r="MXV507" s="35"/>
      <c r="MXW507" s="106"/>
      <c r="MXX507" s="35"/>
      <c r="MXY507" s="106"/>
      <c r="MXZ507" s="35"/>
      <c r="MYA507" s="106"/>
      <c r="MYB507" s="35"/>
      <c r="MYC507" s="106"/>
      <c r="MYD507" s="35"/>
      <c r="MYE507" s="106"/>
      <c r="MYF507" s="35"/>
      <c r="MYG507" s="106"/>
      <c r="MYH507" s="35"/>
      <c r="MYI507" s="106"/>
      <c r="MYJ507" s="35"/>
      <c r="MYK507" s="106"/>
      <c r="MYL507" s="35"/>
      <c r="MYM507" s="106"/>
      <c r="MYN507" s="35"/>
      <c r="MYO507" s="106"/>
      <c r="MYP507" s="35"/>
      <c r="MYQ507" s="106"/>
      <c r="MYR507" s="35"/>
      <c r="MYS507" s="106"/>
      <c r="MYT507" s="35"/>
      <c r="MYU507" s="106"/>
      <c r="MYV507" s="35"/>
      <c r="MYW507" s="106"/>
      <c r="MYX507" s="35"/>
      <c r="MYY507" s="106"/>
      <c r="MYZ507" s="35"/>
      <c r="MZA507" s="106"/>
      <c r="MZB507" s="35"/>
      <c r="MZC507" s="106"/>
      <c r="MZD507" s="35"/>
      <c r="MZE507" s="106"/>
      <c r="MZF507" s="35"/>
      <c r="MZG507" s="106"/>
      <c r="MZH507" s="35"/>
      <c r="MZI507" s="106"/>
      <c r="MZJ507" s="35"/>
      <c r="MZK507" s="106"/>
      <c r="MZL507" s="35"/>
      <c r="MZM507" s="106"/>
      <c r="MZN507" s="35"/>
      <c r="MZO507" s="106"/>
      <c r="MZP507" s="35"/>
      <c r="MZQ507" s="106"/>
      <c r="MZR507" s="35"/>
      <c r="MZS507" s="106"/>
      <c r="MZT507" s="35"/>
      <c r="MZU507" s="106"/>
      <c r="MZV507" s="35"/>
      <c r="MZW507" s="106"/>
      <c r="MZX507" s="35"/>
      <c r="MZY507" s="106"/>
      <c r="MZZ507" s="35"/>
      <c r="NAA507" s="106"/>
      <c r="NAB507" s="35"/>
      <c r="NAC507" s="106"/>
      <c r="NAD507" s="35"/>
      <c r="NAE507" s="106"/>
      <c r="NAF507" s="35"/>
      <c r="NAG507" s="106"/>
      <c r="NAH507" s="35"/>
      <c r="NAI507" s="106"/>
      <c r="NAJ507" s="35"/>
      <c r="NAK507" s="106"/>
      <c r="NAL507" s="35"/>
      <c r="NAM507" s="106"/>
      <c r="NAN507" s="35"/>
      <c r="NAO507" s="106"/>
      <c r="NAP507" s="35"/>
      <c r="NAQ507" s="106"/>
      <c r="NAR507" s="35"/>
      <c r="NAS507" s="106"/>
      <c r="NAT507" s="35"/>
      <c r="NAU507" s="106"/>
      <c r="NAV507" s="35"/>
      <c r="NAW507" s="106"/>
      <c r="NAX507" s="35"/>
      <c r="NAY507" s="106"/>
      <c r="NAZ507" s="35"/>
      <c r="NBA507" s="106"/>
      <c r="NBB507" s="35"/>
      <c r="NBC507" s="106"/>
      <c r="NBD507" s="35"/>
      <c r="NBE507" s="106"/>
      <c r="NBF507" s="35"/>
      <c r="NBG507" s="106"/>
      <c r="NBH507" s="35"/>
      <c r="NBI507" s="106"/>
      <c r="NBJ507" s="35"/>
      <c r="NBK507" s="106"/>
      <c r="NBL507" s="35"/>
      <c r="NBM507" s="106"/>
      <c r="NBN507" s="35"/>
      <c r="NBO507" s="106"/>
      <c r="NBP507" s="35"/>
      <c r="NBQ507" s="106"/>
      <c r="NBR507" s="35"/>
      <c r="NBS507" s="106"/>
      <c r="NBT507" s="35"/>
      <c r="NBU507" s="106"/>
      <c r="NBV507" s="35"/>
      <c r="NBW507" s="106"/>
      <c r="NBX507" s="35"/>
      <c r="NBY507" s="106"/>
      <c r="NBZ507" s="35"/>
      <c r="NCA507" s="106"/>
      <c r="NCB507" s="35"/>
      <c r="NCC507" s="106"/>
      <c r="NCD507" s="35"/>
      <c r="NCE507" s="106"/>
      <c r="NCF507" s="35"/>
      <c r="NCG507" s="106"/>
      <c r="NCH507" s="35"/>
      <c r="NCI507" s="106"/>
      <c r="NCJ507" s="35"/>
      <c r="NCK507" s="106"/>
      <c r="NCL507" s="35"/>
      <c r="NCM507" s="106"/>
      <c r="NCN507" s="35"/>
      <c r="NCO507" s="106"/>
      <c r="NCP507" s="35"/>
      <c r="NCQ507" s="106"/>
      <c r="NCR507" s="35"/>
      <c r="NCS507" s="106"/>
      <c r="NCT507" s="35"/>
      <c r="NCU507" s="106"/>
      <c r="NCV507" s="35"/>
      <c r="NCW507" s="106"/>
      <c r="NCX507" s="35"/>
      <c r="NCY507" s="106"/>
      <c r="NCZ507" s="35"/>
      <c r="NDA507" s="106"/>
      <c r="NDB507" s="35"/>
      <c r="NDC507" s="106"/>
      <c r="NDD507" s="35"/>
      <c r="NDE507" s="106"/>
      <c r="NDF507" s="35"/>
      <c r="NDG507" s="106"/>
      <c r="NDH507" s="35"/>
      <c r="NDI507" s="106"/>
      <c r="NDJ507" s="35"/>
      <c r="NDK507" s="106"/>
      <c r="NDL507" s="35"/>
      <c r="NDM507" s="106"/>
      <c r="NDN507" s="35"/>
      <c r="NDO507" s="106"/>
      <c r="NDP507" s="35"/>
      <c r="NDQ507" s="106"/>
      <c r="NDR507" s="35"/>
      <c r="NDS507" s="106"/>
      <c r="NDT507" s="35"/>
      <c r="NDU507" s="106"/>
      <c r="NDV507" s="35"/>
      <c r="NDW507" s="106"/>
      <c r="NDX507" s="35"/>
      <c r="NDY507" s="106"/>
      <c r="NDZ507" s="35"/>
      <c r="NEA507" s="106"/>
      <c r="NEB507" s="35"/>
      <c r="NEC507" s="106"/>
      <c r="NED507" s="35"/>
      <c r="NEE507" s="106"/>
      <c r="NEF507" s="35"/>
      <c r="NEG507" s="106"/>
      <c r="NEH507" s="35"/>
      <c r="NEI507" s="106"/>
      <c r="NEJ507" s="35"/>
      <c r="NEK507" s="106"/>
      <c r="NEL507" s="35"/>
      <c r="NEM507" s="106"/>
      <c r="NEN507" s="35"/>
      <c r="NEO507" s="106"/>
      <c r="NEP507" s="35"/>
      <c r="NEQ507" s="106"/>
      <c r="NER507" s="35"/>
      <c r="NES507" s="106"/>
      <c r="NET507" s="35"/>
      <c r="NEU507" s="106"/>
      <c r="NEV507" s="35"/>
      <c r="NEW507" s="106"/>
      <c r="NEX507" s="35"/>
      <c r="NEY507" s="106"/>
      <c r="NEZ507" s="35"/>
      <c r="NFA507" s="106"/>
      <c r="NFB507" s="35"/>
      <c r="NFC507" s="106"/>
      <c r="NFD507" s="35"/>
      <c r="NFE507" s="106"/>
      <c r="NFF507" s="35"/>
      <c r="NFG507" s="106"/>
      <c r="NFH507" s="35"/>
      <c r="NFI507" s="106"/>
      <c r="NFJ507" s="35"/>
      <c r="NFK507" s="106"/>
      <c r="NFL507" s="35"/>
      <c r="NFM507" s="106"/>
      <c r="NFN507" s="35"/>
      <c r="NFO507" s="106"/>
      <c r="NFP507" s="35"/>
      <c r="NFQ507" s="106"/>
      <c r="NFR507" s="35"/>
      <c r="NFS507" s="106"/>
      <c r="NFT507" s="35"/>
      <c r="NFU507" s="106"/>
      <c r="NFV507" s="35"/>
      <c r="NFW507" s="106"/>
      <c r="NFX507" s="35"/>
      <c r="NFY507" s="106"/>
      <c r="NFZ507" s="35"/>
      <c r="NGA507" s="106"/>
      <c r="NGB507" s="35"/>
      <c r="NGC507" s="106"/>
      <c r="NGD507" s="35"/>
      <c r="NGE507" s="106"/>
      <c r="NGF507" s="35"/>
      <c r="NGG507" s="106"/>
      <c r="NGH507" s="35"/>
      <c r="NGI507" s="106"/>
      <c r="NGJ507" s="35"/>
      <c r="NGK507" s="106"/>
      <c r="NGL507" s="35"/>
      <c r="NGM507" s="106"/>
      <c r="NGN507" s="35"/>
      <c r="NGO507" s="106"/>
      <c r="NGP507" s="35"/>
      <c r="NGQ507" s="106"/>
      <c r="NGR507" s="35"/>
      <c r="NGS507" s="106"/>
      <c r="NGT507" s="35"/>
      <c r="NGU507" s="106"/>
      <c r="NGV507" s="35"/>
      <c r="NGW507" s="106"/>
      <c r="NGX507" s="35"/>
      <c r="NGY507" s="106"/>
      <c r="NGZ507" s="35"/>
      <c r="NHA507" s="106"/>
      <c r="NHB507" s="35"/>
      <c r="NHC507" s="106"/>
      <c r="NHD507" s="35"/>
      <c r="NHE507" s="106"/>
      <c r="NHF507" s="35"/>
      <c r="NHG507" s="106"/>
      <c r="NHH507" s="35"/>
      <c r="NHI507" s="106"/>
      <c r="NHJ507" s="35"/>
      <c r="NHK507" s="106"/>
      <c r="NHL507" s="35"/>
      <c r="NHM507" s="106"/>
      <c r="NHN507" s="35"/>
      <c r="NHO507" s="106"/>
      <c r="NHP507" s="35"/>
      <c r="NHQ507" s="106"/>
      <c r="NHR507" s="35"/>
      <c r="NHS507" s="106"/>
      <c r="NHT507" s="35"/>
      <c r="NHU507" s="106"/>
      <c r="NHV507" s="35"/>
      <c r="NHW507" s="106"/>
      <c r="NHX507" s="35"/>
      <c r="NHY507" s="106"/>
      <c r="NHZ507" s="35"/>
      <c r="NIA507" s="106"/>
      <c r="NIB507" s="35"/>
      <c r="NIC507" s="106"/>
      <c r="NID507" s="35"/>
      <c r="NIE507" s="106"/>
      <c r="NIF507" s="35"/>
      <c r="NIG507" s="106"/>
      <c r="NIH507" s="35"/>
      <c r="NII507" s="106"/>
      <c r="NIJ507" s="35"/>
      <c r="NIK507" s="106"/>
      <c r="NIL507" s="35"/>
      <c r="NIM507" s="106"/>
      <c r="NIN507" s="35"/>
      <c r="NIO507" s="106"/>
      <c r="NIP507" s="35"/>
      <c r="NIQ507" s="106"/>
      <c r="NIR507" s="35"/>
      <c r="NIS507" s="106"/>
      <c r="NIT507" s="35"/>
      <c r="NIU507" s="106"/>
      <c r="NIV507" s="35"/>
      <c r="NIW507" s="106"/>
      <c r="NIX507" s="35"/>
      <c r="NIY507" s="106"/>
      <c r="NIZ507" s="35"/>
      <c r="NJA507" s="106"/>
      <c r="NJB507" s="35"/>
      <c r="NJC507" s="106"/>
      <c r="NJD507" s="35"/>
      <c r="NJE507" s="106"/>
      <c r="NJF507" s="35"/>
      <c r="NJG507" s="106"/>
      <c r="NJH507" s="35"/>
      <c r="NJI507" s="106"/>
      <c r="NJJ507" s="35"/>
      <c r="NJK507" s="106"/>
      <c r="NJL507" s="35"/>
      <c r="NJM507" s="106"/>
      <c r="NJN507" s="35"/>
      <c r="NJO507" s="106"/>
      <c r="NJP507" s="35"/>
      <c r="NJQ507" s="106"/>
      <c r="NJR507" s="35"/>
      <c r="NJS507" s="106"/>
      <c r="NJT507" s="35"/>
      <c r="NJU507" s="106"/>
      <c r="NJV507" s="35"/>
      <c r="NJW507" s="106"/>
      <c r="NJX507" s="35"/>
      <c r="NJY507" s="106"/>
      <c r="NJZ507" s="35"/>
      <c r="NKA507" s="106"/>
      <c r="NKB507" s="35"/>
      <c r="NKC507" s="106"/>
      <c r="NKD507" s="35"/>
      <c r="NKE507" s="106"/>
      <c r="NKF507" s="35"/>
      <c r="NKG507" s="106"/>
      <c r="NKH507" s="35"/>
      <c r="NKI507" s="106"/>
      <c r="NKJ507" s="35"/>
      <c r="NKK507" s="106"/>
      <c r="NKL507" s="35"/>
      <c r="NKM507" s="106"/>
      <c r="NKN507" s="35"/>
      <c r="NKO507" s="106"/>
      <c r="NKP507" s="35"/>
      <c r="NKQ507" s="106"/>
      <c r="NKR507" s="35"/>
      <c r="NKS507" s="106"/>
      <c r="NKT507" s="35"/>
      <c r="NKU507" s="106"/>
      <c r="NKV507" s="35"/>
      <c r="NKW507" s="106"/>
      <c r="NKX507" s="35"/>
      <c r="NKY507" s="106"/>
      <c r="NKZ507" s="35"/>
      <c r="NLA507" s="106"/>
      <c r="NLB507" s="35"/>
      <c r="NLC507" s="106"/>
      <c r="NLD507" s="35"/>
      <c r="NLE507" s="106"/>
      <c r="NLF507" s="35"/>
      <c r="NLG507" s="106"/>
      <c r="NLH507" s="35"/>
      <c r="NLI507" s="106"/>
      <c r="NLJ507" s="35"/>
      <c r="NLK507" s="106"/>
      <c r="NLL507" s="35"/>
      <c r="NLM507" s="106"/>
      <c r="NLN507" s="35"/>
      <c r="NLO507" s="106"/>
      <c r="NLP507" s="35"/>
      <c r="NLQ507" s="106"/>
      <c r="NLR507" s="35"/>
      <c r="NLS507" s="106"/>
      <c r="NLT507" s="35"/>
      <c r="NLU507" s="106"/>
      <c r="NLV507" s="35"/>
      <c r="NLW507" s="106"/>
      <c r="NLX507" s="35"/>
      <c r="NLY507" s="106"/>
      <c r="NLZ507" s="35"/>
      <c r="NMA507" s="106"/>
      <c r="NMB507" s="35"/>
      <c r="NMC507" s="106"/>
      <c r="NMD507" s="35"/>
      <c r="NME507" s="106"/>
      <c r="NMF507" s="35"/>
      <c r="NMG507" s="106"/>
      <c r="NMH507" s="35"/>
      <c r="NMI507" s="106"/>
      <c r="NMJ507" s="35"/>
      <c r="NMK507" s="106"/>
      <c r="NML507" s="35"/>
      <c r="NMM507" s="106"/>
      <c r="NMN507" s="35"/>
      <c r="NMO507" s="106"/>
      <c r="NMP507" s="35"/>
      <c r="NMQ507" s="106"/>
      <c r="NMR507" s="35"/>
      <c r="NMS507" s="106"/>
      <c r="NMT507" s="35"/>
      <c r="NMU507" s="106"/>
      <c r="NMV507" s="35"/>
      <c r="NMW507" s="106"/>
      <c r="NMX507" s="35"/>
      <c r="NMY507" s="106"/>
      <c r="NMZ507" s="35"/>
      <c r="NNA507" s="106"/>
      <c r="NNB507" s="35"/>
      <c r="NNC507" s="106"/>
      <c r="NND507" s="35"/>
      <c r="NNE507" s="106"/>
      <c r="NNF507" s="35"/>
      <c r="NNG507" s="106"/>
      <c r="NNH507" s="35"/>
      <c r="NNI507" s="106"/>
      <c r="NNJ507" s="35"/>
      <c r="NNK507" s="106"/>
      <c r="NNL507" s="35"/>
      <c r="NNM507" s="106"/>
      <c r="NNN507" s="35"/>
      <c r="NNO507" s="106"/>
      <c r="NNP507" s="35"/>
      <c r="NNQ507" s="106"/>
      <c r="NNR507" s="35"/>
      <c r="NNS507" s="106"/>
      <c r="NNT507" s="35"/>
      <c r="NNU507" s="106"/>
      <c r="NNV507" s="35"/>
      <c r="NNW507" s="106"/>
      <c r="NNX507" s="35"/>
      <c r="NNY507" s="106"/>
      <c r="NNZ507" s="35"/>
      <c r="NOA507" s="106"/>
      <c r="NOB507" s="35"/>
      <c r="NOC507" s="106"/>
      <c r="NOD507" s="35"/>
      <c r="NOE507" s="106"/>
      <c r="NOF507" s="35"/>
      <c r="NOG507" s="106"/>
      <c r="NOH507" s="35"/>
      <c r="NOI507" s="106"/>
      <c r="NOJ507" s="35"/>
      <c r="NOK507" s="106"/>
      <c r="NOL507" s="35"/>
      <c r="NOM507" s="106"/>
      <c r="NON507" s="35"/>
      <c r="NOO507" s="106"/>
      <c r="NOP507" s="35"/>
      <c r="NOQ507" s="106"/>
      <c r="NOR507" s="35"/>
      <c r="NOS507" s="106"/>
      <c r="NOT507" s="35"/>
      <c r="NOU507" s="106"/>
      <c r="NOV507" s="35"/>
      <c r="NOW507" s="106"/>
      <c r="NOX507" s="35"/>
      <c r="NOY507" s="106"/>
      <c r="NOZ507" s="35"/>
      <c r="NPA507" s="106"/>
      <c r="NPB507" s="35"/>
      <c r="NPC507" s="106"/>
      <c r="NPD507" s="35"/>
      <c r="NPE507" s="106"/>
      <c r="NPF507" s="35"/>
      <c r="NPG507" s="106"/>
      <c r="NPH507" s="35"/>
      <c r="NPI507" s="106"/>
      <c r="NPJ507" s="35"/>
      <c r="NPK507" s="106"/>
      <c r="NPL507" s="35"/>
      <c r="NPM507" s="106"/>
      <c r="NPN507" s="35"/>
      <c r="NPO507" s="106"/>
      <c r="NPP507" s="35"/>
      <c r="NPQ507" s="106"/>
      <c r="NPR507" s="35"/>
      <c r="NPS507" s="106"/>
      <c r="NPT507" s="35"/>
      <c r="NPU507" s="106"/>
      <c r="NPV507" s="35"/>
      <c r="NPW507" s="106"/>
      <c r="NPX507" s="35"/>
      <c r="NPY507" s="106"/>
      <c r="NPZ507" s="35"/>
      <c r="NQA507" s="106"/>
      <c r="NQB507" s="35"/>
      <c r="NQC507" s="106"/>
      <c r="NQD507" s="35"/>
      <c r="NQE507" s="106"/>
      <c r="NQF507" s="35"/>
      <c r="NQG507" s="106"/>
      <c r="NQH507" s="35"/>
      <c r="NQI507" s="106"/>
      <c r="NQJ507" s="35"/>
      <c r="NQK507" s="106"/>
      <c r="NQL507" s="35"/>
      <c r="NQM507" s="106"/>
      <c r="NQN507" s="35"/>
      <c r="NQO507" s="106"/>
      <c r="NQP507" s="35"/>
      <c r="NQQ507" s="106"/>
      <c r="NQR507" s="35"/>
      <c r="NQS507" s="106"/>
      <c r="NQT507" s="35"/>
      <c r="NQU507" s="106"/>
      <c r="NQV507" s="35"/>
      <c r="NQW507" s="106"/>
      <c r="NQX507" s="35"/>
      <c r="NQY507" s="106"/>
      <c r="NQZ507" s="35"/>
      <c r="NRA507" s="106"/>
      <c r="NRB507" s="35"/>
      <c r="NRC507" s="106"/>
      <c r="NRD507" s="35"/>
      <c r="NRE507" s="106"/>
      <c r="NRF507" s="35"/>
      <c r="NRG507" s="106"/>
      <c r="NRH507" s="35"/>
      <c r="NRI507" s="106"/>
      <c r="NRJ507" s="35"/>
      <c r="NRK507" s="106"/>
      <c r="NRL507" s="35"/>
      <c r="NRM507" s="106"/>
      <c r="NRN507" s="35"/>
      <c r="NRO507" s="106"/>
      <c r="NRP507" s="35"/>
      <c r="NRQ507" s="106"/>
      <c r="NRR507" s="35"/>
      <c r="NRS507" s="106"/>
      <c r="NRT507" s="35"/>
      <c r="NRU507" s="106"/>
      <c r="NRV507" s="35"/>
      <c r="NRW507" s="106"/>
      <c r="NRX507" s="35"/>
      <c r="NRY507" s="106"/>
      <c r="NRZ507" s="35"/>
      <c r="NSA507" s="106"/>
      <c r="NSB507" s="35"/>
      <c r="NSC507" s="106"/>
      <c r="NSD507" s="35"/>
      <c r="NSE507" s="106"/>
      <c r="NSF507" s="35"/>
      <c r="NSG507" s="106"/>
      <c r="NSH507" s="35"/>
      <c r="NSI507" s="106"/>
      <c r="NSJ507" s="35"/>
      <c r="NSK507" s="106"/>
      <c r="NSL507" s="35"/>
      <c r="NSM507" s="106"/>
      <c r="NSN507" s="35"/>
      <c r="NSO507" s="106"/>
      <c r="NSP507" s="35"/>
      <c r="NSQ507" s="106"/>
      <c r="NSR507" s="35"/>
      <c r="NSS507" s="106"/>
      <c r="NST507" s="35"/>
      <c r="NSU507" s="106"/>
      <c r="NSV507" s="35"/>
      <c r="NSW507" s="106"/>
      <c r="NSX507" s="35"/>
      <c r="NSY507" s="106"/>
      <c r="NSZ507" s="35"/>
      <c r="NTA507" s="106"/>
      <c r="NTB507" s="35"/>
      <c r="NTC507" s="106"/>
      <c r="NTD507" s="35"/>
      <c r="NTE507" s="106"/>
      <c r="NTF507" s="35"/>
      <c r="NTG507" s="106"/>
      <c r="NTH507" s="35"/>
      <c r="NTI507" s="106"/>
      <c r="NTJ507" s="35"/>
      <c r="NTK507" s="106"/>
      <c r="NTL507" s="35"/>
      <c r="NTM507" s="106"/>
      <c r="NTN507" s="35"/>
      <c r="NTO507" s="106"/>
      <c r="NTP507" s="35"/>
      <c r="NTQ507" s="106"/>
      <c r="NTR507" s="35"/>
      <c r="NTS507" s="106"/>
      <c r="NTT507" s="35"/>
      <c r="NTU507" s="106"/>
      <c r="NTV507" s="35"/>
      <c r="NTW507" s="106"/>
      <c r="NTX507" s="35"/>
      <c r="NTY507" s="106"/>
      <c r="NTZ507" s="35"/>
      <c r="NUA507" s="106"/>
      <c r="NUB507" s="35"/>
      <c r="NUC507" s="106"/>
      <c r="NUD507" s="35"/>
      <c r="NUE507" s="106"/>
      <c r="NUF507" s="35"/>
      <c r="NUG507" s="106"/>
      <c r="NUH507" s="35"/>
      <c r="NUI507" s="106"/>
      <c r="NUJ507" s="35"/>
      <c r="NUK507" s="106"/>
      <c r="NUL507" s="35"/>
      <c r="NUM507" s="106"/>
      <c r="NUN507" s="35"/>
      <c r="NUO507" s="106"/>
      <c r="NUP507" s="35"/>
      <c r="NUQ507" s="106"/>
      <c r="NUR507" s="35"/>
      <c r="NUS507" s="106"/>
      <c r="NUT507" s="35"/>
      <c r="NUU507" s="106"/>
      <c r="NUV507" s="35"/>
      <c r="NUW507" s="106"/>
      <c r="NUX507" s="35"/>
      <c r="NUY507" s="106"/>
      <c r="NUZ507" s="35"/>
      <c r="NVA507" s="106"/>
      <c r="NVB507" s="35"/>
      <c r="NVC507" s="106"/>
      <c r="NVD507" s="35"/>
      <c r="NVE507" s="106"/>
      <c r="NVF507" s="35"/>
      <c r="NVG507" s="106"/>
      <c r="NVH507" s="35"/>
      <c r="NVI507" s="106"/>
      <c r="NVJ507" s="35"/>
      <c r="NVK507" s="106"/>
      <c r="NVL507" s="35"/>
      <c r="NVM507" s="106"/>
      <c r="NVN507" s="35"/>
      <c r="NVO507" s="106"/>
      <c r="NVP507" s="35"/>
      <c r="NVQ507" s="106"/>
      <c r="NVR507" s="35"/>
      <c r="NVS507" s="106"/>
      <c r="NVT507" s="35"/>
      <c r="NVU507" s="106"/>
      <c r="NVV507" s="35"/>
      <c r="NVW507" s="106"/>
      <c r="NVX507" s="35"/>
      <c r="NVY507" s="106"/>
      <c r="NVZ507" s="35"/>
      <c r="NWA507" s="106"/>
      <c r="NWB507" s="35"/>
      <c r="NWC507" s="106"/>
      <c r="NWD507" s="35"/>
      <c r="NWE507" s="106"/>
      <c r="NWF507" s="35"/>
      <c r="NWG507" s="106"/>
      <c r="NWH507" s="35"/>
      <c r="NWI507" s="106"/>
      <c r="NWJ507" s="35"/>
      <c r="NWK507" s="106"/>
      <c r="NWL507" s="35"/>
      <c r="NWM507" s="106"/>
      <c r="NWN507" s="35"/>
      <c r="NWO507" s="106"/>
      <c r="NWP507" s="35"/>
      <c r="NWQ507" s="106"/>
      <c r="NWR507" s="35"/>
      <c r="NWS507" s="106"/>
      <c r="NWT507" s="35"/>
      <c r="NWU507" s="106"/>
      <c r="NWV507" s="35"/>
      <c r="NWW507" s="106"/>
      <c r="NWX507" s="35"/>
      <c r="NWY507" s="106"/>
      <c r="NWZ507" s="35"/>
      <c r="NXA507" s="106"/>
      <c r="NXB507" s="35"/>
      <c r="NXC507" s="106"/>
      <c r="NXD507" s="35"/>
      <c r="NXE507" s="106"/>
      <c r="NXF507" s="35"/>
      <c r="NXG507" s="106"/>
      <c r="NXH507" s="35"/>
      <c r="NXI507" s="106"/>
      <c r="NXJ507" s="35"/>
      <c r="NXK507" s="106"/>
      <c r="NXL507" s="35"/>
      <c r="NXM507" s="106"/>
      <c r="NXN507" s="35"/>
      <c r="NXO507" s="106"/>
      <c r="NXP507" s="35"/>
      <c r="NXQ507" s="106"/>
      <c r="NXR507" s="35"/>
      <c r="NXS507" s="106"/>
      <c r="NXT507" s="35"/>
      <c r="NXU507" s="106"/>
      <c r="NXV507" s="35"/>
      <c r="NXW507" s="106"/>
      <c r="NXX507" s="35"/>
      <c r="NXY507" s="106"/>
      <c r="NXZ507" s="35"/>
      <c r="NYA507" s="106"/>
      <c r="NYB507" s="35"/>
      <c r="NYC507" s="106"/>
      <c r="NYD507" s="35"/>
      <c r="NYE507" s="106"/>
      <c r="NYF507" s="35"/>
      <c r="NYG507" s="106"/>
      <c r="NYH507" s="35"/>
      <c r="NYI507" s="106"/>
      <c r="NYJ507" s="35"/>
      <c r="NYK507" s="106"/>
      <c r="NYL507" s="35"/>
      <c r="NYM507" s="106"/>
      <c r="NYN507" s="35"/>
      <c r="NYO507" s="106"/>
      <c r="NYP507" s="35"/>
      <c r="NYQ507" s="106"/>
      <c r="NYR507" s="35"/>
      <c r="NYS507" s="106"/>
      <c r="NYT507" s="35"/>
      <c r="NYU507" s="106"/>
      <c r="NYV507" s="35"/>
      <c r="NYW507" s="106"/>
      <c r="NYX507" s="35"/>
      <c r="NYY507" s="106"/>
      <c r="NYZ507" s="35"/>
      <c r="NZA507" s="106"/>
      <c r="NZB507" s="35"/>
      <c r="NZC507" s="106"/>
      <c r="NZD507" s="35"/>
      <c r="NZE507" s="106"/>
      <c r="NZF507" s="35"/>
      <c r="NZG507" s="106"/>
      <c r="NZH507" s="35"/>
      <c r="NZI507" s="106"/>
      <c r="NZJ507" s="35"/>
      <c r="NZK507" s="106"/>
      <c r="NZL507" s="35"/>
      <c r="NZM507" s="106"/>
      <c r="NZN507" s="35"/>
      <c r="NZO507" s="106"/>
      <c r="NZP507" s="35"/>
      <c r="NZQ507" s="106"/>
      <c r="NZR507" s="35"/>
      <c r="NZS507" s="106"/>
      <c r="NZT507" s="35"/>
      <c r="NZU507" s="106"/>
      <c r="NZV507" s="35"/>
      <c r="NZW507" s="106"/>
      <c r="NZX507" s="35"/>
      <c r="NZY507" s="106"/>
      <c r="NZZ507" s="35"/>
      <c r="OAA507" s="106"/>
      <c r="OAB507" s="35"/>
      <c r="OAC507" s="106"/>
      <c r="OAD507" s="35"/>
      <c r="OAE507" s="106"/>
      <c r="OAF507" s="35"/>
      <c r="OAG507" s="106"/>
      <c r="OAH507" s="35"/>
      <c r="OAI507" s="106"/>
      <c r="OAJ507" s="35"/>
      <c r="OAK507" s="106"/>
      <c r="OAL507" s="35"/>
      <c r="OAM507" s="106"/>
      <c r="OAN507" s="35"/>
      <c r="OAO507" s="106"/>
      <c r="OAP507" s="35"/>
      <c r="OAQ507" s="106"/>
      <c r="OAR507" s="35"/>
      <c r="OAS507" s="106"/>
      <c r="OAT507" s="35"/>
      <c r="OAU507" s="106"/>
      <c r="OAV507" s="35"/>
      <c r="OAW507" s="106"/>
      <c r="OAX507" s="35"/>
      <c r="OAY507" s="106"/>
      <c r="OAZ507" s="35"/>
      <c r="OBA507" s="106"/>
      <c r="OBB507" s="35"/>
      <c r="OBC507" s="106"/>
      <c r="OBD507" s="35"/>
      <c r="OBE507" s="106"/>
      <c r="OBF507" s="35"/>
      <c r="OBG507" s="106"/>
      <c r="OBH507" s="35"/>
      <c r="OBI507" s="106"/>
      <c r="OBJ507" s="35"/>
      <c r="OBK507" s="106"/>
      <c r="OBL507" s="35"/>
      <c r="OBM507" s="106"/>
      <c r="OBN507" s="35"/>
      <c r="OBO507" s="106"/>
      <c r="OBP507" s="35"/>
      <c r="OBQ507" s="106"/>
      <c r="OBR507" s="35"/>
      <c r="OBS507" s="106"/>
      <c r="OBT507" s="35"/>
      <c r="OBU507" s="106"/>
      <c r="OBV507" s="35"/>
      <c r="OBW507" s="106"/>
      <c r="OBX507" s="35"/>
      <c r="OBY507" s="106"/>
      <c r="OBZ507" s="35"/>
      <c r="OCA507" s="106"/>
      <c r="OCB507" s="35"/>
      <c r="OCC507" s="106"/>
      <c r="OCD507" s="35"/>
      <c r="OCE507" s="106"/>
      <c r="OCF507" s="35"/>
      <c r="OCG507" s="106"/>
      <c r="OCH507" s="35"/>
      <c r="OCI507" s="106"/>
      <c r="OCJ507" s="35"/>
      <c r="OCK507" s="106"/>
      <c r="OCL507" s="35"/>
      <c r="OCM507" s="106"/>
      <c r="OCN507" s="35"/>
      <c r="OCO507" s="106"/>
      <c r="OCP507" s="35"/>
      <c r="OCQ507" s="106"/>
      <c r="OCR507" s="35"/>
      <c r="OCS507" s="106"/>
      <c r="OCT507" s="35"/>
      <c r="OCU507" s="106"/>
      <c r="OCV507" s="35"/>
      <c r="OCW507" s="106"/>
      <c r="OCX507" s="35"/>
      <c r="OCY507" s="106"/>
      <c r="OCZ507" s="35"/>
      <c r="ODA507" s="106"/>
      <c r="ODB507" s="35"/>
      <c r="ODC507" s="106"/>
      <c r="ODD507" s="35"/>
      <c r="ODE507" s="106"/>
      <c r="ODF507" s="35"/>
      <c r="ODG507" s="106"/>
      <c r="ODH507" s="35"/>
      <c r="ODI507" s="106"/>
      <c r="ODJ507" s="35"/>
      <c r="ODK507" s="106"/>
      <c r="ODL507" s="35"/>
      <c r="ODM507" s="106"/>
      <c r="ODN507" s="35"/>
      <c r="ODO507" s="106"/>
      <c r="ODP507" s="35"/>
      <c r="ODQ507" s="106"/>
      <c r="ODR507" s="35"/>
      <c r="ODS507" s="106"/>
      <c r="ODT507" s="35"/>
      <c r="ODU507" s="106"/>
      <c r="ODV507" s="35"/>
      <c r="ODW507" s="106"/>
      <c r="ODX507" s="35"/>
      <c r="ODY507" s="106"/>
      <c r="ODZ507" s="35"/>
      <c r="OEA507" s="106"/>
      <c r="OEB507" s="35"/>
      <c r="OEC507" s="106"/>
      <c r="OED507" s="35"/>
      <c r="OEE507" s="106"/>
      <c r="OEF507" s="35"/>
      <c r="OEG507" s="106"/>
      <c r="OEH507" s="35"/>
      <c r="OEI507" s="106"/>
      <c r="OEJ507" s="35"/>
      <c r="OEK507" s="106"/>
      <c r="OEL507" s="35"/>
      <c r="OEM507" s="106"/>
      <c r="OEN507" s="35"/>
      <c r="OEO507" s="106"/>
      <c r="OEP507" s="35"/>
      <c r="OEQ507" s="106"/>
      <c r="OER507" s="35"/>
      <c r="OES507" s="106"/>
      <c r="OET507" s="35"/>
      <c r="OEU507" s="106"/>
      <c r="OEV507" s="35"/>
      <c r="OEW507" s="106"/>
      <c r="OEX507" s="35"/>
      <c r="OEY507" s="106"/>
      <c r="OEZ507" s="35"/>
      <c r="OFA507" s="106"/>
      <c r="OFB507" s="35"/>
      <c r="OFC507" s="106"/>
      <c r="OFD507" s="35"/>
      <c r="OFE507" s="106"/>
      <c r="OFF507" s="35"/>
      <c r="OFG507" s="106"/>
      <c r="OFH507" s="35"/>
      <c r="OFI507" s="106"/>
      <c r="OFJ507" s="35"/>
      <c r="OFK507" s="106"/>
      <c r="OFL507" s="35"/>
      <c r="OFM507" s="106"/>
      <c r="OFN507" s="35"/>
      <c r="OFO507" s="106"/>
      <c r="OFP507" s="35"/>
      <c r="OFQ507" s="106"/>
      <c r="OFR507" s="35"/>
      <c r="OFS507" s="106"/>
      <c r="OFT507" s="35"/>
      <c r="OFU507" s="106"/>
      <c r="OFV507" s="35"/>
      <c r="OFW507" s="106"/>
      <c r="OFX507" s="35"/>
      <c r="OFY507" s="106"/>
      <c r="OFZ507" s="35"/>
      <c r="OGA507" s="106"/>
      <c r="OGB507" s="35"/>
      <c r="OGC507" s="106"/>
      <c r="OGD507" s="35"/>
      <c r="OGE507" s="106"/>
      <c r="OGF507" s="35"/>
      <c r="OGG507" s="106"/>
      <c r="OGH507" s="35"/>
      <c r="OGI507" s="106"/>
      <c r="OGJ507" s="35"/>
      <c r="OGK507" s="106"/>
      <c r="OGL507" s="35"/>
      <c r="OGM507" s="106"/>
      <c r="OGN507" s="35"/>
      <c r="OGO507" s="106"/>
      <c r="OGP507" s="35"/>
      <c r="OGQ507" s="106"/>
      <c r="OGR507" s="35"/>
      <c r="OGS507" s="106"/>
      <c r="OGT507" s="35"/>
      <c r="OGU507" s="106"/>
      <c r="OGV507" s="35"/>
      <c r="OGW507" s="106"/>
      <c r="OGX507" s="35"/>
      <c r="OGY507" s="106"/>
      <c r="OGZ507" s="35"/>
      <c r="OHA507" s="106"/>
      <c r="OHB507" s="35"/>
      <c r="OHC507" s="106"/>
      <c r="OHD507" s="35"/>
      <c r="OHE507" s="106"/>
      <c r="OHF507" s="35"/>
      <c r="OHG507" s="106"/>
      <c r="OHH507" s="35"/>
      <c r="OHI507" s="106"/>
      <c r="OHJ507" s="35"/>
      <c r="OHK507" s="106"/>
      <c r="OHL507" s="35"/>
      <c r="OHM507" s="106"/>
      <c r="OHN507" s="35"/>
      <c r="OHO507" s="106"/>
      <c r="OHP507" s="35"/>
      <c r="OHQ507" s="106"/>
      <c r="OHR507" s="35"/>
      <c r="OHS507" s="106"/>
      <c r="OHT507" s="35"/>
      <c r="OHU507" s="106"/>
      <c r="OHV507" s="35"/>
      <c r="OHW507" s="106"/>
      <c r="OHX507" s="35"/>
      <c r="OHY507" s="106"/>
      <c r="OHZ507" s="35"/>
      <c r="OIA507" s="106"/>
      <c r="OIB507" s="35"/>
      <c r="OIC507" s="106"/>
      <c r="OID507" s="35"/>
      <c r="OIE507" s="106"/>
      <c r="OIF507" s="35"/>
      <c r="OIG507" s="106"/>
      <c r="OIH507" s="35"/>
      <c r="OII507" s="106"/>
      <c r="OIJ507" s="35"/>
      <c r="OIK507" s="106"/>
      <c r="OIL507" s="35"/>
      <c r="OIM507" s="106"/>
      <c r="OIN507" s="35"/>
      <c r="OIO507" s="106"/>
      <c r="OIP507" s="35"/>
      <c r="OIQ507" s="106"/>
      <c r="OIR507" s="35"/>
      <c r="OIS507" s="106"/>
      <c r="OIT507" s="35"/>
      <c r="OIU507" s="106"/>
      <c r="OIV507" s="35"/>
      <c r="OIW507" s="106"/>
      <c r="OIX507" s="35"/>
      <c r="OIY507" s="106"/>
      <c r="OIZ507" s="35"/>
      <c r="OJA507" s="106"/>
      <c r="OJB507" s="35"/>
      <c r="OJC507" s="106"/>
      <c r="OJD507" s="35"/>
      <c r="OJE507" s="106"/>
      <c r="OJF507" s="35"/>
      <c r="OJG507" s="106"/>
      <c r="OJH507" s="35"/>
      <c r="OJI507" s="106"/>
      <c r="OJJ507" s="35"/>
      <c r="OJK507" s="106"/>
      <c r="OJL507" s="35"/>
      <c r="OJM507" s="106"/>
      <c r="OJN507" s="35"/>
      <c r="OJO507" s="106"/>
      <c r="OJP507" s="35"/>
      <c r="OJQ507" s="106"/>
      <c r="OJR507" s="35"/>
      <c r="OJS507" s="106"/>
      <c r="OJT507" s="35"/>
      <c r="OJU507" s="106"/>
      <c r="OJV507" s="35"/>
      <c r="OJW507" s="106"/>
      <c r="OJX507" s="35"/>
      <c r="OJY507" s="106"/>
      <c r="OJZ507" s="35"/>
      <c r="OKA507" s="106"/>
      <c r="OKB507" s="35"/>
      <c r="OKC507" s="106"/>
      <c r="OKD507" s="35"/>
      <c r="OKE507" s="106"/>
      <c r="OKF507" s="35"/>
      <c r="OKG507" s="106"/>
      <c r="OKH507" s="35"/>
      <c r="OKI507" s="106"/>
      <c r="OKJ507" s="35"/>
      <c r="OKK507" s="106"/>
      <c r="OKL507" s="35"/>
      <c r="OKM507" s="106"/>
      <c r="OKN507" s="35"/>
      <c r="OKO507" s="106"/>
      <c r="OKP507" s="35"/>
      <c r="OKQ507" s="106"/>
      <c r="OKR507" s="35"/>
      <c r="OKS507" s="106"/>
      <c r="OKT507" s="35"/>
      <c r="OKU507" s="106"/>
      <c r="OKV507" s="35"/>
      <c r="OKW507" s="106"/>
      <c r="OKX507" s="35"/>
      <c r="OKY507" s="106"/>
      <c r="OKZ507" s="35"/>
      <c r="OLA507" s="106"/>
      <c r="OLB507" s="35"/>
      <c r="OLC507" s="106"/>
      <c r="OLD507" s="35"/>
      <c r="OLE507" s="106"/>
      <c r="OLF507" s="35"/>
      <c r="OLG507" s="106"/>
      <c r="OLH507" s="35"/>
      <c r="OLI507" s="106"/>
      <c r="OLJ507" s="35"/>
      <c r="OLK507" s="106"/>
      <c r="OLL507" s="35"/>
      <c r="OLM507" s="106"/>
      <c r="OLN507" s="35"/>
      <c r="OLO507" s="106"/>
      <c r="OLP507" s="35"/>
      <c r="OLQ507" s="106"/>
      <c r="OLR507" s="35"/>
      <c r="OLS507" s="106"/>
      <c r="OLT507" s="35"/>
      <c r="OLU507" s="106"/>
      <c r="OLV507" s="35"/>
      <c r="OLW507" s="106"/>
      <c r="OLX507" s="35"/>
      <c r="OLY507" s="106"/>
      <c r="OLZ507" s="35"/>
      <c r="OMA507" s="106"/>
      <c r="OMB507" s="35"/>
      <c r="OMC507" s="106"/>
      <c r="OMD507" s="35"/>
      <c r="OME507" s="106"/>
      <c r="OMF507" s="35"/>
      <c r="OMG507" s="106"/>
      <c r="OMH507" s="35"/>
      <c r="OMI507" s="106"/>
      <c r="OMJ507" s="35"/>
      <c r="OMK507" s="106"/>
      <c r="OML507" s="35"/>
      <c r="OMM507" s="106"/>
      <c r="OMN507" s="35"/>
      <c r="OMO507" s="106"/>
      <c r="OMP507" s="35"/>
      <c r="OMQ507" s="106"/>
      <c r="OMR507" s="35"/>
      <c r="OMS507" s="106"/>
      <c r="OMT507" s="35"/>
      <c r="OMU507" s="106"/>
      <c r="OMV507" s="35"/>
      <c r="OMW507" s="106"/>
      <c r="OMX507" s="35"/>
      <c r="OMY507" s="106"/>
      <c r="OMZ507" s="35"/>
      <c r="ONA507" s="106"/>
      <c r="ONB507" s="35"/>
      <c r="ONC507" s="106"/>
      <c r="OND507" s="35"/>
      <c r="ONE507" s="106"/>
      <c r="ONF507" s="35"/>
      <c r="ONG507" s="106"/>
      <c r="ONH507" s="35"/>
      <c r="ONI507" s="106"/>
      <c r="ONJ507" s="35"/>
      <c r="ONK507" s="106"/>
      <c r="ONL507" s="35"/>
      <c r="ONM507" s="106"/>
      <c r="ONN507" s="35"/>
      <c r="ONO507" s="106"/>
      <c r="ONP507" s="35"/>
      <c r="ONQ507" s="106"/>
      <c r="ONR507" s="35"/>
      <c r="ONS507" s="106"/>
      <c r="ONT507" s="35"/>
      <c r="ONU507" s="106"/>
      <c r="ONV507" s="35"/>
      <c r="ONW507" s="106"/>
      <c r="ONX507" s="35"/>
      <c r="ONY507" s="106"/>
      <c r="ONZ507" s="35"/>
      <c r="OOA507" s="106"/>
      <c r="OOB507" s="35"/>
      <c r="OOC507" s="106"/>
      <c r="OOD507" s="35"/>
      <c r="OOE507" s="106"/>
      <c r="OOF507" s="35"/>
      <c r="OOG507" s="106"/>
      <c r="OOH507" s="35"/>
      <c r="OOI507" s="106"/>
      <c r="OOJ507" s="35"/>
      <c r="OOK507" s="106"/>
      <c r="OOL507" s="35"/>
      <c r="OOM507" s="106"/>
      <c r="OON507" s="35"/>
      <c r="OOO507" s="106"/>
      <c r="OOP507" s="35"/>
      <c r="OOQ507" s="106"/>
      <c r="OOR507" s="35"/>
      <c r="OOS507" s="106"/>
      <c r="OOT507" s="35"/>
      <c r="OOU507" s="106"/>
      <c r="OOV507" s="35"/>
      <c r="OOW507" s="106"/>
      <c r="OOX507" s="35"/>
      <c r="OOY507" s="106"/>
      <c r="OOZ507" s="35"/>
      <c r="OPA507" s="106"/>
      <c r="OPB507" s="35"/>
      <c r="OPC507" s="106"/>
      <c r="OPD507" s="35"/>
      <c r="OPE507" s="106"/>
      <c r="OPF507" s="35"/>
      <c r="OPG507" s="106"/>
      <c r="OPH507" s="35"/>
      <c r="OPI507" s="106"/>
      <c r="OPJ507" s="35"/>
      <c r="OPK507" s="106"/>
      <c r="OPL507" s="35"/>
      <c r="OPM507" s="106"/>
      <c r="OPN507" s="35"/>
      <c r="OPO507" s="106"/>
      <c r="OPP507" s="35"/>
      <c r="OPQ507" s="106"/>
      <c r="OPR507" s="35"/>
      <c r="OPS507" s="106"/>
      <c r="OPT507" s="35"/>
      <c r="OPU507" s="106"/>
      <c r="OPV507" s="35"/>
      <c r="OPW507" s="106"/>
      <c r="OPX507" s="35"/>
      <c r="OPY507" s="106"/>
      <c r="OPZ507" s="35"/>
      <c r="OQA507" s="106"/>
      <c r="OQB507" s="35"/>
      <c r="OQC507" s="106"/>
      <c r="OQD507" s="35"/>
      <c r="OQE507" s="106"/>
      <c r="OQF507" s="35"/>
      <c r="OQG507" s="106"/>
      <c r="OQH507" s="35"/>
      <c r="OQI507" s="106"/>
      <c r="OQJ507" s="35"/>
      <c r="OQK507" s="106"/>
      <c r="OQL507" s="35"/>
      <c r="OQM507" s="106"/>
      <c r="OQN507" s="35"/>
      <c r="OQO507" s="106"/>
      <c r="OQP507" s="35"/>
      <c r="OQQ507" s="106"/>
      <c r="OQR507" s="35"/>
      <c r="OQS507" s="106"/>
      <c r="OQT507" s="35"/>
      <c r="OQU507" s="106"/>
      <c r="OQV507" s="35"/>
      <c r="OQW507" s="106"/>
      <c r="OQX507" s="35"/>
      <c r="OQY507" s="106"/>
      <c r="OQZ507" s="35"/>
      <c r="ORA507" s="106"/>
      <c r="ORB507" s="35"/>
      <c r="ORC507" s="106"/>
      <c r="ORD507" s="35"/>
      <c r="ORE507" s="106"/>
      <c r="ORF507" s="35"/>
      <c r="ORG507" s="106"/>
      <c r="ORH507" s="35"/>
      <c r="ORI507" s="106"/>
      <c r="ORJ507" s="35"/>
      <c r="ORK507" s="106"/>
      <c r="ORL507" s="35"/>
      <c r="ORM507" s="106"/>
      <c r="ORN507" s="35"/>
      <c r="ORO507" s="106"/>
      <c r="ORP507" s="35"/>
      <c r="ORQ507" s="106"/>
      <c r="ORR507" s="35"/>
      <c r="ORS507" s="106"/>
      <c r="ORT507" s="35"/>
      <c r="ORU507" s="106"/>
      <c r="ORV507" s="35"/>
      <c r="ORW507" s="106"/>
      <c r="ORX507" s="35"/>
      <c r="ORY507" s="106"/>
      <c r="ORZ507" s="35"/>
      <c r="OSA507" s="106"/>
      <c r="OSB507" s="35"/>
      <c r="OSC507" s="106"/>
      <c r="OSD507" s="35"/>
      <c r="OSE507" s="106"/>
      <c r="OSF507" s="35"/>
      <c r="OSG507" s="106"/>
      <c r="OSH507" s="35"/>
      <c r="OSI507" s="106"/>
      <c r="OSJ507" s="35"/>
      <c r="OSK507" s="106"/>
      <c r="OSL507" s="35"/>
      <c r="OSM507" s="106"/>
      <c r="OSN507" s="35"/>
      <c r="OSO507" s="106"/>
      <c r="OSP507" s="35"/>
      <c r="OSQ507" s="106"/>
      <c r="OSR507" s="35"/>
      <c r="OSS507" s="106"/>
      <c r="OST507" s="35"/>
      <c r="OSU507" s="106"/>
      <c r="OSV507" s="35"/>
      <c r="OSW507" s="106"/>
      <c r="OSX507" s="35"/>
      <c r="OSY507" s="106"/>
      <c r="OSZ507" s="35"/>
      <c r="OTA507" s="106"/>
      <c r="OTB507" s="35"/>
      <c r="OTC507" s="106"/>
      <c r="OTD507" s="35"/>
      <c r="OTE507" s="106"/>
      <c r="OTF507" s="35"/>
      <c r="OTG507" s="106"/>
      <c r="OTH507" s="35"/>
      <c r="OTI507" s="106"/>
      <c r="OTJ507" s="35"/>
      <c r="OTK507" s="106"/>
      <c r="OTL507" s="35"/>
      <c r="OTM507" s="106"/>
      <c r="OTN507" s="35"/>
      <c r="OTO507" s="106"/>
      <c r="OTP507" s="35"/>
      <c r="OTQ507" s="106"/>
      <c r="OTR507" s="35"/>
      <c r="OTS507" s="106"/>
      <c r="OTT507" s="35"/>
      <c r="OTU507" s="106"/>
      <c r="OTV507" s="35"/>
      <c r="OTW507" s="106"/>
      <c r="OTX507" s="35"/>
      <c r="OTY507" s="106"/>
      <c r="OTZ507" s="35"/>
      <c r="OUA507" s="106"/>
      <c r="OUB507" s="35"/>
      <c r="OUC507" s="106"/>
      <c r="OUD507" s="35"/>
      <c r="OUE507" s="106"/>
      <c r="OUF507" s="35"/>
      <c r="OUG507" s="106"/>
      <c r="OUH507" s="35"/>
      <c r="OUI507" s="106"/>
      <c r="OUJ507" s="35"/>
      <c r="OUK507" s="106"/>
      <c r="OUL507" s="35"/>
      <c r="OUM507" s="106"/>
      <c r="OUN507" s="35"/>
      <c r="OUO507" s="106"/>
      <c r="OUP507" s="35"/>
      <c r="OUQ507" s="106"/>
      <c r="OUR507" s="35"/>
      <c r="OUS507" s="106"/>
      <c r="OUT507" s="35"/>
      <c r="OUU507" s="106"/>
      <c r="OUV507" s="35"/>
      <c r="OUW507" s="106"/>
      <c r="OUX507" s="35"/>
      <c r="OUY507" s="106"/>
      <c r="OUZ507" s="35"/>
      <c r="OVA507" s="106"/>
      <c r="OVB507" s="35"/>
      <c r="OVC507" s="106"/>
      <c r="OVD507" s="35"/>
      <c r="OVE507" s="106"/>
      <c r="OVF507" s="35"/>
      <c r="OVG507" s="106"/>
      <c r="OVH507" s="35"/>
      <c r="OVI507" s="106"/>
      <c r="OVJ507" s="35"/>
      <c r="OVK507" s="106"/>
      <c r="OVL507" s="35"/>
      <c r="OVM507" s="106"/>
      <c r="OVN507" s="35"/>
      <c r="OVO507" s="106"/>
      <c r="OVP507" s="35"/>
      <c r="OVQ507" s="106"/>
      <c r="OVR507" s="35"/>
      <c r="OVS507" s="106"/>
      <c r="OVT507" s="35"/>
      <c r="OVU507" s="106"/>
      <c r="OVV507" s="35"/>
      <c r="OVW507" s="106"/>
      <c r="OVX507" s="35"/>
      <c r="OVY507" s="106"/>
      <c r="OVZ507" s="35"/>
      <c r="OWA507" s="106"/>
      <c r="OWB507" s="35"/>
      <c r="OWC507" s="106"/>
      <c r="OWD507" s="35"/>
      <c r="OWE507" s="106"/>
      <c r="OWF507" s="35"/>
      <c r="OWG507" s="106"/>
      <c r="OWH507" s="35"/>
      <c r="OWI507" s="106"/>
      <c r="OWJ507" s="35"/>
      <c r="OWK507" s="106"/>
      <c r="OWL507" s="35"/>
      <c r="OWM507" s="106"/>
      <c r="OWN507" s="35"/>
      <c r="OWO507" s="106"/>
      <c r="OWP507" s="35"/>
      <c r="OWQ507" s="106"/>
      <c r="OWR507" s="35"/>
      <c r="OWS507" s="106"/>
      <c r="OWT507" s="35"/>
      <c r="OWU507" s="106"/>
      <c r="OWV507" s="35"/>
      <c r="OWW507" s="106"/>
      <c r="OWX507" s="35"/>
      <c r="OWY507" s="106"/>
      <c r="OWZ507" s="35"/>
      <c r="OXA507" s="106"/>
      <c r="OXB507" s="35"/>
      <c r="OXC507" s="106"/>
      <c r="OXD507" s="35"/>
      <c r="OXE507" s="106"/>
      <c r="OXF507" s="35"/>
      <c r="OXG507" s="106"/>
      <c r="OXH507" s="35"/>
      <c r="OXI507" s="106"/>
      <c r="OXJ507" s="35"/>
      <c r="OXK507" s="106"/>
      <c r="OXL507" s="35"/>
      <c r="OXM507" s="106"/>
      <c r="OXN507" s="35"/>
      <c r="OXO507" s="106"/>
      <c r="OXP507" s="35"/>
      <c r="OXQ507" s="106"/>
      <c r="OXR507" s="35"/>
      <c r="OXS507" s="106"/>
      <c r="OXT507" s="35"/>
      <c r="OXU507" s="106"/>
      <c r="OXV507" s="35"/>
      <c r="OXW507" s="106"/>
      <c r="OXX507" s="35"/>
      <c r="OXY507" s="106"/>
      <c r="OXZ507" s="35"/>
      <c r="OYA507" s="106"/>
      <c r="OYB507" s="35"/>
      <c r="OYC507" s="106"/>
      <c r="OYD507" s="35"/>
      <c r="OYE507" s="106"/>
      <c r="OYF507" s="35"/>
      <c r="OYG507" s="106"/>
      <c r="OYH507" s="35"/>
      <c r="OYI507" s="106"/>
      <c r="OYJ507" s="35"/>
      <c r="OYK507" s="106"/>
      <c r="OYL507" s="35"/>
      <c r="OYM507" s="106"/>
      <c r="OYN507" s="35"/>
      <c r="OYO507" s="106"/>
      <c r="OYP507" s="35"/>
      <c r="OYQ507" s="106"/>
      <c r="OYR507" s="35"/>
      <c r="OYS507" s="106"/>
      <c r="OYT507" s="35"/>
      <c r="OYU507" s="106"/>
      <c r="OYV507" s="35"/>
      <c r="OYW507" s="106"/>
      <c r="OYX507" s="35"/>
      <c r="OYY507" s="106"/>
      <c r="OYZ507" s="35"/>
      <c r="OZA507" s="106"/>
      <c r="OZB507" s="35"/>
      <c r="OZC507" s="106"/>
      <c r="OZD507" s="35"/>
      <c r="OZE507" s="106"/>
      <c r="OZF507" s="35"/>
      <c r="OZG507" s="106"/>
      <c r="OZH507" s="35"/>
      <c r="OZI507" s="106"/>
      <c r="OZJ507" s="35"/>
      <c r="OZK507" s="106"/>
      <c r="OZL507" s="35"/>
      <c r="OZM507" s="106"/>
      <c r="OZN507" s="35"/>
      <c r="OZO507" s="106"/>
      <c r="OZP507" s="35"/>
      <c r="OZQ507" s="106"/>
      <c r="OZR507" s="35"/>
      <c r="OZS507" s="106"/>
      <c r="OZT507" s="35"/>
      <c r="OZU507" s="106"/>
      <c r="OZV507" s="35"/>
      <c r="OZW507" s="106"/>
      <c r="OZX507" s="35"/>
      <c r="OZY507" s="106"/>
      <c r="OZZ507" s="35"/>
      <c r="PAA507" s="106"/>
      <c r="PAB507" s="35"/>
      <c r="PAC507" s="106"/>
      <c r="PAD507" s="35"/>
      <c r="PAE507" s="106"/>
      <c r="PAF507" s="35"/>
      <c r="PAG507" s="106"/>
      <c r="PAH507" s="35"/>
      <c r="PAI507" s="106"/>
      <c r="PAJ507" s="35"/>
      <c r="PAK507" s="106"/>
      <c r="PAL507" s="35"/>
      <c r="PAM507" s="106"/>
      <c r="PAN507" s="35"/>
      <c r="PAO507" s="106"/>
      <c r="PAP507" s="35"/>
      <c r="PAQ507" s="106"/>
      <c r="PAR507" s="35"/>
      <c r="PAS507" s="106"/>
      <c r="PAT507" s="35"/>
      <c r="PAU507" s="106"/>
      <c r="PAV507" s="35"/>
      <c r="PAW507" s="106"/>
      <c r="PAX507" s="35"/>
      <c r="PAY507" s="106"/>
      <c r="PAZ507" s="35"/>
      <c r="PBA507" s="106"/>
      <c r="PBB507" s="35"/>
      <c r="PBC507" s="106"/>
      <c r="PBD507" s="35"/>
      <c r="PBE507" s="106"/>
      <c r="PBF507" s="35"/>
      <c r="PBG507" s="106"/>
      <c r="PBH507" s="35"/>
      <c r="PBI507" s="106"/>
      <c r="PBJ507" s="35"/>
      <c r="PBK507" s="106"/>
      <c r="PBL507" s="35"/>
      <c r="PBM507" s="106"/>
      <c r="PBN507" s="35"/>
      <c r="PBO507" s="106"/>
      <c r="PBP507" s="35"/>
      <c r="PBQ507" s="106"/>
      <c r="PBR507" s="35"/>
      <c r="PBS507" s="106"/>
      <c r="PBT507" s="35"/>
      <c r="PBU507" s="106"/>
      <c r="PBV507" s="35"/>
      <c r="PBW507" s="106"/>
      <c r="PBX507" s="35"/>
      <c r="PBY507" s="106"/>
      <c r="PBZ507" s="35"/>
      <c r="PCA507" s="106"/>
      <c r="PCB507" s="35"/>
      <c r="PCC507" s="106"/>
      <c r="PCD507" s="35"/>
      <c r="PCE507" s="106"/>
      <c r="PCF507" s="35"/>
      <c r="PCG507" s="106"/>
      <c r="PCH507" s="35"/>
      <c r="PCI507" s="106"/>
      <c r="PCJ507" s="35"/>
      <c r="PCK507" s="106"/>
      <c r="PCL507" s="35"/>
      <c r="PCM507" s="106"/>
      <c r="PCN507" s="35"/>
      <c r="PCO507" s="106"/>
      <c r="PCP507" s="35"/>
      <c r="PCQ507" s="106"/>
      <c r="PCR507" s="35"/>
      <c r="PCS507" s="106"/>
      <c r="PCT507" s="35"/>
      <c r="PCU507" s="106"/>
      <c r="PCV507" s="35"/>
      <c r="PCW507" s="106"/>
      <c r="PCX507" s="35"/>
      <c r="PCY507" s="106"/>
      <c r="PCZ507" s="35"/>
      <c r="PDA507" s="106"/>
      <c r="PDB507" s="35"/>
      <c r="PDC507" s="106"/>
      <c r="PDD507" s="35"/>
      <c r="PDE507" s="106"/>
      <c r="PDF507" s="35"/>
      <c r="PDG507" s="106"/>
      <c r="PDH507" s="35"/>
      <c r="PDI507" s="106"/>
      <c r="PDJ507" s="35"/>
      <c r="PDK507" s="106"/>
      <c r="PDL507" s="35"/>
      <c r="PDM507" s="106"/>
      <c r="PDN507" s="35"/>
      <c r="PDO507" s="106"/>
      <c r="PDP507" s="35"/>
      <c r="PDQ507" s="106"/>
      <c r="PDR507" s="35"/>
      <c r="PDS507" s="106"/>
      <c r="PDT507" s="35"/>
      <c r="PDU507" s="106"/>
      <c r="PDV507" s="35"/>
      <c r="PDW507" s="106"/>
      <c r="PDX507" s="35"/>
      <c r="PDY507" s="106"/>
      <c r="PDZ507" s="35"/>
      <c r="PEA507" s="106"/>
      <c r="PEB507" s="35"/>
      <c r="PEC507" s="106"/>
      <c r="PED507" s="35"/>
      <c r="PEE507" s="106"/>
      <c r="PEF507" s="35"/>
      <c r="PEG507" s="106"/>
      <c r="PEH507" s="35"/>
      <c r="PEI507" s="106"/>
      <c r="PEJ507" s="35"/>
      <c r="PEK507" s="106"/>
      <c r="PEL507" s="35"/>
      <c r="PEM507" s="106"/>
      <c r="PEN507" s="35"/>
      <c r="PEO507" s="106"/>
      <c r="PEP507" s="35"/>
      <c r="PEQ507" s="106"/>
      <c r="PER507" s="35"/>
      <c r="PES507" s="106"/>
      <c r="PET507" s="35"/>
      <c r="PEU507" s="106"/>
      <c r="PEV507" s="35"/>
      <c r="PEW507" s="106"/>
      <c r="PEX507" s="35"/>
      <c r="PEY507" s="106"/>
      <c r="PEZ507" s="35"/>
      <c r="PFA507" s="106"/>
      <c r="PFB507" s="35"/>
      <c r="PFC507" s="106"/>
      <c r="PFD507" s="35"/>
      <c r="PFE507" s="106"/>
      <c r="PFF507" s="35"/>
      <c r="PFG507" s="106"/>
      <c r="PFH507" s="35"/>
      <c r="PFI507" s="106"/>
      <c r="PFJ507" s="35"/>
      <c r="PFK507" s="106"/>
      <c r="PFL507" s="35"/>
      <c r="PFM507" s="106"/>
      <c r="PFN507" s="35"/>
      <c r="PFO507" s="106"/>
      <c r="PFP507" s="35"/>
      <c r="PFQ507" s="106"/>
      <c r="PFR507" s="35"/>
      <c r="PFS507" s="106"/>
      <c r="PFT507" s="35"/>
      <c r="PFU507" s="106"/>
      <c r="PFV507" s="35"/>
      <c r="PFW507" s="106"/>
      <c r="PFX507" s="35"/>
      <c r="PFY507" s="106"/>
      <c r="PFZ507" s="35"/>
      <c r="PGA507" s="106"/>
      <c r="PGB507" s="35"/>
      <c r="PGC507" s="106"/>
      <c r="PGD507" s="35"/>
      <c r="PGE507" s="106"/>
      <c r="PGF507" s="35"/>
      <c r="PGG507" s="106"/>
      <c r="PGH507" s="35"/>
      <c r="PGI507" s="106"/>
      <c r="PGJ507" s="35"/>
      <c r="PGK507" s="106"/>
      <c r="PGL507" s="35"/>
      <c r="PGM507" s="106"/>
      <c r="PGN507" s="35"/>
      <c r="PGO507" s="106"/>
      <c r="PGP507" s="35"/>
      <c r="PGQ507" s="106"/>
      <c r="PGR507" s="35"/>
      <c r="PGS507" s="106"/>
      <c r="PGT507" s="35"/>
      <c r="PGU507" s="106"/>
      <c r="PGV507" s="35"/>
      <c r="PGW507" s="106"/>
      <c r="PGX507" s="35"/>
      <c r="PGY507" s="106"/>
      <c r="PGZ507" s="35"/>
      <c r="PHA507" s="106"/>
      <c r="PHB507" s="35"/>
      <c r="PHC507" s="106"/>
      <c r="PHD507" s="35"/>
      <c r="PHE507" s="106"/>
      <c r="PHF507" s="35"/>
      <c r="PHG507" s="106"/>
      <c r="PHH507" s="35"/>
      <c r="PHI507" s="106"/>
      <c r="PHJ507" s="35"/>
      <c r="PHK507" s="106"/>
      <c r="PHL507" s="35"/>
      <c r="PHM507" s="106"/>
      <c r="PHN507" s="35"/>
      <c r="PHO507" s="106"/>
      <c r="PHP507" s="35"/>
      <c r="PHQ507" s="106"/>
      <c r="PHR507" s="35"/>
      <c r="PHS507" s="106"/>
      <c r="PHT507" s="35"/>
      <c r="PHU507" s="106"/>
      <c r="PHV507" s="35"/>
      <c r="PHW507" s="106"/>
      <c r="PHX507" s="35"/>
      <c r="PHY507" s="106"/>
      <c r="PHZ507" s="35"/>
      <c r="PIA507" s="106"/>
      <c r="PIB507" s="35"/>
      <c r="PIC507" s="106"/>
      <c r="PID507" s="35"/>
      <c r="PIE507" s="106"/>
      <c r="PIF507" s="35"/>
      <c r="PIG507" s="106"/>
      <c r="PIH507" s="35"/>
      <c r="PII507" s="106"/>
      <c r="PIJ507" s="35"/>
      <c r="PIK507" s="106"/>
      <c r="PIL507" s="35"/>
      <c r="PIM507" s="106"/>
      <c r="PIN507" s="35"/>
      <c r="PIO507" s="106"/>
      <c r="PIP507" s="35"/>
      <c r="PIQ507" s="106"/>
      <c r="PIR507" s="35"/>
      <c r="PIS507" s="106"/>
      <c r="PIT507" s="35"/>
      <c r="PIU507" s="106"/>
      <c r="PIV507" s="35"/>
      <c r="PIW507" s="106"/>
      <c r="PIX507" s="35"/>
      <c r="PIY507" s="106"/>
      <c r="PIZ507" s="35"/>
      <c r="PJA507" s="106"/>
      <c r="PJB507" s="35"/>
      <c r="PJC507" s="106"/>
      <c r="PJD507" s="35"/>
      <c r="PJE507" s="106"/>
      <c r="PJF507" s="35"/>
      <c r="PJG507" s="106"/>
      <c r="PJH507" s="35"/>
      <c r="PJI507" s="106"/>
      <c r="PJJ507" s="35"/>
      <c r="PJK507" s="106"/>
      <c r="PJL507" s="35"/>
      <c r="PJM507" s="106"/>
      <c r="PJN507" s="35"/>
      <c r="PJO507" s="106"/>
      <c r="PJP507" s="35"/>
      <c r="PJQ507" s="106"/>
      <c r="PJR507" s="35"/>
      <c r="PJS507" s="106"/>
      <c r="PJT507" s="35"/>
      <c r="PJU507" s="106"/>
      <c r="PJV507" s="35"/>
      <c r="PJW507" s="106"/>
      <c r="PJX507" s="35"/>
      <c r="PJY507" s="106"/>
      <c r="PJZ507" s="35"/>
      <c r="PKA507" s="106"/>
      <c r="PKB507" s="35"/>
      <c r="PKC507" s="106"/>
      <c r="PKD507" s="35"/>
      <c r="PKE507" s="106"/>
      <c r="PKF507" s="35"/>
      <c r="PKG507" s="106"/>
      <c r="PKH507" s="35"/>
      <c r="PKI507" s="106"/>
      <c r="PKJ507" s="35"/>
      <c r="PKK507" s="106"/>
      <c r="PKL507" s="35"/>
      <c r="PKM507" s="106"/>
      <c r="PKN507" s="35"/>
      <c r="PKO507" s="106"/>
      <c r="PKP507" s="35"/>
      <c r="PKQ507" s="106"/>
      <c r="PKR507" s="35"/>
      <c r="PKS507" s="106"/>
      <c r="PKT507" s="35"/>
      <c r="PKU507" s="106"/>
      <c r="PKV507" s="35"/>
      <c r="PKW507" s="106"/>
      <c r="PKX507" s="35"/>
      <c r="PKY507" s="106"/>
      <c r="PKZ507" s="35"/>
      <c r="PLA507" s="106"/>
      <c r="PLB507" s="35"/>
      <c r="PLC507" s="106"/>
      <c r="PLD507" s="35"/>
      <c r="PLE507" s="106"/>
      <c r="PLF507" s="35"/>
      <c r="PLG507" s="106"/>
      <c r="PLH507" s="35"/>
      <c r="PLI507" s="106"/>
      <c r="PLJ507" s="35"/>
      <c r="PLK507" s="106"/>
      <c r="PLL507" s="35"/>
      <c r="PLM507" s="106"/>
      <c r="PLN507" s="35"/>
      <c r="PLO507" s="106"/>
      <c r="PLP507" s="35"/>
      <c r="PLQ507" s="106"/>
      <c r="PLR507" s="35"/>
      <c r="PLS507" s="106"/>
      <c r="PLT507" s="35"/>
      <c r="PLU507" s="106"/>
      <c r="PLV507" s="35"/>
      <c r="PLW507" s="106"/>
      <c r="PLX507" s="35"/>
      <c r="PLY507" s="106"/>
      <c r="PLZ507" s="35"/>
      <c r="PMA507" s="106"/>
      <c r="PMB507" s="35"/>
      <c r="PMC507" s="106"/>
      <c r="PMD507" s="35"/>
      <c r="PME507" s="106"/>
      <c r="PMF507" s="35"/>
      <c r="PMG507" s="106"/>
      <c r="PMH507" s="35"/>
      <c r="PMI507" s="106"/>
      <c r="PMJ507" s="35"/>
      <c r="PMK507" s="106"/>
      <c r="PML507" s="35"/>
      <c r="PMM507" s="106"/>
      <c r="PMN507" s="35"/>
      <c r="PMO507" s="106"/>
      <c r="PMP507" s="35"/>
      <c r="PMQ507" s="106"/>
      <c r="PMR507" s="35"/>
      <c r="PMS507" s="106"/>
      <c r="PMT507" s="35"/>
      <c r="PMU507" s="106"/>
      <c r="PMV507" s="35"/>
      <c r="PMW507" s="106"/>
      <c r="PMX507" s="35"/>
      <c r="PMY507" s="106"/>
      <c r="PMZ507" s="35"/>
      <c r="PNA507" s="106"/>
      <c r="PNB507" s="35"/>
      <c r="PNC507" s="106"/>
      <c r="PND507" s="35"/>
      <c r="PNE507" s="106"/>
      <c r="PNF507" s="35"/>
      <c r="PNG507" s="106"/>
      <c r="PNH507" s="35"/>
      <c r="PNI507" s="106"/>
      <c r="PNJ507" s="35"/>
      <c r="PNK507" s="106"/>
      <c r="PNL507" s="35"/>
      <c r="PNM507" s="106"/>
      <c r="PNN507" s="35"/>
      <c r="PNO507" s="106"/>
      <c r="PNP507" s="35"/>
      <c r="PNQ507" s="106"/>
      <c r="PNR507" s="35"/>
      <c r="PNS507" s="106"/>
      <c r="PNT507" s="35"/>
      <c r="PNU507" s="106"/>
      <c r="PNV507" s="35"/>
      <c r="PNW507" s="106"/>
      <c r="PNX507" s="35"/>
      <c r="PNY507" s="106"/>
      <c r="PNZ507" s="35"/>
      <c r="POA507" s="106"/>
      <c r="POB507" s="35"/>
      <c r="POC507" s="106"/>
      <c r="POD507" s="35"/>
      <c r="POE507" s="106"/>
      <c r="POF507" s="35"/>
      <c r="POG507" s="106"/>
      <c r="POH507" s="35"/>
      <c r="POI507" s="106"/>
      <c r="POJ507" s="35"/>
      <c r="POK507" s="106"/>
      <c r="POL507" s="35"/>
      <c r="POM507" s="106"/>
      <c r="PON507" s="35"/>
      <c r="POO507" s="106"/>
      <c r="POP507" s="35"/>
      <c r="POQ507" s="106"/>
      <c r="POR507" s="35"/>
      <c r="POS507" s="106"/>
      <c r="POT507" s="35"/>
      <c r="POU507" s="106"/>
      <c r="POV507" s="35"/>
      <c r="POW507" s="106"/>
      <c r="POX507" s="35"/>
      <c r="POY507" s="106"/>
      <c r="POZ507" s="35"/>
      <c r="PPA507" s="106"/>
      <c r="PPB507" s="35"/>
      <c r="PPC507" s="106"/>
      <c r="PPD507" s="35"/>
      <c r="PPE507" s="106"/>
      <c r="PPF507" s="35"/>
      <c r="PPG507" s="106"/>
      <c r="PPH507" s="35"/>
      <c r="PPI507" s="106"/>
      <c r="PPJ507" s="35"/>
      <c r="PPK507" s="106"/>
      <c r="PPL507" s="35"/>
      <c r="PPM507" s="106"/>
      <c r="PPN507" s="35"/>
      <c r="PPO507" s="106"/>
      <c r="PPP507" s="35"/>
      <c r="PPQ507" s="106"/>
      <c r="PPR507" s="35"/>
      <c r="PPS507" s="106"/>
      <c r="PPT507" s="35"/>
      <c r="PPU507" s="106"/>
      <c r="PPV507" s="35"/>
      <c r="PPW507" s="106"/>
      <c r="PPX507" s="35"/>
      <c r="PPY507" s="106"/>
      <c r="PPZ507" s="35"/>
      <c r="PQA507" s="106"/>
      <c r="PQB507" s="35"/>
      <c r="PQC507" s="106"/>
      <c r="PQD507" s="35"/>
      <c r="PQE507" s="106"/>
      <c r="PQF507" s="35"/>
      <c r="PQG507" s="106"/>
      <c r="PQH507" s="35"/>
      <c r="PQI507" s="106"/>
      <c r="PQJ507" s="35"/>
      <c r="PQK507" s="106"/>
      <c r="PQL507" s="35"/>
      <c r="PQM507" s="106"/>
      <c r="PQN507" s="35"/>
      <c r="PQO507" s="106"/>
      <c r="PQP507" s="35"/>
      <c r="PQQ507" s="106"/>
      <c r="PQR507" s="35"/>
      <c r="PQS507" s="106"/>
      <c r="PQT507" s="35"/>
      <c r="PQU507" s="106"/>
      <c r="PQV507" s="35"/>
      <c r="PQW507" s="106"/>
      <c r="PQX507" s="35"/>
      <c r="PQY507" s="106"/>
      <c r="PQZ507" s="35"/>
      <c r="PRA507" s="106"/>
      <c r="PRB507" s="35"/>
      <c r="PRC507" s="106"/>
      <c r="PRD507" s="35"/>
      <c r="PRE507" s="106"/>
      <c r="PRF507" s="35"/>
      <c r="PRG507" s="106"/>
      <c r="PRH507" s="35"/>
      <c r="PRI507" s="106"/>
      <c r="PRJ507" s="35"/>
      <c r="PRK507" s="106"/>
      <c r="PRL507" s="35"/>
      <c r="PRM507" s="106"/>
      <c r="PRN507" s="35"/>
      <c r="PRO507" s="106"/>
      <c r="PRP507" s="35"/>
      <c r="PRQ507" s="106"/>
      <c r="PRR507" s="35"/>
      <c r="PRS507" s="106"/>
      <c r="PRT507" s="35"/>
      <c r="PRU507" s="106"/>
      <c r="PRV507" s="35"/>
      <c r="PRW507" s="106"/>
      <c r="PRX507" s="35"/>
      <c r="PRY507" s="106"/>
      <c r="PRZ507" s="35"/>
      <c r="PSA507" s="106"/>
      <c r="PSB507" s="35"/>
      <c r="PSC507" s="106"/>
      <c r="PSD507" s="35"/>
      <c r="PSE507" s="106"/>
      <c r="PSF507" s="35"/>
      <c r="PSG507" s="106"/>
      <c r="PSH507" s="35"/>
      <c r="PSI507" s="106"/>
      <c r="PSJ507" s="35"/>
      <c r="PSK507" s="106"/>
      <c r="PSL507" s="35"/>
      <c r="PSM507" s="106"/>
      <c r="PSN507" s="35"/>
      <c r="PSO507" s="106"/>
      <c r="PSP507" s="35"/>
      <c r="PSQ507" s="106"/>
      <c r="PSR507" s="35"/>
      <c r="PSS507" s="106"/>
      <c r="PST507" s="35"/>
      <c r="PSU507" s="106"/>
      <c r="PSV507" s="35"/>
      <c r="PSW507" s="106"/>
      <c r="PSX507" s="35"/>
      <c r="PSY507" s="106"/>
      <c r="PSZ507" s="35"/>
      <c r="PTA507" s="106"/>
      <c r="PTB507" s="35"/>
      <c r="PTC507" s="106"/>
      <c r="PTD507" s="35"/>
      <c r="PTE507" s="106"/>
      <c r="PTF507" s="35"/>
      <c r="PTG507" s="106"/>
      <c r="PTH507" s="35"/>
      <c r="PTI507" s="106"/>
      <c r="PTJ507" s="35"/>
      <c r="PTK507" s="106"/>
      <c r="PTL507" s="35"/>
      <c r="PTM507" s="106"/>
      <c r="PTN507" s="35"/>
      <c r="PTO507" s="106"/>
      <c r="PTP507" s="35"/>
      <c r="PTQ507" s="106"/>
      <c r="PTR507" s="35"/>
      <c r="PTS507" s="106"/>
      <c r="PTT507" s="35"/>
      <c r="PTU507" s="106"/>
      <c r="PTV507" s="35"/>
      <c r="PTW507" s="106"/>
      <c r="PTX507" s="35"/>
      <c r="PTY507" s="106"/>
      <c r="PTZ507" s="35"/>
      <c r="PUA507" s="106"/>
      <c r="PUB507" s="35"/>
      <c r="PUC507" s="106"/>
      <c r="PUD507" s="35"/>
      <c r="PUE507" s="106"/>
      <c r="PUF507" s="35"/>
      <c r="PUG507" s="106"/>
      <c r="PUH507" s="35"/>
      <c r="PUI507" s="106"/>
      <c r="PUJ507" s="35"/>
      <c r="PUK507" s="106"/>
      <c r="PUL507" s="35"/>
      <c r="PUM507" s="106"/>
      <c r="PUN507" s="35"/>
      <c r="PUO507" s="106"/>
      <c r="PUP507" s="35"/>
      <c r="PUQ507" s="106"/>
      <c r="PUR507" s="35"/>
      <c r="PUS507" s="106"/>
      <c r="PUT507" s="35"/>
      <c r="PUU507" s="106"/>
      <c r="PUV507" s="35"/>
      <c r="PUW507" s="106"/>
      <c r="PUX507" s="35"/>
      <c r="PUY507" s="106"/>
      <c r="PUZ507" s="35"/>
      <c r="PVA507" s="106"/>
      <c r="PVB507" s="35"/>
      <c r="PVC507" s="106"/>
      <c r="PVD507" s="35"/>
      <c r="PVE507" s="106"/>
      <c r="PVF507" s="35"/>
      <c r="PVG507" s="106"/>
      <c r="PVH507" s="35"/>
      <c r="PVI507" s="106"/>
      <c r="PVJ507" s="35"/>
      <c r="PVK507" s="106"/>
      <c r="PVL507" s="35"/>
      <c r="PVM507" s="106"/>
      <c r="PVN507" s="35"/>
      <c r="PVO507" s="106"/>
      <c r="PVP507" s="35"/>
      <c r="PVQ507" s="106"/>
      <c r="PVR507" s="35"/>
      <c r="PVS507" s="106"/>
      <c r="PVT507" s="35"/>
      <c r="PVU507" s="106"/>
      <c r="PVV507" s="35"/>
      <c r="PVW507" s="106"/>
      <c r="PVX507" s="35"/>
      <c r="PVY507" s="106"/>
      <c r="PVZ507" s="35"/>
      <c r="PWA507" s="106"/>
      <c r="PWB507" s="35"/>
      <c r="PWC507" s="106"/>
      <c r="PWD507" s="35"/>
      <c r="PWE507" s="106"/>
      <c r="PWF507" s="35"/>
      <c r="PWG507" s="106"/>
      <c r="PWH507" s="35"/>
      <c r="PWI507" s="106"/>
      <c r="PWJ507" s="35"/>
      <c r="PWK507" s="106"/>
      <c r="PWL507" s="35"/>
      <c r="PWM507" s="106"/>
      <c r="PWN507" s="35"/>
      <c r="PWO507" s="106"/>
      <c r="PWP507" s="35"/>
      <c r="PWQ507" s="106"/>
      <c r="PWR507" s="35"/>
      <c r="PWS507" s="106"/>
      <c r="PWT507" s="35"/>
      <c r="PWU507" s="106"/>
      <c r="PWV507" s="35"/>
      <c r="PWW507" s="106"/>
      <c r="PWX507" s="35"/>
      <c r="PWY507" s="106"/>
      <c r="PWZ507" s="35"/>
      <c r="PXA507" s="106"/>
      <c r="PXB507" s="35"/>
      <c r="PXC507" s="106"/>
      <c r="PXD507" s="35"/>
      <c r="PXE507" s="106"/>
      <c r="PXF507" s="35"/>
      <c r="PXG507" s="106"/>
      <c r="PXH507" s="35"/>
      <c r="PXI507" s="106"/>
      <c r="PXJ507" s="35"/>
      <c r="PXK507" s="106"/>
      <c r="PXL507" s="35"/>
      <c r="PXM507" s="106"/>
      <c r="PXN507" s="35"/>
      <c r="PXO507" s="106"/>
      <c r="PXP507" s="35"/>
      <c r="PXQ507" s="106"/>
      <c r="PXR507" s="35"/>
      <c r="PXS507" s="106"/>
      <c r="PXT507" s="35"/>
      <c r="PXU507" s="106"/>
      <c r="PXV507" s="35"/>
      <c r="PXW507" s="106"/>
      <c r="PXX507" s="35"/>
      <c r="PXY507" s="106"/>
      <c r="PXZ507" s="35"/>
      <c r="PYA507" s="106"/>
      <c r="PYB507" s="35"/>
      <c r="PYC507" s="106"/>
      <c r="PYD507" s="35"/>
      <c r="PYE507" s="106"/>
      <c r="PYF507" s="35"/>
      <c r="PYG507" s="106"/>
      <c r="PYH507" s="35"/>
      <c r="PYI507" s="106"/>
      <c r="PYJ507" s="35"/>
      <c r="PYK507" s="106"/>
      <c r="PYL507" s="35"/>
      <c r="PYM507" s="106"/>
      <c r="PYN507" s="35"/>
      <c r="PYO507" s="106"/>
      <c r="PYP507" s="35"/>
      <c r="PYQ507" s="106"/>
      <c r="PYR507" s="35"/>
      <c r="PYS507" s="106"/>
      <c r="PYT507" s="35"/>
      <c r="PYU507" s="106"/>
      <c r="PYV507" s="35"/>
      <c r="PYW507" s="106"/>
      <c r="PYX507" s="35"/>
      <c r="PYY507" s="106"/>
      <c r="PYZ507" s="35"/>
      <c r="PZA507" s="106"/>
      <c r="PZB507" s="35"/>
      <c r="PZC507" s="106"/>
      <c r="PZD507" s="35"/>
      <c r="PZE507" s="106"/>
      <c r="PZF507" s="35"/>
      <c r="PZG507" s="106"/>
      <c r="PZH507" s="35"/>
      <c r="PZI507" s="106"/>
      <c r="PZJ507" s="35"/>
      <c r="PZK507" s="106"/>
      <c r="PZL507" s="35"/>
      <c r="PZM507" s="106"/>
      <c r="PZN507" s="35"/>
      <c r="PZO507" s="106"/>
      <c r="PZP507" s="35"/>
      <c r="PZQ507" s="106"/>
      <c r="PZR507" s="35"/>
      <c r="PZS507" s="106"/>
      <c r="PZT507" s="35"/>
      <c r="PZU507" s="106"/>
      <c r="PZV507" s="35"/>
      <c r="PZW507" s="106"/>
      <c r="PZX507" s="35"/>
      <c r="PZY507" s="106"/>
      <c r="PZZ507" s="35"/>
      <c r="QAA507" s="106"/>
      <c r="QAB507" s="35"/>
      <c r="QAC507" s="106"/>
      <c r="QAD507" s="35"/>
      <c r="QAE507" s="106"/>
      <c r="QAF507" s="35"/>
      <c r="QAG507" s="106"/>
      <c r="QAH507" s="35"/>
      <c r="QAI507" s="106"/>
      <c r="QAJ507" s="35"/>
      <c r="QAK507" s="106"/>
      <c r="QAL507" s="35"/>
      <c r="QAM507" s="106"/>
      <c r="QAN507" s="35"/>
      <c r="QAO507" s="106"/>
      <c r="QAP507" s="35"/>
      <c r="QAQ507" s="106"/>
      <c r="QAR507" s="35"/>
      <c r="QAS507" s="106"/>
      <c r="QAT507" s="35"/>
      <c r="QAU507" s="106"/>
      <c r="QAV507" s="35"/>
      <c r="QAW507" s="106"/>
      <c r="QAX507" s="35"/>
      <c r="QAY507" s="106"/>
      <c r="QAZ507" s="35"/>
      <c r="QBA507" s="106"/>
      <c r="QBB507" s="35"/>
      <c r="QBC507" s="106"/>
      <c r="QBD507" s="35"/>
      <c r="QBE507" s="106"/>
      <c r="QBF507" s="35"/>
      <c r="QBG507" s="106"/>
      <c r="QBH507" s="35"/>
      <c r="QBI507" s="106"/>
      <c r="QBJ507" s="35"/>
      <c r="QBK507" s="106"/>
      <c r="QBL507" s="35"/>
      <c r="QBM507" s="106"/>
      <c r="QBN507" s="35"/>
      <c r="QBO507" s="106"/>
      <c r="QBP507" s="35"/>
      <c r="QBQ507" s="106"/>
      <c r="QBR507" s="35"/>
      <c r="QBS507" s="106"/>
      <c r="QBT507" s="35"/>
      <c r="QBU507" s="106"/>
      <c r="QBV507" s="35"/>
      <c r="QBW507" s="106"/>
      <c r="QBX507" s="35"/>
      <c r="QBY507" s="106"/>
      <c r="QBZ507" s="35"/>
      <c r="QCA507" s="106"/>
      <c r="QCB507" s="35"/>
      <c r="QCC507" s="106"/>
      <c r="QCD507" s="35"/>
      <c r="QCE507" s="106"/>
      <c r="QCF507" s="35"/>
      <c r="QCG507" s="106"/>
      <c r="QCH507" s="35"/>
      <c r="QCI507" s="106"/>
      <c r="QCJ507" s="35"/>
      <c r="QCK507" s="106"/>
      <c r="QCL507" s="35"/>
      <c r="QCM507" s="106"/>
      <c r="QCN507" s="35"/>
      <c r="QCO507" s="106"/>
      <c r="QCP507" s="35"/>
      <c r="QCQ507" s="106"/>
      <c r="QCR507" s="35"/>
      <c r="QCS507" s="106"/>
      <c r="QCT507" s="35"/>
      <c r="QCU507" s="106"/>
      <c r="QCV507" s="35"/>
      <c r="QCW507" s="106"/>
      <c r="QCX507" s="35"/>
      <c r="QCY507" s="106"/>
      <c r="QCZ507" s="35"/>
      <c r="QDA507" s="106"/>
      <c r="QDB507" s="35"/>
      <c r="QDC507" s="106"/>
      <c r="QDD507" s="35"/>
      <c r="QDE507" s="106"/>
      <c r="QDF507" s="35"/>
      <c r="QDG507" s="106"/>
      <c r="QDH507" s="35"/>
      <c r="QDI507" s="106"/>
      <c r="QDJ507" s="35"/>
      <c r="QDK507" s="106"/>
      <c r="QDL507" s="35"/>
      <c r="QDM507" s="106"/>
      <c r="QDN507" s="35"/>
      <c r="QDO507" s="106"/>
      <c r="QDP507" s="35"/>
      <c r="QDQ507" s="106"/>
      <c r="QDR507" s="35"/>
      <c r="QDS507" s="106"/>
      <c r="QDT507" s="35"/>
      <c r="QDU507" s="106"/>
      <c r="QDV507" s="35"/>
      <c r="QDW507" s="106"/>
      <c r="QDX507" s="35"/>
      <c r="QDY507" s="106"/>
      <c r="QDZ507" s="35"/>
      <c r="QEA507" s="106"/>
      <c r="QEB507" s="35"/>
      <c r="QEC507" s="106"/>
      <c r="QED507" s="35"/>
      <c r="QEE507" s="106"/>
      <c r="QEF507" s="35"/>
      <c r="QEG507" s="106"/>
      <c r="QEH507" s="35"/>
      <c r="QEI507" s="106"/>
      <c r="QEJ507" s="35"/>
      <c r="QEK507" s="106"/>
      <c r="QEL507" s="35"/>
      <c r="QEM507" s="106"/>
      <c r="QEN507" s="35"/>
      <c r="QEO507" s="106"/>
      <c r="QEP507" s="35"/>
      <c r="QEQ507" s="106"/>
      <c r="QER507" s="35"/>
      <c r="QES507" s="106"/>
      <c r="QET507" s="35"/>
      <c r="QEU507" s="106"/>
      <c r="QEV507" s="35"/>
      <c r="QEW507" s="106"/>
      <c r="QEX507" s="35"/>
      <c r="QEY507" s="106"/>
      <c r="QEZ507" s="35"/>
      <c r="QFA507" s="106"/>
      <c r="QFB507" s="35"/>
      <c r="QFC507" s="106"/>
      <c r="QFD507" s="35"/>
      <c r="QFE507" s="106"/>
      <c r="QFF507" s="35"/>
      <c r="QFG507" s="106"/>
      <c r="QFH507" s="35"/>
      <c r="QFI507" s="106"/>
      <c r="QFJ507" s="35"/>
      <c r="QFK507" s="106"/>
      <c r="QFL507" s="35"/>
      <c r="QFM507" s="106"/>
      <c r="QFN507" s="35"/>
      <c r="QFO507" s="106"/>
      <c r="QFP507" s="35"/>
      <c r="QFQ507" s="106"/>
      <c r="QFR507" s="35"/>
      <c r="QFS507" s="106"/>
      <c r="QFT507" s="35"/>
      <c r="QFU507" s="106"/>
      <c r="QFV507" s="35"/>
      <c r="QFW507" s="106"/>
      <c r="QFX507" s="35"/>
      <c r="QFY507" s="106"/>
      <c r="QFZ507" s="35"/>
      <c r="QGA507" s="106"/>
      <c r="QGB507" s="35"/>
      <c r="QGC507" s="106"/>
      <c r="QGD507" s="35"/>
      <c r="QGE507" s="106"/>
      <c r="QGF507" s="35"/>
      <c r="QGG507" s="106"/>
      <c r="QGH507" s="35"/>
      <c r="QGI507" s="106"/>
      <c r="QGJ507" s="35"/>
      <c r="QGK507" s="106"/>
      <c r="QGL507" s="35"/>
      <c r="QGM507" s="106"/>
      <c r="QGN507" s="35"/>
      <c r="QGO507" s="106"/>
      <c r="QGP507" s="35"/>
      <c r="QGQ507" s="106"/>
      <c r="QGR507" s="35"/>
      <c r="QGS507" s="106"/>
      <c r="QGT507" s="35"/>
      <c r="QGU507" s="106"/>
      <c r="QGV507" s="35"/>
      <c r="QGW507" s="106"/>
      <c r="QGX507" s="35"/>
      <c r="QGY507" s="106"/>
      <c r="QGZ507" s="35"/>
      <c r="QHA507" s="106"/>
      <c r="QHB507" s="35"/>
      <c r="QHC507" s="106"/>
      <c r="QHD507" s="35"/>
      <c r="QHE507" s="106"/>
      <c r="QHF507" s="35"/>
      <c r="QHG507" s="106"/>
      <c r="QHH507" s="35"/>
      <c r="QHI507" s="106"/>
      <c r="QHJ507" s="35"/>
      <c r="QHK507" s="106"/>
      <c r="QHL507" s="35"/>
      <c r="QHM507" s="106"/>
      <c r="QHN507" s="35"/>
      <c r="QHO507" s="106"/>
      <c r="QHP507" s="35"/>
      <c r="QHQ507" s="106"/>
      <c r="QHR507" s="35"/>
      <c r="QHS507" s="106"/>
      <c r="QHT507" s="35"/>
      <c r="QHU507" s="106"/>
      <c r="QHV507" s="35"/>
      <c r="QHW507" s="106"/>
      <c r="QHX507" s="35"/>
      <c r="QHY507" s="106"/>
      <c r="QHZ507" s="35"/>
      <c r="QIA507" s="106"/>
      <c r="QIB507" s="35"/>
      <c r="QIC507" s="106"/>
      <c r="QID507" s="35"/>
      <c r="QIE507" s="106"/>
      <c r="QIF507" s="35"/>
      <c r="QIG507" s="106"/>
      <c r="QIH507" s="35"/>
      <c r="QII507" s="106"/>
      <c r="QIJ507" s="35"/>
      <c r="QIK507" s="106"/>
      <c r="QIL507" s="35"/>
      <c r="QIM507" s="106"/>
      <c r="QIN507" s="35"/>
      <c r="QIO507" s="106"/>
      <c r="QIP507" s="35"/>
      <c r="QIQ507" s="106"/>
      <c r="QIR507" s="35"/>
      <c r="QIS507" s="106"/>
      <c r="QIT507" s="35"/>
      <c r="QIU507" s="106"/>
      <c r="QIV507" s="35"/>
      <c r="QIW507" s="106"/>
      <c r="QIX507" s="35"/>
      <c r="QIY507" s="106"/>
      <c r="QIZ507" s="35"/>
      <c r="QJA507" s="106"/>
      <c r="QJB507" s="35"/>
      <c r="QJC507" s="106"/>
      <c r="QJD507" s="35"/>
      <c r="QJE507" s="106"/>
      <c r="QJF507" s="35"/>
      <c r="QJG507" s="106"/>
      <c r="QJH507" s="35"/>
      <c r="QJI507" s="106"/>
      <c r="QJJ507" s="35"/>
      <c r="QJK507" s="106"/>
      <c r="QJL507" s="35"/>
      <c r="QJM507" s="106"/>
      <c r="QJN507" s="35"/>
      <c r="QJO507" s="106"/>
      <c r="QJP507" s="35"/>
      <c r="QJQ507" s="106"/>
      <c r="QJR507" s="35"/>
      <c r="QJS507" s="106"/>
      <c r="QJT507" s="35"/>
      <c r="QJU507" s="106"/>
      <c r="QJV507" s="35"/>
      <c r="QJW507" s="106"/>
      <c r="QJX507" s="35"/>
      <c r="QJY507" s="106"/>
      <c r="QJZ507" s="35"/>
      <c r="QKA507" s="106"/>
      <c r="QKB507" s="35"/>
      <c r="QKC507" s="106"/>
      <c r="QKD507" s="35"/>
      <c r="QKE507" s="106"/>
      <c r="QKF507" s="35"/>
      <c r="QKG507" s="106"/>
      <c r="QKH507" s="35"/>
      <c r="QKI507" s="106"/>
      <c r="QKJ507" s="35"/>
      <c r="QKK507" s="106"/>
      <c r="QKL507" s="35"/>
      <c r="QKM507" s="106"/>
      <c r="QKN507" s="35"/>
      <c r="QKO507" s="106"/>
      <c r="QKP507" s="35"/>
      <c r="QKQ507" s="106"/>
      <c r="QKR507" s="35"/>
      <c r="QKS507" s="106"/>
      <c r="QKT507" s="35"/>
      <c r="QKU507" s="106"/>
      <c r="QKV507" s="35"/>
      <c r="QKW507" s="106"/>
      <c r="QKX507" s="35"/>
      <c r="QKY507" s="106"/>
      <c r="QKZ507" s="35"/>
      <c r="QLA507" s="106"/>
      <c r="QLB507" s="35"/>
      <c r="QLC507" s="106"/>
      <c r="QLD507" s="35"/>
      <c r="QLE507" s="106"/>
      <c r="QLF507" s="35"/>
      <c r="QLG507" s="106"/>
      <c r="QLH507" s="35"/>
      <c r="QLI507" s="106"/>
      <c r="QLJ507" s="35"/>
      <c r="QLK507" s="106"/>
      <c r="QLL507" s="35"/>
      <c r="QLM507" s="106"/>
      <c r="QLN507" s="35"/>
      <c r="QLO507" s="106"/>
      <c r="QLP507" s="35"/>
      <c r="QLQ507" s="106"/>
      <c r="QLR507" s="35"/>
      <c r="QLS507" s="106"/>
      <c r="QLT507" s="35"/>
      <c r="QLU507" s="106"/>
      <c r="QLV507" s="35"/>
      <c r="QLW507" s="106"/>
      <c r="QLX507" s="35"/>
      <c r="QLY507" s="106"/>
      <c r="QLZ507" s="35"/>
      <c r="QMA507" s="106"/>
      <c r="QMB507" s="35"/>
      <c r="QMC507" s="106"/>
      <c r="QMD507" s="35"/>
      <c r="QME507" s="106"/>
      <c r="QMF507" s="35"/>
      <c r="QMG507" s="106"/>
      <c r="QMH507" s="35"/>
      <c r="QMI507" s="106"/>
      <c r="QMJ507" s="35"/>
      <c r="QMK507" s="106"/>
      <c r="QML507" s="35"/>
      <c r="QMM507" s="106"/>
      <c r="QMN507" s="35"/>
      <c r="QMO507" s="106"/>
      <c r="QMP507" s="35"/>
      <c r="QMQ507" s="106"/>
      <c r="QMR507" s="35"/>
      <c r="QMS507" s="106"/>
      <c r="QMT507" s="35"/>
      <c r="QMU507" s="106"/>
      <c r="QMV507" s="35"/>
      <c r="QMW507" s="106"/>
      <c r="QMX507" s="35"/>
      <c r="QMY507" s="106"/>
      <c r="QMZ507" s="35"/>
      <c r="QNA507" s="106"/>
      <c r="QNB507" s="35"/>
      <c r="QNC507" s="106"/>
      <c r="QND507" s="35"/>
      <c r="QNE507" s="106"/>
      <c r="QNF507" s="35"/>
      <c r="QNG507" s="106"/>
      <c r="QNH507" s="35"/>
      <c r="QNI507" s="106"/>
      <c r="QNJ507" s="35"/>
      <c r="QNK507" s="106"/>
      <c r="QNL507" s="35"/>
      <c r="QNM507" s="106"/>
      <c r="QNN507" s="35"/>
      <c r="QNO507" s="106"/>
      <c r="QNP507" s="35"/>
      <c r="QNQ507" s="106"/>
      <c r="QNR507" s="35"/>
      <c r="QNS507" s="106"/>
      <c r="QNT507" s="35"/>
      <c r="QNU507" s="106"/>
      <c r="QNV507" s="35"/>
      <c r="QNW507" s="106"/>
      <c r="QNX507" s="35"/>
      <c r="QNY507" s="106"/>
      <c r="QNZ507" s="35"/>
      <c r="QOA507" s="106"/>
      <c r="QOB507" s="35"/>
      <c r="QOC507" s="106"/>
      <c r="QOD507" s="35"/>
      <c r="QOE507" s="106"/>
      <c r="QOF507" s="35"/>
      <c r="QOG507" s="106"/>
      <c r="QOH507" s="35"/>
      <c r="QOI507" s="106"/>
      <c r="QOJ507" s="35"/>
      <c r="QOK507" s="106"/>
      <c r="QOL507" s="35"/>
      <c r="QOM507" s="106"/>
      <c r="QON507" s="35"/>
      <c r="QOO507" s="106"/>
      <c r="QOP507" s="35"/>
      <c r="QOQ507" s="106"/>
      <c r="QOR507" s="35"/>
      <c r="QOS507" s="106"/>
      <c r="QOT507" s="35"/>
      <c r="QOU507" s="106"/>
      <c r="QOV507" s="35"/>
      <c r="QOW507" s="106"/>
      <c r="QOX507" s="35"/>
      <c r="QOY507" s="106"/>
      <c r="QOZ507" s="35"/>
      <c r="QPA507" s="106"/>
      <c r="QPB507" s="35"/>
      <c r="QPC507" s="106"/>
      <c r="QPD507" s="35"/>
      <c r="QPE507" s="106"/>
      <c r="QPF507" s="35"/>
      <c r="QPG507" s="106"/>
      <c r="QPH507" s="35"/>
      <c r="QPI507" s="106"/>
      <c r="QPJ507" s="35"/>
      <c r="QPK507" s="106"/>
      <c r="QPL507" s="35"/>
      <c r="QPM507" s="106"/>
      <c r="QPN507" s="35"/>
      <c r="QPO507" s="106"/>
      <c r="QPP507" s="35"/>
      <c r="QPQ507" s="106"/>
      <c r="QPR507" s="35"/>
      <c r="QPS507" s="106"/>
      <c r="QPT507" s="35"/>
      <c r="QPU507" s="106"/>
      <c r="QPV507" s="35"/>
      <c r="QPW507" s="106"/>
      <c r="QPX507" s="35"/>
      <c r="QPY507" s="106"/>
      <c r="QPZ507" s="35"/>
      <c r="QQA507" s="106"/>
      <c r="QQB507" s="35"/>
      <c r="QQC507" s="106"/>
      <c r="QQD507" s="35"/>
      <c r="QQE507" s="106"/>
      <c r="QQF507" s="35"/>
      <c r="QQG507" s="106"/>
      <c r="QQH507" s="35"/>
      <c r="QQI507" s="106"/>
      <c r="QQJ507" s="35"/>
      <c r="QQK507" s="106"/>
      <c r="QQL507" s="35"/>
      <c r="QQM507" s="106"/>
      <c r="QQN507" s="35"/>
      <c r="QQO507" s="106"/>
      <c r="QQP507" s="35"/>
      <c r="QQQ507" s="106"/>
      <c r="QQR507" s="35"/>
      <c r="QQS507" s="106"/>
      <c r="QQT507" s="35"/>
      <c r="QQU507" s="106"/>
      <c r="QQV507" s="35"/>
      <c r="QQW507" s="106"/>
      <c r="QQX507" s="35"/>
      <c r="QQY507" s="106"/>
      <c r="QQZ507" s="35"/>
      <c r="QRA507" s="106"/>
      <c r="QRB507" s="35"/>
      <c r="QRC507" s="106"/>
      <c r="QRD507" s="35"/>
      <c r="QRE507" s="106"/>
      <c r="QRF507" s="35"/>
      <c r="QRG507" s="106"/>
      <c r="QRH507" s="35"/>
      <c r="QRI507" s="106"/>
      <c r="QRJ507" s="35"/>
      <c r="QRK507" s="106"/>
      <c r="QRL507" s="35"/>
      <c r="QRM507" s="106"/>
      <c r="QRN507" s="35"/>
      <c r="QRO507" s="106"/>
      <c r="QRP507" s="35"/>
      <c r="QRQ507" s="106"/>
      <c r="QRR507" s="35"/>
      <c r="QRS507" s="106"/>
      <c r="QRT507" s="35"/>
      <c r="QRU507" s="106"/>
      <c r="QRV507" s="35"/>
      <c r="QRW507" s="106"/>
      <c r="QRX507" s="35"/>
      <c r="QRY507" s="106"/>
      <c r="QRZ507" s="35"/>
      <c r="QSA507" s="106"/>
      <c r="QSB507" s="35"/>
      <c r="QSC507" s="106"/>
      <c r="QSD507" s="35"/>
      <c r="QSE507" s="106"/>
      <c r="QSF507" s="35"/>
      <c r="QSG507" s="106"/>
      <c r="QSH507" s="35"/>
      <c r="QSI507" s="106"/>
      <c r="QSJ507" s="35"/>
      <c r="QSK507" s="106"/>
      <c r="QSL507" s="35"/>
      <c r="QSM507" s="106"/>
      <c r="QSN507" s="35"/>
      <c r="QSO507" s="106"/>
      <c r="QSP507" s="35"/>
      <c r="QSQ507" s="106"/>
      <c r="QSR507" s="35"/>
      <c r="QSS507" s="106"/>
      <c r="QST507" s="35"/>
      <c r="QSU507" s="106"/>
      <c r="QSV507" s="35"/>
      <c r="QSW507" s="106"/>
      <c r="QSX507" s="35"/>
      <c r="QSY507" s="106"/>
      <c r="QSZ507" s="35"/>
      <c r="QTA507" s="106"/>
      <c r="QTB507" s="35"/>
      <c r="QTC507" s="106"/>
      <c r="QTD507" s="35"/>
      <c r="QTE507" s="106"/>
      <c r="QTF507" s="35"/>
      <c r="QTG507" s="106"/>
      <c r="QTH507" s="35"/>
      <c r="QTI507" s="106"/>
      <c r="QTJ507" s="35"/>
      <c r="QTK507" s="106"/>
      <c r="QTL507" s="35"/>
      <c r="QTM507" s="106"/>
      <c r="QTN507" s="35"/>
      <c r="QTO507" s="106"/>
      <c r="QTP507" s="35"/>
      <c r="QTQ507" s="106"/>
      <c r="QTR507" s="35"/>
      <c r="QTS507" s="106"/>
      <c r="QTT507" s="35"/>
      <c r="QTU507" s="106"/>
      <c r="QTV507" s="35"/>
      <c r="QTW507" s="106"/>
      <c r="QTX507" s="35"/>
      <c r="QTY507" s="106"/>
      <c r="QTZ507" s="35"/>
      <c r="QUA507" s="106"/>
      <c r="QUB507" s="35"/>
      <c r="QUC507" s="106"/>
      <c r="QUD507" s="35"/>
      <c r="QUE507" s="106"/>
      <c r="QUF507" s="35"/>
      <c r="QUG507" s="106"/>
      <c r="QUH507" s="35"/>
      <c r="QUI507" s="106"/>
      <c r="QUJ507" s="35"/>
      <c r="QUK507" s="106"/>
      <c r="QUL507" s="35"/>
      <c r="QUM507" s="106"/>
      <c r="QUN507" s="35"/>
      <c r="QUO507" s="106"/>
      <c r="QUP507" s="35"/>
      <c r="QUQ507" s="106"/>
      <c r="QUR507" s="35"/>
      <c r="QUS507" s="106"/>
      <c r="QUT507" s="35"/>
      <c r="QUU507" s="106"/>
      <c r="QUV507" s="35"/>
      <c r="QUW507" s="106"/>
      <c r="QUX507" s="35"/>
      <c r="QUY507" s="106"/>
      <c r="QUZ507" s="35"/>
      <c r="QVA507" s="106"/>
      <c r="QVB507" s="35"/>
      <c r="QVC507" s="106"/>
      <c r="QVD507" s="35"/>
      <c r="QVE507" s="106"/>
      <c r="QVF507" s="35"/>
      <c r="QVG507" s="106"/>
      <c r="QVH507" s="35"/>
      <c r="QVI507" s="106"/>
      <c r="QVJ507" s="35"/>
      <c r="QVK507" s="106"/>
      <c r="QVL507" s="35"/>
      <c r="QVM507" s="106"/>
      <c r="QVN507" s="35"/>
      <c r="QVO507" s="106"/>
      <c r="QVP507" s="35"/>
      <c r="QVQ507" s="106"/>
      <c r="QVR507" s="35"/>
      <c r="QVS507" s="106"/>
      <c r="QVT507" s="35"/>
      <c r="QVU507" s="106"/>
      <c r="QVV507" s="35"/>
      <c r="QVW507" s="106"/>
      <c r="QVX507" s="35"/>
      <c r="QVY507" s="106"/>
      <c r="QVZ507" s="35"/>
      <c r="QWA507" s="106"/>
      <c r="QWB507" s="35"/>
      <c r="QWC507" s="106"/>
      <c r="QWD507" s="35"/>
      <c r="QWE507" s="106"/>
      <c r="QWF507" s="35"/>
      <c r="QWG507" s="106"/>
      <c r="QWH507" s="35"/>
      <c r="QWI507" s="106"/>
      <c r="QWJ507" s="35"/>
      <c r="QWK507" s="106"/>
      <c r="QWL507" s="35"/>
      <c r="QWM507" s="106"/>
      <c r="QWN507" s="35"/>
      <c r="QWO507" s="106"/>
      <c r="QWP507" s="35"/>
      <c r="QWQ507" s="106"/>
      <c r="QWR507" s="35"/>
      <c r="QWS507" s="106"/>
      <c r="QWT507" s="35"/>
      <c r="QWU507" s="106"/>
      <c r="QWV507" s="35"/>
      <c r="QWW507" s="106"/>
      <c r="QWX507" s="35"/>
      <c r="QWY507" s="106"/>
      <c r="QWZ507" s="35"/>
      <c r="QXA507" s="106"/>
      <c r="QXB507" s="35"/>
      <c r="QXC507" s="106"/>
      <c r="QXD507" s="35"/>
      <c r="QXE507" s="106"/>
      <c r="QXF507" s="35"/>
      <c r="QXG507" s="106"/>
      <c r="QXH507" s="35"/>
      <c r="QXI507" s="106"/>
      <c r="QXJ507" s="35"/>
      <c r="QXK507" s="106"/>
      <c r="QXL507" s="35"/>
      <c r="QXM507" s="106"/>
      <c r="QXN507" s="35"/>
      <c r="QXO507" s="106"/>
      <c r="QXP507" s="35"/>
      <c r="QXQ507" s="106"/>
      <c r="QXR507" s="35"/>
      <c r="QXS507" s="106"/>
      <c r="QXT507" s="35"/>
      <c r="QXU507" s="106"/>
      <c r="QXV507" s="35"/>
      <c r="QXW507" s="106"/>
      <c r="QXX507" s="35"/>
      <c r="QXY507" s="106"/>
      <c r="QXZ507" s="35"/>
      <c r="QYA507" s="106"/>
      <c r="QYB507" s="35"/>
      <c r="QYC507" s="106"/>
      <c r="QYD507" s="35"/>
      <c r="QYE507" s="106"/>
      <c r="QYF507" s="35"/>
      <c r="QYG507" s="106"/>
      <c r="QYH507" s="35"/>
      <c r="QYI507" s="106"/>
      <c r="QYJ507" s="35"/>
      <c r="QYK507" s="106"/>
      <c r="QYL507" s="35"/>
      <c r="QYM507" s="106"/>
      <c r="QYN507" s="35"/>
      <c r="QYO507" s="106"/>
      <c r="QYP507" s="35"/>
      <c r="QYQ507" s="106"/>
      <c r="QYR507" s="35"/>
      <c r="QYS507" s="106"/>
      <c r="QYT507" s="35"/>
      <c r="QYU507" s="106"/>
      <c r="QYV507" s="35"/>
      <c r="QYW507" s="106"/>
      <c r="QYX507" s="35"/>
      <c r="QYY507" s="106"/>
      <c r="QYZ507" s="35"/>
      <c r="QZA507" s="106"/>
      <c r="QZB507" s="35"/>
      <c r="QZC507" s="106"/>
      <c r="QZD507" s="35"/>
      <c r="QZE507" s="106"/>
      <c r="QZF507" s="35"/>
      <c r="QZG507" s="106"/>
      <c r="QZH507" s="35"/>
      <c r="QZI507" s="106"/>
      <c r="QZJ507" s="35"/>
      <c r="QZK507" s="106"/>
      <c r="QZL507" s="35"/>
      <c r="QZM507" s="106"/>
      <c r="QZN507" s="35"/>
      <c r="QZO507" s="106"/>
      <c r="QZP507" s="35"/>
      <c r="QZQ507" s="106"/>
      <c r="QZR507" s="35"/>
      <c r="QZS507" s="106"/>
      <c r="QZT507" s="35"/>
      <c r="QZU507" s="106"/>
      <c r="QZV507" s="35"/>
      <c r="QZW507" s="106"/>
      <c r="QZX507" s="35"/>
      <c r="QZY507" s="106"/>
      <c r="QZZ507" s="35"/>
      <c r="RAA507" s="106"/>
      <c r="RAB507" s="35"/>
      <c r="RAC507" s="106"/>
      <c r="RAD507" s="35"/>
      <c r="RAE507" s="106"/>
      <c r="RAF507" s="35"/>
      <c r="RAG507" s="106"/>
      <c r="RAH507" s="35"/>
      <c r="RAI507" s="106"/>
      <c r="RAJ507" s="35"/>
      <c r="RAK507" s="106"/>
      <c r="RAL507" s="35"/>
      <c r="RAM507" s="106"/>
      <c r="RAN507" s="35"/>
      <c r="RAO507" s="106"/>
      <c r="RAP507" s="35"/>
      <c r="RAQ507" s="106"/>
      <c r="RAR507" s="35"/>
      <c r="RAS507" s="106"/>
      <c r="RAT507" s="35"/>
      <c r="RAU507" s="106"/>
      <c r="RAV507" s="35"/>
      <c r="RAW507" s="106"/>
      <c r="RAX507" s="35"/>
      <c r="RAY507" s="106"/>
      <c r="RAZ507" s="35"/>
      <c r="RBA507" s="106"/>
      <c r="RBB507" s="35"/>
      <c r="RBC507" s="106"/>
      <c r="RBD507" s="35"/>
      <c r="RBE507" s="106"/>
      <c r="RBF507" s="35"/>
      <c r="RBG507" s="106"/>
      <c r="RBH507" s="35"/>
      <c r="RBI507" s="106"/>
      <c r="RBJ507" s="35"/>
      <c r="RBK507" s="106"/>
      <c r="RBL507" s="35"/>
      <c r="RBM507" s="106"/>
      <c r="RBN507" s="35"/>
      <c r="RBO507" s="106"/>
      <c r="RBP507" s="35"/>
      <c r="RBQ507" s="106"/>
      <c r="RBR507" s="35"/>
      <c r="RBS507" s="106"/>
      <c r="RBT507" s="35"/>
      <c r="RBU507" s="106"/>
      <c r="RBV507" s="35"/>
      <c r="RBW507" s="106"/>
      <c r="RBX507" s="35"/>
      <c r="RBY507" s="106"/>
      <c r="RBZ507" s="35"/>
      <c r="RCA507" s="106"/>
      <c r="RCB507" s="35"/>
      <c r="RCC507" s="106"/>
      <c r="RCD507" s="35"/>
      <c r="RCE507" s="106"/>
      <c r="RCF507" s="35"/>
      <c r="RCG507" s="106"/>
      <c r="RCH507" s="35"/>
      <c r="RCI507" s="106"/>
      <c r="RCJ507" s="35"/>
      <c r="RCK507" s="106"/>
      <c r="RCL507" s="35"/>
      <c r="RCM507" s="106"/>
      <c r="RCN507" s="35"/>
      <c r="RCO507" s="106"/>
      <c r="RCP507" s="35"/>
      <c r="RCQ507" s="106"/>
      <c r="RCR507" s="35"/>
      <c r="RCS507" s="106"/>
      <c r="RCT507" s="35"/>
      <c r="RCU507" s="106"/>
      <c r="RCV507" s="35"/>
      <c r="RCW507" s="106"/>
      <c r="RCX507" s="35"/>
      <c r="RCY507" s="106"/>
      <c r="RCZ507" s="35"/>
      <c r="RDA507" s="106"/>
      <c r="RDB507" s="35"/>
      <c r="RDC507" s="106"/>
      <c r="RDD507" s="35"/>
      <c r="RDE507" s="106"/>
      <c r="RDF507" s="35"/>
      <c r="RDG507" s="106"/>
      <c r="RDH507" s="35"/>
      <c r="RDI507" s="106"/>
      <c r="RDJ507" s="35"/>
      <c r="RDK507" s="106"/>
      <c r="RDL507" s="35"/>
      <c r="RDM507" s="106"/>
      <c r="RDN507" s="35"/>
      <c r="RDO507" s="106"/>
      <c r="RDP507" s="35"/>
      <c r="RDQ507" s="106"/>
      <c r="RDR507" s="35"/>
      <c r="RDS507" s="106"/>
      <c r="RDT507" s="35"/>
      <c r="RDU507" s="106"/>
      <c r="RDV507" s="35"/>
      <c r="RDW507" s="106"/>
      <c r="RDX507" s="35"/>
      <c r="RDY507" s="106"/>
      <c r="RDZ507" s="35"/>
      <c r="REA507" s="106"/>
      <c r="REB507" s="35"/>
      <c r="REC507" s="106"/>
      <c r="RED507" s="35"/>
      <c r="REE507" s="106"/>
      <c r="REF507" s="35"/>
      <c r="REG507" s="106"/>
      <c r="REH507" s="35"/>
      <c r="REI507" s="106"/>
      <c r="REJ507" s="35"/>
      <c r="REK507" s="106"/>
      <c r="REL507" s="35"/>
      <c r="REM507" s="106"/>
      <c r="REN507" s="35"/>
      <c r="REO507" s="106"/>
      <c r="REP507" s="35"/>
      <c r="REQ507" s="106"/>
      <c r="RER507" s="35"/>
      <c r="RES507" s="106"/>
      <c r="RET507" s="35"/>
      <c r="REU507" s="106"/>
      <c r="REV507" s="35"/>
      <c r="REW507" s="106"/>
      <c r="REX507" s="35"/>
      <c r="REY507" s="106"/>
      <c r="REZ507" s="35"/>
      <c r="RFA507" s="106"/>
      <c r="RFB507" s="35"/>
      <c r="RFC507" s="106"/>
      <c r="RFD507" s="35"/>
      <c r="RFE507" s="106"/>
      <c r="RFF507" s="35"/>
      <c r="RFG507" s="106"/>
      <c r="RFH507" s="35"/>
      <c r="RFI507" s="106"/>
      <c r="RFJ507" s="35"/>
      <c r="RFK507" s="106"/>
      <c r="RFL507" s="35"/>
      <c r="RFM507" s="106"/>
      <c r="RFN507" s="35"/>
      <c r="RFO507" s="106"/>
      <c r="RFP507" s="35"/>
      <c r="RFQ507" s="106"/>
      <c r="RFR507" s="35"/>
      <c r="RFS507" s="106"/>
      <c r="RFT507" s="35"/>
      <c r="RFU507" s="106"/>
      <c r="RFV507" s="35"/>
      <c r="RFW507" s="106"/>
      <c r="RFX507" s="35"/>
      <c r="RFY507" s="106"/>
      <c r="RFZ507" s="35"/>
      <c r="RGA507" s="106"/>
      <c r="RGB507" s="35"/>
      <c r="RGC507" s="106"/>
      <c r="RGD507" s="35"/>
      <c r="RGE507" s="106"/>
      <c r="RGF507" s="35"/>
      <c r="RGG507" s="106"/>
      <c r="RGH507" s="35"/>
      <c r="RGI507" s="106"/>
      <c r="RGJ507" s="35"/>
      <c r="RGK507" s="106"/>
      <c r="RGL507" s="35"/>
      <c r="RGM507" s="106"/>
      <c r="RGN507" s="35"/>
      <c r="RGO507" s="106"/>
      <c r="RGP507" s="35"/>
      <c r="RGQ507" s="106"/>
      <c r="RGR507" s="35"/>
      <c r="RGS507" s="106"/>
      <c r="RGT507" s="35"/>
      <c r="RGU507" s="106"/>
      <c r="RGV507" s="35"/>
      <c r="RGW507" s="106"/>
      <c r="RGX507" s="35"/>
      <c r="RGY507" s="106"/>
      <c r="RGZ507" s="35"/>
      <c r="RHA507" s="106"/>
      <c r="RHB507" s="35"/>
      <c r="RHC507" s="106"/>
      <c r="RHD507" s="35"/>
      <c r="RHE507" s="106"/>
      <c r="RHF507" s="35"/>
      <c r="RHG507" s="106"/>
      <c r="RHH507" s="35"/>
      <c r="RHI507" s="106"/>
      <c r="RHJ507" s="35"/>
      <c r="RHK507" s="106"/>
      <c r="RHL507" s="35"/>
      <c r="RHM507" s="106"/>
      <c r="RHN507" s="35"/>
      <c r="RHO507" s="106"/>
      <c r="RHP507" s="35"/>
      <c r="RHQ507" s="106"/>
      <c r="RHR507" s="35"/>
      <c r="RHS507" s="106"/>
      <c r="RHT507" s="35"/>
      <c r="RHU507" s="106"/>
      <c r="RHV507" s="35"/>
      <c r="RHW507" s="106"/>
      <c r="RHX507" s="35"/>
      <c r="RHY507" s="106"/>
      <c r="RHZ507" s="35"/>
      <c r="RIA507" s="106"/>
      <c r="RIB507" s="35"/>
      <c r="RIC507" s="106"/>
      <c r="RID507" s="35"/>
      <c r="RIE507" s="106"/>
      <c r="RIF507" s="35"/>
      <c r="RIG507" s="106"/>
      <c r="RIH507" s="35"/>
      <c r="RII507" s="106"/>
      <c r="RIJ507" s="35"/>
      <c r="RIK507" s="106"/>
      <c r="RIL507" s="35"/>
      <c r="RIM507" s="106"/>
      <c r="RIN507" s="35"/>
      <c r="RIO507" s="106"/>
      <c r="RIP507" s="35"/>
      <c r="RIQ507" s="106"/>
      <c r="RIR507" s="35"/>
      <c r="RIS507" s="106"/>
      <c r="RIT507" s="35"/>
      <c r="RIU507" s="106"/>
      <c r="RIV507" s="35"/>
      <c r="RIW507" s="106"/>
      <c r="RIX507" s="35"/>
      <c r="RIY507" s="106"/>
      <c r="RIZ507" s="35"/>
      <c r="RJA507" s="106"/>
      <c r="RJB507" s="35"/>
      <c r="RJC507" s="106"/>
      <c r="RJD507" s="35"/>
      <c r="RJE507" s="106"/>
      <c r="RJF507" s="35"/>
      <c r="RJG507" s="106"/>
      <c r="RJH507" s="35"/>
      <c r="RJI507" s="106"/>
      <c r="RJJ507" s="35"/>
      <c r="RJK507" s="106"/>
      <c r="RJL507" s="35"/>
      <c r="RJM507" s="106"/>
      <c r="RJN507" s="35"/>
      <c r="RJO507" s="106"/>
      <c r="RJP507" s="35"/>
      <c r="RJQ507" s="106"/>
      <c r="RJR507" s="35"/>
      <c r="RJS507" s="106"/>
      <c r="RJT507" s="35"/>
      <c r="RJU507" s="106"/>
      <c r="RJV507" s="35"/>
      <c r="RJW507" s="106"/>
      <c r="RJX507" s="35"/>
      <c r="RJY507" s="106"/>
      <c r="RJZ507" s="35"/>
      <c r="RKA507" s="106"/>
      <c r="RKB507" s="35"/>
      <c r="RKC507" s="106"/>
      <c r="RKD507" s="35"/>
      <c r="RKE507" s="106"/>
      <c r="RKF507" s="35"/>
      <c r="RKG507" s="106"/>
      <c r="RKH507" s="35"/>
      <c r="RKI507" s="106"/>
      <c r="RKJ507" s="35"/>
      <c r="RKK507" s="106"/>
      <c r="RKL507" s="35"/>
      <c r="RKM507" s="106"/>
      <c r="RKN507" s="35"/>
      <c r="RKO507" s="106"/>
      <c r="RKP507" s="35"/>
      <c r="RKQ507" s="106"/>
      <c r="RKR507" s="35"/>
      <c r="RKS507" s="106"/>
      <c r="RKT507" s="35"/>
      <c r="RKU507" s="106"/>
      <c r="RKV507" s="35"/>
      <c r="RKW507" s="106"/>
      <c r="RKX507" s="35"/>
      <c r="RKY507" s="106"/>
      <c r="RKZ507" s="35"/>
      <c r="RLA507" s="106"/>
      <c r="RLB507" s="35"/>
      <c r="RLC507" s="106"/>
      <c r="RLD507" s="35"/>
      <c r="RLE507" s="106"/>
      <c r="RLF507" s="35"/>
      <c r="RLG507" s="106"/>
      <c r="RLH507" s="35"/>
      <c r="RLI507" s="106"/>
      <c r="RLJ507" s="35"/>
      <c r="RLK507" s="106"/>
      <c r="RLL507" s="35"/>
      <c r="RLM507" s="106"/>
      <c r="RLN507" s="35"/>
      <c r="RLO507" s="106"/>
      <c r="RLP507" s="35"/>
      <c r="RLQ507" s="106"/>
      <c r="RLR507" s="35"/>
      <c r="RLS507" s="106"/>
      <c r="RLT507" s="35"/>
      <c r="RLU507" s="106"/>
      <c r="RLV507" s="35"/>
      <c r="RLW507" s="106"/>
      <c r="RLX507" s="35"/>
      <c r="RLY507" s="106"/>
      <c r="RLZ507" s="35"/>
      <c r="RMA507" s="106"/>
      <c r="RMB507" s="35"/>
      <c r="RMC507" s="106"/>
      <c r="RMD507" s="35"/>
      <c r="RME507" s="106"/>
      <c r="RMF507" s="35"/>
      <c r="RMG507" s="106"/>
      <c r="RMH507" s="35"/>
      <c r="RMI507" s="106"/>
      <c r="RMJ507" s="35"/>
      <c r="RMK507" s="106"/>
      <c r="RML507" s="35"/>
      <c r="RMM507" s="106"/>
      <c r="RMN507" s="35"/>
      <c r="RMO507" s="106"/>
      <c r="RMP507" s="35"/>
      <c r="RMQ507" s="106"/>
      <c r="RMR507" s="35"/>
      <c r="RMS507" s="106"/>
      <c r="RMT507" s="35"/>
      <c r="RMU507" s="106"/>
      <c r="RMV507" s="35"/>
      <c r="RMW507" s="106"/>
      <c r="RMX507" s="35"/>
      <c r="RMY507" s="106"/>
      <c r="RMZ507" s="35"/>
      <c r="RNA507" s="106"/>
      <c r="RNB507" s="35"/>
      <c r="RNC507" s="106"/>
      <c r="RND507" s="35"/>
      <c r="RNE507" s="106"/>
      <c r="RNF507" s="35"/>
      <c r="RNG507" s="106"/>
      <c r="RNH507" s="35"/>
      <c r="RNI507" s="106"/>
      <c r="RNJ507" s="35"/>
      <c r="RNK507" s="106"/>
      <c r="RNL507" s="35"/>
      <c r="RNM507" s="106"/>
      <c r="RNN507" s="35"/>
      <c r="RNO507" s="106"/>
      <c r="RNP507" s="35"/>
      <c r="RNQ507" s="106"/>
      <c r="RNR507" s="35"/>
      <c r="RNS507" s="106"/>
      <c r="RNT507" s="35"/>
      <c r="RNU507" s="106"/>
      <c r="RNV507" s="35"/>
      <c r="RNW507" s="106"/>
      <c r="RNX507" s="35"/>
      <c r="RNY507" s="106"/>
      <c r="RNZ507" s="35"/>
      <c r="ROA507" s="106"/>
      <c r="ROB507" s="35"/>
      <c r="ROC507" s="106"/>
      <c r="ROD507" s="35"/>
      <c r="ROE507" s="106"/>
      <c r="ROF507" s="35"/>
      <c r="ROG507" s="106"/>
      <c r="ROH507" s="35"/>
      <c r="ROI507" s="106"/>
      <c r="ROJ507" s="35"/>
      <c r="ROK507" s="106"/>
      <c r="ROL507" s="35"/>
      <c r="ROM507" s="106"/>
      <c r="RON507" s="35"/>
      <c r="ROO507" s="106"/>
      <c r="ROP507" s="35"/>
      <c r="ROQ507" s="106"/>
      <c r="ROR507" s="35"/>
      <c r="ROS507" s="106"/>
      <c r="ROT507" s="35"/>
      <c r="ROU507" s="106"/>
      <c r="ROV507" s="35"/>
      <c r="ROW507" s="106"/>
      <c r="ROX507" s="35"/>
      <c r="ROY507" s="106"/>
      <c r="ROZ507" s="35"/>
      <c r="RPA507" s="106"/>
      <c r="RPB507" s="35"/>
      <c r="RPC507" s="106"/>
      <c r="RPD507" s="35"/>
      <c r="RPE507" s="106"/>
      <c r="RPF507" s="35"/>
      <c r="RPG507" s="106"/>
      <c r="RPH507" s="35"/>
      <c r="RPI507" s="106"/>
      <c r="RPJ507" s="35"/>
      <c r="RPK507" s="106"/>
      <c r="RPL507" s="35"/>
      <c r="RPM507" s="106"/>
      <c r="RPN507" s="35"/>
      <c r="RPO507" s="106"/>
      <c r="RPP507" s="35"/>
      <c r="RPQ507" s="106"/>
      <c r="RPR507" s="35"/>
      <c r="RPS507" s="106"/>
      <c r="RPT507" s="35"/>
      <c r="RPU507" s="106"/>
      <c r="RPV507" s="35"/>
      <c r="RPW507" s="106"/>
      <c r="RPX507" s="35"/>
      <c r="RPY507" s="106"/>
      <c r="RPZ507" s="35"/>
      <c r="RQA507" s="106"/>
      <c r="RQB507" s="35"/>
      <c r="RQC507" s="106"/>
      <c r="RQD507" s="35"/>
      <c r="RQE507" s="106"/>
      <c r="RQF507" s="35"/>
      <c r="RQG507" s="106"/>
      <c r="RQH507" s="35"/>
      <c r="RQI507" s="106"/>
      <c r="RQJ507" s="35"/>
      <c r="RQK507" s="106"/>
      <c r="RQL507" s="35"/>
      <c r="RQM507" s="106"/>
      <c r="RQN507" s="35"/>
      <c r="RQO507" s="106"/>
      <c r="RQP507" s="35"/>
      <c r="RQQ507" s="106"/>
      <c r="RQR507" s="35"/>
      <c r="RQS507" s="106"/>
      <c r="RQT507" s="35"/>
      <c r="RQU507" s="106"/>
      <c r="RQV507" s="35"/>
      <c r="RQW507" s="106"/>
      <c r="RQX507" s="35"/>
      <c r="RQY507" s="106"/>
      <c r="RQZ507" s="35"/>
      <c r="RRA507" s="106"/>
      <c r="RRB507" s="35"/>
      <c r="RRC507" s="106"/>
      <c r="RRD507" s="35"/>
      <c r="RRE507" s="106"/>
      <c r="RRF507" s="35"/>
      <c r="RRG507" s="106"/>
      <c r="RRH507" s="35"/>
      <c r="RRI507" s="106"/>
      <c r="RRJ507" s="35"/>
      <c r="RRK507" s="106"/>
      <c r="RRL507" s="35"/>
      <c r="RRM507" s="106"/>
      <c r="RRN507" s="35"/>
      <c r="RRO507" s="106"/>
      <c r="RRP507" s="35"/>
      <c r="RRQ507" s="106"/>
      <c r="RRR507" s="35"/>
      <c r="RRS507" s="106"/>
      <c r="RRT507" s="35"/>
      <c r="RRU507" s="106"/>
      <c r="RRV507" s="35"/>
      <c r="RRW507" s="106"/>
      <c r="RRX507" s="35"/>
      <c r="RRY507" s="106"/>
      <c r="RRZ507" s="35"/>
      <c r="RSA507" s="106"/>
      <c r="RSB507" s="35"/>
      <c r="RSC507" s="106"/>
      <c r="RSD507" s="35"/>
      <c r="RSE507" s="106"/>
      <c r="RSF507" s="35"/>
      <c r="RSG507" s="106"/>
      <c r="RSH507" s="35"/>
      <c r="RSI507" s="106"/>
      <c r="RSJ507" s="35"/>
      <c r="RSK507" s="106"/>
      <c r="RSL507" s="35"/>
      <c r="RSM507" s="106"/>
      <c r="RSN507" s="35"/>
      <c r="RSO507" s="106"/>
      <c r="RSP507" s="35"/>
      <c r="RSQ507" s="106"/>
      <c r="RSR507" s="35"/>
      <c r="RSS507" s="106"/>
      <c r="RST507" s="35"/>
      <c r="RSU507" s="106"/>
      <c r="RSV507" s="35"/>
      <c r="RSW507" s="106"/>
      <c r="RSX507" s="35"/>
      <c r="RSY507" s="106"/>
      <c r="RSZ507" s="35"/>
      <c r="RTA507" s="106"/>
      <c r="RTB507" s="35"/>
      <c r="RTC507" s="106"/>
      <c r="RTD507" s="35"/>
      <c r="RTE507" s="106"/>
      <c r="RTF507" s="35"/>
      <c r="RTG507" s="106"/>
      <c r="RTH507" s="35"/>
      <c r="RTI507" s="106"/>
      <c r="RTJ507" s="35"/>
      <c r="RTK507" s="106"/>
      <c r="RTL507" s="35"/>
      <c r="RTM507" s="106"/>
      <c r="RTN507" s="35"/>
      <c r="RTO507" s="106"/>
      <c r="RTP507" s="35"/>
      <c r="RTQ507" s="106"/>
      <c r="RTR507" s="35"/>
      <c r="RTS507" s="106"/>
      <c r="RTT507" s="35"/>
      <c r="RTU507" s="106"/>
      <c r="RTV507" s="35"/>
      <c r="RTW507" s="106"/>
      <c r="RTX507" s="35"/>
      <c r="RTY507" s="106"/>
      <c r="RTZ507" s="35"/>
      <c r="RUA507" s="106"/>
      <c r="RUB507" s="35"/>
      <c r="RUC507" s="106"/>
      <c r="RUD507" s="35"/>
      <c r="RUE507" s="106"/>
      <c r="RUF507" s="35"/>
      <c r="RUG507" s="106"/>
      <c r="RUH507" s="35"/>
      <c r="RUI507" s="106"/>
      <c r="RUJ507" s="35"/>
      <c r="RUK507" s="106"/>
      <c r="RUL507" s="35"/>
      <c r="RUM507" s="106"/>
      <c r="RUN507" s="35"/>
      <c r="RUO507" s="106"/>
      <c r="RUP507" s="35"/>
      <c r="RUQ507" s="106"/>
      <c r="RUR507" s="35"/>
      <c r="RUS507" s="106"/>
      <c r="RUT507" s="35"/>
      <c r="RUU507" s="106"/>
      <c r="RUV507" s="35"/>
      <c r="RUW507" s="106"/>
      <c r="RUX507" s="35"/>
      <c r="RUY507" s="106"/>
      <c r="RUZ507" s="35"/>
      <c r="RVA507" s="106"/>
      <c r="RVB507" s="35"/>
      <c r="RVC507" s="106"/>
      <c r="RVD507" s="35"/>
      <c r="RVE507" s="106"/>
      <c r="RVF507" s="35"/>
      <c r="RVG507" s="106"/>
      <c r="RVH507" s="35"/>
      <c r="RVI507" s="106"/>
      <c r="RVJ507" s="35"/>
      <c r="RVK507" s="106"/>
      <c r="RVL507" s="35"/>
      <c r="RVM507" s="106"/>
      <c r="RVN507" s="35"/>
      <c r="RVO507" s="106"/>
      <c r="RVP507" s="35"/>
      <c r="RVQ507" s="106"/>
      <c r="RVR507" s="35"/>
      <c r="RVS507" s="106"/>
      <c r="RVT507" s="35"/>
      <c r="RVU507" s="106"/>
      <c r="RVV507" s="35"/>
      <c r="RVW507" s="106"/>
      <c r="RVX507" s="35"/>
      <c r="RVY507" s="106"/>
      <c r="RVZ507" s="35"/>
      <c r="RWA507" s="106"/>
      <c r="RWB507" s="35"/>
      <c r="RWC507" s="106"/>
      <c r="RWD507" s="35"/>
      <c r="RWE507" s="106"/>
      <c r="RWF507" s="35"/>
      <c r="RWG507" s="106"/>
      <c r="RWH507" s="35"/>
      <c r="RWI507" s="106"/>
      <c r="RWJ507" s="35"/>
      <c r="RWK507" s="106"/>
      <c r="RWL507" s="35"/>
      <c r="RWM507" s="106"/>
      <c r="RWN507" s="35"/>
      <c r="RWO507" s="106"/>
      <c r="RWP507" s="35"/>
      <c r="RWQ507" s="106"/>
      <c r="RWR507" s="35"/>
      <c r="RWS507" s="106"/>
      <c r="RWT507" s="35"/>
      <c r="RWU507" s="106"/>
      <c r="RWV507" s="35"/>
      <c r="RWW507" s="106"/>
      <c r="RWX507" s="35"/>
      <c r="RWY507" s="106"/>
      <c r="RWZ507" s="35"/>
      <c r="RXA507" s="106"/>
      <c r="RXB507" s="35"/>
      <c r="RXC507" s="106"/>
      <c r="RXD507" s="35"/>
      <c r="RXE507" s="106"/>
      <c r="RXF507" s="35"/>
      <c r="RXG507" s="106"/>
      <c r="RXH507" s="35"/>
      <c r="RXI507" s="106"/>
      <c r="RXJ507" s="35"/>
      <c r="RXK507" s="106"/>
      <c r="RXL507" s="35"/>
      <c r="RXM507" s="106"/>
      <c r="RXN507" s="35"/>
      <c r="RXO507" s="106"/>
      <c r="RXP507" s="35"/>
      <c r="RXQ507" s="106"/>
      <c r="RXR507" s="35"/>
      <c r="RXS507" s="106"/>
      <c r="RXT507" s="35"/>
      <c r="RXU507" s="106"/>
      <c r="RXV507" s="35"/>
      <c r="RXW507" s="106"/>
      <c r="RXX507" s="35"/>
      <c r="RXY507" s="106"/>
      <c r="RXZ507" s="35"/>
      <c r="RYA507" s="106"/>
      <c r="RYB507" s="35"/>
      <c r="RYC507" s="106"/>
      <c r="RYD507" s="35"/>
      <c r="RYE507" s="106"/>
      <c r="RYF507" s="35"/>
      <c r="RYG507" s="106"/>
      <c r="RYH507" s="35"/>
      <c r="RYI507" s="106"/>
      <c r="RYJ507" s="35"/>
      <c r="RYK507" s="106"/>
      <c r="RYL507" s="35"/>
      <c r="RYM507" s="106"/>
      <c r="RYN507" s="35"/>
      <c r="RYO507" s="106"/>
      <c r="RYP507" s="35"/>
      <c r="RYQ507" s="106"/>
      <c r="RYR507" s="35"/>
      <c r="RYS507" s="106"/>
      <c r="RYT507" s="35"/>
      <c r="RYU507" s="106"/>
      <c r="RYV507" s="35"/>
      <c r="RYW507" s="106"/>
      <c r="RYX507" s="35"/>
      <c r="RYY507" s="106"/>
      <c r="RYZ507" s="35"/>
      <c r="RZA507" s="106"/>
      <c r="RZB507" s="35"/>
      <c r="RZC507" s="106"/>
      <c r="RZD507" s="35"/>
      <c r="RZE507" s="106"/>
      <c r="RZF507" s="35"/>
      <c r="RZG507" s="106"/>
      <c r="RZH507" s="35"/>
      <c r="RZI507" s="106"/>
      <c r="RZJ507" s="35"/>
      <c r="RZK507" s="106"/>
      <c r="RZL507" s="35"/>
      <c r="RZM507" s="106"/>
      <c r="RZN507" s="35"/>
      <c r="RZO507" s="106"/>
      <c r="RZP507" s="35"/>
      <c r="RZQ507" s="106"/>
      <c r="RZR507" s="35"/>
      <c r="RZS507" s="106"/>
      <c r="RZT507" s="35"/>
      <c r="RZU507" s="106"/>
      <c r="RZV507" s="35"/>
      <c r="RZW507" s="106"/>
      <c r="RZX507" s="35"/>
      <c r="RZY507" s="106"/>
      <c r="RZZ507" s="35"/>
      <c r="SAA507" s="106"/>
      <c r="SAB507" s="35"/>
      <c r="SAC507" s="106"/>
      <c r="SAD507" s="35"/>
      <c r="SAE507" s="106"/>
      <c r="SAF507" s="35"/>
      <c r="SAG507" s="106"/>
      <c r="SAH507" s="35"/>
      <c r="SAI507" s="106"/>
      <c r="SAJ507" s="35"/>
      <c r="SAK507" s="106"/>
      <c r="SAL507" s="35"/>
      <c r="SAM507" s="106"/>
      <c r="SAN507" s="35"/>
      <c r="SAO507" s="106"/>
      <c r="SAP507" s="35"/>
      <c r="SAQ507" s="106"/>
      <c r="SAR507" s="35"/>
      <c r="SAS507" s="106"/>
      <c r="SAT507" s="35"/>
      <c r="SAU507" s="106"/>
      <c r="SAV507" s="35"/>
      <c r="SAW507" s="106"/>
      <c r="SAX507" s="35"/>
      <c r="SAY507" s="106"/>
      <c r="SAZ507" s="35"/>
      <c r="SBA507" s="106"/>
      <c r="SBB507" s="35"/>
      <c r="SBC507" s="106"/>
      <c r="SBD507" s="35"/>
      <c r="SBE507" s="106"/>
      <c r="SBF507" s="35"/>
      <c r="SBG507" s="106"/>
      <c r="SBH507" s="35"/>
      <c r="SBI507" s="106"/>
      <c r="SBJ507" s="35"/>
      <c r="SBK507" s="106"/>
      <c r="SBL507" s="35"/>
      <c r="SBM507" s="106"/>
      <c r="SBN507" s="35"/>
      <c r="SBO507" s="106"/>
      <c r="SBP507" s="35"/>
      <c r="SBQ507" s="106"/>
      <c r="SBR507" s="35"/>
      <c r="SBS507" s="106"/>
      <c r="SBT507" s="35"/>
      <c r="SBU507" s="106"/>
      <c r="SBV507" s="35"/>
      <c r="SBW507" s="106"/>
      <c r="SBX507" s="35"/>
      <c r="SBY507" s="106"/>
      <c r="SBZ507" s="35"/>
      <c r="SCA507" s="106"/>
      <c r="SCB507" s="35"/>
      <c r="SCC507" s="106"/>
      <c r="SCD507" s="35"/>
      <c r="SCE507" s="106"/>
      <c r="SCF507" s="35"/>
      <c r="SCG507" s="106"/>
      <c r="SCH507" s="35"/>
      <c r="SCI507" s="106"/>
      <c r="SCJ507" s="35"/>
      <c r="SCK507" s="106"/>
      <c r="SCL507" s="35"/>
      <c r="SCM507" s="106"/>
      <c r="SCN507" s="35"/>
      <c r="SCO507" s="106"/>
      <c r="SCP507" s="35"/>
      <c r="SCQ507" s="106"/>
      <c r="SCR507" s="35"/>
      <c r="SCS507" s="106"/>
      <c r="SCT507" s="35"/>
      <c r="SCU507" s="106"/>
      <c r="SCV507" s="35"/>
      <c r="SCW507" s="106"/>
      <c r="SCX507" s="35"/>
      <c r="SCY507" s="106"/>
      <c r="SCZ507" s="35"/>
      <c r="SDA507" s="106"/>
      <c r="SDB507" s="35"/>
      <c r="SDC507" s="106"/>
      <c r="SDD507" s="35"/>
      <c r="SDE507" s="106"/>
      <c r="SDF507" s="35"/>
      <c r="SDG507" s="106"/>
      <c r="SDH507" s="35"/>
      <c r="SDI507" s="106"/>
      <c r="SDJ507" s="35"/>
      <c r="SDK507" s="106"/>
      <c r="SDL507" s="35"/>
      <c r="SDM507" s="106"/>
      <c r="SDN507" s="35"/>
      <c r="SDO507" s="106"/>
      <c r="SDP507" s="35"/>
      <c r="SDQ507" s="106"/>
      <c r="SDR507" s="35"/>
      <c r="SDS507" s="106"/>
      <c r="SDT507" s="35"/>
      <c r="SDU507" s="106"/>
      <c r="SDV507" s="35"/>
      <c r="SDW507" s="106"/>
      <c r="SDX507" s="35"/>
      <c r="SDY507" s="106"/>
      <c r="SDZ507" s="35"/>
      <c r="SEA507" s="106"/>
      <c r="SEB507" s="35"/>
      <c r="SEC507" s="106"/>
      <c r="SED507" s="35"/>
      <c r="SEE507" s="106"/>
      <c r="SEF507" s="35"/>
      <c r="SEG507" s="106"/>
      <c r="SEH507" s="35"/>
      <c r="SEI507" s="106"/>
      <c r="SEJ507" s="35"/>
      <c r="SEK507" s="106"/>
      <c r="SEL507" s="35"/>
      <c r="SEM507" s="106"/>
      <c r="SEN507" s="35"/>
      <c r="SEO507" s="106"/>
      <c r="SEP507" s="35"/>
      <c r="SEQ507" s="106"/>
      <c r="SER507" s="35"/>
      <c r="SES507" s="106"/>
      <c r="SET507" s="35"/>
      <c r="SEU507" s="106"/>
      <c r="SEV507" s="35"/>
      <c r="SEW507" s="106"/>
      <c r="SEX507" s="35"/>
      <c r="SEY507" s="106"/>
      <c r="SEZ507" s="35"/>
      <c r="SFA507" s="106"/>
      <c r="SFB507" s="35"/>
      <c r="SFC507" s="106"/>
      <c r="SFD507" s="35"/>
      <c r="SFE507" s="106"/>
      <c r="SFF507" s="35"/>
      <c r="SFG507" s="106"/>
      <c r="SFH507" s="35"/>
      <c r="SFI507" s="106"/>
      <c r="SFJ507" s="35"/>
      <c r="SFK507" s="106"/>
      <c r="SFL507" s="35"/>
      <c r="SFM507" s="106"/>
      <c r="SFN507" s="35"/>
      <c r="SFO507" s="106"/>
      <c r="SFP507" s="35"/>
      <c r="SFQ507" s="106"/>
      <c r="SFR507" s="35"/>
      <c r="SFS507" s="106"/>
      <c r="SFT507" s="35"/>
      <c r="SFU507" s="106"/>
      <c r="SFV507" s="35"/>
      <c r="SFW507" s="106"/>
      <c r="SFX507" s="35"/>
      <c r="SFY507" s="106"/>
      <c r="SFZ507" s="35"/>
      <c r="SGA507" s="106"/>
      <c r="SGB507" s="35"/>
      <c r="SGC507" s="106"/>
      <c r="SGD507" s="35"/>
      <c r="SGE507" s="106"/>
      <c r="SGF507" s="35"/>
      <c r="SGG507" s="106"/>
      <c r="SGH507" s="35"/>
      <c r="SGI507" s="106"/>
      <c r="SGJ507" s="35"/>
      <c r="SGK507" s="106"/>
      <c r="SGL507" s="35"/>
      <c r="SGM507" s="106"/>
      <c r="SGN507" s="35"/>
      <c r="SGO507" s="106"/>
      <c r="SGP507" s="35"/>
      <c r="SGQ507" s="106"/>
      <c r="SGR507" s="35"/>
      <c r="SGS507" s="106"/>
      <c r="SGT507" s="35"/>
      <c r="SGU507" s="106"/>
      <c r="SGV507" s="35"/>
      <c r="SGW507" s="106"/>
      <c r="SGX507" s="35"/>
      <c r="SGY507" s="106"/>
      <c r="SGZ507" s="35"/>
      <c r="SHA507" s="106"/>
      <c r="SHB507" s="35"/>
      <c r="SHC507" s="106"/>
      <c r="SHD507" s="35"/>
      <c r="SHE507" s="106"/>
      <c r="SHF507" s="35"/>
      <c r="SHG507" s="106"/>
      <c r="SHH507" s="35"/>
      <c r="SHI507" s="106"/>
      <c r="SHJ507" s="35"/>
      <c r="SHK507" s="106"/>
      <c r="SHL507" s="35"/>
      <c r="SHM507" s="106"/>
      <c r="SHN507" s="35"/>
      <c r="SHO507" s="106"/>
      <c r="SHP507" s="35"/>
      <c r="SHQ507" s="106"/>
      <c r="SHR507" s="35"/>
      <c r="SHS507" s="106"/>
      <c r="SHT507" s="35"/>
      <c r="SHU507" s="106"/>
      <c r="SHV507" s="35"/>
      <c r="SHW507" s="106"/>
      <c r="SHX507" s="35"/>
      <c r="SHY507" s="106"/>
      <c r="SHZ507" s="35"/>
      <c r="SIA507" s="106"/>
      <c r="SIB507" s="35"/>
      <c r="SIC507" s="106"/>
      <c r="SID507" s="35"/>
      <c r="SIE507" s="106"/>
      <c r="SIF507" s="35"/>
      <c r="SIG507" s="106"/>
      <c r="SIH507" s="35"/>
      <c r="SII507" s="106"/>
      <c r="SIJ507" s="35"/>
      <c r="SIK507" s="106"/>
      <c r="SIL507" s="35"/>
      <c r="SIM507" s="106"/>
      <c r="SIN507" s="35"/>
      <c r="SIO507" s="106"/>
      <c r="SIP507" s="35"/>
      <c r="SIQ507" s="106"/>
      <c r="SIR507" s="35"/>
      <c r="SIS507" s="106"/>
      <c r="SIT507" s="35"/>
      <c r="SIU507" s="106"/>
      <c r="SIV507" s="35"/>
      <c r="SIW507" s="106"/>
      <c r="SIX507" s="35"/>
      <c r="SIY507" s="106"/>
      <c r="SIZ507" s="35"/>
      <c r="SJA507" s="106"/>
      <c r="SJB507" s="35"/>
      <c r="SJC507" s="106"/>
      <c r="SJD507" s="35"/>
      <c r="SJE507" s="106"/>
      <c r="SJF507" s="35"/>
      <c r="SJG507" s="106"/>
      <c r="SJH507" s="35"/>
      <c r="SJI507" s="106"/>
      <c r="SJJ507" s="35"/>
      <c r="SJK507" s="106"/>
      <c r="SJL507" s="35"/>
      <c r="SJM507" s="106"/>
      <c r="SJN507" s="35"/>
      <c r="SJO507" s="106"/>
      <c r="SJP507" s="35"/>
      <c r="SJQ507" s="106"/>
      <c r="SJR507" s="35"/>
      <c r="SJS507" s="106"/>
      <c r="SJT507" s="35"/>
      <c r="SJU507" s="106"/>
      <c r="SJV507" s="35"/>
      <c r="SJW507" s="106"/>
      <c r="SJX507" s="35"/>
      <c r="SJY507" s="106"/>
      <c r="SJZ507" s="35"/>
      <c r="SKA507" s="106"/>
      <c r="SKB507" s="35"/>
      <c r="SKC507" s="106"/>
      <c r="SKD507" s="35"/>
      <c r="SKE507" s="106"/>
      <c r="SKF507" s="35"/>
      <c r="SKG507" s="106"/>
      <c r="SKH507" s="35"/>
      <c r="SKI507" s="106"/>
      <c r="SKJ507" s="35"/>
      <c r="SKK507" s="106"/>
      <c r="SKL507" s="35"/>
      <c r="SKM507" s="106"/>
      <c r="SKN507" s="35"/>
      <c r="SKO507" s="106"/>
      <c r="SKP507" s="35"/>
      <c r="SKQ507" s="106"/>
      <c r="SKR507" s="35"/>
      <c r="SKS507" s="106"/>
      <c r="SKT507" s="35"/>
      <c r="SKU507" s="106"/>
      <c r="SKV507" s="35"/>
      <c r="SKW507" s="106"/>
      <c r="SKX507" s="35"/>
      <c r="SKY507" s="106"/>
      <c r="SKZ507" s="35"/>
      <c r="SLA507" s="106"/>
      <c r="SLB507" s="35"/>
      <c r="SLC507" s="106"/>
      <c r="SLD507" s="35"/>
      <c r="SLE507" s="106"/>
      <c r="SLF507" s="35"/>
      <c r="SLG507" s="106"/>
      <c r="SLH507" s="35"/>
      <c r="SLI507" s="106"/>
      <c r="SLJ507" s="35"/>
      <c r="SLK507" s="106"/>
      <c r="SLL507" s="35"/>
      <c r="SLM507" s="106"/>
      <c r="SLN507" s="35"/>
      <c r="SLO507" s="106"/>
      <c r="SLP507" s="35"/>
      <c r="SLQ507" s="106"/>
      <c r="SLR507" s="35"/>
      <c r="SLS507" s="106"/>
      <c r="SLT507" s="35"/>
      <c r="SLU507" s="106"/>
      <c r="SLV507" s="35"/>
      <c r="SLW507" s="106"/>
      <c r="SLX507" s="35"/>
      <c r="SLY507" s="106"/>
      <c r="SLZ507" s="35"/>
      <c r="SMA507" s="106"/>
      <c r="SMB507" s="35"/>
      <c r="SMC507" s="106"/>
      <c r="SMD507" s="35"/>
      <c r="SME507" s="106"/>
      <c r="SMF507" s="35"/>
      <c r="SMG507" s="106"/>
      <c r="SMH507" s="35"/>
      <c r="SMI507" s="106"/>
      <c r="SMJ507" s="35"/>
      <c r="SMK507" s="106"/>
      <c r="SML507" s="35"/>
      <c r="SMM507" s="106"/>
      <c r="SMN507" s="35"/>
      <c r="SMO507" s="106"/>
      <c r="SMP507" s="35"/>
      <c r="SMQ507" s="106"/>
      <c r="SMR507" s="35"/>
      <c r="SMS507" s="106"/>
      <c r="SMT507" s="35"/>
      <c r="SMU507" s="106"/>
      <c r="SMV507" s="35"/>
      <c r="SMW507" s="106"/>
      <c r="SMX507" s="35"/>
      <c r="SMY507" s="106"/>
      <c r="SMZ507" s="35"/>
      <c r="SNA507" s="106"/>
      <c r="SNB507" s="35"/>
      <c r="SNC507" s="106"/>
      <c r="SND507" s="35"/>
      <c r="SNE507" s="106"/>
      <c r="SNF507" s="35"/>
      <c r="SNG507" s="106"/>
      <c r="SNH507" s="35"/>
      <c r="SNI507" s="106"/>
      <c r="SNJ507" s="35"/>
      <c r="SNK507" s="106"/>
      <c r="SNL507" s="35"/>
      <c r="SNM507" s="106"/>
      <c r="SNN507" s="35"/>
      <c r="SNO507" s="106"/>
      <c r="SNP507" s="35"/>
      <c r="SNQ507" s="106"/>
      <c r="SNR507" s="35"/>
      <c r="SNS507" s="106"/>
      <c r="SNT507" s="35"/>
      <c r="SNU507" s="106"/>
      <c r="SNV507" s="35"/>
      <c r="SNW507" s="106"/>
      <c r="SNX507" s="35"/>
      <c r="SNY507" s="106"/>
      <c r="SNZ507" s="35"/>
      <c r="SOA507" s="106"/>
      <c r="SOB507" s="35"/>
      <c r="SOC507" s="106"/>
      <c r="SOD507" s="35"/>
      <c r="SOE507" s="106"/>
      <c r="SOF507" s="35"/>
      <c r="SOG507" s="106"/>
      <c r="SOH507" s="35"/>
      <c r="SOI507" s="106"/>
      <c r="SOJ507" s="35"/>
      <c r="SOK507" s="106"/>
      <c r="SOL507" s="35"/>
      <c r="SOM507" s="106"/>
      <c r="SON507" s="35"/>
      <c r="SOO507" s="106"/>
      <c r="SOP507" s="35"/>
      <c r="SOQ507" s="106"/>
      <c r="SOR507" s="35"/>
      <c r="SOS507" s="106"/>
      <c r="SOT507" s="35"/>
      <c r="SOU507" s="106"/>
      <c r="SOV507" s="35"/>
      <c r="SOW507" s="106"/>
      <c r="SOX507" s="35"/>
      <c r="SOY507" s="106"/>
      <c r="SOZ507" s="35"/>
      <c r="SPA507" s="106"/>
      <c r="SPB507" s="35"/>
      <c r="SPC507" s="106"/>
      <c r="SPD507" s="35"/>
      <c r="SPE507" s="106"/>
      <c r="SPF507" s="35"/>
      <c r="SPG507" s="106"/>
      <c r="SPH507" s="35"/>
      <c r="SPI507" s="106"/>
      <c r="SPJ507" s="35"/>
      <c r="SPK507" s="106"/>
      <c r="SPL507" s="35"/>
      <c r="SPM507" s="106"/>
      <c r="SPN507" s="35"/>
      <c r="SPO507" s="106"/>
      <c r="SPP507" s="35"/>
      <c r="SPQ507" s="106"/>
      <c r="SPR507" s="35"/>
      <c r="SPS507" s="106"/>
      <c r="SPT507" s="35"/>
      <c r="SPU507" s="106"/>
      <c r="SPV507" s="35"/>
      <c r="SPW507" s="106"/>
      <c r="SPX507" s="35"/>
      <c r="SPY507" s="106"/>
      <c r="SPZ507" s="35"/>
      <c r="SQA507" s="106"/>
      <c r="SQB507" s="35"/>
      <c r="SQC507" s="106"/>
      <c r="SQD507" s="35"/>
      <c r="SQE507" s="106"/>
      <c r="SQF507" s="35"/>
      <c r="SQG507" s="106"/>
      <c r="SQH507" s="35"/>
      <c r="SQI507" s="106"/>
      <c r="SQJ507" s="35"/>
      <c r="SQK507" s="106"/>
      <c r="SQL507" s="35"/>
      <c r="SQM507" s="106"/>
      <c r="SQN507" s="35"/>
      <c r="SQO507" s="106"/>
      <c r="SQP507" s="35"/>
      <c r="SQQ507" s="106"/>
      <c r="SQR507" s="35"/>
      <c r="SQS507" s="106"/>
      <c r="SQT507" s="35"/>
      <c r="SQU507" s="106"/>
      <c r="SQV507" s="35"/>
      <c r="SQW507" s="106"/>
      <c r="SQX507" s="35"/>
      <c r="SQY507" s="106"/>
      <c r="SQZ507" s="35"/>
      <c r="SRA507" s="106"/>
      <c r="SRB507" s="35"/>
      <c r="SRC507" s="106"/>
      <c r="SRD507" s="35"/>
      <c r="SRE507" s="106"/>
      <c r="SRF507" s="35"/>
      <c r="SRG507" s="106"/>
      <c r="SRH507" s="35"/>
      <c r="SRI507" s="106"/>
      <c r="SRJ507" s="35"/>
      <c r="SRK507" s="106"/>
      <c r="SRL507" s="35"/>
      <c r="SRM507" s="106"/>
      <c r="SRN507" s="35"/>
      <c r="SRO507" s="106"/>
      <c r="SRP507" s="35"/>
      <c r="SRQ507" s="106"/>
      <c r="SRR507" s="35"/>
      <c r="SRS507" s="106"/>
      <c r="SRT507" s="35"/>
      <c r="SRU507" s="106"/>
      <c r="SRV507" s="35"/>
      <c r="SRW507" s="106"/>
      <c r="SRX507" s="35"/>
      <c r="SRY507" s="106"/>
      <c r="SRZ507" s="35"/>
      <c r="SSA507" s="106"/>
      <c r="SSB507" s="35"/>
      <c r="SSC507" s="106"/>
      <c r="SSD507" s="35"/>
      <c r="SSE507" s="106"/>
      <c r="SSF507" s="35"/>
      <c r="SSG507" s="106"/>
      <c r="SSH507" s="35"/>
      <c r="SSI507" s="106"/>
      <c r="SSJ507" s="35"/>
      <c r="SSK507" s="106"/>
      <c r="SSL507" s="35"/>
      <c r="SSM507" s="106"/>
      <c r="SSN507" s="35"/>
      <c r="SSO507" s="106"/>
      <c r="SSP507" s="35"/>
      <c r="SSQ507" s="106"/>
      <c r="SSR507" s="35"/>
      <c r="SSS507" s="106"/>
      <c r="SST507" s="35"/>
      <c r="SSU507" s="106"/>
      <c r="SSV507" s="35"/>
      <c r="SSW507" s="106"/>
      <c r="SSX507" s="35"/>
      <c r="SSY507" s="106"/>
      <c r="SSZ507" s="35"/>
      <c r="STA507" s="106"/>
      <c r="STB507" s="35"/>
      <c r="STC507" s="106"/>
      <c r="STD507" s="35"/>
      <c r="STE507" s="106"/>
      <c r="STF507" s="35"/>
      <c r="STG507" s="106"/>
      <c r="STH507" s="35"/>
      <c r="STI507" s="106"/>
      <c r="STJ507" s="35"/>
      <c r="STK507" s="106"/>
      <c r="STL507" s="35"/>
      <c r="STM507" s="106"/>
      <c r="STN507" s="35"/>
      <c r="STO507" s="106"/>
      <c r="STP507" s="35"/>
      <c r="STQ507" s="106"/>
      <c r="STR507" s="35"/>
      <c r="STS507" s="106"/>
      <c r="STT507" s="35"/>
      <c r="STU507" s="106"/>
      <c r="STV507" s="35"/>
      <c r="STW507" s="106"/>
      <c r="STX507" s="35"/>
      <c r="STY507" s="106"/>
      <c r="STZ507" s="35"/>
      <c r="SUA507" s="106"/>
      <c r="SUB507" s="35"/>
      <c r="SUC507" s="106"/>
      <c r="SUD507" s="35"/>
      <c r="SUE507" s="106"/>
      <c r="SUF507" s="35"/>
      <c r="SUG507" s="106"/>
      <c r="SUH507" s="35"/>
      <c r="SUI507" s="106"/>
      <c r="SUJ507" s="35"/>
      <c r="SUK507" s="106"/>
      <c r="SUL507" s="35"/>
      <c r="SUM507" s="106"/>
      <c r="SUN507" s="35"/>
      <c r="SUO507" s="106"/>
      <c r="SUP507" s="35"/>
      <c r="SUQ507" s="106"/>
      <c r="SUR507" s="35"/>
      <c r="SUS507" s="106"/>
      <c r="SUT507" s="35"/>
      <c r="SUU507" s="106"/>
      <c r="SUV507" s="35"/>
      <c r="SUW507" s="106"/>
      <c r="SUX507" s="35"/>
      <c r="SUY507" s="106"/>
      <c r="SUZ507" s="35"/>
      <c r="SVA507" s="106"/>
      <c r="SVB507" s="35"/>
      <c r="SVC507" s="106"/>
      <c r="SVD507" s="35"/>
      <c r="SVE507" s="106"/>
      <c r="SVF507" s="35"/>
      <c r="SVG507" s="106"/>
      <c r="SVH507" s="35"/>
      <c r="SVI507" s="106"/>
      <c r="SVJ507" s="35"/>
      <c r="SVK507" s="106"/>
      <c r="SVL507" s="35"/>
      <c r="SVM507" s="106"/>
      <c r="SVN507" s="35"/>
      <c r="SVO507" s="106"/>
      <c r="SVP507" s="35"/>
      <c r="SVQ507" s="106"/>
      <c r="SVR507" s="35"/>
      <c r="SVS507" s="106"/>
      <c r="SVT507" s="35"/>
      <c r="SVU507" s="106"/>
      <c r="SVV507" s="35"/>
      <c r="SVW507" s="106"/>
      <c r="SVX507" s="35"/>
      <c r="SVY507" s="106"/>
      <c r="SVZ507" s="35"/>
      <c r="SWA507" s="106"/>
      <c r="SWB507" s="35"/>
      <c r="SWC507" s="106"/>
      <c r="SWD507" s="35"/>
      <c r="SWE507" s="106"/>
      <c r="SWF507" s="35"/>
      <c r="SWG507" s="106"/>
      <c r="SWH507" s="35"/>
      <c r="SWI507" s="106"/>
      <c r="SWJ507" s="35"/>
      <c r="SWK507" s="106"/>
      <c r="SWL507" s="35"/>
      <c r="SWM507" s="106"/>
      <c r="SWN507" s="35"/>
      <c r="SWO507" s="106"/>
      <c r="SWP507" s="35"/>
      <c r="SWQ507" s="106"/>
      <c r="SWR507" s="35"/>
      <c r="SWS507" s="106"/>
      <c r="SWT507" s="35"/>
      <c r="SWU507" s="106"/>
      <c r="SWV507" s="35"/>
      <c r="SWW507" s="106"/>
      <c r="SWX507" s="35"/>
      <c r="SWY507" s="106"/>
      <c r="SWZ507" s="35"/>
      <c r="SXA507" s="106"/>
      <c r="SXB507" s="35"/>
      <c r="SXC507" s="106"/>
      <c r="SXD507" s="35"/>
      <c r="SXE507" s="106"/>
      <c r="SXF507" s="35"/>
      <c r="SXG507" s="106"/>
      <c r="SXH507" s="35"/>
      <c r="SXI507" s="106"/>
      <c r="SXJ507" s="35"/>
      <c r="SXK507" s="106"/>
      <c r="SXL507" s="35"/>
      <c r="SXM507" s="106"/>
      <c r="SXN507" s="35"/>
      <c r="SXO507" s="106"/>
      <c r="SXP507" s="35"/>
      <c r="SXQ507" s="106"/>
      <c r="SXR507" s="35"/>
      <c r="SXS507" s="106"/>
      <c r="SXT507" s="35"/>
      <c r="SXU507" s="106"/>
      <c r="SXV507" s="35"/>
      <c r="SXW507" s="106"/>
      <c r="SXX507" s="35"/>
      <c r="SXY507" s="106"/>
      <c r="SXZ507" s="35"/>
      <c r="SYA507" s="106"/>
      <c r="SYB507" s="35"/>
      <c r="SYC507" s="106"/>
      <c r="SYD507" s="35"/>
      <c r="SYE507" s="106"/>
      <c r="SYF507" s="35"/>
      <c r="SYG507" s="106"/>
      <c r="SYH507" s="35"/>
      <c r="SYI507" s="106"/>
      <c r="SYJ507" s="35"/>
      <c r="SYK507" s="106"/>
      <c r="SYL507" s="35"/>
      <c r="SYM507" s="106"/>
      <c r="SYN507" s="35"/>
      <c r="SYO507" s="106"/>
      <c r="SYP507" s="35"/>
      <c r="SYQ507" s="106"/>
      <c r="SYR507" s="35"/>
      <c r="SYS507" s="106"/>
      <c r="SYT507" s="35"/>
      <c r="SYU507" s="106"/>
      <c r="SYV507" s="35"/>
      <c r="SYW507" s="106"/>
      <c r="SYX507" s="35"/>
      <c r="SYY507" s="106"/>
      <c r="SYZ507" s="35"/>
      <c r="SZA507" s="106"/>
      <c r="SZB507" s="35"/>
      <c r="SZC507" s="106"/>
      <c r="SZD507" s="35"/>
      <c r="SZE507" s="106"/>
      <c r="SZF507" s="35"/>
      <c r="SZG507" s="106"/>
      <c r="SZH507" s="35"/>
      <c r="SZI507" s="106"/>
      <c r="SZJ507" s="35"/>
      <c r="SZK507" s="106"/>
      <c r="SZL507" s="35"/>
      <c r="SZM507" s="106"/>
      <c r="SZN507" s="35"/>
      <c r="SZO507" s="106"/>
      <c r="SZP507" s="35"/>
      <c r="SZQ507" s="106"/>
      <c r="SZR507" s="35"/>
      <c r="SZS507" s="106"/>
      <c r="SZT507" s="35"/>
      <c r="SZU507" s="106"/>
      <c r="SZV507" s="35"/>
      <c r="SZW507" s="106"/>
      <c r="SZX507" s="35"/>
      <c r="SZY507" s="106"/>
      <c r="SZZ507" s="35"/>
      <c r="TAA507" s="106"/>
      <c r="TAB507" s="35"/>
      <c r="TAC507" s="106"/>
      <c r="TAD507" s="35"/>
      <c r="TAE507" s="106"/>
      <c r="TAF507" s="35"/>
      <c r="TAG507" s="106"/>
      <c r="TAH507" s="35"/>
      <c r="TAI507" s="106"/>
      <c r="TAJ507" s="35"/>
      <c r="TAK507" s="106"/>
      <c r="TAL507" s="35"/>
      <c r="TAM507" s="106"/>
      <c r="TAN507" s="35"/>
      <c r="TAO507" s="106"/>
      <c r="TAP507" s="35"/>
      <c r="TAQ507" s="106"/>
      <c r="TAR507" s="35"/>
      <c r="TAS507" s="106"/>
      <c r="TAT507" s="35"/>
      <c r="TAU507" s="106"/>
      <c r="TAV507" s="35"/>
      <c r="TAW507" s="106"/>
      <c r="TAX507" s="35"/>
      <c r="TAY507" s="106"/>
      <c r="TAZ507" s="35"/>
      <c r="TBA507" s="106"/>
      <c r="TBB507" s="35"/>
      <c r="TBC507" s="106"/>
      <c r="TBD507" s="35"/>
      <c r="TBE507" s="106"/>
      <c r="TBF507" s="35"/>
      <c r="TBG507" s="106"/>
      <c r="TBH507" s="35"/>
      <c r="TBI507" s="106"/>
      <c r="TBJ507" s="35"/>
      <c r="TBK507" s="106"/>
      <c r="TBL507" s="35"/>
      <c r="TBM507" s="106"/>
      <c r="TBN507" s="35"/>
      <c r="TBO507" s="106"/>
      <c r="TBP507" s="35"/>
      <c r="TBQ507" s="106"/>
      <c r="TBR507" s="35"/>
      <c r="TBS507" s="106"/>
      <c r="TBT507" s="35"/>
      <c r="TBU507" s="106"/>
      <c r="TBV507" s="35"/>
      <c r="TBW507" s="106"/>
      <c r="TBX507" s="35"/>
      <c r="TBY507" s="106"/>
      <c r="TBZ507" s="35"/>
      <c r="TCA507" s="106"/>
      <c r="TCB507" s="35"/>
      <c r="TCC507" s="106"/>
      <c r="TCD507" s="35"/>
      <c r="TCE507" s="106"/>
      <c r="TCF507" s="35"/>
      <c r="TCG507" s="106"/>
      <c r="TCH507" s="35"/>
      <c r="TCI507" s="106"/>
      <c r="TCJ507" s="35"/>
      <c r="TCK507" s="106"/>
      <c r="TCL507" s="35"/>
      <c r="TCM507" s="106"/>
      <c r="TCN507" s="35"/>
      <c r="TCO507" s="106"/>
      <c r="TCP507" s="35"/>
      <c r="TCQ507" s="106"/>
      <c r="TCR507" s="35"/>
      <c r="TCS507" s="106"/>
      <c r="TCT507" s="35"/>
      <c r="TCU507" s="106"/>
      <c r="TCV507" s="35"/>
      <c r="TCW507" s="106"/>
      <c r="TCX507" s="35"/>
      <c r="TCY507" s="106"/>
      <c r="TCZ507" s="35"/>
      <c r="TDA507" s="106"/>
      <c r="TDB507" s="35"/>
      <c r="TDC507" s="106"/>
      <c r="TDD507" s="35"/>
      <c r="TDE507" s="106"/>
      <c r="TDF507" s="35"/>
      <c r="TDG507" s="106"/>
      <c r="TDH507" s="35"/>
      <c r="TDI507" s="106"/>
      <c r="TDJ507" s="35"/>
      <c r="TDK507" s="106"/>
      <c r="TDL507" s="35"/>
      <c r="TDM507" s="106"/>
      <c r="TDN507" s="35"/>
      <c r="TDO507" s="106"/>
      <c r="TDP507" s="35"/>
      <c r="TDQ507" s="106"/>
      <c r="TDR507" s="35"/>
      <c r="TDS507" s="106"/>
      <c r="TDT507" s="35"/>
      <c r="TDU507" s="106"/>
      <c r="TDV507" s="35"/>
      <c r="TDW507" s="106"/>
      <c r="TDX507" s="35"/>
      <c r="TDY507" s="106"/>
      <c r="TDZ507" s="35"/>
      <c r="TEA507" s="106"/>
      <c r="TEB507" s="35"/>
      <c r="TEC507" s="106"/>
      <c r="TED507" s="35"/>
      <c r="TEE507" s="106"/>
      <c r="TEF507" s="35"/>
      <c r="TEG507" s="106"/>
      <c r="TEH507" s="35"/>
      <c r="TEI507" s="106"/>
      <c r="TEJ507" s="35"/>
      <c r="TEK507" s="106"/>
      <c r="TEL507" s="35"/>
      <c r="TEM507" s="106"/>
      <c r="TEN507" s="35"/>
      <c r="TEO507" s="106"/>
      <c r="TEP507" s="35"/>
      <c r="TEQ507" s="106"/>
      <c r="TER507" s="35"/>
      <c r="TES507" s="106"/>
      <c r="TET507" s="35"/>
      <c r="TEU507" s="106"/>
      <c r="TEV507" s="35"/>
      <c r="TEW507" s="106"/>
      <c r="TEX507" s="35"/>
      <c r="TEY507" s="106"/>
      <c r="TEZ507" s="35"/>
      <c r="TFA507" s="106"/>
      <c r="TFB507" s="35"/>
      <c r="TFC507" s="106"/>
      <c r="TFD507" s="35"/>
      <c r="TFE507" s="106"/>
      <c r="TFF507" s="35"/>
      <c r="TFG507" s="106"/>
      <c r="TFH507" s="35"/>
      <c r="TFI507" s="106"/>
      <c r="TFJ507" s="35"/>
      <c r="TFK507" s="106"/>
      <c r="TFL507" s="35"/>
      <c r="TFM507" s="106"/>
      <c r="TFN507" s="35"/>
      <c r="TFO507" s="106"/>
      <c r="TFP507" s="35"/>
      <c r="TFQ507" s="106"/>
      <c r="TFR507" s="35"/>
      <c r="TFS507" s="106"/>
      <c r="TFT507" s="35"/>
      <c r="TFU507" s="106"/>
      <c r="TFV507" s="35"/>
      <c r="TFW507" s="106"/>
      <c r="TFX507" s="35"/>
      <c r="TFY507" s="106"/>
      <c r="TFZ507" s="35"/>
      <c r="TGA507" s="106"/>
      <c r="TGB507" s="35"/>
      <c r="TGC507" s="106"/>
      <c r="TGD507" s="35"/>
      <c r="TGE507" s="106"/>
      <c r="TGF507" s="35"/>
      <c r="TGG507" s="106"/>
      <c r="TGH507" s="35"/>
      <c r="TGI507" s="106"/>
      <c r="TGJ507" s="35"/>
      <c r="TGK507" s="106"/>
      <c r="TGL507" s="35"/>
      <c r="TGM507" s="106"/>
      <c r="TGN507" s="35"/>
      <c r="TGO507" s="106"/>
      <c r="TGP507" s="35"/>
      <c r="TGQ507" s="106"/>
      <c r="TGR507" s="35"/>
      <c r="TGS507" s="106"/>
      <c r="TGT507" s="35"/>
      <c r="TGU507" s="106"/>
      <c r="TGV507" s="35"/>
      <c r="TGW507" s="106"/>
      <c r="TGX507" s="35"/>
      <c r="TGY507" s="106"/>
      <c r="TGZ507" s="35"/>
      <c r="THA507" s="106"/>
      <c r="THB507" s="35"/>
      <c r="THC507" s="106"/>
      <c r="THD507" s="35"/>
      <c r="THE507" s="106"/>
      <c r="THF507" s="35"/>
      <c r="THG507" s="106"/>
      <c r="THH507" s="35"/>
      <c r="THI507" s="106"/>
      <c r="THJ507" s="35"/>
      <c r="THK507" s="106"/>
      <c r="THL507" s="35"/>
      <c r="THM507" s="106"/>
      <c r="THN507" s="35"/>
      <c r="THO507" s="106"/>
      <c r="THP507" s="35"/>
      <c r="THQ507" s="106"/>
      <c r="THR507" s="35"/>
      <c r="THS507" s="106"/>
      <c r="THT507" s="35"/>
      <c r="THU507" s="106"/>
      <c r="THV507" s="35"/>
      <c r="THW507" s="106"/>
      <c r="THX507" s="35"/>
      <c r="THY507" s="106"/>
      <c r="THZ507" s="35"/>
      <c r="TIA507" s="106"/>
      <c r="TIB507" s="35"/>
      <c r="TIC507" s="106"/>
      <c r="TID507" s="35"/>
      <c r="TIE507" s="106"/>
      <c r="TIF507" s="35"/>
      <c r="TIG507" s="106"/>
      <c r="TIH507" s="35"/>
      <c r="TII507" s="106"/>
      <c r="TIJ507" s="35"/>
      <c r="TIK507" s="106"/>
      <c r="TIL507" s="35"/>
      <c r="TIM507" s="106"/>
      <c r="TIN507" s="35"/>
      <c r="TIO507" s="106"/>
      <c r="TIP507" s="35"/>
      <c r="TIQ507" s="106"/>
      <c r="TIR507" s="35"/>
      <c r="TIS507" s="106"/>
      <c r="TIT507" s="35"/>
      <c r="TIU507" s="106"/>
      <c r="TIV507" s="35"/>
      <c r="TIW507" s="106"/>
      <c r="TIX507" s="35"/>
      <c r="TIY507" s="106"/>
      <c r="TIZ507" s="35"/>
      <c r="TJA507" s="106"/>
      <c r="TJB507" s="35"/>
      <c r="TJC507" s="106"/>
      <c r="TJD507" s="35"/>
      <c r="TJE507" s="106"/>
      <c r="TJF507" s="35"/>
      <c r="TJG507" s="106"/>
      <c r="TJH507" s="35"/>
      <c r="TJI507" s="106"/>
      <c r="TJJ507" s="35"/>
      <c r="TJK507" s="106"/>
      <c r="TJL507" s="35"/>
      <c r="TJM507" s="106"/>
      <c r="TJN507" s="35"/>
      <c r="TJO507" s="106"/>
      <c r="TJP507" s="35"/>
      <c r="TJQ507" s="106"/>
      <c r="TJR507" s="35"/>
      <c r="TJS507" s="106"/>
      <c r="TJT507" s="35"/>
      <c r="TJU507" s="106"/>
      <c r="TJV507" s="35"/>
      <c r="TJW507" s="106"/>
      <c r="TJX507" s="35"/>
      <c r="TJY507" s="106"/>
      <c r="TJZ507" s="35"/>
      <c r="TKA507" s="106"/>
      <c r="TKB507" s="35"/>
      <c r="TKC507" s="106"/>
      <c r="TKD507" s="35"/>
      <c r="TKE507" s="106"/>
      <c r="TKF507" s="35"/>
      <c r="TKG507" s="106"/>
      <c r="TKH507" s="35"/>
      <c r="TKI507" s="106"/>
      <c r="TKJ507" s="35"/>
      <c r="TKK507" s="106"/>
      <c r="TKL507" s="35"/>
      <c r="TKM507" s="106"/>
      <c r="TKN507" s="35"/>
      <c r="TKO507" s="106"/>
      <c r="TKP507" s="35"/>
      <c r="TKQ507" s="106"/>
      <c r="TKR507" s="35"/>
      <c r="TKS507" s="106"/>
      <c r="TKT507" s="35"/>
      <c r="TKU507" s="106"/>
      <c r="TKV507" s="35"/>
      <c r="TKW507" s="106"/>
      <c r="TKX507" s="35"/>
      <c r="TKY507" s="106"/>
      <c r="TKZ507" s="35"/>
      <c r="TLA507" s="106"/>
      <c r="TLB507" s="35"/>
      <c r="TLC507" s="106"/>
      <c r="TLD507" s="35"/>
      <c r="TLE507" s="106"/>
      <c r="TLF507" s="35"/>
      <c r="TLG507" s="106"/>
      <c r="TLH507" s="35"/>
      <c r="TLI507" s="106"/>
      <c r="TLJ507" s="35"/>
      <c r="TLK507" s="106"/>
      <c r="TLL507" s="35"/>
      <c r="TLM507" s="106"/>
      <c r="TLN507" s="35"/>
      <c r="TLO507" s="106"/>
      <c r="TLP507" s="35"/>
      <c r="TLQ507" s="106"/>
      <c r="TLR507" s="35"/>
      <c r="TLS507" s="106"/>
      <c r="TLT507" s="35"/>
      <c r="TLU507" s="106"/>
      <c r="TLV507" s="35"/>
      <c r="TLW507" s="106"/>
      <c r="TLX507" s="35"/>
      <c r="TLY507" s="106"/>
      <c r="TLZ507" s="35"/>
      <c r="TMA507" s="106"/>
      <c r="TMB507" s="35"/>
      <c r="TMC507" s="106"/>
      <c r="TMD507" s="35"/>
      <c r="TME507" s="106"/>
      <c r="TMF507" s="35"/>
      <c r="TMG507" s="106"/>
      <c r="TMH507" s="35"/>
      <c r="TMI507" s="106"/>
      <c r="TMJ507" s="35"/>
      <c r="TMK507" s="106"/>
      <c r="TML507" s="35"/>
      <c r="TMM507" s="106"/>
      <c r="TMN507" s="35"/>
      <c r="TMO507" s="106"/>
      <c r="TMP507" s="35"/>
      <c r="TMQ507" s="106"/>
      <c r="TMR507" s="35"/>
      <c r="TMS507" s="106"/>
      <c r="TMT507" s="35"/>
      <c r="TMU507" s="106"/>
      <c r="TMV507" s="35"/>
      <c r="TMW507" s="106"/>
      <c r="TMX507" s="35"/>
      <c r="TMY507" s="106"/>
      <c r="TMZ507" s="35"/>
      <c r="TNA507" s="106"/>
      <c r="TNB507" s="35"/>
      <c r="TNC507" s="106"/>
      <c r="TND507" s="35"/>
      <c r="TNE507" s="106"/>
      <c r="TNF507" s="35"/>
      <c r="TNG507" s="106"/>
      <c r="TNH507" s="35"/>
      <c r="TNI507" s="106"/>
      <c r="TNJ507" s="35"/>
      <c r="TNK507" s="106"/>
      <c r="TNL507" s="35"/>
      <c r="TNM507" s="106"/>
      <c r="TNN507" s="35"/>
      <c r="TNO507" s="106"/>
      <c r="TNP507" s="35"/>
      <c r="TNQ507" s="106"/>
      <c r="TNR507" s="35"/>
      <c r="TNS507" s="106"/>
      <c r="TNT507" s="35"/>
      <c r="TNU507" s="106"/>
      <c r="TNV507" s="35"/>
      <c r="TNW507" s="106"/>
      <c r="TNX507" s="35"/>
      <c r="TNY507" s="106"/>
      <c r="TNZ507" s="35"/>
      <c r="TOA507" s="106"/>
      <c r="TOB507" s="35"/>
      <c r="TOC507" s="106"/>
      <c r="TOD507" s="35"/>
      <c r="TOE507" s="106"/>
      <c r="TOF507" s="35"/>
      <c r="TOG507" s="106"/>
      <c r="TOH507" s="35"/>
      <c r="TOI507" s="106"/>
      <c r="TOJ507" s="35"/>
      <c r="TOK507" s="106"/>
      <c r="TOL507" s="35"/>
      <c r="TOM507" s="106"/>
      <c r="TON507" s="35"/>
      <c r="TOO507" s="106"/>
      <c r="TOP507" s="35"/>
      <c r="TOQ507" s="106"/>
      <c r="TOR507" s="35"/>
      <c r="TOS507" s="106"/>
      <c r="TOT507" s="35"/>
      <c r="TOU507" s="106"/>
      <c r="TOV507" s="35"/>
      <c r="TOW507" s="106"/>
      <c r="TOX507" s="35"/>
      <c r="TOY507" s="106"/>
      <c r="TOZ507" s="35"/>
      <c r="TPA507" s="106"/>
      <c r="TPB507" s="35"/>
      <c r="TPC507" s="106"/>
      <c r="TPD507" s="35"/>
      <c r="TPE507" s="106"/>
      <c r="TPF507" s="35"/>
      <c r="TPG507" s="106"/>
      <c r="TPH507" s="35"/>
      <c r="TPI507" s="106"/>
      <c r="TPJ507" s="35"/>
      <c r="TPK507" s="106"/>
      <c r="TPL507" s="35"/>
      <c r="TPM507" s="106"/>
      <c r="TPN507" s="35"/>
      <c r="TPO507" s="106"/>
      <c r="TPP507" s="35"/>
      <c r="TPQ507" s="106"/>
      <c r="TPR507" s="35"/>
      <c r="TPS507" s="106"/>
      <c r="TPT507" s="35"/>
      <c r="TPU507" s="106"/>
      <c r="TPV507" s="35"/>
      <c r="TPW507" s="106"/>
      <c r="TPX507" s="35"/>
      <c r="TPY507" s="106"/>
      <c r="TPZ507" s="35"/>
      <c r="TQA507" s="106"/>
      <c r="TQB507" s="35"/>
      <c r="TQC507" s="106"/>
      <c r="TQD507" s="35"/>
      <c r="TQE507" s="106"/>
      <c r="TQF507" s="35"/>
      <c r="TQG507" s="106"/>
      <c r="TQH507" s="35"/>
      <c r="TQI507" s="106"/>
      <c r="TQJ507" s="35"/>
      <c r="TQK507" s="106"/>
      <c r="TQL507" s="35"/>
      <c r="TQM507" s="106"/>
      <c r="TQN507" s="35"/>
      <c r="TQO507" s="106"/>
      <c r="TQP507" s="35"/>
      <c r="TQQ507" s="106"/>
      <c r="TQR507" s="35"/>
      <c r="TQS507" s="106"/>
      <c r="TQT507" s="35"/>
      <c r="TQU507" s="106"/>
      <c r="TQV507" s="35"/>
      <c r="TQW507" s="106"/>
      <c r="TQX507" s="35"/>
      <c r="TQY507" s="106"/>
      <c r="TQZ507" s="35"/>
      <c r="TRA507" s="106"/>
      <c r="TRB507" s="35"/>
      <c r="TRC507" s="106"/>
      <c r="TRD507" s="35"/>
      <c r="TRE507" s="106"/>
      <c r="TRF507" s="35"/>
      <c r="TRG507" s="106"/>
      <c r="TRH507" s="35"/>
      <c r="TRI507" s="106"/>
      <c r="TRJ507" s="35"/>
      <c r="TRK507" s="106"/>
      <c r="TRL507" s="35"/>
      <c r="TRM507" s="106"/>
      <c r="TRN507" s="35"/>
      <c r="TRO507" s="106"/>
      <c r="TRP507" s="35"/>
      <c r="TRQ507" s="106"/>
      <c r="TRR507" s="35"/>
      <c r="TRS507" s="106"/>
      <c r="TRT507" s="35"/>
      <c r="TRU507" s="106"/>
      <c r="TRV507" s="35"/>
      <c r="TRW507" s="106"/>
      <c r="TRX507" s="35"/>
      <c r="TRY507" s="106"/>
      <c r="TRZ507" s="35"/>
      <c r="TSA507" s="106"/>
      <c r="TSB507" s="35"/>
      <c r="TSC507" s="106"/>
      <c r="TSD507" s="35"/>
      <c r="TSE507" s="106"/>
      <c r="TSF507" s="35"/>
      <c r="TSG507" s="106"/>
      <c r="TSH507" s="35"/>
      <c r="TSI507" s="106"/>
      <c r="TSJ507" s="35"/>
      <c r="TSK507" s="106"/>
      <c r="TSL507" s="35"/>
      <c r="TSM507" s="106"/>
      <c r="TSN507" s="35"/>
      <c r="TSO507" s="106"/>
      <c r="TSP507" s="35"/>
      <c r="TSQ507" s="106"/>
      <c r="TSR507" s="35"/>
      <c r="TSS507" s="106"/>
      <c r="TST507" s="35"/>
      <c r="TSU507" s="106"/>
      <c r="TSV507" s="35"/>
      <c r="TSW507" s="106"/>
      <c r="TSX507" s="35"/>
      <c r="TSY507" s="106"/>
      <c r="TSZ507" s="35"/>
      <c r="TTA507" s="106"/>
      <c r="TTB507" s="35"/>
      <c r="TTC507" s="106"/>
      <c r="TTD507" s="35"/>
      <c r="TTE507" s="106"/>
      <c r="TTF507" s="35"/>
      <c r="TTG507" s="106"/>
      <c r="TTH507" s="35"/>
      <c r="TTI507" s="106"/>
      <c r="TTJ507" s="35"/>
      <c r="TTK507" s="106"/>
      <c r="TTL507" s="35"/>
      <c r="TTM507" s="106"/>
      <c r="TTN507" s="35"/>
      <c r="TTO507" s="106"/>
      <c r="TTP507" s="35"/>
      <c r="TTQ507" s="106"/>
      <c r="TTR507" s="35"/>
      <c r="TTS507" s="106"/>
      <c r="TTT507" s="35"/>
      <c r="TTU507" s="106"/>
      <c r="TTV507" s="35"/>
      <c r="TTW507" s="106"/>
      <c r="TTX507" s="35"/>
      <c r="TTY507" s="106"/>
      <c r="TTZ507" s="35"/>
      <c r="TUA507" s="106"/>
      <c r="TUB507" s="35"/>
      <c r="TUC507" s="106"/>
      <c r="TUD507" s="35"/>
      <c r="TUE507" s="106"/>
      <c r="TUF507" s="35"/>
      <c r="TUG507" s="106"/>
      <c r="TUH507" s="35"/>
      <c r="TUI507" s="106"/>
      <c r="TUJ507" s="35"/>
      <c r="TUK507" s="106"/>
      <c r="TUL507" s="35"/>
      <c r="TUM507" s="106"/>
      <c r="TUN507" s="35"/>
      <c r="TUO507" s="106"/>
      <c r="TUP507" s="35"/>
      <c r="TUQ507" s="106"/>
      <c r="TUR507" s="35"/>
      <c r="TUS507" s="106"/>
      <c r="TUT507" s="35"/>
      <c r="TUU507" s="106"/>
      <c r="TUV507" s="35"/>
      <c r="TUW507" s="106"/>
      <c r="TUX507" s="35"/>
      <c r="TUY507" s="106"/>
      <c r="TUZ507" s="35"/>
      <c r="TVA507" s="106"/>
      <c r="TVB507" s="35"/>
      <c r="TVC507" s="106"/>
      <c r="TVD507" s="35"/>
      <c r="TVE507" s="106"/>
      <c r="TVF507" s="35"/>
      <c r="TVG507" s="106"/>
      <c r="TVH507" s="35"/>
      <c r="TVI507" s="106"/>
      <c r="TVJ507" s="35"/>
      <c r="TVK507" s="106"/>
      <c r="TVL507" s="35"/>
      <c r="TVM507" s="106"/>
      <c r="TVN507" s="35"/>
      <c r="TVO507" s="106"/>
      <c r="TVP507" s="35"/>
      <c r="TVQ507" s="106"/>
      <c r="TVR507" s="35"/>
      <c r="TVS507" s="106"/>
      <c r="TVT507" s="35"/>
      <c r="TVU507" s="106"/>
      <c r="TVV507" s="35"/>
      <c r="TVW507" s="106"/>
      <c r="TVX507" s="35"/>
      <c r="TVY507" s="106"/>
      <c r="TVZ507" s="35"/>
      <c r="TWA507" s="106"/>
      <c r="TWB507" s="35"/>
      <c r="TWC507" s="106"/>
      <c r="TWD507" s="35"/>
      <c r="TWE507" s="106"/>
      <c r="TWF507" s="35"/>
      <c r="TWG507" s="106"/>
      <c r="TWH507" s="35"/>
      <c r="TWI507" s="106"/>
      <c r="TWJ507" s="35"/>
      <c r="TWK507" s="106"/>
      <c r="TWL507" s="35"/>
      <c r="TWM507" s="106"/>
      <c r="TWN507" s="35"/>
      <c r="TWO507" s="106"/>
      <c r="TWP507" s="35"/>
      <c r="TWQ507" s="106"/>
      <c r="TWR507" s="35"/>
      <c r="TWS507" s="106"/>
      <c r="TWT507" s="35"/>
      <c r="TWU507" s="106"/>
      <c r="TWV507" s="35"/>
      <c r="TWW507" s="106"/>
      <c r="TWX507" s="35"/>
      <c r="TWY507" s="106"/>
      <c r="TWZ507" s="35"/>
      <c r="TXA507" s="106"/>
      <c r="TXB507" s="35"/>
      <c r="TXC507" s="106"/>
      <c r="TXD507" s="35"/>
      <c r="TXE507" s="106"/>
      <c r="TXF507" s="35"/>
      <c r="TXG507" s="106"/>
      <c r="TXH507" s="35"/>
      <c r="TXI507" s="106"/>
      <c r="TXJ507" s="35"/>
      <c r="TXK507" s="106"/>
      <c r="TXL507" s="35"/>
      <c r="TXM507" s="106"/>
      <c r="TXN507" s="35"/>
      <c r="TXO507" s="106"/>
      <c r="TXP507" s="35"/>
      <c r="TXQ507" s="106"/>
      <c r="TXR507" s="35"/>
      <c r="TXS507" s="106"/>
      <c r="TXT507" s="35"/>
      <c r="TXU507" s="106"/>
      <c r="TXV507" s="35"/>
      <c r="TXW507" s="106"/>
      <c r="TXX507" s="35"/>
      <c r="TXY507" s="106"/>
      <c r="TXZ507" s="35"/>
      <c r="TYA507" s="106"/>
      <c r="TYB507" s="35"/>
      <c r="TYC507" s="106"/>
      <c r="TYD507" s="35"/>
      <c r="TYE507" s="106"/>
      <c r="TYF507" s="35"/>
      <c r="TYG507" s="106"/>
      <c r="TYH507" s="35"/>
      <c r="TYI507" s="106"/>
      <c r="TYJ507" s="35"/>
      <c r="TYK507" s="106"/>
      <c r="TYL507" s="35"/>
      <c r="TYM507" s="106"/>
      <c r="TYN507" s="35"/>
      <c r="TYO507" s="106"/>
      <c r="TYP507" s="35"/>
      <c r="TYQ507" s="106"/>
      <c r="TYR507" s="35"/>
      <c r="TYS507" s="106"/>
      <c r="TYT507" s="35"/>
      <c r="TYU507" s="106"/>
      <c r="TYV507" s="35"/>
      <c r="TYW507" s="106"/>
      <c r="TYX507" s="35"/>
      <c r="TYY507" s="106"/>
      <c r="TYZ507" s="35"/>
      <c r="TZA507" s="106"/>
      <c r="TZB507" s="35"/>
      <c r="TZC507" s="106"/>
      <c r="TZD507" s="35"/>
      <c r="TZE507" s="106"/>
      <c r="TZF507" s="35"/>
      <c r="TZG507" s="106"/>
      <c r="TZH507" s="35"/>
      <c r="TZI507" s="106"/>
      <c r="TZJ507" s="35"/>
      <c r="TZK507" s="106"/>
      <c r="TZL507" s="35"/>
      <c r="TZM507" s="106"/>
      <c r="TZN507" s="35"/>
      <c r="TZO507" s="106"/>
      <c r="TZP507" s="35"/>
      <c r="TZQ507" s="106"/>
      <c r="TZR507" s="35"/>
      <c r="TZS507" s="106"/>
      <c r="TZT507" s="35"/>
      <c r="TZU507" s="106"/>
      <c r="TZV507" s="35"/>
      <c r="TZW507" s="106"/>
      <c r="TZX507" s="35"/>
      <c r="TZY507" s="106"/>
      <c r="TZZ507" s="35"/>
      <c r="UAA507" s="106"/>
      <c r="UAB507" s="35"/>
      <c r="UAC507" s="106"/>
      <c r="UAD507" s="35"/>
      <c r="UAE507" s="106"/>
      <c r="UAF507" s="35"/>
      <c r="UAG507" s="106"/>
      <c r="UAH507" s="35"/>
      <c r="UAI507" s="106"/>
      <c r="UAJ507" s="35"/>
      <c r="UAK507" s="106"/>
      <c r="UAL507" s="35"/>
      <c r="UAM507" s="106"/>
      <c r="UAN507" s="35"/>
      <c r="UAO507" s="106"/>
      <c r="UAP507" s="35"/>
      <c r="UAQ507" s="106"/>
      <c r="UAR507" s="35"/>
      <c r="UAS507" s="106"/>
      <c r="UAT507" s="35"/>
      <c r="UAU507" s="106"/>
      <c r="UAV507" s="35"/>
      <c r="UAW507" s="106"/>
      <c r="UAX507" s="35"/>
      <c r="UAY507" s="106"/>
      <c r="UAZ507" s="35"/>
      <c r="UBA507" s="106"/>
      <c r="UBB507" s="35"/>
      <c r="UBC507" s="106"/>
      <c r="UBD507" s="35"/>
      <c r="UBE507" s="106"/>
      <c r="UBF507" s="35"/>
      <c r="UBG507" s="106"/>
      <c r="UBH507" s="35"/>
      <c r="UBI507" s="106"/>
      <c r="UBJ507" s="35"/>
      <c r="UBK507" s="106"/>
      <c r="UBL507" s="35"/>
      <c r="UBM507" s="106"/>
      <c r="UBN507" s="35"/>
      <c r="UBO507" s="106"/>
      <c r="UBP507" s="35"/>
      <c r="UBQ507" s="106"/>
      <c r="UBR507" s="35"/>
      <c r="UBS507" s="106"/>
      <c r="UBT507" s="35"/>
      <c r="UBU507" s="106"/>
      <c r="UBV507" s="35"/>
      <c r="UBW507" s="106"/>
      <c r="UBX507" s="35"/>
      <c r="UBY507" s="106"/>
      <c r="UBZ507" s="35"/>
      <c r="UCA507" s="106"/>
      <c r="UCB507" s="35"/>
      <c r="UCC507" s="106"/>
      <c r="UCD507" s="35"/>
      <c r="UCE507" s="106"/>
      <c r="UCF507" s="35"/>
      <c r="UCG507" s="106"/>
      <c r="UCH507" s="35"/>
      <c r="UCI507" s="106"/>
      <c r="UCJ507" s="35"/>
      <c r="UCK507" s="106"/>
      <c r="UCL507" s="35"/>
      <c r="UCM507" s="106"/>
      <c r="UCN507" s="35"/>
      <c r="UCO507" s="106"/>
      <c r="UCP507" s="35"/>
      <c r="UCQ507" s="106"/>
      <c r="UCR507" s="35"/>
      <c r="UCS507" s="106"/>
      <c r="UCT507" s="35"/>
      <c r="UCU507" s="106"/>
      <c r="UCV507" s="35"/>
      <c r="UCW507" s="106"/>
      <c r="UCX507" s="35"/>
      <c r="UCY507" s="106"/>
      <c r="UCZ507" s="35"/>
      <c r="UDA507" s="106"/>
      <c r="UDB507" s="35"/>
      <c r="UDC507" s="106"/>
      <c r="UDD507" s="35"/>
      <c r="UDE507" s="106"/>
      <c r="UDF507" s="35"/>
      <c r="UDG507" s="106"/>
      <c r="UDH507" s="35"/>
      <c r="UDI507" s="106"/>
      <c r="UDJ507" s="35"/>
      <c r="UDK507" s="106"/>
      <c r="UDL507" s="35"/>
      <c r="UDM507" s="106"/>
      <c r="UDN507" s="35"/>
      <c r="UDO507" s="106"/>
      <c r="UDP507" s="35"/>
      <c r="UDQ507" s="106"/>
      <c r="UDR507" s="35"/>
      <c r="UDS507" s="106"/>
      <c r="UDT507" s="35"/>
      <c r="UDU507" s="106"/>
      <c r="UDV507" s="35"/>
      <c r="UDW507" s="106"/>
      <c r="UDX507" s="35"/>
      <c r="UDY507" s="106"/>
      <c r="UDZ507" s="35"/>
      <c r="UEA507" s="106"/>
      <c r="UEB507" s="35"/>
      <c r="UEC507" s="106"/>
      <c r="UED507" s="35"/>
      <c r="UEE507" s="106"/>
      <c r="UEF507" s="35"/>
      <c r="UEG507" s="106"/>
      <c r="UEH507" s="35"/>
      <c r="UEI507" s="106"/>
      <c r="UEJ507" s="35"/>
      <c r="UEK507" s="106"/>
      <c r="UEL507" s="35"/>
      <c r="UEM507" s="106"/>
      <c r="UEN507" s="35"/>
      <c r="UEO507" s="106"/>
      <c r="UEP507" s="35"/>
      <c r="UEQ507" s="106"/>
      <c r="UER507" s="35"/>
      <c r="UES507" s="106"/>
      <c r="UET507" s="35"/>
      <c r="UEU507" s="106"/>
      <c r="UEV507" s="35"/>
      <c r="UEW507" s="106"/>
      <c r="UEX507" s="35"/>
      <c r="UEY507" s="106"/>
      <c r="UEZ507" s="35"/>
      <c r="UFA507" s="106"/>
      <c r="UFB507" s="35"/>
      <c r="UFC507" s="106"/>
      <c r="UFD507" s="35"/>
      <c r="UFE507" s="106"/>
      <c r="UFF507" s="35"/>
      <c r="UFG507" s="106"/>
      <c r="UFH507" s="35"/>
      <c r="UFI507" s="106"/>
      <c r="UFJ507" s="35"/>
      <c r="UFK507" s="106"/>
      <c r="UFL507" s="35"/>
      <c r="UFM507" s="106"/>
      <c r="UFN507" s="35"/>
      <c r="UFO507" s="106"/>
      <c r="UFP507" s="35"/>
      <c r="UFQ507" s="106"/>
      <c r="UFR507" s="35"/>
      <c r="UFS507" s="106"/>
      <c r="UFT507" s="35"/>
      <c r="UFU507" s="106"/>
      <c r="UFV507" s="35"/>
      <c r="UFW507" s="106"/>
      <c r="UFX507" s="35"/>
      <c r="UFY507" s="106"/>
      <c r="UFZ507" s="35"/>
      <c r="UGA507" s="106"/>
      <c r="UGB507" s="35"/>
      <c r="UGC507" s="106"/>
      <c r="UGD507" s="35"/>
      <c r="UGE507" s="106"/>
      <c r="UGF507" s="35"/>
      <c r="UGG507" s="106"/>
      <c r="UGH507" s="35"/>
      <c r="UGI507" s="106"/>
      <c r="UGJ507" s="35"/>
      <c r="UGK507" s="106"/>
      <c r="UGL507" s="35"/>
      <c r="UGM507" s="106"/>
      <c r="UGN507" s="35"/>
      <c r="UGO507" s="106"/>
      <c r="UGP507" s="35"/>
      <c r="UGQ507" s="106"/>
      <c r="UGR507" s="35"/>
      <c r="UGS507" s="106"/>
      <c r="UGT507" s="35"/>
      <c r="UGU507" s="106"/>
      <c r="UGV507" s="35"/>
      <c r="UGW507" s="106"/>
      <c r="UGX507" s="35"/>
      <c r="UGY507" s="106"/>
      <c r="UGZ507" s="35"/>
      <c r="UHA507" s="106"/>
      <c r="UHB507" s="35"/>
      <c r="UHC507" s="106"/>
      <c r="UHD507" s="35"/>
      <c r="UHE507" s="106"/>
      <c r="UHF507" s="35"/>
      <c r="UHG507" s="106"/>
      <c r="UHH507" s="35"/>
      <c r="UHI507" s="106"/>
      <c r="UHJ507" s="35"/>
      <c r="UHK507" s="106"/>
      <c r="UHL507" s="35"/>
      <c r="UHM507" s="106"/>
      <c r="UHN507" s="35"/>
      <c r="UHO507" s="106"/>
      <c r="UHP507" s="35"/>
      <c r="UHQ507" s="106"/>
      <c r="UHR507" s="35"/>
      <c r="UHS507" s="106"/>
      <c r="UHT507" s="35"/>
      <c r="UHU507" s="106"/>
      <c r="UHV507" s="35"/>
      <c r="UHW507" s="106"/>
      <c r="UHX507" s="35"/>
      <c r="UHY507" s="106"/>
      <c r="UHZ507" s="35"/>
      <c r="UIA507" s="106"/>
      <c r="UIB507" s="35"/>
      <c r="UIC507" s="106"/>
      <c r="UID507" s="35"/>
      <c r="UIE507" s="106"/>
      <c r="UIF507" s="35"/>
      <c r="UIG507" s="106"/>
      <c r="UIH507" s="35"/>
      <c r="UII507" s="106"/>
      <c r="UIJ507" s="35"/>
      <c r="UIK507" s="106"/>
      <c r="UIL507" s="35"/>
      <c r="UIM507" s="106"/>
      <c r="UIN507" s="35"/>
      <c r="UIO507" s="106"/>
      <c r="UIP507" s="35"/>
      <c r="UIQ507" s="106"/>
      <c r="UIR507" s="35"/>
      <c r="UIS507" s="106"/>
      <c r="UIT507" s="35"/>
      <c r="UIU507" s="106"/>
      <c r="UIV507" s="35"/>
      <c r="UIW507" s="106"/>
      <c r="UIX507" s="35"/>
      <c r="UIY507" s="106"/>
      <c r="UIZ507" s="35"/>
      <c r="UJA507" s="106"/>
      <c r="UJB507" s="35"/>
      <c r="UJC507" s="106"/>
      <c r="UJD507" s="35"/>
      <c r="UJE507" s="106"/>
      <c r="UJF507" s="35"/>
      <c r="UJG507" s="106"/>
      <c r="UJH507" s="35"/>
      <c r="UJI507" s="106"/>
      <c r="UJJ507" s="35"/>
      <c r="UJK507" s="106"/>
      <c r="UJL507" s="35"/>
      <c r="UJM507" s="106"/>
      <c r="UJN507" s="35"/>
      <c r="UJO507" s="106"/>
      <c r="UJP507" s="35"/>
      <c r="UJQ507" s="106"/>
      <c r="UJR507" s="35"/>
      <c r="UJS507" s="106"/>
      <c r="UJT507" s="35"/>
      <c r="UJU507" s="106"/>
      <c r="UJV507" s="35"/>
      <c r="UJW507" s="106"/>
      <c r="UJX507" s="35"/>
      <c r="UJY507" s="106"/>
      <c r="UJZ507" s="35"/>
      <c r="UKA507" s="106"/>
      <c r="UKB507" s="35"/>
      <c r="UKC507" s="106"/>
      <c r="UKD507" s="35"/>
      <c r="UKE507" s="106"/>
      <c r="UKF507" s="35"/>
      <c r="UKG507" s="106"/>
      <c r="UKH507" s="35"/>
      <c r="UKI507" s="106"/>
      <c r="UKJ507" s="35"/>
      <c r="UKK507" s="106"/>
      <c r="UKL507" s="35"/>
      <c r="UKM507" s="106"/>
      <c r="UKN507" s="35"/>
      <c r="UKO507" s="106"/>
      <c r="UKP507" s="35"/>
      <c r="UKQ507" s="106"/>
      <c r="UKR507" s="35"/>
      <c r="UKS507" s="106"/>
      <c r="UKT507" s="35"/>
      <c r="UKU507" s="106"/>
      <c r="UKV507" s="35"/>
      <c r="UKW507" s="106"/>
      <c r="UKX507" s="35"/>
      <c r="UKY507" s="106"/>
      <c r="UKZ507" s="35"/>
      <c r="ULA507" s="106"/>
      <c r="ULB507" s="35"/>
      <c r="ULC507" s="106"/>
      <c r="ULD507" s="35"/>
      <c r="ULE507" s="106"/>
      <c r="ULF507" s="35"/>
      <c r="ULG507" s="106"/>
      <c r="ULH507" s="35"/>
      <c r="ULI507" s="106"/>
      <c r="ULJ507" s="35"/>
      <c r="ULK507" s="106"/>
      <c r="ULL507" s="35"/>
      <c r="ULM507" s="106"/>
      <c r="ULN507" s="35"/>
      <c r="ULO507" s="106"/>
      <c r="ULP507" s="35"/>
      <c r="ULQ507" s="106"/>
      <c r="ULR507" s="35"/>
      <c r="ULS507" s="106"/>
      <c r="ULT507" s="35"/>
      <c r="ULU507" s="106"/>
      <c r="ULV507" s="35"/>
      <c r="ULW507" s="106"/>
      <c r="ULX507" s="35"/>
      <c r="ULY507" s="106"/>
      <c r="ULZ507" s="35"/>
      <c r="UMA507" s="106"/>
      <c r="UMB507" s="35"/>
      <c r="UMC507" s="106"/>
      <c r="UMD507" s="35"/>
      <c r="UME507" s="106"/>
      <c r="UMF507" s="35"/>
      <c r="UMG507" s="106"/>
      <c r="UMH507" s="35"/>
      <c r="UMI507" s="106"/>
      <c r="UMJ507" s="35"/>
      <c r="UMK507" s="106"/>
      <c r="UML507" s="35"/>
      <c r="UMM507" s="106"/>
      <c r="UMN507" s="35"/>
      <c r="UMO507" s="106"/>
      <c r="UMP507" s="35"/>
      <c r="UMQ507" s="106"/>
      <c r="UMR507" s="35"/>
      <c r="UMS507" s="106"/>
      <c r="UMT507" s="35"/>
      <c r="UMU507" s="106"/>
      <c r="UMV507" s="35"/>
      <c r="UMW507" s="106"/>
      <c r="UMX507" s="35"/>
      <c r="UMY507" s="106"/>
      <c r="UMZ507" s="35"/>
      <c r="UNA507" s="106"/>
      <c r="UNB507" s="35"/>
      <c r="UNC507" s="106"/>
      <c r="UND507" s="35"/>
      <c r="UNE507" s="106"/>
      <c r="UNF507" s="35"/>
      <c r="UNG507" s="106"/>
      <c r="UNH507" s="35"/>
      <c r="UNI507" s="106"/>
      <c r="UNJ507" s="35"/>
      <c r="UNK507" s="106"/>
      <c r="UNL507" s="35"/>
      <c r="UNM507" s="106"/>
      <c r="UNN507" s="35"/>
      <c r="UNO507" s="106"/>
      <c r="UNP507" s="35"/>
      <c r="UNQ507" s="106"/>
      <c r="UNR507" s="35"/>
      <c r="UNS507" s="106"/>
      <c r="UNT507" s="35"/>
      <c r="UNU507" s="106"/>
      <c r="UNV507" s="35"/>
      <c r="UNW507" s="106"/>
      <c r="UNX507" s="35"/>
      <c r="UNY507" s="106"/>
      <c r="UNZ507" s="35"/>
      <c r="UOA507" s="106"/>
      <c r="UOB507" s="35"/>
      <c r="UOC507" s="106"/>
      <c r="UOD507" s="35"/>
      <c r="UOE507" s="106"/>
      <c r="UOF507" s="35"/>
      <c r="UOG507" s="106"/>
      <c r="UOH507" s="35"/>
      <c r="UOI507" s="106"/>
      <c r="UOJ507" s="35"/>
      <c r="UOK507" s="106"/>
      <c r="UOL507" s="35"/>
      <c r="UOM507" s="106"/>
      <c r="UON507" s="35"/>
      <c r="UOO507" s="106"/>
      <c r="UOP507" s="35"/>
      <c r="UOQ507" s="106"/>
      <c r="UOR507" s="35"/>
      <c r="UOS507" s="106"/>
      <c r="UOT507" s="35"/>
      <c r="UOU507" s="106"/>
      <c r="UOV507" s="35"/>
      <c r="UOW507" s="106"/>
      <c r="UOX507" s="35"/>
      <c r="UOY507" s="106"/>
      <c r="UOZ507" s="35"/>
      <c r="UPA507" s="106"/>
      <c r="UPB507" s="35"/>
      <c r="UPC507" s="106"/>
      <c r="UPD507" s="35"/>
      <c r="UPE507" s="106"/>
      <c r="UPF507" s="35"/>
      <c r="UPG507" s="106"/>
      <c r="UPH507" s="35"/>
      <c r="UPI507" s="106"/>
      <c r="UPJ507" s="35"/>
      <c r="UPK507" s="106"/>
      <c r="UPL507" s="35"/>
      <c r="UPM507" s="106"/>
      <c r="UPN507" s="35"/>
      <c r="UPO507" s="106"/>
      <c r="UPP507" s="35"/>
      <c r="UPQ507" s="106"/>
      <c r="UPR507" s="35"/>
      <c r="UPS507" s="106"/>
      <c r="UPT507" s="35"/>
      <c r="UPU507" s="106"/>
      <c r="UPV507" s="35"/>
      <c r="UPW507" s="106"/>
      <c r="UPX507" s="35"/>
      <c r="UPY507" s="106"/>
      <c r="UPZ507" s="35"/>
      <c r="UQA507" s="106"/>
      <c r="UQB507" s="35"/>
      <c r="UQC507" s="106"/>
      <c r="UQD507" s="35"/>
      <c r="UQE507" s="106"/>
      <c r="UQF507" s="35"/>
      <c r="UQG507" s="106"/>
      <c r="UQH507" s="35"/>
      <c r="UQI507" s="106"/>
      <c r="UQJ507" s="35"/>
      <c r="UQK507" s="106"/>
      <c r="UQL507" s="35"/>
      <c r="UQM507" s="106"/>
      <c r="UQN507" s="35"/>
      <c r="UQO507" s="106"/>
      <c r="UQP507" s="35"/>
      <c r="UQQ507" s="106"/>
      <c r="UQR507" s="35"/>
      <c r="UQS507" s="106"/>
      <c r="UQT507" s="35"/>
      <c r="UQU507" s="106"/>
      <c r="UQV507" s="35"/>
      <c r="UQW507" s="106"/>
      <c r="UQX507" s="35"/>
      <c r="UQY507" s="106"/>
      <c r="UQZ507" s="35"/>
      <c r="URA507" s="106"/>
      <c r="URB507" s="35"/>
      <c r="URC507" s="106"/>
      <c r="URD507" s="35"/>
      <c r="URE507" s="106"/>
      <c r="URF507" s="35"/>
      <c r="URG507" s="106"/>
      <c r="URH507" s="35"/>
      <c r="URI507" s="106"/>
      <c r="URJ507" s="35"/>
      <c r="URK507" s="106"/>
      <c r="URL507" s="35"/>
      <c r="URM507" s="106"/>
      <c r="URN507" s="35"/>
      <c r="URO507" s="106"/>
      <c r="URP507" s="35"/>
      <c r="URQ507" s="106"/>
      <c r="URR507" s="35"/>
      <c r="URS507" s="106"/>
      <c r="URT507" s="35"/>
      <c r="URU507" s="106"/>
      <c r="URV507" s="35"/>
      <c r="URW507" s="106"/>
      <c r="URX507" s="35"/>
      <c r="URY507" s="106"/>
      <c r="URZ507" s="35"/>
      <c r="USA507" s="106"/>
      <c r="USB507" s="35"/>
      <c r="USC507" s="106"/>
      <c r="USD507" s="35"/>
      <c r="USE507" s="106"/>
      <c r="USF507" s="35"/>
      <c r="USG507" s="106"/>
      <c r="USH507" s="35"/>
      <c r="USI507" s="106"/>
      <c r="USJ507" s="35"/>
      <c r="USK507" s="106"/>
      <c r="USL507" s="35"/>
      <c r="USM507" s="106"/>
      <c r="USN507" s="35"/>
      <c r="USO507" s="106"/>
      <c r="USP507" s="35"/>
      <c r="USQ507" s="106"/>
      <c r="USR507" s="35"/>
      <c r="USS507" s="106"/>
      <c r="UST507" s="35"/>
      <c r="USU507" s="106"/>
      <c r="USV507" s="35"/>
      <c r="USW507" s="106"/>
      <c r="USX507" s="35"/>
      <c r="USY507" s="106"/>
      <c r="USZ507" s="35"/>
      <c r="UTA507" s="106"/>
      <c r="UTB507" s="35"/>
      <c r="UTC507" s="106"/>
      <c r="UTD507" s="35"/>
      <c r="UTE507" s="106"/>
      <c r="UTF507" s="35"/>
      <c r="UTG507" s="106"/>
      <c r="UTH507" s="35"/>
      <c r="UTI507" s="106"/>
      <c r="UTJ507" s="35"/>
      <c r="UTK507" s="106"/>
      <c r="UTL507" s="35"/>
      <c r="UTM507" s="106"/>
      <c r="UTN507" s="35"/>
      <c r="UTO507" s="106"/>
      <c r="UTP507" s="35"/>
      <c r="UTQ507" s="106"/>
      <c r="UTR507" s="35"/>
      <c r="UTS507" s="106"/>
      <c r="UTT507" s="35"/>
      <c r="UTU507" s="106"/>
      <c r="UTV507" s="35"/>
      <c r="UTW507" s="106"/>
      <c r="UTX507" s="35"/>
      <c r="UTY507" s="106"/>
      <c r="UTZ507" s="35"/>
      <c r="UUA507" s="106"/>
      <c r="UUB507" s="35"/>
      <c r="UUC507" s="106"/>
      <c r="UUD507" s="35"/>
      <c r="UUE507" s="106"/>
      <c r="UUF507" s="35"/>
      <c r="UUG507" s="106"/>
      <c r="UUH507" s="35"/>
      <c r="UUI507" s="106"/>
      <c r="UUJ507" s="35"/>
      <c r="UUK507" s="106"/>
      <c r="UUL507" s="35"/>
      <c r="UUM507" s="106"/>
      <c r="UUN507" s="35"/>
      <c r="UUO507" s="106"/>
      <c r="UUP507" s="35"/>
      <c r="UUQ507" s="106"/>
      <c r="UUR507" s="35"/>
      <c r="UUS507" s="106"/>
      <c r="UUT507" s="35"/>
      <c r="UUU507" s="106"/>
      <c r="UUV507" s="35"/>
      <c r="UUW507" s="106"/>
      <c r="UUX507" s="35"/>
      <c r="UUY507" s="106"/>
      <c r="UUZ507" s="35"/>
      <c r="UVA507" s="106"/>
      <c r="UVB507" s="35"/>
      <c r="UVC507" s="106"/>
      <c r="UVD507" s="35"/>
      <c r="UVE507" s="106"/>
      <c r="UVF507" s="35"/>
      <c r="UVG507" s="106"/>
      <c r="UVH507" s="35"/>
      <c r="UVI507" s="106"/>
      <c r="UVJ507" s="35"/>
      <c r="UVK507" s="106"/>
      <c r="UVL507" s="35"/>
      <c r="UVM507" s="106"/>
      <c r="UVN507" s="35"/>
      <c r="UVO507" s="106"/>
      <c r="UVP507" s="35"/>
      <c r="UVQ507" s="106"/>
      <c r="UVR507" s="35"/>
      <c r="UVS507" s="106"/>
      <c r="UVT507" s="35"/>
      <c r="UVU507" s="106"/>
      <c r="UVV507" s="35"/>
      <c r="UVW507" s="106"/>
      <c r="UVX507" s="35"/>
      <c r="UVY507" s="106"/>
      <c r="UVZ507" s="35"/>
      <c r="UWA507" s="106"/>
      <c r="UWB507" s="35"/>
      <c r="UWC507" s="106"/>
      <c r="UWD507" s="35"/>
      <c r="UWE507" s="106"/>
      <c r="UWF507" s="35"/>
      <c r="UWG507" s="106"/>
      <c r="UWH507" s="35"/>
      <c r="UWI507" s="106"/>
      <c r="UWJ507" s="35"/>
      <c r="UWK507" s="106"/>
      <c r="UWL507" s="35"/>
      <c r="UWM507" s="106"/>
      <c r="UWN507" s="35"/>
      <c r="UWO507" s="106"/>
      <c r="UWP507" s="35"/>
      <c r="UWQ507" s="106"/>
      <c r="UWR507" s="35"/>
      <c r="UWS507" s="106"/>
      <c r="UWT507" s="35"/>
      <c r="UWU507" s="106"/>
      <c r="UWV507" s="35"/>
      <c r="UWW507" s="106"/>
      <c r="UWX507" s="35"/>
      <c r="UWY507" s="106"/>
      <c r="UWZ507" s="35"/>
      <c r="UXA507" s="106"/>
      <c r="UXB507" s="35"/>
      <c r="UXC507" s="106"/>
      <c r="UXD507" s="35"/>
      <c r="UXE507" s="106"/>
      <c r="UXF507" s="35"/>
      <c r="UXG507" s="106"/>
      <c r="UXH507" s="35"/>
      <c r="UXI507" s="106"/>
      <c r="UXJ507" s="35"/>
      <c r="UXK507" s="106"/>
      <c r="UXL507" s="35"/>
      <c r="UXM507" s="106"/>
      <c r="UXN507" s="35"/>
      <c r="UXO507" s="106"/>
      <c r="UXP507" s="35"/>
      <c r="UXQ507" s="106"/>
      <c r="UXR507" s="35"/>
      <c r="UXS507" s="106"/>
      <c r="UXT507" s="35"/>
      <c r="UXU507" s="106"/>
      <c r="UXV507" s="35"/>
      <c r="UXW507" s="106"/>
      <c r="UXX507" s="35"/>
      <c r="UXY507" s="106"/>
      <c r="UXZ507" s="35"/>
      <c r="UYA507" s="106"/>
      <c r="UYB507" s="35"/>
      <c r="UYC507" s="106"/>
      <c r="UYD507" s="35"/>
      <c r="UYE507" s="106"/>
      <c r="UYF507" s="35"/>
      <c r="UYG507" s="106"/>
      <c r="UYH507" s="35"/>
      <c r="UYI507" s="106"/>
      <c r="UYJ507" s="35"/>
      <c r="UYK507" s="106"/>
      <c r="UYL507" s="35"/>
      <c r="UYM507" s="106"/>
      <c r="UYN507" s="35"/>
      <c r="UYO507" s="106"/>
      <c r="UYP507" s="35"/>
      <c r="UYQ507" s="106"/>
      <c r="UYR507" s="35"/>
      <c r="UYS507" s="106"/>
      <c r="UYT507" s="35"/>
      <c r="UYU507" s="106"/>
      <c r="UYV507" s="35"/>
      <c r="UYW507" s="106"/>
      <c r="UYX507" s="35"/>
      <c r="UYY507" s="106"/>
      <c r="UYZ507" s="35"/>
      <c r="UZA507" s="106"/>
      <c r="UZB507" s="35"/>
      <c r="UZC507" s="106"/>
      <c r="UZD507" s="35"/>
      <c r="UZE507" s="106"/>
      <c r="UZF507" s="35"/>
      <c r="UZG507" s="106"/>
      <c r="UZH507" s="35"/>
      <c r="UZI507" s="106"/>
      <c r="UZJ507" s="35"/>
      <c r="UZK507" s="106"/>
      <c r="UZL507" s="35"/>
      <c r="UZM507" s="106"/>
      <c r="UZN507" s="35"/>
      <c r="UZO507" s="106"/>
      <c r="UZP507" s="35"/>
      <c r="UZQ507" s="106"/>
      <c r="UZR507" s="35"/>
      <c r="UZS507" s="106"/>
      <c r="UZT507" s="35"/>
      <c r="UZU507" s="106"/>
      <c r="UZV507" s="35"/>
      <c r="UZW507" s="106"/>
      <c r="UZX507" s="35"/>
      <c r="UZY507" s="106"/>
      <c r="UZZ507" s="35"/>
      <c r="VAA507" s="106"/>
      <c r="VAB507" s="35"/>
      <c r="VAC507" s="106"/>
      <c r="VAD507" s="35"/>
      <c r="VAE507" s="106"/>
      <c r="VAF507" s="35"/>
      <c r="VAG507" s="106"/>
      <c r="VAH507" s="35"/>
      <c r="VAI507" s="106"/>
      <c r="VAJ507" s="35"/>
      <c r="VAK507" s="106"/>
      <c r="VAL507" s="35"/>
      <c r="VAM507" s="106"/>
      <c r="VAN507" s="35"/>
      <c r="VAO507" s="106"/>
      <c r="VAP507" s="35"/>
      <c r="VAQ507" s="106"/>
      <c r="VAR507" s="35"/>
      <c r="VAS507" s="106"/>
      <c r="VAT507" s="35"/>
      <c r="VAU507" s="106"/>
      <c r="VAV507" s="35"/>
      <c r="VAW507" s="106"/>
      <c r="VAX507" s="35"/>
      <c r="VAY507" s="106"/>
      <c r="VAZ507" s="35"/>
      <c r="VBA507" s="106"/>
      <c r="VBB507" s="35"/>
      <c r="VBC507" s="106"/>
      <c r="VBD507" s="35"/>
      <c r="VBE507" s="106"/>
      <c r="VBF507" s="35"/>
      <c r="VBG507" s="106"/>
      <c r="VBH507" s="35"/>
      <c r="VBI507" s="106"/>
      <c r="VBJ507" s="35"/>
      <c r="VBK507" s="106"/>
      <c r="VBL507" s="35"/>
      <c r="VBM507" s="106"/>
      <c r="VBN507" s="35"/>
      <c r="VBO507" s="106"/>
      <c r="VBP507" s="35"/>
      <c r="VBQ507" s="106"/>
      <c r="VBR507" s="35"/>
      <c r="VBS507" s="106"/>
      <c r="VBT507" s="35"/>
      <c r="VBU507" s="106"/>
      <c r="VBV507" s="35"/>
      <c r="VBW507" s="106"/>
      <c r="VBX507" s="35"/>
      <c r="VBY507" s="106"/>
      <c r="VBZ507" s="35"/>
      <c r="VCA507" s="106"/>
      <c r="VCB507" s="35"/>
      <c r="VCC507" s="106"/>
      <c r="VCD507" s="35"/>
      <c r="VCE507" s="106"/>
      <c r="VCF507" s="35"/>
      <c r="VCG507" s="106"/>
      <c r="VCH507" s="35"/>
      <c r="VCI507" s="106"/>
      <c r="VCJ507" s="35"/>
      <c r="VCK507" s="106"/>
      <c r="VCL507" s="35"/>
      <c r="VCM507" s="106"/>
      <c r="VCN507" s="35"/>
      <c r="VCO507" s="106"/>
      <c r="VCP507" s="35"/>
      <c r="VCQ507" s="106"/>
      <c r="VCR507" s="35"/>
      <c r="VCS507" s="106"/>
      <c r="VCT507" s="35"/>
      <c r="VCU507" s="106"/>
      <c r="VCV507" s="35"/>
      <c r="VCW507" s="106"/>
      <c r="VCX507" s="35"/>
      <c r="VCY507" s="106"/>
      <c r="VCZ507" s="35"/>
      <c r="VDA507" s="106"/>
      <c r="VDB507" s="35"/>
      <c r="VDC507" s="106"/>
      <c r="VDD507" s="35"/>
      <c r="VDE507" s="106"/>
      <c r="VDF507" s="35"/>
      <c r="VDG507" s="106"/>
      <c r="VDH507" s="35"/>
      <c r="VDI507" s="106"/>
      <c r="VDJ507" s="35"/>
      <c r="VDK507" s="106"/>
      <c r="VDL507" s="35"/>
      <c r="VDM507" s="106"/>
      <c r="VDN507" s="35"/>
      <c r="VDO507" s="106"/>
      <c r="VDP507" s="35"/>
      <c r="VDQ507" s="106"/>
      <c r="VDR507" s="35"/>
      <c r="VDS507" s="106"/>
      <c r="VDT507" s="35"/>
      <c r="VDU507" s="106"/>
      <c r="VDV507" s="35"/>
      <c r="VDW507" s="106"/>
      <c r="VDX507" s="35"/>
      <c r="VDY507" s="106"/>
      <c r="VDZ507" s="35"/>
      <c r="VEA507" s="106"/>
      <c r="VEB507" s="35"/>
      <c r="VEC507" s="106"/>
      <c r="VED507" s="35"/>
      <c r="VEE507" s="106"/>
      <c r="VEF507" s="35"/>
      <c r="VEG507" s="106"/>
      <c r="VEH507" s="35"/>
      <c r="VEI507" s="106"/>
      <c r="VEJ507" s="35"/>
      <c r="VEK507" s="106"/>
      <c r="VEL507" s="35"/>
      <c r="VEM507" s="106"/>
      <c r="VEN507" s="35"/>
      <c r="VEO507" s="106"/>
      <c r="VEP507" s="35"/>
      <c r="VEQ507" s="106"/>
      <c r="VER507" s="35"/>
      <c r="VES507" s="106"/>
      <c r="VET507" s="35"/>
      <c r="VEU507" s="106"/>
      <c r="VEV507" s="35"/>
      <c r="VEW507" s="106"/>
      <c r="VEX507" s="35"/>
      <c r="VEY507" s="106"/>
      <c r="VEZ507" s="35"/>
      <c r="VFA507" s="106"/>
      <c r="VFB507" s="35"/>
      <c r="VFC507" s="106"/>
      <c r="VFD507" s="35"/>
      <c r="VFE507" s="106"/>
      <c r="VFF507" s="35"/>
      <c r="VFG507" s="106"/>
      <c r="VFH507" s="35"/>
      <c r="VFI507" s="106"/>
      <c r="VFJ507" s="35"/>
      <c r="VFK507" s="106"/>
      <c r="VFL507" s="35"/>
      <c r="VFM507" s="106"/>
      <c r="VFN507" s="35"/>
      <c r="VFO507" s="106"/>
      <c r="VFP507" s="35"/>
      <c r="VFQ507" s="106"/>
      <c r="VFR507" s="35"/>
      <c r="VFS507" s="106"/>
      <c r="VFT507" s="35"/>
      <c r="VFU507" s="106"/>
      <c r="VFV507" s="35"/>
      <c r="VFW507" s="106"/>
      <c r="VFX507" s="35"/>
      <c r="VFY507" s="106"/>
      <c r="VFZ507" s="35"/>
      <c r="VGA507" s="106"/>
      <c r="VGB507" s="35"/>
      <c r="VGC507" s="106"/>
      <c r="VGD507" s="35"/>
      <c r="VGE507" s="106"/>
      <c r="VGF507" s="35"/>
      <c r="VGG507" s="106"/>
      <c r="VGH507" s="35"/>
      <c r="VGI507" s="106"/>
      <c r="VGJ507" s="35"/>
      <c r="VGK507" s="106"/>
      <c r="VGL507" s="35"/>
      <c r="VGM507" s="106"/>
      <c r="VGN507" s="35"/>
      <c r="VGO507" s="106"/>
      <c r="VGP507" s="35"/>
      <c r="VGQ507" s="106"/>
      <c r="VGR507" s="35"/>
      <c r="VGS507" s="106"/>
      <c r="VGT507" s="35"/>
      <c r="VGU507" s="106"/>
      <c r="VGV507" s="35"/>
      <c r="VGW507" s="106"/>
      <c r="VGX507" s="35"/>
      <c r="VGY507" s="106"/>
      <c r="VGZ507" s="35"/>
      <c r="VHA507" s="106"/>
      <c r="VHB507" s="35"/>
      <c r="VHC507" s="106"/>
      <c r="VHD507" s="35"/>
      <c r="VHE507" s="106"/>
      <c r="VHF507" s="35"/>
      <c r="VHG507" s="106"/>
      <c r="VHH507" s="35"/>
      <c r="VHI507" s="106"/>
      <c r="VHJ507" s="35"/>
      <c r="VHK507" s="106"/>
      <c r="VHL507" s="35"/>
      <c r="VHM507" s="106"/>
      <c r="VHN507" s="35"/>
      <c r="VHO507" s="106"/>
      <c r="VHP507" s="35"/>
      <c r="VHQ507" s="106"/>
      <c r="VHR507" s="35"/>
      <c r="VHS507" s="106"/>
      <c r="VHT507" s="35"/>
      <c r="VHU507" s="106"/>
      <c r="VHV507" s="35"/>
      <c r="VHW507" s="106"/>
      <c r="VHX507" s="35"/>
      <c r="VHY507" s="106"/>
      <c r="VHZ507" s="35"/>
      <c r="VIA507" s="106"/>
      <c r="VIB507" s="35"/>
      <c r="VIC507" s="106"/>
      <c r="VID507" s="35"/>
      <c r="VIE507" s="106"/>
      <c r="VIF507" s="35"/>
      <c r="VIG507" s="106"/>
      <c r="VIH507" s="35"/>
      <c r="VII507" s="106"/>
      <c r="VIJ507" s="35"/>
      <c r="VIK507" s="106"/>
      <c r="VIL507" s="35"/>
      <c r="VIM507" s="106"/>
      <c r="VIN507" s="35"/>
      <c r="VIO507" s="106"/>
      <c r="VIP507" s="35"/>
      <c r="VIQ507" s="106"/>
      <c r="VIR507" s="35"/>
      <c r="VIS507" s="106"/>
      <c r="VIT507" s="35"/>
      <c r="VIU507" s="106"/>
      <c r="VIV507" s="35"/>
      <c r="VIW507" s="106"/>
      <c r="VIX507" s="35"/>
      <c r="VIY507" s="106"/>
      <c r="VIZ507" s="35"/>
      <c r="VJA507" s="106"/>
      <c r="VJB507" s="35"/>
      <c r="VJC507" s="106"/>
      <c r="VJD507" s="35"/>
      <c r="VJE507" s="106"/>
      <c r="VJF507" s="35"/>
      <c r="VJG507" s="106"/>
      <c r="VJH507" s="35"/>
      <c r="VJI507" s="106"/>
      <c r="VJJ507" s="35"/>
      <c r="VJK507" s="106"/>
      <c r="VJL507" s="35"/>
      <c r="VJM507" s="106"/>
      <c r="VJN507" s="35"/>
      <c r="VJO507" s="106"/>
      <c r="VJP507" s="35"/>
      <c r="VJQ507" s="106"/>
      <c r="VJR507" s="35"/>
      <c r="VJS507" s="106"/>
      <c r="VJT507" s="35"/>
      <c r="VJU507" s="106"/>
      <c r="VJV507" s="35"/>
      <c r="VJW507" s="106"/>
      <c r="VJX507" s="35"/>
      <c r="VJY507" s="106"/>
      <c r="VJZ507" s="35"/>
      <c r="VKA507" s="106"/>
      <c r="VKB507" s="35"/>
      <c r="VKC507" s="106"/>
      <c r="VKD507" s="35"/>
      <c r="VKE507" s="106"/>
      <c r="VKF507" s="35"/>
      <c r="VKG507" s="106"/>
      <c r="VKH507" s="35"/>
      <c r="VKI507" s="106"/>
      <c r="VKJ507" s="35"/>
      <c r="VKK507" s="106"/>
      <c r="VKL507" s="35"/>
      <c r="VKM507" s="106"/>
      <c r="VKN507" s="35"/>
      <c r="VKO507" s="106"/>
      <c r="VKP507" s="35"/>
      <c r="VKQ507" s="106"/>
      <c r="VKR507" s="35"/>
      <c r="VKS507" s="106"/>
      <c r="VKT507" s="35"/>
      <c r="VKU507" s="106"/>
      <c r="VKV507" s="35"/>
      <c r="VKW507" s="106"/>
      <c r="VKX507" s="35"/>
      <c r="VKY507" s="106"/>
      <c r="VKZ507" s="35"/>
      <c r="VLA507" s="106"/>
      <c r="VLB507" s="35"/>
      <c r="VLC507" s="106"/>
      <c r="VLD507" s="35"/>
      <c r="VLE507" s="106"/>
      <c r="VLF507" s="35"/>
      <c r="VLG507" s="106"/>
      <c r="VLH507" s="35"/>
      <c r="VLI507" s="106"/>
      <c r="VLJ507" s="35"/>
      <c r="VLK507" s="106"/>
      <c r="VLL507" s="35"/>
      <c r="VLM507" s="106"/>
      <c r="VLN507" s="35"/>
      <c r="VLO507" s="106"/>
      <c r="VLP507" s="35"/>
      <c r="VLQ507" s="106"/>
      <c r="VLR507" s="35"/>
      <c r="VLS507" s="106"/>
      <c r="VLT507" s="35"/>
      <c r="VLU507" s="106"/>
      <c r="VLV507" s="35"/>
      <c r="VLW507" s="106"/>
      <c r="VLX507" s="35"/>
      <c r="VLY507" s="106"/>
      <c r="VLZ507" s="35"/>
      <c r="VMA507" s="106"/>
      <c r="VMB507" s="35"/>
      <c r="VMC507" s="106"/>
      <c r="VMD507" s="35"/>
      <c r="VME507" s="106"/>
      <c r="VMF507" s="35"/>
      <c r="VMG507" s="106"/>
      <c r="VMH507" s="35"/>
      <c r="VMI507" s="106"/>
      <c r="VMJ507" s="35"/>
      <c r="VMK507" s="106"/>
      <c r="VML507" s="35"/>
      <c r="VMM507" s="106"/>
      <c r="VMN507" s="35"/>
      <c r="VMO507" s="106"/>
      <c r="VMP507" s="35"/>
      <c r="VMQ507" s="106"/>
      <c r="VMR507" s="35"/>
      <c r="VMS507" s="106"/>
      <c r="VMT507" s="35"/>
      <c r="VMU507" s="106"/>
      <c r="VMV507" s="35"/>
      <c r="VMW507" s="106"/>
      <c r="VMX507" s="35"/>
      <c r="VMY507" s="106"/>
      <c r="VMZ507" s="35"/>
      <c r="VNA507" s="106"/>
      <c r="VNB507" s="35"/>
      <c r="VNC507" s="106"/>
      <c r="VND507" s="35"/>
      <c r="VNE507" s="106"/>
      <c r="VNF507" s="35"/>
      <c r="VNG507" s="106"/>
      <c r="VNH507" s="35"/>
      <c r="VNI507" s="106"/>
      <c r="VNJ507" s="35"/>
      <c r="VNK507" s="106"/>
      <c r="VNL507" s="35"/>
      <c r="VNM507" s="106"/>
      <c r="VNN507" s="35"/>
      <c r="VNO507" s="106"/>
      <c r="VNP507" s="35"/>
      <c r="VNQ507" s="106"/>
      <c r="VNR507" s="35"/>
      <c r="VNS507" s="106"/>
      <c r="VNT507" s="35"/>
      <c r="VNU507" s="106"/>
      <c r="VNV507" s="35"/>
      <c r="VNW507" s="106"/>
      <c r="VNX507" s="35"/>
      <c r="VNY507" s="106"/>
      <c r="VNZ507" s="35"/>
      <c r="VOA507" s="106"/>
      <c r="VOB507" s="35"/>
      <c r="VOC507" s="106"/>
      <c r="VOD507" s="35"/>
      <c r="VOE507" s="106"/>
      <c r="VOF507" s="35"/>
      <c r="VOG507" s="106"/>
      <c r="VOH507" s="35"/>
      <c r="VOI507" s="106"/>
      <c r="VOJ507" s="35"/>
      <c r="VOK507" s="106"/>
      <c r="VOL507" s="35"/>
      <c r="VOM507" s="106"/>
      <c r="VON507" s="35"/>
      <c r="VOO507" s="106"/>
      <c r="VOP507" s="35"/>
      <c r="VOQ507" s="106"/>
      <c r="VOR507" s="35"/>
      <c r="VOS507" s="106"/>
      <c r="VOT507" s="35"/>
      <c r="VOU507" s="106"/>
      <c r="VOV507" s="35"/>
      <c r="VOW507" s="106"/>
      <c r="VOX507" s="35"/>
      <c r="VOY507" s="106"/>
      <c r="VOZ507" s="35"/>
      <c r="VPA507" s="106"/>
      <c r="VPB507" s="35"/>
      <c r="VPC507" s="106"/>
      <c r="VPD507" s="35"/>
      <c r="VPE507" s="106"/>
      <c r="VPF507" s="35"/>
      <c r="VPG507" s="106"/>
      <c r="VPH507" s="35"/>
      <c r="VPI507" s="106"/>
      <c r="VPJ507" s="35"/>
      <c r="VPK507" s="106"/>
      <c r="VPL507" s="35"/>
      <c r="VPM507" s="106"/>
      <c r="VPN507" s="35"/>
      <c r="VPO507" s="106"/>
      <c r="VPP507" s="35"/>
      <c r="VPQ507" s="106"/>
      <c r="VPR507" s="35"/>
      <c r="VPS507" s="106"/>
      <c r="VPT507" s="35"/>
      <c r="VPU507" s="106"/>
      <c r="VPV507" s="35"/>
      <c r="VPW507" s="106"/>
      <c r="VPX507" s="35"/>
      <c r="VPY507" s="106"/>
      <c r="VPZ507" s="35"/>
      <c r="VQA507" s="106"/>
      <c r="VQB507" s="35"/>
      <c r="VQC507" s="106"/>
      <c r="VQD507" s="35"/>
      <c r="VQE507" s="106"/>
      <c r="VQF507" s="35"/>
      <c r="VQG507" s="106"/>
      <c r="VQH507" s="35"/>
      <c r="VQI507" s="106"/>
      <c r="VQJ507" s="35"/>
      <c r="VQK507" s="106"/>
      <c r="VQL507" s="35"/>
      <c r="VQM507" s="106"/>
      <c r="VQN507" s="35"/>
      <c r="VQO507" s="106"/>
      <c r="VQP507" s="35"/>
      <c r="VQQ507" s="106"/>
      <c r="VQR507" s="35"/>
      <c r="VQS507" s="106"/>
      <c r="VQT507" s="35"/>
      <c r="VQU507" s="106"/>
      <c r="VQV507" s="35"/>
      <c r="VQW507" s="106"/>
      <c r="VQX507" s="35"/>
      <c r="VQY507" s="106"/>
      <c r="VQZ507" s="35"/>
      <c r="VRA507" s="106"/>
      <c r="VRB507" s="35"/>
      <c r="VRC507" s="106"/>
      <c r="VRD507" s="35"/>
      <c r="VRE507" s="106"/>
      <c r="VRF507" s="35"/>
      <c r="VRG507" s="106"/>
      <c r="VRH507" s="35"/>
      <c r="VRI507" s="106"/>
      <c r="VRJ507" s="35"/>
      <c r="VRK507" s="106"/>
      <c r="VRL507" s="35"/>
      <c r="VRM507" s="106"/>
      <c r="VRN507" s="35"/>
      <c r="VRO507" s="106"/>
      <c r="VRP507" s="35"/>
      <c r="VRQ507" s="106"/>
      <c r="VRR507" s="35"/>
      <c r="VRS507" s="106"/>
      <c r="VRT507" s="35"/>
      <c r="VRU507" s="106"/>
      <c r="VRV507" s="35"/>
      <c r="VRW507" s="106"/>
      <c r="VRX507" s="35"/>
      <c r="VRY507" s="106"/>
      <c r="VRZ507" s="35"/>
      <c r="VSA507" s="106"/>
      <c r="VSB507" s="35"/>
      <c r="VSC507" s="106"/>
      <c r="VSD507" s="35"/>
      <c r="VSE507" s="106"/>
      <c r="VSF507" s="35"/>
      <c r="VSG507" s="106"/>
      <c r="VSH507" s="35"/>
      <c r="VSI507" s="106"/>
      <c r="VSJ507" s="35"/>
      <c r="VSK507" s="106"/>
      <c r="VSL507" s="35"/>
      <c r="VSM507" s="106"/>
      <c r="VSN507" s="35"/>
      <c r="VSO507" s="106"/>
      <c r="VSP507" s="35"/>
      <c r="VSQ507" s="106"/>
      <c r="VSR507" s="35"/>
      <c r="VSS507" s="106"/>
      <c r="VST507" s="35"/>
      <c r="VSU507" s="106"/>
      <c r="VSV507" s="35"/>
      <c r="VSW507" s="106"/>
      <c r="VSX507" s="35"/>
      <c r="VSY507" s="106"/>
      <c r="VSZ507" s="35"/>
      <c r="VTA507" s="106"/>
      <c r="VTB507" s="35"/>
      <c r="VTC507" s="106"/>
      <c r="VTD507" s="35"/>
      <c r="VTE507" s="106"/>
      <c r="VTF507" s="35"/>
      <c r="VTG507" s="106"/>
      <c r="VTH507" s="35"/>
      <c r="VTI507" s="106"/>
      <c r="VTJ507" s="35"/>
      <c r="VTK507" s="106"/>
      <c r="VTL507" s="35"/>
      <c r="VTM507" s="106"/>
      <c r="VTN507" s="35"/>
      <c r="VTO507" s="106"/>
      <c r="VTP507" s="35"/>
      <c r="VTQ507" s="106"/>
      <c r="VTR507" s="35"/>
      <c r="VTS507" s="106"/>
      <c r="VTT507" s="35"/>
      <c r="VTU507" s="106"/>
      <c r="VTV507" s="35"/>
      <c r="VTW507" s="106"/>
      <c r="VTX507" s="35"/>
      <c r="VTY507" s="106"/>
      <c r="VTZ507" s="35"/>
      <c r="VUA507" s="106"/>
      <c r="VUB507" s="35"/>
      <c r="VUC507" s="106"/>
      <c r="VUD507" s="35"/>
      <c r="VUE507" s="106"/>
      <c r="VUF507" s="35"/>
      <c r="VUG507" s="106"/>
      <c r="VUH507" s="35"/>
      <c r="VUI507" s="106"/>
      <c r="VUJ507" s="35"/>
      <c r="VUK507" s="106"/>
      <c r="VUL507" s="35"/>
      <c r="VUM507" s="106"/>
      <c r="VUN507" s="35"/>
      <c r="VUO507" s="106"/>
      <c r="VUP507" s="35"/>
      <c r="VUQ507" s="106"/>
      <c r="VUR507" s="35"/>
      <c r="VUS507" s="106"/>
      <c r="VUT507" s="35"/>
      <c r="VUU507" s="106"/>
      <c r="VUV507" s="35"/>
      <c r="VUW507" s="106"/>
      <c r="VUX507" s="35"/>
      <c r="VUY507" s="106"/>
      <c r="VUZ507" s="35"/>
      <c r="VVA507" s="106"/>
      <c r="VVB507" s="35"/>
      <c r="VVC507" s="106"/>
      <c r="VVD507" s="35"/>
      <c r="VVE507" s="106"/>
      <c r="VVF507" s="35"/>
      <c r="VVG507" s="106"/>
      <c r="VVH507" s="35"/>
      <c r="VVI507" s="106"/>
      <c r="VVJ507" s="35"/>
      <c r="VVK507" s="106"/>
      <c r="VVL507" s="35"/>
      <c r="VVM507" s="106"/>
      <c r="VVN507" s="35"/>
      <c r="VVO507" s="106"/>
      <c r="VVP507" s="35"/>
      <c r="VVQ507" s="106"/>
      <c r="VVR507" s="35"/>
      <c r="VVS507" s="106"/>
      <c r="VVT507" s="35"/>
      <c r="VVU507" s="106"/>
      <c r="VVV507" s="35"/>
      <c r="VVW507" s="106"/>
      <c r="VVX507" s="35"/>
      <c r="VVY507" s="106"/>
      <c r="VVZ507" s="35"/>
      <c r="VWA507" s="106"/>
      <c r="VWB507" s="35"/>
      <c r="VWC507" s="106"/>
      <c r="VWD507" s="35"/>
      <c r="VWE507" s="106"/>
      <c r="VWF507" s="35"/>
      <c r="VWG507" s="106"/>
      <c r="VWH507" s="35"/>
      <c r="VWI507" s="106"/>
      <c r="VWJ507" s="35"/>
      <c r="VWK507" s="106"/>
      <c r="VWL507" s="35"/>
      <c r="VWM507" s="106"/>
      <c r="VWN507" s="35"/>
      <c r="VWO507" s="106"/>
      <c r="VWP507" s="35"/>
      <c r="VWQ507" s="106"/>
      <c r="VWR507" s="35"/>
      <c r="VWS507" s="106"/>
      <c r="VWT507" s="35"/>
      <c r="VWU507" s="106"/>
      <c r="VWV507" s="35"/>
      <c r="VWW507" s="106"/>
      <c r="VWX507" s="35"/>
      <c r="VWY507" s="106"/>
      <c r="VWZ507" s="35"/>
      <c r="VXA507" s="106"/>
      <c r="VXB507" s="35"/>
      <c r="VXC507" s="106"/>
      <c r="VXD507" s="35"/>
      <c r="VXE507" s="106"/>
      <c r="VXF507" s="35"/>
      <c r="VXG507" s="106"/>
      <c r="VXH507" s="35"/>
      <c r="VXI507" s="106"/>
      <c r="VXJ507" s="35"/>
      <c r="VXK507" s="106"/>
      <c r="VXL507" s="35"/>
      <c r="VXM507" s="106"/>
      <c r="VXN507" s="35"/>
      <c r="VXO507" s="106"/>
      <c r="VXP507" s="35"/>
      <c r="VXQ507" s="106"/>
      <c r="VXR507" s="35"/>
      <c r="VXS507" s="106"/>
      <c r="VXT507" s="35"/>
      <c r="VXU507" s="106"/>
      <c r="VXV507" s="35"/>
      <c r="VXW507" s="106"/>
      <c r="VXX507" s="35"/>
      <c r="VXY507" s="106"/>
      <c r="VXZ507" s="35"/>
      <c r="VYA507" s="106"/>
      <c r="VYB507" s="35"/>
      <c r="VYC507" s="106"/>
      <c r="VYD507" s="35"/>
      <c r="VYE507" s="106"/>
      <c r="VYF507" s="35"/>
      <c r="VYG507" s="106"/>
      <c r="VYH507" s="35"/>
      <c r="VYI507" s="106"/>
      <c r="VYJ507" s="35"/>
      <c r="VYK507" s="106"/>
      <c r="VYL507" s="35"/>
      <c r="VYM507" s="106"/>
      <c r="VYN507" s="35"/>
      <c r="VYO507" s="106"/>
      <c r="VYP507" s="35"/>
      <c r="VYQ507" s="106"/>
      <c r="VYR507" s="35"/>
      <c r="VYS507" s="106"/>
      <c r="VYT507" s="35"/>
      <c r="VYU507" s="106"/>
      <c r="VYV507" s="35"/>
      <c r="VYW507" s="106"/>
      <c r="VYX507" s="35"/>
      <c r="VYY507" s="106"/>
      <c r="VYZ507" s="35"/>
      <c r="VZA507" s="106"/>
      <c r="VZB507" s="35"/>
      <c r="VZC507" s="106"/>
      <c r="VZD507" s="35"/>
      <c r="VZE507" s="106"/>
      <c r="VZF507" s="35"/>
      <c r="VZG507" s="106"/>
      <c r="VZH507" s="35"/>
      <c r="VZI507" s="106"/>
      <c r="VZJ507" s="35"/>
      <c r="VZK507" s="106"/>
      <c r="VZL507" s="35"/>
      <c r="VZM507" s="106"/>
      <c r="VZN507" s="35"/>
      <c r="VZO507" s="106"/>
      <c r="VZP507" s="35"/>
      <c r="VZQ507" s="106"/>
      <c r="VZR507" s="35"/>
      <c r="VZS507" s="106"/>
      <c r="VZT507" s="35"/>
      <c r="VZU507" s="106"/>
      <c r="VZV507" s="35"/>
      <c r="VZW507" s="106"/>
      <c r="VZX507" s="35"/>
      <c r="VZY507" s="106"/>
      <c r="VZZ507" s="35"/>
      <c r="WAA507" s="106"/>
      <c r="WAB507" s="35"/>
      <c r="WAC507" s="106"/>
      <c r="WAD507" s="35"/>
      <c r="WAE507" s="106"/>
      <c r="WAF507" s="35"/>
      <c r="WAG507" s="106"/>
      <c r="WAH507" s="35"/>
      <c r="WAI507" s="106"/>
      <c r="WAJ507" s="35"/>
      <c r="WAK507" s="106"/>
      <c r="WAL507" s="35"/>
      <c r="WAM507" s="106"/>
      <c r="WAN507" s="35"/>
      <c r="WAO507" s="106"/>
      <c r="WAP507" s="35"/>
      <c r="WAQ507" s="106"/>
      <c r="WAR507" s="35"/>
      <c r="WAS507" s="106"/>
      <c r="WAT507" s="35"/>
      <c r="WAU507" s="106"/>
      <c r="WAV507" s="35"/>
      <c r="WAW507" s="106"/>
      <c r="WAX507" s="35"/>
      <c r="WAY507" s="106"/>
      <c r="WAZ507" s="35"/>
      <c r="WBA507" s="106"/>
      <c r="WBB507" s="35"/>
      <c r="WBC507" s="106"/>
      <c r="WBD507" s="35"/>
      <c r="WBE507" s="106"/>
      <c r="WBF507" s="35"/>
      <c r="WBG507" s="106"/>
      <c r="WBH507" s="35"/>
      <c r="WBI507" s="106"/>
      <c r="WBJ507" s="35"/>
      <c r="WBK507" s="106"/>
      <c r="WBL507" s="35"/>
      <c r="WBM507" s="106"/>
      <c r="WBN507" s="35"/>
      <c r="WBO507" s="106"/>
      <c r="WBP507" s="35"/>
      <c r="WBQ507" s="106"/>
      <c r="WBR507" s="35"/>
      <c r="WBS507" s="106"/>
      <c r="WBT507" s="35"/>
      <c r="WBU507" s="106"/>
      <c r="WBV507" s="35"/>
      <c r="WBW507" s="106"/>
      <c r="WBX507" s="35"/>
      <c r="WBY507" s="106"/>
      <c r="WBZ507" s="35"/>
      <c r="WCA507" s="106"/>
      <c r="WCB507" s="35"/>
      <c r="WCC507" s="106"/>
      <c r="WCD507" s="35"/>
      <c r="WCE507" s="106"/>
      <c r="WCF507" s="35"/>
      <c r="WCG507" s="106"/>
      <c r="WCH507" s="35"/>
      <c r="WCI507" s="106"/>
      <c r="WCJ507" s="35"/>
      <c r="WCK507" s="106"/>
      <c r="WCL507" s="35"/>
      <c r="WCM507" s="106"/>
      <c r="WCN507" s="35"/>
      <c r="WCO507" s="106"/>
      <c r="WCP507" s="35"/>
      <c r="WCQ507" s="106"/>
      <c r="WCR507" s="35"/>
      <c r="WCS507" s="106"/>
      <c r="WCT507" s="35"/>
      <c r="WCU507" s="106"/>
      <c r="WCV507" s="35"/>
      <c r="WCW507" s="106"/>
      <c r="WCX507" s="35"/>
      <c r="WCY507" s="106"/>
      <c r="WCZ507" s="35"/>
      <c r="WDA507" s="106"/>
      <c r="WDB507" s="35"/>
      <c r="WDC507" s="106"/>
      <c r="WDD507" s="35"/>
      <c r="WDE507" s="106"/>
      <c r="WDF507" s="35"/>
      <c r="WDG507" s="106"/>
      <c r="WDH507" s="35"/>
      <c r="WDI507" s="106"/>
      <c r="WDJ507" s="35"/>
      <c r="WDK507" s="106"/>
      <c r="WDL507" s="35"/>
      <c r="WDM507" s="106"/>
      <c r="WDN507" s="35"/>
      <c r="WDO507" s="106"/>
      <c r="WDP507" s="35"/>
      <c r="WDQ507" s="106"/>
      <c r="WDR507" s="35"/>
      <c r="WDS507" s="106"/>
      <c r="WDT507" s="35"/>
      <c r="WDU507" s="106"/>
      <c r="WDV507" s="35"/>
      <c r="WDW507" s="106"/>
      <c r="WDX507" s="35"/>
      <c r="WDY507" s="106"/>
      <c r="WDZ507" s="35"/>
      <c r="WEA507" s="106"/>
      <c r="WEB507" s="35"/>
      <c r="WEC507" s="106"/>
      <c r="WED507" s="35"/>
      <c r="WEE507" s="106"/>
      <c r="WEF507" s="35"/>
      <c r="WEG507" s="106"/>
      <c r="WEH507" s="35"/>
      <c r="WEI507" s="106"/>
      <c r="WEJ507" s="35"/>
      <c r="WEK507" s="106"/>
      <c r="WEL507" s="35"/>
      <c r="WEM507" s="106"/>
      <c r="WEN507" s="35"/>
      <c r="WEO507" s="106"/>
      <c r="WEP507" s="35"/>
      <c r="WEQ507" s="106"/>
      <c r="WER507" s="35"/>
      <c r="WES507" s="106"/>
      <c r="WET507" s="35"/>
      <c r="WEU507" s="106"/>
      <c r="WEV507" s="35"/>
      <c r="WEW507" s="106"/>
      <c r="WEX507" s="35"/>
      <c r="WEY507" s="106"/>
      <c r="WEZ507" s="35"/>
      <c r="WFA507" s="106"/>
      <c r="WFB507" s="35"/>
      <c r="WFC507" s="106"/>
      <c r="WFD507" s="35"/>
      <c r="WFE507" s="106"/>
      <c r="WFF507" s="35"/>
      <c r="WFG507" s="106"/>
      <c r="WFH507" s="35"/>
      <c r="WFI507" s="106"/>
      <c r="WFJ507" s="35"/>
      <c r="WFK507" s="106"/>
      <c r="WFL507" s="35"/>
      <c r="WFM507" s="106"/>
      <c r="WFN507" s="35"/>
      <c r="WFO507" s="106"/>
      <c r="WFP507" s="35"/>
      <c r="WFQ507" s="106"/>
      <c r="WFR507" s="35"/>
      <c r="WFS507" s="106"/>
      <c r="WFT507" s="35"/>
      <c r="WFU507" s="106"/>
      <c r="WFV507" s="35"/>
      <c r="WFW507" s="106"/>
      <c r="WFX507" s="35"/>
      <c r="WFY507" s="106"/>
      <c r="WFZ507" s="35"/>
      <c r="WGA507" s="106"/>
      <c r="WGB507" s="35"/>
      <c r="WGC507" s="106"/>
      <c r="WGD507" s="35"/>
      <c r="WGE507" s="106"/>
      <c r="WGF507" s="35"/>
      <c r="WGG507" s="106"/>
      <c r="WGH507" s="35"/>
      <c r="WGI507" s="106"/>
      <c r="WGJ507" s="35"/>
      <c r="WGK507" s="106"/>
      <c r="WGL507" s="35"/>
      <c r="WGM507" s="106"/>
      <c r="WGN507" s="35"/>
      <c r="WGO507" s="106"/>
      <c r="WGP507" s="35"/>
      <c r="WGQ507" s="106"/>
      <c r="WGR507" s="35"/>
      <c r="WGS507" s="106"/>
      <c r="WGT507" s="35"/>
      <c r="WGU507" s="106"/>
      <c r="WGV507" s="35"/>
      <c r="WGW507" s="106"/>
      <c r="WGX507" s="35"/>
      <c r="WGY507" s="106"/>
      <c r="WGZ507" s="35"/>
      <c r="WHA507" s="106"/>
      <c r="WHB507" s="35"/>
      <c r="WHC507" s="106"/>
      <c r="WHD507" s="35"/>
      <c r="WHE507" s="106"/>
      <c r="WHF507" s="35"/>
      <c r="WHG507" s="106"/>
      <c r="WHH507" s="35"/>
      <c r="WHI507" s="106"/>
      <c r="WHJ507" s="35"/>
      <c r="WHK507" s="106"/>
      <c r="WHL507" s="35"/>
      <c r="WHM507" s="106"/>
      <c r="WHN507" s="35"/>
      <c r="WHO507" s="106"/>
      <c r="WHP507" s="35"/>
      <c r="WHQ507" s="106"/>
      <c r="WHR507" s="35"/>
      <c r="WHS507" s="106"/>
      <c r="WHT507" s="35"/>
      <c r="WHU507" s="106"/>
      <c r="WHV507" s="35"/>
      <c r="WHW507" s="106"/>
      <c r="WHX507" s="35"/>
      <c r="WHY507" s="106"/>
      <c r="WHZ507" s="35"/>
      <c r="WIA507" s="106"/>
      <c r="WIB507" s="35"/>
      <c r="WIC507" s="106"/>
      <c r="WID507" s="35"/>
      <c r="WIE507" s="106"/>
      <c r="WIF507" s="35"/>
      <c r="WIG507" s="106"/>
      <c r="WIH507" s="35"/>
      <c r="WII507" s="106"/>
      <c r="WIJ507" s="35"/>
      <c r="WIK507" s="106"/>
      <c r="WIL507" s="35"/>
      <c r="WIM507" s="106"/>
      <c r="WIN507" s="35"/>
      <c r="WIO507" s="106"/>
      <c r="WIP507" s="35"/>
      <c r="WIQ507" s="106"/>
      <c r="WIR507" s="35"/>
      <c r="WIS507" s="106"/>
      <c r="WIT507" s="35"/>
      <c r="WIU507" s="106"/>
      <c r="WIV507" s="35"/>
      <c r="WIW507" s="106"/>
      <c r="WIX507" s="35"/>
      <c r="WIY507" s="106"/>
      <c r="WIZ507" s="35"/>
      <c r="WJA507" s="106"/>
      <c r="WJB507" s="35"/>
      <c r="WJC507" s="106"/>
      <c r="WJD507" s="35"/>
      <c r="WJE507" s="106"/>
      <c r="WJF507" s="35"/>
      <c r="WJG507" s="106"/>
      <c r="WJH507" s="35"/>
      <c r="WJI507" s="106"/>
      <c r="WJJ507" s="35"/>
      <c r="WJK507" s="106"/>
      <c r="WJL507" s="35"/>
      <c r="WJM507" s="106"/>
      <c r="WJN507" s="35"/>
      <c r="WJO507" s="106"/>
      <c r="WJP507" s="35"/>
      <c r="WJQ507" s="106"/>
      <c r="WJR507" s="35"/>
      <c r="WJS507" s="106"/>
      <c r="WJT507" s="35"/>
      <c r="WJU507" s="106"/>
      <c r="WJV507" s="35"/>
      <c r="WJW507" s="106"/>
      <c r="WJX507" s="35"/>
      <c r="WJY507" s="106"/>
      <c r="WJZ507" s="35"/>
      <c r="WKA507" s="106"/>
      <c r="WKB507" s="35"/>
      <c r="WKC507" s="106"/>
      <c r="WKD507" s="35"/>
      <c r="WKE507" s="106"/>
      <c r="WKF507" s="35"/>
      <c r="WKG507" s="106"/>
      <c r="WKH507" s="35"/>
      <c r="WKI507" s="106"/>
      <c r="WKJ507" s="35"/>
      <c r="WKK507" s="106"/>
      <c r="WKL507" s="35"/>
      <c r="WKM507" s="106"/>
      <c r="WKN507" s="35"/>
      <c r="WKO507" s="106"/>
      <c r="WKP507" s="35"/>
      <c r="WKQ507" s="106"/>
      <c r="WKR507" s="35"/>
      <c r="WKS507" s="106"/>
      <c r="WKT507" s="35"/>
      <c r="WKU507" s="106"/>
      <c r="WKV507" s="35"/>
      <c r="WKW507" s="106"/>
      <c r="WKX507" s="35"/>
      <c r="WKY507" s="106"/>
      <c r="WKZ507" s="35"/>
      <c r="WLA507" s="106"/>
      <c r="WLB507" s="35"/>
      <c r="WLC507" s="106"/>
      <c r="WLD507" s="35"/>
      <c r="WLE507" s="106"/>
      <c r="WLF507" s="35"/>
      <c r="WLG507" s="106"/>
      <c r="WLH507" s="35"/>
      <c r="WLI507" s="106"/>
      <c r="WLJ507" s="35"/>
      <c r="WLK507" s="106"/>
      <c r="WLL507" s="35"/>
      <c r="WLM507" s="106"/>
      <c r="WLN507" s="35"/>
      <c r="WLO507" s="106"/>
      <c r="WLP507" s="35"/>
      <c r="WLQ507" s="106"/>
      <c r="WLR507" s="35"/>
      <c r="WLS507" s="106"/>
      <c r="WLT507" s="35"/>
      <c r="WLU507" s="106"/>
      <c r="WLV507" s="35"/>
      <c r="WLW507" s="106"/>
      <c r="WLX507" s="35"/>
      <c r="WLY507" s="106"/>
      <c r="WLZ507" s="35"/>
      <c r="WMA507" s="106"/>
      <c r="WMB507" s="35"/>
      <c r="WMC507" s="106"/>
      <c r="WMD507" s="35"/>
      <c r="WME507" s="106"/>
      <c r="WMF507" s="35"/>
      <c r="WMG507" s="106"/>
      <c r="WMH507" s="35"/>
      <c r="WMI507" s="106"/>
      <c r="WMJ507" s="35"/>
      <c r="WMK507" s="106"/>
      <c r="WML507" s="35"/>
      <c r="WMM507" s="106"/>
      <c r="WMN507" s="35"/>
      <c r="WMO507" s="106"/>
      <c r="WMP507" s="35"/>
      <c r="WMQ507" s="106"/>
      <c r="WMR507" s="35"/>
      <c r="WMS507" s="106"/>
      <c r="WMT507" s="35"/>
      <c r="WMU507" s="106"/>
      <c r="WMV507" s="35"/>
      <c r="WMW507" s="106"/>
      <c r="WMX507" s="35"/>
      <c r="WMY507" s="106"/>
      <c r="WMZ507" s="35"/>
      <c r="WNA507" s="106"/>
      <c r="WNB507" s="35"/>
      <c r="WNC507" s="106"/>
      <c r="WND507" s="35"/>
      <c r="WNE507" s="106"/>
      <c r="WNF507" s="35"/>
      <c r="WNG507" s="106"/>
      <c r="WNH507" s="35"/>
      <c r="WNI507" s="106"/>
      <c r="WNJ507" s="35"/>
      <c r="WNK507" s="106"/>
      <c r="WNL507" s="35"/>
      <c r="WNM507" s="106"/>
      <c r="WNN507" s="35"/>
      <c r="WNO507" s="106"/>
      <c r="WNP507" s="35"/>
      <c r="WNQ507" s="106"/>
      <c r="WNR507" s="35"/>
      <c r="WNS507" s="106"/>
      <c r="WNT507" s="35"/>
      <c r="WNU507" s="106"/>
      <c r="WNV507" s="35"/>
      <c r="WNW507" s="106"/>
      <c r="WNX507" s="35"/>
      <c r="WNY507" s="106"/>
      <c r="WNZ507" s="35"/>
      <c r="WOA507" s="106"/>
      <c r="WOB507" s="35"/>
      <c r="WOC507" s="106"/>
      <c r="WOD507" s="35"/>
      <c r="WOE507" s="106"/>
      <c r="WOF507" s="35"/>
      <c r="WOG507" s="106"/>
      <c r="WOH507" s="35"/>
      <c r="WOI507" s="106"/>
      <c r="WOJ507" s="35"/>
      <c r="WOK507" s="106"/>
      <c r="WOL507" s="35"/>
      <c r="WOM507" s="106"/>
      <c r="WON507" s="35"/>
      <c r="WOO507" s="106"/>
      <c r="WOP507" s="35"/>
      <c r="WOQ507" s="106"/>
      <c r="WOR507" s="35"/>
      <c r="WOS507" s="106"/>
      <c r="WOT507" s="35"/>
      <c r="WOU507" s="106"/>
      <c r="WOV507" s="35"/>
      <c r="WOW507" s="106"/>
      <c r="WOX507" s="35"/>
      <c r="WOY507" s="106"/>
      <c r="WOZ507" s="35"/>
      <c r="WPA507" s="106"/>
      <c r="WPB507" s="35"/>
      <c r="WPC507" s="106"/>
      <c r="WPD507" s="35"/>
      <c r="WPE507" s="106"/>
      <c r="WPF507" s="35"/>
      <c r="WPG507" s="106"/>
      <c r="WPH507" s="35"/>
      <c r="WPI507" s="106"/>
      <c r="WPJ507" s="35"/>
      <c r="WPK507" s="106"/>
      <c r="WPL507" s="35"/>
      <c r="WPM507" s="106"/>
      <c r="WPN507" s="35"/>
      <c r="WPO507" s="106"/>
      <c r="WPP507" s="35"/>
      <c r="WPQ507" s="106"/>
      <c r="WPR507" s="35"/>
      <c r="WPS507" s="106"/>
      <c r="WPT507" s="35"/>
      <c r="WPU507" s="106"/>
      <c r="WPV507" s="35"/>
      <c r="WPW507" s="106"/>
      <c r="WPX507" s="35"/>
      <c r="WPY507" s="106"/>
      <c r="WPZ507" s="35"/>
      <c r="WQA507" s="106"/>
      <c r="WQB507" s="35"/>
      <c r="WQC507" s="106"/>
      <c r="WQD507" s="35"/>
      <c r="WQE507" s="106"/>
      <c r="WQF507" s="35"/>
      <c r="WQG507" s="106"/>
      <c r="WQH507" s="35"/>
      <c r="WQI507" s="106"/>
      <c r="WQJ507" s="35"/>
      <c r="WQK507" s="106"/>
      <c r="WQL507" s="35"/>
      <c r="WQM507" s="106"/>
      <c r="WQN507" s="35"/>
      <c r="WQO507" s="106"/>
      <c r="WQP507" s="35"/>
      <c r="WQQ507" s="106"/>
      <c r="WQR507" s="35"/>
      <c r="WQS507" s="106"/>
      <c r="WQT507" s="35"/>
      <c r="WQU507" s="106"/>
      <c r="WQV507" s="35"/>
      <c r="WQW507" s="106"/>
      <c r="WQX507" s="35"/>
      <c r="WQY507" s="106"/>
      <c r="WQZ507" s="35"/>
      <c r="WRA507" s="106"/>
      <c r="WRB507" s="35"/>
      <c r="WRC507" s="106"/>
      <c r="WRD507" s="35"/>
      <c r="WRE507" s="106"/>
      <c r="WRF507" s="35"/>
      <c r="WRG507" s="106"/>
      <c r="WRH507" s="35"/>
      <c r="WRI507" s="106"/>
      <c r="WRJ507" s="35"/>
      <c r="WRK507" s="106"/>
      <c r="WRL507" s="35"/>
      <c r="WRM507" s="106"/>
      <c r="WRN507" s="35"/>
      <c r="WRO507" s="106"/>
      <c r="WRP507" s="35"/>
      <c r="WRQ507" s="106"/>
      <c r="WRR507" s="35"/>
      <c r="WRS507" s="106"/>
      <c r="WRT507" s="35"/>
      <c r="WRU507" s="106"/>
      <c r="WRV507" s="35"/>
      <c r="WRW507" s="106"/>
      <c r="WRX507" s="35"/>
      <c r="WRY507" s="106"/>
      <c r="WRZ507" s="35"/>
      <c r="WSA507" s="106"/>
      <c r="WSB507" s="35"/>
      <c r="WSC507" s="106"/>
      <c r="WSD507" s="35"/>
      <c r="WSE507" s="106"/>
      <c r="WSF507" s="35"/>
      <c r="WSG507" s="106"/>
      <c r="WSH507" s="35"/>
      <c r="WSI507" s="106"/>
      <c r="WSJ507" s="35"/>
      <c r="WSK507" s="106"/>
      <c r="WSL507" s="35"/>
      <c r="WSM507" s="106"/>
      <c r="WSN507" s="35"/>
      <c r="WSO507" s="106"/>
      <c r="WSP507" s="35"/>
      <c r="WSQ507" s="106"/>
      <c r="WSR507" s="35"/>
      <c r="WSS507" s="106"/>
      <c r="WST507" s="35"/>
      <c r="WSU507" s="106"/>
      <c r="WSV507" s="35"/>
      <c r="WSW507" s="106"/>
      <c r="WSX507" s="35"/>
      <c r="WSY507" s="106"/>
      <c r="WSZ507" s="35"/>
      <c r="WTA507" s="106"/>
      <c r="WTB507" s="35"/>
      <c r="WTC507" s="106"/>
      <c r="WTD507" s="35"/>
      <c r="WTE507" s="106"/>
      <c r="WTF507" s="35"/>
      <c r="WTG507" s="106"/>
      <c r="WTH507" s="35"/>
      <c r="WTI507" s="106"/>
      <c r="WTJ507" s="35"/>
      <c r="WTK507" s="106"/>
      <c r="WTL507" s="35"/>
      <c r="WTM507" s="106"/>
      <c r="WTN507" s="35"/>
      <c r="WTO507" s="106"/>
      <c r="WTP507" s="35"/>
      <c r="WTQ507" s="106"/>
      <c r="WTR507" s="35"/>
      <c r="WTS507" s="106"/>
      <c r="WTT507" s="35"/>
      <c r="WTU507" s="106"/>
      <c r="WTV507" s="35"/>
      <c r="WTW507" s="106"/>
      <c r="WTX507" s="35"/>
      <c r="WTY507" s="106"/>
      <c r="WTZ507" s="35"/>
      <c r="WUA507" s="106"/>
      <c r="WUB507" s="35"/>
      <c r="WUC507" s="106"/>
      <c r="WUD507" s="35"/>
      <c r="WUE507" s="106"/>
      <c r="WUF507" s="35"/>
      <c r="WUG507" s="106"/>
      <c r="WUH507" s="35"/>
      <c r="WUI507" s="106"/>
      <c r="WUJ507" s="35"/>
      <c r="WUK507" s="106"/>
      <c r="WUL507" s="35"/>
      <c r="WUM507" s="106"/>
      <c r="WUN507" s="35"/>
      <c r="WUO507" s="106"/>
      <c r="WUP507" s="35"/>
      <c r="WUQ507" s="106"/>
      <c r="WUR507" s="35"/>
      <c r="WUS507" s="106"/>
      <c r="WUT507" s="35"/>
      <c r="WUU507" s="106"/>
      <c r="WUV507" s="35"/>
      <c r="WUW507" s="106"/>
      <c r="WUX507" s="35"/>
      <c r="WUY507" s="106"/>
      <c r="WUZ507" s="35"/>
      <c r="WVA507" s="106"/>
      <c r="WVB507" s="35"/>
      <c r="WVC507" s="106"/>
      <c r="WVD507" s="35"/>
      <c r="WVE507" s="106"/>
      <c r="WVF507" s="35"/>
      <c r="WVG507" s="106"/>
      <c r="WVH507" s="35"/>
      <c r="WVI507" s="106"/>
      <c r="WVJ507" s="35"/>
      <c r="WVK507" s="106"/>
      <c r="WVL507" s="35"/>
      <c r="WVM507" s="106"/>
      <c r="WVN507" s="35"/>
      <c r="WVO507" s="106"/>
      <c r="WVP507" s="35"/>
      <c r="WVQ507" s="106"/>
      <c r="WVR507" s="35"/>
      <c r="WVS507" s="106"/>
      <c r="WVT507" s="35"/>
      <c r="WVU507" s="106"/>
      <c r="WVV507" s="35"/>
      <c r="WVW507" s="106"/>
      <c r="WVX507" s="35"/>
      <c r="WVY507" s="106"/>
      <c r="WVZ507" s="35"/>
      <c r="WWA507" s="106"/>
      <c r="WWB507" s="35"/>
      <c r="WWC507" s="106"/>
      <c r="WWD507" s="35"/>
      <c r="WWE507" s="106"/>
      <c r="WWF507" s="35"/>
      <c r="WWG507" s="106"/>
      <c r="WWH507" s="35"/>
      <c r="WWI507" s="106"/>
      <c r="WWJ507" s="35"/>
      <c r="WWK507" s="106"/>
      <c r="WWL507" s="35"/>
      <c r="WWM507" s="106"/>
      <c r="WWN507" s="35"/>
      <c r="WWO507" s="106"/>
      <c r="WWP507" s="35"/>
      <c r="WWQ507" s="106"/>
      <c r="WWR507" s="35"/>
      <c r="WWS507" s="106"/>
      <c r="WWT507" s="35"/>
      <c r="WWU507" s="106"/>
      <c r="WWV507" s="35"/>
      <c r="WWW507" s="106"/>
      <c r="WWX507" s="35"/>
      <c r="WWY507" s="106"/>
      <c r="WWZ507" s="35"/>
      <c r="WXA507" s="106"/>
      <c r="WXB507" s="35"/>
      <c r="WXC507" s="106"/>
      <c r="WXD507" s="35"/>
      <c r="WXE507" s="106"/>
      <c r="WXF507" s="35"/>
      <c r="WXG507" s="106"/>
      <c r="WXH507" s="35"/>
      <c r="WXI507" s="106"/>
      <c r="WXJ507" s="35"/>
      <c r="WXK507" s="106"/>
      <c r="WXL507" s="35"/>
      <c r="WXM507" s="106"/>
      <c r="WXN507" s="35"/>
      <c r="WXO507" s="106"/>
      <c r="WXP507" s="35"/>
      <c r="WXQ507" s="106"/>
      <c r="WXR507" s="35"/>
      <c r="WXS507" s="106"/>
      <c r="WXT507" s="35"/>
      <c r="WXU507" s="106"/>
      <c r="WXV507" s="35"/>
      <c r="WXW507" s="106"/>
      <c r="WXX507" s="35"/>
      <c r="WXY507" s="106"/>
      <c r="WXZ507" s="35"/>
      <c r="WYA507" s="106"/>
      <c r="WYB507" s="35"/>
      <c r="WYC507" s="106"/>
      <c r="WYD507" s="35"/>
      <c r="WYE507" s="106"/>
      <c r="WYF507" s="35"/>
      <c r="WYG507" s="106"/>
      <c r="WYH507" s="35"/>
      <c r="WYI507" s="106"/>
      <c r="WYJ507" s="35"/>
      <c r="WYK507" s="106"/>
      <c r="WYL507" s="35"/>
      <c r="WYM507" s="106"/>
      <c r="WYN507" s="35"/>
      <c r="WYO507" s="106"/>
      <c r="WYP507" s="35"/>
      <c r="WYQ507" s="106"/>
      <c r="WYR507" s="35"/>
      <c r="WYS507" s="106"/>
      <c r="WYT507" s="35"/>
      <c r="WYU507" s="106"/>
      <c r="WYV507" s="35"/>
      <c r="WYW507" s="106"/>
      <c r="WYX507" s="35"/>
      <c r="WYY507" s="106"/>
      <c r="WYZ507" s="35"/>
      <c r="WZA507" s="106"/>
      <c r="WZB507" s="35"/>
      <c r="WZC507" s="106"/>
      <c r="WZD507" s="35"/>
      <c r="WZE507" s="106"/>
      <c r="WZF507" s="35"/>
      <c r="WZG507" s="106"/>
      <c r="WZH507" s="35"/>
      <c r="WZI507" s="106"/>
      <c r="WZJ507" s="35"/>
      <c r="WZK507" s="106"/>
      <c r="WZL507" s="35"/>
      <c r="WZM507" s="106"/>
      <c r="WZN507" s="35"/>
      <c r="WZO507" s="106"/>
      <c r="WZP507" s="35"/>
      <c r="WZQ507" s="106"/>
      <c r="WZR507" s="35"/>
      <c r="WZS507" s="106"/>
      <c r="WZT507" s="35"/>
      <c r="WZU507" s="106"/>
      <c r="WZV507" s="35"/>
      <c r="WZW507" s="106"/>
      <c r="WZX507" s="35"/>
      <c r="WZY507" s="106"/>
      <c r="WZZ507" s="35"/>
      <c r="XAA507" s="106"/>
      <c r="XAB507" s="35"/>
      <c r="XAC507" s="106"/>
      <c r="XAD507" s="35"/>
      <c r="XAE507" s="106"/>
      <c r="XAF507" s="35"/>
      <c r="XAG507" s="106"/>
      <c r="XAH507" s="35"/>
      <c r="XAI507" s="106"/>
      <c r="XAJ507" s="35"/>
      <c r="XAK507" s="106"/>
      <c r="XAL507" s="35"/>
      <c r="XAM507" s="106"/>
      <c r="XAN507" s="35"/>
      <c r="XAO507" s="106"/>
      <c r="XAP507" s="35"/>
      <c r="XAQ507" s="106"/>
      <c r="XAR507" s="35"/>
      <c r="XAS507" s="106"/>
      <c r="XAT507" s="35"/>
      <c r="XAU507" s="106"/>
      <c r="XAV507" s="35"/>
      <c r="XAW507" s="106"/>
      <c r="XAX507" s="35"/>
      <c r="XAY507" s="106"/>
      <c r="XAZ507" s="35"/>
      <c r="XBA507" s="106"/>
      <c r="XBB507" s="35"/>
      <c r="XBC507" s="106"/>
      <c r="XBD507" s="35"/>
      <c r="XBE507" s="106"/>
      <c r="XBF507" s="35"/>
      <c r="XBG507" s="106"/>
      <c r="XBH507" s="35"/>
      <c r="XBI507" s="106"/>
      <c r="XBJ507" s="35"/>
      <c r="XBK507" s="106"/>
      <c r="XBL507" s="35"/>
      <c r="XBM507" s="106"/>
      <c r="XBN507" s="35"/>
      <c r="XBO507" s="106"/>
      <c r="XBP507" s="35"/>
      <c r="XBQ507" s="106"/>
      <c r="XBR507" s="35"/>
      <c r="XBS507" s="106"/>
      <c r="XBT507" s="35"/>
      <c r="XBU507" s="106"/>
      <c r="XBV507" s="35"/>
      <c r="XBW507" s="106"/>
      <c r="XBX507" s="35"/>
      <c r="XBY507" s="106"/>
      <c r="XBZ507" s="35"/>
      <c r="XCA507" s="106"/>
      <c r="XCB507" s="35"/>
      <c r="XCC507" s="106"/>
      <c r="XCD507" s="35"/>
      <c r="XCE507" s="106"/>
      <c r="XCF507" s="35"/>
      <c r="XCG507" s="106"/>
      <c r="XCH507" s="35"/>
      <c r="XCI507" s="106"/>
      <c r="XCJ507" s="35"/>
      <c r="XCK507" s="106"/>
      <c r="XCL507" s="35"/>
      <c r="XCM507" s="106"/>
      <c r="XCN507" s="35"/>
      <c r="XCO507" s="106"/>
      <c r="XCP507" s="35"/>
      <c r="XCQ507" s="106"/>
      <c r="XCR507" s="35"/>
      <c r="XCS507" s="106"/>
      <c r="XCT507" s="35"/>
      <c r="XCU507" s="106"/>
      <c r="XCV507" s="35"/>
      <c r="XCW507" s="106"/>
      <c r="XCX507" s="35"/>
      <c r="XCY507" s="106"/>
      <c r="XCZ507" s="35"/>
      <c r="XDA507" s="106"/>
      <c r="XDB507" s="35"/>
      <c r="XDC507" s="106"/>
      <c r="XDD507" s="35"/>
      <c r="XDE507" s="106"/>
      <c r="XDF507" s="35"/>
      <c r="XDG507" s="106"/>
      <c r="XDH507" s="35"/>
      <c r="XDI507" s="106"/>
      <c r="XDJ507" s="35"/>
      <c r="XDK507" s="106"/>
      <c r="XDL507" s="35"/>
      <c r="XDM507" s="106"/>
      <c r="XDN507" s="35"/>
      <c r="XDO507" s="106"/>
      <c r="XDP507" s="35"/>
      <c r="XDQ507" s="106"/>
      <c r="XDR507" s="35"/>
      <c r="XDS507" s="106"/>
      <c r="XDT507" s="35"/>
      <c r="XDU507" s="106"/>
      <c r="XDV507" s="35"/>
      <c r="XDW507" s="106"/>
      <c r="XDX507" s="35"/>
      <c r="XDY507" s="106"/>
      <c r="XDZ507" s="35"/>
      <c r="XEA507" s="106"/>
      <c r="XEB507" s="35"/>
      <c r="XEC507" s="106"/>
      <c r="XED507" s="35"/>
      <c r="XEE507" s="106"/>
      <c r="XEF507" s="35"/>
      <c r="XEG507" s="106"/>
      <c r="XEH507" s="35"/>
      <c r="XEI507" s="106"/>
      <c r="XEJ507" s="35"/>
      <c r="XEK507" s="106"/>
      <c r="XEL507" s="35"/>
      <c r="XEM507" s="106"/>
      <c r="XEN507" s="35"/>
      <c r="XEO507" s="106"/>
      <c r="XEP507" s="35"/>
      <c r="XEQ507" s="106"/>
    </row>
    <row r="508" spans="1:16371" customFormat="1" ht="15" customHeight="1">
      <c r="B508" s="314">
        <v>490</v>
      </c>
      <c r="C508" s="452" t="s">
        <v>1856</v>
      </c>
      <c r="D508" s="457" t="s">
        <v>203</v>
      </c>
      <c r="E508" s="457">
        <v>12321</v>
      </c>
      <c r="F508" s="452" t="s">
        <v>41</v>
      </c>
      <c r="G508" s="457">
        <v>522301</v>
      </c>
      <c r="H508" s="66" t="s">
        <v>39</v>
      </c>
      <c r="I508" s="430" t="s">
        <v>2283</v>
      </c>
      <c r="J508" s="259">
        <v>11</v>
      </c>
      <c r="K508" s="381">
        <v>9</v>
      </c>
      <c r="L508" s="196" t="s">
        <v>1996</v>
      </c>
      <c r="M508" s="381">
        <v>0</v>
      </c>
      <c r="N508" s="381">
        <v>0</v>
      </c>
      <c r="O508" s="68" t="s">
        <v>1054</v>
      </c>
      <c r="P508" s="68" t="s">
        <v>93</v>
      </c>
      <c r="Q508" s="197"/>
      <c r="R508" s="120"/>
      <c r="S508" s="120"/>
    </row>
    <row r="509" spans="1:16371" customFormat="1" ht="15" customHeight="1">
      <c r="B509" s="22">
        <v>498</v>
      </c>
      <c r="C509" s="452" t="s">
        <v>1856</v>
      </c>
      <c r="D509" s="457" t="s">
        <v>203</v>
      </c>
      <c r="E509" s="457">
        <v>12321</v>
      </c>
      <c r="F509" s="452" t="s">
        <v>33</v>
      </c>
      <c r="G509" s="457">
        <v>514101</v>
      </c>
      <c r="H509" s="66" t="s">
        <v>68</v>
      </c>
      <c r="I509" s="423" t="s">
        <v>2285</v>
      </c>
      <c r="J509" s="259">
        <v>14</v>
      </c>
      <c r="K509" s="381">
        <v>13</v>
      </c>
      <c r="L509" s="196" t="s">
        <v>1996</v>
      </c>
      <c r="M509" s="381">
        <v>0</v>
      </c>
      <c r="N509" s="381">
        <v>0</v>
      </c>
      <c r="O509" s="68" t="s">
        <v>1054</v>
      </c>
      <c r="P509" s="68" t="s">
        <v>93</v>
      </c>
      <c r="Q509" s="197"/>
      <c r="R509" s="120"/>
      <c r="S509" s="120"/>
    </row>
    <row r="510" spans="1:16371" customFormat="1" ht="15" customHeight="1">
      <c r="B510" s="314">
        <v>508</v>
      </c>
      <c r="C510" s="515" t="s">
        <v>1870</v>
      </c>
      <c r="D510" s="457" t="s">
        <v>952</v>
      </c>
      <c r="E510" s="457">
        <v>14928</v>
      </c>
      <c r="F510" s="515" t="s">
        <v>31</v>
      </c>
      <c r="G510" s="457">
        <v>723103</v>
      </c>
      <c r="H510" s="66" t="s">
        <v>67</v>
      </c>
      <c r="I510" s="423" t="s">
        <v>2282</v>
      </c>
      <c r="J510" s="133">
        <v>1</v>
      </c>
      <c r="K510" s="382">
        <v>0</v>
      </c>
      <c r="L510" s="66" t="s">
        <v>1994</v>
      </c>
      <c r="M510" s="382">
        <v>0</v>
      </c>
      <c r="N510" s="382">
        <v>0</v>
      </c>
      <c r="O510" s="87" t="s">
        <v>1054</v>
      </c>
      <c r="P510" s="87" t="s">
        <v>93</v>
      </c>
      <c r="Q510" s="197"/>
      <c r="R510" s="120"/>
      <c r="S510" s="120"/>
    </row>
    <row r="511" spans="1:16371" customFormat="1" ht="15" customHeight="1">
      <c r="B511" s="66">
        <v>507</v>
      </c>
      <c r="C511" s="452" t="s">
        <v>1870</v>
      </c>
      <c r="D511" s="457" t="s">
        <v>952</v>
      </c>
      <c r="E511" s="457">
        <v>14928</v>
      </c>
      <c r="F511" s="452" t="s">
        <v>172</v>
      </c>
      <c r="G511" s="457">
        <v>722204</v>
      </c>
      <c r="H511" s="66" t="s">
        <v>164</v>
      </c>
      <c r="I511" s="424" t="s">
        <v>2282</v>
      </c>
      <c r="J511" s="133">
        <v>3</v>
      </c>
      <c r="K511" s="382">
        <v>0</v>
      </c>
      <c r="L511" s="66" t="s">
        <v>1994</v>
      </c>
      <c r="M511" s="382">
        <v>0</v>
      </c>
      <c r="N511" s="382">
        <v>0</v>
      </c>
      <c r="O511" s="68" t="s">
        <v>1054</v>
      </c>
      <c r="P511" s="68" t="s">
        <v>93</v>
      </c>
      <c r="Q511" s="197"/>
      <c r="R511" s="120"/>
      <c r="S511" s="120"/>
    </row>
    <row r="512" spans="1:16371" customFormat="1" ht="15" customHeight="1">
      <c r="B512" s="22">
        <v>510</v>
      </c>
      <c r="C512" s="452" t="s">
        <v>1870</v>
      </c>
      <c r="D512" s="457" t="s">
        <v>952</v>
      </c>
      <c r="E512" s="457">
        <v>14928</v>
      </c>
      <c r="F512" s="452" t="s">
        <v>33</v>
      </c>
      <c r="G512" s="457">
        <v>514101</v>
      </c>
      <c r="H512" s="66" t="s">
        <v>68</v>
      </c>
      <c r="I512" s="423" t="s">
        <v>2285</v>
      </c>
      <c r="J512" s="133">
        <v>4</v>
      </c>
      <c r="K512" s="382">
        <v>4</v>
      </c>
      <c r="L512" s="66" t="s">
        <v>1994</v>
      </c>
      <c r="M512" s="382">
        <v>0</v>
      </c>
      <c r="N512" s="382">
        <v>0</v>
      </c>
      <c r="O512" s="68" t="s">
        <v>1054</v>
      </c>
      <c r="P512" s="68" t="s">
        <v>93</v>
      </c>
      <c r="Q512" s="197"/>
      <c r="R512" s="120"/>
      <c r="S512" s="120"/>
    </row>
    <row r="513" spans="2:19" customFormat="1" ht="15" customHeight="1">
      <c r="B513" s="66">
        <v>504</v>
      </c>
      <c r="C513" s="452" t="s">
        <v>1870</v>
      </c>
      <c r="D513" s="457" t="s">
        <v>952</v>
      </c>
      <c r="E513" s="457">
        <v>14928</v>
      </c>
      <c r="F513" s="452" t="s">
        <v>40</v>
      </c>
      <c r="G513" s="457">
        <v>512001</v>
      </c>
      <c r="H513" s="66" t="s">
        <v>72</v>
      </c>
      <c r="I513" s="424" t="s">
        <v>2282</v>
      </c>
      <c r="J513" s="436">
        <v>6</v>
      </c>
      <c r="K513" s="489">
        <v>0</v>
      </c>
      <c r="L513" s="66" t="s">
        <v>1994</v>
      </c>
      <c r="M513" s="382">
        <v>0</v>
      </c>
      <c r="N513" s="382">
        <v>0</v>
      </c>
      <c r="O513" s="68" t="s">
        <v>1054</v>
      </c>
      <c r="P513" s="68" t="s">
        <v>93</v>
      </c>
      <c r="Q513" s="197"/>
      <c r="R513" s="120"/>
      <c r="S513" s="120"/>
    </row>
    <row r="514" spans="2:19" customFormat="1" ht="15" customHeight="1">
      <c r="B514" s="66">
        <v>509</v>
      </c>
      <c r="C514" s="452" t="s">
        <v>1870</v>
      </c>
      <c r="D514" s="457" t="s">
        <v>952</v>
      </c>
      <c r="E514" s="457">
        <v>14928</v>
      </c>
      <c r="F514" s="452" t="s">
        <v>41</v>
      </c>
      <c r="G514" s="457">
        <v>522301</v>
      </c>
      <c r="H514" s="66" t="s">
        <v>39</v>
      </c>
      <c r="I514" s="430" t="s">
        <v>2283</v>
      </c>
      <c r="J514" s="133">
        <v>7</v>
      </c>
      <c r="K514" s="382">
        <v>7</v>
      </c>
      <c r="L514" s="66" t="s">
        <v>1994</v>
      </c>
      <c r="M514" s="382">
        <v>0</v>
      </c>
      <c r="N514" s="382">
        <v>0</v>
      </c>
      <c r="O514" s="68" t="s">
        <v>1054</v>
      </c>
      <c r="P514" s="68" t="s">
        <v>93</v>
      </c>
      <c r="Q514" s="197"/>
      <c r="R514" s="120"/>
      <c r="S514" s="120"/>
    </row>
    <row r="515" spans="2:19" customFormat="1" ht="15" customHeight="1">
      <c r="B515" s="591">
        <v>511</v>
      </c>
      <c r="C515" s="452" t="s">
        <v>1870</v>
      </c>
      <c r="D515" s="457" t="s">
        <v>952</v>
      </c>
      <c r="E515" s="457">
        <v>14928</v>
      </c>
      <c r="F515" s="515" t="s">
        <v>35</v>
      </c>
      <c r="G515" s="457">
        <v>741103</v>
      </c>
      <c r="H515" s="66" t="s">
        <v>49</v>
      </c>
      <c r="I515" s="426" t="s">
        <v>2279</v>
      </c>
      <c r="J515" s="133">
        <v>9</v>
      </c>
      <c r="K515" s="382">
        <v>0</v>
      </c>
      <c r="L515" s="66" t="s">
        <v>1994</v>
      </c>
      <c r="M515" s="382">
        <v>0</v>
      </c>
      <c r="N515" s="382">
        <v>0</v>
      </c>
      <c r="O515" s="68" t="s">
        <v>1054</v>
      </c>
      <c r="P515" s="68" t="s">
        <v>93</v>
      </c>
      <c r="Q515" s="197"/>
      <c r="R515" s="120"/>
      <c r="S515" s="120"/>
    </row>
    <row r="516" spans="2:19" customFormat="1" ht="15" customHeight="1">
      <c r="B516" s="314">
        <v>505</v>
      </c>
      <c r="C516" s="452" t="s">
        <v>1870</v>
      </c>
      <c r="D516" s="457" t="s">
        <v>952</v>
      </c>
      <c r="E516" s="457">
        <v>14928</v>
      </c>
      <c r="F516" s="452" t="s">
        <v>91</v>
      </c>
      <c r="G516" s="457">
        <v>722307</v>
      </c>
      <c r="H516" s="66" t="s">
        <v>74</v>
      </c>
      <c r="I516" s="424" t="s">
        <v>2284</v>
      </c>
      <c r="J516" s="133">
        <v>11</v>
      </c>
      <c r="K516" s="560">
        <v>0</v>
      </c>
      <c r="L516" s="66" t="s">
        <v>1994</v>
      </c>
      <c r="M516" s="382">
        <v>0</v>
      </c>
      <c r="N516" s="382">
        <v>0</v>
      </c>
      <c r="O516" s="68" t="s">
        <v>1054</v>
      </c>
      <c r="P516" s="68" t="s">
        <v>93</v>
      </c>
      <c r="Q516" s="120"/>
      <c r="R516" s="120"/>
      <c r="S516" s="120"/>
    </row>
    <row r="517" spans="2:19" customFormat="1" ht="15" customHeight="1">
      <c r="B517" s="66">
        <v>506</v>
      </c>
      <c r="C517" s="452" t="s">
        <v>1870</v>
      </c>
      <c r="D517" s="457" t="s">
        <v>952</v>
      </c>
      <c r="E517" s="457">
        <v>14928</v>
      </c>
      <c r="F517" s="452" t="s">
        <v>91</v>
      </c>
      <c r="G517" s="457">
        <v>722307</v>
      </c>
      <c r="H517" s="66" t="s">
        <v>74</v>
      </c>
      <c r="I517" s="424" t="s">
        <v>2281</v>
      </c>
      <c r="J517" s="133">
        <v>15</v>
      </c>
      <c r="K517" s="560">
        <v>2</v>
      </c>
      <c r="L517" s="66" t="s">
        <v>1994</v>
      </c>
      <c r="M517" s="382">
        <v>0</v>
      </c>
      <c r="N517" s="382">
        <v>0</v>
      </c>
      <c r="O517" s="68" t="s">
        <v>1054</v>
      </c>
      <c r="P517" s="68" t="s">
        <v>93</v>
      </c>
      <c r="Q517" s="197"/>
      <c r="R517" s="120"/>
      <c r="S517" s="120"/>
    </row>
    <row r="518" spans="2:19" customFormat="1" ht="15" customHeight="1">
      <c r="B518" s="22">
        <v>512</v>
      </c>
      <c r="C518" s="452" t="s">
        <v>1843</v>
      </c>
      <c r="D518" s="457" t="s">
        <v>95</v>
      </c>
      <c r="E518" s="457">
        <v>92542</v>
      </c>
      <c r="F518" s="452" t="s">
        <v>52</v>
      </c>
      <c r="G518" s="457">
        <v>751204</v>
      </c>
      <c r="H518" s="66" t="s">
        <v>61</v>
      </c>
      <c r="I518" s="65"/>
      <c r="J518" s="481">
        <v>0</v>
      </c>
      <c r="K518" s="382">
        <v>0</v>
      </c>
      <c r="L518" s="66"/>
      <c r="M518" s="382">
        <v>0</v>
      </c>
      <c r="N518" s="382">
        <v>0</v>
      </c>
      <c r="O518" s="68"/>
      <c r="P518" s="349"/>
      <c r="Q518" s="197" t="s">
        <v>188</v>
      </c>
      <c r="R518" s="120"/>
      <c r="S518" s="120"/>
    </row>
    <row r="519" spans="2:19" customFormat="1" ht="15" customHeight="1">
      <c r="B519" s="66">
        <v>513</v>
      </c>
      <c r="C519" s="452" t="s">
        <v>1871</v>
      </c>
      <c r="D519" s="457" t="s">
        <v>95</v>
      </c>
      <c r="E519" s="457">
        <v>34791</v>
      </c>
      <c r="F519" s="452" t="s">
        <v>30</v>
      </c>
      <c r="G519" s="457">
        <v>752205</v>
      </c>
      <c r="H519" s="66" t="s">
        <v>62</v>
      </c>
      <c r="I519" s="73"/>
      <c r="J519" s="481">
        <v>0</v>
      </c>
      <c r="K519" s="358">
        <v>0</v>
      </c>
      <c r="L519" s="128" t="s">
        <v>1994</v>
      </c>
      <c r="M519" s="358">
        <v>0</v>
      </c>
      <c r="N519" s="358">
        <v>0</v>
      </c>
      <c r="O519" s="68" t="s">
        <v>101</v>
      </c>
      <c r="P519" s="349" t="s">
        <v>692</v>
      </c>
      <c r="Q519" s="197"/>
      <c r="R519" s="448"/>
      <c r="S519" s="120"/>
    </row>
    <row r="520" spans="2:19" customFormat="1" ht="12.75" customHeight="1">
      <c r="B520" s="314">
        <v>514</v>
      </c>
      <c r="C520" s="452" t="s">
        <v>1871</v>
      </c>
      <c r="D520" s="457" t="s">
        <v>95</v>
      </c>
      <c r="E520" s="457">
        <v>34791</v>
      </c>
      <c r="F520" s="452" t="s">
        <v>206</v>
      </c>
      <c r="G520" s="457">
        <v>742117</v>
      </c>
      <c r="H520" s="66" t="s">
        <v>181</v>
      </c>
      <c r="I520" s="73"/>
      <c r="J520" s="481">
        <v>0</v>
      </c>
      <c r="K520" s="358">
        <v>0</v>
      </c>
      <c r="L520" s="128" t="s">
        <v>1994</v>
      </c>
      <c r="M520" s="358">
        <v>0</v>
      </c>
      <c r="N520" s="358">
        <v>0</v>
      </c>
      <c r="O520" s="68" t="s">
        <v>1981</v>
      </c>
      <c r="P520" s="68" t="s">
        <v>679</v>
      </c>
      <c r="Q520" s="197"/>
      <c r="R520" s="271"/>
      <c r="S520" s="120"/>
    </row>
    <row r="521" spans="2:19" customFormat="1" ht="15" customHeight="1">
      <c r="B521" s="22">
        <v>515</v>
      </c>
      <c r="C521" s="452" t="s">
        <v>1871</v>
      </c>
      <c r="D521" s="457" t="s">
        <v>95</v>
      </c>
      <c r="E521" s="457">
        <v>34791</v>
      </c>
      <c r="F521" s="452" t="s">
        <v>465</v>
      </c>
      <c r="G521" s="457">
        <v>432106</v>
      </c>
      <c r="H521" s="66" t="s">
        <v>217</v>
      </c>
      <c r="I521" s="73"/>
      <c r="J521" s="481">
        <v>0</v>
      </c>
      <c r="K521" s="358">
        <v>0</v>
      </c>
      <c r="L521" s="196" t="s">
        <v>1996</v>
      </c>
      <c r="M521" s="358">
        <v>0</v>
      </c>
      <c r="N521" s="358">
        <v>0</v>
      </c>
      <c r="O521" s="68" t="s">
        <v>1979</v>
      </c>
      <c r="P521" s="68" t="s">
        <v>37</v>
      </c>
      <c r="Q521" s="120"/>
      <c r="R521" s="120"/>
      <c r="S521" s="120"/>
    </row>
    <row r="522" spans="2:19" customFormat="1" ht="15" customHeight="1">
      <c r="B522" s="314">
        <v>520</v>
      </c>
      <c r="C522" s="452" t="s">
        <v>1871</v>
      </c>
      <c r="D522" s="457" t="s">
        <v>95</v>
      </c>
      <c r="E522" s="457">
        <v>34791</v>
      </c>
      <c r="F522" s="452" t="s">
        <v>171</v>
      </c>
      <c r="G522" s="457">
        <v>712618</v>
      </c>
      <c r="H522" s="66" t="s">
        <v>77</v>
      </c>
      <c r="I522" s="73"/>
      <c r="J522" s="481">
        <v>0</v>
      </c>
      <c r="K522" s="358">
        <v>0</v>
      </c>
      <c r="L522" s="128" t="s">
        <v>1994</v>
      </c>
      <c r="M522" s="358">
        <v>0</v>
      </c>
      <c r="N522" s="358">
        <v>0</v>
      </c>
      <c r="O522" s="68" t="s">
        <v>1981</v>
      </c>
      <c r="P522" s="68" t="s">
        <v>679</v>
      </c>
      <c r="Q522" s="197"/>
      <c r="R522" s="120"/>
      <c r="S522" s="120"/>
    </row>
    <row r="523" spans="2:19" customFormat="1" ht="15" customHeight="1">
      <c r="B523" s="66">
        <v>525</v>
      </c>
      <c r="C523" s="452" t="s">
        <v>1871</v>
      </c>
      <c r="D523" s="457" t="s">
        <v>95</v>
      </c>
      <c r="E523" s="457">
        <v>34791</v>
      </c>
      <c r="F523" s="452" t="s">
        <v>40</v>
      </c>
      <c r="G523" s="457">
        <v>512001</v>
      </c>
      <c r="H523" s="66" t="s">
        <v>72</v>
      </c>
      <c r="I523" s="73"/>
      <c r="J523" s="481">
        <v>0</v>
      </c>
      <c r="K523" s="382">
        <v>0</v>
      </c>
      <c r="L523" s="66" t="s">
        <v>1996</v>
      </c>
      <c r="M523" s="382">
        <v>0</v>
      </c>
      <c r="N523" s="382">
        <v>0</v>
      </c>
      <c r="O523" s="68" t="s">
        <v>1054</v>
      </c>
      <c r="P523" s="68" t="s">
        <v>93</v>
      </c>
      <c r="Q523" s="359"/>
      <c r="R523" s="359"/>
      <c r="S523" s="359"/>
    </row>
    <row r="524" spans="2:19" customFormat="1" ht="15" customHeight="1">
      <c r="B524" s="22">
        <v>516</v>
      </c>
      <c r="C524" s="452" t="s">
        <v>1843</v>
      </c>
      <c r="D524" s="457" t="s">
        <v>95</v>
      </c>
      <c r="E524" s="457">
        <v>92542</v>
      </c>
      <c r="F524" s="452" t="s">
        <v>30</v>
      </c>
      <c r="G524" s="457">
        <v>752205</v>
      </c>
      <c r="H524" s="66" t="s">
        <v>62</v>
      </c>
      <c r="I524" s="424" t="s">
        <v>2280</v>
      </c>
      <c r="J524" s="133">
        <v>1</v>
      </c>
      <c r="K524" s="382">
        <v>0</v>
      </c>
      <c r="L524" s="66" t="s">
        <v>1994</v>
      </c>
      <c r="M524" s="382">
        <v>1</v>
      </c>
      <c r="N524" s="382">
        <v>0</v>
      </c>
      <c r="O524" s="68" t="s">
        <v>101</v>
      </c>
      <c r="P524" s="349" t="s">
        <v>692</v>
      </c>
      <c r="Q524" s="592"/>
      <c r="R524" s="120"/>
      <c r="S524" s="120"/>
    </row>
    <row r="525" spans="2:19" customFormat="1" ht="15" customHeight="1">
      <c r="B525" s="314">
        <v>517</v>
      </c>
      <c r="C525" s="452" t="s">
        <v>1843</v>
      </c>
      <c r="D525" s="457" t="s">
        <v>95</v>
      </c>
      <c r="E525" s="457">
        <v>92542</v>
      </c>
      <c r="F525" s="452" t="s">
        <v>41</v>
      </c>
      <c r="G525" s="457">
        <v>522301</v>
      </c>
      <c r="H525" s="66" t="s">
        <v>39</v>
      </c>
      <c r="I525" s="424" t="s">
        <v>2291</v>
      </c>
      <c r="J525" s="133">
        <v>1</v>
      </c>
      <c r="K525" s="382">
        <v>1</v>
      </c>
      <c r="L525" s="196" t="s">
        <v>1996</v>
      </c>
      <c r="M525" s="382">
        <v>1</v>
      </c>
      <c r="N525" s="382">
        <v>1</v>
      </c>
      <c r="O525" s="68" t="s">
        <v>1980</v>
      </c>
      <c r="P525" s="68" t="s">
        <v>190</v>
      </c>
      <c r="Q525" s="197"/>
      <c r="R525" s="120"/>
      <c r="S525" s="120"/>
    </row>
    <row r="526" spans="2:19" customFormat="1" ht="15" customHeight="1">
      <c r="B526" s="66">
        <v>518</v>
      </c>
      <c r="C526" s="452" t="s">
        <v>1843</v>
      </c>
      <c r="D526" s="457" t="s">
        <v>95</v>
      </c>
      <c r="E526" s="457">
        <v>92542</v>
      </c>
      <c r="F526" s="452" t="s">
        <v>34</v>
      </c>
      <c r="G526" s="457">
        <v>751201</v>
      </c>
      <c r="H526" s="66" t="s">
        <v>162</v>
      </c>
      <c r="I526" s="424" t="s">
        <v>2283</v>
      </c>
      <c r="J526" s="133">
        <v>1</v>
      </c>
      <c r="K526" s="382">
        <v>0</v>
      </c>
      <c r="L526" s="66" t="s">
        <v>1994</v>
      </c>
      <c r="M526" s="382">
        <v>1</v>
      </c>
      <c r="N526" s="382">
        <v>0</v>
      </c>
      <c r="O526" s="68" t="s">
        <v>101</v>
      </c>
      <c r="P526" s="349" t="s">
        <v>692</v>
      </c>
      <c r="Q526" s="197"/>
      <c r="R526" s="120"/>
      <c r="S526" s="120"/>
    </row>
    <row r="527" spans="2:19" customFormat="1" ht="15" customHeight="1">
      <c r="B527" s="22">
        <v>521</v>
      </c>
      <c r="C527" s="452" t="s">
        <v>1871</v>
      </c>
      <c r="D527" s="457" t="s">
        <v>95</v>
      </c>
      <c r="E527" s="457">
        <v>34791</v>
      </c>
      <c r="F527" s="452" t="s">
        <v>48</v>
      </c>
      <c r="G527" s="457">
        <v>741203</v>
      </c>
      <c r="H527" s="66" t="s">
        <v>57</v>
      </c>
      <c r="I527" s="424" t="s">
        <v>2368</v>
      </c>
      <c r="J527" s="192">
        <v>1</v>
      </c>
      <c r="K527" s="358">
        <v>0</v>
      </c>
      <c r="L527" s="128" t="s">
        <v>1994</v>
      </c>
      <c r="M527" s="358">
        <v>1</v>
      </c>
      <c r="N527" s="358">
        <v>0</v>
      </c>
      <c r="O527" s="68" t="s">
        <v>1981</v>
      </c>
      <c r="P527" s="68" t="s">
        <v>679</v>
      </c>
      <c r="Q527" s="197"/>
      <c r="R527" s="120"/>
      <c r="S527" s="120"/>
    </row>
    <row r="528" spans="2:19" customFormat="1" ht="15" customHeight="1">
      <c r="B528" s="314">
        <v>523</v>
      </c>
      <c r="C528" s="452" t="s">
        <v>1871</v>
      </c>
      <c r="D528" s="457" t="s">
        <v>95</v>
      </c>
      <c r="E528" s="457">
        <v>34791</v>
      </c>
      <c r="F528" s="452" t="s">
        <v>47</v>
      </c>
      <c r="G528" s="457">
        <v>721306</v>
      </c>
      <c r="H528" s="66" t="s">
        <v>56</v>
      </c>
      <c r="I528" s="423" t="s">
        <v>2281</v>
      </c>
      <c r="J528" s="192">
        <v>1</v>
      </c>
      <c r="K528" s="358">
        <v>0</v>
      </c>
      <c r="L528" s="128" t="s">
        <v>1996</v>
      </c>
      <c r="M528" s="358">
        <v>1</v>
      </c>
      <c r="N528" s="358">
        <v>0</v>
      </c>
      <c r="O528" s="68" t="s">
        <v>1054</v>
      </c>
      <c r="P528" s="68" t="s">
        <v>93</v>
      </c>
      <c r="Q528" s="197"/>
      <c r="R528" s="120"/>
      <c r="S528" s="120"/>
    </row>
    <row r="529" spans="2:19" customFormat="1" ht="15" customHeight="1">
      <c r="B529" s="314">
        <v>526</v>
      </c>
      <c r="C529" s="452" t="s">
        <v>1871</v>
      </c>
      <c r="D529" s="457" t="s">
        <v>95</v>
      </c>
      <c r="E529" s="457">
        <v>34791</v>
      </c>
      <c r="F529" s="452" t="s">
        <v>41</v>
      </c>
      <c r="G529" s="457">
        <v>52301</v>
      </c>
      <c r="H529" s="66" t="s">
        <v>39</v>
      </c>
      <c r="I529" s="424" t="s">
        <v>2291</v>
      </c>
      <c r="J529" s="469">
        <v>1</v>
      </c>
      <c r="K529" s="488">
        <v>1</v>
      </c>
      <c r="L529" s="456" t="s">
        <v>1994</v>
      </c>
      <c r="M529" s="488">
        <v>1</v>
      </c>
      <c r="N529" s="488">
        <v>1</v>
      </c>
      <c r="O529" s="68" t="s">
        <v>1980</v>
      </c>
      <c r="P529" s="68" t="s">
        <v>190</v>
      </c>
      <c r="Q529" s="120"/>
      <c r="R529" s="120"/>
      <c r="S529" s="120"/>
    </row>
    <row r="530" spans="2:19" customFormat="1" ht="15" customHeight="1">
      <c r="B530" s="22">
        <v>527</v>
      </c>
      <c r="C530" s="452" t="s">
        <v>1871</v>
      </c>
      <c r="D530" s="457" t="s">
        <v>95</v>
      </c>
      <c r="E530" s="457">
        <v>34791</v>
      </c>
      <c r="F530" s="452" t="s">
        <v>2073</v>
      </c>
      <c r="G530" s="457">
        <v>911205</v>
      </c>
      <c r="H530" s="66" t="s">
        <v>198</v>
      </c>
      <c r="I530" s="425" t="s">
        <v>2282</v>
      </c>
      <c r="J530" s="192">
        <v>1</v>
      </c>
      <c r="K530" s="358">
        <v>0</v>
      </c>
      <c r="L530" s="128" t="s">
        <v>1994</v>
      </c>
      <c r="M530" s="358">
        <v>1</v>
      </c>
      <c r="N530" s="358">
        <v>0</v>
      </c>
      <c r="O530" s="68" t="s">
        <v>873</v>
      </c>
      <c r="P530" s="68" t="s">
        <v>677</v>
      </c>
      <c r="Q530" s="197"/>
      <c r="R530" s="120"/>
      <c r="S530" s="120"/>
    </row>
    <row r="531" spans="2:19" customFormat="1" ht="15" customHeight="1">
      <c r="B531" s="66">
        <v>528</v>
      </c>
      <c r="C531" s="452" t="s">
        <v>1843</v>
      </c>
      <c r="D531" s="457" t="s">
        <v>95</v>
      </c>
      <c r="E531" s="457">
        <v>92542</v>
      </c>
      <c r="F531" s="452" t="s">
        <v>40</v>
      </c>
      <c r="G531" s="457">
        <v>512001</v>
      </c>
      <c r="H531" s="66" t="s">
        <v>72</v>
      </c>
      <c r="I531" s="423" t="s">
        <v>2323</v>
      </c>
      <c r="J531" s="133">
        <v>1</v>
      </c>
      <c r="K531" s="382">
        <v>1</v>
      </c>
      <c r="L531" s="196" t="s">
        <v>1994</v>
      </c>
      <c r="M531" s="382">
        <v>1</v>
      </c>
      <c r="N531" s="382">
        <v>1</v>
      </c>
      <c r="O531" s="68" t="s">
        <v>1980</v>
      </c>
      <c r="P531" s="68" t="s">
        <v>190</v>
      </c>
      <c r="Q531" s="197"/>
      <c r="R531" s="120"/>
      <c r="S531" s="120"/>
    </row>
    <row r="532" spans="2:19" customFormat="1" ht="15" customHeight="1">
      <c r="B532" s="314">
        <v>529</v>
      </c>
      <c r="C532" s="452" t="s">
        <v>1843</v>
      </c>
      <c r="D532" s="457" t="s">
        <v>95</v>
      </c>
      <c r="E532" s="457">
        <v>92542</v>
      </c>
      <c r="F532" s="452" t="s">
        <v>31</v>
      </c>
      <c r="G532" s="457">
        <v>723103</v>
      </c>
      <c r="H532" s="66" t="s">
        <v>67</v>
      </c>
      <c r="I532" s="423" t="s">
        <v>2323</v>
      </c>
      <c r="J532" s="133">
        <v>1</v>
      </c>
      <c r="K532" s="382">
        <v>0</v>
      </c>
      <c r="L532" s="66" t="s">
        <v>1994</v>
      </c>
      <c r="M532" s="382">
        <v>1</v>
      </c>
      <c r="N532" s="382">
        <v>0</v>
      </c>
      <c r="O532" s="68" t="s">
        <v>1980</v>
      </c>
      <c r="P532" s="68" t="s">
        <v>190</v>
      </c>
      <c r="Q532" s="197"/>
      <c r="R532" s="120"/>
      <c r="S532" s="120"/>
    </row>
    <row r="533" spans="2:19" customFormat="1" ht="15" customHeight="1">
      <c r="B533" s="22">
        <v>530</v>
      </c>
      <c r="C533" s="452" t="s">
        <v>1843</v>
      </c>
      <c r="D533" s="457" t="s">
        <v>95</v>
      </c>
      <c r="E533" s="457">
        <v>92542</v>
      </c>
      <c r="F533" s="452" t="s">
        <v>465</v>
      </c>
      <c r="G533" s="457">
        <v>432106</v>
      </c>
      <c r="H533" s="66" t="s">
        <v>217</v>
      </c>
      <c r="I533" s="424" t="s">
        <v>2325</v>
      </c>
      <c r="J533" s="133">
        <v>1</v>
      </c>
      <c r="K533" s="382">
        <v>0</v>
      </c>
      <c r="L533" s="66" t="s">
        <v>1994</v>
      </c>
      <c r="M533" s="382">
        <v>1</v>
      </c>
      <c r="N533" s="382">
        <v>0</v>
      </c>
      <c r="O533" s="64" t="s">
        <v>1061</v>
      </c>
      <c r="P533" s="64" t="s">
        <v>32</v>
      </c>
      <c r="Q533" s="197"/>
      <c r="R533" s="272"/>
      <c r="S533" s="120"/>
    </row>
    <row r="534" spans="2:19" customFormat="1" ht="15" customHeight="1">
      <c r="B534" s="314">
        <v>535</v>
      </c>
      <c r="C534" s="452" t="s">
        <v>1871</v>
      </c>
      <c r="D534" s="457" t="s">
        <v>95</v>
      </c>
      <c r="E534" s="457">
        <v>34791</v>
      </c>
      <c r="F534" s="452" t="s">
        <v>213</v>
      </c>
      <c r="G534" s="457">
        <v>613003</v>
      </c>
      <c r="H534" s="66" t="s">
        <v>456</v>
      </c>
      <c r="I534" s="424" t="s">
        <v>2280</v>
      </c>
      <c r="J534" s="192">
        <v>1</v>
      </c>
      <c r="K534" s="358">
        <v>0</v>
      </c>
      <c r="L534" s="128" t="s">
        <v>1994</v>
      </c>
      <c r="M534" s="358">
        <v>1</v>
      </c>
      <c r="N534" s="358">
        <v>0</v>
      </c>
      <c r="O534" s="68" t="s">
        <v>1981</v>
      </c>
      <c r="P534" s="68" t="s">
        <v>679</v>
      </c>
      <c r="Q534" s="197"/>
      <c r="R534" s="120"/>
      <c r="S534" s="120"/>
    </row>
    <row r="535" spans="2:19" customFormat="1" ht="15" customHeight="1">
      <c r="B535" s="66">
        <v>524</v>
      </c>
      <c r="C535" s="452" t="s">
        <v>1871</v>
      </c>
      <c r="D535" s="457" t="s">
        <v>95</v>
      </c>
      <c r="E535" s="457">
        <v>34791</v>
      </c>
      <c r="F535" s="515" t="s">
        <v>91</v>
      </c>
      <c r="G535" s="457">
        <v>722307</v>
      </c>
      <c r="H535" s="66" t="s">
        <v>74</v>
      </c>
      <c r="I535" s="426" t="s">
        <v>2284</v>
      </c>
      <c r="J535" s="192">
        <v>3</v>
      </c>
      <c r="K535" s="358">
        <v>0</v>
      </c>
      <c r="L535" s="128" t="s">
        <v>1994</v>
      </c>
      <c r="M535" s="358">
        <v>3</v>
      </c>
      <c r="N535" s="358">
        <v>0</v>
      </c>
      <c r="O535" s="68" t="s">
        <v>1054</v>
      </c>
      <c r="P535" s="68" t="s">
        <v>93</v>
      </c>
      <c r="Q535" s="197"/>
      <c r="R535" s="120"/>
      <c r="S535" s="120"/>
    </row>
    <row r="536" spans="2:19" customFormat="1" ht="15" customHeight="1">
      <c r="B536" s="22">
        <v>534</v>
      </c>
      <c r="C536" s="452" t="s">
        <v>1871</v>
      </c>
      <c r="D536" s="457" t="s">
        <v>95</v>
      </c>
      <c r="E536" s="457">
        <v>34791</v>
      </c>
      <c r="F536" s="452" t="s">
        <v>1041</v>
      </c>
      <c r="G536" s="457">
        <v>713203</v>
      </c>
      <c r="H536" s="66" t="s">
        <v>59</v>
      </c>
      <c r="I536" s="424" t="s">
        <v>2285</v>
      </c>
      <c r="J536" s="115">
        <v>3</v>
      </c>
      <c r="K536" s="358">
        <v>0</v>
      </c>
      <c r="L536" s="128" t="s">
        <v>1994</v>
      </c>
      <c r="M536" s="358">
        <v>3</v>
      </c>
      <c r="N536" s="358">
        <v>0</v>
      </c>
      <c r="O536" s="68" t="s">
        <v>101</v>
      </c>
      <c r="P536" s="349" t="s">
        <v>692</v>
      </c>
      <c r="Q536" s="197"/>
      <c r="R536" s="120"/>
      <c r="S536" s="120"/>
    </row>
    <row r="537" spans="2:19" customFormat="1" ht="15" customHeight="1">
      <c r="B537" s="66">
        <v>536</v>
      </c>
      <c r="C537" s="452" t="s">
        <v>1871</v>
      </c>
      <c r="D537" s="457" t="s">
        <v>95</v>
      </c>
      <c r="E537" s="457">
        <v>34791</v>
      </c>
      <c r="F537" s="452" t="s">
        <v>42</v>
      </c>
      <c r="G537" s="472">
        <v>741201</v>
      </c>
      <c r="H537" s="600" t="s">
        <v>161</v>
      </c>
      <c r="I537" s="424" t="s">
        <v>2285</v>
      </c>
      <c r="J537" s="192">
        <v>3</v>
      </c>
      <c r="K537" s="358">
        <v>0</v>
      </c>
      <c r="L537" s="128" t="s">
        <v>1994</v>
      </c>
      <c r="M537" s="358">
        <v>3</v>
      </c>
      <c r="N537" s="358">
        <v>0</v>
      </c>
      <c r="O537" s="68" t="s">
        <v>1981</v>
      </c>
      <c r="P537" s="68" t="s">
        <v>679</v>
      </c>
      <c r="Q537" s="197"/>
      <c r="R537" s="120"/>
      <c r="S537" s="120"/>
    </row>
    <row r="538" spans="2:19" customFormat="1" ht="15" customHeight="1">
      <c r="B538" s="66">
        <v>519</v>
      </c>
      <c r="C538" s="452" t="s">
        <v>1871</v>
      </c>
      <c r="D538" s="457" t="s">
        <v>95</v>
      </c>
      <c r="E538" s="457">
        <v>34791</v>
      </c>
      <c r="F538" s="452" t="s">
        <v>34</v>
      </c>
      <c r="G538" s="457">
        <v>751201</v>
      </c>
      <c r="H538" s="189" t="s">
        <v>162</v>
      </c>
      <c r="I538" s="424" t="s">
        <v>2283</v>
      </c>
      <c r="J538" s="192">
        <v>6</v>
      </c>
      <c r="K538" s="358">
        <v>6</v>
      </c>
      <c r="L538" s="128" t="s">
        <v>1994</v>
      </c>
      <c r="M538" s="358">
        <v>6</v>
      </c>
      <c r="N538" s="358">
        <v>6</v>
      </c>
      <c r="O538" s="68" t="s">
        <v>101</v>
      </c>
      <c r="P538" s="349" t="s">
        <v>692</v>
      </c>
      <c r="Q538" s="197"/>
      <c r="R538" s="120"/>
      <c r="S538" s="120"/>
    </row>
    <row r="539" spans="2:19" customFormat="1" ht="15" customHeight="1">
      <c r="B539" s="22">
        <v>522</v>
      </c>
      <c r="C539" s="452" t="s">
        <v>1871</v>
      </c>
      <c r="D539" s="457" t="s">
        <v>95</v>
      </c>
      <c r="E539" s="457">
        <v>34791</v>
      </c>
      <c r="F539" s="452" t="s">
        <v>1055</v>
      </c>
      <c r="G539" s="457">
        <v>843103</v>
      </c>
      <c r="H539" s="66" t="s">
        <v>165</v>
      </c>
      <c r="I539" s="424" t="s">
        <v>2366</v>
      </c>
      <c r="J539" s="192">
        <v>7</v>
      </c>
      <c r="K539" s="358">
        <v>0</v>
      </c>
      <c r="L539" s="128" t="s">
        <v>1994</v>
      </c>
      <c r="M539" s="358">
        <v>7</v>
      </c>
      <c r="N539" s="358">
        <v>0</v>
      </c>
      <c r="O539" s="68" t="s">
        <v>1981</v>
      </c>
      <c r="P539" s="68" t="s">
        <v>679</v>
      </c>
      <c r="Q539" s="197"/>
      <c r="R539" s="120"/>
      <c r="S539" s="120"/>
    </row>
    <row r="540" spans="2:19" customFormat="1" ht="15" customHeight="1">
      <c r="B540" s="66">
        <v>537</v>
      </c>
      <c r="C540" s="452" t="s">
        <v>1871</v>
      </c>
      <c r="D540" s="457" t="s">
        <v>95</v>
      </c>
      <c r="E540" s="457">
        <v>34791</v>
      </c>
      <c r="F540" s="452" t="s">
        <v>40</v>
      </c>
      <c r="G540" s="457">
        <v>512001</v>
      </c>
      <c r="H540" s="66" t="s">
        <v>72</v>
      </c>
      <c r="I540" s="423" t="s">
        <v>2323</v>
      </c>
      <c r="J540" s="192">
        <v>7</v>
      </c>
      <c r="K540" s="358">
        <v>2</v>
      </c>
      <c r="L540" s="196" t="s">
        <v>1996</v>
      </c>
      <c r="M540" s="358">
        <v>7</v>
      </c>
      <c r="N540" s="358">
        <v>2</v>
      </c>
      <c r="O540" s="68" t="s">
        <v>1980</v>
      </c>
      <c r="P540" s="68" t="s">
        <v>190</v>
      </c>
      <c r="Q540" s="197"/>
      <c r="R540" s="120"/>
      <c r="S540" s="120"/>
    </row>
    <row r="541" spans="2:19" customFormat="1" ht="15" customHeight="1">
      <c r="B541" s="314">
        <v>538</v>
      </c>
      <c r="C541" s="452" t="s">
        <v>1871</v>
      </c>
      <c r="D541" s="457" t="s">
        <v>95</v>
      </c>
      <c r="E541" s="457">
        <v>34791</v>
      </c>
      <c r="F541" s="452" t="s">
        <v>172</v>
      </c>
      <c r="G541" s="457">
        <v>722204</v>
      </c>
      <c r="H541" s="66" t="s">
        <v>164</v>
      </c>
      <c r="I541" s="424" t="s">
        <v>2322</v>
      </c>
      <c r="J541" s="192">
        <v>10</v>
      </c>
      <c r="K541" s="358">
        <v>0</v>
      </c>
      <c r="L541" s="196" t="s">
        <v>1994</v>
      </c>
      <c r="M541" s="358">
        <v>10</v>
      </c>
      <c r="N541" s="358">
        <v>0</v>
      </c>
      <c r="O541" s="68" t="s">
        <v>1980</v>
      </c>
      <c r="P541" s="68" t="s">
        <v>190</v>
      </c>
      <c r="Q541" s="592"/>
      <c r="R541" s="120"/>
      <c r="S541" s="120"/>
    </row>
    <row r="542" spans="2:19" customFormat="1" ht="15" customHeight="1">
      <c r="B542" s="22">
        <v>533</v>
      </c>
      <c r="C542" s="452" t="s">
        <v>1871</v>
      </c>
      <c r="D542" s="457" t="s">
        <v>95</v>
      </c>
      <c r="E542" s="457">
        <v>34791</v>
      </c>
      <c r="F542" s="452" t="s">
        <v>33</v>
      </c>
      <c r="G542" s="457">
        <v>514101</v>
      </c>
      <c r="H542" s="66" t="s">
        <v>68</v>
      </c>
      <c r="I542" s="424" t="s">
        <v>2280</v>
      </c>
      <c r="J542" s="192">
        <v>15</v>
      </c>
      <c r="K542" s="358">
        <v>14</v>
      </c>
      <c r="L542" s="128" t="s">
        <v>2001</v>
      </c>
      <c r="M542" s="358">
        <v>15</v>
      </c>
      <c r="N542" s="358">
        <v>14</v>
      </c>
      <c r="O542" s="68" t="s">
        <v>101</v>
      </c>
      <c r="P542" s="349" t="s">
        <v>692</v>
      </c>
      <c r="Q542" s="197"/>
      <c r="R542" s="120"/>
      <c r="S542" s="120"/>
    </row>
    <row r="543" spans="2:19" customFormat="1" ht="15" customHeight="1">
      <c r="B543" s="66">
        <v>531</v>
      </c>
      <c r="C543" s="452" t="s">
        <v>1871</v>
      </c>
      <c r="D543" s="457" t="s">
        <v>95</v>
      </c>
      <c r="E543" s="457">
        <v>34791</v>
      </c>
      <c r="F543" s="452" t="s">
        <v>31</v>
      </c>
      <c r="G543" s="457">
        <v>723103</v>
      </c>
      <c r="H543" s="66" t="s">
        <v>67</v>
      </c>
      <c r="I543" s="423" t="s">
        <v>2323</v>
      </c>
      <c r="J543" s="192">
        <v>21</v>
      </c>
      <c r="K543" s="358">
        <v>0</v>
      </c>
      <c r="L543" s="196" t="s">
        <v>1996</v>
      </c>
      <c r="M543" s="358">
        <v>21</v>
      </c>
      <c r="N543" s="358">
        <v>0</v>
      </c>
      <c r="O543" s="68" t="s">
        <v>1980</v>
      </c>
      <c r="P543" s="68" t="s">
        <v>190</v>
      </c>
      <c r="Q543" s="197"/>
      <c r="R543" s="120"/>
      <c r="S543" s="120"/>
    </row>
    <row r="544" spans="2:19" customFormat="1" ht="15" customHeight="1">
      <c r="B544" s="314">
        <v>532</v>
      </c>
      <c r="C544" s="452" t="s">
        <v>1871</v>
      </c>
      <c r="D544" s="457" t="s">
        <v>95</v>
      </c>
      <c r="E544" s="457">
        <v>34791</v>
      </c>
      <c r="F544" s="452" t="s">
        <v>35</v>
      </c>
      <c r="G544" s="457">
        <v>741103</v>
      </c>
      <c r="H544" s="66" t="s">
        <v>49</v>
      </c>
      <c r="I544" s="424" t="s">
        <v>2280</v>
      </c>
      <c r="J544" s="192">
        <v>21</v>
      </c>
      <c r="K544" s="358">
        <v>1</v>
      </c>
      <c r="L544" s="128" t="s">
        <v>1994</v>
      </c>
      <c r="M544" s="358">
        <v>21</v>
      </c>
      <c r="N544" s="358">
        <v>1</v>
      </c>
      <c r="O544" s="68" t="s">
        <v>101</v>
      </c>
      <c r="P544" s="349" t="s">
        <v>692</v>
      </c>
      <c r="Q544" s="197"/>
      <c r="R544" s="120"/>
      <c r="S544" s="120"/>
    </row>
    <row r="545" spans="2:19" customFormat="1" ht="15" customHeight="1">
      <c r="B545" s="591">
        <v>544</v>
      </c>
      <c r="C545" s="521" t="s">
        <v>2008</v>
      </c>
      <c r="D545" s="456" t="s">
        <v>173</v>
      </c>
      <c r="E545" s="456">
        <v>81656</v>
      </c>
      <c r="F545" s="452" t="s">
        <v>52</v>
      </c>
      <c r="G545" s="457">
        <v>751204</v>
      </c>
      <c r="H545" s="66" t="s">
        <v>61</v>
      </c>
      <c r="I545" s="73"/>
      <c r="J545" s="481">
        <v>0</v>
      </c>
      <c r="K545" s="381">
        <v>0</v>
      </c>
      <c r="L545" s="66" t="s">
        <v>1994</v>
      </c>
      <c r="M545" s="382">
        <v>0</v>
      </c>
      <c r="N545" s="382">
        <v>0</v>
      </c>
      <c r="O545" s="68" t="s">
        <v>101</v>
      </c>
      <c r="P545" s="349" t="s">
        <v>692</v>
      </c>
      <c r="Q545" s="120"/>
      <c r="R545" s="120"/>
      <c r="S545" s="120"/>
    </row>
    <row r="546" spans="2:19" customFormat="1" ht="16.5" customHeight="1">
      <c r="B546" s="314">
        <v>541</v>
      </c>
      <c r="C546" s="521" t="s">
        <v>2008</v>
      </c>
      <c r="D546" s="456" t="s">
        <v>173</v>
      </c>
      <c r="E546" s="456">
        <v>81656</v>
      </c>
      <c r="F546" s="452" t="s">
        <v>40</v>
      </c>
      <c r="G546" s="457">
        <v>512001</v>
      </c>
      <c r="H546" s="66" t="s">
        <v>72</v>
      </c>
      <c r="I546" s="424" t="s">
        <v>2281</v>
      </c>
      <c r="J546" s="259">
        <v>1</v>
      </c>
      <c r="K546" s="381">
        <v>0</v>
      </c>
      <c r="L546" s="267" t="s">
        <v>1994</v>
      </c>
      <c r="M546" s="554">
        <v>0</v>
      </c>
      <c r="N546" s="554">
        <v>0</v>
      </c>
      <c r="O546" s="68" t="s">
        <v>101</v>
      </c>
      <c r="P546" s="349" t="s">
        <v>692</v>
      </c>
      <c r="Q546" s="197"/>
      <c r="R546" s="120"/>
      <c r="S546" s="120"/>
    </row>
    <row r="547" spans="2:19" customFormat="1" ht="15" customHeight="1">
      <c r="B547" s="66">
        <v>543</v>
      </c>
      <c r="C547" s="521" t="s">
        <v>2008</v>
      </c>
      <c r="D547" s="456" t="s">
        <v>173</v>
      </c>
      <c r="E547" s="456">
        <v>81656</v>
      </c>
      <c r="F547" s="452" t="s">
        <v>171</v>
      </c>
      <c r="G547" s="457">
        <v>712618</v>
      </c>
      <c r="H547" s="66" t="s">
        <v>77</v>
      </c>
      <c r="I547" s="430" t="s">
        <v>2285</v>
      </c>
      <c r="J547" s="259">
        <v>2</v>
      </c>
      <c r="K547" s="381">
        <v>0</v>
      </c>
      <c r="L547" s="66" t="s">
        <v>1994</v>
      </c>
      <c r="M547" s="381">
        <v>2</v>
      </c>
      <c r="N547" s="381">
        <v>0</v>
      </c>
      <c r="O547" s="68" t="s">
        <v>1054</v>
      </c>
      <c r="P547" s="68" t="s">
        <v>93</v>
      </c>
      <c r="Q547" s="592"/>
      <c r="R547" s="120"/>
      <c r="S547" s="120"/>
    </row>
    <row r="548" spans="2:19" customFormat="1" ht="15" customHeight="1">
      <c r="B548" s="22">
        <v>542</v>
      </c>
      <c r="C548" s="521" t="s">
        <v>2008</v>
      </c>
      <c r="D548" s="456" t="s">
        <v>173</v>
      </c>
      <c r="E548" s="456">
        <v>81656</v>
      </c>
      <c r="F548" s="452" t="s">
        <v>31</v>
      </c>
      <c r="G548" s="457">
        <v>723103</v>
      </c>
      <c r="H548" s="66" t="s">
        <v>67</v>
      </c>
      <c r="I548" s="424" t="s">
        <v>2280</v>
      </c>
      <c r="J548" s="259">
        <v>3</v>
      </c>
      <c r="K548" s="381">
        <v>0</v>
      </c>
      <c r="L548" s="66" t="s">
        <v>1994</v>
      </c>
      <c r="M548" s="382">
        <v>0</v>
      </c>
      <c r="N548" s="382">
        <v>0</v>
      </c>
      <c r="O548" s="68" t="s">
        <v>101</v>
      </c>
      <c r="P548" s="349" t="s">
        <v>692</v>
      </c>
      <c r="Q548" s="197"/>
      <c r="R548" s="448"/>
      <c r="S548" s="120"/>
    </row>
    <row r="549" spans="2:19" customFormat="1" ht="15" customHeight="1">
      <c r="B549" s="66">
        <v>539</v>
      </c>
      <c r="C549" s="521" t="s">
        <v>2008</v>
      </c>
      <c r="D549" s="456" t="s">
        <v>173</v>
      </c>
      <c r="E549" s="456">
        <v>81656</v>
      </c>
      <c r="F549" s="515" t="s">
        <v>35</v>
      </c>
      <c r="G549" s="457">
        <v>741103</v>
      </c>
      <c r="H549" s="66" t="s">
        <v>49</v>
      </c>
      <c r="I549" s="424" t="s">
        <v>2280</v>
      </c>
      <c r="J549" s="259">
        <v>4</v>
      </c>
      <c r="K549" s="381">
        <v>0</v>
      </c>
      <c r="L549" s="66" t="s">
        <v>1994</v>
      </c>
      <c r="M549" s="382">
        <v>0</v>
      </c>
      <c r="N549" s="382">
        <v>0</v>
      </c>
      <c r="O549" s="68" t="s">
        <v>101</v>
      </c>
      <c r="P549" s="349" t="s">
        <v>692</v>
      </c>
      <c r="Q549" s="197"/>
      <c r="R549" s="120"/>
      <c r="S549" s="120"/>
    </row>
    <row r="550" spans="2:19" customFormat="1" ht="15" customHeight="1">
      <c r="B550" s="66">
        <v>540</v>
      </c>
      <c r="C550" s="521" t="s">
        <v>2008</v>
      </c>
      <c r="D550" s="456" t="s">
        <v>173</v>
      </c>
      <c r="E550" s="456">
        <v>81656</v>
      </c>
      <c r="F550" s="452" t="s">
        <v>33</v>
      </c>
      <c r="G550" s="457">
        <v>514101</v>
      </c>
      <c r="H550" s="66" t="s">
        <v>68</v>
      </c>
      <c r="I550" s="424" t="s">
        <v>2280</v>
      </c>
      <c r="J550" s="259">
        <v>7</v>
      </c>
      <c r="K550" s="381">
        <v>5</v>
      </c>
      <c r="L550" s="66" t="s">
        <v>1994</v>
      </c>
      <c r="M550" s="382">
        <v>0</v>
      </c>
      <c r="N550" s="382">
        <v>0</v>
      </c>
      <c r="O550" s="68" t="s">
        <v>101</v>
      </c>
      <c r="P550" s="349" t="s">
        <v>692</v>
      </c>
      <c r="Q550" s="197"/>
      <c r="R550" s="120"/>
      <c r="S550" s="120"/>
    </row>
    <row r="551" spans="2:19" customFormat="1" ht="15" customHeight="1">
      <c r="B551" s="22">
        <v>545</v>
      </c>
      <c r="C551" s="521" t="s">
        <v>2008</v>
      </c>
      <c r="D551" s="456" t="s">
        <v>173</v>
      </c>
      <c r="E551" s="456">
        <v>81656</v>
      </c>
      <c r="F551" s="452" t="s">
        <v>41</v>
      </c>
      <c r="G551" s="457">
        <v>522301</v>
      </c>
      <c r="H551" s="66" t="s">
        <v>39</v>
      </c>
      <c r="I551" s="424" t="s">
        <v>2282</v>
      </c>
      <c r="J551" s="259">
        <v>8</v>
      </c>
      <c r="K551" s="381">
        <v>8</v>
      </c>
      <c r="L551" s="66" t="s">
        <v>1994</v>
      </c>
      <c r="M551" s="382">
        <v>0</v>
      </c>
      <c r="N551" s="382">
        <v>0</v>
      </c>
      <c r="O551" s="68" t="s">
        <v>101</v>
      </c>
      <c r="P551" s="349" t="s">
        <v>692</v>
      </c>
      <c r="Q551" s="197"/>
      <c r="R551" s="448"/>
      <c r="S551" s="120"/>
    </row>
    <row r="552" spans="2:19" customFormat="1" ht="15" customHeight="1">
      <c r="B552" s="66">
        <v>546</v>
      </c>
      <c r="C552" s="521" t="s">
        <v>2008</v>
      </c>
      <c r="D552" s="456" t="s">
        <v>173</v>
      </c>
      <c r="E552" s="456">
        <v>81656</v>
      </c>
      <c r="F552" s="573" t="s">
        <v>30</v>
      </c>
      <c r="G552" s="457">
        <v>752205</v>
      </c>
      <c r="H552" s="337" t="s">
        <v>62</v>
      </c>
      <c r="I552" s="424" t="s">
        <v>2290</v>
      </c>
      <c r="J552" s="259">
        <v>12</v>
      </c>
      <c r="K552" s="381">
        <v>0</v>
      </c>
      <c r="L552" s="66" t="s">
        <v>1994</v>
      </c>
      <c r="M552" s="382">
        <v>0</v>
      </c>
      <c r="N552" s="382">
        <v>0</v>
      </c>
      <c r="O552" s="68" t="s">
        <v>101</v>
      </c>
      <c r="P552" s="349" t="s">
        <v>692</v>
      </c>
      <c r="Q552" s="197"/>
      <c r="R552" s="120"/>
      <c r="S552" s="120"/>
    </row>
    <row r="553" spans="2:19" customFormat="1" ht="15" customHeight="1">
      <c r="B553" s="314">
        <v>547</v>
      </c>
      <c r="C553" s="521" t="s">
        <v>2008</v>
      </c>
      <c r="D553" s="456" t="s">
        <v>173</v>
      </c>
      <c r="E553" s="456">
        <v>81656</v>
      </c>
      <c r="F553" s="452" t="s">
        <v>53</v>
      </c>
      <c r="G553" s="457">
        <v>753402</v>
      </c>
      <c r="H553" s="66" t="s">
        <v>63</v>
      </c>
      <c r="I553" s="424" t="s">
        <v>2279</v>
      </c>
      <c r="J553" s="259">
        <v>13</v>
      </c>
      <c r="K553" s="381">
        <v>4</v>
      </c>
      <c r="L553" s="66" t="s">
        <v>1994</v>
      </c>
      <c r="M553" s="382">
        <v>0</v>
      </c>
      <c r="N553" s="382">
        <v>0</v>
      </c>
      <c r="O553" s="68" t="s">
        <v>101</v>
      </c>
      <c r="P553" s="349" t="s">
        <v>692</v>
      </c>
      <c r="Q553" s="197"/>
      <c r="R553" s="120"/>
      <c r="S553" s="120"/>
    </row>
    <row r="554" spans="2:19" customFormat="1" ht="15" customHeight="1">
      <c r="B554" s="22">
        <v>548</v>
      </c>
      <c r="C554" s="452" t="s">
        <v>2012</v>
      </c>
      <c r="D554" s="457" t="s">
        <v>686</v>
      </c>
      <c r="E554" s="565">
        <v>7215</v>
      </c>
      <c r="F554" s="452" t="s">
        <v>31</v>
      </c>
      <c r="G554" s="457">
        <v>723103</v>
      </c>
      <c r="H554" s="66" t="s">
        <v>67</v>
      </c>
      <c r="I554" s="73"/>
      <c r="J554" s="481">
        <v>0</v>
      </c>
      <c r="K554" s="382">
        <v>0</v>
      </c>
      <c r="L554" s="66" t="s">
        <v>1994</v>
      </c>
      <c r="M554" s="382">
        <v>0</v>
      </c>
      <c r="N554" s="382">
        <v>0</v>
      </c>
      <c r="O554" s="68" t="s">
        <v>1933</v>
      </c>
      <c r="P554" s="68" t="s">
        <v>688</v>
      </c>
      <c r="Q554" s="120"/>
      <c r="R554" s="120"/>
      <c r="S554" s="120"/>
    </row>
    <row r="555" spans="2:19" customFormat="1" ht="15" customHeight="1">
      <c r="B555" s="66">
        <v>549</v>
      </c>
      <c r="C555" s="452" t="s">
        <v>2154</v>
      </c>
      <c r="D555" s="457" t="s">
        <v>686</v>
      </c>
      <c r="E555" s="457">
        <v>8467</v>
      </c>
      <c r="F555" s="452" t="s">
        <v>47</v>
      </c>
      <c r="G555" s="457">
        <v>721306</v>
      </c>
      <c r="H555" s="66" t="s">
        <v>56</v>
      </c>
      <c r="I555" s="423" t="s">
        <v>2281</v>
      </c>
      <c r="J555" s="133">
        <v>1</v>
      </c>
      <c r="K555" s="382">
        <v>0</v>
      </c>
      <c r="L555" s="66" t="s">
        <v>1994</v>
      </c>
      <c r="M555" s="382">
        <v>0</v>
      </c>
      <c r="N555" s="382">
        <v>0</v>
      </c>
      <c r="O555" s="64" t="s">
        <v>1054</v>
      </c>
      <c r="P555" s="68" t="s">
        <v>93</v>
      </c>
      <c r="Q555" s="197"/>
      <c r="R555" s="120"/>
      <c r="S555" s="120"/>
    </row>
    <row r="556" spans="2:19" customFormat="1" ht="15" customHeight="1">
      <c r="B556" s="66">
        <v>554</v>
      </c>
      <c r="C556" s="452" t="s">
        <v>2012</v>
      </c>
      <c r="D556" s="457" t="s">
        <v>686</v>
      </c>
      <c r="E556" s="565">
        <v>7215</v>
      </c>
      <c r="F556" s="452" t="s">
        <v>1041</v>
      </c>
      <c r="G556" s="457">
        <v>713203</v>
      </c>
      <c r="H556" s="66" t="s">
        <v>59</v>
      </c>
      <c r="I556" s="424" t="s">
        <v>2283</v>
      </c>
      <c r="J556" s="65">
        <v>1</v>
      </c>
      <c r="K556" s="382">
        <v>0</v>
      </c>
      <c r="L556" s="66" t="s">
        <v>1996</v>
      </c>
      <c r="M556" s="382">
        <v>0</v>
      </c>
      <c r="N556" s="382">
        <v>0</v>
      </c>
      <c r="O556" s="68" t="s">
        <v>1054</v>
      </c>
      <c r="P556" s="68" t="s">
        <v>93</v>
      </c>
      <c r="Q556" s="197"/>
      <c r="R556" s="120"/>
      <c r="S556" s="120"/>
    </row>
    <row r="557" spans="2:19" customFormat="1" ht="15" customHeight="1">
      <c r="B557" s="591">
        <v>553</v>
      </c>
      <c r="C557" s="452" t="s">
        <v>2012</v>
      </c>
      <c r="D557" s="457" t="s">
        <v>686</v>
      </c>
      <c r="E557" s="565">
        <v>7215</v>
      </c>
      <c r="F557" s="452" t="s">
        <v>47</v>
      </c>
      <c r="G557" s="457">
        <v>721306</v>
      </c>
      <c r="H557" s="66" t="s">
        <v>56</v>
      </c>
      <c r="I557" s="423" t="s">
        <v>2281</v>
      </c>
      <c r="J557" s="133">
        <v>2</v>
      </c>
      <c r="K557" s="382">
        <v>0</v>
      </c>
      <c r="L557" s="66" t="s">
        <v>1996</v>
      </c>
      <c r="M557" s="382">
        <v>0</v>
      </c>
      <c r="N557" s="382">
        <v>0</v>
      </c>
      <c r="O557" s="68" t="s">
        <v>1054</v>
      </c>
      <c r="P557" s="68" t="s">
        <v>93</v>
      </c>
      <c r="Q557" s="592"/>
      <c r="R557" s="120"/>
      <c r="S557" s="120"/>
    </row>
    <row r="558" spans="2:19" customFormat="1" ht="15" customHeight="1">
      <c r="B558" s="314">
        <v>556</v>
      </c>
      <c r="C558" s="452" t="s">
        <v>2012</v>
      </c>
      <c r="D558" s="457" t="s">
        <v>686</v>
      </c>
      <c r="E558" s="565">
        <v>7215</v>
      </c>
      <c r="F558" s="452" t="s">
        <v>52</v>
      </c>
      <c r="G558" s="457">
        <v>751204</v>
      </c>
      <c r="H558" s="66" t="s">
        <v>61</v>
      </c>
      <c r="I558" s="424" t="s">
        <v>2285</v>
      </c>
      <c r="J558" s="133">
        <v>2</v>
      </c>
      <c r="K558" s="382">
        <v>0</v>
      </c>
      <c r="L558" s="66" t="s">
        <v>1996</v>
      </c>
      <c r="M558" s="382">
        <v>0</v>
      </c>
      <c r="N558" s="382">
        <v>0</v>
      </c>
      <c r="O558" s="68" t="s">
        <v>1054</v>
      </c>
      <c r="P558" s="68" t="s">
        <v>93</v>
      </c>
      <c r="Q558" s="197"/>
      <c r="R558" s="448"/>
      <c r="S558" s="120"/>
    </row>
    <row r="559" spans="2:19" customFormat="1" ht="15" customHeight="1">
      <c r="B559" s="66">
        <v>551</v>
      </c>
      <c r="C559" s="452" t="s">
        <v>2012</v>
      </c>
      <c r="D559" s="457" t="s">
        <v>686</v>
      </c>
      <c r="E559" s="565">
        <v>7215</v>
      </c>
      <c r="F559" s="452" t="s">
        <v>51</v>
      </c>
      <c r="G559" s="457">
        <v>712905</v>
      </c>
      <c r="H559" s="66" t="s">
        <v>60</v>
      </c>
      <c r="I559" s="424" t="s">
        <v>2280</v>
      </c>
      <c r="J559" s="133">
        <v>3</v>
      </c>
      <c r="K559" s="382">
        <v>0</v>
      </c>
      <c r="L559" s="66" t="s">
        <v>1994</v>
      </c>
      <c r="M559" s="382">
        <v>0</v>
      </c>
      <c r="N559" s="382">
        <v>0</v>
      </c>
      <c r="O559" s="68" t="s">
        <v>1933</v>
      </c>
      <c r="P559" s="68" t="s">
        <v>688</v>
      </c>
      <c r="Q559" s="197"/>
      <c r="R559" s="120"/>
      <c r="S559" s="120"/>
    </row>
    <row r="560" spans="2:19" customFormat="1" ht="15" customHeight="1">
      <c r="B560" s="22">
        <v>552</v>
      </c>
      <c r="C560" s="452" t="s">
        <v>2012</v>
      </c>
      <c r="D560" s="457" t="s">
        <v>686</v>
      </c>
      <c r="E560" s="565">
        <v>7215</v>
      </c>
      <c r="F560" s="452" t="s">
        <v>30</v>
      </c>
      <c r="G560" s="457">
        <v>752205</v>
      </c>
      <c r="H560" s="66" t="s">
        <v>62</v>
      </c>
      <c r="I560" s="426" t="s">
        <v>2280</v>
      </c>
      <c r="J560" s="133">
        <v>5</v>
      </c>
      <c r="K560" s="382">
        <v>0</v>
      </c>
      <c r="L560" s="66" t="s">
        <v>1996</v>
      </c>
      <c r="M560" s="382">
        <v>0</v>
      </c>
      <c r="N560" s="382">
        <v>0</v>
      </c>
      <c r="O560" s="68" t="s">
        <v>1054</v>
      </c>
      <c r="P560" s="68" t="s">
        <v>93</v>
      </c>
      <c r="Q560" s="197"/>
      <c r="R560" s="120"/>
      <c r="S560" s="120"/>
    </row>
    <row r="561" spans="2:19" customFormat="1" ht="15" customHeight="1">
      <c r="B561" s="314">
        <v>550</v>
      </c>
      <c r="C561" s="452" t="s">
        <v>2012</v>
      </c>
      <c r="D561" s="457" t="s">
        <v>686</v>
      </c>
      <c r="E561" s="565">
        <v>7215</v>
      </c>
      <c r="F561" s="452" t="s">
        <v>41</v>
      </c>
      <c r="G561" s="457">
        <v>522301</v>
      </c>
      <c r="H561" s="66" t="s">
        <v>39</v>
      </c>
      <c r="I561" s="424" t="s">
        <v>2340</v>
      </c>
      <c r="J561" s="133">
        <v>11</v>
      </c>
      <c r="K561" s="382">
        <v>5</v>
      </c>
      <c r="L561" s="66" t="s">
        <v>1994</v>
      </c>
      <c r="M561" s="382">
        <v>0</v>
      </c>
      <c r="N561" s="382">
        <v>0</v>
      </c>
      <c r="O561" s="68" t="s">
        <v>1933</v>
      </c>
      <c r="P561" s="68" t="s">
        <v>688</v>
      </c>
      <c r="Q561" s="197"/>
      <c r="R561" s="120"/>
      <c r="S561" s="120"/>
    </row>
    <row r="562" spans="2:19" customFormat="1" ht="15" customHeight="1">
      <c r="B562" s="66">
        <v>555</v>
      </c>
      <c r="C562" s="452" t="s">
        <v>2012</v>
      </c>
      <c r="D562" s="457" t="s">
        <v>686</v>
      </c>
      <c r="E562" s="565">
        <v>7215</v>
      </c>
      <c r="F562" s="452" t="s">
        <v>31</v>
      </c>
      <c r="G562" s="457">
        <v>723103</v>
      </c>
      <c r="H562" s="66" t="s">
        <v>67</v>
      </c>
      <c r="I562" s="424" t="s">
        <v>2340</v>
      </c>
      <c r="J562" s="133">
        <v>25</v>
      </c>
      <c r="K562" s="382">
        <v>0</v>
      </c>
      <c r="L562" s="66" t="s">
        <v>1994</v>
      </c>
      <c r="M562" s="382">
        <v>0</v>
      </c>
      <c r="N562" s="382">
        <v>0</v>
      </c>
      <c r="O562" s="68" t="s">
        <v>1933</v>
      </c>
      <c r="P562" s="68" t="s">
        <v>688</v>
      </c>
      <c r="Q562" s="120"/>
      <c r="R562" s="120"/>
      <c r="S562" s="120"/>
    </row>
    <row r="563" spans="2:19" customFormat="1" ht="15" customHeight="1">
      <c r="B563" s="22">
        <v>557</v>
      </c>
      <c r="C563" s="521" t="s">
        <v>2025</v>
      </c>
      <c r="D563" s="456" t="s">
        <v>1749</v>
      </c>
      <c r="E563" s="456">
        <v>104111</v>
      </c>
      <c r="F563" s="452" t="s">
        <v>40</v>
      </c>
      <c r="G563" s="457">
        <v>512001</v>
      </c>
      <c r="H563" s="66" t="s">
        <v>72</v>
      </c>
      <c r="I563" s="195"/>
      <c r="J563" s="481">
        <v>0</v>
      </c>
      <c r="K563" s="381">
        <v>0</v>
      </c>
      <c r="L563" s="196" t="s">
        <v>1996</v>
      </c>
      <c r="M563" s="381">
        <v>0</v>
      </c>
      <c r="N563" s="381">
        <v>0</v>
      </c>
      <c r="O563" s="68" t="s">
        <v>1980</v>
      </c>
      <c r="P563" s="68" t="s">
        <v>190</v>
      </c>
      <c r="Q563" s="359"/>
      <c r="R563" s="359"/>
      <c r="S563" s="359"/>
    </row>
    <row r="564" spans="2:19" customFormat="1" ht="15" customHeight="1">
      <c r="B564" s="66">
        <v>558</v>
      </c>
      <c r="C564" s="521" t="s">
        <v>2025</v>
      </c>
      <c r="D564" s="456" t="s">
        <v>1749</v>
      </c>
      <c r="E564" s="456">
        <v>104111</v>
      </c>
      <c r="F564" s="452" t="s">
        <v>41</v>
      </c>
      <c r="G564" s="457">
        <v>522301</v>
      </c>
      <c r="H564" s="66" t="s">
        <v>39</v>
      </c>
      <c r="I564" s="666" t="s">
        <v>2291</v>
      </c>
      <c r="J564" s="259">
        <v>1</v>
      </c>
      <c r="K564" s="381">
        <v>1</v>
      </c>
      <c r="L564" s="196" t="s">
        <v>1996</v>
      </c>
      <c r="M564" s="381">
        <v>1</v>
      </c>
      <c r="N564" s="381">
        <v>1</v>
      </c>
      <c r="O564" s="68" t="s">
        <v>1980</v>
      </c>
      <c r="P564" s="68" t="s">
        <v>190</v>
      </c>
      <c r="Q564" s="282"/>
      <c r="R564" s="597"/>
      <c r="S564" s="282"/>
    </row>
    <row r="565" spans="2:19" customFormat="1" ht="15" customHeight="1">
      <c r="B565" s="314">
        <v>559</v>
      </c>
      <c r="C565" s="521" t="s">
        <v>2025</v>
      </c>
      <c r="D565" s="456" t="s">
        <v>1749</v>
      </c>
      <c r="E565" s="456">
        <v>104111</v>
      </c>
      <c r="F565" s="452" t="s">
        <v>36</v>
      </c>
      <c r="G565" s="457">
        <v>711204</v>
      </c>
      <c r="H565" s="66" t="s">
        <v>94</v>
      </c>
      <c r="I565" s="431" t="s">
        <v>2370</v>
      </c>
      <c r="J565" s="259">
        <v>1</v>
      </c>
      <c r="K565" s="381">
        <v>0</v>
      </c>
      <c r="L565" s="196" t="s">
        <v>1996</v>
      </c>
      <c r="M565" s="381">
        <v>1</v>
      </c>
      <c r="N565" s="381">
        <v>0</v>
      </c>
      <c r="O565" s="68" t="s">
        <v>1981</v>
      </c>
      <c r="P565" s="68" t="s">
        <v>679</v>
      </c>
      <c r="Q565" s="592"/>
      <c r="R565" s="448"/>
      <c r="S565" s="120"/>
    </row>
    <row r="566" spans="2:19" customFormat="1" ht="15" customHeight="1">
      <c r="B566" s="22">
        <v>560</v>
      </c>
      <c r="C566" s="521" t="s">
        <v>2025</v>
      </c>
      <c r="D566" s="456" t="s">
        <v>1749</v>
      </c>
      <c r="E566" s="456">
        <v>104111</v>
      </c>
      <c r="F566" s="452" t="s">
        <v>40</v>
      </c>
      <c r="G566" s="457">
        <v>512001</v>
      </c>
      <c r="H566" s="66" t="s">
        <v>72</v>
      </c>
      <c r="I566" s="423" t="s">
        <v>2323</v>
      </c>
      <c r="J566" s="259">
        <v>2</v>
      </c>
      <c r="K566" s="381">
        <v>1</v>
      </c>
      <c r="L566" s="196" t="s">
        <v>1996</v>
      </c>
      <c r="M566" s="381">
        <v>2</v>
      </c>
      <c r="N566" s="381">
        <v>1</v>
      </c>
      <c r="O566" s="68" t="s">
        <v>1980</v>
      </c>
      <c r="P566" s="68" t="s">
        <v>190</v>
      </c>
      <c r="Q566" s="197"/>
      <c r="R566" s="120"/>
      <c r="S566" s="120"/>
    </row>
    <row r="567" spans="2:19" customFormat="1" ht="15" customHeight="1">
      <c r="B567" s="66">
        <v>561</v>
      </c>
      <c r="C567" s="452" t="s">
        <v>187</v>
      </c>
      <c r="D567" s="456" t="s">
        <v>188</v>
      </c>
      <c r="E567" s="456">
        <v>60237</v>
      </c>
      <c r="F567" s="452" t="s">
        <v>189</v>
      </c>
      <c r="G567" s="457">
        <v>711402</v>
      </c>
      <c r="H567" s="66" t="s">
        <v>681</v>
      </c>
      <c r="I567" s="283"/>
      <c r="J567" s="481">
        <v>0</v>
      </c>
      <c r="K567" s="381">
        <v>0</v>
      </c>
      <c r="L567" s="196" t="s">
        <v>1996</v>
      </c>
      <c r="M567" s="381">
        <v>0</v>
      </c>
      <c r="N567" s="381">
        <v>0</v>
      </c>
      <c r="O567" s="156" t="s">
        <v>1979</v>
      </c>
      <c r="P567" s="68" t="s">
        <v>37</v>
      </c>
      <c r="Q567" s="197"/>
      <c r="R567" s="120"/>
      <c r="S567" s="120"/>
    </row>
    <row r="568" spans="2:19" customFormat="1" ht="15" customHeight="1">
      <c r="B568" s="314">
        <v>562</v>
      </c>
      <c r="C568" s="452" t="s">
        <v>187</v>
      </c>
      <c r="D568" s="456" t="s">
        <v>188</v>
      </c>
      <c r="E568" s="456">
        <v>60237</v>
      </c>
      <c r="F568" s="452" t="s">
        <v>169</v>
      </c>
      <c r="G568" s="457">
        <v>962907</v>
      </c>
      <c r="H568" s="66" t="s">
        <v>170</v>
      </c>
      <c r="I568" s="65"/>
      <c r="J568" s="481">
        <v>0</v>
      </c>
      <c r="K568" s="381">
        <v>0</v>
      </c>
      <c r="L568" s="196" t="s">
        <v>1994</v>
      </c>
      <c r="M568" s="381">
        <v>0</v>
      </c>
      <c r="N568" s="381">
        <v>0</v>
      </c>
      <c r="O568" s="68" t="s">
        <v>873</v>
      </c>
      <c r="P568" s="68" t="s">
        <v>677</v>
      </c>
      <c r="Q568" s="197"/>
      <c r="R568" s="120"/>
      <c r="S568" s="120"/>
    </row>
    <row r="569" spans="2:19" customFormat="1" ht="15" customHeight="1">
      <c r="B569" s="22">
        <v>563</v>
      </c>
      <c r="C569" s="452" t="s">
        <v>187</v>
      </c>
      <c r="D569" s="456" t="s">
        <v>188</v>
      </c>
      <c r="E569" s="456">
        <v>60237</v>
      </c>
      <c r="F569" s="452" t="s">
        <v>1041</v>
      </c>
      <c r="G569" s="457">
        <v>713203</v>
      </c>
      <c r="H569" s="66" t="s">
        <v>59</v>
      </c>
      <c r="I569" s="73"/>
      <c r="J569" s="481">
        <v>0</v>
      </c>
      <c r="K569" s="381">
        <v>0</v>
      </c>
      <c r="L569" s="196" t="s">
        <v>1994</v>
      </c>
      <c r="M569" s="381">
        <v>0</v>
      </c>
      <c r="N569" s="381">
        <v>0</v>
      </c>
      <c r="O569" s="68" t="s">
        <v>101</v>
      </c>
      <c r="P569" s="68" t="s">
        <v>692</v>
      </c>
      <c r="Q569" s="120"/>
      <c r="R569" s="120"/>
      <c r="S569" s="120"/>
    </row>
    <row r="570" spans="2:19" customFormat="1" ht="15" customHeight="1">
      <c r="B570" s="314">
        <v>568</v>
      </c>
      <c r="C570" s="452" t="s">
        <v>187</v>
      </c>
      <c r="D570" s="456" t="s">
        <v>188</v>
      </c>
      <c r="E570" s="456">
        <v>60237</v>
      </c>
      <c r="F570" s="452" t="s">
        <v>51</v>
      </c>
      <c r="G570" s="457">
        <v>712905</v>
      </c>
      <c r="H570" s="66" t="s">
        <v>60</v>
      </c>
      <c r="I570" s="283"/>
      <c r="J570" s="481">
        <v>0</v>
      </c>
      <c r="K570" s="381">
        <v>0</v>
      </c>
      <c r="L570" s="196" t="s">
        <v>1996</v>
      </c>
      <c r="M570" s="381">
        <v>0</v>
      </c>
      <c r="N570" s="381">
        <v>0</v>
      </c>
      <c r="O570" s="87"/>
      <c r="P570" s="87" t="s">
        <v>679</v>
      </c>
      <c r="Q570" s="120"/>
      <c r="R570" s="120"/>
      <c r="S570" s="120"/>
    </row>
    <row r="571" spans="2:19" customFormat="1" ht="15" customHeight="1">
      <c r="B571" s="66">
        <v>566</v>
      </c>
      <c r="C571" s="452" t="s">
        <v>187</v>
      </c>
      <c r="D571" s="456" t="s">
        <v>188</v>
      </c>
      <c r="E571" s="456">
        <v>60237</v>
      </c>
      <c r="F571" s="452" t="s">
        <v>47</v>
      </c>
      <c r="G571" s="457">
        <v>721306</v>
      </c>
      <c r="H571" s="66" t="s">
        <v>56</v>
      </c>
      <c r="I571" s="423" t="s">
        <v>2281</v>
      </c>
      <c r="J571" s="259">
        <v>1</v>
      </c>
      <c r="K571" s="381">
        <v>0</v>
      </c>
      <c r="L571" s="196" t="s">
        <v>1996</v>
      </c>
      <c r="M571" s="381">
        <v>1</v>
      </c>
      <c r="N571" s="381">
        <v>0</v>
      </c>
      <c r="O571" s="68" t="s">
        <v>1054</v>
      </c>
      <c r="P571" s="68" t="s">
        <v>93</v>
      </c>
      <c r="Q571" s="197"/>
      <c r="R571" s="120"/>
      <c r="S571" s="120"/>
    </row>
    <row r="572" spans="2:19" customFormat="1" ht="15" customHeight="1">
      <c r="B572" s="22">
        <v>567</v>
      </c>
      <c r="C572" s="452" t="s">
        <v>187</v>
      </c>
      <c r="D572" s="456" t="s">
        <v>188</v>
      </c>
      <c r="E572" s="456">
        <v>60237</v>
      </c>
      <c r="F572" s="515" t="s">
        <v>35</v>
      </c>
      <c r="G572" s="457">
        <v>741103</v>
      </c>
      <c r="H572" s="66" t="s">
        <v>49</v>
      </c>
      <c r="I572" s="424" t="s">
        <v>2369</v>
      </c>
      <c r="J572" s="259">
        <v>1</v>
      </c>
      <c r="K572" s="381">
        <v>0</v>
      </c>
      <c r="L572" s="196" t="s">
        <v>1996</v>
      </c>
      <c r="M572" s="381">
        <v>1</v>
      </c>
      <c r="N572" s="381">
        <v>0</v>
      </c>
      <c r="O572" s="68" t="s">
        <v>1981</v>
      </c>
      <c r="P572" s="68" t="s">
        <v>679</v>
      </c>
      <c r="Q572" s="120"/>
      <c r="R572" s="120"/>
      <c r="S572" s="120"/>
    </row>
    <row r="573" spans="2:19" customFormat="1" ht="15" customHeight="1">
      <c r="B573" s="66">
        <v>570</v>
      </c>
      <c r="C573" s="452" t="s">
        <v>187</v>
      </c>
      <c r="D573" s="456" t="s">
        <v>188</v>
      </c>
      <c r="E573" s="456">
        <v>60237</v>
      </c>
      <c r="F573" s="452" t="s">
        <v>34</v>
      </c>
      <c r="G573" s="457">
        <v>751201</v>
      </c>
      <c r="H573" s="66" t="s">
        <v>162</v>
      </c>
      <c r="I573" s="424" t="s">
        <v>2280</v>
      </c>
      <c r="J573" s="259">
        <v>1</v>
      </c>
      <c r="K573" s="381">
        <v>0</v>
      </c>
      <c r="L573" s="196" t="s">
        <v>1994</v>
      </c>
      <c r="M573" s="487">
        <v>1</v>
      </c>
      <c r="N573" s="381">
        <v>0</v>
      </c>
      <c r="O573" s="68" t="s">
        <v>1054</v>
      </c>
      <c r="P573" s="68" t="s">
        <v>93</v>
      </c>
      <c r="Q573" s="197"/>
      <c r="R573" s="120"/>
      <c r="S573" s="120"/>
    </row>
    <row r="574" spans="2:19" customFormat="1" ht="15" customHeight="1">
      <c r="B574" s="314">
        <v>571</v>
      </c>
      <c r="C574" s="452" t="s">
        <v>187</v>
      </c>
      <c r="D574" s="456" t="s">
        <v>188</v>
      </c>
      <c r="E574" s="456">
        <v>60237</v>
      </c>
      <c r="F574" s="452" t="s">
        <v>42</v>
      </c>
      <c r="G574" s="457">
        <v>741201</v>
      </c>
      <c r="H574" s="66" t="s">
        <v>161</v>
      </c>
      <c r="I574" s="424" t="s">
        <v>2285</v>
      </c>
      <c r="J574" s="259">
        <v>1</v>
      </c>
      <c r="K574" s="381">
        <v>0</v>
      </c>
      <c r="L574" s="196" t="s">
        <v>1994</v>
      </c>
      <c r="M574" s="381">
        <v>0</v>
      </c>
      <c r="N574" s="381">
        <v>0</v>
      </c>
      <c r="O574" s="68" t="s">
        <v>1981</v>
      </c>
      <c r="P574" s="68" t="s">
        <v>679</v>
      </c>
      <c r="Q574" s="197"/>
      <c r="R574" s="120"/>
      <c r="S574" s="120"/>
    </row>
    <row r="575" spans="2:19" customFormat="1" ht="15" customHeight="1">
      <c r="B575" s="22">
        <v>573</v>
      </c>
      <c r="C575" s="452" t="s">
        <v>187</v>
      </c>
      <c r="D575" s="456" t="s">
        <v>188</v>
      </c>
      <c r="E575" s="456">
        <v>60237</v>
      </c>
      <c r="F575" s="452" t="s">
        <v>52</v>
      </c>
      <c r="G575" s="457">
        <v>751204</v>
      </c>
      <c r="H575" s="66" t="s">
        <v>61</v>
      </c>
      <c r="I575" s="424" t="s">
        <v>2285</v>
      </c>
      <c r="J575" s="259">
        <v>1</v>
      </c>
      <c r="K575" s="381">
        <v>0</v>
      </c>
      <c r="L575" s="196" t="s">
        <v>1996</v>
      </c>
      <c r="M575" s="381">
        <v>1</v>
      </c>
      <c r="N575" s="381">
        <v>0</v>
      </c>
      <c r="O575" s="68" t="s">
        <v>1054</v>
      </c>
      <c r="P575" s="68" t="s">
        <v>93</v>
      </c>
      <c r="Q575" s="592"/>
      <c r="R575" s="120"/>
      <c r="S575" s="120"/>
    </row>
    <row r="576" spans="2:19" customFormat="1" ht="15" customHeight="1">
      <c r="B576" s="314">
        <v>574</v>
      </c>
      <c r="C576" s="452" t="s">
        <v>187</v>
      </c>
      <c r="D576" s="456" t="s">
        <v>188</v>
      </c>
      <c r="E576" s="456">
        <v>60237</v>
      </c>
      <c r="F576" s="515" t="s">
        <v>213</v>
      </c>
      <c r="G576" s="457">
        <v>613003</v>
      </c>
      <c r="H576" s="66" t="s">
        <v>456</v>
      </c>
      <c r="I576" s="424" t="s">
        <v>2280</v>
      </c>
      <c r="J576" s="259">
        <v>1</v>
      </c>
      <c r="K576" s="381">
        <v>0</v>
      </c>
      <c r="L576" s="196" t="s">
        <v>1996</v>
      </c>
      <c r="M576" s="381">
        <v>1</v>
      </c>
      <c r="N576" s="381">
        <v>0</v>
      </c>
      <c r="O576" s="68" t="s">
        <v>1981</v>
      </c>
      <c r="P576" s="68" t="s">
        <v>679</v>
      </c>
      <c r="Q576" s="592"/>
      <c r="R576" s="120"/>
      <c r="S576" s="120"/>
    </row>
    <row r="577" spans="2:19" customFormat="1" ht="15" customHeight="1">
      <c r="B577" s="66">
        <v>575</v>
      </c>
      <c r="C577" s="452" t="s">
        <v>187</v>
      </c>
      <c r="D577" s="456" t="s">
        <v>188</v>
      </c>
      <c r="E577" s="456">
        <v>60237</v>
      </c>
      <c r="F577" s="452" t="s">
        <v>30</v>
      </c>
      <c r="G577" s="457">
        <v>752205</v>
      </c>
      <c r="H577" s="66" t="s">
        <v>62</v>
      </c>
      <c r="I577" s="424" t="s">
        <v>2280</v>
      </c>
      <c r="J577" s="259">
        <v>1</v>
      </c>
      <c r="K577" s="381">
        <v>0</v>
      </c>
      <c r="L577" s="196" t="s">
        <v>1996</v>
      </c>
      <c r="M577" s="381">
        <v>1</v>
      </c>
      <c r="N577" s="381">
        <v>0</v>
      </c>
      <c r="O577" s="68" t="s">
        <v>1054</v>
      </c>
      <c r="P577" s="68" t="s">
        <v>93</v>
      </c>
      <c r="Q577" s="592"/>
      <c r="R577" s="120"/>
      <c r="S577" s="120"/>
    </row>
    <row r="578" spans="2:19" customFormat="1" ht="17.25" customHeight="1">
      <c r="B578" s="22">
        <v>576</v>
      </c>
      <c r="C578" s="452" t="s">
        <v>187</v>
      </c>
      <c r="D578" s="456" t="s">
        <v>188</v>
      </c>
      <c r="E578" s="456">
        <v>60237</v>
      </c>
      <c r="F578" s="452" t="s">
        <v>172</v>
      </c>
      <c r="G578" s="457">
        <v>722204</v>
      </c>
      <c r="H578" s="66" t="s">
        <v>164</v>
      </c>
      <c r="I578" s="424" t="s">
        <v>2322</v>
      </c>
      <c r="J578" s="259">
        <v>2</v>
      </c>
      <c r="K578" s="381">
        <v>0</v>
      </c>
      <c r="L578" s="196" t="s">
        <v>1996</v>
      </c>
      <c r="M578" s="381">
        <v>0</v>
      </c>
      <c r="N578" s="381">
        <v>0</v>
      </c>
      <c r="O578" s="68" t="s">
        <v>1980</v>
      </c>
      <c r="P578" s="68" t="s">
        <v>190</v>
      </c>
      <c r="Q578" s="546"/>
      <c r="R578" s="120"/>
      <c r="S578" s="120"/>
    </row>
    <row r="579" spans="2:19" customFormat="1" ht="15" customHeight="1">
      <c r="B579" s="66">
        <v>564</v>
      </c>
      <c r="C579" s="452" t="s">
        <v>187</v>
      </c>
      <c r="D579" s="456" t="s">
        <v>188</v>
      </c>
      <c r="E579" s="456">
        <v>60237</v>
      </c>
      <c r="F579" s="452" t="s">
        <v>33</v>
      </c>
      <c r="G579" s="457">
        <v>514101</v>
      </c>
      <c r="H579" s="66" t="s">
        <v>68</v>
      </c>
      <c r="I579" s="423" t="s">
        <v>2284</v>
      </c>
      <c r="J579" s="259">
        <v>5</v>
      </c>
      <c r="K579" s="381">
        <v>5</v>
      </c>
      <c r="L579" s="196" t="s">
        <v>1996</v>
      </c>
      <c r="M579" s="381">
        <v>5</v>
      </c>
      <c r="N579" s="381">
        <v>5</v>
      </c>
      <c r="O579" s="68" t="s">
        <v>1054</v>
      </c>
      <c r="P579" s="68" t="s">
        <v>93</v>
      </c>
      <c r="Q579" s="455"/>
      <c r="R579" s="120"/>
      <c r="S579" s="120"/>
    </row>
    <row r="580" spans="2:19" customFormat="1" ht="15" customHeight="1">
      <c r="B580" s="66">
        <v>572</v>
      </c>
      <c r="C580" s="452" t="s">
        <v>187</v>
      </c>
      <c r="D580" s="456" t="s">
        <v>188</v>
      </c>
      <c r="E580" s="456">
        <v>60237</v>
      </c>
      <c r="F580" s="515" t="s">
        <v>35</v>
      </c>
      <c r="G580" s="457">
        <v>741103</v>
      </c>
      <c r="H580" s="66" t="s">
        <v>49</v>
      </c>
      <c r="I580" s="424" t="s">
        <v>2279</v>
      </c>
      <c r="J580" s="259">
        <v>5</v>
      </c>
      <c r="K580" s="381">
        <v>0</v>
      </c>
      <c r="L580" s="196" t="s">
        <v>1996</v>
      </c>
      <c r="M580" s="381">
        <v>5</v>
      </c>
      <c r="N580" s="381">
        <v>0</v>
      </c>
      <c r="O580" s="68" t="s">
        <v>1054</v>
      </c>
      <c r="P580" s="68" t="s">
        <v>93</v>
      </c>
      <c r="Q580" s="546"/>
      <c r="R580" s="120"/>
      <c r="S580" s="120"/>
    </row>
    <row r="581" spans="2:19" customFormat="1" ht="15" customHeight="1">
      <c r="B581" s="22">
        <v>569</v>
      </c>
      <c r="C581" s="515" t="s">
        <v>187</v>
      </c>
      <c r="D581" s="456" t="s">
        <v>188</v>
      </c>
      <c r="E581" s="456">
        <v>60237</v>
      </c>
      <c r="F581" s="515" t="s">
        <v>40</v>
      </c>
      <c r="G581" s="457">
        <v>512001</v>
      </c>
      <c r="H581" s="66" t="s">
        <v>72</v>
      </c>
      <c r="I581" s="423" t="s">
        <v>2323</v>
      </c>
      <c r="J581" s="259">
        <v>6</v>
      </c>
      <c r="K581" s="381">
        <v>4</v>
      </c>
      <c r="L581" s="196" t="s">
        <v>1996</v>
      </c>
      <c r="M581" s="381">
        <v>0</v>
      </c>
      <c r="N581" s="381">
        <v>0</v>
      </c>
      <c r="O581" s="87" t="s">
        <v>1980</v>
      </c>
      <c r="P581" s="87" t="s">
        <v>190</v>
      </c>
      <c r="Q581" s="546"/>
      <c r="R581" s="120"/>
      <c r="S581" s="120"/>
    </row>
    <row r="582" spans="2:19" customFormat="1" ht="15" customHeight="1">
      <c r="B582" s="314">
        <v>577</v>
      </c>
      <c r="C582" s="452" t="s">
        <v>187</v>
      </c>
      <c r="D582" s="456" t="s">
        <v>188</v>
      </c>
      <c r="E582" s="456">
        <v>60237</v>
      </c>
      <c r="F582" s="452" t="s">
        <v>31</v>
      </c>
      <c r="G582" s="457">
        <v>723103</v>
      </c>
      <c r="H582" s="66" t="s">
        <v>67</v>
      </c>
      <c r="I582" s="423" t="s">
        <v>2323</v>
      </c>
      <c r="J582" s="259">
        <v>9</v>
      </c>
      <c r="K582" s="381">
        <v>0</v>
      </c>
      <c r="L582" s="196" t="s">
        <v>1996</v>
      </c>
      <c r="M582" s="381">
        <v>0</v>
      </c>
      <c r="N582" s="381">
        <v>0</v>
      </c>
      <c r="O582" s="87" t="s">
        <v>1980</v>
      </c>
      <c r="P582" s="87" t="s">
        <v>190</v>
      </c>
      <c r="Q582" s="455"/>
      <c r="R582" s="120"/>
      <c r="S582" s="120"/>
    </row>
    <row r="583" spans="2:19" customFormat="1" ht="15" customHeight="1">
      <c r="B583" s="314">
        <v>565</v>
      </c>
      <c r="C583" s="452" t="s">
        <v>187</v>
      </c>
      <c r="D583" s="456" t="s">
        <v>188</v>
      </c>
      <c r="E583" s="456">
        <v>60237</v>
      </c>
      <c r="F583" s="452" t="s">
        <v>41</v>
      </c>
      <c r="G583" s="457">
        <v>522301</v>
      </c>
      <c r="H583" s="66" t="s">
        <v>39</v>
      </c>
      <c r="I583" s="424" t="s">
        <v>2291</v>
      </c>
      <c r="J583" s="259">
        <v>11</v>
      </c>
      <c r="K583" s="381">
        <v>8</v>
      </c>
      <c r="L583" s="196" t="s">
        <v>1996</v>
      </c>
      <c r="M583" s="381">
        <v>0</v>
      </c>
      <c r="N583" s="381">
        <v>0</v>
      </c>
      <c r="O583" s="68" t="s">
        <v>1980</v>
      </c>
      <c r="P583" s="68" t="s">
        <v>190</v>
      </c>
      <c r="Q583" s="546"/>
      <c r="R583" s="120"/>
      <c r="S583" s="120"/>
    </row>
    <row r="584" spans="2:19" customFormat="1" ht="15" customHeight="1">
      <c r="B584" s="591">
        <v>583</v>
      </c>
      <c r="C584" s="521" t="s">
        <v>2017</v>
      </c>
      <c r="D584" s="456" t="s">
        <v>46</v>
      </c>
      <c r="E584" s="456">
        <v>13385</v>
      </c>
      <c r="F584" s="522" t="s">
        <v>47</v>
      </c>
      <c r="G584" s="457">
        <v>721306</v>
      </c>
      <c r="H584" s="66" t="s">
        <v>56</v>
      </c>
      <c r="I584" s="423" t="s">
        <v>2281</v>
      </c>
      <c r="J584" s="616">
        <v>0</v>
      </c>
      <c r="K584" s="487">
        <v>0</v>
      </c>
      <c r="L584" s="456" t="s">
        <v>2018</v>
      </c>
      <c r="M584" s="489">
        <v>0</v>
      </c>
      <c r="N584" s="489">
        <v>0</v>
      </c>
      <c r="O584" s="68" t="s">
        <v>1054</v>
      </c>
      <c r="P584" s="68" t="s">
        <v>93</v>
      </c>
      <c r="Q584" s="455"/>
      <c r="R584" s="120"/>
      <c r="S584" s="120"/>
    </row>
    <row r="585" spans="2:19" customFormat="1" ht="15" customHeight="1">
      <c r="B585" s="66">
        <v>578</v>
      </c>
      <c r="C585" s="521" t="s">
        <v>2017</v>
      </c>
      <c r="D585" s="456" t="s">
        <v>46</v>
      </c>
      <c r="E585" s="456">
        <v>13385</v>
      </c>
      <c r="F585" s="452" t="s">
        <v>48</v>
      </c>
      <c r="G585" s="457">
        <v>741203</v>
      </c>
      <c r="H585" s="66" t="s">
        <v>57</v>
      </c>
      <c r="I585" s="73"/>
      <c r="J585" s="481">
        <v>0</v>
      </c>
      <c r="K585" s="381">
        <v>0</v>
      </c>
      <c r="L585" s="196" t="s">
        <v>2018</v>
      </c>
      <c r="M585" s="382">
        <v>0</v>
      </c>
      <c r="N585" s="382">
        <v>0</v>
      </c>
      <c r="O585" s="68" t="s">
        <v>1054</v>
      </c>
      <c r="P585" s="68" t="s">
        <v>93</v>
      </c>
      <c r="Q585" s="592"/>
      <c r="R585" s="120"/>
      <c r="S585" s="120"/>
    </row>
    <row r="586" spans="2:19" customFormat="1" ht="15" customHeight="1">
      <c r="B586" s="66">
        <v>579</v>
      </c>
      <c r="C586" s="521" t="s">
        <v>2017</v>
      </c>
      <c r="D586" s="456" t="s">
        <v>46</v>
      </c>
      <c r="E586" s="456">
        <v>13385</v>
      </c>
      <c r="F586" s="452" t="s">
        <v>463</v>
      </c>
      <c r="G586" s="457">
        <v>753105</v>
      </c>
      <c r="H586" s="66" t="s">
        <v>457</v>
      </c>
      <c r="I586" s="73"/>
      <c r="J586" s="481">
        <v>0</v>
      </c>
      <c r="K586" s="381">
        <v>0</v>
      </c>
      <c r="L586" s="196" t="s">
        <v>1994</v>
      </c>
      <c r="M586" s="382">
        <v>0</v>
      </c>
      <c r="N586" s="382">
        <v>0</v>
      </c>
      <c r="O586" s="156"/>
      <c r="P586" s="68"/>
      <c r="Q586" s="272" t="s">
        <v>37</v>
      </c>
      <c r="R586" s="120"/>
      <c r="S586" s="120"/>
    </row>
    <row r="587" spans="2:19" ht="15" customHeight="1">
      <c r="B587" s="591">
        <v>580</v>
      </c>
      <c r="C587" s="521" t="s">
        <v>2017</v>
      </c>
      <c r="D587" s="456" t="s">
        <v>46</v>
      </c>
      <c r="E587" s="456">
        <v>13385</v>
      </c>
      <c r="F587" s="452" t="s">
        <v>30</v>
      </c>
      <c r="G587" s="457">
        <v>752205</v>
      </c>
      <c r="H587" s="66" t="s">
        <v>62</v>
      </c>
      <c r="I587" s="73"/>
      <c r="J587" s="481">
        <v>0</v>
      </c>
      <c r="K587" s="381">
        <v>0</v>
      </c>
      <c r="L587" s="196" t="s">
        <v>2018</v>
      </c>
      <c r="M587" s="382">
        <v>0</v>
      </c>
      <c r="N587" s="382">
        <v>0</v>
      </c>
      <c r="O587" s="68" t="s">
        <v>101</v>
      </c>
      <c r="P587" s="349" t="s">
        <v>692</v>
      </c>
      <c r="Q587" s="272" t="s">
        <v>37</v>
      </c>
      <c r="R587" s="120"/>
      <c r="S587" s="120"/>
    </row>
    <row r="588" spans="2:19" ht="15" customHeight="1">
      <c r="B588" s="66">
        <v>581</v>
      </c>
      <c r="C588" s="521" t="s">
        <v>2017</v>
      </c>
      <c r="D588" s="456" t="s">
        <v>46</v>
      </c>
      <c r="E588" s="456">
        <v>13385</v>
      </c>
      <c r="F588" s="452" t="s">
        <v>40</v>
      </c>
      <c r="G588" s="457">
        <v>512001</v>
      </c>
      <c r="H588" s="66" t="s">
        <v>72</v>
      </c>
      <c r="I588" s="283"/>
      <c r="J588" s="481">
        <v>0</v>
      </c>
      <c r="K588" s="381">
        <v>0</v>
      </c>
      <c r="L588" s="196" t="s">
        <v>1994</v>
      </c>
      <c r="M588" s="382">
        <v>0</v>
      </c>
      <c r="N588" s="382">
        <v>0</v>
      </c>
      <c r="O588" s="68" t="s">
        <v>101</v>
      </c>
      <c r="P588" s="349" t="s">
        <v>692</v>
      </c>
      <c r="Q588" s="272" t="s">
        <v>37</v>
      </c>
      <c r="R588" s="120"/>
      <c r="S588" s="120"/>
    </row>
    <row r="589" spans="2:19" ht="15" customHeight="1">
      <c r="B589" s="314">
        <v>586</v>
      </c>
      <c r="C589" s="452" t="s">
        <v>1947</v>
      </c>
      <c r="D589" s="457" t="s">
        <v>46</v>
      </c>
      <c r="E589" s="457">
        <v>90635</v>
      </c>
      <c r="F589" s="515" t="s">
        <v>35</v>
      </c>
      <c r="G589" s="457">
        <v>741103</v>
      </c>
      <c r="H589" s="66" t="s">
        <v>49</v>
      </c>
      <c r="I589" s="424" t="s">
        <v>2281</v>
      </c>
      <c r="J589" s="133">
        <v>3</v>
      </c>
      <c r="K589" s="382">
        <v>0</v>
      </c>
      <c r="L589" s="66" t="s">
        <v>1994</v>
      </c>
      <c r="M589" s="382">
        <v>0</v>
      </c>
      <c r="N589" s="382">
        <v>0</v>
      </c>
      <c r="O589" s="68" t="s">
        <v>101</v>
      </c>
      <c r="P589" s="349" t="s">
        <v>692</v>
      </c>
      <c r="Q589" s="197"/>
      <c r="R589" s="120"/>
      <c r="S589" s="120"/>
    </row>
    <row r="590" spans="2:19" ht="15" customHeight="1">
      <c r="B590" s="22">
        <v>584</v>
      </c>
      <c r="C590" s="521" t="s">
        <v>2017</v>
      </c>
      <c r="D590" s="456" t="s">
        <v>46</v>
      </c>
      <c r="E590" s="456">
        <v>13385</v>
      </c>
      <c r="F590" s="515" t="s">
        <v>35</v>
      </c>
      <c r="G590" s="457">
        <v>741103</v>
      </c>
      <c r="H590" s="66" t="s">
        <v>49</v>
      </c>
      <c r="I590" s="424" t="s">
        <v>2281</v>
      </c>
      <c r="J590" s="259">
        <v>1</v>
      </c>
      <c r="K590" s="381">
        <v>0</v>
      </c>
      <c r="L590" s="196" t="s">
        <v>2018</v>
      </c>
      <c r="M590" s="382">
        <v>0</v>
      </c>
      <c r="N590" s="382">
        <v>0</v>
      </c>
      <c r="O590" s="68" t="s">
        <v>101</v>
      </c>
      <c r="P590" s="349" t="s">
        <v>692</v>
      </c>
      <c r="Q590" s="197"/>
      <c r="R590" s="120"/>
      <c r="S590" s="120"/>
    </row>
    <row r="591" spans="2:19" ht="15" customHeight="1">
      <c r="B591" s="314">
        <v>592</v>
      </c>
      <c r="C591" s="452" t="s">
        <v>1947</v>
      </c>
      <c r="D591" s="457" t="s">
        <v>46</v>
      </c>
      <c r="E591" s="457">
        <v>90635</v>
      </c>
      <c r="F591" s="452" t="s">
        <v>50</v>
      </c>
      <c r="G591" s="457">
        <v>343101</v>
      </c>
      <c r="H591" s="66" t="s">
        <v>58</v>
      </c>
      <c r="I591" s="424" t="s">
        <v>2299</v>
      </c>
      <c r="J591" s="133">
        <v>3</v>
      </c>
      <c r="K591" s="382">
        <v>2</v>
      </c>
      <c r="L591" s="66" t="s">
        <v>1994</v>
      </c>
      <c r="M591" s="382">
        <v>3</v>
      </c>
      <c r="N591" s="382">
        <v>2</v>
      </c>
      <c r="O591" s="68" t="s">
        <v>481</v>
      </c>
      <c r="P591" s="68" t="s">
        <v>678</v>
      </c>
      <c r="Q591" s="592"/>
      <c r="R591" s="448"/>
      <c r="S591" s="120"/>
    </row>
    <row r="592" spans="2:19" ht="15" customHeight="1">
      <c r="B592" s="66">
        <v>585</v>
      </c>
      <c r="C592" s="452" t="s">
        <v>1947</v>
      </c>
      <c r="D592" s="457" t="s">
        <v>46</v>
      </c>
      <c r="E592" s="457">
        <v>90635</v>
      </c>
      <c r="F592" s="452" t="s">
        <v>463</v>
      </c>
      <c r="G592" s="457">
        <v>753105</v>
      </c>
      <c r="H592" s="66" t="s">
        <v>457</v>
      </c>
      <c r="I592" s="428" t="s">
        <v>2292</v>
      </c>
      <c r="J592" s="133">
        <v>1</v>
      </c>
      <c r="K592" s="382">
        <v>1</v>
      </c>
      <c r="L592" s="66" t="s">
        <v>1994</v>
      </c>
      <c r="M592" s="382">
        <v>1</v>
      </c>
      <c r="N592" s="382">
        <v>1</v>
      </c>
      <c r="O592" s="68" t="s">
        <v>179</v>
      </c>
      <c r="P592" s="68" t="s">
        <v>680</v>
      </c>
      <c r="Q592" s="197"/>
      <c r="R592" s="120"/>
      <c r="S592" s="120"/>
    </row>
    <row r="593" spans="2:19" ht="15" customHeight="1">
      <c r="B593" s="22">
        <v>588</v>
      </c>
      <c r="C593" s="521" t="s">
        <v>2017</v>
      </c>
      <c r="D593" s="456" t="s">
        <v>46</v>
      </c>
      <c r="E593" s="456">
        <v>13385</v>
      </c>
      <c r="F593" s="452" t="s">
        <v>34</v>
      </c>
      <c r="G593" s="457">
        <v>751201</v>
      </c>
      <c r="H593" s="66" t="s">
        <v>162</v>
      </c>
      <c r="I593" s="424" t="s">
        <v>2283</v>
      </c>
      <c r="J593" s="259">
        <v>1</v>
      </c>
      <c r="K593" s="381">
        <v>0</v>
      </c>
      <c r="L593" s="196" t="s">
        <v>2018</v>
      </c>
      <c r="M593" s="382">
        <v>0</v>
      </c>
      <c r="N593" s="382">
        <v>0</v>
      </c>
      <c r="O593" s="68" t="s">
        <v>101</v>
      </c>
      <c r="P593" s="349" t="s">
        <v>692</v>
      </c>
      <c r="Q593" s="592"/>
      <c r="R593" s="271"/>
      <c r="S593" s="120"/>
    </row>
    <row r="594" spans="2:19" ht="15" customHeight="1">
      <c r="B594" s="314">
        <v>589</v>
      </c>
      <c r="C594" s="521" t="s">
        <v>2017</v>
      </c>
      <c r="D594" s="456" t="s">
        <v>46</v>
      </c>
      <c r="E594" s="456">
        <v>13385</v>
      </c>
      <c r="F594" s="452" t="s">
        <v>41</v>
      </c>
      <c r="G594" s="457">
        <v>522301</v>
      </c>
      <c r="H594" s="66" t="s">
        <v>39</v>
      </c>
      <c r="I594" s="424" t="s">
        <v>2282</v>
      </c>
      <c r="J594" s="259">
        <v>1</v>
      </c>
      <c r="K594" s="381">
        <v>1</v>
      </c>
      <c r="L594" s="196" t="s">
        <v>2018</v>
      </c>
      <c r="M594" s="382">
        <v>0</v>
      </c>
      <c r="N594" s="382">
        <v>0</v>
      </c>
      <c r="O594" s="68" t="s">
        <v>101</v>
      </c>
      <c r="P594" s="349" t="s">
        <v>692</v>
      </c>
      <c r="Q594" s="592"/>
      <c r="R594" s="120"/>
      <c r="S594" s="120"/>
    </row>
    <row r="595" spans="2:19" ht="15" customHeight="1">
      <c r="B595" s="314">
        <v>595</v>
      </c>
      <c r="C595" s="452" t="s">
        <v>1947</v>
      </c>
      <c r="D595" s="457" t="s">
        <v>46</v>
      </c>
      <c r="E595" s="457">
        <v>90635</v>
      </c>
      <c r="F595" s="452" t="s">
        <v>1041</v>
      </c>
      <c r="G595" s="457">
        <v>713203</v>
      </c>
      <c r="H595" s="189" t="s">
        <v>59</v>
      </c>
      <c r="I595" s="424" t="s">
        <v>2285</v>
      </c>
      <c r="J595" s="65">
        <v>1</v>
      </c>
      <c r="K595" s="382">
        <v>0</v>
      </c>
      <c r="L595" s="66" t="s">
        <v>1994</v>
      </c>
      <c r="M595" s="382">
        <v>0</v>
      </c>
      <c r="N595" s="382">
        <v>0</v>
      </c>
      <c r="O595" s="68" t="s">
        <v>101</v>
      </c>
      <c r="P595" s="349" t="s">
        <v>692</v>
      </c>
      <c r="Q595" s="592"/>
      <c r="R595" s="120"/>
      <c r="S595" s="120"/>
    </row>
    <row r="596" spans="2:19" ht="15" customHeight="1">
      <c r="B596" s="22">
        <v>587</v>
      </c>
      <c r="C596" s="452" t="s">
        <v>1947</v>
      </c>
      <c r="D596" s="457" t="s">
        <v>46</v>
      </c>
      <c r="E596" s="457">
        <v>90635</v>
      </c>
      <c r="F596" s="452" t="s">
        <v>51</v>
      </c>
      <c r="G596" s="457">
        <v>712905</v>
      </c>
      <c r="H596" s="66" t="s">
        <v>60</v>
      </c>
      <c r="I596" s="424" t="s">
        <v>2366</v>
      </c>
      <c r="J596" s="133">
        <v>1</v>
      </c>
      <c r="K596" s="382">
        <v>0</v>
      </c>
      <c r="L596" s="66" t="s">
        <v>1996</v>
      </c>
      <c r="M596" s="382">
        <v>1</v>
      </c>
      <c r="N596" s="382">
        <v>0</v>
      </c>
      <c r="O596" s="64" t="s">
        <v>1981</v>
      </c>
      <c r="P596" s="64" t="s">
        <v>679</v>
      </c>
      <c r="Q596" s="197"/>
      <c r="R596" s="449"/>
      <c r="S596" s="120"/>
    </row>
    <row r="597" spans="2:19" ht="15" customHeight="1">
      <c r="B597" s="66">
        <v>582</v>
      </c>
      <c r="C597" s="452" t="s">
        <v>1947</v>
      </c>
      <c r="D597" s="457" t="s">
        <v>46</v>
      </c>
      <c r="E597" s="457">
        <v>90635</v>
      </c>
      <c r="F597" s="452" t="s">
        <v>36</v>
      </c>
      <c r="G597" s="500">
        <v>711204</v>
      </c>
      <c r="H597" s="189" t="s">
        <v>94</v>
      </c>
      <c r="I597" s="73"/>
      <c r="J597" s="481">
        <v>0</v>
      </c>
      <c r="K597" s="382">
        <v>0</v>
      </c>
      <c r="L597" s="66" t="s">
        <v>1994</v>
      </c>
      <c r="M597" s="382">
        <v>0</v>
      </c>
      <c r="N597" s="382">
        <v>0</v>
      </c>
      <c r="O597" s="68" t="s">
        <v>1054</v>
      </c>
      <c r="P597" s="68" t="s">
        <v>93</v>
      </c>
      <c r="Q597" s="197"/>
      <c r="R597" s="120"/>
      <c r="S597" s="120"/>
    </row>
    <row r="598" spans="2:19" ht="15" customHeight="1">
      <c r="B598" s="66">
        <v>593</v>
      </c>
      <c r="C598" s="452" t="s">
        <v>1947</v>
      </c>
      <c r="D598" s="457" t="s">
        <v>46</v>
      </c>
      <c r="E598" s="457">
        <v>90635</v>
      </c>
      <c r="F598" s="452" t="s">
        <v>52</v>
      </c>
      <c r="G598" s="457">
        <v>751204</v>
      </c>
      <c r="H598" s="66" t="s">
        <v>61</v>
      </c>
      <c r="I598" s="424" t="s">
        <v>2279</v>
      </c>
      <c r="J598" s="133">
        <v>5</v>
      </c>
      <c r="K598" s="382">
        <v>0</v>
      </c>
      <c r="L598" s="66" t="s">
        <v>1994</v>
      </c>
      <c r="M598" s="382">
        <v>0</v>
      </c>
      <c r="N598" s="382">
        <v>0</v>
      </c>
      <c r="O598" s="68" t="s">
        <v>101</v>
      </c>
      <c r="P598" s="68" t="s">
        <v>692</v>
      </c>
      <c r="Q598" s="197"/>
      <c r="R598" s="120"/>
      <c r="S598" s="120"/>
    </row>
    <row r="599" spans="2:19" ht="15" customHeight="1">
      <c r="B599" s="22">
        <v>590</v>
      </c>
      <c r="C599" s="521" t="s">
        <v>2017</v>
      </c>
      <c r="D599" s="456" t="s">
        <v>46</v>
      </c>
      <c r="E599" s="456">
        <v>13385</v>
      </c>
      <c r="F599" s="452" t="s">
        <v>33</v>
      </c>
      <c r="G599" s="500">
        <v>514101</v>
      </c>
      <c r="H599" s="189" t="s">
        <v>68</v>
      </c>
      <c r="I599" s="424" t="s">
        <v>2280</v>
      </c>
      <c r="J599" s="259">
        <v>4</v>
      </c>
      <c r="K599" s="381">
        <v>4</v>
      </c>
      <c r="L599" s="196" t="s">
        <v>2018</v>
      </c>
      <c r="M599" s="382">
        <v>0</v>
      </c>
      <c r="N599" s="382">
        <v>0</v>
      </c>
      <c r="O599" s="68" t="s">
        <v>101</v>
      </c>
      <c r="P599" s="349" t="s">
        <v>692</v>
      </c>
      <c r="Q599" s="449" t="s">
        <v>37</v>
      </c>
      <c r="R599" s="448"/>
      <c r="S599" s="120"/>
    </row>
    <row r="600" spans="2:19" customFormat="1" ht="15" customHeight="1">
      <c r="B600" s="66">
        <v>591</v>
      </c>
      <c r="C600" s="521" t="s">
        <v>2017</v>
      </c>
      <c r="D600" s="456" t="s">
        <v>46</v>
      </c>
      <c r="E600" s="456">
        <v>13385</v>
      </c>
      <c r="F600" s="452" t="s">
        <v>31</v>
      </c>
      <c r="G600" s="457">
        <v>723103</v>
      </c>
      <c r="H600" s="66" t="s">
        <v>67</v>
      </c>
      <c r="I600" s="424" t="s">
        <v>2280</v>
      </c>
      <c r="J600" s="259">
        <v>5</v>
      </c>
      <c r="K600" s="381">
        <v>0</v>
      </c>
      <c r="L600" s="196" t="s">
        <v>2018</v>
      </c>
      <c r="M600" s="382">
        <v>0</v>
      </c>
      <c r="N600" s="382">
        <v>0</v>
      </c>
      <c r="O600" s="68" t="s">
        <v>101</v>
      </c>
      <c r="P600" s="349" t="s">
        <v>692</v>
      </c>
      <c r="Q600" s="272" t="s">
        <v>37</v>
      </c>
      <c r="R600" s="120"/>
      <c r="S600" s="120"/>
    </row>
    <row r="601" spans="2:19" customFormat="1" ht="15" customHeight="1">
      <c r="B601" s="66">
        <v>594</v>
      </c>
      <c r="C601" s="452" t="s">
        <v>1947</v>
      </c>
      <c r="D601" s="457" t="s">
        <v>46</v>
      </c>
      <c r="E601" s="457">
        <v>90635</v>
      </c>
      <c r="F601" s="452" t="s">
        <v>30</v>
      </c>
      <c r="G601" s="457">
        <v>752205</v>
      </c>
      <c r="H601" s="66" t="s">
        <v>62</v>
      </c>
      <c r="I601" s="426" t="s">
        <v>2280</v>
      </c>
      <c r="J601" s="133">
        <v>3</v>
      </c>
      <c r="K601" s="382">
        <v>0</v>
      </c>
      <c r="L601" s="66" t="s">
        <v>1994</v>
      </c>
      <c r="M601" s="382">
        <v>0</v>
      </c>
      <c r="N601" s="382">
        <v>0</v>
      </c>
      <c r="O601" s="68" t="s">
        <v>101</v>
      </c>
      <c r="P601" s="349" t="s">
        <v>692</v>
      </c>
      <c r="Q601" s="197"/>
      <c r="R601" s="120"/>
      <c r="S601" s="120"/>
    </row>
    <row r="602" spans="2:19" customFormat="1" ht="15" customHeight="1">
      <c r="B602" s="22">
        <v>596</v>
      </c>
      <c r="C602" s="452" t="s">
        <v>2155</v>
      </c>
      <c r="D602" s="457" t="s">
        <v>154</v>
      </c>
      <c r="E602" s="565">
        <v>18886</v>
      </c>
      <c r="F602" s="452" t="s">
        <v>34</v>
      </c>
      <c r="G602" s="457">
        <v>751201</v>
      </c>
      <c r="H602" s="66" t="s">
        <v>162</v>
      </c>
      <c r="I602" s="73"/>
      <c r="J602" s="481">
        <v>0</v>
      </c>
      <c r="K602" s="562">
        <v>0</v>
      </c>
      <c r="L602" s="196" t="s">
        <v>1996</v>
      </c>
      <c r="M602" s="381">
        <v>0</v>
      </c>
      <c r="N602" s="381">
        <v>0</v>
      </c>
      <c r="O602" s="68" t="s">
        <v>1054</v>
      </c>
      <c r="P602" s="68" t="s">
        <v>93</v>
      </c>
      <c r="Q602" s="255"/>
      <c r="R602" s="255"/>
      <c r="S602" s="120"/>
    </row>
    <row r="603" spans="2:19" customFormat="1" ht="15" customHeight="1">
      <c r="B603" s="66">
        <v>597</v>
      </c>
      <c r="C603" s="521" t="s">
        <v>2021</v>
      </c>
      <c r="D603" s="457" t="s">
        <v>154</v>
      </c>
      <c r="E603" s="457">
        <v>24697</v>
      </c>
      <c r="F603" s="519" t="s">
        <v>171</v>
      </c>
      <c r="G603" s="457">
        <v>712618</v>
      </c>
      <c r="H603" s="66" t="s">
        <v>77</v>
      </c>
      <c r="I603" s="195"/>
      <c r="J603" s="481">
        <v>0</v>
      </c>
      <c r="K603" s="381">
        <v>0</v>
      </c>
      <c r="L603" s="196" t="s">
        <v>1996</v>
      </c>
      <c r="M603" s="381">
        <v>0</v>
      </c>
      <c r="N603" s="381">
        <v>0</v>
      </c>
      <c r="O603" s="68" t="s">
        <v>1054</v>
      </c>
      <c r="P603" s="68" t="s">
        <v>93</v>
      </c>
      <c r="Q603" s="120"/>
      <c r="R603" s="120"/>
      <c r="S603" s="120"/>
    </row>
    <row r="604" spans="2:19" customFormat="1" ht="17.25" customHeight="1">
      <c r="B604" s="314">
        <v>598</v>
      </c>
      <c r="C604" s="521" t="s">
        <v>2021</v>
      </c>
      <c r="D604" s="457" t="s">
        <v>154</v>
      </c>
      <c r="E604" s="457">
        <v>24697</v>
      </c>
      <c r="F604" s="523" t="s">
        <v>36</v>
      </c>
      <c r="G604" s="457">
        <v>711204</v>
      </c>
      <c r="H604" s="66" t="s">
        <v>94</v>
      </c>
      <c r="I604" s="73"/>
      <c r="J604" s="481">
        <v>0</v>
      </c>
      <c r="K604" s="381">
        <v>0</v>
      </c>
      <c r="L604" s="196" t="s">
        <v>1996</v>
      </c>
      <c r="M604" s="381">
        <v>0</v>
      </c>
      <c r="N604" s="381">
        <v>0</v>
      </c>
      <c r="O604" s="68" t="s">
        <v>1054</v>
      </c>
      <c r="P604" s="68" t="s">
        <v>93</v>
      </c>
      <c r="Q604" s="120"/>
      <c r="R604" s="120"/>
      <c r="S604" s="120"/>
    </row>
    <row r="605" spans="2:19" customFormat="1" ht="15" customHeight="1">
      <c r="B605" s="22">
        <v>599</v>
      </c>
      <c r="C605" s="452" t="s">
        <v>2155</v>
      </c>
      <c r="D605" s="457" t="s">
        <v>154</v>
      </c>
      <c r="E605" s="565">
        <v>18886</v>
      </c>
      <c r="F605" s="452" t="s">
        <v>36</v>
      </c>
      <c r="G605" s="457">
        <v>711204</v>
      </c>
      <c r="H605" s="66" t="s">
        <v>94</v>
      </c>
      <c r="I605" s="73"/>
      <c r="J605" s="481">
        <v>0</v>
      </c>
      <c r="K605" s="381">
        <v>0</v>
      </c>
      <c r="L605" s="196" t="s">
        <v>1996</v>
      </c>
      <c r="M605" s="381">
        <v>0</v>
      </c>
      <c r="N605" s="381">
        <v>0</v>
      </c>
      <c r="O605" s="68" t="s">
        <v>1054</v>
      </c>
      <c r="P605" s="68" t="s">
        <v>93</v>
      </c>
      <c r="Q605" s="255"/>
      <c r="R605" s="255"/>
      <c r="S605" s="120"/>
    </row>
    <row r="606" spans="2:19" customFormat="1" ht="15" customHeight="1">
      <c r="B606" s="66">
        <v>600</v>
      </c>
      <c r="C606" s="452" t="s">
        <v>1060</v>
      </c>
      <c r="D606" s="457" t="s">
        <v>154</v>
      </c>
      <c r="E606" s="565">
        <v>18886</v>
      </c>
      <c r="F606" s="452" t="s">
        <v>463</v>
      </c>
      <c r="G606" s="457">
        <v>753105</v>
      </c>
      <c r="H606" s="66" t="s">
        <v>457</v>
      </c>
      <c r="I606" s="155"/>
      <c r="J606" s="481">
        <v>0</v>
      </c>
      <c r="K606" s="381">
        <v>0</v>
      </c>
      <c r="L606" s="196" t="s">
        <v>1996</v>
      </c>
      <c r="M606" s="381">
        <v>0</v>
      </c>
      <c r="N606" s="381">
        <v>0</v>
      </c>
      <c r="O606" s="68" t="s">
        <v>179</v>
      </c>
      <c r="P606" s="68" t="s">
        <v>680</v>
      </c>
      <c r="Q606" s="255"/>
      <c r="R606" s="255"/>
      <c r="S606" s="120"/>
    </row>
    <row r="607" spans="2:19" customFormat="1" ht="15" customHeight="1">
      <c r="B607" s="314">
        <v>601</v>
      </c>
      <c r="C607" s="452" t="s">
        <v>2155</v>
      </c>
      <c r="D607" s="457" t="s">
        <v>154</v>
      </c>
      <c r="E607" s="565">
        <v>18886</v>
      </c>
      <c r="F607" s="452" t="s">
        <v>31</v>
      </c>
      <c r="G607" s="457">
        <v>723103</v>
      </c>
      <c r="H607" s="66" t="s">
        <v>67</v>
      </c>
      <c r="I607" s="73"/>
      <c r="J607" s="481">
        <v>0</v>
      </c>
      <c r="K607" s="381">
        <v>0</v>
      </c>
      <c r="L607" s="196" t="s">
        <v>1996</v>
      </c>
      <c r="M607" s="381">
        <v>0</v>
      </c>
      <c r="N607" s="381">
        <v>0</v>
      </c>
      <c r="O607" s="68" t="s">
        <v>1061</v>
      </c>
      <c r="P607" s="68" t="s">
        <v>32</v>
      </c>
      <c r="Q607" s="255"/>
      <c r="R607" s="255"/>
      <c r="S607" s="120"/>
    </row>
    <row r="608" spans="2:19" customFormat="1" ht="15" customHeight="1">
      <c r="B608" s="22">
        <v>602</v>
      </c>
      <c r="C608" s="452" t="s">
        <v>2155</v>
      </c>
      <c r="D608" s="457" t="s">
        <v>154</v>
      </c>
      <c r="E608" s="565">
        <v>18886</v>
      </c>
      <c r="F608" s="452" t="s">
        <v>40</v>
      </c>
      <c r="G608" s="457">
        <v>512001</v>
      </c>
      <c r="H608" s="66" t="s">
        <v>72</v>
      </c>
      <c r="I608" s="73"/>
      <c r="J608" s="481">
        <v>0</v>
      </c>
      <c r="K608" s="381">
        <v>0</v>
      </c>
      <c r="L608" s="196" t="s">
        <v>1996</v>
      </c>
      <c r="M608" s="381">
        <v>0</v>
      </c>
      <c r="N608" s="381">
        <v>0</v>
      </c>
      <c r="O608" s="68"/>
      <c r="P608" s="68" t="s">
        <v>32</v>
      </c>
      <c r="Q608" s="120"/>
      <c r="R608" s="120"/>
      <c r="S608" s="120"/>
    </row>
    <row r="609" spans="2:19" customFormat="1" ht="15" customHeight="1">
      <c r="B609" s="66">
        <v>605</v>
      </c>
      <c r="C609" s="521" t="s">
        <v>2021</v>
      </c>
      <c r="D609" s="457" t="s">
        <v>154</v>
      </c>
      <c r="E609" s="457">
        <v>24697</v>
      </c>
      <c r="F609" s="523" t="s">
        <v>1817</v>
      </c>
      <c r="G609" s="457">
        <v>751108</v>
      </c>
      <c r="H609" s="348" t="s">
        <v>641</v>
      </c>
      <c r="I609" s="424" t="s">
        <v>2346</v>
      </c>
      <c r="J609" s="259">
        <v>1</v>
      </c>
      <c r="K609" s="381">
        <v>0</v>
      </c>
      <c r="L609" s="196" t="s">
        <v>1996</v>
      </c>
      <c r="M609" s="381">
        <v>1</v>
      </c>
      <c r="N609" s="381">
        <v>0</v>
      </c>
      <c r="O609" s="68" t="s">
        <v>179</v>
      </c>
      <c r="P609" s="68" t="s">
        <v>680</v>
      </c>
      <c r="Q609" s="592"/>
      <c r="R609" s="120"/>
      <c r="S609" s="120"/>
    </row>
    <row r="610" spans="2:19" customFormat="1" ht="15" customHeight="1">
      <c r="B610" s="66">
        <v>606</v>
      </c>
      <c r="C610" s="452" t="s">
        <v>2155</v>
      </c>
      <c r="D610" s="457" t="s">
        <v>154</v>
      </c>
      <c r="E610" s="565">
        <v>18886</v>
      </c>
      <c r="F610" s="452" t="s">
        <v>51</v>
      </c>
      <c r="G610" s="457">
        <v>712905</v>
      </c>
      <c r="H610" s="66" t="s">
        <v>60</v>
      </c>
      <c r="I610" s="424" t="s">
        <v>2366</v>
      </c>
      <c r="J610" s="441">
        <v>1</v>
      </c>
      <c r="K610" s="487">
        <v>0</v>
      </c>
      <c r="L610" s="456" t="s">
        <v>1996</v>
      </c>
      <c r="M610" s="487">
        <v>1</v>
      </c>
      <c r="N610" s="487">
        <v>0</v>
      </c>
      <c r="O610" s="68" t="s">
        <v>1981</v>
      </c>
      <c r="P610" s="68" t="s">
        <v>679</v>
      </c>
      <c r="Q610" s="596"/>
      <c r="R610" s="255"/>
      <c r="S610" s="120"/>
    </row>
    <row r="611" spans="2:19" customFormat="1" ht="15" customHeight="1">
      <c r="B611" s="591">
        <v>610</v>
      </c>
      <c r="C611" s="521" t="s">
        <v>2021</v>
      </c>
      <c r="D611" s="457" t="s">
        <v>154</v>
      </c>
      <c r="E611" s="457">
        <v>24697</v>
      </c>
      <c r="F611" s="452" t="s">
        <v>42</v>
      </c>
      <c r="G611" s="472">
        <v>741201</v>
      </c>
      <c r="H611" s="128" t="s">
        <v>161</v>
      </c>
      <c r="I611" s="424" t="s">
        <v>2285</v>
      </c>
      <c r="J611" s="259">
        <v>1</v>
      </c>
      <c r="K611" s="381">
        <v>0</v>
      </c>
      <c r="L611" s="196" t="s">
        <v>1996</v>
      </c>
      <c r="M611" s="381">
        <v>1</v>
      </c>
      <c r="N611" s="381">
        <v>0</v>
      </c>
      <c r="O611" s="68" t="s">
        <v>1981</v>
      </c>
      <c r="P611" s="68" t="s">
        <v>679</v>
      </c>
      <c r="Q611" s="592"/>
      <c r="R611" s="448"/>
      <c r="S611" s="120"/>
    </row>
    <row r="612" spans="2:19" customFormat="1" ht="15" customHeight="1">
      <c r="B612" s="66">
        <v>611</v>
      </c>
      <c r="C612" s="521" t="s">
        <v>2021</v>
      </c>
      <c r="D612" s="457" t="s">
        <v>154</v>
      </c>
      <c r="E612" s="457">
        <v>24697</v>
      </c>
      <c r="F612" s="515" t="s">
        <v>35</v>
      </c>
      <c r="G612" s="457">
        <v>741103</v>
      </c>
      <c r="H612" s="66" t="s">
        <v>49</v>
      </c>
      <c r="I612" s="424" t="s">
        <v>2285</v>
      </c>
      <c r="J612" s="259">
        <v>1</v>
      </c>
      <c r="K612" s="381">
        <v>0</v>
      </c>
      <c r="L612" s="196" t="s">
        <v>1996</v>
      </c>
      <c r="M612" s="381">
        <v>1</v>
      </c>
      <c r="N612" s="381">
        <v>0</v>
      </c>
      <c r="O612" s="68" t="s">
        <v>1054</v>
      </c>
      <c r="P612" s="68" t="s">
        <v>93</v>
      </c>
      <c r="Q612" s="592"/>
      <c r="R612" s="448"/>
      <c r="S612" s="120"/>
    </row>
    <row r="613" spans="2:19" customFormat="1" ht="15" customHeight="1">
      <c r="B613" s="314">
        <v>604</v>
      </c>
      <c r="C613" s="521" t="s">
        <v>2021</v>
      </c>
      <c r="D613" s="457" t="s">
        <v>154</v>
      </c>
      <c r="E613" s="457">
        <v>24697</v>
      </c>
      <c r="F613" s="452" t="s">
        <v>31</v>
      </c>
      <c r="G613" s="457">
        <v>723103</v>
      </c>
      <c r="H613" s="66" t="s">
        <v>67</v>
      </c>
      <c r="I613" s="425" t="s">
        <v>2291</v>
      </c>
      <c r="J613" s="259">
        <v>2</v>
      </c>
      <c r="K613" s="381">
        <v>0</v>
      </c>
      <c r="L613" s="196" t="s">
        <v>1994</v>
      </c>
      <c r="M613" s="381">
        <v>2</v>
      </c>
      <c r="N613" s="381">
        <v>0</v>
      </c>
      <c r="O613" s="68" t="s">
        <v>873</v>
      </c>
      <c r="P613" s="68" t="s">
        <v>677</v>
      </c>
      <c r="Q613" s="197"/>
      <c r="R613" s="120"/>
      <c r="S613" s="120"/>
    </row>
    <row r="614" spans="2:19" customFormat="1" ht="15" customHeight="1">
      <c r="B614" s="591">
        <v>613</v>
      </c>
      <c r="C614" s="452" t="s">
        <v>2155</v>
      </c>
      <c r="D614" s="457" t="s">
        <v>154</v>
      </c>
      <c r="E614" s="565">
        <v>18886</v>
      </c>
      <c r="F614" s="515" t="s">
        <v>35</v>
      </c>
      <c r="G614" s="457">
        <v>741103</v>
      </c>
      <c r="H614" s="66" t="s">
        <v>49</v>
      </c>
      <c r="I614" s="424" t="s">
        <v>2279</v>
      </c>
      <c r="J614" s="259">
        <v>2</v>
      </c>
      <c r="K614" s="381">
        <v>0</v>
      </c>
      <c r="L614" s="196" t="s">
        <v>1996</v>
      </c>
      <c r="M614" s="381">
        <v>2</v>
      </c>
      <c r="N614" s="381">
        <v>0</v>
      </c>
      <c r="O614" s="68" t="s">
        <v>1054</v>
      </c>
      <c r="P614" s="68" t="s">
        <v>93</v>
      </c>
      <c r="Q614" s="255"/>
      <c r="R614" s="255"/>
      <c r="S614" s="120"/>
    </row>
    <row r="615" spans="2:19" customFormat="1" ht="15" customHeight="1">
      <c r="B615" s="66">
        <v>603</v>
      </c>
      <c r="C615" s="521" t="s">
        <v>2021</v>
      </c>
      <c r="D615" s="457" t="s">
        <v>154</v>
      </c>
      <c r="E615" s="457">
        <v>24697</v>
      </c>
      <c r="F615" s="452" t="s">
        <v>34</v>
      </c>
      <c r="G615" s="457">
        <v>751201</v>
      </c>
      <c r="H615" s="66" t="s">
        <v>162</v>
      </c>
      <c r="I615" s="424" t="s">
        <v>2283</v>
      </c>
      <c r="J615" s="259">
        <v>3</v>
      </c>
      <c r="K615" s="381">
        <v>3</v>
      </c>
      <c r="L615" s="196" t="s">
        <v>1994</v>
      </c>
      <c r="M615" s="381">
        <v>0</v>
      </c>
      <c r="N615" s="381">
        <v>0</v>
      </c>
      <c r="O615" s="68" t="s">
        <v>873</v>
      </c>
      <c r="P615" s="68" t="s">
        <v>677</v>
      </c>
      <c r="Q615" s="197"/>
      <c r="R615" s="120"/>
      <c r="S615" s="120"/>
    </row>
    <row r="616" spans="2:19" customFormat="1" ht="15" customHeight="1">
      <c r="B616" s="66">
        <v>608</v>
      </c>
      <c r="C616" s="521" t="s">
        <v>2021</v>
      </c>
      <c r="D616" s="457" t="s">
        <v>154</v>
      </c>
      <c r="E616" s="457">
        <v>24697</v>
      </c>
      <c r="F616" s="452" t="s">
        <v>33</v>
      </c>
      <c r="G616" s="457">
        <v>514101</v>
      </c>
      <c r="H616" s="66" t="s">
        <v>68</v>
      </c>
      <c r="I616" s="425" t="s">
        <v>2278</v>
      </c>
      <c r="J616" s="259">
        <v>3</v>
      </c>
      <c r="K616" s="381">
        <v>3</v>
      </c>
      <c r="L616" s="196" t="s">
        <v>1994</v>
      </c>
      <c r="M616" s="381">
        <v>0</v>
      </c>
      <c r="N616" s="381">
        <v>0</v>
      </c>
      <c r="O616" s="68" t="s">
        <v>873</v>
      </c>
      <c r="P616" s="68" t="s">
        <v>677</v>
      </c>
      <c r="Q616" s="197"/>
      <c r="R616" s="120"/>
      <c r="S616" s="120"/>
    </row>
    <row r="617" spans="2:19" customFormat="1" ht="15" customHeight="1">
      <c r="B617" s="22">
        <v>612</v>
      </c>
      <c r="C617" s="521" t="s">
        <v>2021</v>
      </c>
      <c r="D617" s="457" t="s">
        <v>154</v>
      </c>
      <c r="E617" s="457">
        <v>24697</v>
      </c>
      <c r="F617" s="452" t="s">
        <v>213</v>
      </c>
      <c r="G617" s="472">
        <v>613003</v>
      </c>
      <c r="H617" s="66" t="s">
        <v>456</v>
      </c>
      <c r="I617" s="424" t="s">
        <v>2280</v>
      </c>
      <c r="J617" s="259">
        <v>3</v>
      </c>
      <c r="K617" s="381">
        <v>0</v>
      </c>
      <c r="L617" s="196" t="s">
        <v>1996</v>
      </c>
      <c r="M617" s="381">
        <v>3</v>
      </c>
      <c r="N617" s="381">
        <v>0</v>
      </c>
      <c r="O617" s="68" t="s">
        <v>1981</v>
      </c>
      <c r="P617" s="68" t="s">
        <v>679</v>
      </c>
      <c r="Q617" s="546"/>
      <c r="R617" s="271"/>
      <c r="S617" s="120"/>
    </row>
    <row r="618" spans="2:19" customFormat="1" ht="15" customHeight="1">
      <c r="B618" s="66">
        <v>614</v>
      </c>
      <c r="C618" s="452" t="s">
        <v>2155</v>
      </c>
      <c r="D618" s="457" t="s">
        <v>154</v>
      </c>
      <c r="E618" s="565">
        <v>18886</v>
      </c>
      <c r="F618" s="452" t="s">
        <v>33</v>
      </c>
      <c r="G618" s="457">
        <v>514101</v>
      </c>
      <c r="H618" s="66" t="s">
        <v>68</v>
      </c>
      <c r="I618" s="424" t="s">
        <v>2352</v>
      </c>
      <c r="J618" s="259">
        <v>4</v>
      </c>
      <c r="K618" s="381">
        <v>4</v>
      </c>
      <c r="L618" s="196" t="s">
        <v>1996</v>
      </c>
      <c r="M618" s="381">
        <v>0</v>
      </c>
      <c r="N618" s="381">
        <v>0</v>
      </c>
      <c r="O618" s="68" t="s">
        <v>1061</v>
      </c>
      <c r="P618" s="68" t="s">
        <v>32</v>
      </c>
      <c r="Q618" s="255"/>
      <c r="R618" s="255"/>
      <c r="S618" s="120"/>
    </row>
    <row r="619" spans="2:19" customFormat="1" ht="15" customHeight="1">
      <c r="B619" s="66">
        <v>615</v>
      </c>
      <c r="C619" s="452" t="s">
        <v>2155</v>
      </c>
      <c r="D619" s="457" t="s">
        <v>154</v>
      </c>
      <c r="E619" s="565">
        <v>18886</v>
      </c>
      <c r="F619" s="452" t="s">
        <v>41</v>
      </c>
      <c r="G619" s="457">
        <v>522301</v>
      </c>
      <c r="H619" s="66" t="s">
        <v>39</v>
      </c>
      <c r="I619" s="424" t="s">
        <v>2329</v>
      </c>
      <c r="J619" s="259">
        <v>4</v>
      </c>
      <c r="K619" s="381">
        <v>4</v>
      </c>
      <c r="L619" s="196" t="s">
        <v>1996</v>
      </c>
      <c r="M619" s="381">
        <v>0</v>
      </c>
      <c r="N619" s="381">
        <v>0</v>
      </c>
      <c r="O619" s="68" t="s">
        <v>1061</v>
      </c>
      <c r="P619" s="68" t="s">
        <v>32</v>
      </c>
      <c r="Q619" s="255"/>
      <c r="R619" s="255"/>
      <c r="S619" s="120"/>
    </row>
    <row r="620" spans="2:19" customFormat="1" ht="15" customHeight="1">
      <c r="B620" s="591">
        <v>616</v>
      </c>
      <c r="C620" s="452" t="s">
        <v>2155</v>
      </c>
      <c r="D620" s="457" t="s">
        <v>154</v>
      </c>
      <c r="E620" s="565">
        <v>18886</v>
      </c>
      <c r="F620" s="452" t="s">
        <v>40</v>
      </c>
      <c r="G620" s="457">
        <v>512001</v>
      </c>
      <c r="H620" s="66" t="s">
        <v>72</v>
      </c>
      <c r="I620" s="424" t="s">
        <v>2323</v>
      </c>
      <c r="J620" s="259">
        <v>4</v>
      </c>
      <c r="K620" s="381">
        <v>3</v>
      </c>
      <c r="L620" s="196" t="s">
        <v>1996</v>
      </c>
      <c r="M620" s="381">
        <v>0</v>
      </c>
      <c r="N620" s="381">
        <v>0</v>
      </c>
      <c r="O620" s="68" t="s">
        <v>1061</v>
      </c>
      <c r="P620" s="68" t="s">
        <v>32</v>
      </c>
      <c r="Q620" s="255"/>
      <c r="R620" s="255"/>
      <c r="S620" s="120"/>
    </row>
    <row r="621" spans="2:19" customFormat="1" ht="15" customHeight="1">
      <c r="B621" s="314">
        <v>607</v>
      </c>
      <c r="C621" s="521" t="s">
        <v>2021</v>
      </c>
      <c r="D621" s="457" t="s">
        <v>154</v>
      </c>
      <c r="E621" s="457">
        <v>24697</v>
      </c>
      <c r="F621" s="452" t="s">
        <v>40</v>
      </c>
      <c r="G621" s="457">
        <v>512001</v>
      </c>
      <c r="H621" s="66" t="s">
        <v>72</v>
      </c>
      <c r="I621" s="425" t="s">
        <v>2292</v>
      </c>
      <c r="J621" s="259">
        <v>5</v>
      </c>
      <c r="K621" s="561">
        <v>4</v>
      </c>
      <c r="L621" s="196" t="s">
        <v>1994</v>
      </c>
      <c r="M621" s="381">
        <v>4</v>
      </c>
      <c r="N621" s="381">
        <v>2</v>
      </c>
      <c r="O621" s="68" t="s">
        <v>873</v>
      </c>
      <c r="P621" s="68" t="s">
        <v>677</v>
      </c>
      <c r="Q621" s="197"/>
      <c r="R621" s="120"/>
      <c r="S621" s="120"/>
    </row>
    <row r="622" spans="2:19" customFormat="1" ht="15" customHeight="1">
      <c r="B622" s="66">
        <v>609</v>
      </c>
      <c r="C622" s="521" t="s">
        <v>2021</v>
      </c>
      <c r="D622" s="457" t="s">
        <v>154</v>
      </c>
      <c r="E622" s="457">
        <v>24697</v>
      </c>
      <c r="F622" s="452" t="s">
        <v>41</v>
      </c>
      <c r="G622" s="457">
        <v>522301</v>
      </c>
      <c r="H622" s="66" t="s">
        <v>39</v>
      </c>
      <c r="I622" s="424" t="s">
        <v>2329</v>
      </c>
      <c r="J622" s="259">
        <v>5</v>
      </c>
      <c r="K622" s="557">
        <v>4</v>
      </c>
      <c r="L622" s="196" t="s">
        <v>1996</v>
      </c>
      <c r="M622" s="381">
        <v>0</v>
      </c>
      <c r="N622" s="381">
        <v>0</v>
      </c>
      <c r="O622" s="68" t="s">
        <v>1061</v>
      </c>
      <c r="P622" s="68" t="s">
        <v>32</v>
      </c>
      <c r="Q622" s="197"/>
      <c r="R622" s="448"/>
      <c r="S622" s="120"/>
    </row>
    <row r="623" spans="2:19" customFormat="1" ht="15" customHeight="1">
      <c r="B623" s="22">
        <v>617</v>
      </c>
      <c r="C623" s="574" t="s">
        <v>1880</v>
      </c>
      <c r="D623" s="492" t="s">
        <v>216</v>
      </c>
      <c r="E623" s="492">
        <v>44480</v>
      </c>
      <c r="F623" s="452" t="s">
        <v>50</v>
      </c>
      <c r="G623" s="457">
        <v>343101</v>
      </c>
      <c r="H623" s="66" t="s">
        <v>58</v>
      </c>
      <c r="I623" s="73"/>
      <c r="J623" s="481">
        <v>0</v>
      </c>
      <c r="K623" s="556">
        <v>0</v>
      </c>
      <c r="L623" s="265"/>
      <c r="M623" s="556">
        <v>0</v>
      </c>
      <c r="N623" s="556">
        <v>0</v>
      </c>
      <c r="O623" s="156"/>
      <c r="P623" s="68"/>
      <c r="Q623" s="545"/>
      <c r="R623" s="448"/>
      <c r="S623" s="120"/>
    </row>
    <row r="624" spans="2:19" customFormat="1" ht="15" customHeight="1">
      <c r="B624" s="66">
        <v>618</v>
      </c>
      <c r="C624" s="574" t="s">
        <v>1880</v>
      </c>
      <c r="D624" s="492" t="s">
        <v>216</v>
      </c>
      <c r="E624" s="492">
        <v>44480</v>
      </c>
      <c r="F624" s="452" t="s">
        <v>33</v>
      </c>
      <c r="G624" s="457">
        <v>514101</v>
      </c>
      <c r="H624" s="66" t="s">
        <v>68</v>
      </c>
      <c r="I624" s="73"/>
      <c r="J624" s="481">
        <v>0</v>
      </c>
      <c r="K624" s="556">
        <v>0</v>
      </c>
      <c r="L624" s="265" t="s">
        <v>1996</v>
      </c>
      <c r="M624" s="556">
        <v>0</v>
      </c>
      <c r="N624" s="556">
        <v>0</v>
      </c>
      <c r="O624" s="68" t="s">
        <v>1061</v>
      </c>
      <c r="P624" s="68" t="s">
        <v>32</v>
      </c>
      <c r="Q624" s="546"/>
      <c r="R624" s="120"/>
      <c r="S624" s="120"/>
    </row>
    <row r="625" spans="2:19" customFormat="1" ht="15" customHeight="1">
      <c r="B625" s="314">
        <v>619</v>
      </c>
      <c r="C625" s="574" t="s">
        <v>1880</v>
      </c>
      <c r="D625" s="492" t="s">
        <v>216</v>
      </c>
      <c r="E625" s="492">
        <v>44480</v>
      </c>
      <c r="F625" s="452" t="s">
        <v>41</v>
      </c>
      <c r="G625" s="457">
        <v>522301</v>
      </c>
      <c r="H625" s="66" t="s">
        <v>39</v>
      </c>
      <c r="I625" s="73"/>
      <c r="J625" s="481">
        <v>0</v>
      </c>
      <c r="K625" s="556">
        <v>0</v>
      </c>
      <c r="L625" s="265" t="s">
        <v>1996</v>
      </c>
      <c r="M625" s="556">
        <v>0</v>
      </c>
      <c r="N625" s="556">
        <v>0</v>
      </c>
      <c r="O625" s="68"/>
      <c r="P625" s="68" t="s">
        <v>32</v>
      </c>
      <c r="Q625" s="455"/>
      <c r="R625" s="120"/>
      <c r="S625" s="120"/>
    </row>
    <row r="626" spans="2:19" customFormat="1" ht="15" customHeight="1">
      <c r="B626" s="22">
        <v>620</v>
      </c>
      <c r="C626" s="574" t="s">
        <v>1880</v>
      </c>
      <c r="D626" s="492" t="s">
        <v>216</v>
      </c>
      <c r="E626" s="492">
        <v>44480</v>
      </c>
      <c r="F626" s="452" t="s">
        <v>48</v>
      </c>
      <c r="G626" s="457">
        <v>741203</v>
      </c>
      <c r="H626" s="66" t="s">
        <v>57</v>
      </c>
      <c r="I626" s="73"/>
      <c r="J626" s="481">
        <v>0</v>
      </c>
      <c r="K626" s="556">
        <v>0</v>
      </c>
      <c r="L626" s="265" t="s">
        <v>1996</v>
      </c>
      <c r="M626" s="556">
        <v>0</v>
      </c>
      <c r="N626" s="556">
        <v>0</v>
      </c>
      <c r="O626" s="68" t="s">
        <v>1054</v>
      </c>
      <c r="P626" s="68" t="s">
        <v>93</v>
      </c>
      <c r="Q626" s="545" t="s">
        <v>37</v>
      </c>
      <c r="R626" s="120"/>
      <c r="S626" s="120"/>
    </row>
    <row r="627" spans="2:19" customFormat="1" ht="15" customHeight="1">
      <c r="B627" s="66">
        <v>621</v>
      </c>
      <c r="C627" s="574" t="s">
        <v>1880</v>
      </c>
      <c r="D627" s="492" t="s">
        <v>216</v>
      </c>
      <c r="E627" s="492">
        <v>44480</v>
      </c>
      <c r="F627" s="452" t="s">
        <v>47</v>
      </c>
      <c r="G627" s="457">
        <v>721306</v>
      </c>
      <c r="H627" s="66" t="s">
        <v>56</v>
      </c>
      <c r="I627" s="423" t="s">
        <v>2281</v>
      </c>
      <c r="J627" s="260">
        <v>1</v>
      </c>
      <c r="K627" s="556">
        <v>0</v>
      </c>
      <c r="L627" s="265" t="s">
        <v>1996</v>
      </c>
      <c r="M627" s="556">
        <v>1</v>
      </c>
      <c r="N627" s="556">
        <v>0</v>
      </c>
      <c r="O627" s="68" t="s">
        <v>1054</v>
      </c>
      <c r="P627" s="68" t="s">
        <v>93</v>
      </c>
      <c r="Q627" s="546"/>
      <c r="R627" s="120"/>
      <c r="S627" s="120"/>
    </row>
    <row r="628" spans="2:19" customFormat="1" ht="15" customHeight="1">
      <c r="B628" s="66">
        <v>623</v>
      </c>
      <c r="C628" s="574" t="s">
        <v>1880</v>
      </c>
      <c r="D628" s="492" t="s">
        <v>216</v>
      </c>
      <c r="E628" s="492">
        <v>44480</v>
      </c>
      <c r="F628" s="515" t="s">
        <v>35</v>
      </c>
      <c r="G628" s="457">
        <v>741103</v>
      </c>
      <c r="H628" s="66" t="s">
        <v>49</v>
      </c>
      <c r="I628" s="424" t="s">
        <v>2285</v>
      </c>
      <c r="J628" s="259">
        <v>1</v>
      </c>
      <c r="K628" s="381">
        <v>0</v>
      </c>
      <c r="L628" s="196" t="s">
        <v>1996</v>
      </c>
      <c r="M628" s="381">
        <v>1</v>
      </c>
      <c r="N628" s="381">
        <v>0</v>
      </c>
      <c r="O628" s="68" t="s">
        <v>1054</v>
      </c>
      <c r="P628" s="68" t="s">
        <v>93</v>
      </c>
      <c r="Q628" s="455"/>
      <c r="R628" s="271"/>
      <c r="S628" s="120"/>
    </row>
    <row r="629" spans="2:19" customFormat="1" ht="15" customHeight="1">
      <c r="B629" s="591">
        <v>628</v>
      </c>
      <c r="C629" s="574" t="s">
        <v>1880</v>
      </c>
      <c r="D629" s="492" t="s">
        <v>216</v>
      </c>
      <c r="E629" s="492">
        <v>44480</v>
      </c>
      <c r="F629" s="452" t="s">
        <v>34</v>
      </c>
      <c r="G629" s="457">
        <v>751201</v>
      </c>
      <c r="H629" s="66" t="s">
        <v>162</v>
      </c>
      <c r="I629" s="424" t="s">
        <v>2268</v>
      </c>
      <c r="J629" s="260">
        <v>1</v>
      </c>
      <c r="K629" s="556">
        <v>1</v>
      </c>
      <c r="L629" s="265" t="s">
        <v>1996</v>
      </c>
      <c r="M629" s="556">
        <v>1</v>
      </c>
      <c r="N629" s="556">
        <v>1</v>
      </c>
      <c r="O629" s="156" t="s">
        <v>1979</v>
      </c>
      <c r="P629" s="68" t="s">
        <v>37</v>
      </c>
      <c r="Q629" s="284" t="s">
        <v>37</v>
      </c>
      <c r="R629" s="120"/>
      <c r="S629" s="120"/>
    </row>
    <row r="630" spans="2:19" customFormat="1" ht="15" customHeight="1">
      <c r="B630" s="66">
        <v>629</v>
      </c>
      <c r="C630" s="574" t="s">
        <v>1880</v>
      </c>
      <c r="D630" s="492" t="s">
        <v>216</v>
      </c>
      <c r="E630" s="492">
        <v>44480</v>
      </c>
      <c r="F630" s="519" t="s">
        <v>36</v>
      </c>
      <c r="G630" s="457">
        <v>711204</v>
      </c>
      <c r="H630" s="66" t="s">
        <v>94</v>
      </c>
      <c r="I630" s="424" t="s">
        <v>2280</v>
      </c>
      <c r="J630" s="133">
        <v>1</v>
      </c>
      <c r="K630" s="556">
        <v>1</v>
      </c>
      <c r="L630" s="265" t="s">
        <v>1996</v>
      </c>
      <c r="M630" s="556">
        <v>1</v>
      </c>
      <c r="N630" s="556">
        <v>1</v>
      </c>
      <c r="O630" s="68" t="s">
        <v>1054</v>
      </c>
      <c r="P630" s="68" t="s">
        <v>93</v>
      </c>
      <c r="Q630" s="272" t="s">
        <v>37</v>
      </c>
      <c r="R630" s="272"/>
      <c r="S630" s="120"/>
    </row>
    <row r="631" spans="2:19" customFormat="1" ht="15" customHeight="1">
      <c r="B631" s="66">
        <v>630</v>
      </c>
      <c r="C631" s="574" t="s">
        <v>1880</v>
      </c>
      <c r="D631" s="492" t="s">
        <v>216</v>
      </c>
      <c r="E631" s="492">
        <v>44480</v>
      </c>
      <c r="F631" s="452" t="s">
        <v>30</v>
      </c>
      <c r="G631" s="457">
        <v>75205</v>
      </c>
      <c r="H631" s="66" t="s">
        <v>62</v>
      </c>
      <c r="I631" s="424" t="s">
        <v>2280</v>
      </c>
      <c r="J631" s="259">
        <v>1</v>
      </c>
      <c r="K631" s="381">
        <v>0</v>
      </c>
      <c r="L631" s="196" t="s">
        <v>1996</v>
      </c>
      <c r="M631" s="381">
        <v>1</v>
      </c>
      <c r="N631" s="381">
        <v>0</v>
      </c>
      <c r="O631" s="68" t="s">
        <v>1054</v>
      </c>
      <c r="P631" s="68" t="s">
        <v>93</v>
      </c>
      <c r="Q631" s="120"/>
      <c r="R631" s="120"/>
      <c r="S631" s="120"/>
    </row>
    <row r="632" spans="2:19" customFormat="1" ht="15" customHeight="1">
      <c r="B632" s="591">
        <v>622</v>
      </c>
      <c r="C632" s="574" t="s">
        <v>1880</v>
      </c>
      <c r="D632" s="492" t="s">
        <v>216</v>
      </c>
      <c r="E632" s="492">
        <v>44480</v>
      </c>
      <c r="F632" s="452" t="s">
        <v>184</v>
      </c>
      <c r="G632" s="457">
        <v>513101</v>
      </c>
      <c r="H632" s="66" t="s">
        <v>185</v>
      </c>
      <c r="I632" s="424" t="s">
        <v>2270</v>
      </c>
      <c r="J632" s="260">
        <v>3</v>
      </c>
      <c r="K632" s="556">
        <v>2</v>
      </c>
      <c r="L632" s="265" t="s">
        <v>1996</v>
      </c>
      <c r="M632" s="556">
        <v>3</v>
      </c>
      <c r="N632" s="556">
        <v>2</v>
      </c>
      <c r="O632" s="156" t="s">
        <v>1979</v>
      </c>
      <c r="P632" s="68" t="s">
        <v>37</v>
      </c>
      <c r="Q632" s="449" t="s">
        <v>37</v>
      </c>
      <c r="R632" s="448"/>
      <c r="S632" s="120"/>
    </row>
    <row r="633" spans="2:19" customFormat="1" ht="15" customHeight="1">
      <c r="B633" s="66">
        <v>626</v>
      </c>
      <c r="C633" s="574" t="s">
        <v>1880</v>
      </c>
      <c r="D633" s="492" t="s">
        <v>216</v>
      </c>
      <c r="E633" s="492">
        <v>44480</v>
      </c>
      <c r="F633" s="452" t="s">
        <v>1041</v>
      </c>
      <c r="G633" s="457">
        <v>713203</v>
      </c>
      <c r="H633" s="66" t="s">
        <v>59</v>
      </c>
      <c r="I633" s="426" t="s">
        <v>2285</v>
      </c>
      <c r="J633" s="380">
        <v>4</v>
      </c>
      <c r="K633" s="556">
        <v>1</v>
      </c>
      <c r="L633" s="265" t="s">
        <v>1996</v>
      </c>
      <c r="M633" s="556">
        <v>4</v>
      </c>
      <c r="N633" s="556">
        <v>1</v>
      </c>
      <c r="O633" s="68" t="s">
        <v>101</v>
      </c>
      <c r="P633" s="349" t="s">
        <v>692</v>
      </c>
      <c r="Q633" s="272" t="s">
        <v>37</v>
      </c>
      <c r="R633" s="120"/>
      <c r="S633" s="120"/>
    </row>
    <row r="634" spans="2:19" customFormat="1" ht="20.25" customHeight="1">
      <c r="B634" s="314">
        <v>625</v>
      </c>
      <c r="C634" s="574" t="s">
        <v>1880</v>
      </c>
      <c r="D634" s="492" t="s">
        <v>216</v>
      </c>
      <c r="E634" s="492">
        <v>44480</v>
      </c>
      <c r="F634" s="452" t="s">
        <v>40</v>
      </c>
      <c r="G634" s="457">
        <v>512001</v>
      </c>
      <c r="H634" s="66" t="s">
        <v>72</v>
      </c>
      <c r="I634" s="424" t="s">
        <v>2323</v>
      </c>
      <c r="J634" s="260">
        <v>6</v>
      </c>
      <c r="K634" s="556">
        <v>5</v>
      </c>
      <c r="L634" s="265" t="s">
        <v>1996</v>
      </c>
      <c r="M634" s="556">
        <v>6</v>
      </c>
      <c r="N634" s="556">
        <v>5</v>
      </c>
      <c r="O634" s="68" t="s">
        <v>1061</v>
      </c>
      <c r="P634" s="68" t="s">
        <v>32</v>
      </c>
      <c r="Q634" s="197"/>
      <c r="R634" s="120"/>
      <c r="S634" s="120"/>
    </row>
    <row r="635" spans="2:19" customFormat="1" ht="15" customHeight="1">
      <c r="B635" s="22">
        <v>627</v>
      </c>
      <c r="C635" s="574" t="s">
        <v>1880</v>
      </c>
      <c r="D635" s="492" t="s">
        <v>216</v>
      </c>
      <c r="E635" s="492">
        <v>44480</v>
      </c>
      <c r="F635" s="452" t="s">
        <v>41</v>
      </c>
      <c r="G635" s="457">
        <v>522301</v>
      </c>
      <c r="H635" s="66" t="s">
        <v>39</v>
      </c>
      <c r="I635" s="424" t="s">
        <v>2325</v>
      </c>
      <c r="J635" s="260">
        <v>9</v>
      </c>
      <c r="K635" s="556">
        <v>7</v>
      </c>
      <c r="L635" s="265" t="s">
        <v>1996</v>
      </c>
      <c r="M635" s="556">
        <v>9</v>
      </c>
      <c r="N635" s="556">
        <v>7</v>
      </c>
      <c r="O635" s="68" t="s">
        <v>1061</v>
      </c>
      <c r="P635" s="68" t="s">
        <v>32</v>
      </c>
      <c r="Q635" s="272" t="s">
        <v>37</v>
      </c>
      <c r="R635" s="120"/>
      <c r="S635" s="120"/>
    </row>
    <row r="636" spans="2:19" customFormat="1" ht="15" customHeight="1">
      <c r="B636" s="66">
        <v>624</v>
      </c>
      <c r="C636" s="574" t="s">
        <v>1880</v>
      </c>
      <c r="D636" s="492" t="s">
        <v>216</v>
      </c>
      <c r="E636" s="492">
        <v>44480</v>
      </c>
      <c r="F636" s="452" t="s">
        <v>31</v>
      </c>
      <c r="G636" s="457">
        <v>723103</v>
      </c>
      <c r="H636" s="66" t="s">
        <v>67</v>
      </c>
      <c r="I636" s="424" t="s">
        <v>2331</v>
      </c>
      <c r="J636" s="260">
        <v>18</v>
      </c>
      <c r="K636" s="556">
        <v>0</v>
      </c>
      <c r="L636" s="265" t="s">
        <v>1996</v>
      </c>
      <c r="M636" s="556">
        <v>18</v>
      </c>
      <c r="N636" s="556">
        <v>0</v>
      </c>
      <c r="O636" s="68" t="s">
        <v>1061</v>
      </c>
      <c r="P636" s="68" t="s">
        <v>32</v>
      </c>
      <c r="Q636" s="197"/>
      <c r="R636" s="120"/>
      <c r="S636" s="120"/>
    </row>
    <row r="637" spans="2:19" customFormat="1" ht="15" customHeight="1">
      <c r="B637" s="314">
        <v>631</v>
      </c>
      <c r="C637" s="521" t="s">
        <v>2014</v>
      </c>
      <c r="D637" s="456" t="s">
        <v>44</v>
      </c>
      <c r="E637" s="456">
        <v>73721</v>
      </c>
      <c r="F637" s="452" t="s">
        <v>33</v>
      </c>
      <c r="G637" s="457">
        <v>514101</v>
      </c>
      <c r="H637" s="66" t="s">
        <v>68</v>
      </c>
      <c r="I637" s="73"/>
      <c r="J637" s="481">
        <v>0</v>
      </c>
      <c r="K637" s="381">
        <v>0</v>
      </c>
      <c r="L637" s="196" t="s">
        <v>1996</v>
      </c>
      <c r="M637" s="381">
        <v>0</v>
      </c>
      <c r="N637" s="381">
        <v>0</v>
      </c>
      <c r="O637" s="68" t="s">
        <v>1061</v>
      </c>
      <c r="P637" s="68" t="s">
        <v>32</v>
      </c>
      <c r="Q637" s="197"/>
      <c r="R637" s="120"/>
      <c r="S637" s="120"/>
    </row>
    <row r="638" spans="2:19" customFormat="1" ht="15" customHeight="1">
      <c r="B638" s="22">
        <v>632</v>
      </c>
      <c r="C638" s="521" t="s">
        <v>2014</v>
      </c>
      <c r="D638" s="456" t="s">
        <v>44</v>
      </c>
      <c r="E638" s="456">
        <v>73721</v>
      </c>
      <c r="F638" s="515" t="s">
        <v>35</v>
      </c>
      <c r="G638" s="457">
        <v>741103</v>
      </c>
      <c r="H638" s="66" t="s">
        <v>49</v>
      </c>
      <c r="I638" s="424" t="s">
        <v>2279</v>
      </c>
      <c r="J638" s="259">
        <v>1</v>
      </c>
      <c r="K638" s="381">
        <v>0</v>
      </c>
      <c r="L638" s="196" t="s">
        <v>1996</v>
      </c>
      <c r="M638" s="381">
        <v>1</v>
      </c>
      <c r="N638" s="381">
        <v>0</v>
      </c>
      <c r="O638" s="68" t="s">
        <v>1054</v>
      </c>
      <c r="P638" s="68" t="s">
        <v>93</v>
      </c>
      <c r="Q638" s="546"/>
      <c r="R638" s="271"/>
      <c r="S638" s="120"/>
    </row>
    <row r="639" spans="2:19" customFormat="1" ht="15" customHeight="1">
      <c r="B639" s="66">
        <v>633</v>
      </c>
      <c r="C639" s="521" t="s">
        <v>2014</v>
      </c>
      <c r="D639" s="456" t="s">
        <v>44</v>
      </c>
      <c r="E639" s="456">
        <v>73721</v>
      </c>
      <c r="F639" s="452" t="s">
        <v>30</v>
      </c>
      <c r="G639" s="457">
        <v>752205</v>
      </c>
      <c r="H639" s="66" t="s">
        <v>62</v>
      </c>
      <c r="I639" s="424" t="s">
        <v>2280</v>
      </c>
      <c r="J639" s="259">
        <v>1</v>
      </c>
      <c r="K639" s="381">
        <v>0</v>
      </c>
      <c r="L639" s="196" t="s">
        <v>1994</v>
      </c>
      <c r="M639" s="381">
        <v>1</v>
      </c>
      <c r="N639" s="381">
        <v>0</v>
      </c>
      <c r="O639" s="68" t="s">
        <v>1054</v>
      </c>
      <c r="P639" s="68" t="s">
        <v>93</v>
      </c>
      <c r="Q639" s="197"/>
      <c r="R639" s="120"/>
      <c r="S639" s="120"/>
    </row>
    <row r="640" spans="2:19" customFormat="1" ht="15" customHeight="1">
      <c r="B640" s="314">
        <v>634</v>
      </c>
      <c r="C640" s="521" t="s">
        <v>2014</v>
      </c>
      <c r="D640" s="456" t="s">
        <v>44</v>
      </c>
      <c r="E640" s="456">
        <v>73721</v>
      </c>
      <c r="F640" s="452" t="s">
        <v>31</v>
      </c>
      <c r="G640" s="457">
        <v>723103</v>
      </c>
      <c r="H640" s="66" t="s">
        <v>67</v>
      </c>
      <c r="I640" s="424" t="s">
        <v>2331</v>
      </c>
      <c r="J640" s="259">
        <v>1</v>
      </c>
      <c r="K640" s="381">
        <v>0</v>
      </c>
      <c r="L640" s="196" t="s">
        <v>1996</v>
      </c>
      <c r="M640" s="381">
        <v>0</v>
      </c>
      <c r="N640" s="381">
        <v>0</v>
      </c>
      <c r="O640" s="68" t="s">
        <v>1061</v>
      </c>
      <c r="P640" s="68" t="s">
        <v>32</v>
      </c>
      <c r="Q640" s="197"/>
      <c r="R640" s="120"/>
      <c r="S640" s="120"/>
    </row>
    <row r="641" spans="2:19" customFormat="1" ht="15" customHeight="1">
      <c r="B641" s="22">
        <v>636</v>
      </c>
      <c r="C641" s="521" t="s">
        <v>2014</v>
      </c>
      <c r="D641" s="456" t="s">
        <v>44</v>
      </c>
      <c r="E641" s="456">
        <v>73721</v>
      </c>
      <c r="F641" s="452" t="s">
        <v>40</v>
      </c>
      <c r="G641" s="457">
        <v>512001</v>
      </c>
      <c r="H641" s="66" t="s">
        <v>72</v>
      </c>
      <c r="I641" s="424" t="s">
        <v>2323</v>
      </c>
      <c r="J641" s="259">
        <v>1</v>
      </c>
      <c r="K641" s="381">
        <v>1</v>
      </c>
      <c r="L641" s="196" t="s">
        <v>1994</v>
      </c>
      <c r="M641" s="381">
        <v>0</v>
      </c>
      <c r="N641" s="381">
        <v>0</v>
      </c>
      <c r="O641" s="68" t="s">
        <v>1061</v>
      </c>
      <c r="P641" s="68" t="s">
        <v>32</v>
      </c>
      <c r="Q641" s="269"/>
      <c r="R641" s="269"/>
      <c r="S641" s="120"/>
    </row>
    <row r="642" spans="2:19" customFormat="1" ht="15" customHeight="1">
      <c r="B642" s="66">
        <v>635</v>
      </c>
      <c r="C642" s="521" t="s">
        <v>2014</v>
      </c>
      <c r="D642" s="456" t="s">
        <v>44</v>
      </c>
      <c r="E642" s="456">
        <v>73721</v>
      </c>
      <c r="F642" s="452" t="s">
        <v>41</v>
      </c>
      <c r="G642" s="457">
        <v>522301</v>
      </c>
      <c r="H642" s="66" t="s">
        <v>39</v>
      </c>
      <c r="I642" s="424" t="s">
        <v>2329</v>
      </c>
      <c r="J642" s="259">
        <v>2</v>
      </c>
      <c r="K642" s="381">
        <v>1</v>
      </c>
      <c r="L642" s="196" t="s">
        <v>1994</v>
      </c>
      <c r="M642" s="381">
        <v>0</v>
      </c>
      <c r="N642" s="381">
        <v>0</v>
      </c>
      <c r="O642" s="68" t="s">
        <v>1061</v>
      </c>
      <c r="P642" s="68" t="s">
        <v>32</v>
      </c>
      <c r="Q642" s="197"/>
      <c r="R642" s="120"/>
      <c r="S642" s="120"/>
    </row>
    <row r="643" spans="2:19" customFormat="1" ht="15" customHeight="1">
      <c r="B643" s="314">
        <v>637</v>
      </c>
      <c r="C643" s="521" t="s">
        <v>2023</v>
      </c>
      <c r="D643" s="456" t="s">
        <v>871</v>
      </c>
      <c r="E643" s="456">
        <v>84241</v>
      </c>
      <c r="F643" s="452" t="s">
        <v>50</v>
      </c>
      <c r="G643" s="457">
        <v>343101</v>
      </c>
      <c r="H643" s="66" t="s">
        <v>58</v>
      </c>
      <c r="I643" s="73"/>
      <c r="J643" s="481">
        <v>0</v>
      </c>
      <c r="K643" s="381">
        <v>0</v>
      </c>
      <c r="L643" s="196" t="s">
        <v>1994</v>
      </c>
      <c r="M643" s="381">
        <v>0</v>
      </c>
      <c r="N643" s="381">
        <v>0</v>
      </c>
      <c r="O643" s="68" t="s">
        <v>481</v>
      </c>
      <c r="P643" s="68" t="s">
        <v>678</v>
      </c>
      <c r="Q643" s="272"/>
      <c r="R643" s="120"/>
      <c r="S643" s="120"/>
    </row>
    <row r="644" spans="2:19" customFormat="1" ht="15" customHeight="1">
      <c r="B644" s="22">
        <v>638</v>
      </c>
      <c r="C644" s="521" t="s">
        <v>2023</v>
      </c>
      <c r="D644" s="456" t="s">
        <v>871</v>
      </c>
      <c r="E644" s="456">
        <v>84241</v>
      </c>
      <c r="F644" s="452" t="s">
        <v>48</v>
      </c>
      <c r="G644" s="457">
        <v>741203</v>
      </c>
      <c r="H644" s="66" t="s">
        <v>57</v>
      </c>
      <c r="I644" s="73"/>
      <c r="J644" s="481">
        <v>0</v>
      </c>
      <c r="K644" s="381">
        <v>0</v>
      </c>
      <c r="L644" s="196" t="s">
        <v>1994</v>
      </c>
      <c r="M644" s="381">
        <v>0</v>
      </c>
      <c r="N644" s="381">
        <v>0</v>
      </c>
      <c r="O644" s="68" t="s">
        <v>1054</v>
      </c>
      <c r="P644" s="68" t="s">
        <v>93</v>
      </c>
      <c r="Q644" s="197"/>
      <c r="R644" s="448"/>
      <c r="S644" s="120"/>
    </row>
    <row r="645" spans="2:19" customFormat="1" ht="15" customHeight="1">
      <c r="B645" s="66">
        <v>641</v>
      </c>
      <c r="C645" s="521" t="s">
        <v>2023</v>
      </c>
      <c r="D645" s="456" t="s">
        <v>871</v>
      </c>
      <c r="E645" s="456">
        <v>84241</v>
      </c>
      <c r="F645" s="452" t="s">
        <v>34</v>
      </c>
      <c r="G645" s="457">
        <v>751201</v>
      </c>
      <c r="H645" s="66" t="s">
        <v>162</v>
      </c>
      <c r="I645" s="428" t="s">
        <v>2282</v>
      </c>
      <c r="J645" s="259">
        <v>1</v>
      </c>
      <c r="K645" s="381">
        <v>1</v>
      </c>
      <c r="L645" s="196" t="s">
        <v>1994</v>
      </c>
      <c r="M645" s="381">
        <v>0</v>
      </c>
      <c r="N645" s="381">
        <v>0</v>
      </c>
      <c r="O645" s="68" t="s">
        <v>1858</v>
      </c>
      <c r="P645" s="68" t="s">
        <v>691</v>
      </c>
      <c r="Q645" s="197"/>
      <c r="R645" s="120"/>
      <c r="S645" s="120"/>
    </row>
    <row r="646" spans="2:19" customFormat="1" ht="15" customHeight="1">
      <c r="B646" s="66">
        <v>645</v>
      </c>
      <c r="C646" s="521" t="s">
        <v>2023</v>
      </c>
      <c r="D646" s="456" t="s">
        <v>871</v>
      </c>
      <c r="E646" s="456">
        <v>84241</v>
      </c>
      <c r="F646" s="452" t="s">
        <v>91</v>
      </c>
      <c r="G646" s="457">
        <v>722307</v>
      </c>
      <c r="H646" s="66" t="s">
        <v>74</v>
      </c>
      <c r="I646" s="424" t="s">
        <v>2284</v>
      </c>
      <c r="J646" s="259">
        <v>1</v>
      </c>
      <c r="K646" s="381">
        <v>0</v>
      </c>
      <c r="L646" s="196" t="s">
        <v>1996</v>
      </c>
      <c r="M646" s="381">
        <v>1</v>
      </c>
      <c r="N646" s="381">
        <v>0</v>
      </c>
      <c r="O646" s="68" t="s">
        <v>1054</v>
      </c>
      <c r="P646" s="68" t="s">
        <v>93</v>
      </c>
      <c r="Q646" s="197"/>
      <c r="R646" s="120"/>
      <c r="S646" s="120"/>
    </row>
    <row r="647" spans="2:19" customFormat="1" ht="15" customHeight="1">
      <c r="B647" s="22">
        <v>647</v>
      </c>
      <c r="C647" s="521" t="s">
        <v>2023</v>
      </c>
      <c r="D647" s="456" t="s">
        <v>871</v>
      </c>
      <c r="E647" s="456">
        <v>84241</v>
      </c>
      <c r="F647" s="452" t="s">
        <v>33</v>
      </c>
      <c r="G647" s="457">
        <v>514101</v>
      </c>
      <c r="H647" s="66" t="s">
        <v>68</v>
      </c>
      <c r="I647" s="426" t="s">
        <v>2352</v>
      </c>
      <c r="J647" s="259">
        <v>1</v>
      </c>
      <c r="K647" s="381">
        <v>1</v>
      </c>
      <c r="L647" s="196" t="s">
        <v>1994</v>
      </c>
      <c r="M647" s="381">
        <v>1</v>
      </c>
      <c r="N647" s="381">
        <v>1</v>
      </c>
      <c r="O647" s="64" t="s">
        <v>1061</v>
      </c>
      <c r="P647" s="68" t="s">
        <v>32</v>
      </c>
      <c r="Q647" s="448"/>
      <c r="R647" s="448"/>
      <c r="S647" s="120"/>
    </row>
    <row r="648" spans="2:19" customFormat="1" ht="15" customHeight="1">
      <c r="B648" s="66">
        <v>648</v>
      </c>
      <c r="C648" s="521" t="s">
        <v>2023</v>
      </c>
      <c r="D648" s="456" t="s">
        <v>871</v>
      </c>
      <c r="E648" s="456">
        <v>84241</v>
      </c>
      <c r="F648" s="452" t="s">
        <v>172</v>
      </c>
      <c r="G648" s="457">
        <v>722204</v>
      </c>
      <c r="H648" s="66" t="s">
        <v>164</v>
      </c>
      <c r="I648" s="424" t="s">
        <v>2286</v>
      </c>
      <c r="J648" s="259">
        <v>1</v>
      </c>
      <c r="K648" s="381">
        <v>0</v>
      </c>
      <c r="L648" s="196" t="s">
        <v>1994</v>
      </c>
      <c r="M648" s="381">
        <v>1</v>
      </c>
      <c r="N648" s="381">
        <v>0</v>
      </c>
      <c r="O648" s="68" t="s">
        <v>1981</v>
      </c>
      <c r="P648" s="68" t="s">
        <v>679</v>
      </c>
      <c r="Q648" s="597"/>
      <c r="R648" s="597"/>
      <c r="S648" s="282"/>
    </row>
    <row r="649" spans="2:19" customFormat="1" ht="15" customHeight="1">
      <c r="B649" s="66">
        <v>650</v>
      </c>
      <c r="C649" s="521" t="s">
        <v>2023</v>
      </c>
      <c r="D649" s="456" t="s">
        <v>871</v>
      </c>
      <c r="E649" s="456">
        <v>84241</v>
      </c>
      <c r="F649" s="452" t="s">
        <v>36</v>
      </c>
      <c r="G649" s="457">
        <v>711204</v>
      </c>
      <c r="H649" s="66" t="s">
        <v>94</v>
      </c>
      <c r="I649" s="424" t="s">
        <v>2280</v>
      </c>
      <c r="J649" s="259">
        <v>1</v>
      </c>
      <c r="K649" s="381">
        <v>0</v>
      </c>
      <c r="L649" s="196" t="s">
        <v>1996</v>
      </c>
      <c r="M649" s="381">
        <v>1</v>
      </c>
      <c r="N649" s="381">
        <v>0</v>
      </c>
      <c r="O649" s="68" t="s">
        <v>1054</v>
      </c>
      <c r="P649" s="68" t="s">
        <v>93</v>
      </c>
      <c r="Q649" s="197"/>
      <c r="R649" s="120"/>
      <c r="S649" s="120"/>
    </row>
    <row r="650" spans="2:19" customFormat="1" ht="15" customHeight="1">
      <c r="B650" s="22">
        <v>651</v>
      </c>
      <c r="C650" s="521" t="s">
        <v>2023</v>
      </c>
      <c r="D650" s="456" t="s">
        <v>871</v>
      </c>
      <c r="E650" s="456">
        <v>84241</v>
      </c>
      <c r="F650" s="452" t="s">
        <v>30</v>
      </c>
      <c r="G650" s="457">
        <v>752205</v>
      </c>
      <c r="H650" s="66" t="s">
        <v>62</v>
      </c>
      <c r="I650" s="424" t="s">
        <v>2280</v>
      </c>
      <c r="J650" s="259">
        <v>1</v>
      </c>
      <c r="K650" s="381">
        <v>0</v>
      </c>
      <c r="L650" s="196" t="s">
        <v>1996</v>
      </c>
      <c r="M650" s="381">
        <v>1</v>
      </c>
      <c r="N650" s="381">
        <v>0</v>
      </c>
      <c r="O650" s="68" t="s">
        <v>1054</v>
      </c>
      <c r="P650" s="68" t="s">
        <v>93</v>
      </c>
      <c r="Q650" s="197"/>
      <c r="R650" s="120"/>
      <c r="S650" s="120"/>
    </row>
    <row r="651" spans="2:19" customFormat="1" ht="15" customHeight="1">
      <c r="B651" s="314">
        <v>652</v>
      </c>
      <c r="C651" s="521" t="s">
        <v>2023</v>
      </c>
      <c r="D651" s="456" t="s">
        <v>871</v>
      </c>
      <c r="E651" s="456">
        <v>84241</v>
      </c>
      <c r="F651" s="519" t="s">
        <v>52</v>
      </c>
      <c r="G651" s="457">
        <v>751204</v>
      </c>
      <c r="H651" s="66" t="s">
        <v>61</v>
      </c>
      <c r="I651" s="424" t="s">
        <v>2285</v>
      </c>
      <c r="J651" s="259">
        <v>1</v>
      </c>
      <c r="K651" s="381">
        <v>0</v>
      </c>
      <c r="L651" s="196" t="s">
        <v>1996</v>
      </c>
      <c r="M651" s="381">
        <v>1</v>
      </c>
      <c r="N651" s="381">
        <v>0</v>
      </c>
      <c r="O651" s="64" t="s">
        <v>1054</v>
      </c>
      <c r="P651" s="68" t="s">
        <v>93</v>
      </c>
      <c r="Q651" s="278"/>
      <c r="R651" s="278"/>
      <c r="S651" s="278"/>
    </row>
    <row r="652" spans="2:19" customFormat="1" ht="15" customHeight="1">
      <c r="B652" s="66">
        <v>654</v>
      </c>
      <c r="C652" s="521" t="s">
        <v>2023</v>
      </c>
      <c r="D652" s="456" t="s">
        <v>871</v>
      </c>
      <c r="E652" s="456">
        <v>84241</v>
      </c>
      <c r="F652" s="522" t="s">
        <v>465</v>
      </c>
      <c r="G652" s="457">
        <v>432106</v>
      </c>
      <c r="H652" s="66" t="s">
        <v>217</v>
      </c>
      <c r="I652" s="424" t="s">
        <v>2325</v>
      </c>
      <c r="J652" s="259">
        <v>1</v>
      </c>
      <c r="K652" s="381">
        <v>0</v>
      </c>
      <c r="L652" s="196" t="s">
        <v>1996</v>
      </c>
      <c r="M652" s="381">
        <v>1</v>
      </c>
      <c r="N652" s="381">
        <v>0</v>
      </c>
      <c r="O652" s="64" t="s">
        <v>1061</v>
      </c>
      <c r="P652" s="68" t="s">
        <v>32</v>
      </c>
      <c r="Q652" s="120"/>
      <c r="R652" s="120"/>
      <c r="S652" s="120"/>
    </row>
    <row r="653" spans="2:19" customFormat="1" ht="15" customHeight="1">
      <c r="B653" s="22">
        <v>642</v>
      </c>
      <c r="C653" s="521" t="s">
        <v>2023</v>
      </c>
      <c r="D653" s="456" t="s">
        <v>871</v>
      </c>
      <c r="E653" s="456">
        <v>84241</v>
      </c>
      <c r="F653" s="452" t="s">
        <v>47</v>
      </c>
      <c r="G653" s="457">
        <v>721306</v>
      </c>
      <c r="H653" s="66" t="s">
        <v>56</v>
      </c>
      <c r="I653" s="423" t="s">
        <v>2281</v>
      </c>
      <c r="J653" s="259">
        <v>2</v>
      </c>
      <c r="K653" s="381">
        <v>0</v>
      </c>
      <c r="L653" s="196" t="s">
        <v>1996</v>
      </c>
      <c r="M653" s="381">
        <v>2</v>
      </c>
      <c r="N653" s="381">
        <v>0</v>
      </c>
      <c r="O653" s="68" t="s">
        <v>1054</v>
      </c>
      <c r="P653" s="68" t="s">
        <v>93</v>
      </c>
      <c r="Q653" s="197"/>
      <c r="R653" s="120"/>
      <c r="S653" s="120"/>
    </row>
    <row r="654" spans="2:19" customFormat="1" ht="15" customHeight="1">
      <c r="B654" s="314">
        <v>646</v>
      </c>
      <c r="C654" s="521" t="s">
        <v>2023</v>
      </c>
      <c r="D654" s="456" t="s">
        <v>871</v>
      </c>
      <c r="E654" s="456">
        <v>84241</v>
      </c>
      <c r="F654" s="452" t="s">
        <v>33</v>
      </c>
      <c r="G654" s="457">
        <v>514101</v>
      </c>
      <c r="H654" s="66" t="s">
        <v>68</v>
      </c>
      <c r="I654" s="424" t="s">
        <v>2283</v>
      </c>
      <c r="J654" s="441">
        <v>2</v>
      </c>
      <c r="K654" s="487">
        <v>2</v>
      </c>
      <c r="L654" s="456" t="s">
        <v>1994</v>
      </c>
      <c r="M654" s="487">
        <v>1</v>
      </c>
      <c r="N654" s="487">
        <v>1</v>
      </c>
      <c r="O654" s="68" t="s">
        <v>1858</v>
      </c>
      <c r="P654" s="68" t="s">
        <v>691</v>
      </c>
      <c r="Q654" s="120"/>
      <c r="R654" s="120"/>
      <c r="S654" s="120"/>
    </row>
    <row r="655" spans="2:19" customFormat="1" ht="15" customHeight="1">
      <c r="B655" s="314">
        <v>649</v>
      </c>
      <c r="C655" s="521" t="s">
        <v>2023</v>
      </c>
      <c r="D655" s="456" t="s">
        <v>871</v>
      </c>
      <c r="E655" s="456">
        <v>84241</v>
      </c>
      <c r="F655" s="452" t="s">
        <v>42</v>
      </c>
      <c r="G655" s="472">
        <v>741201</v>
      </c>
      <c r="H655" s="128" t="s">
        <v>161</v>
      </c>
      <c r="I655" s="424" t="s">
        <v>2285</v>
      </c>
      <c r="J655" s="259">
        <v>2</v>
      </c>
      <c r="K655" s="381">
        <v>0</v>
      </c>
      <c r="L655" s="196" t="s">
        <v>1996</v>
      </c>
      <c r="M655" s="381">
        <v>2</v>
      </c>
      <c r="N655" s="381">
        <v>0</v>
      </c>
      <c r="O655" s="68" t="s">
        <v>1981</v>
      </c>
      <c r="P655" s="68" t="s">
        <v>679</v>
      </c>
      <c r="Q655" s="546"/>
      <c r="R655" s="120"/>
      <c r="S655" s="120"/>
    </row>
    <row r="656" spans="2:19" customFormat="1" ht="15" customHeight="1">
      <c r="B656" s="22">
        <v>653</v>
      </c>
      <c r="C656" s="521" t="s">
        <v>2023</v>
      </c>
      <c r="D656" s="456" t="s">
        <v>871</v>
      </c>
      <c r="E656" s="456">
        <v>84241</v>
      </c>
      <c r="F656" s="452" t="s">
        <v>465</v>
      </c>
      <c r="G656" s="457">
        <v>432106</v>
      </c>
      <c r="H656" s="66" t="s">
        <v>217</v>
      </c>
      <c r="I656" s="424" t="s">
        <v>2269</v>
      </c>
      <c r="J656" s="259">
        <v>2</v>
      </c>
      <c r="K656" s="381">
        <v>0</v>
      </c>
      <c r="L656" s="196" t="s">
        <v>1996</v>
      </c>
      <c r="M656" s="381">
        <v>2</v>
      </c>
      <c r="N656" s="381">
        <v>0</v>
      </c>
      <c r="O656" s="156" t="s">
        <v>1979</v>
      </c>
      <c r="P656" s="68" t="s">
        <v>37</v>
      </c>
      <c r="Q656" s="120"/>
      <c r="R656" s="120"/>
      <c r="S656" s="120"/>
    </row>
    <row r="657" spans="2:19" customFormat="1" ht="15" customHeight="1">
      <c r="B657" s="314">
        <v>643</v>
      </c>
      <c r="C657" s="521" t="s">
        <v>2023</v>
      </c>
      <c r="D657" s="456" t="s">
        <v>871</v>
      </c>
      <c r="E657" s="456">
        <v>84241</v>
      </c>
      <c r="F657" s="515" t="s">
        <v>35</v>
      </c>
      <c r="G657" s="457">
        <v>741103</v>
      </c>
      <c r="H657" s="66" t="s">
        <v>49</v>
      </c>
      <c r="I657" s="424" t="s">
        <v>2290</v>
      </c>
      <c r="J657" s="259">
        <v>4</v>
      </c>
      <c r="K657" s="381">
        <v>0</v>
      </c>
      <c r="L657" s="196" t="s">
        <v>1994</v>
      </c>
      <c r="M657" s="381">
        <v>4</v>
      </c>
      <c r="N657" s="381">
        <v>0</v>
      </c>
      <c r="O657" s="68" t="s">
        <v>1054</v>
      </c>
      <c r="P657" s="68" t="s">
        <v>93</v>
      </c>
      <c r="Q657" s="197"/>
      <c r="R657" s="120"/>
      <c r="S657" s="120"/>
    </row>
    <row r="658" spans="2:19" customFormat="1" ht="15" customHeight="1">
      <c r="B658" s="66">
        <v>644</v>
      </c>
      <c r="C658" s="521" t="s">
        <v>2023</v>
      </c>
      <c r="D658" s="456" t="s">
        <v>871</v>
      </c>
      <c r="E658" s="456">
        <v>84241</v>
      </c>
      <c r="F658" s="452" t="s">
        <v>172</v>
      </c>
      <c r="G658" s="457">
        <v>722204</v>
      </c>
      <c r="H658" s="66" t="s">
        <v>164</v>
      </c>
      <c r="I658" s="424" t="s">
        <v>2282</v>
      </c>
      <c r="J658" s="259">
        <v>4</v>
      </c>
      <c r="K658" s="381">
        <v>0</v>
      </c>
      <c r="L658" s="196" t="s">
        <v>1996</v>
      </c>
      <c r="M658" s="381">
        <v>4</v>
      </c>
      <c r="N658" s="381">
        <v>0</v>
      </c>
      <c r="O658" s="68" t="s">
        <v>1054</v>
      </c>
      <c r="P658" s="68" t="s">
        <v>93</v>
      </c>
      <c r="Q658" s="197"/>
      <c r="R658" s="120"/>
      <c r="S658" s="120"/>
    </row>
    <row r="659" spans="2:19" customFormat="1" ht="15" customHeight="1">
      <c r="B659" s="591">
        <v>640</v>
      </c>
      <c r="C659" s="521" t="s">
        <v>2023</v>
      </c>
      <c r="D659" s="456" t="s">
        <v>871</v>
      </c>
      <c r="E659" s="456">
        <v>84241</v>
      </c>
      <c r="F659" s="452" t="s">
        <v>40</v>
      </c>
      <c r="G659" s="457">
        <v>512001</v>
      </c>
      <c r="H659" s="66" t="s">
        <v>72</v>
      </c>
      <c r="I659" s="426" t="s">
        <v>2284</v>
      </c>
      <c r="J659" s="259">
        <v>6</v>
      </c>
      <c r="K659" s="381">
        <v>5</v>
      </c>
      <c r="L659" s="196" t="s">
        <v>1994</v>
      </c>
      <c r="M659" s="381">
        <v>0</v>
      </c>
      <c r="N659" s="381">
        <v>0</v>
      </c>
      <c r="O659" s="68" t="s">
        <v>1858</v>
      </c>
      <c r="P659" s="68" t="s">
        <v>691</v>
      </c>
      <c r="Q659" s="197"/>
      <c r="R659" s="120"/>
      <c r="S659" s="120"/>
    </row>
    <row r="660" spans="2:19" customFormat="1" ht="15" customHeight="1">
      <c r="B660" s="66">
        <v>639</v>
      </c>
      <c r="C660" s="521" t="s">
        <v>2023</v>
      </c>
      <c r="D660" s="456" t="s">
        <v>871</v>
      </c>
      <c r="E660" s="456">
        <v>84241</v>
      </c>
      <c r="F660" s="452" t="s">
        <v>33</v>
      </c>
      <c r="G660" s="457">
        <v>514101</v>
      </c>
      <c r="H660" s="66" t="s">
        <v>68</v>
      </c>
      <c r="I660" s="424" t="s">
        <v>2281</v>
      </c>
      <c r="J660" s="441">
        <v>7</v>
      </c>
      <c r="K660" s="487">
        <v>7</v>
      </c>
      <c r="L660" s="456" t="s">
        <v>1994</v>
      </c>
      <c r="M660" s="487">
        <v>3</v>
      </c>
      <c r="N660" s="487">
        <v>3</v>
      </c>
      <c r="O660" s="68" t="s">
        <v>1858</v>
      </c>
      <c r="P660" s="68" t="s">
        <v>691</v>
      </c>
      <c r="Q660" s="197"/>
      <c r="R660" s="120"/>
      <c r="S660" s="120"/>
    </row>
    <row r="661" spans="2:19" s="3" customFormat="1" ht="15" customHeight="1">
      <c r="B661" s="66">
        <v>657</v>
      </c>
      <c r="C661" s="521" t="s">
        <v>2020</v>
      </c>
      <c r="D661" s="456" t="s">
        <v>219</v>
      </c>
      <c r="E661" s="456">
        <v>14530</v>
      </c>
      <c r="F661" s="452" t="s">
        <v>42</v>
      </c>
      <c r="G661" s="457">
        <v>741201</v>
      </c>
      <c r="H661" s="66" t="s">
        <v>161</v>
      </c>
      <c r="I661" s="283"/>
      <c r="J661" s="481">
        <v>0</v>
      </c>
      <c r="K661" s="381">
        <v>0</v>
      </c>
      <c r="L661" s="196"/>
      <c r="M661" s="381">
        <v>0</v>
      </c>
      <c r="N661" s="381">
        <v>0</v>
      </c>
      <c r="O661" s="68" t="s">
        <v>1981</v>
      </c>
      <c r="P661" s="68" t="s">
        <v>679</v>
      </c>
      <c r="Q661" s="448"/>
      <c r="R661" s="120"/>
      <c r="S661" s="120"/>
    </row>
    <row r="662" spans="2:19" customFormat="1" ht="15" customHeight="1">
      <c r="B662" s="22">
        <v>660</v>
      </c>
      <c r="C662" s="521" t="s">
        <v>2020</v>
      </c>
      <c r="D662" s="456" t="s">
        <v>219</v>
      </c>
      <c r="E662" s="456">
        <v>14530</v>
      </c>
      <c r="F662" s="515" t="s">
        <v>35</v>
      </c>
      <c r="G662" s="457">
        <v>741103</v>
      </c>
      <c r="H662" s="66" t="s">
        <v>49</v>
      </c>
      <c r="I662" s="426" t="s">
        <v>2285</v>
      </c>
      <c r="J662" s="259">
        <v>8</v>
      </c>
      <c r="K662" s="381">
        <v>0</v>
      </c>
      <c r="L662" s="196" t="s">
        <v>1996</v>
      </c>
      <c r="M662" s="381">
        <v>0</v>
      </c>
      <c r="N662" s="381">
        <v>0</v>
      </c>
      <c r="O662" s="68" t="s">
        <v>1054</v>
      </c>
      <c r="P662" s="68" t="s">
        <v>93</v>
      </c>
      <c r="Q662" s="197"/>
      <c r="R662" s="120"/>
      <c r="S662" s="120"/>
    </row>
    <row r="663" spans="2:19" customFormat="1" ht="15" customHeight="1">
      <c r="B663" s="314">
        <v>658</v>
      </c>
      <c r="C663" s="521" t="s">
        <v>2020</v>
      </c>
      <c r="D663" s="456" t="s">
        <v>219</v>
      </c>
      <c r="E663" s="456">
        <v>14530</v>
      </c>
      <c r="F663" s="452" t="s">
        <v>33</v>
      </c>
      <c r="G663" s="457">
        <v>514101</v>
      </c>
      <c r="H663" s="66" t="s">
        <v>68</v>
      </c>
      <c r="I663" s="423" t="s">
        <v>2284</v>
      </c>
      <c r="J663" s="441">
        <v>5</v>
      </c>
      <c r="K663" s="487">
        <v>3</v>
      </c>
      <c r="L663" s="196" t="s">
        <v>1996</v>
      </c>
      <c r="M663" s="381">
        <v>0</v>
      </c>
      <c r="N663" s="381">
        <v>0</v>
      </c>
      <c r="O663" s="68" t="s">
        <v>1054</v>
      </c>
      <c r="P663" s="68" t="s">
        <v>93</v>
      </c>
      <c r="Q663" s="197"/>
      <c r="R663" s="120"/>
      <c r="S663" s="120"/>
    </row>
    <row r="664" spans="2:19" customFormat="1" ht="15" customHeight="1">
      <c r="B664" s="66">
        <v>656</v>
      </c>
      <c r="C664" s="521" t="s">
        <v>2020</v>
      </c>
      <c r="D664" s="456" t="s">
        <v>219</v>
      </c>
      <c r="E664" s="456">
        <v>14530</v>
      </c>
      <c r="F664" s="452" t="s">
        <v>40</v>
      </c>
      <c r="G664" s="457">
        <v>512001</v>
      </c>
      <c r="H664" s="66" t="s">
        <v>72</v>
      </c>
      <c r="I664" s="73"/>
      <c r="J664" s="481">
        <v>0</v>
      </c>
      <c r="K664" s="381">
        <v>0</v>
      </c>
      <c r="L664" s="196"/>
      <c r="M664" s="381">
        <v>0</v>
      </c>
      <c r="N664" s="381">
        <v>0</v>
      </c>
      <c r="O664" s="68" t="s">
        <v>1054</v>
      </c>
      <c r="P664" s="68" t="s">
        <v>93</v>
      </c>
      <c r="Q664" s="592"/>
      <c r="R664" s="120"/>
      <c r="S664" s="120"/>
    </row>
    <row r="665" spans="2:19" customFormat="1" ht="15" customHeight="1">
      <c r="B665" s="22">
        <v>662</v>
      </c>
      <c r="C665" s="521" t="s">
        <v>2020</v>
      </c>
      <c r="D665" s="456" t="s">
        <v>219</v>
      </c>
      <c r="E665" s="456">
        <v>14530</v>
      </c>
      <c r="F665" s="452" t="s">
        <v>31</v>
      </c>
      <c r="G665" s="457">
        <v>723103</v>
      </c>
      <c r="H665" s="66" t="s">
        <v>67</v>
      </c>
      <c r="I665" s="430" t="s">
        <v>2279</v>
      </c>
      <c r="J665" s="259">
        <v>4</v>
      </c>
      <c r="K665" s="381">
        <v>0</v>
      </c>
      <c r="L665" s="196" t="s">
        <v>1996</v>
      </c>
      <c r="M665" s="381">
        <v>0</v>
      </c>
      <c r="N665" s="381">
        <v>0</v>
      </c>
      <c r="O665" s="68" t="s">
        <v>1054</v>
      </c>
      <c r="P665" s="68" t="s">
        <v>93</v>
      </c>
      <c r="Q665" s="197"/>
      <c r="R665" s="120"/>
      <c r="S665" s="120"/>
    </row>
    <row r="666" spans="2:19" customFormat="1" ht="15" customHeight="1">
      <c r="B666" s="66">
        <v>663</v>
      </c>
      <c r="C666" s="521" t="s">
        <v>2020</v>
      </c>
      <c r="D666" s="456" t="s">
        <v>219</v>
      </c>
      <c r="E666" s="456">
        <v>14530</v>
      </c>
      <c r="F666" s="452" t="s">
        <v>36</v>
      </c>
      <c r="G666" s="457">
        <v>711204</v>
      </c>
      <c r="H666" s="66" t="s">
        <v>94</v>
      </c>
      <c r="I666" s="424" t="s">
        <v>2280</v>
      </c>
      <c r="J666" s="259">
        <v>2</v>
      </c>
      <c r="K666" s="381">
        <v>0</v>
      </c>
      <c r="L666" s="196" t="s">
        <v>1996</v>
      </c>
      <c r="M666" s="381">
        <v>0</v>
      </c>
      <c r="N666" s="381">
        <v>0</v>
      </c>
      <c r="O666" s="68" t="s">
        <v>1054</v>
      </c>
      <c r="P666" s="68" t="s">
        <v>93</v>
      </c>
      <c r="Q666" s="120"/>
      <c r="R666" s="120"/>
      <c r="S666" s="120"/>
    </row>
    <row r="667" spans="2:19" customFormat="1" ht="15" customHeight="1">
      <c r="B667" s="314">
        <v>655</v>
      </c>
      <c r="C667" s="521" t="s">
        <v>2020</v>
      </c>
      <c r="D667" s="456" t="s">
        <v>219</v>
      </c>
      <c r="E667" s="456">
        <v>14530</v>
      </c>
      <c r="F667" s="452" t="s">
        <v>91</v>
      </c>
      <c r="G667" s="457">
        <v>722307</v>
      </c>
      <c r="H667" s="66" t="s">
        <v>74</v>
      </c>
      <c r="I667" s="73"/>
      <c r="J667" s="481">
        <v>0</v>
      </c>
      <c r="K667" s="381">
        <v>0</v>
      </c>
      <c r="L667" s="196"/>
      <c r="M667" s="381">
        <v>0</v>
      </c>
      <c r="N667" s="381">
        <v>0</v>
      </c>
      <c r="O667" s="68" t="s">
        <v>1054</v>
      </c>
      <c r="P667" s="68" t="s">
        <v>93</v>
      </c>
      <c r="Q667" s="197"/>
      <c r="R667" s="120"/>
      <c r="S667" s="120"/>
    </row>
    <row r="668" spans="2:19" customFormat="1" ht="15" customHeight="1">
      <c r="B668" s="22">
        <v>659</v>
      </c>
      <c r="C668" s="521" t="s">
        <v>2020</v>
      </c>
      <c r="D668" s="456" t="s">
        <v>219</v>
      </c>
      <c r="E668" s="456">
        <v>14530</v>
      </c>
      <c r="F668" s="452" t="s">
        <v>41</v>
      </c>
      <c r="G668" s="457">
        <v>522301</v>
      </c>
      <c r="H668" s="66" t="s">
        <v>39</v>
      </c>
      <c r="I668" s="423" t="s">
        <v>2283</v>
      </c>
      <c r="J668" s="441">
        <v>1</v>
      </c>
      <c r="K668" s="487">
        <v>1</v>
      </c>
      <c r="L668" s="196" t="s">
        <v>1996</v>
      </c>
      <c r="M668" s="381">
        <v>0</v>
      </c>
      <c r="N668" s="381">
        <v>0</v>
      </c>
      <c r="O668" s="68" t="s">
        <v>1054</v>
      </c>
      <c r="P668" s="68" t="s">
        <v>93</v>
      </c>
      <c r="Q668" s="197"/>
      <c r="R668" s="120"/>
      <c r="S668" s="120"/>
    </row>
    <row r="669" spans="2:19" customFormat="1" ht="15" customHeight="1">
      <c r="B669" s="314">
        <v>661</v>
      </c>
      <c r="C669" s="521" t="s">
        <v>2020</v>
      </c>
      <c r="D669" s="456" t="s">
        <v>219</v>
      </c>
      <c r="E669" s="456">
        <v>14530</v>
      </c>
      <c r="F669" s="452" t="s">
        <v>30</v>
      </c>
      <c r="G669" s="457">
        <v>752205</v>
      </c>
      <c r="H669" s="66" t="s">
        <v>62</v>
      </c>
      <c r="I669" s="424" t="s">
        <v>2280</v>
      </c>
      <c r="J669" s="259">
        <v>1</v>
      </c>
      <c r="K669" s="381">
        <v>0</v>
      </c>
      <c r="L669" s="196" t="s">
        <v>1996</v>
      </c>
      <c r="M669" s="381">
        <v>0</v>
      </c>
      <c r="N669" s="381">
        <v>0</v>
      </c>
      <c r="O669" s="68" t="s">
        <v>1054</v>
      </c>
      <c r="P669" s="68" t="s">
        <v>93</v>
      </c>
      <c r="Q669" s="197"/>
      <c r="R669" s="120"/>
      <c r="S669" s="120"/>
    </row>
    <row r="670" spans="2:19" customFormat="1" ht="15" customHeight="1">
      <c r="B670" s="314">
        <v>664</v>
      </c>
      <c r="C670" s="519" t="s">
        <v>1874</v>
      </c>
      <c r="D670" s="565" t="s">
        <v>208</v>
      </c>
      <c r="E670" s="565">
        <v>34795</v>
      </c>
      <c r="F670" s="452" t="s">
        <v>42</v>
      </c>
      <c r="G670" s="457">
        <v>741201</v>
      </c>
      <c r="H670" s="66" t="s">
        <v>161</v>
      </c>
      <c r="I670" s="73"/>
      <c r="J670" s="481">
        <v>0</v>
      </c>
      <c r="K670" s="382">
        <v>0</v>
      </c>
      <c r="L670" s="66"/>
      <c r="M670" s="382">
        <v>0</v>
      </c>
      <c r="N670" s="382">
        <v>0</v>
      </c>
      <c r="O670" s="64" t="s">
        <v>1981</v>
      </c>
      <c r="P670" s="64" t="s">
        <v>679</v>
      </c>
      <c r="Q670" s="448"/>
      <c r="R670" s="120"/>
      <c r="S670" s="120"/>
    </row>
    <row r="671" spans="2:19" customFormat="1" ht="15" customHeight="1">
      <c r="B671" s="591">
        <v>670</v>
      </c>
      <c r="C671" s="519" t="s">
        <v>1874</v>
      </c>
      <c r="D671" s="565" t="s">
        <v>208</v>
      </c>
      <c r="E671" s="565">
        <v>34795</v>
      </c>
      <c r="F671" s="452" t="s">
        <v>35</v>
      </c>
      <c r="G671" s="565">
        <v>741103</v>
      </c>
      <c r="H671" s="66" t="s">
        <v>49</v>
      </c>
      <c r="I671" s="366"/>
      <c r="J671" s="481">
        <v>0</v>
      </c>
      <c r="K671" s="382">
        <v>0</v>
      </c>
      <c r="L671" s="266" t="s">
        <v>1994</v>
      </c>
      <c r="M671" s="382">
        <v>0</v>
      </c>
      <c r="N671" s="382">
        <v>0</v>
      </c>
      <c r="O671" s="64" t="s">
        <v>1981</v>
      </c>
      <c r="P671" s="64" t="s">
        <v>679</v>
      </c>
      <c r="Q671" s="448"/>
      <c r="R671" s="120"/>
      <c r="S671" s="120"/>
    </row>
    <row r="672" spans="2:19" customFormat="1" ht="15" customHeight="1">
      <c r="B672" s="314">
        <v>667</v>
      </c>
      <c r="C672" s="519" t="s">
        <v>1874</v>
      </c>
      <c r="D672" s="565" t="s">
        <v>208</v>
      </c>
      <c r="E672" s="565">
        <v>34795</v>
      </c>
      <c r="F672" s="452" t="s">
        <v>1045</v>
      </c>
      <c r="G672" s="457">
        <v>712101</v>
      </c>
      <c r="H672" s="66" t="s">
        <v>163</v>
      </c>
      <c r="I672" s="424" t="s">
        <v>2367</v>
      </c>
      <c r="J672" s="133">
        <v>1</v>
      </c>
      <c r="K672" s="382">
        <v>0</v>
      </c>
      <c r="L672" s="66"/>
      <c r="M672" s="382">
        <v>1</v>
      </c>
      <c r="N672" s="382">
        <v>0</v>
      </c>
      <c r="O672" s="64" t="s">
        <v>1981</v>
      </c>
      <c r="P672" s="64" t="s">
        <v>679</v>
      </c>
      <c r="Q672" s="120"/>
      <c r="R672" s="120"/>
      <c r="S672" s="120"/>
    </row>
    <row r="673" spans="2:23" customFormat="1" ht="15" customHeight="1">
      <c r="B673" s="66">
        <v>669</v>
      </c>
      <c r="C673" s="519" t="s">
        <v>1874</v>
      </c>
      <c r="D673" s="565" t="s">
        <v>208</v>
      </c>
      <c r="E673" s="565">
        <v>34795</v>
      </c>
      <c r="F673" s="452" t="s">
        <v>1040</v>
      </c>
      <c r="G673" s="457">
        <v>742118</v>
      </c>
      <c r="H673" s="66" t="s">
        <v>1005</v>
      </c>
      <c r="I673" s="424" t="s">
        <v>2366</v>
      </c>
      <c r="J673" s="133">
        <v>1</v>
      </c>
      <c r="K673" s="382">
        <v>0</v>
      </c>
      <c r="L673" s="66"/>
      <c r="M673" s="382">
        <v>1</v>
      </c>
      <c r="N673" s="382">
        <v>0</v>
      </c>
      <c r="O673" s="64" t="s">
        <v>1981</v>
      </c>
      <c r="P673" s="64" t="s">
        <v>679</v>
      </c>
      <c r="Q673" s="120"/>
      <c r="R673" s="120"/>
      <c r="S673" s="120"/>
    </row>
    <row r="674" spans="2:23" customFormat="1" ht="15" customHeight="1">
      <c r="B674" s="22">
        <v>671</v>
      </c>
      <c r="C674" s="519" t="s">
        <v>1874</v>
      </c>
      <c r="D674" s="565" t="s">
        <v>208</v>
      </c>
      <c r="E674" s="565">
        <v>34795</v>
      </c>
      <c r="F674" s="452" t="s">
        <v>34</v>
      </c>
      <c r="G674" s="457">
        <v>751201</v>
      </c>
      <c r="H674" s="350" t="s">
        <v>162</v>
      </c>
      <c r="I674" s="424" t="s">
        <v>2281</v>
      </c>
      <c r="J674" s="133">
        <v>1</v>
      </c>
      <c r="K674" s="382">
        <v>1</v>
      </c>
      <c r="L674" s="66" t="s">
        <v>1994</v>
      </c>
      <c r="M674" s="382">
        <v>1</v>
      </c>
      <c r="N674" s="382">
        <v>1</v>
      </c>
      <c r="O674" s="64" t="s">
        <v>1981</v>
      </c>
      <c r="P674" s="64" t="s">
        <v>679</v>
      </c>
      <c r="Q674" s="120"/>
      <c r="R674" s="120"/>
      <c r="S674" s="120"/>
    </row>
    <row r="675" spans="2:23" customFormat="1" ht="15" customHeight="1">
      <c r="B675" s="66">
        <v>672</v>
      </c>
      <c r="C675" s="519" t="s">
        <v>1874</v>
      </c>
      <c r="D675" s="565" t="s">
        <v>208</v>
      </c>
      <c r="E675" s="565">
        <v>34795</v>
      </c>
      <c r="F675" s="452" t="s">
        <v>1041</v>
      </c>
      <c r="G675" s="457">
        <v>713203</v>
      </c>
      <c r="H675" s="594" t="s">
        <v>59</v>
      </c>
      <c r="I675" s="424" t="s">
        <v>2370</v>
      </c>
      <c r="J675" s="65">
        <v>1</v>
      </c>
      <c r="K675" s="382">
        <v>0</v>
      </c>
      <c r="L675" s="66"/>
      <c r="M675" s="382">
        <v>1</v>
      </c>
      <c r="N675" s="382">
        <v>0</v>
      </c>
      <c r="O675" s="64" t="s">
        <v>1981</v>
      </c>
      <c r="P675" s="64" t="s">
        <v>679</v>
      </c>
      <c r="Q675" s="120"/>
      <c r="R675" s="120"/>
      <c r="S675" s="120"/>
    </row>
    <row r="676" spans="2:23" customFormat="1" ht="15" customHeight="1">
      <c r="B676" s="314">
        <v>673</v>
      </c>
      <c r="C676" s="452" t="s">
        <v>2364</v>
      </c>
      <c r="D676" s="457" t="s">
        <v>208</v>
      </c>
      <c r="E676" s="457">
        <v>129114</v>
      </c>
      <c r="F676" s="452" t="s">
        <v>70</v>
      </c>
      <c r="G676" s="457">
        <v>522301</v>
      </c>
      <c r="H676" s="193" t="s">
        <v>39</v>
      </c>
      <c r="I676" s="424" t="s">
        <v>2283</v>
      </c>
      <c r="J676" s="65">
        <v>1</v>
      </c>
      <c r="K676" s="382">
        <v>1</v>
      </c>
      <c r="L676" s="66" t="s">
        <v>1996</v>
      </c>
      <c r="M676" s="382">
        <v>0</v>
      </c>
      <c r="N676" s="382">
        <v>0</v>
      </c>
      <c r="O676" s="87" t="s">
        <v>1980</v>
      </c>
      <c r="P676" s="68" t="s">
        <v>190</v>
      </c>
      <c r="Q676" s="120"/>
      <c r="R676" s="120"/>
      <c r="S676" s="120"/>
    </row>
    <row r="677" spans="2:23" customFormat="1" ht="15" customHeight="1">
      <c r="B677" s="22">
        <v>674</v>
      </c>
      <c r="C677" s="452" t="s">
        <v>2364</v>
      </c>
      <c r="D677" s="457" t="s">
        <v>208</v>
      </c>
      <c r="E677" s="457">
        <v>129114</v>
      </c>
      <c r="F677" s="452" t="s">
        <v>1041</v>
      </c>
      <c r="G677" s="457">
        <v>713203</v>
      </c>
      <c r="H677" s="193" t="s">
        <v>59</v>
      </c>
      <c r="I677" s="424" t="s">
        <v>2370</v>
      </c>
      <c r="J677" s="444">
        <v>1</v>
      </c>
      <c r="K677" s="489">
        <v>0</v>
      </c>
      <c r="L677" s="457" t="s">
        <v>1996</v>
      </c>
      <c r="M677" s="489">
        <v>1</v>
      </c>
      <c r="N677" s="489">
        <v>0</v>
      </c>
      <c r="O677" s="64" t="s">
        <v>1981</v>
      </c>
      <c r="P677" s="64" t="s">
        <v>679</v>
      </c>
      <c r="Q677" s="197"/>
      <c r="R677" s="120"/>
      <c r="S677" s="120"/>
    </row>
    <row r="678" spans="2:23" customFormat="1" ht="15" customHeight="1">
      <c r="B678" s="66">
        <v>675</v>
      </c>
      <c r="C678" s="519" t="s">
        <v>1874</v>
      </c>
      <c r="D678" s="565" t="s">
        <v>208</v>
      </c>
      <c r="E678" s="565">
        <v>34795</v>
      </c>
      <c r="F678" s="452" t="s">
        <v>172</v>
      </c>
      <c r="G678" s="457">
        <v>722204</v>
      </c>
      <c r="H678" s="66" t="s">
        <v>164</v>
      </c>
      <c r="I678" s="424" t="s">
        <v>2322</v>
      </c>
      <c r="J678" s="133">
        <v>1</v>
      </c>
      <c r="K678" s="382">
        <v>0</v>
      </c>
      <c r="L678" s="196" t="s">
        <v>1994</v>
      </c>
      <c r="M678" s="382">
        <v>0</v>
      </c>
      <c r="N678" s="382">
        <v>0</v>
      </c>
      <c r="O678" s="87" t="s">
        <v>1980</v>
      </c>
      <c r="P678" s="87" t="s">
        <v>190</v>
      </c>
      <c r="Q678" s="197"/>
      <c r="R678" s="120"/>
      <c r="S678" s="120"/>
    </row>
    <row r="679" spans="2:23" customFormat="1" ht="15" customHeight="1">
      <c r="B679" s="66">
        <v>678</v>
      </c>
      <c r="C679" s="519" t="s">
        <v>1874</v>
      </c>
      <c r="D679" s="565" t="s">
        <v>208</v>
      </c>
      <c r="E679" s="565">
        <v>34795</v>
      </c>
      <c r="F679" s="452" t="s">
        <v>40</v>
      </c>
      <c r="G679" s="457">
        <v>512001</v>
      </c>
      <c r="H679" s="66" t="s">
        <v>72</v>
      </c>
      <c r="I679" s="430" t="s">
        <v>2323</v>
      </c>
      <c r="J679" s="133">
        <v>1</v>
      </c>
      <c r="K679" s="382">
        <v>0</v>
      </c>
      <c r="L679" s="196" t="s">
        <v>1994</v>
      </c>
      <c r="M679" s="382">
        <v>0</v>
      </c>
      <c r="N679" s="382">
        <v>0</v>
      </c>
      <c r="O679" s="87" t="s">
        <v>1980</v>
      </c>
      <c r="P679" s="87" t="s">
        <v>190</v>
      </c>
      <c r="Q679" s="197"/>
      <c r="R679" s="120"/>
      <c r="S679" s="120"/>
    </row>
    <row r="680" spans="2:23" customFormat="1" ht="15" customHeight="1">
      <c r="B680" s="22">
        <v>668</v>
      </c>
      <c r="C680" s="519" t="s">
        <v>1874</v>
      </c>
      <c r="D680" s="565" t="s">
        <v>208</v>
      </c>
      <c r="E680" s="565">
        <v>34795</v>
      </c>
      <c r="F680" s="452" t="s">
        <v>30</v>
      </c>
      <c r="G680" s="457">
        <v>752205</v>
      </c>
      <c r="H680" s="66" t="s">
        <v>62</v>
      </c>
      <c r="I680" s="424" t="s">
        <v>2281</v>
      </c>
      <c r="J680" s="133">
        <v>5</v>
      </c>
      <c r="K680" s="382">
        <v>0</v>
      </c>
      <c r="L680" s="66"/>
      <c r="M680" s="382">
        <v>5</v>
      </c>
      <c r="N680" s="382">
        <v>0</v>
      </c>
      <c r="O680" s="64" t="s">
        <v>1981</v>
      </c>
      <c r="P680" s="64" t="s">
        <v>679</v>
      </c>
      <c r="Q680" s="120"/>
      <c r="R680" s="120"/>
      <c r="S680" s="120"/>
    </row>
    <row r="681" spans="2:23" customFormat="1" ht="15" customHeight="1">
      <c r="B681" s="66">
        <v>677</v>
      </c>
      <c r="C681" s="519" t="s">
        <v>1874</v>
      </c>
      <c r="D681" s="565" t="s">
        <v>208</v>
      </c>
      <c r="E681" s="565">
        <v>34795</v>
      </c>
      <c r="F681" s="452" t="s">
        <v>33</v>
      </c>
      <c r="G681" s="457">
        <v>514101</v>
      </c>
      <c r="H681" s="66" t="s">
        <v>68</v>
      </c>
      <c r="I681" s="424" t="s">
        <v>2280</v>
      </c>
      <c r="J681" s="436">
        <v>6</v>
      </c>
      <c r="K681" s="489">
        <v>6</v>
      </c>
      <c r="L681" s="457" t="s">
        <v>1994</v>
      </c>
      <c r="M681" s="489">
        <v>6</v>
      </c>
      <c r="N681" s="489">
        <v>6</v>
      </c>
      <c r="O681" s="64" t="s">
        <v>1981</v>
      </c>
      <c r="P681" s="64" t="s">
        <v>679</v>
      </c>
      <c r="Q681" s="120"/>
      <c r="R681" s="120"/>
      <c r="S681" s="120"/>
    </row>
    <row r="682" spans="2:23" customFormat="1" ht="15" customHeight="1">
      <c r="B682" s="314">
        <v>676</v>
      </c>
      <c r="C682" s="519" t="s">
        <v>1874</v>
      </c>
      <c r="D682" s="565" t="s">
        <v>208</v>
      </c>
      <c r="E682" s="565">
        <v>34795</v>
      </c>
      <c r="F682" s="452" t="s">
        <v>35</v>
      </c>
      <c r="G682" s="565">
        <v>741103</v>
      </c>
      <c r="H682" s="66" t="s">
        <v>49</v>
      </c>
      <c r="I682" s="431" t="s">
        <v>2286</v>
      </c>
      <c r="J682" s="133">
        <v>10</v>
      </c>
      <c r="K682" s="382">
        <v>0</v>
      </c>
      <c r="L682" s="266" t="s">
        <v>1994</v>
      </c>
      <c r="M682" s="382">
        <v>10</v>
      </c>
      <c r="N682" s="382">
        <v>0</v>
      </c>
      <c r="O682" s="64" t="s">
        <v>1981</v>
      </c>
      <c r="P682" s="64" t="s">
        <v>679</v>
      </c>
      <c r="Q682" s="448"/>
      <c r="R682" s="120"/>
      <c r="S682" s="120"/>
    </row>
    <row r="683" spans="2:23" customFormat="1" ht="15" customHeight="1">
      <c r="B683" s="22">
        <v>666</v>
      </c>
      <c r="C683" s="598" t="s">
        <v>1874</v>
      </c>
      <c r="D683" s="599" t="s">
        <v>208</v>
      </c>
      <c r="E683" s="565">
        <v>34795</v>
      </c>
      <c r="F683" s="452" t="s">
        <v>31</v>
      </c>
      <c r="G683" s="457">
        <v>723103</v>
      </c>
      <c r="H683" s="66" t="s">
        <v>67</v>
      </c>
      <c r="I683" s="424" t="s">
        <v>2291</v>
      </c>
      <c r="J683" s="436">
        <v>15</v>
      </c>
      <c r="K683" s="382">
        <v>0</v>
      </c>
      <c r="L683" s="196" t="s">
        <v>1994</v>
      </c>
      <c r="M683" s="382">
        <v>0</v>
      </c>
      <c r="N683" s="382">
        <v>0</v>
      </c>
      <c r="O683" s="87" t="s">
        <v>1980</v>
      </c>
      <c r="P683" s="87" t="s">
        <v>190</v>
      </c>
      <c r="Q683" s="197"/>
      <c r="R683" s="120"/>
      <c r="S683" s="120"/>
    </row>
    <row r="684" spans="2:23" customFormat="1" ht="15" customHeight="1">
      <c r="B684" s="66">
        <v>665</v>
      </c>
      <c r="C684" s="519" t="s">
        <v>1874</v>
      </c>
      <c r="D684" s="565" t="s">
        <v>208</v>
      </c>
      <c r="E684" s="565">
        <v>34795</v>
      </c>
      <c r="F684" s="452" t="s">
        <v>41</v>
      </c>
      <c r="G684" s="457">
        <v>522301</v>
      </c>
      <c r="H684" s="66" t="s">
        <v>39</v>
      </c>
      <c r="I684" s="424" t="s">
        <v>2283</v>
      </c>
      <c r="J684" s="436">
        <v>20</v>
      </c>
      <c r="K684" s="382">
        <v>16</v>
      </c>
      <c r="L684" s="196" t="s">
        <v>1994</v>
      </c>
      <c r="M684" s="382">
        <v>0</v>
      </c>
      <c r="N684" s="382">
        <v>0</v>
      </c>
      <c r="O684" s="87" t="s">
        <v>1980</v>
      </c>
      <c r="P684" s="87" t="s">
        <v>190</v>
      </c>
      <c r="Q684" s="197"/>
      <c r="R684" s="120"/>
      <c r="S684" s="120"/>
    </row>
    <row r="685" spans="2:23" customFormat="1" ht="15" customHeight="1">
      <c r="B685" s="36"/>
      <c r="C685" s="452"/>
      <c r="D685" s="457"/>
      <c r="E685" s="457"/>
      <c r="F685" s="452"/>
      <c r="G685" s="575"/>
      <c r="H685" s="119"/>
      <c r="I685" s="66"/>
      <c r="J685" s="271"/>
      <c r="K685" s="313"/>
      <c r="L685" s="313"/>
      <c r="M685" s="313"/>
      <c r="N685" s="313"/>
      <c r="O685" s="68"/>
      <c r="P685" s="68"/>
      <c r="Q685" s="197"/>
      <c r="R685" s="120"/>
      <c r="S685" s="120"/>
    </row>
    <row r="686" spans="2:23">
      <c r="B686" s="576"/>
      <c r="C686" s="580"/>
      <c r="D686" s="577"/>
      <c r="E686" s="577"/>
      <c r="F686" s="578"/>
      <c r="G686" s="577"/>
      <c r="H686" s="577"/>
      <c r="I686" s="576"/>
      <c r="J686" s="579">
        <f>SUBTOTAL(109,Tabela3[[Liczba uczniów ]])</f>
        <v>2507</v>
      </c>
      <c r="K686" s="579"/>
      <c r="L686" s="579"/>
      <c r="M686" s="579"/>
      <c r="N686" s="579"/>
      <c r="O686" s="578"/>
      <c r="P686" s="578"/>
      <c r="Q686" s="579"/>
      <c r="R686" s="579"/>
      <c r="S686" s="579"/>
    </row>
    <row r="687" spans="2:23">
      <c r="V687" s="257"/>
      <c r="W687" s="257"/>
    </row>
    <row r="688" spans="2:23">
      <c r="V688" s="257"/>
      <c r="W688" s="257"/>
    </row>
    <row r="689" spans="8:24">
      <c r="V689" s="257"/>
      <c r="W689" s="257"/>
    </row>
    <row r="690" spans="8:24">
      <c r="J690" s="327"/>
      <c r="T690" s="257"/>
      <c r="U690" s="329"/>
      <c r="V690" s="257"/>
      <c r="W690" s="257"/>
      <c r="X690" s="257"/>
    </row>
    <row r="691" spans="8:24">
      <c r="T691" s="257"/>
      <c r="U691" s="257"/>
      <c r="V691" s="289"/>
      <c r="W691" s="257"/>
      <c r="X691" s="257"/>
    </row>
    <row r="692" spans="8:24">
      <c r="T692" s="320"/>
      <c r="U692" s="329"/>
      <c r="V692" s="257"/>
      <c r="W692" s="257"/>
      <c r="X692" s="257"/>
    </row>
    <row r="693" spans="8:24">
      <c r="T693" s="318"/>
      <c r="U693" s="257"/>
      <c r="V693" s="320"/>
      <c r="W693" s="328"/>
      <c r="X693" s="257"/>
    </row>
    <row r="694" spans="8:24">
      <c r="T694" s="257"/>
      <c r="U694" s="257"/>
      <c r="V694" s="257"/>
      <c r="W694" s="257"/>
      <c r="X694" s="257"/>
    </row>
    <row r="695" spans="8:24">
      <c r="T695" s="257"/>
      <c r="U695" s="320"/>
      <c r="W695" s="257"/>
      <c r="X695" s="257"/>
    </row>
    <row r="696" spans="8:24">
      <c r="H696" s="276"/>
      <c r="T696" s="320"/>
      <c r="U696" s="257"/>
      <c r="V696" s="327"/>
      <c r="W696" s="327"/>
      <c r="X696" s="257"/>
    </row>
    <row r="697" spans="8:24">
      <c r="T697" s="318"/>
      <c r="U697" s="257"/>
      <c r="W697" s="257"/>
      <c r="X697" s="257"/>
    </row>
    <row r="698" spans="8:24">
      <c r="T698" s="318"/>
      <c r="U698" s="257"/>
      <c r="W698" s="257"/>
    </row>
    <row r="699" spans="8:24">
      <c r="T699" s="318"/>
      <c r="U699" s="318"/>
    </row>
    <row r="700" spans="8:24">
      <c r="T700" s="318"/>
      <c r="V700" s="257"/>
    </row>
    <row r="701" spans="8:24">
      <c r="T701" s="257"/>
      <c r="V701" s="257"/>
      <c r="W701" s="327"/>
      <c r="X701" s="327"/>
    </row>
    <row r="702" spans="8:24">
      <c r="T702" s="257"/>
      <c r="V702" s="257"/>
    </row>
    <row r="703" spans="8:24">
      <c r="T703" s="289"/>
      <c r="V703" s="257"/>
    </row>
    <row r="704" spans="8:24">
      <c r="T704" s="257"/>
      <c r="V704" s="257"/>
    </row>
    <row r="705" spans="6:22">
      <c r="T705" s="257"/>
      <c r="V705" s="257"/>
    </row>
    <row r="706" spans="6:22">
      <c r="V706" s="257"/>
    </row>
    <row r="707" spans="6:22">
      <c r="T707" s="327"/>
      <c r="V707" s="257"/>
    </row>
    <row r="708" spans="6:22">
      <c r="V708" s="257"/>
    </row>
    <row r="709" spans="6:22">
      <c r="V709" s="257"/>
    </row>
    <row r="710" spans="6:22">
      <c r="J710" s="257"/>
      <c r="U710" s="257"/>
    </row>
    <row r="711" spans="6:22">
      <c r="J711" s="257"/>
      <c r="U711" s="257"/>
    </row>
    <row r="712" spans="6:22">
      <c r="J712" s="257"/>
      <c r="U712" s="257"/>
    </row>
    <row r="713" spans="6:22">
      <c r="J713" s="257"/>
      <c r="U713" s="257"/>
    </row>
    <row r="714" spans="6:22">
      <c r="F714" s="118"/>
      <c r="G714" s="36"/>
      <c r="H714" s="36"/>
      <c r="J714" s="257"/>
      <c r="U714" s="257"/>
    </row>
    <row r="715" spans="6:22">
      <c r="J715" s="257"/>
      <c r="U715" s="320"/>
    </row>
    <row r="716" spans="6:22">
      <c r="J716" s="257"/>
      <c r="U716" s="257"/>
    </row>
    <row r="717" spans="6:22">
      <c r="J717" s="257"/>
      <c r="U717" s="257"/>
    </row>
    <row r="718" spans="6:22">
      <c r="J718" s="327"/>
      <c r="U718" s="257"/>
    </row>
    <row r="719" spans="6:22">
      <c r="U719" s="257"/>
    </row>
    <row r="720" spans="6:22">
      <c r="U720" s="257"/>
    </row>
    <row r="721" spans="21:21">
      <c r="U721" s="257"/>
    </row>
    <row r="722" spans="21:21">
      <c r="U722" s="257"/>
    </row>
    <row r="723" spans="21:21">
      <c r="U723" s="257"/>
    </row>
    <row r="724" spans="21:21">
      <c r="U724" s="257"/>
    </row>
    <row r="725" spans="21:21">
      <c r="U725" s="318"/>
    </row>
    <row r="726" spans="21:21">
      <c r="U726" s="318"/>
    </row>
    <row r="727" spans="21:21">
      <c r="U727" s="318"/>
    </row>
    <row r="728" spans="21:21">
      <c r="U728" s="318"/>
    </row>
    <row r="729" spans="21:21">
      <c r="U729" s="328"/>
    </row>
    <row r="730" spans="21:21">
      <c r="U730" s="320"/>
    </row>
    <row r="731" spans="21:21">
      <c r="U731" s="257"/>
    </row>
    <row r="732" spans="21:21">
      <c r="U732" s="257"/>
    </row>
    <row r="733" spans="21:21">
      <c r="U733" s="257"/>
    </row>
    <row r="734" spans="21:21">
      <c r="U734" s="257"/>
    </row>
    <row r="735" spans="21:21">
      <c r="U735" s="289"/>
    </row>
    <row r="736" spans="21:21">
      <c r="U736" s="257"/>
    </row>
    <row r="737" spans="21:21">
      <c r="U737" s="289"/>
    </row>
    <row r="738" spans="21:21">
      <c r="U738" s="257"/>
    </row>
    <row r="739" spans="21:21">
      <c r="U739" s="257"/>
    </row>
    <row r="740" spans="21:21">
      <c r="U740" s="257"/>
    </row>
    <row r="741" spans="21:21">
      <c r="U741" s="320"/>
    </row>
    <row r="742" spans="21:21">
      <c r="U742" s="257"/>
    </row>
    <row r="743" spans="21:21">
      <c r="U743" s="257"/>
    </row>
    <row r="744" spans="21:21">
      <c r="U744" s="318"/>
    </row>
    <row r="745" spans="21:21">
      <c r="U745" s="289"/>
    </row>
    <row r="746" spans="21:21">
      <c r="U746" s="257"/>
    </row>
    <row r="747" spans="21:21">
      <c r="U747" s="257"/>
    </row>
    <row r="748" spans="21:21">
      <c r="U748" s="257"/>
    </row>
    <row r="750" spans="21:21">
      <c r="U750" s="327"/>
    </row>
  </sheetData>
  <mergeCells count="3">
    <mergeCell ref="C2:O2"/>
    <mergeCell ref="C3:O3"/>
    <mergeCell ref="C4:O4"/>
  </mergeCells>
  <dataValidations disablePrompts="1" count="1">
    <dataValidation type="list" allowBlank="1" showInputMessage="1" showErrorMessage="1" sqref="P400">
      <formula1>$AH$8:$AH$48</formula1>
    </dataValidation>
  </dataValidations>
  <pageMargins left="0.7" right="0.7" top="0.75" bottom="0.75" header="0.3" footer="0.3"/>
  <pageSetup paperSize="8" scale="54" orientation="landscape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BK122"/>
  <sheetViews>
    <sheetView topLeftCell="AL1" zoomScale="110" zoomScaleNormal="110" workbookViewId="0">
      <selection activeCell="BG111" sqref="BG111"/>
    </sheetView>
  </sheetViews>
  <sheetFormatPr defaultColWidth="9.140625" defaultRowHeight="15"/>
  <cols>
    <col min="2" max="2" width="45.7109375" customWidth="1"/>
    <col min="3" max="4" width="8.140625" style="4" customWidth="1"/>
    <col min="5" max="5" width="23.7109375" customWidth="1"/>
    <col min="6" max="6" width="11" customWidth="1"/>
    <col min="7" max="8" width="5.42578125" customWidth="1"/>
    <col min="9" max="10" width="6.42578125" customWidth="1"/>
    <col min="11" max="12" width="5.42578125" customWidth="1"/>
    <col min="13" max="14" width="6.140625" customWidth="1"/>
    <col min="15" max="16" width="5.5703125" customWidth="1"/>
    <col min="17" max="18" width="5" customWidth="1"/>
    <col min="19" max="19" width="6.5703125" customWidth="1"/>
    <col min="20" max="20" width="4.42578125" customWidth="1"/>
    <col min="21" max="22" width="4.85546875" customWidth="1"/>
    <col min="23" max="24" width="4.42578125" customWidth="1"/>
    <col min="25" max="25" width="4.28515625" customWidth="1"/>
    <col min="26" max="26" width="3.85546875" customWidth="1"/>
    <col min="27" max="27" width="4.28515625" customWidth="1"/>
    <col min="28" max="28" width="6" customWidth="1"/>
    <col min="29" max="29" width="3.7109375" customWidth="1"/>
    <col min="30" max="30" width="4" customWidth="1"/>
    <col min="31" max="32" width="4.28515625" customWidth="1"/>
    <col min="33" max="34" width="5.42578125" customWidth="1"/>
    <col min="35" max="36" width="4.42578125" customWidth="1"/>
    <col min="37" max="38" width="4.7109375" customWidth="1"/>
    <col min="39" max="40" width="5.42578125" customWidth="1"/>
    <col min="41" max="42" width="7" customWidth="1"/>
    <col min="43" max="52" width="4.140625" customWidth="1"/>
    <col min="53" max="53" width="5.5703125" customWidth="1"/>
    <col min="54" max="55" width="4.140625" customWidth="1"/>
    <col min="56" max="56" width="3.28515625" customWidth="1"/>
    <col min="57" max="59" width="4.140625" customWidth="1"/>
    <col min="60" max="60" width="4.28515625" customWidth="1"/>
    <col min="61" max="61" width="6.7109375" customWidth="1"/>
    <col min="62" max="62" width="5.140625" customWidth="1"/>
    <col min="63" max="63" width="6.28515625" customWidth="1"/>
    <col min="64" max="64" width="9.140625" customWidth="1"/>
  </cols>
  <sheetData>
    <row r="1" spans="1:63">
      <c r="A1" s="15"/>
      <c r="B1" s="14">
        <f ca="1">NOW()</f>
        <v>45749.444103819442</v>
      </c>
    </row>
    <row r="3" spans="1:63">
      <c r="B3" s="692" t="s">
        <v>482</v>
      </c>
      <c r="C3" s="693" t="s">
        <v>549</v>
      </c>
      <c r="D3" s="8"/>
      <c r="E3" s="5" t="s">
        <v>550</v>
      </c>
      <c r="F3" s="12" t="s">
        <v>552</v>
      </c>
      <c r="G3" s="694" t="s">
        <v>551</v>
      </c>
      <c r="H3" s="694"/>
      <c r="I3" s="694"/>
      <c r="J3" s="694"/>
      <c r="K3" s="694"/>
      <c r="L3" s="694"/>
      <c r="M3" s="694"/>
      <c r="N3" s="694"/>
      <c r="O3" s="694"/>
      <c r="P3" s="694"/>
      <c r="Q3" s="694"/>
      <c r="R3" s="694"/>
      <c r="S3" s="694"/>
      <c r="T3" s="694"/>
      <c r="U3" s="694"/>
      <c r="V3" s="694"/>
      <c r="W3" s="694"/>
      <c r="X3" s="694"/>
      <c r="Y3" s="694"/>
      <c r="Z3" s="694"/>
      <c r="AA3" s="694"/>
      <c r="AB3" s="694"/>
      <c r="AC3" s="694"/>
      <c r="AD3" s="694"/>
      <c r="AE3" s="694"/>
      <c r="AF3" s="694"/>
      <c r="AG3" s="694"/>
      <c r="AH3" s="694"/>
      <c r="AI3" s="694"/>
      <c r="AJ3" s="694"/>
      <c r="AK3" s="694"/>
      <c r="AL3" s="694"/>
      <c r="AM3" s="694"/>
      <c r="AN3" s="694"/>
      <c r="AO3" s="694"/>
      <c r="AP3" s="694"/>
      <c r="AQ3" s="694"/>
      <c r="AR3" s="694"/>
      <c r="AS3" s="694"/>
      <c r="AT3" s="694"/>
      <c r="AU3" s="694"/>
      <c r="AV3" s="694"/>
      <c r="AW3" s="694"/>
      <c r="AX3" s="694"/>
      <c r="AY3" s="694"/>
      <c r="AZ3" s="694"/>
      <c r="BA3" s="694"/>
      <c r="BB3" s="694"/>
      <c r="BC3" s="694"/>
      <c r="BD3" s="694"/>
      <c r="BE3" s="694"/>
      <c r="BF3" s="694"/>
      <c r="BG3" s="694"/>
      <c r="BH3" s="694"/>
      <c r="BI3" s="694"/>
      <c r="BJ3" s="52">
        <f>SUM(G6:BI100)-BK101</f>
        <v>2315</v>
      </c>
      <c r="BK3" s="52"/>
    </row>
    <row r="4" spans="1:63" ht="44.25" customHeight="1">
      <c r="B4" s="692"/>
      <c r="C4" s="693"/>
      <c r="D4" s="8"/>
      <c r="E4" s="6"/>
      <c r="F4" s="247"/>
      <c r="G4" s="249"/>
      <c r="H4" s="249" t="s">
        <v>2036</v>
      </c>
      <c r="I4" s="249"/>
      <c r="J4" s="249" t="s">
        <v>2036</v>
      </c>
      <c r="K4" s="249"/>
      <c r="L4" s="249" t="s">
        <v>2036</v>
      </c>
      <c r="M4" s="249"/>
      <c r="N4" s="249" t="s">
        <v>2036</v>
      </c>
      <c r="O4" s="216"/>
      <c r="P4" s="216" t="s">
        <v>2036</v>
      </c>
      <c r="Q4" s="216"/>
      <c r="R4" s="216" t="s">
        <v>2036</v>
      </c>
      <c r="S4" s="216"/>
      <c r="T4" s="216" t="s">
        <v>2036</v>
      </c>
      <c r="U4" s="216"/>
      <c r="V4" s="216" t="s">
        <v>2036</v>
      </c>
      <c r="W4" s="216"/>
      <c r="X4" s="216" t="s">
        <v>2036</v>
      </c>
      <c r="Y4" s="216"/>
      <c r="Z4" s="216" t="s">
        <v>2036</v>
      </c>
      <c r="AA4" s="216"/>
      <c r="AB4" s="216" t="s">
        <v>2036</v>
      </c>
      <c r="AC4" s="216"/>
      <c r="AD4" s="216" t="s">
        <v>2036</v>
      </c>
      <c r="AE4" s="216"/>
      <c r="AF4" s="216" t="s">
        <v>2036</v>
      </c>
      <c r="AG4" s="216"/>
      <c r="AH4" s="216" t="s">
        <v>2036</v>
      </c>
      <c r="AI4" s="216"/>
      <c r="AJ4" s="216" t="s">
        <v>2036</v>
      </c>
      <c r="AK4" s="216"/>
      <c r="AL4" s="216" t="s">
        <v>2036</v>
      </c>
      <c r="AM4" s="216"/>
      <c r="AN4" s="248" t="s">
        <v>2036</v>
      </c>
      <c r="AO4" s="216"/>
      <c r="AP4" s="216" t="s">
        <v>2036</v>
      </c>
      <c r="AQ4" s="216"/>
      <c r="AR4" s="216" t="s">
        <v>2036</v>
      </c>
      <c r="AS4" s="216"/>
      <c r="AT4" s="216" t="s">
        <v>2036</v>
      </c>
      <c r="AU4" s="216"/>
      <c r="AV4" s="216" t="s">
        <v>2036</v>
      </c>
      <c r="AW4" s="216"/>
      <c r="AX4" s="216" t="s">
        <v>2036</v>
      </c>
      <c r="AY4" s="216"/>
      <c r="AZ4" s="216" t="s">
        <v>2036</v>
      </c>
      <c r="BA4" s="216"/>
      <c r="BB4" s="216" t="s">
        <v>2036</v>
      </c>
      <c r="BC4" s="216"/>
      <c r="BD4" s="216" t="s">
        <v>2036</v>
      </c>
      <c r="BE4" s="216"/>
      <c r="BF4" s="216"/>
      <c r="BG4" s="216"/>
      <c r="BH4" s="216"/>
      <c r="BI4" s="216"/>
      <c r="BJ4" s="216"/>
      <c r="BK4" s="216"/>
    </row>
    <row r="5" spans="1:63" ht="109.5" customHeight="1">
      <c r="B5" s="7">
        <v>1</v>
      </c>
      <c r="C5" s="7">
        <v>2</v>
      </c>
      <c r="D5" s="7"/>
      <c r="E5" s="7">
        <v>9</v>
      </c>
      <c r="F5" s="10">
        <f>SUM(F6:F716)</f>
        <v>2328</v>
      </c>
      <c r="G5" s="238" t="s">
        <v>168</v>
      </c>
      <c r="H5" s="244" t="s">
        <v>2037</v>
      </c>
      <c r="I5" s="239" t="s">
        <v>449</v>
      </c>
      <c r="J5" s="250" t="s">
        <v>2038</v>
      </c>
      <c r="K5" s="239" t="s">
        <v>205</v>
      </c>
      <c r="L5" s="250" t="s">
        <v>2061</v>
      </c>
      <c r="M5" s="239" t="s">
        <v>2380</v>
      </c>
      <c r="N5" s="250" t="s">
        <v>2381</v>
      </c>
      <c r="O5" s="239" t="s">
        <v>450</v>
      </c>
      <c r="P5" s="250" t="s">
        <v>2039</v>
      </c>
      <c r="Q5" s="239" t="s">
        <v>200</v>
      </c>
      <c r="R5" s="250" t="s">
        <v>2040</v>
      </c>
      <c r="S5" s="239" t="s">
        <v>452</v>
      </c>
      <c r="T5" s="250" t="s">
        <v>2041</v>
      </c>
      <c r="U5" s="239" t="s">
        <v>203</v>
      </c>
      <c r="V5" s="250" t="s">
        <v>2042</v>
      </c>
      <c r="W5" s="239" t="s">
        <v>188</v>
      </c>
      <c r="X5" s="250" t="s">
        <v>2043</v>
      </c>
      <c r="Y5" s="239" t="s">
        <v>44</v>
      </c>
      <c r="Z5" s="250" t="s">
        <v>2044</v>
      </c>
      <c r="AA5" s="240" t="s">
        <v>554</v>
      </c>
      <c r="AB5" s="251" t="s">
        <v>2045</v>
      </c>
      <c r="AC5" s="240" t="s">
        <v>1006</v>
      </c>
      <c r="AD5" s="251" t="s">
        <v>1006</v>
      </c>
      <c r="AE5" s="240" t="s">
        <v>559</v>
      </c>
      <c r="AF5" s="251" t="s">
        <v>2065</v>
      </c>
      <c r="AG5" s="240" t="s">
        <v>469</v>
      </c>
      <c r="AH5" s="251" t="s">
        <v>2306</v>
      </c>
      <c r="AI5" s="240" t="s">
        <v>556</v>
      </c>
      <c r="AJ5" s="251" t="s">
        <v>2047</v>
      </c>
      <c r="AK5" s="240" t="s">
        <v>557</v>
      </c>
      <c r="AL5" s="251" t="s">
        <v>2048</v>
      </c>
      <c r="AM5" s="240" t="s">
        <v>202</v>
      </c>
      <c r="AN5" s="241" t="s">
        <v>2049</v>
      </c>
      <c r="AO5" s="240" t="s">
        <v>553</v>
      </c>
      <c r="AP5" s="246" t="s">
        <v>2050</v>
      </c>
      <c r="AQ5" s="11" t="s">
        <v>687</v>
      </c>
      <c r="AR5" s="246" t="s">
        <v>2051</v>
      </c>
      <c r="AS5" s="11" t="s">
        <v>690</v>
      </c>
      <c r="AT5" s="246" t="s">
        <v>2052</v>
      </c>
      <c r="AU5" s="11" t="s">
        <v>870</v>
      </c>
      <c r="AV5" s="246" t="s">
        <v>2053</v>
      </c>
      <c r="AW5" s="11" t="s">
        <v>1075</v>
      </c>
      <c r="AX5" s="246" t="s">
        <v>2056</v>
      </c>
      <c r="AY5" s="11" t="s">
        <v>2317</v>
      </c>
      <c r="AZ5" s="246" t="s">
        <v>2318</v>
      </c>
      <c r="BA5" s="11" t="s">
        <v>462</v>
      </c>
      <c r="BB5" s="246" t="s">
        <v>2064</v>
      </c>
      <c r="BC5" s="11" t="s">
        <v>2034</v>
      </c>
      <c r="BD5" s="246" t="s">
        <v>2057</v>
      </c>
      <c r="BE5" s="246" t="s">
        <v>2190</v>
      </c>
      <c r="BF5" s="246" t="s">
        <v>2229</v>
      </c>
      <c r="BG5" s="246" t="s">
        <v>1983</v>
      </c>
      <c r="BH5" s="246" t="s">
        <v>2147</v>
      </c>
      <c r="BI5" s="11" t="s">
        <v>1833</v>
      </c>
      <c r="BJ5" s="11" t="s">
        <v>2059</v>
      </c>
      <c r="BK5" s="11" t="s">
        <v>1835</v>
      </c>
    </row>
    <row r="6" spans="1:63" ht="22.5" hidden="1">
      <c r="B6" s="17" t="s">
        <v>75</v>
      </c>
      <c r="C6" s="18">
        <v>343101</v>
      </c>
      <c r="D6" s="18" t="s">
        <v>58</v>
      </c>
      <c r="E6" s="17" t="s">
        <v>560</v>
      </c>
      <c r="F6" s="397">
        <f>SUMIF('1_stopień'!R$8:R$591,D6,'1_stopień'!U$8:U$591)</f>
        <v>6</v>
      </c>
      <c r="G6" s="394">
        <f>SUMIFS('1_stopień'!$U$8:$U$591,'1_stopień'!$R$8:$R$591,D6,'1_stopień'!$AA$8:$AA$591,"CKZ Bielawa")</f>
        <v>0</v>
      </c>
      <c r="H6" s="396">
        <f>SUMIFS('1_stopień'!$V$8:$V$591,'1_stopień'!$R$8:$R$591,D6,'1_stopień'!$AA$8:$AA$591,"CKZ Bielawa")</f>
        <v>0</v>
      </c>
      <c r="I6" s="394">
        <f>SUMIFS('1_stopień'!$U$8:$U$591,'1_stopień'!$R$8:$R$591,D6,'1_stopień'!$AA$8:$AA$591,"GCKZ Głogów")</f>
        <v>0</v>
      </c>
      <c r="J6" s="395">
        <f>SUMIFS('1_stopień'!$V$8:$V$591,'1_stopień'!$R$8:$R$591,D6,'1_stopień'!$AA$8:$AA$591,"GCKZ Głogów")</f>
        <v>0</v>
      </c>
      <c r="K6" s="394">
        <f>SUMIFS('1_stopień'!$U$8:$U$591,'1_stopień'!$R$8:$R$591,D6,'1_stopień'!$AA$8:$AA$591,"Jelenia Góra")</f>
        <v>0</v>
      </c>
      <c r="L6" s="395">
        <f>SUMIFS('1_stopień'!$V$8:$V$591,'1_stopień'!$R$8:$R$591,D6,'1_stopień'!$AA$8:$AA$591,"Jelenia Góra")</f>
        <v>0</v>
      </c>
      <c r="M6" s="394">
        <f>SUMIFS('1_stopień'!$U$8:$U$591,'1_stopień'!$R$8:$R$591,D6,'1_stopień'!$AA$8:$AA$591,"CKZ Wodzisław Śląski")</f>
        <v>0</v>
      </c>
      <c r="N6" s="395">
        <f>SUMIFS('1_stopień'!$V$8:$V$591,'1_stopień'!$R$8:$R$591,D6,'1_stopień'!$AA$8:$AA$591,"CKZ Wodzisłąw Śląski")</f>
        <v>0</v>
      </c>
      <c r="O6" s="394">
        <f>SUMIFS('1_stopień'!$U$8:$U$591,'1_stopień'!$R$8:$R$591,D6,'1_stopień'!$AA$8:$AA$591,"CKZ Kłodzko")</f>
        <v>0</v>
      </c>
      <c r="P6" s="395">
        <f>SUMIFS('1_stopień'!$V$8:$V$591,'1_stopień'!$R$8:$R$591,D6,'1_stopień'!$AA$8:$AA$591,"CKZ Kłodzko")</f>
        <v>0</v>
      </c>
      <c r="Q6" s="394">
        <f>SUMIFS('1_stopień'!$U$8:$U$591,'1_stopień'!$R$8:$R$591,D6,'1_stopień'!$AA$8:$AA$591,"CKZ Legnica")</f>
        <v>0</v>
      </c>
      <c r="R6" s="395">
        <f>SUMIFS('1_stopień'!$V$8:$V$591,'1_stopień'!$R$8:$R$591,D6,'1_stopień'!$AA$8:$AA$591,"CKZ Legnica")</f>
        <v>0</v>
      </c>
      <c r="S6" s="394">
        <f>SUMIFS('1_stopień'!$U$8:$U$591,'1_stopień'!$R$8:$R$591,D6,'1_stopień'!$AA$8:$AA$591,"CKZ Oleśnica")</f>
        <v>0</v>
      </c>
      <c r="T6" s="395">
        <f>SUMIFS('1_stopień'!$V$8:$V$591,'1_stopień'!$R$8:$R$591,D6,'1_stopień'!$AA$8:$AA$591,"CKZ Oleśnica")</f>
        <v>0</v>
      </c>
      <c r="U6" s="394">
        <f>SUMIFS('1_stopień'!$U$8:$U$591,'1_stopień'!$R$8:$R$591,D6,'1_stopień'!$AA$8:$AA$591,"CKZ Świdnica")</f>
        <v>0</v>
      </c>
      <c r="V6" s="395">
        <f>SUMIFS('1_stopień'!$V$8:$V$591,'1_stopień'!$R$8:$R$591,D6,'1_stopień'!$AA$8:$AA$591,"CKZ Świdnica")</f>
        <v>0</v>
      </c>
      <c r="W6" s="394">
        <f>SUMIFS('1_stopień'!$U$8:$U$591,'1_stopień'!$R$8:$R$591,D6,'1_stopień'!$AA$8:$AA$591,"CKZ Wołów")</f>
        <v>0</v>
      </c>
      <c r="X6" s="395">
        <f>SUMIFS('1_stopień'!$V$8:$V$591,'1_stopień'!$R$8:$R$591,D6,'1_stopień'!$AA$8:$AA$591,"CKZ Wołów")</f>
        <v>0</v>
      </c>
      <c r="Y6" s="394">
        <f>SUMIFS('1_stopień'!$U$8:$U$591,'1_stopień'!$R$8:$R$591,D6,'1_stopień'!$AA$8:$AA$591,"CKZ Ziębice")</f>
        <v>0</v>
      </c>
      <c r="Z6" s="395">
        <f>SUMIFS('1_stopień'!$V$8:$V$591,'1_stopień'!$R$8:$R$591,D6,'1_stopień'!$AA$8:$AA$591,"CKZ Ziębice")</f>
        <v>0</v>
      </c>
      <c r="AA6" s="394">
        <f>SUMIFS('1_stopień'!$U$8:$U$591,'1_stopień'!$R$8:$R$591,D6,'1_stopień'!$AA$8:$AA$591,"CKZ Dobrodzień")</f>
        <v>0</v>
      </c>
      <c r="AB6" s="395">
        <f>SUMIFS('1_stopień'!$V$8:$V$591,'1_stopień'!$R$8:$R$591,D6,'1_stopień'!$AA$8:$AA$591,"CKZ Dobrodzień")</f>
        <v>0</v>
      </c>
      <c r="AC6" s="394">
        <f>SUMIFS('1_stopień'!$U$8:$U$591,'1_stopień'!$R$8:$R$591,D6,'1_stopień'!$AA$8:$AA$591,"TOYOTA")</f>
        <v>0</v>
      </c>
      <c r="AD6" s="395">
        <f>SUMIFS('1_stopień'!$V$8:$V$591,'1_stopień'!$R$8:$R$591,D6,'1_stopień'!$AA$8:$AA$591,"TOYOTA")</f>
        <v>0</v>
      </c>
      <c r="AE6" s="394">
        <f>SUMIFS('1_stopień'!$U$8:$U$591,'1_stopień'!$R$8:$R$591,D6,'1_stopień'!$AA$8:$AA$591,"CKZ Kędzierzyn-Koźle")</f>
        <v>0</v>
      </c>
      <c r="AF6" s="395">
        <f>SUMIFS('1_stopień'!$V$8:$V$591,'1_stopień'!$R$8:$R$591,D6,'1_stopień'!$AA$8:$AA$591,"CKZ Kędzierzyn-Koźle")</f>
        <v>0</v>
      </c>
      <c r="AG6" s="394">
        <f>SUMIFS('1_stopień'!$U$8:$U$591,'1_stopień'!$R$8:$R$591,D6,'1_stopień'!$AA$8:$AA$591,"ZSB Bolesławiec")</f>
        <v>0</v>
      </c>
      <c r="AH6" s="395">
        <f>SUMIFS('1_stopień'!$V$8:$V$591,'1_stopień'!$R$8:$R$591,D6,'1_stopień'!$AA$8:$AA$591,"ZSB Bolesławiec")</f>
        <v>0</v>
      </c>
      <c r="AI6" s="394">
        <f>SUMIFS('1_stopień'!$U$8:$U$591,'1_stopień'!$R$8:$R$591,D6,'1_stopień'!$AA$8:$AA$591,"CKZ Krotoszyn")</f>
        <v>0</v>
      </c>
      <c r="AJ6" s="395">
        <f>SUMIFS('1_stopień'!$V$8:$V$591,'1_stopień'!$R$8:$R$591,D6,'1_stopień'!$AA$8:$AA$591,"CKZ Krotoszyn")</f>
        <v>0</v>
      </c>
      <c r="AK6" s="394">
        <f>SUMIFS('1_stopień'!$U$8:$U$591,'1_stopień'!$R$8:$R$591,D6,'1_stopień'!$AA$8:$AA$591,"CKZ Olkusz")</f>
        <v>6</v>
      </c>
      <c r="AL6" s="395">
        <f>SUMIFS('1_stopień'!$V$8:$V$591,'1_stopień'!$R$8:$R$591,D6,'1_stopień'!$AA$8:$AA$591,"CKZ Olkusz")</f>
        <v>6</v>
      </c>
      <c r="AM6" s="394">
        <f>SUMIFS('1_stopień'!$U$8:$U$591,'1_stopień'!$R$8:$R$591,D6,'1_stopień'!$AA$8:$AA$591,"CKZ Wschowa")</f>
        <v>0</v>
      </c>
      <c r="AN6" s="395">
        <f>SUMIFS('1_stopień'!$V$8:$V$591,'1_stopień'!$R$8:$R$591,D6,'1_stopień'!$AA$8:$AA$591,"CKZ Wschowa")</f>
        <v>0</v>
      </c>
      <c r="AO6" s="394">
        <f>SUMIFS('1_stopień'!$U$8:$U$591,'1_stopień'!$R$8:$R$591,D6,'1_stopień'!$AA$8:$AA$591,"CKZ Zielona Góra")</f>
        <v>0</v>
      </c>
      <c r="AP6" s="395">
        <f>SUMIFS('1_stopień'!$V$8:$V$591,'1_stopień'!$R$8:$R$591,D6,'1_stopień'!$AA$8:$AA$591,"CKZ Zielona Góra")</f>
        <v>0</v>
      </c>
      <c r="AQ6" s="394">
        <f>SUMIFS('1_stopień'!$U$8:$U$591,'1_stopień'!$R$8:$R$591,D6,'1_stopień'!$AA$8:$AA$591,"Rzemieślnicza Wałbrzych")</f>
        <v>0</v>
      </c>
      <c r="AR6" s="395">
        <f>SUMIFS('1_stopień'!$V$8:$V$591,'1_stopień'!$R$8:$R$591,D6,'1_stopień'!$AA$8:$AA$591,"Rzemieślnicza Wałbrzych")</f>
        <v>0</v>
      </c>
      <c r="AS6" s="394">
        <f>SUMIFS('1_stopień'!$U$8:$U$591,'1_stopień'!$R$8:$R$591,D6,'1_stopień'!$AA$8:$AA$591,"CKZ Mosina")</f>
        <v>0</v>
      </c>
      <c r="AT6" s="395">
        <f>SUMIFS('1_stopień'!$V$8:$V$591,'1_stopień'!$R$8:$R$591,D6,'1_stopień'!$AA$8:$AA$591,"CKZ Mosina")</f>
        <v>0</v>
      </c>
      <c r="AU6" s="394">
        <f>SUMIFS('1_stopień'!$U$8:$U$591,'1_stopień'!$R$8:$R$591,D6,'1_stopień'!$AA$8:$AA$591,"CKZ Słupsk")</f>
        <v>0</v>
      </c>
      <c r="AV6" s="395">
        <f>SUMIFS('1_stopień'!$V$8:$V$591,'1_stopień'!$R$8:$R$591,D6,'1_stopień'!$AA$8:$AA$591,"CKZ Słupsk")</f>
        <v>0</v>
      </c>
      <c r="AW6" s="394">
        <f>SUMIFS('1_stopień'!$U$8:$U$591,'1_stopień'!$R$8:$R$591,D6,'1_stopień'!$AA$8:$AA$591,"CKZ Opole")</f>
        <v>0</v>
      </c>
      <c r="AX6" s="395">
        <f>SUMIFS('1_stopień'!$V$8:$V$591,'1_stopień'!$R$8:$R$591,D6,'1_stopień'!$AA$8:$AA$591,"CKZ Opole")</f>
        <v>0</v>
      </c>
      <c r="AY6" s="394">
        <f>SUMIFS('1_stopień'!$U$8:$U$591,'1_stopień'!$R$8:$R$591,D6,'1_stopień'!$AA$8:$AA$591,"CKZ Nowy Targ")</f>
        <v>0</v>
      </c>
      <c r="AZ6" s="395">
        <f>SUMIFS('1_stopień'!$V$8:$V$591,'1_stopień'!$R$8:$R$591,D6,'1_stopień'!$AA$8:$AA$591,"CKZ Nowy Targ")</f>
        <v>0</v>
      </c>
      <c r="BA6" s="394">
        <f>SUMIFS('1_stopień'!$U$8:$U$591,'1_stopień'!$R$8:$R$591,D6,'1_stopień'!$AA$8:$AA$591,"Brzeg Dolny")</f>
        <v>0</v>
      </c>
      <c r="BB6" s="395">
        <f>SUMIFS('1_stopień'!$V$8:$V$591,'1_stopień'!$R$8:$R$591,D6,'1_stopień'!$AA$8:$AA$591,"Brzeg Dolny")</f>
        <v>0</v>
      </c>
      <c r="BC6" s="394">
        <f>SUMIFS('1_stopień'!$U$8:$U$591,'1_stopień'!$R$8:$R$591,D6,'1_stopień'!$AA$8:$AA$591,"CKZ Gniezno")</f>
        <v>0</v>
      </c>
      <c r="BD6" s="395">
        <f>SUMIFS('1_stopień'!$V$8:$V$591,'1_stopień'!$R$8:$R$591,D6,'1_stopień'!$AA$8:$AA$591,"CKZ Gniezno")</f>
        <v>0</v>
      </c>
      <c r="BE6" s="394">
        <f>SUMIFS('1_stopień'!$U$8:$U$591,'1_stopień'!$R$8:$R$591,D6,'1_stopień'!$AA$8:$AA$591,"CKZ Dębica")</f>
        <v>0</v>
      </c>
      <c r="BF6" s="395">
        <f>SUMIFS('1_stopień'!$V$8:$V$591,'1_stopień'!$R$8:$R$591,D6,'1_stopień'!$AA$8:$AA$591,"CKZ Dębicaica")</f>
        <v>0</v>
      </c>
      <c r="BG6" s="394">
        <f>SUMIFS('1_stopień'!$U$8:$U$591,'1_stopień'!$R$8:$R$591,D6,'1_stopień'!$AA$8:$AA$591,"CKZ Gliwice")</f>
        <v>0</v>
      </c>
      <c r="BH6" s="395">
        <f>SUMIFS('1_stopień'!$V$8:$V$591,'1_stopień'!$R$8:$R$591,D6,'1_stopień'!$AA$8:$AA$591,"CKZ Gliwice")</f>
        <v>0</v>
      </c>
      <c r="BI6" s="394">
        <f>SUMIFS('1_stopień'!$U$8:$U$591,'1_stopień'!$R$8:$R$591,D6,'1_stopień'!$AA$8:$AA$591,"szkoła")</f>
        <v>0</v>
      </c>
      <c r="BJ6" s="392">
        <f t="shared" ref="BJ6:BJ37" si="0">SUM(G6:BI6)-BK6</f>
        <v>6</v>
      </c>
      <c r="BK6" s="182">
        <f t="shared" ref="BK6:BK37" si="1">SUM(H6,J6,L6,N6,P6,R6,T6,V6,X6,Z6,AB6,AD6,AF6,AH6,AJ6,AL6,AN6,AP6,AR6,AT6,AV6,AX6,AZ6,BB6,BD6)</f>
        <v>6</v>
      </c>
    </row>
    <row r="7" spans="1:63" ht="22.5" hidden="1">
      <c r="B7" s="17" t="s">
        <v>483</v>
      </c>
      <c r="C7" s="18">
        <v>711402</v>
      </c>
      <c r="D7" s="18" t="s">
        <v>681</v>
      </c>
      <c r="E7" s="17" t="s">
        <v>561</v>
      </c>
      <c r="F7" s="397">
        <f>SUMIF('1_stopień'!R$8:R$591,D7,'1_stopień'!U$8:U$591)</f>
        <v>3</v>
      </c>
      <c r="G7" s="394">
        <f>SUMIFS('1_stopień'!$U$8:$U$591,'1_stopień'!$R$8:$R$591,D7,'1_stopień'!$AA$8:$AA$591,"CKZ Bielawa")</f>
        <v>0</v>
      </c>
      <c r="H7" s="396">
        <f>SUMIFS('1_stopień'!$V$8:$V$591,'1_stopień'!$R$8:$R$591,D7,'1_stopień'!$AA$8:$AA$591,"CKZ Bielawa")</f>
        <v>0</v>
      </c>
      <c r="I7" s="394">
        <f>SUMIFS('1_stopień'!$U$8:$U$591,'1_stopień'!$R$8:$R$591,D7,'1_stopień'!$AA$8:$AA$591,"GCKZ Głogów")</f>
        <v>0</v>
      </c>
      <c r="J7" s="395">
        <f>SUMIFS('1_stopień'!$V$8:$V$591,'1_stopień'!$R$8:$R$591,D7,'1_stopień'!$AA$8:$AA$591,"GCKZ Głogów")</f>
        <v>0</v>
      </c>
      <c r="K7" s="394">
        <f>SUMIFS('1_stopień'!$U$8:$U$591,'1_stopień'!$R$8:$R$591,D7,'1_stopień'!$AA$8:$AA$591,"Jelenia Góra")</f>
        <v>0</v>
      </c>
      <c r="L7" s="395">
        <f>SUMIFS('1_stopień'!$V$8:$V$591,'1_stopień'!$R$8:$R$591,D7,'1_stopień'!$AA$8:$AA$591,"Jelenia Góra")</f>
        <v>0</v>
      </c>
      <c r="M7" s="394">
        <f>SUMIFS('1_stopień'!$U$8:$U$591,'1_stopień'!$R$8:$R$591,D7,'1_stopień'!$AA$8:$AA$591,"CKZ Wodzisław Śląski")</f>
        <v>0</v>
      </c>
      <c r="N7" s="395">
        <f>SUMIFS('1_stopień'!$V$8:$V$591,'1_stopień'!$R$8:$R$591,D7,'1_stopień'!$AA$8:$AA$591,"CKZ Wodzisłąw Śląski")</f>
        <v>0</v>
      </c>
      <c r="O7" s="394">
        <f>SUMIFS('1_stopień'!$U$8:$U$591,'1_stopień'!$R$8:$R$591,D7,'1_stopień'!$AA$8:$AA$591,"CKZ Kłodzko")</f>
        <v>0</v>
      </c>
      <c r="P7" s="395">
        <f>SUMIFS('1_stopień'!$V$8:$V$591,'1_stopień'!$R$8:$R$591,D7,'1_stopień'!$AA$8:$AA$591,"CKZ Kłodzko")</f>
        <v>0</v>
      </c>
      <c r="Q7" s="394">
        <f>SUMIFS('1_stopień'!$U$8:$U$591,'1_stopień'!$R$8:$R$591,D7,'1_stopień'!$AA$8:$AA$591,"CKZ Legnica")</f>
        <v>0</v>
      </c>
      <c r="R7" s="395">
        <f>SUMIFS('1_stopień'!$V$8:$V$591,'1_stopień'!$R$8:$R$591,D7,'1_stopień'!$AA$8:$AA$591,"CKZ Legnica")</f>
        <v>0</v>
      </c>
      <c r="S7" s="394">
        <f>SUMIFS('1_stopień'!$U$8:$U$591,'1_stopień'!$R$8:$R$591,D7,'1_stopień'!$AA$8:$AA$591,"CKZ Oleśnica")</f>
        <v>0</v>
      </c>
      <c r="T7" s="395">
        <f>SUMIFS('1_stopień'!$V$8:$V$591,'1_stopień'!$R$8:$R$591,D7,'1_stopień'!$AA$8:$AA$591,"CKZ Oleśnica")</f>
        <v>0</v>
      </c>
      <c r="U7" s="394">
        <f>SUMIFS('1_stopień'!$U$8:$U$591,'1_stopień'!$R$8:$R$591,D7,'1_stopień'!$AA$8:$AA$591,"CKZ Świdnica")</f>
        <v>0</v>
      </c>
      <c r="V7" s="395">
        <f>SUMIFS('1_stopień'!$V$8:$V$591,'1_stopień'!$R$8:$R$591,D7,'1_stopień'!$AA$8:$AA$591,"CKZ Świdnica")</f>
        <v>0</v>
      </c>
      <c r="W7" s="394">
        <f>SUMIFS('1_stopień'!$U$8:$U$591,'1_stopień'!$R$8:$R$591,D7,'1_stopień'!$AA$8:$AA$591,"CKZ Wołów")</f>
        <v>0</v>
      </c>
      <c r="X7" s="395">
        <f>SUMIFS('1_stopień'!$V$8:$V$591,'1_stopień'!$R$8:$R$591,D7,'1_stopień'!$AA$8:$AA$591,"CKZ Wołów")</f>
        <v>0</v>
      </c>
      <c r="Y7" s="394">
        <f>SUMIFS('1_stopień'!$U$8:$U$591,'1_stopień'!$R$8:$R$591,D7,'1_stopień'!$AA$8:$AA$591,"CKZ Ziębice")</f>
        <v>0</v>
      </c>
      <c r="Z7" s="395">
        <f>SUMIFS('1_stopień'!$V$8:$V$591,'1_stopień'!$R$8:$R$591,D7,'1_stopień'!$AA$8:$AA$591,"CKZ Ziębice")</f>
        <v>0</v>
      </c>
      <c r="AA7" s="394">
        <f>SUMIFS('1_stopień'!$U$8:$U$591,'1_stopień'!$R$8:$R$591,D7,'1_stopień'!$AA$8:$AA$591,"CKZ Dobrodzień")</f>
        <v>0</v>
      </c>
      <c r="AB7" s="395">
        <f>SUMIFS('1_stopień'!$V$8:$V$591,'1_stopień'!$R$8:$R$591,D7,'1_stopień'!$AA$8:$AA$591,"CKZ Dobrodzień")</f>
        <v>0</v>
      </c>
      <c r="AC7" s="394">
        <f>SUMIFS('1_stopień'!$U$8:$U$591,'1_stopień'!$R$8:$R$591,D7,'1_stopień'!$AA$8:$AA$591,"TOYOTA")</f>
        <v>0</v>
      </c>
      <c r="AD7" s="395">
        <f>SUMIFS('1_stopień'!$V$8:$V$591,'1_stopień'!$R$8:$R$591,D7,'1_stopień'!$AA$8:$AA$591,"TOYOTA")</f>
        <v>0</v>
      </c>
      <c r="AE7" s="394">
        <f>SUMIFS('1_stopień'!$U$8:$U$591,'1_stopień'!$R$8:$R$591,D7,'1_stopień'!$AA$8:$AA$591,"CKZ Kędzierzyn-Koźle")</f>
        <v>0</v>
      </c>
      <c r="AF7" s="395">
        <f>SUMIFS('1_stopień'!$V$8:$V$591,'1_stopień'!$R$8:$R$591,D7,'1_stopień'!$AA$8:$AA$591,"CKZ Kędzierzyn-Koźle")</f>
        <v>0</v>
      </c>
      <c r="AG7" s="394">
        <f>SUMIFS('1_stopień'!$U$8:$U$591,'1_stopień'!$R$8:$R$591,D7,'1_stopień'!$AA$8:$AA$591,"ZSB Bolesławiec")</f>
        <v>0</v>
      </c>
      <c r="AH7" s="395">
        <f>SUMIFS('1_stopień'!$V$8:$V$591,'1_stopień'!$R$8:$R$591,D7,'1_stopień'!$AA$8:$AA$591,"ZSB Bolesławiec")</f>
        <v>0</v>
      </c>
      <c r="AI7" s="394">
        <f>SUMIFS('1_stopień'!$U$8:$U$591,'1_stopień'!$R$8:$R$591,D7,'1_stopień'!$AA$8:$AA$591,"CKZ Krotoszyn")</f>
        <v>0</v>
      </c>
      <c r="AJ7" s="395">
        <f>SUMIFS('1_stopień'!$V$8:$V$591,'1_stopień'!$R$8:$R$591,D7,'1_stopień'!$AA$8:$AA$591,"CKZ Krotoszyn")</f>
        <v>0</v>
      </c>
      <c r="AK7" s="394">
        <f>SUMIFS('1_stopień'!$U$8:$U$591,'1_stopień'!$R$8:$R$591,D7,'1_stopień'!$AA$8:$AA$591,"CKZ Olkusz")</f>
        <v>0</v>
      </c>
      <c r="AL7" s="395">
        <f>SUMIFS('1_stopień'!$V$8:$V$591,'1_stopień'!$R$8:$R$591,D7,'1_stopień'!$AA$8:$AA$591,"CKZ Olkusz")</f>
        <v>0</v>
      </c>
      <c r="AM7" s="394">
        <f>SUMIFS('1_stopień'!$U$8:$U$591,'1_stopień'!$R$8:$R$591,D7,'1_stopień'!$AA$8:$AA$591,"CKZ Wschowa")</f>
        <v>0</v>
      </c>
      <c r="AN7" s="395">
        <f>SUMIFS('1_stopień'!$V$8:$V$591,'1_stopień'!$R$8:$R$591,D7,'1_stopień'!$AA$8:$AA$591,"CKZ Wschowa")</f>
        <v>0</v>
      </c>
      <c r="AO7" s="394">
        <f>SUMIFS('1_stopień'!$U$8:$U$591,'1_stopień'!$R$8:$R$591,D7,'1_stopień'!$AA$8:$AA$591,"CKZ Zielona Góra")</f>
        <v>0</v>
      </c>
      <c r="AP7" s="395">
        <f>SUMIFS('1_stopień'!$V$8:$V$591,'1_stopień'!$R$8:$R$591,D7,'1_stopień'!$AA$8:$AA$591,"CKZ Zielona Góra")</f>
        <v>0</v>
      </c>
      <c r="AQ7" s="394">
        <f>SUMIFS('1_stopień'!$U$8:$U$591,'1_stopień'!$R$8:$R$591,D7,'1_stopień'!$AA$8:$AA$591,"Rzemieślnicza Wałbrzych")</f>
        <v>0</v>
      </c>
      <c r="AR7" s="395">
        <f>SUMIFS('1_stopień'!$V$8:$V$591,'1_stopień'!$R$8:$R$591,D7,'1_stopień'!$AA$8:$AA$591,"Rzemieślnicza Wałbrzych")</f>
        <v>0</v>
      </c>
      <c r="AS7" s="394">
        <f>SUMIFS('1_stopień'!$U$8:$U$591,'1_stopień'!$R$8:$R$591,D7,'1_stopień'!$AA$8:$AA$591,"CKZ Mosina")</f>
        <v>0</v>
      </c>
      <c r="AT7" s="395">
        <f>SUMIFS('1_stopień'!$V$8:$V$591,'1_stopień'!$R$8:$R$591,D7,'1_stopień'!$AA$8:$AA$591,"CKZ Mosina")</f>
        <v>0</v>
      </c>
      <c r="AU7" s="394">
        <f>SUMIFS('1_stopień'!$U$8:$U$591,'1_stopień'!$R$8:$R$591,D7,'1_stopień'!$AA$8:$AA$591,"CKZ Słupsk")</f>
        <v>0</v>
      </c>
      <c r="AV7" s="395">
        <f>SUMIFS('1_stopień'!$V$8:$V$591,'1_stopień'!$R$8:$R$591,D7,'1_stopień'!$AA$8:$AA$591,"CKZ Słupsk")</f>
        <v>0</v>
      </c>
      <c r="AW7" s="394">
        <f>SUMIFS('1_stopień'!$U$8:$U$591,'1_stopień'!$R$8:$R$591,D7,'1_stopień'!$AA$8:$AA$591,"CKZ Opole")</f>
        <v>0</v>
      </c>
      <c r="AX7" s="395">
        <f>SUMIFS('1_stopień'!$V$8:$V$591,'1_stopień'!$R$8:$R$591,D7,'1_stopień'!$AA$8:$AA$591,"CKZ Opole")</f>
        <v>0</v>
      </c>
      <c r="AY7" s="394">
        <f>SUMIFS('1_stopień'!$U$8:$U$591,'1_stopień'!$R$8:$R$591,D7,'1_stopień'!$AA$8:$AA$591,"CKZ Nowy Targ")</f>
        <v>0</v>
      </c>
      <c r="AZ7" s="395">
        <f>SUMIFS('1_stopień'!$V$8:$V$591,'1_stopień'!$R$8:$R$591,D7,'1_stopień'!$AA$8:$AA$591,"CKZ Nowy Targ")</f>
        <v>0</v>
      </c>
      <c r="BA7" s="394">
        <f>SUMIFS('1_stopień'!$U$8:$U$591,'1_stopień'!$R$8:$R$591,D7,'1_stopień'!$AA$8:$AA$591,"Brzeg Dolny")</f>
        <v>0</v>
      </c>
      <c r="BB7" s="395">
        <f>SUMIFS('1_stopień'!$V$8:$V$591,'1_stopień'!$R$8:$R$591,D7,'1_stopień'!$AA$8:$AA$591,"Brzeg Dolny")</f>
        <v>0</v>
      </c>
      <c r="BC7" s="394">
        <f>SUMIFS('1_stopień'!$U$8:$U$591,'1_stopień'!$R$8:$R$591,D7,'1_stopień'!$AA$8:$AA$591,"CKZ Gniezno")</f>
        <v>0</v>
      </c>
      <c r="BD7" s="395">
        <f>SUMIFS('1_stopień'!$V$8:$V$591,'1_stopień'!$R$8:$R$591,D7,'1_stopień'!$AA$8:$AA$591,"CKZ Gniezno")</f>
        <v>0</v>
      </c>
      <c r="BE7" s="394">
        <f>SUMIFS('1_stopień'!$U$8:$U$591,'1_stopień'!$R$8:$R$591,D7,'1_stopień'!$AA$8:$AA$591,"CKZ Dębica")</f>
        <v>3</v>
      </c>
      <c r="BF7" s="395">
        <f>SUMIFS('1_stopień'!$V$8:$V$591,'1_stopień'!$R$8:$R$591,D7,'1_stopień'!$AA$8:$AA$591,"CKZ Dębicaica")</f>
        <v>0</v>
      </c>
      <c r="BG7" s="394">
        <f>SUMIFS('1_stopień'!$U$8:$U$591,'1_stopień'!$R$8:$R$591,D7,'1_stopień'!$AA$8:$AA$591,"CKZ Gliwice")</f>
        <v>0</v>
      </c>
      <c r="BH7" s="395">
        <f>SUMIFS('1_stopień'!$V$8:$V$591,'1_stopień'!$R$8:$R$591,D7,'1_stopień'!$AA$8:$AA$591,"CKZ Gliwice")</f>
        <v>0</v>
      </c>
      <c r="BI7" s="394">
        <f>SUMIFS('1_stopień'!$U$8:$U$591,'1_stopień'!$R$8:$R$591,D7,'1_stopień'!$AA$8:$AA$591,"szkoła")</f>
        <v>0</v>
      </c>
      <c r="BJ7" s="392">
        <f t="shared" si="0"/>
        <v>3</v>
      </c>
      <c r="BK7" s="182">
        <f t="shared" si="1"/>
        <v>0</v>
      </c>
    </row>
    <row r="8" spans="1:63" hidden="1">
      <c r="B8" s="17" t="s">
        <v>484</v>
      </c>
      <c r="C8" s="18">
        <v>711501</v>
      </c>
      <c r="D8" s="18" t="s">
        <v>1007</v>
      </c>
      <c r="E8" s="17" t="s">
        <v>562</v>
      </c>
      <c r="F8" s="397">
        <f>SUMIF('1_stopień'!R$8:R$591,D8,'1_stopień'!U$8:U$591)</f>
        <v>1</v>
      </c>
      <c r="G8" s="394">
        <f>SUMIFS('1_stopień'!$U$8:$U$591,'1_stopień'!$R$8:$R$591,D8,'1_stopień'!$AA$8:$AA$591,"CKZ Bielawa")</f>
        <v>0</v>
      </c>
      <c r="H8" s="396">
        <f>SUMIFS('1_stopień'!$V$8:$V$591,'1_stopień'!$R$8:$R$591,D8,'1_stopień'!$AA$8:$AA$591,"CKZ Bielawa")</f>
        <v>0</v>
      </c>
      <c r="I8" s="394">
        <f>SUMIFS('1_stopień'!$U$8:$U$591,'1_stopień'!$R$8:$R$591,D8,'1_stopień'!$AA$8:$AA$591,"GCKZ Głogów")</f>
        <v>0</v>
      </c>
      <c r="J8" s="395">
        <f>SUMIFS('1_stopień'!$V$8:$V$591,'1_stopień'!$R$8:$R$591,D8,'1_stopień'!$AA$8:$AA$591,"GCKZ Głogów")</f>
        <v>0</v>
      </c>
      <c r="K8" s="394">
        <f>SUMIFS('1_stopień'!$U$8:$U$591,'1_stopień'!$R$8:$R$591,D8,'1_stopień'!$AA$8:$AA$591,"Jelenia Góra")</f>
        <v>0</v>
      </c>
      <c r="L8" s="395">
        <f>SUMIFS('1_stopień'!$V$8:$V$591,'1_stopień'!$R$8:$R$591,D8,'1_stopień'!$AA$8:$AA$591,"Jelenia Góra")</f>
        <v>0</v>
      </c>
      <c r="M8" s="394">
        <f>SUMIFS('1_stopień'!$U$8:$U$591,'1_stopień'!$R$8:$R$591,D8,'1_stopień'!$AA$8:$AA$591,"CKZ Wodzisław Śląski")</f>
        <v>0</v>
      </c>
      <c r="N8" s="395">
        <f>SUMIFS('1_stopień'!$V$8:$V$591,'1_stopień'!$R$8:$R$591,D8,'1_stopień'!$AA$8:$AA$591,"CKZ Wodzisłąw Śląski")</f>
        <v>0</v>
      </c>
      <c r="O8" s="394">
        <f>SUMIFS('1_stopień'!$U$8:$U$591,'1_stopień'!$R$8:$R$591,D8,'1_stopień'!$AA$8:$AA$591,"CKZ Kłodzko")</f>
        <v>0</v>
      </c>
      <c r="P8" s="395">
        <f>SUMIFS('1_stopień'!$V$8:$V$591,'1_stopień'!$R$8:$R$591,D8,'1_stopień'!$AA$8:$AA$591,"CKZ Kłodzko")</f>
        <v>0</v>
      </c>
      <c r="Q8" s="394">
        <f>SUMIFS('1_stopień'!$U$8:$U$591,'1_stopień'!$R$8:$R$591,D8,'1_stopień'!$AA$8:$AA$591,"CKZ Legnica")</f>
        <v>0</v>
      </c>
      <c r="R8" s="395">
        <f>SUMIFS('1_stopień'!$V$8:$V$591,'1_stopień'!$R$8:$R$591,D8,'1_stopień'!$AA$8:$AA$591,"CKZ Legnica")</f>
        <v>0</v>
      </c>
      <c r="S8" s="394">
        <f>SUMIFS('1_stopień'!$U$8:$U$591,'1_stopień'!$R$8:$R$591,D8,'1_stopień'!$AA$8:$AA$591,"CKZ Oleśnica")</f>
        <v>0</v>
      </c>
      <c r="T8" s="395">
        <f>SUMIFS('1_stopień'!$V$8:$V$591,'1_stopień'!$R$8:$R$591,D8,'1_stopień'!$AA$8:$AA$591,"CKZ Oleśnica")</f>
        <v>0</v>
      </c>
      <c r="U8" s="394">
        <f>SUMIFS('1_stopień'!$U$8:$U$591,'1_stopień'!$R$8:$R$591,D8,'1_stopień'!$AA$8:$AA$591,"CKZ Świdnica")</f>
        <v>0</v>
      </c>
      <c r="V8" s="395">
        <f>SUMIFS('1_stopień'!$V$8:$V$591,'1_stopień'!$R$8:$R$591,D8,'1_stopień'!$AA$8:$AA$591,"CKZ Świdnica")</f>
        <v>0</v>
      </c>
      <c r="W8" s="394">
        <f>SUMIFS('1_stopień'!$U$8:$U$591,'1_stopień'!$R$8:$R$591,D8,'1_stopień'!$AA$8:$AA$591,"CKZ Wołów")</f>
        <v>0</v>
      </c>
      <c r="X8" s="395">
        <f>SUMIFS('1_stopień'!$V$8:$V$591,'1_stopień'!$R$8:$R$591,D8,'1_stopień'!$AA$8:$AA$591,"CKZ Wołów")</f>
        <v>0</v>
      </c>
      <c r="Y8" s="394">
        <f>SUMIFS('1_stopień'!$U$8:$U$591,'1_stopień'!$R$8:$R$591,D8,'1_stopień'!$AA$8:$AA$591,"CKZ Ziębice")</f>
        <v>0</v>
      </c>
      <c r="Z8" s="395">
        <f>SUMIFS('1_stopień'!$V$8:$V$591,'1_stopień'!$R$8:$R$591,D8,'1_stopień'!$AA$8:$AA$591,"CKZ Ziębice")</f>
        <v>0</v>
      </c>
      <c r="AA8" s="394">
        <f>SUMIFS('1_stopień'!$U$8:$U$591,'1_stopień'!$R$8:$R$591,D8,'1_stopień'!$AA$8:$AA$591,"CKZ Dobrodzień")</f>
        <v>0</v>
      </c>
      <c r="AB8" s="395">
        <f>SUMIFS('1_stopień'!$V$8:$V$591,'1_stopień'!$R$8:$R$591,D8,'1_stopień'!$AA$8:$AA$591,"CKZ Dobrodzień")</f>
        <v>0</v>
      </c>
      <c r="AC8" s="394">
        <f>SUMIFS('1_stopień'!$U$8:$U$591,'1_stopień'!$R$8:$R$591,D8,'1_stopień'!$AA$8:$AA$591,"TOYOTA")</f>
        <v>0</v>
      </c>
      <c r="AD8" s="395">
        <f>SUMIFS('1_stopień'!$V$8:$V$591,'1_stopień'!$R$8:$R$591,D8,'1_stopień'!$AA$8:$AA$591,"TOYOTA")</f>
        <v>0</v>
      </c>
      <c r="AE8" s="394">
        <f>SUMIFS('1_stopień'!$U$8:$U$591,'1_stopień'!$R$8:$R$591,D8,'1_stopień'!$AA$8:$AA$591,"CKZ Kędzierzyn-Koźle")</f>
        <v>0</v>
      </c>
      <c r="AF8" s="395">
        <f>SUMIFS('1_stopień'!$V$8:$V$591,'1_stopień'!$R$8:$R$591,D8,'1_stopień'!$AA$8:$AA$591,"CKZ Kędzierzyn-Koźle")</f>
        <v>0</v>
      </c>
      <c r="AG8" s="394">
        <f>SUMIFS('1_stopień'!$U$8:$U$591,'1_stopień'!$R$8:$R$591,D8,'1_stopień'!$AA$8:$AA$591,"ZSB Bolesławiec")</f>
        <v>0</v>
      </c>
      <c r="AH8" s="395">
        <f>SUMIFS('1_stopień'!$V$8:$V$591,'1_stopień'!$R$8:$R$591,D8,'1_stopień'!$AA$8:$AA$591,"ZSB Bolesławiec")</f>
        <v>0</v>
      </c>
      <c r="AI8" s="394">
        <f>SUMIFS('1_stopień'!$U$8:$U$591,'1_stopień'!$R$8:$R$591,D8,'1_stopień'!$AA$8:$AA$591,"CKZ Krotoszyn")</f>
        <v>0</v>
      </c>
      <c r="AJ8" s="395">
        <f>SUMIFS('1_stopień'!$V$8:$V$591,'1_stopień'!$R$8:$R$591,D8,'1_stopień'!$AA$8:$AA$591,"CKZ Krotoszyn")</f>
        <v>0</v>
      </c>
      <c r="AK8" s="394">
        <f>SUMIFS('1_stopień'!$U$8:$U$591,'1_stopień'!$R$8:$R$591,D8,'1_stopień'!$AA$8:$AA$591,"CKZ Olkusz")</f>
        <v>0</v>
      </c>
      <c r="AL8" s="395">
        <f>SUMIFS('1_stopień'!$V$8:$V$591,'1_stopień'!$R$8:$R$591,D8,'1_stopień'!$AA$8:$AA$591,"CKZ Olkusz")</f>
        <v>0</v>
      </c>
      <c r="AM8" s="394">
        <f>SUMIFS('1_stopień'!$U$8:$U$591,'1_stopień'!$R$8:$R$591,D8,'1_stopień'!$AA$8:$AA$591,"CKZ Wschowa")</f>
        <v>1</v>
      </c>
      <c r="AN8" s="395">
        <f>SUMIFS('1_stopień'!$V$8:$V$591,'1_stopień'!$R$8:$R$591,D8,'1_stopień'!$AA$8:$AA$591,"CKZ Wschowa")</f>
        <v>0</v>
      </c>
      <c r="AO8" s="394">
        <f>SUMIFS('1_stopień'!$U$8:$U$591,'1_stopień'!$R$8:$R$591,D8,'1_stopień'!$AA$8:$AA$591,"CKZ Zielona Góra")</f>
        <v>0</v>
      </c>
      <c r="AP8" s="395">
        <f>SUMIFS('1_stopień'!$V$8:$V$591,'1_stopień'!$R$8:$R$591,D8,'1_stopień'!$AA$8:$AA$591,"CKZ Zielona Góra")</f>
        <v>0</v>
      </c>
      <c r="AQ8" s="394">
        <f>SUMIFS('1_stopień'!$U$8:$U$591,'1_stopień'!$R$8:$R$591,D8,'1_stopień'!$AA$8:$AA$591,"Rzemieślnicza Wałbrzych")</f>
        <v>0</v>
      </c>
      <c r="AR8" s="395">
        <f>SUMIFS('1_stopień'!$V$8:$V$591,'1_stopień'!$R$8:$R$591,D8,'1_stopień'!$AA$8:$AA$591,"Rzemieślnicza Wałbrzych")</f>
        <v>0</v>
      </c>
      <c r="AS8" s="394">
        <f>SUMIFS('1_stopień'!$U$8:$U$591,'1_stopień'!$R$8:$R$591,D8,'1_stopień'!$AA$8:$AA$591,"CKZ Mosina")</f>
        <v>0</v>
      </c>
      <c r="AT8" s="395">
        <f>SUMIFS('1_stopień'!$V$8:$V$591,'1_stopień'!$R$8:$R$591,D8,'1_stopień'!$AA$8:$AA$591,"CKZ Mosina")</f>
        <v>0</v>
      </c>
      <c r="AU8" s="394">
        <f>SUMIFS('1_stopień'!$U$8:$U$591,'1_stopień'!$R$8:$R$591,D8,'1_stopień'!$AA$8:$AA$591,"CKZ Słupsk")</f>
        <v>0</v>
      </c>
      <c r="AV8" s="395">
        <f>SUMIFS('1_stopień'!$V$8:$V$591,'1_stopień'!$R$8:$R$591,D8,'1_stopień'!$AA$8:$AA$591,"CKZ Słupsk")</f>
        <v>0</v>
      </c>
      <c r="AW8" s="394">
        <f>SUMIFS('1_stopień'!$U$8:$U$591,'1_stopień'!$R$8:$R$591,D8,'1_stopień'!$AA$8:$AA$591,"CKZ Opole")</f>
        <v>0</v>
      </c>
      <c r="AX8" s="395">
        <f>SUMIFS('1_stopień'!$V$8:$V$591,'1_stopień'!$R$8:$R$591,D8,'1_stopień'!$AA$8:$AA$591,"CKZ Opole")</f>
        <v>0</v>
      </c>
      <c r="AY8" s="394">
        <f>SUMIFS('1_stopień'!$U$8:$U$591,'1_stopień'!$R$8:$R$591,D8,'1_stopień'!$AA$8:$AA$591,"CKZ Nowy Targ")</f>
        <v>0</v>
      </c>
      <c r="AZ8" s="395">
        <f>SUMIFS('1_stopień'!$V$8:$V$591,'1_stopień'!$R$8:$R$591,D8,'1_stopień'!$AA$8:$AA$591,"CKZ Nowy Targ")</f>
        <v>0</v>
      </c>
      <c r="BA8" s="394">
        <f>SUMIFS('1_stopień'!$U$8:$U$591,'1_stopień'!$R$8:$R$591,D8,'1_stopień'!$AA$8:$AA$591,"Brzeg Dolny")</f>
        <v>0</v>
      </c>
      <c r="BB8" s="395">
        <f>SUMIFS('1_stopień'!$V$8:$V$591,'1_stopień'!$R$8:$R$591,D8,'1_stopień'!$AA$8:$AA$591,"Brzeg Dolny")</f>
        <v>0</v>
      </c>
      <c r="BC8" s="394">
        <f>SUMIFS('1_stopień'!$U$8:$U$591,'1_stopień'!$R$8:$R$591,D8,'1_stopień'!$AA$8:$AA$591,"CKZ Gniezno")</f>
        <v>0</v>
      </c>
      <c r="BD8" s="395">
        <f>SUMIFS('1_stopień'!$V$8:$V$591,'1_stopień'!$R$8:$R$591,D8,'1_stopień'!$AA$8:$AA$591,"CKZ Gniezno")</f>
        <v>0</v>
      </c>
      <c r="BE8" s="394">
        <f>SUMIFS('1_stopień'!$U$8:$U$591,'1_stopień'!$R$8:$R$591,D8,'1_stopień'!$AA$8:$AA$591,"CKZ Dębica")</f>
        <v>0</v>
      </c>
      <c r="BF8" s="395">
        <f>SUMIFS('1_stopień'!$V$8:$V$591,'1_stopień'!$R$8:$R$591,D8,'1_stopień'!$AA$8:$AA$591,"CKZ Dębicaica")</f>
        <v>0</v>
      </c>
      <c r="BG8" s="394">
        <f>SUMIFS('1_stopień'!$U$8:$U$591,'1_stopień'!$R$8:$R$591,D8,'1_stopień'!$AA$8:$AA$591,"CKZ Gliwice")</f>
        <v>0</v>
      </c>
      <c r="BH8" s="395">
        <f>SUMIFS('1_stopień'!$V$8:$V$591,'1_stopień'!$R$8:$R$591,D8,'1_stopień'!$AA$8:$AA$591,"CKZ Gliwice")</f>
        <v>0</v>
      </c>
      <c r="BI8" s="394">
        <f>SUMIFS('1_stopień'!$U$8:$U$591,'1_stopień'!$R$8:$R$591,D8,'1_stopień'!$AA$8:$AA$591,"szkoła")</f>
        <v>0</v>
      </c>
      <c r="BJ8" s="392">
        <f t="shared" si="0"/>
        <v>1</v>
      </c>
      <c r="BK8" s="182">
        <f t="shared" si="1"/>
        <v>0</v>
      </c>
    </row>
    <row r="9" spans="1:63" ht="22.5" hidden="1">
      <c r="B9" s="17" t="s">
        <v>485</v>
      </c>
      <c r="C9" s="18">
        <v>712101</v>
      </c>
      <c r="D9" s="18" t="s">
        <v>163</v>
      </c>
      <c r="E9" s="17" t="s">
        <v>563</v>
      </c>
      <c r="F9" s="397">
        <f>SUMIF('1_stopień'!R$8:R$591,D9,'1_stopień'!U$8:U$591)</f>
        <v>9</v>
      </c>
      <c r="G9" s="394">
        <f>SUMIFS('1_stopień'!$U$8:$U$591,'1_stopień'!$R$8:$R$591,D9,'1_stopień'!$AA$8:$AA$591,"CKZ Bielawa")</f>
        <v>0</v>
      </c>
      <c r="H9" s="396">
        <f>SUMIFS('1_stopień'!$V$8:$V$591,'1_stopień'!$R$8:$R$591,D9,'1_stopień'!$AA$8:$AA$591,"CKZ Bielawa")</f>
        <v>0</v>
      </c>
      <c r="I9" s="394">
        <f>SUMIFS('1_stopień'!$U$8:$U$591,'1_stopień'!$R$8:$R$591,D9,'1_stopień'!$AA$8:$AA$591,"GCKZ Głogów")</f>
        <v>0</v>
      </c>
      <c r="J9" s="395">
        <f>SUMIFS('1_stopień'!$V$8:$V$591,'1_stopień'!$R$8:$R$591,D9,'1_stopień'!$AA$8:$AA$591,"GCKZ Głogów")</f>
        <v>0</v>
      </c>
      <c r="K9" s="394">
        <f>SUMIFS('1_stopień'!$U$8:$U$591,'1_stopień'!$R$8:$R$591,D9,'1_stopień'!$AA$8:$AA$591,"Jelenia Góra")</f>
        <v>0</v>
      </c>
      <c r="L9" s="395">
        <f>SUMIFS('1_stopień'!$V$8:$V$591,'1_stopień'!$R$8:$R$591,D9,'1_stopień'!$AA$8:$AA$591,"Jelenia Góra")</f>
        <v>0</v>
      </c>
      <c r="M9" s="394">
        <f>SUMIFS('1_stopień'!$U$8:$U$591,'1_stopień'!$R$8:$R$591,D9,'1_stopień'!$AA$8:$AA$591,"CKZ Wodzisław Śląski")</f>
        <v>0</v>
      </c>
      <c r="N9" s="395">
        <f>SUMIFS('1_stopień'!$V$8:$V$591,'1_stopień'!$R$8:$R$591,D9,'1_stopień'!$AA$8:$AA$591,"CKZ Wodzisłąw Śląski")</f>
        <v>0</v>
      </c>
      <c r="O9" s="394">
        <f>SUMIFS('1_stopień'!$U$8:$U$591,'1_stopień'!$R$8:$R$591,D9,'1_stopień'!$AA$8:$AA$591,"CKZ Kłodzko")</f>
        <v>0</v>
      </c>
      <c r="P9" s="395">
        <f>SUMIFS('1_stopień'!$V$8:$V$591,'1_stopień'!$R$8:$R$591,D9,'1_stopień'!$AA$8:$AA$591,"CKZ Kłodzko")</f>
        <v>0</v>
      </c>
      <c r="Q9" s="394">
        <f>SUMIFS('1_stopień'!$U$8:$U$591,'1_stopień'!$R$8:$R$591,D9,'1_stopień'!$AA$8:$AA$591,"CKZ Legnica")</f>
        <v>0</v>
      </c>
      <c r="R9" s="395">
        <f>SUMIFS('1_stopień'!$V$8:$V$591,'1_stopień'!$R$8:$R$591,D9,'1_stopień'!$AA$8:$AA$591,"CKZ Legnica")</f>
        <v>0</v>
      </c>
      <c r="S9" s="394">
        <f>SUMIFS('1_stopień'!$U$8:$U$591,'1_stopień'!$R$8:$R$591,D9,'1_stopień'!$AA$8:$AA$591,"CKZ Oleśnica")</f>
        <v>0</v>
      </c>
      <c r="T9" s="395">
        <f>SUMIFS('1_stopień'!$V$8:$V$591,'1_stopień'!$R$8:$R$591,D9,'1_stopień'!$AA$8:$AA$591,"CKZ Oleśnica")</f>
        <v>0</v>
      </c>
      <c r="U9" s="394">
        <f>SUMIFS('1_stopień'!$U$8:$U$591,'1_stopień'!$R$8:$R$591,D9,'1_stopień'!$AA$8:$AA$591,"CKZ Świdnica")</f>
        <v>0</v>
      </c>
      <c r="V9" s="395">
        <f>SUMIFS('1_stopień'!$V$8:$V$591,'1_stopień'!$R$8:$R$591,D9,'1_stopień'!$AA$8:$AA$591,"CKZ Świdnica")</f>
        <v>0</v>
      </c>
      <c r="W9" s="394">
        <f>SUMIFS('1_stopień'!$U$8:$U$591,'1_stopień'!$R$8:$R$591,D9,'1_stopień'!$AA$8:$AA$591,"CKZ Wołów")</f>
        <v>0</v>
      </c>
      <c r="X9" s="395">
        <f>SUMIFS('1_stopień'!$V$8:$V$591,'1_stopień'!$R$8:$R$591,D9,'1_stopień'!$AA$8:$AA$591,"CKZ Wołów")</f>
        <v>0</v>
      </c>
      <c r="Y9" s="394">
        <f>SUMIFS('1_stopień'!$U$8:$U$591,'1_stopień'!$R$8:$R$591,D9,'1_stopień'!$AA$8:$AA$591,"CKZ Ziębice")</f>
        <v>0</v>
      </c>
      <c r="Z9" s="395">
        <f>SUMIFS('1_stopień'!$V$8:$V$591,'1_stopień'!$R$8:$R$591,D9,'1_stopień'!$AA$8:$AA$591,"CKZ Ziębice")</f>
        <v>0</v>
      </c>
      <c r="AA9" s="394">
        <f>SUMIFS('1_stopień'!$U$8:$U$591,'1_stopień'!$R$8:$R$591,D9,'1_stopień'!$AA$8:$AA$591,"CKZ Dobrodzień")</f>
        <v>0</v>
      </c>
      <c r="AB9" s="395">
        <f>SUMIFS('1_stopień'!$V$8:$V$591,'1_stopień'!$R$8:$R$591,D9,'1_stopień'!$AA$8:$AA$591,"CKZ Dobrodzień")</f>
        <v>0</v>
      </c>
      <c r="AC9" s="394">
        <f>SUMIFS('1_stopień'!$U$8:$U$591,'1_stopień'!$R$8:$R$591,D9,'1_stopień'!$AA$8:$AA$591,"TOYOTA")</f>
        <v>0</v>
      </c>
      <c r="AD9" s="395">
        <f>SUMIFS('1_stopień'!$V$8:$V$591,'1_stopień'!$R$8:$R$591,D9,'1_stopień'!$AA$8:$AA$591,"TOYOTA")</f>
        <v>0</v>
      </c>
      <c r="AE9" s="394">
        <f>SUMIFS('1_stopień'!$U$8:$U$591,'1_stopień'!$R$8:$R$591,D9,'1_stopień'!$AA$8:$AA$591,"CKZ Kędzierzyn-Koźle")</f>
        <v>0</v>
      </c>
      <c r="AF9" s="395">
        <f>SUMIFS('1_stopień'!$V$8:$V$591,'1_stopień'!$R$8:$R$591,D9,'1_stopień'!$AA$8:$AA$591,"CKZ Kędzierzyn-Koźle")</f>
        <v>0</v>
      </c>
      <c r="AG9" s="394">
        <f>SUMIFS('1_stopień'!$U$8:$U$591,'1_stopień'!$R$8:$R$591,D9,'1_stopień'!$AA$8:$AA$591,"ZSB Bolesławiec")</f>
        <v>0</v>
      </c>
      <c r="AH9" s="395">
        <f>SUMIFS('1_stopień'!$V$8:$V$591,'1_stopień'!$R$8:$R$591,D9,'1_stopień'!$AA$8:$AA$591,"ZSB Bolesławiec")</f>
        <v>0</v>
      </c>
      <c r="AI9" s="394">
        <f>SUMIFS('1_stopień'!$U$8:$U$591,'1_stopień'!$R$8:$R$591,D9,'1_stopień'!$AA$8:$AA$591,"CKZ Krotoszyn")</f>
        <v>0</v>
      </c>
      <c r="AJ9" s="395">
        <f>SUMIFS('1_stopień'!$V$8:$V$591,'1_stopień'!$R$8:$R$591,D9,'1_stopień'!$AA$8:$AA$591,"CKZ Krotoszyn")</f>
        <v>0</v>
      </c>
      <c r="AK9" s="394">
        <f>SUMIFS('1_stopień'!$U$8:$U$591,'1_stopień'!$R$8:$R$591,D9,'1_stopień'!$AA$8:$AA$591,"CKZ Olkusz")</f>
        <v>0</v>
      </c>
      <c r="AL9" s="395">
        <f>SUMIFS('1_stopień'!$V$8:$V$591,'1_stopień'!$R$8:$R$591,D9,'1_stopień'!$AA$8:$AA$591,"CKZ Olkusz")</f>
        <v>0</v>
      </c>
      <c r="AM9" s="394">
        <f>SUMIFS('1_stopień'!$U$8:$U$591,'1_stopień'!$R$8:$R$591,D9,'1_stopień'!$AA$8:$AA$591,"CKZ Wschowa")</f>
        <v>0</v>
      </c>
      <c r="AN9" s="395">
        <f>SUMIFS('1_stopień'!$V$8:$V$591,'1_stopień'!$R$8:$R$591,D9,'1_stopień'!$AA$8:$AA$591,"CKZ Wschowa")</f>
        <v>0</v>
      </c>
      <c r="AO9" s="394">
        <f>SUMIFS('1_stopień'!$U$8:$U$591,'1_stopień'!$R$8:$R$591,D9,'1_stopień'!$AA$8:$AA$591,"CKZ Zielona Góra")</f>
        <v>0</v>
      </c>
      <c r="AP9" s="395">
        <f>SUMIFS('1_stopień'!$V$8:$V$591,'1_stopień'!$R$8:$R$591,D9,'1_stopień'!$AA$8:$AA$591,"CKZ Zielona Góra")</f>
        <v>0</v>
      </c>
      <c r="AQ9" s="394">
        <f>SUMIFS('1_stopień'!$U$8:$U$591,'1_stopień'!$R$8:$R$591,D9,'1_stopień'!$AA$8:$AA$591,"Rzemieślnicza Wałbrzych")</f>
        <v>0</v>
      </c>
      <c r="AR9" s="395">
        <f>SUMIFS('1_stopień'!$V$8:$V$591,'1_stopień'!$R$8:$R$591,D9,'1_stopień'!$AA$8:$AA$591,"Rzemieślnicza Wałbrzych")</f>
        <v>0</v>
      </c>
      <c r="AS9" s="394">
        <f>SUMIFS('1_stopień'!$U$8:$U$591,'1_stopień'!$R$8:$R$591,D9,'1_stopień'!$AA$8:$AA$591,"CKZ Mosina")</f>
        <v>0</v>
      </c>
      <c r="AT9" s="395">
        <f>SUMIFS('1_stopień'!$V$8:$V$591,'1_stopień'!$R$8:$R$591,D9,'1_stopień'!$AA$8:$AA$591,"CKZ Mosina")</f>
        <v>0</v>
      </c>
      <c r="AU9" s="394">
        <f>SUMIFS('1_stopień'!$U$8:$U$591,'1_stopień'!$R$8:$R$591,D9,'1_stopień'!$AA$8:$AA$591,"CKZ Słupsk")</f>
        <v>0</v>
      </c>
      <c r="AV9" s="395">
        <f>SUMIFS('1_stopień'!$V$8:$V$591,'1_stopień'!$R$8:$R$591,D9,'1_stopień'!$AA$8:$AA$591,"CKZ Słupsk")</f>
        <v>0</v>
      </c>
      <c r="AW9" s="394">
        <f>SUMIFS('1_stopień'!$U$8:$U$591,'1_stopień'!$R$8:$R$591,D9,'1_stopień'!$AA$8:$AA$591,"CKZ Opole")</f>
        <v>0</v>
      </c>
      <c r="AX9" s="395">
        <f>SUMIFS('1_stopień'!$V$8:$V$591,'1_stopień'!$R$8:$R$591,D9,'1_stopień'!$AA$8:$AA$591,"CKZ Opole")</f>
        <v>0</v>
      </c>
      <c r="AY9" s="394">
        <f>SUMIFS('1_stopień'!$U$8:$U$591,'1_stopień'!$R$8:$R$591,D9,'1_stopień'!$AA$8:$AA$591,"CKZ Nowy Targ")</f>
        <v>0</v>
      </c>
      <c r="AZ9" s="395">
        <f>SUMIFS('1_stopień'!$V$8:$V$591,'1_stopień'!$R$8:$R$591,D9,'1_stopień'!$AA$8:$AA$591,"CKZ Nowy Targ")</f>
        <v>0</v>
      </c>
      <c r="BA9" s="394">
        <f>SUMIFS('1_stopień'!$U$8:$U$591,'1_stopień'!$R$8:$R$591,D9,'1_stopień'!$AA$8:$AA$591,"Brzeg Dolny")</f>
        <v>0</v>
      </c>
      <c r="BB9" s="395">
        <f>SUMIFS('1_stopień'!$V$8:$V$591,'1_stopień'!$R$8:$R$591,D9,'1_stopień'!$AA$8:$AA$591,"Brzeg Dolny")</f>
        <v>0</v>
      </c>
      <c r="BC9" s="394">
        <f>SUMIFS('1_stopień'!$U$8:$U$591,'1_stopień'!$R$8:$R$591,D9,'1_stopień'!$AA$8:$AA$591,"CKZ Gniezno")</f>
        <v>0</v>
      </c>
      <c r="BD9" s="395">
        <f>SUMIFS('1_stopień'!$V$8:$V$591,'1_stopień'!$R$8:$R$591,D9,'1_stopień'!$AA$8:$AA$591,"CKZ Gniezno")</f>
        <v>0</v>
      </c>
      <c r="BE9" s="394">
        <f>SUMIFS('1_stopień'!$U$8:$U$591,'1_stopień'!$R$8:$R$591,D9,'1_stopień'!$AA$8:$AA$591,"CKZ Dębica")</f>
        <v>0</v>
      </c>
      <c r="BF9" s="395">
        <f>SUMIFS('1_stopień'!$V$8:$V$591,'1_stopień'!$R$8:$R$591,D9,'1_stopień'!$AA$8:$AA$591,"CKZ Dębicaica")</f>
        <v>0</v>
      </c>
      <c r="BG9" s="394">
        <f>SUMIFS('1_stopień'!$U$8:$U$591,'1_stopień'!$R$8:$R$591,D9,'1_stopień'!$AA$8:$AA$591,"CKZ Gliwice")</f>
        <v>0</v>
      </c>
      <c r="BH9" s="395">
        <f>SUMIFS('1_stopień'!$V$8:$V$591,'1_stopień'!$R$8:$R$591,D9,'1_stopień'!$AA$8:$AA$591,"CKZ Gliwice")</f>
        <v>0</v>
      </c>
      <c r="BI9" s="394">
        <f>SUMIFS('1_stopień'!$U$8:$U$591,'1_stopień'!$R$8:$R$591,D9,'1_stopień'!$AA$8:$AA$591,"szkoła")</f>
        <v>0</v>
      </c>
      <c r="BJ9" s="392">
        <f t="shared" si="0"/>
        <v>0</v>
      </c>
      <c r="BK9" s="182">
        <f t="shared" si="1"/>
        <v>0</v>
      </c>
    </row>
    <row r="10" spans="1:63" ht="22.5" hidden="1">
      <c r="B10" s="17" t="s">
        <v>486</v>
      </c>
      <c r="C10" s="18">
        <v>711301</v>
      </c>
      <c r="D10" s="18" t="s">
        <v>455</v>
      </c>
      <c r="E10" s="17" t="s">
        <v>564</v>
      </c>
      <c r="F10" s="397">
        <f>SUMIF('1_stopień'!R$8:R$591,D10,'1_stopień'!U$8:U$591)</f>
        <v>3</v>
      </c>
      <c r="G10" s="394">
        <f>SUMIFS('1_stopień'!$U$8:$U$591,'1_stopień'!$R$8:$R$591,D10,'1_stopień'!$AA$8:$AA$591,"CKZ Bielawa")</f>
        <v>0</v>
      </c>
      <c r="H10" s="396">
        <f>SUMIFS('1_stopień'!$V$8:$V$591,'1_stopień'!$R$8:$R$591,D10,'1_stopień'!$AA$8:$AA$591,"CKZ Bielawa")</f>
        <v>0</v>
      </c>
      <c r="I10" s="394">
        <f>SUMIFS('1_stopień'!$U$8:$U$591,'1_stopień'!$R$8:$R$591,D10,'1_stopień'!$AA$8:$AA$591,"GCKZ Głogów")</f>
        <v>0</v>
      </c>
      <c r="J10" s="395">
        <f>SUMIFS('1_stopień'!$V$8:$V$591,'1_stopień'!$R$8:$R$591,D10,'1_stopień'!$AA$8:$AA$591,"GCKZ Głogów")</f>
        <v>0</v>
      </c>
      <c r="K10" s="394">
        <f>SUMIFS('1_stopień'!$U$8:$U$591,'1_stopień'!$R$8:$R$591,D10,'1_stopień'!$AA$8:$AA$591,"Jelenia Góra")</f>
        <v>0</v>
      </c>
      <c r="L10" s="395">
        <f>SUMIFS('1_stopień'!$V$8:$V$591,'1_stopień'!$R$8:$R$591,D10,'1_stopień'!$AA$8:$AA$591,"Jelenia Góra")</f>
        <v>0</v>
      </c>
      <c r="M10" s="394">
        <f>SUMIFS('1_stopień'!$U$8:$U$591,'1_stopień'!$R$8:$R$591,D10,'1_stopień'!$AA$8:$AA$591,"CKZ Wodzisław Śląski")</f>
        <v>0</v>
      </c>
      <c r="N10" s="395">
        <f>SUMIFS('1_stopień'!$V$8:$V$591,'1_stopień'!$R$8:$R$591,D10,'1_stopień'!$AA$8:$AA$591,"CKZ Wodzisłąw Śląski")</f>
        <v>0</v>
      </c>
      <c r="O10" s="394">
        <f>SUMIFS('1_stopień'!$U$8:$U$591,'1_stopień'!$R$8:$R$591,D10,'1_stopień'!$AA$8:$AA$591,"CKZ Kłodzko")</f>
        <v>0</v>
      </c>
      <c r="P10" s="395">
        <f>SUMIFS('1_stopień'!$V$8:$V$591,'1_stopień'!$R$8:$R$591,D10,'1_stopień'!$AA$8:$AA$591,"CKZ Kłodzko")</f>
        <v>0</v>
      </c>
      <c r="Q10" s="394">
        <f>SUMIFS('1_stopień'!$U$8:$U$591,'1_stopień'!$R$8:$R$591,D10,'1_stopień'!$AA$8:$AA$591,"CKZ Legnica")</f>
        <v>0</v>
      </c>
      <c r="R10" s="395">
        <f>SUMIFS('1_stopień'!$V$8:$V$591,'1_stopień'!$R$8:$R$591,D10,'1_stopień'!$AA$8:$AA$591,"CKZ Legnica")</f>
        <v>0</v>
      </c>
      <c r="S10" s="394">
        <f>SUMIFS('1_stopień'!$U$8:$U$591,'1_stopień'!$R$8:$R$591,D10,'1_stopień'!$AA$8:$AA$591,"CKZ Oleśnica")</f>
        <v>0</v>
      </c>
      <c r="T10" s="395">
        <f>SUMIFS('1_stopień'!$V$8:$V$591,'1_stopień'!$R$8:$R$591,D10,'1_stopień'!$AA$8:$AA$591,"CKZ Oleśnica")</f>
        <v>0</v>
      </c>
      <c r="U10" s="394">
        <f>SUMIFS('1_stopień'!$U$8:$U$591,'1_stopień'!$R$8:$R$591,D10,'1_stopień'!$AA$8:$AA$591,"CKZ Świdnica")</f>
        <v>2</v>
      </c>
      <c r="V10" s="395">
        <f>SUMIFS('1_stopień'!$V$8:$V$591,'1_stopień'!$R$8:$R$591,D10,'1_stopień'!$AA$8:$AA$591,"CKZ Świdnica")</f>
        <v>0</v>
      </c>
      <c r="W10" s="394">
        <f>SUMIFS('1_stopień'!$U$8:$U$591,'1_stopień'!$R$8:$R$591,D10,'1_stopień'!$AA$8:$AA$591,"CKZ Wołów")</f>
        <v>0</v>
      </c>
      <c r="X10" s="395">
        <f>SUMIFS('1_stopień'!$V$8:$V$591,'1_stopień'!$R$8:$R$591,D10,'1_stopień'!$AA$8:$AA$591,"CKZ Wołów")</f>
        <v>0</v>
      </c>
      <c r="Y10" s="394">
        <f>SUMIFS('1_stopień'!$U$8:$U$591,'1_stopień'!$R$8:$R$591,D10,'1_stopień'!$AA$8:$AA$591,"CKZ Ziębice")</f>
        <v>0</v>
      </c>
      <c r="Z10" s="395">
        <f>SUMIFS('1_stopień'!$V$8:$V$591,'1_stopień'!$R$8:$R$591,D10,'1_stopień'!$AA$8:$AA$591,"CKZ Ziębice")</f>
        <v>0</v>
      </c>
      <c r="AA10" s="394">
        <f>SUMIFS('1_stopień'!$U$8:$U$591,'1_stopień'!$R$8:$R$591,D10,'1_stopień'!$AA$8:$AA$591,"CKZ Dobrodzień")</f>
        <v>0</v>
      </c>
      <c r="AB10" s="395">
        <f>SUMIFS('1_stopień'!$V$8:$V$591,'1_stopień'!$R$8:$R$591,D10,'1_stopień'!$AA$8:$AA$591,"CKZ Dobrodzień")</f>
        <v>0</v>
      </c>
      <c r="AC10" s="394">
        <f>SUMIFS('1_stopień'!$U$8:$U$591,'1_stopień'!$R$8:$R$591,D10,'1_stopień'!$AA$8:$AA$591,"TOYOTA")</f>
        <v>0</v>
      </c>
      <c r="AD10" s="395">
        <f>SUMIFS('1_stopień'!$V$8:$V$591,'1_stopień'!$R$8:$R$591,D10,'1_stopień'!$AA$8:$AA$591,"TOYOTA")</f>
        <v>0</v>
      </c>
      <c r="AE10" s="394">
        <f>SUMIFS('1_stopień'!$U$8:$U$591,'1_stopień'!$R$8:$R$591,D10,'1_stopień'!$AA$8:$AA$591,"CKZ Kędzierzyn-Koźle")</f>
        <v>0</v>
      </c>
      <c r="AF10" s="395">
        <f>SUMIFS('1_stopień'!$V$8:$V$591,'1_stopień'!$R$8:$R$591,D10,'1_stopień'!$AA$8:$AA$591,"CKZ Kędzierzyn-Koźle")</f>
        <v>0</v>
      </c>
      <c r="AG10" s="394">
        <f>SUMIFS('1_stopień'!$U$8:$U$591,'1_stopień'!$R$8:$R$591,D10,'1_stopień'!$AA$8:$AA$591,"ZSB Bolesławiec")</f>
        <v>0</v>
      </c>
      <c r="AH10" s="395">
        <f>SUMIFS('1_stopień'!$V$8:$V$591,'1_stopień'!$R$8:$R$591,D10,'1_stopień'!$AA$8:$AA$591,"ZSB Bolesławiec")</f>
        <v>0</v>
      </c>
      <c r="AI10" s="394">
        <f>SUMIFS('1_stopień'!$U$8:$U$591,'1_stopień'!$R$8:$R$591,D10,'1_stopień'!$AA$8:$AA$591,"CKZ Krotoszyn")</f>
        <v>0</v>
      </c>
      <c r="AJ10" s="395">
        <f>SUMIFS('1_stopień'!$V$8:$V$591,'1_stopień'!$R$8:$R$591,D10,'1_stopień'!$AA$8:$AA$591,"CKZ Krotoszyn")</f>
        <v>0</v>
      </c>
      <c r="AK10" s="394">
        <f>SUMIFS('1_stopień'!$U$8:$U$591,'1_stopień'!$R$8:$R$591,D10,'1_stopień'!$AA$8:$AA$591,"CKZ Olkusz")</f>
        <v>0</v>
      </c>
      <c r="AL10" s="395">
        <f>SUMIFS('1_stopień'!$V$8:$V$591,'1_stopień'!$R$8:$R$591,D10,'1_stopień'!$AA$8:$AA$591,"CKZ Olkusz")</f>
        <v>0</v>
      </c>
      <c r="AM10" s="394">
        <f>SUMIFS('1_stopień'!$U$8:$U$591,'1_stopień'!$R$8:$R$591,D10,'1_stopień'!$AA$8:$AA$591,"CKZ Wschowa")</f>
        <v>1</v>
      </c>
      <c r="AN10" s="395">
        <f>SUMIFS('1_stopień'!$V$8:$V$591,'1_stopień'!$R$8:$R$591,D10,'1_stopień'!$AA$8:$AA$591,"CKZ Wschowa")</f>
        <v>0</v>
      </c>
      <c r="AO10" s="394">
        <f>SUMIFS('1_stopień'!$U$8:$U$591,'1_stopień'!$R$8:$R$591,D10,'1_stopień'!$AA$8:$AA$591,"CKZ Zielona Góra")</f>
        <v>0</v>
      </c>
      <c r="AP10" s="395">
        <f>SUMIFS('1_stopień'!$V$8:$V$591,'1_stopień'!$R$8:$R$591,D10,'1_stopień'!$AA$8:$AA$591,"CKZ Zielona Góra")</f>
        <v>0</v>
      </c>
      <c r="AQ10" s="394">
        <f>SUMIFS('1_stopień'!$U$8:$U$591,'1_stopień'!$R$8:$R$591,D10,'1_stopień'!$AA$8:$AA$591,"Rzemieślnicza Wałbrzych")</f>
        <v>0</v>
      </c>
      <c r="AR10" s="395">
        <f>SUMIFS('1_stopień'!$V$8:$V$591,'1_stopień'!$R$8:$R$591,D10,'1_stopień'!$AA$8:$AA$591,"Rzemieślnicza Wałbrzych")</f>
        <v>0</v>
      </c>
      <c r="AS10" s="394">
        <f>SUMIFS('1_stopień'!$U$8:$U$591,'1_stopień'!$R$8:$R$591,D10,'1_stopień'!$AA$8:$AA$591,"CKZ Mosina")</f>
        <v>0</v>
      </c>
      <c r="AT10" s="395">
        <f>SUMIFS('1_stopień'!$V$8:$V$591,'1_stopień'!$R$8:$R$591,D10,'1_stopień'!$AA$8:$AA$591,"CKZ Mosina")</f>
        <v>0</v>
      </c>
      <c r="AU10" s="394">
        <f>SUMIFS('1_stopień'!$U$8:$U$591,'1_stopień'!$R$8:$R$591,D10,'1_stopień'!$AA$8:$AA$591,"CKZ Słupsk")</f>
        <v>0</v>
      </c>
      <c r="AV10" s="395">
        <f>SUMIFS('1_stopień'!$V$8:$V$591,'1_stopień'!$R$8:$R$591,D10,'1_stopień'!$AA$8:$AA$591,"CKZ Słupsk")</f>
        <v>0</v>
      </c>
      <c r="AW10" s="394">
        <f>SUMIFS('1_stopień'!$U$8:$U$591,'1_stopień'!$R$8:$R$591,D10,'1_stopień'!$AA$8:$AA$591,"CKZ Opole")</f>
        <v>0</v>
      </c>
      <c r="AX10" s="395">
        <f>SUMIFS('1_stopień'!$V$8:$V$591,'1_stopień'!$R$8:$R$591,D10,'1_stopień'!$AA$8:$AA$591,"CKZ Opole")</f>
        <v>0</v>
      </c>
      <c r="AY10" s="394">
        <f>SUMIFS('1_stopień'!$U$8:$U$591,'1_stopień'!$R$8:$R$591,D10,'1_stopień'!$AA$8:$AA$591,"CKZ Nowy Targ")</f>
        <v>0</v>
      </c>
      <c r="AZ10" s="395">
        <f>SUMIFS('1_stopień'!$V$8:$V$591,'1_stopień'!$R$8:$R$591,D10,'1_stopień'!$AA$8:$AA$591,"CKZ Nowy Targ")</f>
        <v>0</v>
      </c>
      <c r="BA10" s="394">
        <f>SUMIFS('1_stopień'!$U$8:$U$591,'1_stopień'!$R$8:$R$591,D10,'1_stopień'!$AA$8:$AA$591,"Brzeg Dolny")</f>
        <v>0</v>
      </c>
      <c r="BB10" s="395">
        <f>SUMIFS('1_stopień'!$V$8:$V$591,'1_stopień'!$R$8:$R$591,D10,'1_stopień'!$AA$8:$AA$591,"Brzeg Dolny")</f>
        <v>0</v>
      </c>
      <c r="BC10" s="394">
        <f>SUMIFS('1_stopień'!$U$8:$U$591,'1_stopień'!$R$8:$R$591,D10,'1_stopień'!$AA$8:$AA$591,"CKZ Gniezno")</f>
        <v>0</v>
      </c>
      <c r="BD10" s="395">
        <f>SUMIFS('1_stopień'!$V$8:$V$591,'1_stopień'!$R$8:$R$591,D10,'1_stopień'!$AA$8:$AA$591,"CKZ Gniezno")</f>
        <v>0</v>
      </c>
      <c r="BE10" s="394">
        <f>SUMIFS('1_stopień'!$U$8:$U$591,'1_stopień'!$R$8:$R$591,D10,'1_stopień'!$AA$8:$AA$591,"CKZ Dębica")</f>
        <v>0</v>
      </c>
      <c r="BF10" s="395">
        <f>SUMIFS('1_stopień'!$V$8:$V$591,'1_stopień'!$R$8:$R$591,D10,'1_stopień'!$AA$8:$AA$591,"CKZ Dębicaica")</f>
        <v>0</v>
      </c>
      <c r="BG10" s="394">
        <f>SUMIFS('1_stopień'!$U$8:$U$591,'1_stopień'!$R$8:$R$591,D10,'1_stopień'!$AA$8:$AA$591,"CKZ Gliwice")</f>
        <v>0</v>
      </c>
      <c r="BH10" s="395">
        <f>SUMIFS('1_stopień'!$V$8:$V$591,'1_stopień'!$R$8:$R$591,D10,'1_stopień'!$AA$8:$AA$591,"CKZ Gliwice")</f>
        <v>0</v>
      </c>
      <c r="BI10" s="394">
        <f>SUMIFS('1_stopień'!$U$8:$U$591,'1_stopień'!$R$8:$R$591,D10,'1_stopień'!$AA$8:$AA$591,"szkoła")</f>
        <v>0</v>
      </c>
      <c r="BJ10" s="392">
        <f t="shared" si="0"/>
        <v>3</v>
      </c>
      <c r="BK10" s="182">
        <f t="shared" si="1"/>
        <v>0</v>
      </c>
    </row>
    <row r="11" spans="1:63" ht="22.5" hidden="1">
      <c r="B11" s="17" t="s">
        <v>487</v>
      </c>
      <c r="C11" s="18">
        <v>713303</v>
      </c>
      <c r="D11" s="18" t="s">
        <v>566</v>
      </c>
      <c r="E11" s="17" t="s">
        <v>565</v>
      </c>
      <c r="F11" s="397">
        <f>SUMIF('1_stopień'!R$8:R$591,D11,'1_stopień'!U$8:U$591)</f>
        <v>0</v>
      </c>
      <c r="G11" s="394">
        <f>SUMIFS('1_stopień'!$U$8:$U$591,'1_stopień'!$R$8:$R$591,D11,'1_stopień'!$AA$8:$AA$591,"CKZ Bielawa")</f>
        <v>0</v>
      </c>
      <c r="H11" s="396">
        <f>SUMIFS('1_stopień'!$V$8:$V$591,'1_stopień'!$R$8:$R$591,D11,'1_stopień'!$AA$8:$AA$591,"CKZ Bielawa")</f>
        <v>0</v>
      </c>
      <c r="I11" s="394">
        <f>SUMIFS('1_stopień'!$U$8:$U$591,'1_stopień'!$R$8:$R$591,D11,'1_stopień'!$AA$8:$AA$591,"GCKZ Głogów")</f>
        <v>0</v>
      </c>
      <c r="J11" s="395">
        <f>SUMIFS('1_stopień'!$V$8:$V$591,'1_stopień'!$R$8:$R$591,D11,'1_stopień'!$AA$8:$AA$591,"GCKZ Głogów")</f>
        <v>0</v>
      </c>
      <c r="K11" s="394">
        <f>SUMIFS('1_stopień'!$U$8:$U$591,'1_stopień'!$R$8:$R$591,D11,'1_stopień'!$AA$8:$AA$591,"Jelenia Góra")</f>
        <v>0</v>
      </c>
      <c r="L11" s="395">
        <f>SUMIFS('1_stopień'!$V$8:$V$591,'1_stopień'!$R$8:$R$591,D11,'1_stopień'!$AA$8:$AA$591,"Jelenia Góra")</f>
        <v>0</v>
      </c>
      <c r="M11" s="394">
        <f>SUMIFS('1_stopień'!$U$8:$U$591,'1_stopień'!$R$8:$R$591,D11,'1_stopień'!$AA$8:$AA$591,"CKZ Wodzisław Śląski")</f>
        <v>0</v>
      </c>
      <c r="N11" s="395">
        <f>SUMIFS('1_stopień'!$V$8:$V$591,'1_stopień'!$R$8:$R$591,D11,'1_stopień'!$AA$8:$AA$591,"CKZ Wodzisłąw Śląski")</f>
        <v>0</v>
      </c>
      <c r="O11" s="394">
        <f>SUMIFS('1_stopień'!$U$8:$U$591,'1_stopień'!$R$8:$R$591,D11,'1_stopień'!$AA$8:$AA$591,"CKZ Kłodzko")</f>
        <v>0</v>
      </c>
      <c r="P11" s="395">
        <f>SUMIFS('1_stopień'!$V$8:$V$591,'1_stopień'!$R$8:$R$591,D11,'1_stopień'!$AA$8:$AA$591,"CKZ Kłodzko")</f>
        <v>0</v>
      </c>
      <c r="Q11" s="394">
        <f>SUMIFS('1_stopień'!$U$8:$U$591,'1_stopień'!$R$8:$R$591,D11,'1_stopień'!$AA$8:$AA$591,"CKZ Legnica")</f>
        <v>0</v>
      </c>
      <c r="R11" s="395">
        <f>SUMIFS('1_stopień'!$V$8:$V$591,'1_stopień'!$R$8:$R$591,D11,'1_stopień'!$AA$8:$AA$591,"CKZ Legnica")</f>
        <v>0</v>
      </c>
      <c r="S11" s="394">
        <f>SUMIFS('1_stopień'!$U$8:$U$591,'1_stopień'!$R$8:$R$591,D11,'1_stopień'!$AA$8:$AA$591,"CKZ Oleśnica")</f>
        <v>0</v>
      </c>
      <c r="T11" s="395">
        <f>SUMIFS('1_stopień'!$V$8:$V$591,'1_stopień'!$R$8:$R$591,D11,'1_stopień'!$AA$8:$AA$591,"CKZ Oleśnica")</f>
        <v>0</v>
      </c>
      <c r="U11" s="394">
        <f>SUMIFS('1_stopień'!$U$8:$U$591,'1_stopień'!$R$8:$R$591,D11,'1_stopień'!$AA$8:$AA$591,"CKZ Świdnica")</f>
        <v>0</v>
      </c>
      <c r="V11" s="395">
        <f>SUMIFS('1_stopień'!$V$8:$V$591,'1_stopień'!$R$8:$R$591,D11,'1_stopień'!$AA$8:$AA$591,"CKZ Świdnica")</f>
        <v>0</v>
      </c>
      <c r="W11" s="394">
        <f>SUMIFS('1_stopień'!$U$8:$U$591,'1_stopień'!$R$8:$R$591,D11,'1_stopień'!$AA$8:$AA$591,"CKZ Wołów")</f>
        <v>0</v>
      </c>
      <c r="X11" s="395">
        <f>SUMIFS('1_stopień'!$V$8:$V$591,'1_stopień'!$R$8:$R$591,D11,'1_stopień'!$AA$8:$AA$591,"CKZ Wołów")</f>
        <v>0</v>
      </c>
      <c r="Y11" s="394">
        <f>SUMIFS('1_stopień'!$U$8:$U$591,'1_stopień'!$R$8:$R$591,D11,'1_stopień'!$AA$8:$AA$591,"CKZ Ziębice")</f>
        <v>0</v>
      </c>
      <c r="Z11" s="395">
        <f>SUMIFS('1_stopień'!$V$8:$V$591,'1_stopień'!$R$8:$R$591,D11,'1_stopień'!$AA$8:$AA$591,"CKZ Ziębice")</f>
        <v>0</v>
      </c>
      <c r="AA11" s="394">
        <f>SUMIFS('1_stopień'!$U$8:$U$591,'1_stopień'!$R$8:$R$591,D11,'1_stopień'!$AA$8:$AA$591,"CKZ Dobrodzień")</f>
        <v>0</v>
      </c>
      <c r="AB11" s="395">
        <f>SUMIFS('1_stopień'!$V$8:$V$591,'1_stopień'!$R$8:$R$591,D11,'1_stopień'!$AA$8:$AA$591,"CKZ Dobrodzień")</f>
        <v>0</v>
      </c>
      <c r="AC11" s="394">
        <f>SUMIFS('1_stopień'!$U$8:$U$591,'1_stopień'!$R$8:$R$591,D11,'1_stopień'!$AA$8:$AA$591,"TOYOTA")</f>
        <v>0</v>
      </c>
      <c r="AD11" s="395">
        <f>SUMIFS('1_stopień'!$V$8:$V$591,'1_stopień'!$R$8:$R$591,D11,'1_stopień'!$AA$8:$AA$591,"TOYOTA")</f>
        <v>0</v>
      </c>
      <c r="AE11" s="394">
        <f>SUMIFS('1_stopień'!$U$8:$U$591,'1_stopień'!$R$8:$R$591,D11,'1_stopień'!$AA$8:$AA$591,"CKZ Kędzierzyn-Koźle")</f>
        <v>0</v>
      </c>
      <c r="AF11" s="395">
        <f>SUMIFS('1_stopień'!$V$8:$V$591,'1_stopień'!$R$8:$R$591,D11,'1_stopień'!$AA$8:$AA$591,"CKZ Kędzierzyn-Koźle")</f>
        <v>0</v>
      </c>
      <c r="AG11" s="394">
        <f>SUMIFS('1_stopień'!$U$8:$U$591,'1_stopień'!$R$8:$R$591,D11,'1_stopień'!$AA$8:$AA$591,"ZSB Bolesławiec")</f>
        <v>0</v>
      </c>
      <c r="AH11" s="395">
        <f>SUMIFS('1_stopień'!$V$8:$V$591,'1_stopień'!$R$8:$R$591,D11,'1_stopień'!$AA$8:$AA$591,"ZSB Bolesławiec")</f>
        <v>0</v>
      </c>
      <c r="AI11" s="394">
        <f>SUMIFS('1_stopień'!$U$8:$U$591,'1_stopień'!$R$8:$R$591,D11,'1_stopień'!$AA$8:$AA$591,"CKZ Krotoszyn")</f>
        <v>0</v>
      </c>
      <c r="AJ11" s="395">
        <f>SUMIFS('1_stopień'!$V$8:$V$591,'1_stopień'!$R$8:$R$591,D11,'1_stopień'!$AA$8:$AA$591,"CKZ Krotoszyn")</f>
        <v>0</v>
      </c>
      <c r="AK11" s="394">
        <f>SUMIFS('1_stopień'!$U$8:$U$591,'1_stopień'!$R$8:$R$591,D11,'1_stopień'!$AA$8:$AA$591,"CKZ Olkusz")</f>
        <v>0</v>
      </c>
      <c r="AL11" s="395">
        <f>SUMIFS('1_stopień'!$V$8:$V$591,'1_stopień'!$R$8:$R$591,D11,'1_stopień'!$AA$8:$AA$591,"CKZ Olkusz")</f>
        <v>0</v>
      </c>
      <c r="AM11" s="394">
        <f>SUMIFS('1_stopień'!$U$8:$U$591,'1_stopień'!$R$8:$R$591,D11,'1_stopień'!$AA$8:$AA$591,"CKZ Wschowa")</f>
        <v>0</v>
      </c>
      <c r="AN11" s="395">
        <f>SUMIFS('1_stopień'!$V$8:$V$591,'1_stopień'!$R$8:$R$591,D11,'1_stopień'!$AA$8:$AA$591,"CKZ Wschowa")</f>
        <v>0</v>
      </c>
      <c r="AO11" s="394">
        <f>SUMIFS('1_stopień'!$U$8:$U$591,'1_stopień'!$R$8:$R$591,D11,'1_stopień'!$AA$8:$AA$591,"CKZ Zielona Góra")</f>
        <v>0</v>
      </c>
      <c r="AP11" s="395">
        <f>SUMIFS('1_stopień'!$V$8:$V$591,'1_stopień'!$R$8:$R$591,D11,'1_stopień'!$AA$8:$AA$591,"CKZ Zielona Góra")</f>
        <v>0</v>
      </c>
      <c r="AQ11" s="394">
        <f>SUMIFS('1_stopień'!$U$8:$U$591,'1_stopień'!$R$8:$R$591,D11,'1_stopień'!$AA$8:$AA$591,"Rzemieślnicza Wałbrzych")</f>
        <v>0</v>
      </c>
      <c r="AR11" s="395">
        <f>SUMIFS('1_stopień'!$V$8:$V$591,'1_stopień'!$R$8:$R$591,D11,'1_stopień'!$AA$8:$AA$591,"Rzemieślnicza Wałbrzych")</f>
        <v>0</v>
      </c>
      <c r="AS11" s="394">
        <f>SUMIFS('1_stopień'!$U$8:$U$591,'1_stopień'!$R$8:$R$591,D11,'1_stopień'!$AA$8:$AA$591,"CKZ Mosina")</f>
        <v>0</v>
      </c>
      <c r="AT11" s="395">
        <f>SUMIFS('1_stopień'!$V$8:$V$591,'1_stopień'!$R$8:$R$591,D11,'1_stopień'!$AA$8:$AA$591,"CKZ Mosina")</f>
        <v>0</v>
      </c>
      <c r="AU11" s="394">
        <f>SUMIFS('1_stopień'!$U$8:$U$591,'1_stopień'!$R$8:$R$591,D11,'1_stopień'!$AA$8:$AA$591,"CKZ Słupsk")</f>
        <v>0</v>
      </c>
      <c r="AV11" s="395">
        <f>SUMIFS('1_stopień'!$V$8:$V$591,'1_stopień'!$R$8:$R$591,D11,'1_stopień'!$AA$8:$AA$591,"CKZ Słupsk")</f>
        <v>0</v>
      </c>
      <c r="AW11" s="394">
        <f>SUMIFS('1_stopień'!$U$8:$U$591,'1_stopień'!$R$8:$R$591,D11,'1_stopień'!$AA$8:$AA$591,"CKZ Opole")</f>
        <v>0</v>
      </c>
      <c r="AX11" s="395">
        <f>SUMIFS('1_stopień'!$V$8:$V$591,'1_stopień'!$R$8:$R$591,D11,'1_stopień'!$AA$8:$AA$591,"CKZ Opole")</f>
        <v>0</v>
      </c>
      <c r="AY11" s="394">
        <f>SUMIFS('1_stopień'!$U$8:$U$591,'1_stopień'!$R$8:$R$591,D11,'1_stopień'!$AA$8:$AA$591,"CKZ Nowy Targ")</f>
        <v>0</v>
      </c>
      <c r="AZ11" s="395">
        <f>SUMIFS('1_stopień'!$V$8:$V$591,'1_stopień'!$R$8:$R$591,D11,'1_stopień'!$AA$8:$AA$591,"CKZ Nowy Targ")</f>
        <v>0</v>
      </c>
      <c r="BA11" s="394">
        <f>SUMIFS('1_stopień'!$U$8:$U$591,'1_stopień'!$R$8:$R$591,D11,'1_stopień'!$AA$8:$AA$591,"Brzeg Dolny")</f>
        <v>0</v>
      </c>
      <c r="BB11" s="395">
        <f>SUMIFS('1_stopień'!$V$8:$V$591,'1_stopień'!$R$8:$R$591,D11,'1_stopień'!$AA$8:$AA$591,"Brzeg Dolny")</f>
        <v>0</v>
      </c>
      <c r="BC11" s="394">
        <f>SUMIFS('1_stopień'!$U$8:$U$591,'1_stopień'!$R$8:$R$591,D11,'1_stopień'!$AA$8:$AA$591,"CKZ Gniezno")</f>
        <v>0</v>
      </c>
      <c r="BD11" s="395">
        <f>SUMIFS('1_stopień'!$V$8:$V$591,'1_stopień'!$R$8:$R$591,D11,'1_stopień'!$AA$8:$AA$591,"CKZ Gniezno")</f>
        <v>0</v>
      </c>
      <c r="BE11" s="394">
        <f>SUMIFS('1_stopień'!$U$8:$U$591,'1_stopień'!$R$8:$R$591,D11,'1_stopień'!$AA$8:$AA$591,"CKZ Dębica")</f>
        <v>0</v>
      </c>
      <c r="BF11" s="395">
        <f>SUMIFS('1_stopień'!$V$8:$V$591,'1_stopień'!$R$8:$R$591,D11,'1_stopień'!$AA$8:$AA$591,"CKZ Dębicaica")</f>
        <v>0</v>
      </c>
      <c r="BG11" s="394">
        <f>SUMIFS('1_stopień'!$U$8:$U$591,'1_stopień'!$R$8:$R$591,D11,'1_stopień'!$AA$8:$AA$591,"CKZ Gliwice")</f>
        <v>0</v>
      </c>
      <c r="BH11" s="395">
        <f>SUMIFS('1_stopień'!$V$8:$V$591,'1_stopień'!$R$8:$R$591,D11,'1_stopień'!$AA$8:$AA$591,"CKZ Gliwice")</f>
        <v>0</v>
      </c>
      <c r="BI11" s="394">
        <f>SUMIFS('1_stopień'!$U$8:$U$591,'1_stopień'!$R$8:$R$591,D11,'1_stopień'!$AA$8:$AA$591,"szkoła")</f>
        <v>0</v>
      </c>
      <c r="BJ11" s="392">
        <f t="shared" si="0"/>
        <v>0</v>
      </c>
      <c r="BK11" s="182">
        <f t="shared" si="1"/>
        <v>0</v>
      </c>
    </row>
    <row r="12" spans="1:63" ht="22.5" hidden="1">
      <c r="B12" s="17" t="s">
        <v>488</v>
      </c>
      <c r="C12" s="18">
        <v>712401</v>
      </c>
      <c r="D12" s="18" t="s">
        <v>568</v>
      </c>
      <c r="E12" s="17" t="s">
        <v>567</v>
      </c>
      <c r="F12" s="397">
        <f>SUMIF('1_stopień'!R$8:R$591,D12,'1_stopień'!U$8:U$591)</f>
        <v>0</v>
      </c>
      <c r="G12" s="394">
        <f>SUMIFS('1_stopień'!$U$8:$U$591,'1_stopień'!$R$8:$R$591,D12,'1_stopień'!$AA$8:$AA$591,"CKZ Bielawa")</f>
        <v>0</v>
      </c>
      <c r="H12" s="396">
        <f>SUMIFS('1_stopień'!$V$8:$V$591,'1_stopień'!$R$8:$R$591,D12,'1_stopień'!$AA$8:$AA$591,"CKZ Bielawa")</f>
        <v>0</v>
      </c>
      <c r="I12" s="394">
        <f>SUMIFS('1_stopień'!$U$8:$U$591,'1_stopień'!$R$8:$R$591,D12,'1_stopień'!$AA$8:$AA$591,"GCKZ Głogów")</f>
        <v>0</v>
      </c>
      <c r="J12" s="395">
        <f>SUMIFS('1_stopień'!$V$8:$V$591,'1_stopień'!$R$8:$R$591,D12,'1_stopień'!$AA$8:$AA$591,"GCKZ Głogów")</f>
        <v>0</v>
      </c>
      <c r="K12" s="394">
        <f>SUMIFS('1_stopień'!$U$8:$U$591,'1_stopień'!$R$8:$R$591,D12,'1_stopień'!$AA$8:$AA$591,"Jelenia Góra")</f>
        <v>0</v>
      </c>
      <c r="L12" s="395">
        <f>SUMIFS('1_stopień'!$V$8:$V$591,'1_stopień'!$R$8:$R$591,D12,'1_stopień'!$AA$8:$AA$591,"Jelenia Góra")</f>
        <v>0</v>
      </c>
      <c r="M12" s="394">
        <f>SUMIFS('1_stopień'!$U$8:$U$591,'1_stopień'!$R$8:$R$591,D12,'1_stopień'!$AA$8:$AA$591,"CKZ Wodzisław Śląski")</f>
        <v>0</v>
      </c>
      <c r="N12" s="395">
        <f>SUMIFS('1_stopień'!$V$8:$V$591,'1_stopień'!$R$8:$R$591,D12,'1_stopień'!$AA$8:$AA$591,"CKZ Wodzisłąw Śląski")</f>
        <v>0</v>
      </c>
      <c r="O12" s="394">
        <f>SUMIFS('1_stopień'!$U$8:$U$591,'1_stopień'!$R$8:$R$591,D12,'1_stopień'!$AA$8:$AA$591,"CKZ Kłodzko")</f>
        <v>0</v>
      </c>
      <c r="P12" s="395">
        <f>SUMIFS('1_stopień'!$V$8:$V$591,'1_stopień'!$R$8:$R$591,D12,'1_stopień'!$AA$8:$AA$591,"CKZ Kłodzko")</f>
        <v>0</v>
      </c>
      <c r="Q12" s="394">
        <f>SUMIFS('1_stopień'!$U$8:$U$591,'1_stopień'!$R$8:$R$591,D12,'1_stopień'!$AA$8:$AA$591,"CKZ Legnica")</f>
        <v>0</v>
      </c>
      <c r="R12" s="395">
        <f>SUMIFS('1_stopień'!$V$8:$V$591,'1_stopień'!$R$8:$R$591,D12,'1_stopień'!$AA$8:$AA$591,"CKZ Legnica")</f>
        <v>0</v>
      </c>
      <c r="S12" s="394">
        <f>SUMIFS('1_stopień'!$U$8:$U$591,'1_stopień'!$R$8:$R$591,D12,'1_stopień'!$AA$8:$AA$591,"CKZ Oleśnica")</f>
        <v>0</v>
      </c>
      <c r="T12" s="395">
        <f>SUMIFS('1_stopień'!$V$8:$V$591,'1_stopień'!$R$8:$R$591,D12,'1_stopień'!$AA$8:$AA$591,"CKZ Oleśnica")</f>
        <v>0</v>
      </c>
      <c r="U12" s="394">
        <f>SUMIFS('1_stopień'!$U$8:$U$591,'1_stopień'!$R$8:$R$591,D12,'1_stopień'!$AA$8:$AA$591,"CKZ Świdnica")</f>
        <v>0</v>
      </c>
      <c r="V12" s="395">
        <f>SUMIFS('1_stopień'!$V$8:$V$591,'1_stopień'!$R$8:$R$591,D12,'1_stopień'!$AA$8:$AA$591,"CKZ Świdnica")</f>
        <v>0</v>
      </c>
      <c r="W12" s="394">
        <f>SUMIFS('1_stopień'!$U$8:$U$591,'1_stopień'!$R$8:$R$591,D12,'1_stopień'!$AA$8:$AA$591,"CKZ Wołów")</f>
        <v>0</v>
      </c>
      <c r="X12" s="395">
        <f>SUMIFS('1_stopień'!$V$8:$V$591,'1_stopień'!$R$8:$R$591,D12,'1_stopień'!$AA$8:$AA$591,"CKZ Wołów")</f>
        <v>0</v>
      </c>
      <c r="Y12" s="394">
        <f>SUMIFS('1_stopień'!$U$8:$U$591,'1_stopień'!$R$8:$R$591,D12,'1_stopień'!$AA$8:$AA$591,"CKZ Ziębice")</f>
        <v>0</v>
      </c>
      <c r="Z12" s="395">
        <f>SUMIFS('1_stopień'!$V$8:$V$591,'1_stopień'!$R$8:$R$591,D12,'1_stopień'!$AA$8:$AA$591,"CKZ Ziębice")</f>
        <v>0</v>
      </c>
      <c r="AA12" s="394">
        <f>SUMIFS('1_stopień'!$U$8:$U$591,'1_stopień'!$R$8:$R$591,D12,'1_stopień'!$AA$8:$AA$591,"CKZ Dobrodzień")</f>
        <v>0</v>
      </c>
      <c r="AB12" s="395">
        <f>SUMIFS('1_stopień'!$V$8:$V$591,'1_stopień'!$R$8:$R$591,D12,'1_stopień'!$AA$8:$AA$591,"CKZ Dobrodzień")</f>
        <v>0</v>
      </c>
      <c r="AC12" s="394">
        <f>SUMIFS('1_stopień'!$U$8:$U$591,'1_stopień'!$R$8:$R$591,D12,'1_stopień'!$AA$8:$AA$591,"TOYOTA")</f>
        <v>0</v>
      </c>
      <c r="AD12" s="395">
        <f>SUMIFS('1_stopień'!$V$8:$V$591,'1_stopień'!$R$8:$R$591,D12,'1_stopień'!$AA$8:$AA$591,"TOYOTA")</f>
        <v>0</v>
      </c>
      <c r="AE12" s="394">
        <f>SUMIFS('1_stopień'!$U$8:$U$591,'1_stopień'!$R$8:$R$591,D12,'1_stopień'!$AA$8:$AA$591,"CKZ Kędzierzyn-Koźle")</f>
        <v>0</v>
      </c>
      <c r="AF12" s="395">
        <f>SUMIFS('1_stopień'!$V$8:$V$591,'1_stopień'!$R$8:$R$591,D12,'1_stopień'!$AA$8:$AA$591,"CKZ Kędzierzyn-Koźle")</f>
        <v>0</v>
      </c>
      <c r="AG12" s="394">
        <f>SUMIFS('1_stopień'!$U$8:$U$591,'1_stopień'!$R$8:$R$591,D12,'1_stopień'!$AA$8:$AA$591,"ZSB Bolesławiec")</f>
        <v>0</v>
      </c>
      <c r="AH12" s="395">
        <f>SUMIFS('1_stopień'!$V$8:$V$591,'1_stopień'!$R$8:$R$591,D12,'1_stopień'!$AA$8:$AA$591,"ZSB Bolesławiec")</f>
        <v>0</v>
      </c>
      <c r="AI12" s="394">
        <f>SUMIFS('1_stopień'!$U$8:$U$591,'1_stopień'!$R$8:$R$591,D12,'1_stopień'!$AA$8:$AA$591,"CKZ Krotoszyn")</f>
        <v>0</v>
      </c>
      <c r="AJ12" s="395">
        <f>SUMIFS('1_stopień'!$V$8:$V$591,'1_stopień'!$R$8:$R$591,D12,'1_stopień'!$AA$8:$AA$591,"CKZ Krotoszyn")</f>
        <v>0</v>
      </c>
      <c r="AK12" s="394">
        <f>SUMIFS('1_stopień'!$U$8:$U$591,'1_stopień'!$R$8:$R$591,D12,'1_stopień'!$AA$8:$AA$591,"CKZ Olkusz")</f>
        <v>0</v>
      </c>
      <c r="AL12" s="395">
        <f>SUMIFS('1_stopień'!$V$8:$V$591,'1_stopień'!$R$8:$R$591,D12,'1_stopień'!$AA$8:$AA$591,"CKZ Olkusz")</f>
        <v>0</v>
      </c>
      <c r="AM12" s="394">
        <f>SUMIFS('1_stopień'!$U$8:$U$591,'1_stopień'!$R$8:$R$591,D12,'1_stopień'!$AA$8:$AA$591,"CKZ Wschowa")</f>
        <v>0</v>
      </c>
      <c r="AN12" s="395">
        <f>SUMIFS('1_stopień'!$V$8:$V$591,'1_stopień'!$R$8:$R$591,D12,'1_stopień'!$AA$8:$AA$591,"CKZ Wschowa")</f>
        <v>0</v>
      </c>
      <c r="AO12" s="394">
        <f>SUMIFS('1_stopień'!$U$8:$U$591,'1_stopień'!$R$8:$R$591,D12,'1_stopień'!$AA$8:$AA$591,"CKZ Zielona Góra")</f>
        <v>0</v>
      </c>
      <c r="AP12" s="395">
        <f>SUMIFS('1_stopień'!$V$8:$V$591,'1_stopień'!$R$8:$R$591,D12,'1_stopień'!$AA$8:$AA$591,"CKZ Zielona Góra")</f>
        <v>0</v>
      </c>
      <c r="AQ12" s="394">
        <f>SUMIFS('1_stopień'!$U$8:$U$591,'1_stopień'!$R$8:$R$591,D12,'1_stopień'!$AA$8:$AA$591,"Rzemieślnicza Wałbrzych")</f>
        <v>0</v>
      </c>
      <c r="AR12" s="395">
        <f>SUMIFS('1_stopień'!$V$8:$V$591,'1_stopień'!$R$8:$R$591,D12,'1_stopień'!$AA$8:$AA$591,"Rzemieślnicza Wałbrzych")</f>
        <v>0</v>
      </c>
      <c r="AS12" s="394">
        <f>SUMIFS('1_stopień'!$U$8:$U$591,'1_stopień'!$R$8:$R$591,D12,'1_stopień'!$AA$8:$AA$591,"CKZ Mosina")</f>
        <v>0</v>
      </c>
      <c r="AT12" s="395">
        <f>SUMIFS('1_stopień'!$V$8:$V$591,'1_stopień'!$R$8:$R$591,D12,'1_stopień'!$AA$8:$AA$591,"CKZ Mosina")</f>
        <v>0</v>
      </c>
      <c r="AU12" s="394">
        <f>SUMIFS('1_stopień'!$U$8:$U$591,'1_stopień'!$R$8:$R$591,D12,'1_stopień'!$AA$8:$AA$591,"CKZ Słupsk")</f>
        <v>0</v>
      </c>
      <c r="AV12" s="395">
        <f>SUMIFS('1_stopień'!$V$8:$V$591,'1_stopień'!$R$8:$R$591,D12,'1_stopień'!$AA$8:$AA$591,"CKZ Słupsk")</f>
        <v>0</v>
      </c>
      <c r="AW12" s="394">
        <f>SUMIFS('1_stopień'!$U$8:$U$591,'1_stopień'!$R$8:$R$591,D12,'1_stopień'!$AA$8:$AA$591,"CKZ Opole")</f>
        <v>0</v>
      </c>
      <c r="AX12" s="395">
        <f>SUMIFS('1_stopień'!$V$8:$V$591,'1_stopień'!$R$8:$R$591,D12,'1_stopień'!$AA$8:$AA$591,"CKZ Opole")</f>
        <v>0</v>
      </c>
      <c r="AY12" s="394">
        <f>SUMIFS('1_stopień'!$U$8:$U$591,'1_stopień'!$R$8:$R$591,D12,'1_stopień'!$AA$8:$AA$591,"CKZ Nowy Targ")</f>
        <v>0</v>
      </c>
      <c r="AZ12" s="395">
        <f>SUMIFS('1_stopień'!$V$8:$V$591,'1_stopień'!$R$8:$R$591,D12,'1_stopień'!$AA$8:$AA$591,"CKZ Nowy Targ")</f>
        <v>0</v>
      </c>
      <c r="BA12" s="394">
        <f>SUMIFS('1_stopień'!$U$8:$U$591,'1_stopień'!$R$8:$R$591,D12,'1_stopień'!$AA$8:$AA$591,"Brzeg Dolny")</f>
        <v>0</v>
      </c>
      <c r="BB12" s="395">
        <f>SUMIFS('1_stopień'!$V$8:$V$591,'1_stopień'!$R$8:$R$591,D12,'1_stopień'!$AA$8:$AA$591,"Brzeg Dolny")</f>
        <v>0</v>
      </c>
      <c r="BC12" s="394">
        <f>SUMIFS('1_stopień'!$U$8:$U$591,'1_stopień'!$R$8:$R$591,D12,'1_stopień'!$AA$8:$AA$591,"CKZ Gniezno")</f>
        <v>0</v>
      </c>
      <c r="BD12" s="395">
        <f>SUMIFS('1_stopień'!$V$8:$V$591,'1_stopień'!$R$8:$R$591,D12,'1_stopień'!$AA$8:$AA$591,"CKZ Gniezno")</f>
        <v>0</v>
      </c>
      <c r="BE12" s="394">
        <f>SUMIFS('1_stopień'!$U$8:$U$591,'1_stopień'!$R$8:$R$591,D12,'1_stopień'!$AA$8:$AA$591,"CKZ Dębica")</f>
        <v>0</v>
      </c>
      <c r="BF12" s="395">
        <f>SUMIFS('1_stopień'!$V$8:$V$591,'1_stopień'!$R$8:$R$591,D12,'1_stopień'!$AA$8:$AA$591,"CKZ Dębicaica")</f>
        <v>0</v>
      </c>
      <c r="BG12" s="394">
        <f>SUMIFS('1_stopień'!$U$8:$U$591,'1_stopień'!$R$8:$R$591,D12,'1_stopień'!$AA$8:$AA$591,"CKZ Gliwice")</f>
        <v>0</v>
      </c>
      <c r="BH12" s="395">
        <f>SUMIFS('1_stopień'!$V$8:$V$591,'1_stopień'!$R$8:$R$591,D12,'1_stopień'!$AA$8:$AA$591,"CKZ Gliwice")</f>
        <v>0</v>
      </c>
      <c r="BI12" s="394">
        <f>SUMIFS('1_stopień'!$U$8:$U$591,'1_stopień'!$R$8:$R$591,D12,'1_stopień'!$AA$8:$AA$591,"szkoła")</f>
        <v>0</v>
      </c>
      <c r="BJ12" s="392">
        <f t="shared" si="0"/>
        <v>0</v>
      </c>
      <c r="BK12" s="182">
        <f t="shared" si="1"/>
        <v>0</v>
      </c>
    </row>
    <row r="13" spans="1:63" ht="16.5" hidden="1" customHeight="1">
      <c r="B13" s="17" t="s">
        <v>489</v>
      </c>
      <c r="C13" s="18">
        <v>712403</v>
      </c>
      <c r="D13" s="18" t="s">
        <v>570</v>
      </c>
      <c r="E13" s="17" t="s">
        <v>569</v>
      </c>
      <c r="F13" s="397">
        <f>SUMIF('1_stopień'!R$8:R$591,D13,'1_stopień'!U$8:U$591)</f>
        <v>0</v>
      </c>
      <c r="G13" s="394">
        <f>SUMIFS('1_stopień'!$U$8:$U$591,'1_stopień'!$R$8:$R$591,D13,'1_stopień'!$AA$8:$AA$591,"CKZ Bielawa")</f>
        <v>0</v>
      </c>
      <c r="H13" s="396">
        <f>SUMIFS('1_stopień'!$V$8:$V$591,'1_stopień'!$R$8:$R$591,D13,'1_stopień'!$AA$8:$AA$591,"CKZ Bielawa")</f>
        <v>0</v>
      </c>
      <c r="I13" s="394">
        <f>SUMIFS('1_stopień'!$U$8:$U$591,'1_stopień'!$R$8:$R$591,D13,'1_stopień'!$AA$8:$AA$591,"GCKZ Głogów")</f>
        <v>0</v>
      </c>
      <c r="J13" s="395">
        <f>SUMIFS('1_stopień'!$V$8:$V$591,'1_stopień'!$R$8:$R$591,D13,'1_stopień'!$AA$8:$AA$591,"GCKZ Głogów")</f>
        <v>0</v>
      </c>
      <c r="K13" s="394">
        <f>SUMIFS('1_stopień'!$U$8:$U$591,'1_stopień'!$R$8:$R$591,D13,'1_stopień'!$AA$8:$AA$591,"Jelenia Góra")</f>
        <v>0</v>
      </c>
      <c r="L13" s="395">
        <f>SUMIFS('1_stopień'!$V$8:$V$591,'1_stopień'!$R$8:$R$591,D13,'1_stopień'!$AA$8:$AA$591,"Jelenia Góra")</f>
        <v>0</v>
      </c>
      <c r="M13" s="394">
        <f>SUMIFS('1_stopień'!$U$8:$U$591,'1_stopień'!$R$8:$R$591,D13,'1_stopień'!$AA$8:$AA$591,"CKZ Wodzisław Śląski")</f>
        <v>0</v>
      </c>
      <c r="N13" s="395">
        <f>SUMIFS('1_stopień'!$V$8:$V$591,'1_stopień'!$R$8:$R$591,D13,'1_stopień'!$AA$8:$AA$591,"CKZ Wodzisłąw Śląski")</f>
        <v>0</v>
      </c>
      <c r="O13" s="394">
        <f>SUMIFS('1_stopień'!$U$8:$U$591,'1_stopień'!$R$8:$R$591,D13,'1_stopień'!$AA$8:$AA$591,"CKZ Kłodzko")</f>
        <v>0</v>
      </c>
      <c r="P13" s="395">
        <f>SUMIFS('1_stopień'!$V$8:$V$591,'1_stopień'!$R$8:$R$591,D13,'1_stopień'!$AA$8:$AA$591,"CKZ Kłodzko")</f>
        <v>0</v>
      </c>
      <c r="Q13" s="394">
        <f>SUMIFS('1_stopień'!$U$8:$U$591,'1_stopień'!$R$8:$R$591,D13,'1_stopień'!$AA$8:$AA$591,"CKZ Legnica")</f>
        <v>0</v>
      </c>
      <c r="R13" s="395">
        <f>SUMIFS('1_stopień'!$V$8:$V$591,'1_stopień'!$R$8:$R$591,D13,'1_stopień'!$AA$8:$AA$591,"CKZ Legnica")</f>
        <v>0</v>
      </c>
      <c r="S13" s="394">
        <f>SUMIFS('1_stopień'!$U$8:$U$591,'1_stopień'!$R$8:$R$591,D13,'1_stopień'!$AA$8:$AA$591,"CKZ Oleśnica")</f>
        <v>0</v>
      </c>
      <c r="T13" s="395">
        <f>SUMIFS('1_stopień'!$V$8:$V$591,'1_stopień'!$R$8:$R$591,D13,'1_stopień'!$AA$8:$AA$591,"CKZ Oleśnica")</f>
        <v>0</v>
      </c>
      <c r="U13" s="394">
        <f>SUMIFS('1_stopień'!$U$8:$U$591,'1_stopień'!$R$8:$R$591,D13,'1_stopień'!$AA$8:$AA$591,"CKZ Świdnica")</f>
        <v>0</v>
      </c>
      <c r="V13" s="395">
        <f>SUMIFS('1_stopień'!$V$8:$V$591,'1_stopień'!$R$8:$R$591,D13,'1_stopień'!$AA$8:$AA$591,"CKZ Świdnica")</f>
        <v>0</v>
      </c>
      <c r="W13" s="394">
        <f>SUMIFS('1_stopień'!$U$8:$U$591,'1_stopień'!$R$8:$R$591,D13,'1_stopień'!$AA$8:$AA$591,"CKZ Wołów")</f>
        <v>0</v>
      </c>
      <c r="X13" s="395">
        <f>SUMIFS('1_stopień'!$V$8:$V$591,'1_stopień'!$R$8:$R$591,D13,'1_stopień'!$AA$8:$AA$591,"CKZ Wołów")</f>
        <v>0</v>
      </c>
      <c r="Y13" s="394">
        <f>SUMIFS('1_stopień'!$U$8:$U$591,'1_stopień'!$R$8:$R$591,D13,'1_stopień'!$AA$8:$AA$591,"CKZ Ziębice")</f>
        <v>0</v>
      </c>
      <c r="Z13" s="395">
        <f>SUMIFS('1_stopień'!$V$8:$V$591,'1_stopień'!$R$8:$R$591,D13,'1_stopień'!$AA$8:$AA$591,"CKZ Ziębice")</f>
        <v>0</v>
      </c>
      <c r="AA13" s="394">
        <f>SUMIFS('1_stopień'!$U$8:$U$591,'1_stopień'!$R$8:$R$591,D13,'1_stopień'!$AA$8:$AA$591,"CKZ Dobrodzień")</f>
        <v>0</v>
      </c>
      <c r="AB13" s="395">
        <f>SUMIFS('1_stopień'!$V$8:$V$591,'1_stopień'!$R$8:$R$591,D13,'1_stopień'!$AA$8:$AA$591,"CKZ Dobrodzień")</f>
        <v>0</v>
      </c>
      <c r="AC13" s="394">
        <f>SUMIFS('1_stopień'!$U$8:$U$591,'1_stopień'!$R$8:$R$591,D13,'1_stopień'!$AA$8:$AA$591,"TOYOTA")</f>
        <v>0</v>
      </c>
      <c r="AD13" s="395">
        <f>SUMIFS('1_stopień'!$V$8:$V$591,'1_stopień'!$R$8:$R$591,D13,'1_stopień'!$AA$8:$AA$591,"TOYOTA")</f>
        <v>0</v>
      </c>
      <c r="AE13" s="394">
        <f>SUMIFS('1_stopień'!$U$8:$U$591,'1_stopień'!$R$8:$R$591,D13,'1_stopień'!$AA$8:$AA$591,"CKZ Kędzierzyn-Koźle")</f>
        <v>0</v>
      </c>
      <c r="AF13" s="395">
        <f>SUMIFS('1_stopień'!$V$8:$V$591,'1_stopień'!$R$8:$R$591,D13,'1_stopień'!$AA$8:$AA$591,"CKZ Kędzierzyn-Koźle")</f>
        <v>0</v>
      </c>
      <c r="AG13" s="394">
        <f>SUMIFS('1_stopień'!$U$8:$U$591,'1_stopień'!$R$8:$R$591,D13,'1_stopień'!$AA$8:$AA$591,"ZSB Bolesławiec")</f>
        <v>0</v>
      </c>
      <c r="AH13" s="395">
        <f>SUMIFS('1_stopień'!$V$8:$V$591,'1_stopień'!$R$8:$R$591,D13,'1_stopień'!$AA$8:$AA$591,"ZSB Bolesławiec")</f>
        <v>0</v>
      </c>
      <c r="AI13" s="394">
        <f>SUMIFS('1_stopień'!$U$8:$U$591,'1_stopień'!$R$8:$R$591,D13,'1_stopień'!$AA$8:$AA$591,"CKZ Krotoszyn")</f>
        <v>0</v>
      </c>
      <c r="AJ13" s="395">
        <f>SUMIFS('1_stopień'!$V$8:$V$591,'1_stopień'!$R$8:$R$591,D13,'1_stopień'!$AA$8:$AA$591,"CKZ Krotoszyn")</f>
        <v>0</v>
      </c>
      <c r="AK13" s="394">
        <f>SUMIFS('1_stopień'!$U$8:$U$591,'1_stopień'!$R$8:$R$591,D13,'1_stopień'!$AA$8:$AA$591,"CKZ Olkusz")</f>
        <v>0</v>
      </c>
      <c r="AL13" s="395">
        <f>SUMIFS('1_stopień'!$V$8:$V$591,'1_stopień'!$R$8:$R$591,D13,'1_stopień'!$AA$8:$AA$591,"CKZ Olkusz")</f>
        <v>0</v>
      </c>
      <c r="AM13" s="394">
        <f>SUMIFS('1_stopień'!$U$8:$U$591,'1_stopień'!$R$8:$R$591,D13,'1_stopień'!$AA$8:$AA$591,"CKZ Wschowa")</f>
        <v>0</v>
      </c>
      <c r="AN13" s="395">
        <f>SUMIFS('1_stopień'!$V$8:$V$591,'1_stopień'!$R$8:$R$591,D13,'1_stopień'!$AA$8:$AA$591,"CKZ Wschowa")</f>
        <v>0</v>
      </c>
      <c r="AO13" s="394">
        <f>SUMIFS('1_stopień'!$U$8:$U$591,'1_stopień'!$R$8:$R$591,D13,'1_stopień'!$AA$8:$AA$591,"CKZ Zielona Góra")</f>
        <v>0</v>
      </c>
      <c r="AP13" s="395">
        <f>SUMIFS('1_stopień'!$V$8:$V$591,'1_stopień'!$R$8:$R$591,D13,'1_stopień'!$AA$8:$AA$591,"CKZ Zielona Góra")</f>
        <v>0</v>
      </c>
      <c r="AQ13" s="394">
        <f>SUMIFS('1_stopień'!$U$8:$U$591,'1_stopień'!$R$8:$R$591,D13,'1_stopień'!$AA$8:$AA$591,"Rzemieślnicza Wałbrzych")</f>
        <v>0</v>
      </c>
      <c r="AR13" s="395">
        <f>SUMIFS('1_stopień'!$V$8:$V$591,'1_stopień'!$R$8:$R$591,D13,'1_stopień'!$AA$8:$AA$591,"Rzemieślnicza Wałbrzych")</f>
        <v>0</v>
      </c>
      <c r="AS13" s="394">
        <f>SUMIFS('1_stopień'!$U$8:$U$591,'1_stopień'!$R$8:$R$591,D13,'1_stopień'!$AA$8:$AA$591,"CKZ Mosina")</f>
        <v>0</v>
      </c>
      <c r="AT13" s="395">
        <f>SUMIFS('1_stopień'!$V$8:$V$591,'1_stopień'!$R$8:$R$591,D13,'1_stopień'!$AA$8:$AA$591,"CKZ Mosina")</f>
        <v>0</v>
      </c>
      <c r="AU13" s="394">
        <f>SUMIFS('1_stopień'!$U$8:$U$591,'1_stopień'!$R$8:$R$591,D13,'1_stopień'!$AA$8:$AA$591,"CKZ Słupsk")</f>
        <v>0</v>
      </c>
      <c r="AV13" s="395">
        <f>SUMIFS('1_stopień'!$V$8:$V$591,'1_stopień'!$R$8:$R$591,D13,'1_stopień'!$AA$8:$AA$591,"CKZ Słupsk")</f>
        <v>0</v>
      </c>
      <c r="AW13" s="394">
        <f>SUMIFS('1_stopień'!$U$8:$U$591,'1_stopień'!$R$8:$R$591,D13,'1_stopień'!$AA$8:$AA$591,"CKZ Opole")</f>
        <v>0</v>
      </c>
      <c r="AX13" s="395">
        <f>SUMIFS('1_stopień'!$V$8:$V$591,'1_stopień'!$R$8:$R$591,D13,'1_stopień'!$AA$8:$AA$591,"CKZ Opole")</f>
        <v>0</v>
      </c>
      <c r="AY13" s="394">
        <f>SUMIFS('1_stopień'!$U$8:$U$591,'1_stopień'!$R$8:$R$591,D13,'1_stopień'!$AA$8:$AA$591,"CKZ Nowy Targ")</f>
        <v>0</v>
      </c>
      <c r="AZ13" s="395">
        <f>SUMIFS('1_stopień'!$V$8:$V$591,'1_stopień'!$R$8:$R$591,D13,'1_stopień'!$AA$8:$AA$591,"CKZ Nowy Targ")</f>
        <v>0</v>
      </c>
      <c r="BA13" s="394">
        <f>SUMIFS('1_stopień'!$U$8:$U$591,'1_stopień'!$R$8:$R$591,D13,'1_stopień'!$AA$8:$AA$591,"Brzeg Dolny")</f>
        <v>0</v>
      </c>
      <c r="BB13" s="395">
        <f>SUMIFS('1_stopień'!$V$8:$V$591,'1_stopień'!$R$8:$R$591,D13,'1_stopień'!$AA$8:$AA$591,"Brzeg Dolny")</f>
        <v>0</v>
      </c>
      <c r="BC13" s="394">
        <f>SUMIFS('1_stopień'!$U$8:$U$591,'1_stopień'!$R$8:$R$591,D13,'1_stopień'!$AA$8:$AA$591,"CKZ Gniezno")</f>
        <v>0</v>
      </c>
      <c r="BD13" s="395">
        <f>SUMIFS('1_stopień'!$V$8:$V$591,'1_stopień'!$R$8:$R$591,D13,'1_stopień'!$AA$8:$AA$591,"CKZ Gniezno")</f>
        <v>0</v>
      </c>
      <c r="BE13" s="394">
        <f>SUMIFS('1_stopień'!$U$8:$U$591,'1_stopień'!$R$8:$R$591,D13,'1_stopień'!$AA$8:$AA$591,"CKZ Dębica")</f>
        <v>0</v>
      </c>
      <c r="BF13" s="395">
        <f>SUMIFS('1_stopień'!$V$8:$V$591,'1_stopień'!$R$8:$R$591,D13,'1_stopień'!$AA$8:$AA$591,"CKZ Dębicaica")</f>
        <v>0</v>
      </c>
      <c r="BG13" s="394">
        <f>SUMIFS('1_stopień'!$U$8:$U$591,'1_stopień'!$R$8:$R$591,D13,'1_stopień'!$AA$8:$AA$591,"CKZ Gliwice")</f>
        <v>0</v>
      </c>
      <c r="BH13" s="395">
        <f>SUMIFS('1_stopień'!$V$8:$V$591,'1_stopień'!$R$8:$R$591,D13,'1_stopień'!$AA$8:$AA$591,"CKZ Gliwice")</f>
        <v>0</v>
      </c>
      <c r="BI13" s="394">
        <f>SUMIFS('1_stopień'!$U$8:$U$591,'1_stopień'!$R$8:$R$591,D13,'1_stopień'!$AA$8:$AA$591,"szkoła")</f>
        <v>0</v>
      </c>
      <c r="BJ13" s="392">
        <f t="shared" si="0"/>
        <v>0</v>
      </c>
      <c r="BK13" s="182">
        <f t="shared" si="1"/>
        <v>0</v>
      </c>
    </row>
    <row r="14" spans="1:63" hidden="1">
      <c r="B14" s="17" t="s">
        <v>490</v>
      </c>
      <c r="C14" s="18">
        <v>711102</v>
      </c>
      <c r="D14" s="18" t="s">
        <v>572</v>
      </c>
      <c r="E14" s="17" t="s">
        <v>571</v>
      </c>
      <c r="F14" s="397">
        <f>SUMIF('1_stopień'!R$8:R$591,D14,'1_stopień'!U$8:U$591)</f>
        <v>0</v>
      </c>
      <c r="G14" s="394">
        <f>SUMIFS('1_stopień'!$U$8:$U$591,'1_stopień'!$R$8:$R$591,D14,'1_stopień'!$AA$8:$AA$591,"CKZ Bielawa")</f>
        <v>0</v>
      </c>
      <c r="H14" s="396">
        <f>SUMIFS('1_stopień'!$V$8:$V$591,'1_stopień'!$R$8:$R$591,D14,'1_stopień'!$AA$8:$AA$591,"CKZ Bielawa")</f>
        <v>0</v>
      </c>
      <c r="I14" s="394">
        <f>SUMIFS('1_stopień'!$U$8:$U$591,'1_stopień'!$R$8:$R$591,D14,'1_stopień'!$AA$8:$AA$591,"GCKZ Głogów")</f>
        <v>0</v>
      </c>
      <c r="J14" s="395">
        <f>SUMIFS('1_stopień'!$V$8:$V$591,'1_stopień'!$R$8:$R$591,D14,'1_stopień'!$AA$8:$AA$591,"GCKZ Głogów")</f>
        <v>0</v>
      </c>
      <c r="K14" s="394">
        <f>SUMIFS('1_stopień'!$U$8:$U$591,'1_stopień'!$R$8:$R$591,D14,'1_stopień'!$AA$8:$AA$591,"Jelenia Góra")</f>
        <v>0</v>
      </c>
      <c r="L14" s="395">
        <f>SUMIFS('1_stopień'!$V$8:$V$591,'1_stopień'!$R$8:$R$591,D14,'1_stopień'!$AA$8:$AA$591,"Jelenia Góra")</f>
        <v>0</v>
      </c>
      <c r="M14" s="394">
        <f>SUMIFS('1_stopień'!$U$8:$U$591,'1_stopień'!$R$8:$R$591,D14,'1_stopień'!$AA$8:$AA$591,"CKZ Wodzisław Śląski")</f>
        <v>0</v>
      </c>
      <c r="N14" s="395">
        <f>SUMIFS('1_stopień'!$V$8:$V$591,'1_stopień'!$R$8:$R$591,D14,'1_stopień'!$AA$8:$AA$591,"CKZ Wodzisłąw Śląski")</f>
        <v>0</v>
      </c>
      <c r="O14" s="394">
        <f>SUMIFS('1_stopień'!$U$8:$U$591,'1_stopień'!$R$8:$R$591,D14,'1_stopień'!$AA$8:$AA$591,"CKZ Kłodzko")</f>
        <v>0</v>
      </c>
      <c r="P14" s="395">
        <f>SUMIFS('1_stopień'!$V$8:$V$591,'1_stopień'!$R$8:$R$591,D14,'1_stopień'!$AA$8:$AA$591,"CKZ Kłodzko")</f>
        <v>0</v>
      </c>
      <c r="Q14" s="394">
        <f>SUMIFS('1_stopień'!$U$8:$U$591,'1_stopień'!$R$8:$R$591,D14,'1_stopień'!$AA$8:$AA$591,"CKZ Legnica")</f>
        <v>0</v>
      </c>
      <c r="R14" s="395">
        <f>SUMIFS('1_stopień'!$V$8:$V$591,'1_stopień'!$R$8:$R$591,D14,'1_stopień'!$AA$8:$AA$591,"CKZ Legnica")</f>
        <v>0</v>
      </c>
      <c r="S14" s="394">
        <f>SUMIFS('1_stopień'!$U$8:$U$591,'1_stopień'!$R$8:$R$591,D14,'1_stopień'!$AA$8:$AA$591,"CKZ Oleśnica")</f>
        <v>0</v>
      </c>
      <c r="T14" s="395">
        <f>SUMIFS('1_stopień'!$V$8:$V$591,'1_stopień'!$R$8:$R$591,D14,'1_stopień'!$AA$8:$AA$591,"CKZ Oleśnica")</f>
        <v>0</v>
      </c>
      <c r="U14" s="394">
        <f>SUMIFS('1_stopień'!$U$8:$U$591,'1_stopień'!$R$8:$R$591,D14,'1_stopień'!$AA$8:$AA$591,"CKZ Świdnica")</f>
        <v>0</v>
      </c>
      <c r="V14" s="395">
        <f>SUMIFS('1_stopień'!$V$8:$V$591,'1_stopień'!$R$8:$R$591,D14,'1_stopień'!$AA$8:$AA$591,"CKZ Świdnica")</f>
        <v>0</v>
      </c>
      <c r="W14" s="394">
        <f>SUMIFS('1_stopień'!$U$8:$U$591,'1_stopień'!$R$8:$R$591,D14,'1_stopień'!$AA$8:$AA$591,"CKZ Wołów")</f>
        <v>0</v>
      </c>
      <c r="X14" s="395">
        <f>SUMIFS('1_stopień'!$V$8:$V$591,'1_stopień'!$R$8:$R$591,D14,'1_stopień'!$AA$8:$AA$591,"CKZ Wołów")</f>
        <v>0</v>
      </c>
      <c r="Y14" s="394">
        <f>SUMIFS('1_stopień'!$U$8:$U$591,'1_stopień'!$R$8:$R$591,D14,'1_stopień'!$AA$8:$AA$591,"CKZ Ziębice")</f>
        <v>0</v>
      </c>
      <c r="Z14" s="395">
        <f>SUMIFS('1_stopień'!$V$8:$V$591,'1_stopień'!$R$8:$R$591,D14,'1_stopień'!$AA$8:$AA$591,"CKZ Ziębice")</f>
        <v>0</v>
      </c>
      <c r="AA14" s="394">
        <f>SUMIFS('1_stopień'!$U$8:$U$591,'1_stopień'!$R$8:$R$591,D14,'1_stopień'!$AA$8:$AA$591,"CKZ Dobrodzień")</f>
        <v>0</v>
      </c>
      <c r="AB14" s="395">
        <f>SUMIFS('1_stopień'!$V$8:$V$591,'1_stopień'!$R$8:$R$591,D14,'1_stopień'!$AA$8:$AA$591,"CKZ Dobrodzień")</f>
        <v>0</v>
      </c>
      <c r="AC14" s="394">
        <f>SUMIFS('1_stopień'!$U$8:$U$591,'1_stopień'!$R$8:$R$591,D14,'1_stopień'!$AA$8:$AA$591,"TOYOTA")</f>
        <v>0</v>
      </c>
      <c r="AD14" s="395">
        <f>SUMIFS('1_stopień'!$V$8:$V$591,'1_stopień'!$R$8:$R$591,D14,'1_stopień'!$AA$8:$AA$591,"TOYOTA")</f>
        <v>0</v>
      </c>
      <c r="AE14" s="394">
        <f>SUMIFS('1_stopień'!$U$8:$U$591,'1_stopień'!$R$8:$R$591,D14,'1_stopień'!$AA$8:$AA$591,"CKZ Kędzierzyn-Koźle")</f>
        <v>0</v>
      </c>
      <c r="AF14" s="395">
        <f>SUMIFS('1_stopień'!$V$8:$V$591,'1_stopień'!$R$8:$R$591,D14,'1_stopień'!$AA$8:$AA$591,"CKZ Kędzierzyn-Koźle")</f>
        <v>0</v>
      </c>
      <c r="AG14" s="394">
        <f>SUMIFS('1_stopień'!$U$8:$U$591,'1_stopień'!$R$8:$R$591,D14,'1_stopień'!$AA$8:$AA$591,"ZSB Bolesławiec")</f>
        <v>0</v>
      </c>
      <c r="AH14" s="395">
        <f>SUMIFS('1_stopień'!$V$8:$V$591,'1_stopień'!$R$8:$R$591,D14,'1_stopień'!$AA$8:$AA$591,"ZSB Bolesławiec")</f>
        <v>0</v>
      </c>
      <c r="AI14" s="394">
        <f>SUMIFS('1_stopień'!$U$8:$U$591,'1_stopień'!$R$8:$R$591,D14,'1_stopień'!$AA$8:$AA$591,"CKZ Krotoszyn")</f>
        <v>0</v>
      </c>
      <c r="AJ14" s="395">
        <f>SUMIFS('1_stopień'!$V$8:$V$591,'1_stopień'!$R$8:$R$591,D14,'1_stopień'!$AA$8:$AA$591,"CKZ Krotoszyn")</f>
        <v>0</v>
      </c>
      <c r="AK14" s="394">
        <f>SUMIFS('1_stopień'!$U$8:$U$591,'1_stopień'!$R$8:$R$591,D14,'1_stopień'!$AA$8:$AA$591,"CKZ Olkusz")</f>
        <v>0</v>
      </c>
      <c r="AL14" s="395">
        <f>SUMIFS('1_stopień'!$V$8:$V$591,'1_stopień'!$R$8:$R$591,D14,'1_stopień'!$AA$8:$AA$591,"CKZ Olkusz")</f>
        <v>0</v>
      </c>
      <c r="AM14" s="394">
        <f>SUMIFS('1_stopień'!$U$8:$U$591,'1_stopień'!$R$8:$R$591,D14,'1_stopień'!$AA$8:$AA$591,"CKZ Wschowa")</f>
        <v>0</v>
      </c>
      <c r="AN14" s="395">
        <f>SUMIFS('1_stopień'!$V$8:$V$591,'1_stopień'!$R$8:$R$591,D14,'1_stopień'!$AA$8:$AA$591,"CKZ Wschowa")</f>
        <v>0</v>
      </c>
      <c r="AO14" s="394">
        <f>SUMIFS('1_stopień'!$U$8:$U$591,'1_stopień'!$R$8:$R$591,D14,'1_stopień'!$AA$8:$AA$591,"CKZ Zielona Góra")</f>
        <v>0</v>
      </c>
      <c r="AP14" s="395">
        <f>SUMIFS('1_stopień'!$V$8:$V$591,'1_stopień'!$R$8:$R$591,D14,'1_stopień'!$AA$8:$AA$591,"CKZ Zielona Góra")</f>
        <v>0</v>
      </c>
      <c r="AQ14" s="394">
        <f>SUMIFS('1_stopień'!$U$8:$U$591,'1_stopień'!$R$8:$R$591,D14,'1_stopień'!$AA$8:$AA$591,"Rzemieślnicza Wałbrzych")</f>
        <v>0</v>
      </c>
      <c r="AR14" s="395">
        <f>SUMIFS('1_stopień'!$V$8:$V$591,'1_stopień'!$R$8:$R$591,D14,'1_stopień'!$AA$8:$AA$591,"Rzemieślnicza Wałbrzych")</f>
        <v>0</v>
      </c>
      <c r="AS14" s="394">
        <f>SUMIFS('1_stopień'!$U$8:$U$591,'1_stopień'!$R$8:$R$591,D14,'1_stopień'!$AA$8:$AA$591,"CKZ Mosina")</f>
        <v>0</v>
      </c>
      <c r="AT14" s="395">
        <f>SUMIFS('1_stopień'!$V$8:$V$591,'1_stopień'!$R$8:$R$591,D14,'1_stopień'!$AA$8:$AA$591,"CKZ Mosina")</f>
        <v>0</v>
      </c>
      <c r="AU14" s="394">
        <f>SUMIFS('1_stopień'!$U$8:$U$591,'1_stopień'!$R$8:$R$591,D14,'1_stopień'!$AA$8:$AA$591,"CKZ Słupsk")</f>
        <v>0</v>
      </c>
      <c r="AV14" s="395">
        <f>SUMIFS('1_stopień'!$V$8:$V$591,'1_stopień'!$R$8:$R$591,D14,'1_stopień'!$AA$8:$AA$591,"CKZ Słupsk")</f>
        <v>0</v>
      </c>
      <c r="AW14" s="394">
        <f>SUMIFS('1_stopień'!$U$8:$U$591,'1_stopień'!$R$8:$R$591,D14,'1_stopień'!$AA$8:$AA$591,"CKZ Opole")</f>
        <v>0</v>
      </c>
      <c r="AX14" s="395">
        <f>SUMIFS('1_stopień'!$V$8:$V$591,'1_stopień'!$R$8:$R$591,D14,'1_stopień'!$AA$8:$AA$591,"CKZ Opole")</f>
        <v>0</v>
      </c>
      <c r="AY14" s="394">
        <f>SUMIFS('1_stopień'!$U$8:$U$591,'1_stopień'!$R$8:$R$591,D14,'1_stopień'!$AA$8:$AA$591,"CKZ Nowy Targ")</f>
        <v>0</v>
      </c>
      <c r="AZ14" s="395">
        <f>SUMIFS('1_stopień'!$V$8:$V$591,'1_stopień'!$R$8:$R$591,D14,'1_stopień'!$AA$8:$AA$591,"CKZ Nowy Targ")</f>
        <v>0</v>
      </c>
      <c r="BA14" s="394">
        <f>SUMIFS('1_stopień'!$U$8:$U$591,'1_stopień'!$R$8:$R$591,D14,'1_stopień'!$AA$8:$AA$591,"Brzeg Dolny")</f>
        <v>0</v>
      </c>
      <c r="BB14" s="395">
        <f>SUMIFS('1_stopień'!$V$8:$V$591,'1_stopień'!$R$8:$R$591,D14,'1_stopień'!$AA$8:$AA$591,"Brzeg Dolny")</f>
        <v>0</v>
      </c>
      <c r="BC14" s="394">
        <f>SUMIFS('1_stopień'!$U$8:$U$591,'1_stopień'!$R$8:$R$591,D14,'1_stopień'!$AA$8:$AA$591,"CKZ Gniezno")</f>
        <v>0</v>
      </c>
      <c r="BD14" s="395">
        <f>SUMIFS('1_stopień'!$V$8:$V$591,'1_stopień'!$R$8:$R$591,D14,'1_stopień'!$AA$8:$AA$591,"CKZ Gniezno")</f>
        <v>0</v>
      </c>
      <c r="BE14" s="394">
        <f>SUMIFS('1_stopień'!$U$8:$U$591,'1_stopień'!$R$8:$R$591,D14,'1_stopień'!$AA$8:$AA$591,"CKZ Dębica")</f>
        <v>0</v>
      </c>
      <c r="BF14" s="395">
        <f>SUMIFS('1_stopień'!$V$8:$V$591,'1_stopień'!$R$8:$R$591,D14,'1_stopień'!$AA$8:$AA$591,"CKZ Dębicaica")</f>
        <v>0</v>
      </c>
      <c r="BG14" s="394">
        <f>SUMIFS('1_stopień'!$U$8:$U$591,'1_stopień'!$R$8:$R$591,D14,'1_stopień'!$AA$8:$AA$591,"CKZ Gliwice")</f>
        <v>0</v>
      </c>
      <c r="BH14" s="395">
        <f>SUMIFS('1_stopień'!$V$8:$V$591,'1_stopień'!$R$8:$R$591,D14,'1_stopień'!$AA$8:$AA$591,"CKZ Gliwice")</f>
        <v>0</v>
      </c>
      <c r="BI14" s="394">
        <f>SUMIFS('1_stopień'!$U$8:$U$591,'1_stopień'!$R$8:$R$591,D14,'1_stopień'!$AA$8:$AA$591,"szkoła")</f>
        <v>0</v>
      </c>
      <c r="BJ14" s="392">
        <f t="shared" si="0"/>
        <v>0</v>
      </c>
      <c r="BK14" s="182">
        <f t="shared" si="1"/>
        <v>0</v>
      </c>
    </row>
    <row r="15" spans="1:63" ht="45" hidden="1">
      <c r="B15" s="17" t="s">
        <v>125</v>
      </c>
      <c r="C15" s="18">
        <v>712618</v>
      </c>
      <c r="D15" s="18" t="s">
        <v>77</v>
      </c>
      <c r="E15" s="17" t="s">
        <v>573</v>
      </c>
      <c r="F15" s="397">
        <f>SUMIF('1_stopień'!R$8:R$591,D15,'1_stopień'!U$8:U$591)</f>
        <v>24</v>
      </c>
      <c r="G15" s="394">
        <f>SUMIFS('1_stopień'!$U$8:$U$591,'1_stopień'!$R$8:$R$591,D15,'1_stopień'!$AA$8:$AA$591,"CKZ Bielawa")</f>
        <v>0</v>
      </c>
      <c r="H15" s="396">
        <f>SUMIFS('1_stopień'!$V$8:$V$591,'1_stopień'!$R$8:$R$591,D15,'1_stopień'!$AA$8:$AA$591,"CKZ Bielawa")</f>
        <v>0</v>
      </c>
      <c r="I15" s="394">
        <f>SUMIFS('1_stopień'!$U$8:$U$591,'1_stopień'!$R$8:$R$591,D15,'1_stopień'!$AA$8:$AA$591,"GCKZ Głogów")</f>
        <v>0</v>
      </c>
      <c r="J15" s="395">
        <f>SUMIFS('1_stopień'!$V$8:$V$591,'1_stopień'!$R$8:$R$591,D15,'1_stopień'!$AA$8:$AA$591,"GCKZ Głogów")</f>
        <v>0</v>
      </c>
      <c r="K15" s="394">
        <f>SUMIFS('1_stopień'!$U$8:$U$591,'1_stopień'!$R$8:$R$591,D15,'1_stopień'!$AA$8:$AA$591,"Jelenia Góra")</f>
        <v>0</v>
      </c>
      <c r="L15" s="395">
        <f>SUMIFS('1_stopień'!$V$8:$V$591,'1_stopień'!$R$8:$R$591,D15,'1_stopień'!$AA$8:$AA$591,"Jelenia Góra")</f>
        <v>0</v>
      </c>
      <c r="M15" s="394">
        <f>SUMIFS('1_stopień'!$U$8:$U$591,'1_stopień'!$R$8:$R$591,D15,'1_stopień'!$AA$8:$AA$591,"CKZ Wodzisław Śląski")</f>
        <v>0</v>
      </c>
      <c r="N15" s="395">
        <f>SUMIFS('1_stopień'!$V$8:$V$591,'1_stopień'!$R$8:$R$591,D15,'1_stopień'!$AA$8:$AA$591,"CKZ Wodzisłąw Śląski")</f>
        <v>0</v>
      </c>
      <c r="O15" s="394">
        <f>SUMIFS('1_stopień'!$U$8:$U$591,'1_stopień'!$R$8:$R$591,D15,'1_stopień'!$AA$8:$AA$591,"CKZ Kłodzko")</f>
        <v>0</v>
      </c>
      <c r="P15" s="395">
        <f>SUMIFS('1_stopień'!$V$8:$V$591,'1_stopień'!$R$8:$R$591,D15,'1_stopień'!$AA$8:$AA$591,"CKZ Kłodzko")</f>
        <v>0</v>
      </c>
      <c r="Q15" s="394">
        <f>SUMIFS('1_stopień'!$U$8:$U$591,'1_stopień'!$R$8:$R$591,D15,'1_stopień'!$AA$8:$AA$591,"CKZ Legnica")</f>
        <v>0</v>
      </c>
      <c r="R15" s="395">
        <f>SUMIFS('1_stopień'!$V$8:$V$591,'1_stopień'!$R$8:$R$591,D15,'1_stopień'!$AA$8:$AA$591,"CKZ Legnica")</f>
        <v>0</v>
      </c>
      <c r="S15" s="394">
        <f>SUMIFS('1_stopień'!$U$8:$U$591,'1_stopień'!$R$8:$R$591,D15,'1_stopień'!$AA$8:$AA$591,"CKZ Oleśnica")</f>
        <v>0</v>
      </c>
      <c r="T15" s="395">
        <f>SUMIFS('1_stopień'!$V$8:$V$591,'1_stopień'!$R$8:$R$591,D15,'1_stopień'!$AA$8:$AA$591,"CKZ Oleśnica")</f>
        <v>0</v>
      </c>
      <c r="U15" s="405">
        <f>SUMIFS('1_stopień'!$U$8:$U$591,'1_stopień'!$R$8:$R$591,D15,'1_stopień'!$AA$8:$AA$591,"CKZ Świdnica")</f>
        <v>23</v>
      </c>
      <c r="V15" s="395">
        <f>SUMIFS('1_stopień'!$V$8:$V$591,'1_stopień'!$R$8:$R$591,D15,'1_stopień'!$AA$8:$AA$591,"CKZ Świdnica")</f>
        <v>0</v>
      </c>
      <c r="W15" s="394">
        <f>SUMIFS('1_stopień'!$U$8:$U$591,'1_stopień'!$R$8:$R$591,D15,'1_stopień'!$AA$8:$AA$591,"CKZ Wołów")</f>
        <v>0</v>
      </c>
      <c r="X15" s="395">
        <f>SUMIFS('1_stopień'!$V$8:$V$591,'1_stopień'!$R$8:$R$591,D15,'1_stopień'!$AA$8:$AA$591,"CKZ Wołów")</f>
        <v>0</v>
      </c>
      <c r="Y15" s="394">
        <f>SUMIFS('1_stopień'!$U$8:$U$591,'1_stopień'!$R$8:$R$591,D15,'1_stopień'!$AA$8:$AA$591,"CKZ Ziębice")</f>
        <v>0</v>
      </c>
      <c r="Z15" s="395">
        <f>SUMIFS('1_stopień'!$V$8:$V$591,'1_stopień'!$R$8:$R$591,D15,'1_stopień'!$AA$8:$AA$591,"CKZ Ziębice")</f>
        <v>0</v>
      </c>
      <c r="AA15" s="394">
        <f>SUMIFS('1_stopień'!$U$8:$U$591,'1_stopień'!$R$8:$R$591,D15,'1_stopień'!$AA$8:$AA$591,"CKZ Dobrodzień")</f>
        <v>0</v>
      </c>
      <c r="AB15" s="395">
        <f>SUMIFS('1_stopień'!$V$8:$V$591,'1_stopień'!$R$8:$R$591,D15,'1_stopień'!$AA$8:$AA$591,"CKZ Dobrodzień")</f>
        <v>0</v>
      </c>
      <c r="AC15" s="394">
        <f>SUMIFS('1_stopień'!$U$8:$U$591,'1_stopień'!$R$8:$R$591,D15,'1_stopień'!$AA$8:$AA$591,"TOYOTA")</f>
        <v>0</v>
      </c>
      <c r="AD15" s="395">
        <f>SUMIFS('1_stopień'!$V$8:$V$591,'1_stopień'!$R$8:$R$591,D15,'1_stopień'!$AA$8:$AA$591,"TOYOTA")</f>
        <v>0</v>
      </c>
      <c r="AE15" s="394">
        <f>SUMIFS('1_stopień'!$U$8:$U$591,'1_stopień'!$R$8:$R$591,D15,'1_stopień'!$AA$8:$AA$591,"CKZ Kędzierzyn-Koźle")</f>
        <v>0</v>
      </c>
      <c r="AF15" s="395">
        <f>SUMIFS('1_stopień'!$V$8:$V$591,'1_stopień'!$R$8:$R$591,D15,'1_stopień'!$AA$8:$AA$591,"CKZ Kędzierzyn-Koźle")</f>
        <v>0</v>
      </c>
      <c r="AG15" s="394">
        <f>SUMIFS('1_stopień'!$U$8:$U$591,'1_stopień'!$R$8:$R$591,D15,'1_stopień'!$AA$8:$AA$591,"ZSB Bolesławiec")</f>
        <v>0</v>
      </c>
      <c r="AH15" s="395">
        <f>SUMIFS('1_stopień'!$V$8:$V$591,'1_stopień'!$R$8:$R$591,D15,'1_stopień'!$AA$8:$AA$591,"ZSB Bolesławiec")</f>
        <v>0</v>
      </c>
      <c r="AI15" s="394">
        <f>SUMIFS('1_stopień'!$U$8:$U$591,'1_stopień'!$R$8:$R$591,D15,'1_stopień'!$AA$8:$AA$591,"CKZ Krotoszyn")</f>
        <v>0</v>
      </c>
      <c r="AJ15" s="395">
        <f>SUMIFS('1_stopień'!$V$8:$V$591,'1_stopień'!$R$8:$R$591,D15,'1_stopień'!$AA$8:$AA$591,"CKZ Krotoszyn")</f>
        <v>0</v>
      </c>
      <c r="AK15" s="394">
        <f>SUMIFS('1_stopień'!$U$8:$U$591,'1_stopień'!$R$8:$R$591,D15,'1_stopień'!$AA$8:$AA$591,"CKZ Olkusz")</f>
        <v>0</v>
      </c>
      <c r="AL15" s="395">
        <f>SUMIFS('1_stopień'!$V$8:$V$591,'1_stopień'!$R$8:$R$591,D15,'1_stopień'!$AA$8:$AA$591,"CKZ Olkusz")</f>
        <v>0</v>
      </c>
      <c r="AM15" s="394">
        <f>SUMIFS('1_stopień'!$U$8:$U$591,'1_stopień'!$R$8:$R$591,D15,'1_stopień'!$AA$8:$AA$591,"CKZ Wschowa")</f>
        <v>1</v>
      </c>
      <c r="AN15" s="395">
        <f>SUMIFS('1_stopień'!$V$8:$V$591,'1_stopień'!$R$8:$R$591,D15,'1_stopień'!$AA$8:$AA$591,"CKZ Wschowa")</f>
        <v>0</v>
      </c>
      <c r="AO15" s="394">
        <f>SUMIFS('1_stopień'!$U$8:$U$591,'1_stopień'!$R$8:$R$591,D15,'1_stopień'!$AA$8:$AA$591,"CKZ Zielona Góra")</f>
        <v>0</v>
      </c>
      <c r="AP15" s="395">
        <f>SUMIFS('1_stopień'!$V$8:$V$591,'1_stopień'!$R$8:$R$591,D15,'1_stopień'!$AA$8:$AA$591,"CKZ Zielona Góra")</f>
        <v>0</v>
      </c>
      <c r="AQ15" s="394">
        <f>SUMIFS('1_stopień'!$U$8:$U$591,'1_stopień'!$R$8:$R$591,D15,'1_stopień'!$AA$8:$AA$591,"Rzemieślnicza Wałbrzych")</f>
        <v>0</v>
      </c>
      <c r="AR15" s="395">
        <f>SUMIFS('1_stopień'!$V$8:$V$591,'1_stopień'!$R$8:$R$591,D15,'1_stopień'!$AA$8:$AA$591,"Rzemieślnicza Wałbrzych")</f>
        <v>0</v>
      </c>
      <c r="AS15" s="394">
        <f>SUMIFS('1_stopień'!$U$8:$U$591,'1_stopień'!$R$8:$R$591,D15,'1_stopień'!$AA$8:$AA$591,"CKZ Mosina")</f>
        <v>0</v>
      </c>
      <c r="AT15" s="395">
        <f>SUMIFS('1_stopień'!$V$8:$V$591,'1_stopień'!$R$8:$R$591,D15,'1_stopień'!$AA$8:$AA$591,"CKZ Mosina")</f>
        <v>0</v>
      </c>
      <c r="AU15" s="394">
        <f>SUMIFS('1_stopień'!$U$8:$U$591,'1_stopień'!$R$8:$R$591,D15,'1_stopień'!$AA$8:$AA$591,"CKZ Słupsk")</f>
        <v>0</v>
      </c>
      <c r="AV15" s="395">
        <f>SUMIFS('1_stopień'!$V$8:$V$591,'1_stopień'!$R$8:$R$591,D15,'1_stopień'!$AA$8:$AA$591,"CKZ Słupsk")</f>
        <v>0</v>
      </c>
      <c r="AW15" s="394">
        <f>SUMIFS('1_stopień'!$U$8:$U$591,'1_stopień'!$R$8:$R$591,D15,'1_stopień'!$AA$8:$AA$591,"CKZ Opole")</f>
        <v>0</v>
      </c>
      <c r="AX15" s="395">
        <f>SUMIFS('1_stopień'!$V$8:$V$591,'1_stopień'!$R$8:$R$591,D15,'1_stopień'!$AA$8:$AA$591,"CKZ Opole")</f>
        <v>0</v>
      </c>
      <c r="AY15" s="394">
        <f>SUMIFS('1_stopień'!$U$8:$U$591,'1_stopień'!$R$8:$R$591,D15,'1_stopień'!$AA$8:$AA$591,"CKZ Nowy Targ")</f>
        <v>0</v>
      </c>
      <c r="AZ15" s="395">
        <f>SUMIFS('1_stopień'!$V$8:$V$591,'1_stopień'!$R$8:$R$591,D15,'1_stopień'!$AA$8:$AA$591,"CKZ Nowy Targ")</f>
        <v>0</v>
      </c>
      <c r="BA15" s="394">
        <f>SUMIFS('1_stopień'!$U$8:$U$591,'1_stopień'!$R$8:$R$591,D15,'1_stopień'!$AA$8:$AA$591,"Brzeg Dolny")</f>
        <v>0</v>
      </c>
      <c r="BB15" s="395">
        <f>SUMIFS('1_stopień'!$V$8:$V$591,'1_stopień'!$R$8:$R$591,D15,'1_stopień'!$AA$8:$AA$591,"Brzeg Dolny")</f>
        <v>0</v>
      </c>
      <c r="BC15" s="394">
        <f>SUMIFS('1_stopień'!$U$8:$U$591,'1_stopień'!$R$8:$R$591,D15,'1_stopień'!$AA$8:$AA$591,"CKZ Gniezno")</f>
        <v>0</v>
      </c>
      <c r="BD15" s="395">
        <f>SUMIFS('1_stopień'!$V$8:$V$591,'1_stopień'!$R$8:$R$591,D15,'1_stopień'!$AA$8:$AA$591,"CKZ Gniezno")</f>
        <v>0</v>
      </c>
      <c r="BE15" s="394">
        <f>SUMIFS('1_stopień'!$U$8:$U$591,'1_stopień'!$R$8:$R$591,D15,'1_stopień'!$AA$8:$AA$591,"CKZ Dębica")</f>
        <v>0</v>
      </c>
      <c r="BF15" s="395">
        <f>SUMIFS('1_stopień'!$V$8:$V$591,'1_stopień'!$R$8:$R$591,D15,'1_stopień'!$AA$8:$AA$591,"CKZ Dębicaica")</f>
        <v>0</v>
      </c>
      <c r="BG15" s="394">
        <f>SUMIFS('1_stopień'!$U$8:$U$591,'1_stopień'!$R$8:$R$591,D15,'1_stopień'!$AA$8:$AA$591,"CKZ Gliwice")</f>
        <v>0</v>
      </c>
      <c r="BH15" s="395">
        <f>SUMIFS('1_stopień'!$V$8:$V$591,'1_stopień'!$R$8:$R$591,D15,'1_stopień'!$AA$8:$AA$591,"CKZ Gliwice")</f>
        <v>0</v>
      </c>
      <c r="BI15" s="394">
        <f>SUMIFS('1_stopień'!$U$8:$U$591,'1_stopień'!$R$8:$R$591,D15,'1_stopień'!$AA$8:$AA$591,"szkoła")</f>
        <v>0</v>
      </c>
      <c r="BJ15" s="392">
        <f t="shared" si="0"/>
        <v>24</v>
      </c>
      <c r="BK15" s="182">
        <f t="shared" si="1"/>
        <v>0</v>
      </c>
    </row>
    <row r="16" spans="1:63" ht="22.5" hidden="1">
      <c r="B16" s="17" t="s">
        <v>468</v>
      </c>
      <c r="C16" s="18">
        <v>712906</v>
      </c>
      <c r="D16" s="18" t="s">
        <v>682</v>
      </c>
      <c r="E16" s="17" t="s">
        <v>574</v>
      </c>
      <c r="F16" s="397">
        <f>SUMIF('1_stopień'!R$8:R$591,D16,'1_stopień'!U$8:U$591)</f>
        <v>3</v>
      </c>
      <c r="G16" s="394">
        <f>SUMIFS('1_stopień'!$U$8:$U$591,'1_stopień'!$R$8:$R$591,D16,'1_stopień'!$AA$8:$AA$591,"CKZ Bielawa")</f>
        <v>0</v>
      </c>
      <c r="H16" s="396">
        <f>SUMIFS('1_stopień'!$V$8:$V$591,'1_stopień'!$R$8:$R$591,D16,'1_stopień'!$AA$8:$AA$591,"CKZ Bielawa")</f>
        <v>0</v>
      </c>
      <c r="I16" s="394">
        <f>SUMIFS('1_stopień'!$U$8:$U$591,'1_stopień'!$R$8:$R$591,D16,'1_stopień'!$AA$8:$AA$591,"GCKZ Głogów")</f>
        <v>0</v>
      </c>
      <c r="J16" s="395">
        <f>SUMIFS('1_stopień'!$V$8:$V$591,'1_stopień'!$R$8:$R$591,D16,'1_stopień'!$AA$8:$AA$591,"GCKZ Głogów")</f>
        <v>0</v>
      </c>
      <c r="K16" s="394">
        <f>SUMIFS('1_stopień'!$U$8:$U$591,'1_stopień'!$R$8:$R$591,D16,'1_stopień'!$AA$8:$AA$591,"Jelenia Góra")</f>
        <v>0</v>
      </c>
      <c r="L16" s="395">
        <f>SUMIFS('1_stopień'!$V$8:$V$591,'1_stopień'!$R$8:$R$591,D16,'1_stopień'!$AA$8:$AA$591,"Jelenia Góra")</f>
        <v>0</v>
      </c>
      <c r="M16" s="394">
        <f>SUMIFS('1_stopień'!$U$8:$U$591,'1_stopień'!$R$8:$R$591,D16,'1_stopień'!$AA$8:$AA$591,"CKZ Wodzisław Śląski")</f>
        <v>0</v>
      </c>
      <c r="N16" s="395">
        <f>SUMIFS('1_stopień'!$V$8:$V$591,'1_stopień'!$R$8:$R$591,D16,'1_stopień'!$AA$8:$AA$591,"CKZ Wodzisłąw Śląski")</f>
        <v>0</v>
      </c>
      <c r="O16" s="394">
        <f>SUMIFS('1_stopień'!$U$8:$U$591,'1_stopień'!$R$8:$R$591,D16,'1_stopień'!$AA$8:$AA$591,"CKZ Kłodzko")</f>
        <v>0</v>
      </c>
      <c r="P16" s="395">
        <f>SUMIFS('1_stopień'!$V$8:$V$591,'1_stopień'!$R$8:$R$591,D16,'1_stopień'!$AA$8:$AA$591,"CKZ Kłodzko")</f>
        <v>0</v>
      </c>
      <c r="Q16" s="394">
        <f>SUMIFS('1_stopień'!$U$8:$U$591,'1_stopień'!$R$8:$R$591,D16,'1_stopień'!$AA$8:$AA$591,"CKZ Legnica")</f>
        <v>0</v>
      </c>
      <c r="R16" s="395">
        <f>SUMIFS('1_stopień'!$V$8:$V$591,'1_stopień'!$R$8:$R$591,D16,'1_stopień'!$AA$8:$AA$591,"CKZ Legnica")</f>
        <v>0</v>
      </c>
      <c r="S16" s="394">
        <f>SUMIFS('1_stopień'!$U$8:$U$591,'1_stopień'!$R$8:$R$591,D16,'1_stopień'!$AA$8:$AA$591,"CKZ Oleśnica")</f>
        <v>0</v>
      </c>
      <c r="T16" s="395">
        <f>SUMIFS('1_stopień'!$V$8:$V$591,'1_stopień'!$R$8:$R$591,D16,'1_stopień'!$AA$8:$AA$591,"CKZ Oleśnica")</f>
        <v>0</v>
      </c>
      <c r="U16" s="394">
        <f>SUMIFS('1_stopień'!$U$8:$U$591,'1_stopień'!$R$8:$R$591,D16,'1_stopień'!$AA$8:$AA$591,"CKZ Świdnica")</f>
        <v>0</v>
      </c>
      <c r="V16" s="395">
        <f>SUMIFS('1_stopień'!$V$8:$V$591,'1_stopień'!$R$8:$R$591,D16,'1_stopień'!$AA$8:$AA$591,"CKZ Świdnica")</f>
        <v>0</v>
      </c>
      <c r="W16" s="394">
        <f>SUMIFS('1_stopień'!$U$8:$U$591,'1_stopień'!$R$8:$R$591,D16,'1_stopień'!$AA$8:$AA$591,"CKZ Wołów")</f>
        <v>0</v>
      </c>
      <c r="X16" s="395">
        <f>SUMIFS('1_stopień'!$V$8:$V$591,'1_stopień'!$R$8:$R$591,D16,'1_stopień'!$AA$8:$AA$591,"CKZ Wołów")</f>
        <v>0</v>
      </c>
      <c r="Y16" s="394">
        <f>SUMIFS('1_stopień'!$U$8:$U$591,'1_stopień'!$R$8:$R$591,D16,'1_stopień'!$AA$8:$AA$591,"CKZ Ziębice")</f>
        <v>0</v>
      </c>
      <c r="Z16" s="395">
        <f>SUMIFS('1_stopień'!$V$8:$V$591,'1_stopień'!$R$8:$R$591,D16,'1_stopień'!$AA$8:$AA$591,"CKZ Ziębice")</f>
        <v>0</v>
      </c>
      <c r="AA16" s="394">
        <f>SUMIFS('1_stopień'!$U$8:$U$591,'1_stopień'!$R$8:$R$591,D16,'1_stopień'!$AA$8:$AA$591,"CKZ Dobrodzień")</f>
        <v>0</v>
      </c>
      <c r="AB16" s="395">
        <f>SUMIFS('1_stopień'!$V$8:$V$591,'1_stopień'!$R$8:$R$591,D16,'1_stopień'!$AA$8:$AA$591,"CKZ Dobrodzień")</f>
        <v>0</v>
      </c>
      <c r="AC16" s="394">
        <f>SUMIFS('1_stopień'!$U$8:$U$591,'1_stopień'!$R$8:$R$591,D16,'1_stopień'!$AA$8:$AA$591,"TOYOTA")</f>
        <v>0</v>
      </c>
      <c r="AD16" s="395">
        <f>SUMIFS('1_stopień'!$V$8:$V$591,'1_stopień'!$R$8:$R$591,D16,'1_stopień'!$AA$8:$AA$591,"TOYOTA")</f>
        <v>0</v>
      </c>
      <c r="AE16" s="394">
        <f>SUMIFS('1_stopień'!$U$8:$U$591,'1_stopień'!$R$8:$R$591,D16,'1_stopień'!$AA$8:$AA$591,"CKZ Kędzierzyn-Koźle")</f>
        <v>0</v>
      </c>
      <c r="AF16" s="395">
        <f>SUMIFS('1_stopień'!$V$8:$V$591,'1_stopień'!$R$8:$R$591,D16,'1_stopień'!$AA$8:$AA$591,"CKZ Kędzierzyn-Koźle")</f>
        <v>0</v>
      </c>
      <c r="AG16" s="394">
        <f>SUMIFS('1_stopień'!$U$8:$U$591,'1_stopień'!$R$8:$R$591,D16,'1_stopień'!$AA$8:$AA$591,"ZSB Bolesławiec")</f>
        <v>0</v>
      </c>
      <c r="AH16" s="395">
        <f>SUMIFS('1_stopień'!$V$8:$V$591,'1_stopień'!$R$8:$R$591,D16,'1_stopień'!$AA$8:$AA$591,"ZSB Bolesławiec")</f>
        <v>0</v>
      </c>
      <c r="AI16" s="394">
        <f>SUMIFS('1_stopień'!$U$8:$U$591,'1_stopień'!$R$8:$R$591,D16,'1_stopień'!$AA$8:$AA$591,"CKZ Krotoszyn")</f>
        <v>0</v>
      </c>
      <c r="AJ16" s="395">
        <f>SUMIFS('1_stopień'!$V$8:$V$591,'1_stopień'!$R$8:$R$591,D16,'1_stopień'!$AA$8:$AA$591,"CKZ Krotoszyn")</f>
        <v>0</v>
      </c>
      <c r="AK16" s="394">
        <f>SUMIFS('1_stopień'!$U$8:$U$591,'1_stopień'!$R$8:$R$591,D16,'1_stopień'!$AA$8:$AA$591,"CKZ Olkusz")</f>
        <v>0</v>
      </c>
      <c r="AL16" s="395">
        <f>SUMIFS('1_stopień'!$V$8:$V$591,'1_stopień'!$R$8:$R$591,D16,'1_stopień'!$AA$8:$AA$591,"CKZ Olkusz")</f>
        <v>0</v>
      </c>
      <c r="AM16" s="394">
        <f>SUMIFS('1_stopień'!$U$8:$U$591,'1_stopień'!$R$8:$R$591,D16,'1_stopień'!$AA$8:$AA$591,"CKZ Wschowa")</f>
        <v>3</v>
      </c>
      <c r="AN16" s="395">
        <f>SUMIFS('1_stopień'!$V$8:$V$591,'1_stopień'!$R$8:$R$591,D16,'1_stopień'!$AA$8:$AA$591,"CKZ Wschowa")</f>
        <v>0</v>
      </c>
      <c r="AO16" s="394">
        <f>SUMIFS('1_stopień'!$U$8:$U$591,'1_stopień'!$R$8:$R$591,D16,'1_stopień'!$AA$8:$AA$591,"CKZ Zielona Góra")</f>
        <v>0</v>
      </c>
      <c r="AP16" s="395">
        <f>SUMIFS('1_stopień'!$V$8:$V$591,'1_stopień'!$R$8:$R$591,D16,'1_stopień'!$AA$8:$AA$591,"CKZ Zielona Góra")</f>
        <v>0</v>
      </c>
      <c r="AQ16" s="394">
        <f>SUMIFS('1_stopień'!$U$8:$U$591,'1_stopień'!$R$8:$R$591,D16,'1_stopień'!$AA$8:$AA$591,"Rzemieślnicza Wałbrzych")</f>
        <v>0</v>
      </c>
      <c r="AR16" s="395">
        <f>SUMIFS('1_stopień'!$V$8:$V$591,'1_stopień'!$R$8:$R$591,D16,'1_stopień'!$AA$8:$AA$591,"Rzemieślnicza Wałbrzych")</f>
        <v>0</v>
      </c>
      <c r="AS16" s="394">
        <f>SUMIFS('1_stopień'!$U$8:$U$591,'1_stopień'!$R$8:$R$591,D16,'1_stopień'!$AA$8:$AA$591,"CKZ Mosina")</f>
        <v>0</v>
      </c>
      <c r="AT16" s="395">
        <f>SUMIFS('1_stopień'!$V$8:$V$591,'1_stopień'!$R$8:$R$591,D16,'1_stopień'!$AA$8:$AA$591,"CKZ Mosina")</f>
        <v>0</v>
      </c>
      <c r="AU16" s="394">
        <f>SUMIFS('1_stopień'!$U$8:$U$591,'1_stopień'!$R$8:$R$591,D16,'1_stopień'!$AA$8:$AA$591,"CKZ Słupsk")</f>
        <v>0</v>
      </c>
      <c r="AV16" s="395">
        <f>SUMIFS('1_stopień'!$V$8:$V$591,'1_stopień'!$R$8:$R$591,D16,'1_stopień'!$AA$8:$AA$591,"CKZ Słupsk")</f>
        <v>0</v>
      </c>
      <c r="AW16" s="394">
        <f>SUMIFS('1_stopień'!$U$8:$U$591,'1_stopień'!$R$8:$R$591,D16,'1_stopień'!$AA$8:$AA$591,"CKZ Opole")</f>
        <v>0</v>
      </c>
      <c r="AX16" s="395">
        <f>SUMIFS('1_stopień'!$V$8:$V$591,'1_stopień'!$R$8:$R$591,D16,'1_stopień'!$AA$8:$AA$591,"CKZ Opole")</f>
        <v>0</v>
      </c>
      <c r="AY16" s="394">
        <f>SUMIFS('1_stopień'!$U$8:$U$591,'1_stopień'!$R$8:$R$591,D16,'1_stopień'!$AA$8:$AA$591,"CKZ Nowy Targ")</f>
        <v>0</v>
      </c>
      <c r="AZ16" s="395">
        <f>SUMIFS('1_stopień'!$V$8:$V$591,'1_stopień'!$R$8:$R$591,D16,'1_stopień'!$AA$8:$AA$591,"CKZ Nowy Targ")</f>
        <v>0</v>
      </c>
      <c r="BA16" s="394">
        <f>SUMIFS('1_stopień'!$U$8:$U$591,'1_stopień'!$R$8:$R$591,D16,'1_stopień'!$AA$8:$AA$591,"Brzeg Dolny")</f>
        <v>0</v>
      </c>
      <c r="BB16" s="395">
        <f>SUMIFS('1_stopień'!$V$8:$V$591,'1_stopień'!$R$8:$R$591,D16,'1_stopień'!$AA$8:$AA$591,"Brzeg Dolny")</f>
        <v>0</v>
      </c>
      <c r="BC16" s="394">
        <f>SUMIFS('1_stopień'!$U$8:$U$591,'1_stopień'!$R$8:$R$591,D16,'1_stopień'!$AA$8:$AA$591,"CKZ Gniezno")</f>
        <v>0</v>
      </c>
      <c r="BD16" s="395">
        <f>SUMIFS('1_stopień'!$V$8:$V$591,'1_stopień'!$R$8:$R$591,D16,'1_stopień'!$AA$8:$AA$591,"CKZ Gniezno")</f>
        <v>0</v>
      </c>
      <c r="BE16" s="394">
        <f>SUMIFS('1_stopień'!$U$8:$U$591,'1_stopień'!$R$8:$R$591,D16,'1_stopień'!$AA$8:$AA$591,"CKZ Dębica")</f>
        <v>0</v>
      </c>
      <c r="BF16" s="395">
        <f>SUMIFS('1_stopień'!$V$8:$V$591,'1_stopień'!$R$8:$R$591,D16,'1_stopień'!$AA$8:$AA$591,"CKZ Dębicaica")</f>
        <v>0</v>
      </c>
      <c r="BG16" s="394">
        <f>SUMIFS('1_stopień'!$U$8:$U$591,'1_stopień'!$R$8:$R$591,D16,'1_stopień'!$AA$8:$AA$591,"CKZ Gliwice")</f>
        <v>0</v>
      </c>
      <c r="BH16" s="395">
        <f>SUMIFS('1_stopień'!$V$8:$V$591,'1_stopień'!$R$8:$R$591,D16,'1_stopień'!$AA$8:$AA$591,"CKZ Gliwice")</f>
        <v>0</v>
      </c>
      <c r="BI16" s="394">
        <f>SUMIFS('1_stopień'!$U$8:$U$591,'1_stopień'!$R$8:$R$591,D16,'1_stopień'!$AA$8:$AA$591,"szkoła")</f>
        <v>0</v>
      </c>
      <c r="BJ16" s="392">
        <f t="shared" si="0"/>
        <v>3</v>
      </c>
      <c r="BK16" s="182">
        <f t="shared" si="1"/>
        <v>0</v>
      </c>
    </row>
    <row r="17" spans="2:63" ht="21" hidden="1" customHeight="1">
      <c r="B17" s="17" t="s">
        <v>180</v>
      </c>
      <c r="C17" s="18">
        <v>712905</v>
      </c>
      <c r="D17" s="18" t="s">
        <v>60</v>
      </c>
      <c r="E17" s="17" t="s">
        <v>575</v>
      </c>
      <c r="F17" s="397">
        <f>SUMIF('1_stopień'!R$8:R$591,D17,'1_stopień'!U$8:U$591)</f>
        <v>35</v>
      </c>
      <c r="G17" s="394">
        <f>SUMIFS('1_stopień'!$U$8:$U$591,'1_stopień'!$R$8:$R$591,D17,'1_stopień'!$AA$8:$AA$591,"CKZ Bielawa")</f>
        <v>0</v>
      </c>
      <c r="H17" s="396">
        <f>SUMIFS('1_stopień'!$V$8:$V$591,'1_stopień'!$R$8:$R$591,D17,'1_stopień'!$AA$8:$AA$591,"CKZ Bielawa")</f>
        <v>0</v>
      </c>
      <c r="I17" s="394">
        <f>SUMIFS('1_stopień'!$U$8:$U$591,'1_stopień'!$R$8:$R$591,D17,'1_stopień'!$AA$8:$AA$591,"GCKZ Głogów")</f>
        <v>0</v>
      </c>
      <c r="J17" s="395">
        <f>SUMIFS('1_stopień'!$V$8:$V$591,'1_stopień'!$R$8:$R$591,D17,'1_stopień'!$AA$8:$AA$591,"GCKZ Głogów")</f>
        <v>0</v>
      </c>
      <c r="K17" s="394">
        <f>SUMIFS('1_stopień'!$U$8:$U$591,'1_stopień'!$R$8:$R$591,D17,'1_stopień'!$AA$8:$AA$591,"Jelenia Góra")</f>
        <v>0</v>
      </c>
      <c r="L17" s="395">
        <f>SUMIFS('1_stopień'!$V$8:$V$591,'1_stopień'!$R$8:$R$591,D17,'1_stopień'!$AA$8:$AA$591,"Jelenia Góra")</f>
        <v>0</v>
      </c>
      <c r="M17" s="394">
        <f>SUMIFS('1_stopień'!$U$8:$U$591,'1_stopień'!$R$8:$R$591,D17,'1_stopień'!$AA$8:$AA$591,"CKZ Wodzisław Śląski")</f>
        <v>0</v>
      </c>
      <c r="N17" s="395">
        <f>SUMIFS('1_stopień'!$V$8:$V$591,'1_stopień'!$R$8:$R$591,D17,'1_stopień'!$AA$8:$AA$591,"CKZ Wodzisłąw Śląski")</f>
        <v>0</v>
      </c>
      <c r="O17" s="394">
        <f>SUMIFS('1_stopień'!$U$8:$U$591,'1_stopień'!$R$8:$R$591,D17,'1_stopień'!$AA$8:$AA$591,"CKZ Kłodzko")</f>
        <v>0</v>
      </c>
      <c r="P17" s="395">
        <f>SUMIFS('1_stopień'!$V$8:$V$591,'1_stopień'!$R$8:$R$591,D17,'1_stopień'!$AA$8:$AA$591,"CKZ Kłodzko")</f>
        <v>0</v>
      </c>
      <c r="Q17" s="394">
        <f>SUMIFS('1_stopień'!$U$8:$U$591,'1_stopień'!$R$8:$R$591,D17,'1_stopień'!$AA$8:$AA$591,"CKZ Legnica")</f>
        <v>0</v>
      </c>
      <c r="R17" s="395">
        <f>SUMIFS('1_stopień'!$V$8:$V$591,'1_stopień'!$R$8:$R$591,D17,'1_stopień'!$AA$8:$AA$591,"CKZ Legnica")</f>
        <v>0</v>
      </c>
      <c r="S17" s="394">
        <f>SUMIFS('1_stopień'!$U$8:$U$591,'1_stopień'!$R$8:$R$591,D17,'1_stopień'!$AA$8:$AA$591,"CKZ Oleśnica")</f>
        <v>0</v>
      </c>
      <c r="T17" s="395">
        <f>SUMIFS('1_stopień'!$V$8:$V$591,'1_stopień'!$R$8:$R$591,D17,'1_stopień'!$AA$8:$AA$591,"CKZ Oleśnica")</f>
        <v>0</v>
      </c>
      <c r="U17" s="394">
        <f>SUMIFS('1_stopień'!$U$8:$U$591,'1_stopień'!$R$8:$R$591,D17,'1_stopień'!$AA$8:$AA$591,"CKZ Świdnica")</f>
        <v>0</v>
      </c>
      <c r="V17" s="395">
        <f>SUMIFS('1_stopień'!$V$8:$V$591,'1_stopień'!$R$8:$R$591,D17,'1_stopień'!$AA$8:$AA$591,"CKZ Świdnica")</f>
        <v>0</v>
      </c>
      <c r="W17" s="394">
        <f>SUMIFS('1_stopień'!$U$8:$U$591,'1_stopień'!$R$8:$R$591,D17,'1_stopień'!$AA$8:$AA$591,"CKZ Wołów")</f>
        <v>0</v>
      </c>
      <c r="X17" s="395">
        <f>SUMIFS('1_stopień'!$V$8:$V$591,'1_stopień'!$R$8:$R$591,D17,'1_stopień'!$AA$8:$AA$591,"CKZ Wołów")</f>
        <v>0</v>
      </c>
      <c r="Y17" s="394">
        <f>SUMIFS('1_stopień'!$U$8:$U$591,'1_stopień'!$R$8:$R$591,D17,'1_stopień'!$AA$8:$AA$591,"CKZ Ziębice")</f>
        <v>0</v>
      </c>
      <c r="Z17" s="395">
        <f>SUMIFS('1_stopień'!$V$8:$V$591,'1_stopień'!$R$8:$R$591,D17,'1_stopień'!$AA$8:$AA$591,"CKZ Ziębice")</f>
        <v>0</v>
      </c>
      <c r="AA17" s="394">
        <f>SUMIFS('1_stopień'!$U$8:$U$591,'1_stopień'!$R$8:$R$591,D17,'1_stopień'!$AA$8:$AA$591,"CKZ Dobrodzień")</f>
        <v>0</v>
      </c>
      <c r="AB17" s="395">
        <f>SUMIFS('1_stopień'!$V$8:$V$591,'1_stopień'!$R$8:$R$591,D17,'1_stopień'!$AA$8:$AA$591,"CKZ Dobrodzień")</f>
        <v>0</v>
      </c>
      <c r="AC17" s="394">
        <f>SUMIFS('1_stopień'!$U$8:$U$591,'1_stopień'!$R$8:$R$591,D17,'1_stopień'!$AA$8:$AA$591,"TOYOTA")</f>
        <v>0</v>
      </c>
      <c r="AD17" s="395">
        <f>SUMIFS('1_stopień'!$V$8:$V$591,'1_stopień'!$R$8:$R$591,D17,'1_stopień'!$AA$8:$AA$591,"TOYOTA")</f>
        <v>0</v>
      </c>
      <c r="AE17" s="394">
        <f>SUMIFS('1_stopień'!$U$8:$U$591,'1_stopień'!$R$8:$R$591,D17,'1_stopień'!$AA$8:$AA$591,"CKZ Kędzierzyn-Koźle")</f>
        <v>0</v>
      </c>
      <c r="AF17" s="395">
        <f>SUMIFS('1_stopień'!$V$8:$V$591,'1_stopień'!$R$8:$R$591,D17,'1_stopień'!$AA$8:$AA$591,"CKZ Kędzierzyn-Koźle")</f>
        <v>0</v>
      </c>
      <c r="AG17" s="394">
        <f>SUMIFS('1_stopień'!$U$8:$U$591,'1_stopień'!$R$8:$R$591,D17,'1_stopień'!$AA$8:$AA$591,"ZSB Bolesławiec")</f>
        <v>0</v>
      </c>
      <c r="AH17" s="395">
        <f>SUMIFS('1_stopień'!$V$8:$V$591,'1_stopień'!$R$8:$R$591,D17,'1_stopień'!$AA$8:$AA$591,"ZSB Bolesławiec")</f>
        <v>0</v>
      </c>
      <c r="AI17" s="394">
        <f>SUMIFS('1_stopień'!$U$8:$U$591,'1_stopień'!$R$8:$R$591,D17,'1_stopień'!$AA$8:$AA$591,"CKZ Krotoszyn")</f>
        <v>0</v>
      </c>
      <c r="AJ17" s="395">
        <f>SUMIFS('1_stopień'!$V$8:$V$591,'1_stopień'!$R$8:$R$591,D17,'1_stopień'!$AA$8:$AA$591,"CKZ Krotoszyn")</f>
        <v>0</v>
      </c>
      <c r="AK17" s="394">
        <f>SUMIFS('1_stopień'!$U$8:$U$591,'1_stopień'!$R$8:$R$591,D17,'1_stopień'!$AA$8:$AA$591,"CKZ Olkusz")</f>
        <v>0</v>
      </c>
      <c r="AL17" s="395">
        <f>SUMIFS('1_stopień'!$V$8:$V$591,'1_stopień'!$R$8:$R$591,D17,'1_stopień'!$AA$8:$AA$591,"CKZ Olkusz")</f>
        <v>0</v>
      </c>
      <c r="AM17" s="394">
        <f>SUMIFS('1_stopień'!$U$8:$U$591,'1_stopień'!$R$8:$R$591,D17,'1_stopień'!$AA$8:$AA$591,"CKZ Wschowa")</f>
        <v>25</v>
      </c>
      <c r="AN17" s="395">
        <f>SUMIFS('1_stopień'!$V$8:$V$591,'1_stopień'!$R$8:$R$591,D17,'1_stopień'!$AA$8:$AA$591,"CKZ Wschowa")</f>
        <v>1</v>
      </c>
      <c r="AO17" s="394">
        <f>SUMIFS('1_stopień'!$U$8:$U$591,'1_stopień'!$R$8:$R$591,D17,'1_stopień'!$AA$8:$AA$591,"CKZ Zielona Góra")</f>
        <v>7</v>
      </c>
      <c r="AP17" s="395">
        <f>SUMIFS('1_stopień'!$V$8:$V$591,'1_stopień'!$R$8:$R$591,D17,'1_stopień'!$AA$8:$AA$591,"CKZ Zielona Góra")</f>
        <v>0</v>
      </c>
      <c r="AQ17" s="394">
        <f>SUMIFS('1_stopień'!$U$8:$U$591,'1_stopień'!$R$8:$R$591,D17,'1_stopień'!$AA$8:$AA$591,"Rzemieślnicza Wałbrzych")</f>
        <v>3</v>
      </c>
      <c r="AR17" s="395">
        <f>SUMIFS('1_stopień'!$V$8:$V$591,'1_stopień'!$R$8:$R$591,D17,'1_stopień'!$AA$8:$AA$591,"Rzemieślnicza Wałbrzych")</f>
        <v>0</v>
      </c>
      <c r="AS17" s="394">
        <f>SUMIFS('1_stopień'!$U$8:$U$591,'1_stopień'!$R$8:$R$591,D17,'1_stopień'!$AA$8:$AA$591,"CKZ Mosina")</f>
        <v>0</v>
      </c>
      <c r="AT17" s="395">
        <f>SUMIFS('1_stopień'!$V$8:$V$591,'1_stopień'!$R$8:$R$591,D17,'1_stopień'!$AA$8:$AA$591,"CKZ Mosina")</f>
        <v>0</v>
      </c>
      <c r="AU17" s="394">
        <f>SUMIFS('1_stopień'!$U$8:$U$591,'1_stopień'!$R$8:$R$591,D17,'1_stopień'!$AA$8:$AA$591,"CKZ Słupsk")</f>
        <v>0</v>
      </c>
      <c r="AV17" s="395">
        <f>SUMIFS('1_stopień'!$V$8:$V$591,'1_stopień'!$R$8:$R$591,D17,'1_stopień'!$AA$8:$AA$591,"CKZ Słupsk")</f>
        <v>0</v>
      </c>
      <c r="AW17" s="394">
        <f>SUMIFS('1_stopień'!$U$8:$U$591,'1_stopień'!$R$8:$R$591,D17,'1_stopień'!$AA$8:$AA$591,"CKZ Opole")</f>
        <v>0</v>
      </c>
      <c r="AX17" s="395">
        <f>SUMIFS('1_stopień'!$V$8:$V$591,'1_stopień'!$R$8:$R$591,D17,'1_stopień'!$AA$8:$AA$591,"CKZ Opole")</f>
        <v>0</v>
      </c>
      <c r="AY17" s="394">
        <f>SUMIFS('1_stopień'!$U$8:$U$591,'1_stopień'!$R$8:$R$591,D17,'1_stopień'!$AA$8:$AA$591,"CKZ Nowy Targ")</f>
        <v>0</v>
      </c>
      <c r="AZ17" s="395">
        <f>SUMIFS('1_stopień'!$V$8:$V$591,'1_stopień'!$R$8:$R$591,D17,'1_stopień'!$AA$8:$AA$591,"CKZ Nowy Targ")</f>
        <v>0</v>
      </c>
      <c r="BA17" s="394">
        <f>SUMIFS('1_stopień'!$U$8:$U$591,'1_stopień'!$R$8:$R$591,D17,'1_stopień'!$AA$8:$AA$591,"Brzeg Dolny")</f>
        <v>0</v>
      </c>
      <c r="BB17" s="395">
        <f>SUMIFS('1_stopień'!$V$8:$V$591,'1_stopień'!$R$8:$R$591,D17,'1_stopień'!$AA$8:$AA$591,"Brzeg Dolny")</f>
        <v>0</v>
      </c>
      <c r="BC17" s="394">
        <f>SUMIFS('1_stopień'!$U$8:$U$591,'1_stopień'!$R$8:$R$591,D17,'1_stopień'!$AA$8:$AA$591,"CKZ Gniezno")</f>
        <v>0</v>
      </c>
      <c r="BD17" s="395">
        <f>SUMIFS('1_stopień'!$V$8:$V$591,'1_stopień'!$R$8:$R$591,D17,'1_stopień'!$AA$8:$AA$591,"CKZ Gniezno")</f>
        <v>0</v>
      </c>
      <c r="BE17" s="394">
        <f>SUMIFS('1_stopień'!$U$8:$U$591,'1_stopień'!$R$8:$R$591,D17,'1_stopień'!$AA$8:$AA$591,"CKZ Dębica")</f>
        <v>0</v>
      </c>
      <c r="BF17" s="395">
        <f>SUMIFS('1_stopień'!$V$8:$V$591,'1_stopień'!$R$8:$R$591,D17,'1_stopień'!$AA$8:$AA$591,"CKZ Dębicaica")</f>
        <v>0</v>
      </c>
      <c r="BG17" s="394">
        <f>SUMIFS('1_stopień'!$U$8:$U$591,'1_stopień'!$R$8:$R$591,D17,'1_stopień'!$AA$8:$AA$591,"CKZ Gliwice")</f>
        <v>0</v>
      </c>
      <c r="BH17" s="395">
        <f>SUMIFS('1_stopień'!$V$8:$V$591,'1_stopień'!$R$8:$R$591,D17,'1_stopień'!$AA$8:$AA$591,"CKZ Gliwice")</f>
        <v>0</v>
      </c>
      <c r="BI17" s="394">
        <f>SUMIFS('1_stopień'!$U$8:$U$591,'1_stopień'!$R$8:$R$591,D17,'1_stopień'!$AA$8:$AA$591,"szkoła")</f>
        <v>0</v>
      </c>
      <c r="BJ17" s="392">
        <f t="shared" si="0"/>
        <v>35</v>
      </c>
      <c r="BK17" s="182">
        <f t="shared" si="1"/>
        <v>1</v>
      </c>
    </row>
    <row r="18" spans="2:63" ht="22.5" hidden="1">
      <c r="B18" s="17" t="s">
        <v>194</v>
      </c>
      <c r="C18" s="18">
        <v>711204</v>
      </c>
      <c r="D18" s="18" t="s">
        <v>94</v>
      </c>
      <c r="E18" s="17" t="s">
        <v>576</v>
      </c>
      <c r="F18" s="397">
        <f>SUMIF('1_stopień'!R$8:R$591,D18,'1_stopień'!U$8:U$591)</f>
        <v>32</v>
      </c>
      <c r="G18" s="394">
        <f>SUMIFS('1_stopień'!$U$8:$U$591,'1_stopień'!$R$8:$R$591,D18,'1_stopień'!$AA$8:$AA$591,"CKZ Bielawa")</f>
        <v>0</v>
      </c>
      <c r="H18" s="396">
        <f>SUMIFS('1_stopień'!$V$8:$V$591,'1_stopień'!$R$8:$R$591,D18,'1_stopień'!$AA$8:$AA$591,"CKZ Bielawa")</f>
        <v>0</v>
      </c>
      <c r="I18" s="394">
        <f>SUMIFS('1_stopień'!$U$8:$U$591,'1_stopień'!$R$8:$R$591,D18,'1_stopień'!$AA$8:$AA$591,"GCKZ Głogów")</f>
        <v>0</v>
      </c>
      <c r="J18" s="395">
        <f>SUMIFS('1_stopień'!$V$8:$V$591,'1_stopień'!$R$8:$R$591,D18,'1_stopień'!$AA$8:$AA$591,"GCKZ Głogów")</f>
        <v>0</v>
      </c>
      <c r="K18" s="394">
        <f>SUMIFS('1_stopień'!$U$8:$U$591,'1_stopień'!$R$8:$R$591,D18,'1_stopień'!$AA$8:$AA$591,"Jelenia Góra")</f>
        <v>0</v>
      </c>
      <c r="L18" s="395">
        <f>SUMIFS('1_stopień'!$V$8:$V$591,'1_stopień'!$R$8:$R$591,D18,'1_stopień'!$AA$8:$AA$591,"Jelenia Góra")</f>
        <v>0</v>
      </c>
      <c r="M18" s="394">
        <f>SUMIFS('1_stopień'!$U$8:$U$591,'1_stopień'!$R$8:$R$591,D18,'1_stopień'!$AA$8:$AA$591,"CKZ Wodzisław Śląski")</f>
        <v>0</v>
      </c>
      <c r="N18" s="395">
        <f>SUMIFS('1_stopień'!$V$8:$V$591,'1_stopień'!$R$8:$R$591,D18,'1_stopień'!$AA$8:$AA$591,"CKZ Wodzisłąw Śląski")</f>
        <v>0</v>
      </c>
      <c r="O18" s="394">
        <f>SUMIFS('1_stopień'!$U$8:$U$591,'1_stopień'!$R$8:$R$591,D18,'1_stopień'!$AA$8:$AA$591,"CKZ Kłodzko")</f>
        <v>0</v>
      </c>
      <c r="P18" s="395">
        <f>SUMIFS('1_stopień'!$V$8:$V$591,'1_stopień'!$R$8:$R$591,D18,'1_stopień'!$AA$8:$AA$591,"CKZ Kłodzko")</f>
        <v>0</v>
      </c>
      <c r="Q18" s="394">
        <f>SUMIFS('1_stopień'!$U$8:$U$591,'1_stopień'!$R$8:$R$591,D18,'1_stopień'!$AA$8:$AA$591,"CKZ Legnica")</f>
        <v>0</v>
      </c>
      <c r="R18" s="395">
        <f>SUMIFS('1_stopień'!$V$8:$V$591,'1_stopień'!$R$8:$R$591,D18,'1_stopień'!$AA$8:$AA$591,"CKZ Legnica")</f>
        <v>0</v>
      </c>
      <c r="S18" s="394">
        <f>SUMIFS('1_stopień'!$U$8:$U$591,'1_stopień'!$R$8:$R$591,D18,'1_stopień'!$AA$8:$AA$591,"CKZ Oleśnica")</f>
        <v>0</v>
      </c>
      <c r="T18" s="395">
        <f>SUMIFS('1_stopień'!$V$8:$V$591,'1_stopień'!$R$8:$R$591,D18,'1_stopień'!$AA$8:$AA$591,"CKZ Oleśnica")</f>
        <v>0</v>
      </c>
      <c r="U18" s="405">
        <f>SUMIFS('1_stopień'!$U$8:$U$591,'1_stopień'!$R$8:$R$591,D18,'1_stopień'!$AA$8:$AA$591,"CKZ Świdnica")</f>
        <v>31</v>
      </c>
      <c r="V18" s="395">
        <f>SUMIFS('1_stopień'!$V$8:$V$591,'1_stopień'!$R$8:$R$591,D18,'1_stopień'!$AA$8:$AA$591,"CKZ Świdnica")</f>
        <v>1</v>
      </c>
      <c r="W18" s="394">
        <f>SUMIFS('1_stopień'!$U$8:$U$591,'1_stopień'!$R$8:$R$591,D18,'1_stopień'!$AA$8:$AA$591,"CKZ Wołów")</f>
        <v>0</v>
      </c>
      <c r="X18" s="395">
        <f>SUMIFS('1_stopień'!$V$8:$V$591,'1_stopień'!$R$8:$R$591,D18,'1_stopień'!$AA$8:$AA$591,"CKZ Wołów")</f>
        <v>0</v>
      </c>
      <c r="Y18" s="394">
        <f>SUMIFS('1_stopień'!$U$8:$U$591,'1_stopień'!$R$8:$R$591,D18,'1_stopień'!$AA$8:$AA$591,"CKZ Ziębice")</f>
        <v>0</v>
      </c>
      <c r="Z18" s="395">
        <f>SUMIFS('1_stopień'!$V$8:$V$591,'1_stopień'!$R$8:$R$591,D18,'1_stopień'!$AA$8:$AA$591,"CKZ Ziębice")</f>
        <v>0</v>
      </c>
      <c r="AA18" s="394">
        <f>SUMIFS('1_stopień'!$U$8:$U$591,'1_stopień'!$R$8:$R$591,D18,'1_stopień'!$AA$8:$AA$591,"CKZ Dobrodzień")</f>
        <v>0</v>
      </c>
      <c r="AB18" s="395">
        <f>SUMIFS('1_stopień'!$V$8:$V$591,'1_stopień'!$R$8:$R$591,D18,'1_stopień'!$AA$8:$AA$591,"CKZ Dobrodzień")</f>
        <v>0</v>
      </c>
      <c r="AC18" s="394">
        <f>SUMIFS('1_stopień'!$U$8:$U$591,'1_stopień'!$R$8:$R$591,D18,'1_stopień'!$AA$8:$AA$591,"TOYOTA")</f>
        <v>0</v>
      </c>
      <c r="AD18" s="395">
        <f>SUMIFS('1_stopień'!$V$8:$V$591,'1_stopień'!$R$8:$R$591,D18,'1_stopień'!$AA$8:$AA$591,"TOYOTA")</f>
        <v>0</v>
      </c>
      <c r="AE18" s="394">
        <f>SUMIFS('1_stopień'!$U$8:$U$591,'1_stopień'!$R$8:$R$591,D18,'1_stopień'!$AA$8:$AA$591,"CKZ Kędzierzyn-Koźle")</f>
        <v>0</v>
      </c>
      <c r="AF18" s="395">
        <f>SUMIFS('1_stopień'!$V$8:$V$591,'1_stopień'!$R$8:$R$591,D18,'1_stopień'!$AA$8:$AA$591,"CKZ Kędzierzyn-Koźle")</f>
        <v>0</v>
      </c>
      <c r="AG18" s="394">
        <f>SUMIFS('1_stopień'!$U$8:$U$591,'1_stopień'!$R$8:$R$591,D18,'1_stopień'!$AA$8:$AA$591,"ZSB Bolesławiec")</f>
        <v>0</v>
      </c>
      <c r="AH18" s="395">
        <f>SUMIFS('1_stopień'!$V$8:$V$591,'1_stopień'!$R$8:$R$591,D18,'1_stopień'!$AA$8:$AA$591,"ZSB Bolesławiec")</f>
        <v>0</v>
      </c>
      <c r="AI18" s="394">
        <f>SUMIFS('1_stopień'!$U$8:$U$591,'1_stopień'!$R$8:$R$591,D18,'1_stopień'!$AA$8:$AA$591,"CKZ Krotoszyn")</f>
        <v>0</v>
      </c>
      <c r="AJ18" s="395">
        <f>SUMIFS('1_stopień'!$V$8:$V$591,'1_stopień'!$R$8:$R$591,D18,'1_stopień'!$AA$8:$AA$591,"CKZ Krotoszyn")</f>
        <v>0</v>
      </c>
      <c r="AK18" s="394">
        <f>SUMIFS('1_stopień'!$U$8:$U$591,'1_stopień'!$R$8:$R$591,D18,'1_stopień'!$AA$8:$AA$591,"CKZ Olkusz")</f>
        <v>0</v>
      </c>
      <c r="AL18" s="395">
        <f>SUMIFS('1_stopień'!$V$8:$V$591,'1_stopień'!$R$8:$R$591,D18,'1_stopień'!$AA$8:$AA$591,"CKZ Olkusz")</f>
        <v>0</v>
      </c>
      <c r="AM18" s="394">
        <f>SUMIFS('1_stopień'!$U$8:$U$591,'1_stopień'!$R$8:$R$591,D18,'1_stopień'!$AA$8:$AA$591,"CKZ Wschowa")</f>
        <v>1</v>
      </c>
      <c r="AN18" s="395">
        <f>SUMIFS('1_stopień'!$V$8:$V$591,'1_stopień'!$R$8:$R$591,D18,'1_stopień'!$AA$8:$AA$591,"CKZ Wschowa")</f>
        <v>0</v>
      </c>
      <c r="AO18" s="394">
        <f>SUMIFS('1_stopień'!$U$8:$U$591,'1_stopień'!$R$8:$R$591,D18,'1_stopień'!$AA$8:$AA$591,"CKZ Zielona Góra")</f>
        <v>0</v>
      </c>
      <c r="AP18" s="395">
        <f>SUMIFS('1_stopień'!$V$8:$V$591,'1_stopień'!$R$8:$R$591,D18,'1_stopień'!$AA$8:$AA$591,"CKZ Zielona Góra")</f>
        <v>0</v>
      </c>
      <c r="AQ18" s="394">
        <f>SUMIFS('1_stopień'!$U$8:$U$591,'1_stopień'!$R$8:$R$591,D18,'1_stopień'!$AA$8:$AA$591,"Rzemieślnicza Wałbrzych")</f>
        <v>0</v>
      </c>
      <c r="AR18" s="395">
        <f>SUMIFS('1_stopień'!$V$8:$V$591,'1_stopień'!$R$8:$R$591,D18,'1_stopień'!$AA$8:$AA$591,"Rzemieślnicza Wałbrzych")</f>
        <v>0</v>
      </c>
      <c r="AS18" s="394">
        <f>SUMIFS('1_stopień'!$U$8:$U$591,'1_stopień'!$R$8:$R$591,D18,'1_stopień'!$AA$8:$AA$591,"CKZ Mosina")</f>
        <v>0</v>
      </c>
      <c r="AT18" s="395">
        <f>SUMIFS('1_stopień'!$V$8:$V$591,'1_stopień'!$R$8:$R$591,D18,'1_stopień'!$AA$8:$AA$591,"CKZ Mosina")</f>
        <v>0</v>
      </c>
      <c r="AU18" s="394">
        <f>SUMIFS('1_stopień'!$U$8:$U$591,'1_stopień'!$R$8:$R$591,D18,'1_stopień'!$AA$8:$AA$591,"CKZ Słupsk")</f>
        <v>0</v>
      </c>
      <c r="AV18" s="395">
        <f>SUMIFS('1_stopień'!$V$8:$V$591,'1_stopień'!$R$8:$R$591,D18,'1_stopień'!$AA$8:$AA$591,"CKZ Słupsk")</f>
        <v>0</v>
      </c>
      <c r="AW18" s="394">
        <f>SUMIFS('1_stopień'!$U$8:$U$591,'1_stopień'!$R$8:$R$591,D18,'1_stopień'!$AA$8:$AA$591,"CKZ Opole")</f>
        <v>0</v>
      </c>
      <c r="AX18" s="395">
        <f>SUMIFS('1_stopień'!$V$8:$V$591,'1_stopień'!$R$8:$R$591,D18,'1_stopień'!$AA$8:$AA$591,"CKZ Opole")</f>
        <v>0</v>
      </c>
      <c r="AY18" s="394">
        <f>SUMIFS('1_stopień'!$U$8:$U$591,'1_stopień'!$R$8:$R$591,D18,'1_stopień'!$AA$8:$AA$591,"CKZ Nowy Targ")</f>
        <v>0</v>
      </c>
      <c r="AZ18" s="395">
        <f>SUMIFS('1_stopień'!$V$8:$V$591,'1_stopień'!$R$8:$R$591,D18,'1_stopień'!$AA$8:$AA$591,"CKZ Nowy Targ")</f>
        <v>0</v>
      </c>
      <c r="BA18" s="394">
        <f>SUMIFS('1_stopień'!$U$8:$U$591,'1_stopień'!$R$8:$R$591,D18,'1_stopień'!$AA$8:$AA$591,"Brzeg Dolny")</f>
        <v>0</v>
      </c>
      <c r="BB18" s="395">
        <f>SUMIFS('1_stopień'!$V$8:$V$591,'1_stopień'!$R$8:$R$591,D18,'1_stopień'!$AA$8:$AA$591,"Brzeg Dolny")</f>
        <v>0</v>
      </c>
      <c r="BC18" s="394">
        <f>SUMIFS('1_stopień'!$U$8:$U$591,'1_stopień'!$R$8:$R$591,D18,'1_stopień'!$AA$8:$AA$591,"CKZ Gniezno")</f>
        <v>0</v>
      </c>
      <c r="BD18" s="395">
        <f>SUMIFS('1_stopień'!$V$8:$V$591,'1_stopień'!$R$8:$R$591,D18,'1_stopień'!$AA$8:$AA$591,"CKZ Gniezno")</f>
        <v>0</v>
      </c>
      <c r="BE18" s="394">
        <f>SUMIFS('1_stopień'!$U$8:$U$591,'1_stopień'!$R$8:$R$591,D18,'1_stopień'!$AA$8:$AA$591,"CKZ Dębica")</f>
        <v>0</v>
      </c>
      <c r="BF18" s="395">
        <f>SUMIFS('1_stopień'!$V$8:$V$591,'1_stopień'!$R$8:$R$591,D18,'1_stopień'!$AA$8:$AA$591,"CKZ Dębicaica")</f>
        <v>0</v>
      </c>
      <c r="BG18" s="394">
        <f>SUMIFS('1_stopień'!$U$8:$U$591,'1_stopień'!$R$8:$R$591,D18,'1_stopień'!$AA$8:$AA$591,"CKZ Gliwice")</f>
        <v>0</v>
      </c>
      <c r="BH18" s="395">
        <f>SUMIFS('1_stopień'!$V$8:$V$591,'1_stopień'!$R$8:$R$591,D18,'1_stopień'!$AA$8:$AA$591,"CKZ Gliwice")</f>
        <v>0</v>
      </c>
      <c r="BI18" s="394">
        <f>SUMIFS('1_stopień'!$U$8:$U$591,'1_stopień'!$R$8:$R$591,D18,'1_stopień'!$AA$8:$AA$591,"szkoła")</f>
        <v>0</v>
      </c>
      <c r="BJ18" s="392">
        <f t="shared" si="0"/>
        <v>32</v>
      </c>
      <c r="BK18" s="182">
        <f t="shared" si="1"/>
        <v>1</v>
      </c>
    </row>
    <row r="19" spans="2:63" ht="22.5" hidden="1">
      <c r="B19" s="17" t="s">
        <v>491</v>
      </c>
      <c r="C19" s="18">
        <v>834209</v>
      </c>
      <c r="D19" s="18" t="s">
        <v>578</v>
      </c>
      <c r="E19" s="17" t="s">
        <v>577</v>
      </c>
      <c r="F19" s="397">
        <f>SUMIF('1_stopień'!R$8:R$591,D19,'1_stopień'!U$8:U$591)</f>
        <v>0</v>
      </c>
      <c r="G19" s="394">
        <f>SUMIFS('1_stopień'!$U$8:$U$591,'1_stopień'!$R$8:$R$591,D19,'1_stopień'!$AA$8:$AA$591,"CKZ Bielawa")</f>
        <v>0</v>
      </c>
      <c r="H19" s="396">
        <f>SUMIFS('1_stopień'!$V$8:$V$591,'1_stopień'!$R$8:$R$591,D19,'1_stopień'!$AA$8:$AA$591,"CKZ Bielawa")</f>
        <v>0</v>
      </c>
      <c r="I19" s="394">
        <f>SUMIFS('1_stopień'!$U$8:$U$591,'1_stopień'!$R$8:$R$591,D19,'1_stopień'!$AA$8:$AA$591,"GCKZ Głogów")</f>
        <v>0</v>
      </c>
      <c r="J19" s="395">
        <f>SUMIFS('1_stopień'!$V$8:$V$591,'1_stopień'!$R$8:$R$591,D19,'1_stopień'!$AA$8:$AA$591,"GCKZ Głogów")</f>
        <v>0</v>
      </c>
      <c r="K19" s="394">
        <f>SUMIFS('1_stopień'!$U$8:$U$591,'1_stopień'!$R$8:$R$591,D19,'1_stopień'!$AA$8:$AA$591,"Jelenia Góra")</f>
        <v>0</v>
      </c>
      <c r="L19" s="395">
        <f>SUMIFS('1_stopień'!$V$8:$V$591,'1_stopień'!$R$8:$R$591,D19,'1_stopień'!$AA$8:$AA$591,"Jelenia Góra")</f>
        <v>0</v>
      </c>
      <c r="M19" s="394">
        <f>SUMIFS('1_stopień'!$U$8:$U$591,'1_stopień'!$R$8:$R$591,D19,'1_stopień'!$AA$8:$AA$591,"CKZ Wodzisław Śląski")</f>
        <v>0</v>
      </c>
      <c r="N19" s="395">
        <f>SUMIFS('1_stopień'!$V$8:$V$591,'1_stopień'!$R$8:$R$591,D19,'1_stopień'!$AA$8:$AA$591,"CKZ Wodzisłąw Śląski")</f>
        <v>0</v>
      </c>
      <c r="O19" s="394">
        <f>SUMIFS('1_stopień'!$U$8:$U$591,'1_stopień'!$R$8:$R$591,D19,'1_stopień'!$AA$8:$AA$591,"CKZ Kłodzko")</f>
        <v>0</v>
      </c>
      <c r="P19" s="395">
        <f>SUMIFS('1_stopień'!$V$8:$V$591,'1_stopień'!$R$8:$R$591,D19,'1_stopień'!$AA$8:$AA$591,"CKZ Kłodzko")</f>
        <v>0</v>
      </c>
      <c r="Q19" s="394">
        <f>SUMIFS('1_stopień'!$U$8:$U$591,'1_stopień'!$R$8:$R$591,D19,'1_stopień'!$AA$8:$AA$591,"CKZ Legnica")</f>
        <v>0</v>
      </c>
      <c r="R19" s="395">
        <f>SUMIFS('1_stopień'!$V$8:$V$591,'1_stopień'!$R$8:$R$591,D19,'1_stopień'!$AA$8:$AA$591,"CKZ Legnica")</f>
        <v>0</v>
      </c>
      <c r="S19" s="394">
        <f>SUMIFS('1_stopień'!$U$8:$U$591,'1_stopień'!$R$8:$R$591,D19,'1_stopień'!$AA$8:$AA$591,"CKZ Oleśnica")</f>
        <v>0</v>
      </c>
      <c r="T19" s="395">
        <f>SUMIFS('1_stopień'!$V$8:$V$591,'1_stopień'!$R$8:$R$591,D19,'1_stopień'!$AA$8:$AA$591,"CKZ Oleśnica")</f>
        <v>0</v>
      </c>
      <c r="U19" s="394">
        <f>SUMIFS('1_stopień'!$U$8:$U$591,'1_stopień'!$R$8:$R$591,D19,'1_stopień'!$AA$8:$AA$591,"CKZ Świdnica")</f>
        <v>0</v>
      </c>
      <c r="V19" s="395">
        <f>SUMIFS('1_stopień'!$V$8:$V$591,'1_stopień'!$R$8:$R$591,D19,'1_stopień'!$AA$8:$AA$591,"CKZ Świdnica")</f>
        <v>0</v>
      </c>
      <c r="W19" s="394">
        <f>SUMIFS('1_stopień'!$U$8:$U$591,'1_stopień'!$R$8:$R$591,D19,'1_stopień'!$AA$8:$AA$591,"CKZ Wołów")</f>
        <v>0</v>
      </c>
      <c r="X19" s="395">
        <f>SUMIFS('1_stopień'!$V$8:$V$591,'1_stopień'!$R$8:$R$591,D19,'1_stopień'!$AA$8:$AA$591,"CKZ Wołów")</f>
        <v>0</v>
      </c>
      <c r="Y19" s="394">
        <f>SUMIFS('1_stopień'!$U$8:$U$591,'1_stopień'!$R$8:$R$591,D19,'1_stopień'!$AA$8:$AA$591,"CKZ Ziębice")</f>
        <v>0</v>
      </c>
      <c r="Z19" s="395">
        <f>SUMIFS('1_stopień'!$V$8:$V$591,'1_stopień'!$R$8:$R$591,D19,'1_stopień'!$AA$8:$AA$591,"CKZ Ziębice")</f>
        <v>0</v>
      </c>
      <c r="AA19" s="394">
        <f>SUMIFS('1_stopień'!$U$8:$U$591,'1_stopień'!$R$8:$R$591,D19,'1_stopień'!$AA$8:$AA$591,"CKZ Dobrodzień")</f>
        <v>0</v>
      </c>
      <c r="AB19" s="395">
        <f>SUMIFS('1_stopień'!$V$8:$V$591,'1_stopień'!$R$8:$R$591,D19,'1_stopień'!$AA$8:$AA$591,"CKZ Dobrodzień")</f>
        <v>0</v>
      </c>
      <c r="AC19" s="394">
        <f>SUMIFS('1_stopień'!$U$8:$U$591,'1_stopień'!$R$8:$R$591,D19,'1_stopień'!$AA$8:$AA$591,"TOYOTA")</f>
        <v>0</v>
      </c>
      <c r="AD19" s="395">
        <f>SUMIFS('1_stopień'!$V$8:$V$591,'1_stopień'!$R$8:$R$591,D19,'1_stopień'!$AA$8:$AA$591,"TOYOTA")</f>
        <v>0</v>
      </c>
      <c r="AE19" s="394">
        <f>SUMIFS('1_stopień'!$U$8:$U$591,'1_stopień'!$R$8:$R$591,D19,'1_stopień'!$AA$8:$AA$591,"CKZ Kędzierzyn-Koźle")</f>
        <v>0</v>
      </c>
      <c r="AF19" s="395">
        <f>SUMIFS('1_stopień'!$V$8:$V$591,'1_stopień'!$R$8:$R$591,D19,'1_stopień'!$AA$8:$AA$591,"CKZ Kędzierzyn-Koźle")</f>
        <v>0</v>
      </c>
      <c r="AG19" s="394">
        <f>SUMIFS('1_stopień'!$U$8:$U$591,'1_stopień'!$R$8:$R$591,D19,'1_stopień'!$AA$8:$AA$591,"ZSB Bolesławiec")</f>
        <v>0</v>
      </c>
      <c r="AH19" s="395">
        <f>SUMIFS('1_stopień'!$V$8:$V$591,'1_stopień'!$R$8:$R$591,D19,'1_stopień'!$AA$8:$AA$591,"ZSB Bolesławiec")</f>
        <v>0</v>
      </c>
      <c r="AI19" s="394">
        <f>SUMIFS('1_stopień'!$U$8:$U$591,'1_stopień'!$R$8:$R$591,D19,'1_stopień'!$AA$8:$AA$591,"CKZ Krotoszyn")</f>
        <v>0</v>
      </c>
      <c r="AJ19" s="395">
        <f>SUMIFS('1_stopień'!$V$8:$V$591,'1_stopień'!$R$8:$R$591,D19,'1_stopień'!$AA$8:$AA$591,"CKZ Krotoszyn")</f>
        <v>0</v>
      </c>
      <c r="AK19" s="394">
        <f>SUMIFS('1_stopień'!$U$8:$U$591,'1_stopień'!$R$8:$R$591,D19,'1_stopień'!$AA$8:$AA$591,"CKZ Olkusz")</f>
        <v>0</v>
      </c>
      <c r="AL19" s="395">
        <f>SUMIFS('1_stopień'!$V$8:$V$591,'1_stopień'!$R$8:$R$591,D19,'1_stopień'!$AA$8:$AA$591,"CKZ Olkusz")</f>
        <v>0</v>
      </c>
      <c r="AM19" s="394">
        <f>SUMIFS('1_stopień'!$U$8:$U$591,'1_stopień'!$R$8:$R$591,D19,'1_stopień'!$AA$8:$AA$591,"CKZ Wschowa")</f>
        <v>0</v>
      </c>
      <c r="AN19" s="395">
        <f>SUMIFS('1_stopień'!$V$8:$V$591,'1_stopień'!$R$8:$R$591,D19,'1_stopień'!$AA$8:$AA$591,"CKZ Wschowa")</f>
        <v>0</v>
      </c>
      <c r="AO19" s="394">
        <f>SUMIFS('1_stopień'!$U$8:$U$591,'1_stopień'!$R$8:$R$591,D19,'1_stopień'!$AA$8:$AA$591,"CKZ Zielona Góra")</f>
        <v>0</v>
      </c>
      <c r="AP19" s="395">
        <f>SUMIFS('1_stopień'!$V$8:$V$591,'1_stopień'!$R$8:$R$591,D19,'1_stopień'!$AA$8:$AA$591,"CKZ Zielona Góra")</f>
        <v>0</v>
      </c>
      <c r="AQ19" s="394">
        <f>SUMIFS('1_stopień'!$U$8:$U$591,'1_stopień'!$R$8:$R$591,D19,'1_stopień'!$AA$8:$AA$591,"Rzemieślnicza Wałbrzych")</f>
        <v>0</v>
      </c>
      <c r="AR19" s="395">
        <f>SUMIFS('1_stopień'!$V$8:$V$591,'1_stopień'!$R$8:$R$591,D19,'1_stopień'!$AA$8:$AA$591,"Rzemieślnicza Wałbrzych")</f>
        <v>0</v>
      </c>
      <c r="AS19" s="394">
        <f>SUMIFS('1_stopień'!$U$8:$U$591,'1_stopień'!$R$8:$R$591,D19,'1_stopień'!$AA$8:$AA$591,"CKZ Mosina")</f>
        <v>0</v>
      </c>
      <c r="AT19" s="395">
        <f>SUMIFS('1_stopień'!$V$8:$V$591,'1_stopień'!$R$8:$R$591,D19,'1_stopień'!$AA$8:$AA$591,"CKZ Mosina")</f>
        <v>0</v>
      </c>
      <c r="AU19" s="394">
        <f>SUMIFS('1_stopień'!$U$8:$U$591,'1_stopień'!$R$8:$R$591,D19,'1_stopień'!$AA$8:$AA$591,"CKZ Słupsk")</f>
        <v>0</v>
      </c>
      <c r="AV19" s="395">
        <f>SUMIFS('1_stopień'!$V$8:$V$591,'1_stopień'!$R$8:$R$591,D19,'1_stopień'!$AA$8:$AA$591,"CKZ Słupsk")</f>
        <v>0</v>
      </c>
      <c r="AW19" s="394">
        <f>SUMIFS('1_stopień'!$U$8:$U$591,'1_stopień'!$R$8:$R$591,D19,'1_stopień'!$AA$8:$AA$591,"CKZ Opole")</f>
        <v>0</v>
      </c>
      <c r="AX19" s="395">
        <f>SUMIFS('1_stopień'!$V$8:$V$591,'1_stopień'!$R$8:$R$591,D19,'1_stopień'!$AA$8:$AA$591,"CKZ Opole")</f>
        <v>0</v>
      </c>
      <c r="AY19" s="394">
        <f>SUMIFS('1_stopień'!$U$8:$U$591,'1_stopień'!$R$8:$R$591,D19,'1_stopień'!$AA$8:$AA$591,"CKZ Nowy Targ")</f>
        <v>0</v>
      </c>
      <c r="AZ19" s="395">
        <f>SUMIFS('1_stopień'!$V$8:$V$591,'1_stopień'!$R$8:$R$591,D19,'1_stopień'!$AA$8:$AA$591,"CKZ Nowy Targ")</f>
        <v>0</v>
      </c>
      <c r="BA19" s="394">
        <f>SUMIFS('1_stopień'!$U$8:$U$591,'1_stopień'!$R$8:$R$591,D19,'1_stopień'!$AA$8:$AA$591,"Brzeg Dolny")</f>
        <v>0</v>
      </c>
      <c r="BB19" s="395">
        <f>SUMIFS('1_stopień'!$V$8:$V$591,'1_stopień'!$R$8:$R$591,D19,'1_stopień'!$AA$8:$AA$591,"Brzeg Dolny")</f>
        <v>0</v>
      </c>
      <c r="BC19" s="394">
        <f>SUMIFS('1_stopień'!$U$8:$U$591,'1_stopień'!$R$8:$R$591,D19,'1_stopień'!$AA$8:$AA$591,"CKZ Gniezno")</f>
        <v>0</v>
      </c>
      <c r="BD19" s="395">
        <f>SUMIFS('1_stopień'!$V$8:$V$591,'1_stopień'!$R$8:$R$591,D19,'1_stopień'!$AA$8:$AA$591,"CKZ Gniezno")</f>
        <v>0</v>
      </c>
      <c r="BE19" s="394">
        <f>SUMIFS('1_stopień'!$U$8:$U$591,'1_stopień'!$R$8:$R$591,D19,'1_stopień'!$AA$8:$AA$591,"CKZ Dębica")</f>
        <v>0</v>
      </c>
      <c r="BF19" s="395">
        <f>SUMIFS('1_stopień'!$V$8:$V$591,'1_stopień'!$R$8:$R$591,D19,'1_stopień'!$AA$8:$AA$591,"CKZ Dębicaica")</f>
        <v>0</v>
      </c>
      <c r="BG19" s="394">
        <f>SUMIFS('1_stopień'!$U$8:$U$591,'1_stopień'!$R$8:$R$591,D19,'1_stopień'!$AA$8:$AA$591,"CKZ Gliwice")</f>
        <v>0</v>
      </c>
      <c r="BH19" s="395">
        <f>SUMIFS('1_stopień'!$V$8:$V$591,'1_stopień'!$R$8:$R$591,D19,'1_stopień'!$AA$8:$AA$591,"CKZ Gliwice")</f>
        <v>0</v>
      </c>
      <c r="BI19" s="394">
        <f>SUMIFS('1_stopień'!$U$8:$U$591,'1_stopień'!$R$8:$R$591,D19,'1_stopień'!$AA$8:$AA$591,"szkoła")</f>
        <v>0</v>
      </c>
      <c r="BJ19" s="392">
        <f t="shared" si="0"/>
        <v>0</v>
      </c>
      <c r="BK19" s="182">
        <f t="shared" si="1"/>
        <v>0</v>
      </c>
    </row>
    <row r="20" spans="2:63" hidden="1">
      <c r="B20" s="17" t="s">
        <v>492</v>
      </c>
      <c r="C20" s="18">
        <v>711203</v>
      </c>
      <c r="D20" s="18" t="s">
        <v>1008</v>
      </c>
      <c r="E20" s="17" t="s">
        <v>579</v>
      </c>
      <c r="F20" s="397">
        <f>SUMIF('1_stopień'!R$8:R$591,D20,'1_stopień'!U$8:U$591)</f>
        <v>0</v>
      </c>
      <c r="G20" s="394">
        <f>SUMIFS('1_stopień'!$U$8:$U$591,'1_stopień'!$R$8:$R$591,D20,'1_stopień'!$AA$8:$AA$591,"CKZ Bielawa")</f>
        <v>0</v>
      </c>
      <c r="H20" s="396">
        <f>SUMIFS('1_stopień'!$V$8:$V$591,'1_stopień'!$R$8:$R$591,D20,'1_stopień'!$AA$8:$AA$591,"CKZ Bielawa")</f>
        <v>0</v>
      </c>
      <c r="I20" s="394">
        <f>SUMIFS('1_stopień'!$U$8:$U$591,'1_stopień'!$R$8:$R$591,D20,'1_stopień'!$AA$8:$AA$591,"GCKZ Głogów")</f>
        <v>0</v>
      </c>
      <c r="J20" s="395">
        <f>SUMIFS('1_stopień'!$V$8:$V$591,'1_stopień'!$R$8:$R$591,D20,'1_stopień'!$AA$8:$AA$591,"GCKZ Głogów")</f>
        <v>0</v>
      </c>
      <c r="K20" s="394">
        <f>SUMIFS('1_stopień'!$U$8:$U$591,'1_stopień'!$R$8:$R$591,D20,'1_stopień'!$AA$8:$AA$591,"Jelenia Góra")</f>
        <v>0</v>
      </c>
      <c r="L20" s="395">
        <f>SUMIFS('1_stopień'!$V$8:$V$591,'1_stopień'!$R$8:$R$591,D20,'1_stopień'!$AA$8:$AA$591,"Jelenia Góra")</f>
        <v>0</v>
      </c>
      <c r="M20" s="394">
        <f>SUMIFS('1_stopień'!$U$8:$U$591,'1_stopień'!$R$8:$R$591,D20,'1_stopień'!$AA$8:$AA$591,"CKZ Wodzisław Śląski")</f>
        <v>0</v>
      </c>
      <c r="N20" s="395">
        <f>SUMIFS('1_stopień'!$V$8:$V$591,'1_stopień'!$R$8:$R$591,D20,'1_stopień'!$AA$8:$AA$591,"CKZ Wodzisłąw Śląski")</f>
        <v>0</v>
      </c>
      <c r="O20" s="394">
        <f>SUMIFS('1_stopień'!$U$8:$U$591,'1_stopień'!$R$8:$R$591,D20,'1_stopień'!$AA$8:$AA$591,"CKZ Kłodzko")</f>
        <v>0</v>
      </c>
      <c r="P20" s="395">
        <f>SUMIFS('1_stopień'!$V$8:$V$591,'1_stopień'!$R$8:$R$591,D20,'1_stopień'!$AA$8:$AA$591,"CKZ Kłodzko")</f>
        <v>0</v>
      </c>
      <c r="Q20" s="394">
        <f>SUMIFS('1_stopień'!$U$8:$U$591,'1_stopień'!$R$8:$R$591,D20,'1_stopień'!$AA$8:$AA$591,"CKZ Legnica")</f>
        <v>0</v>
      </c>
      <c r="R20" s="395">
        <f>SUMIFS('1_stopień'!$V$8:$V$591,'1_stopień'!$R$8:$R$591,D20,'1_stopień'!$AA$8:$AA$591,"CKZ Legnica")</f>
        <v>0</v>
      </c>
      <c r="S20" s="394">
        <f>SUMIFS('1_stopień'!$U$8:$U$591,'1_stopień'!$R$8:$R$591,D20,'1_stopień'!$AA$8:$AA$591,"CKZ Oleśnica")</f>
        <v>0</v>
      </c>
      <c r="T20" s="395">
        <f>SUMIFS('1_stopień'!$V$8:$V$591,'1_stopień'!$R$8:$R$591,D20,'1_stopień'!$AA$8:$AA$591,"CKZ Oleśnica")</f>
        <v>0</v>
      </c>
      <c r="U20" s="394">
        <f>SUMIFS('1_stopień'!$U$8:$U$591,'1_stopień'!$R$8:$R$591,D20,'1_stopień'!$AA$8:$AA$591,"CKZ Świdnica")</f>
        <v>0</v>
      </c>
      <c r="V20" s="395">
        <f>SUMIFS('1_stopień'!$V$8:$V$591,'1_stopień'!$R$8:$R$591,D20,'1_stopień'!$AA$8:$AA$591,"CKZ Świdnica")</f>
        <v>0</v>
      </c>
      <c r="W20" s="394">
        <f>SUMIFS('1_stopień'!$U$8:$U$591,'1_stopień'!$R$8:$R$591,D20,'1_stopień'!$AA$8:$AA$591,"CKZ Wołów")</f>
        <v>0</v>
      </c>
      <c r="X20" s="395">
        <f>SUMIFS('1_stopień'!$V$8:$V$591,'1_stopień'!$R$8:$R$591,D20,'1_stopień'!$AA$8:$AA$591,"CKZ Wołów")</f>
        <v>0</v>
      </c>
      <c r="Y20" s="394">
        <f>SUMIFS('1_stopień'!$U$8:$U$591,'1_stopień'!$R$8:$R$591,D20,'1_stopień'!$AA$8:$AA$591,"CKZ Ziębice")</f>
        <v>0</v>
      </c>
      <c r="Z20" s="395">
        <f>SUMIFS('1_stopień'!$V$8:$V$591,'1_stopień'!$R$8:$R$591,D20,'1_stopień'!$AA$8:$AA$591,"CKZ Ziębice")</f>
        <v>0</v>
      </c>
      <c r="AA20" s="394">
        <f>SUMIFS('1_stopień'!$U$8:$U$591,'1_stopień'!$R$8:$R$591,D20,'1_stopień'!$AA$8:$AA$591,"CKZ Dobrodzień")</f>
        <v>0</v>
      </c>
      <c r="AB20" s="395">
        <f>SUMIFS('1_stopień'!$V$8:$V$591,'1_stopień'!$R$8:$R$591,D20,'1_stopień'!$AA$8:$AA$591,"CKZ Dobrodzień")</f>
        <v>0</v>
      </c>
      <c r="AC20" s="394">
        <f>SUMIFS('1_stopień'!$U$8:$U$591,'1_stopień'!$R$8:$R$591,D20,'1_stopień'!$AA$8:$AA$591,"TOYOTA")</f>
        <v>0</v>
      </c>
      <c r="AD20" s="395">
        <f>SUMIFS('1_stopień'!$V$8:$V$591,'1_stopień'!$R$8:$R$591,D20,'1_stopień'!$AA$8:$AA$591,"TOYOTA")</f>
        <v>0</v>
      </c>
      <c r="AE20" s="394">
        <f>SUMIFS('1_stopień'!$U$8:$U$591,'1_stopień'!$R$8:$R$591,D20,'1_stopień'!$AA$8:$AA$591,"CKZ Kędzierzyn-Koźle")</f>
        <v>0</v>
      </c>
      <c r="AF20" s="395">
        <f>SUMIFS('1_stopień'!$V$8:$V$591,'1_stopień'!$R$8:$R$591,D20,'1_stopień'!$AA$8:$AA$591,"CKZ Kędzierzyn-Koźle")</f>
        <v>0</v>
      </c>
      <c r="AG20" s="394">
        <f>SUMIFS('1_stopień'!$U$8:$U$591,'1_stopień'!$R$8:$R$591,D20,'1_stopień'!$AA$8:$AA$591,"ZSB Bolesławiec")</f>
        <v>0</v>
      </c>
      <c r="AH20" s="395">
        <f>SUMIFS('1_stopień'!$V$8:$V$591,'1_stopień'!$R$8:$R$591,D20,'1_stopień'!$AA$8:$AA$591,"ZSB Bolesławiec")</f>
        <v>0</v>
      </c>
      <c r="AI20" s="394">
        <f>SUMIFS('1_stopień'!$U$8:$U$591,'1_stopień'!$R$8:$R$591,D20,'1_stopień'!$AA$8:$AA$591,"CKZ Krotoszyn")</f>
        <v>0</v>
      </c>
      <c r="AJ20" s="395">
        <f>SUMIFS('1_stopień'!$V$8:$V$591,'1_stopień'!$R$8:$R$591,D20,'1_stopień'!$AA$8:$AA$591,"CKZ Krotoszyn")</f>
        <v>0</v>
      </c>
      <c r="AK20" s="394">
        <f>SUMIFS('1_stopień'!$U$8:$U$591,'1_stopień'!$R$8:$R$591,D20,'1_stopień'!$AA$8:$AA$591,"CKZ Olkusz")</f>
        <v>0</v>
      </c>
      <c r="AL20" s="395">
        <f>SUMIFS('1_stopień'!$V$8:$V$591,'1_stopień'!$R$8:$R$591,D20,'1_stopień'!$AA$8:$AA$591,"CKZ Olkusz")</f>
        <v>0</v>
      </c>
      <c r="AM20" s="394">
        <f>SUMIFS('1_stopień'!$U$8:$U$591,'1_stopień'!$R$8:$R$591,D20,'1_stopień'!$AA$8:$AA$591,"CKZ Wschowa")</f>
        <v>0</v>
      </c>
      <c r="AN20" s="395">
        <f>SUMIFS('1_stopień'!$V$8:$V$591,'1_stopień'!$R$8:$R$591,D20,'1_stopień'!$AA$8:$AA$591,"CKZ Wschowa")</f>
        <v>0</v>
      </c>
      <c r="AO20" s="394">
        <f>SUMIFS('1_stopień'!$U$8:$U$591,'1_stopień'!$R$8:$R$591,D20,'1_stopień'!$AA$8:$AA$591,"CKZ Zielona Góra")</f>
        <v>0</v>
      </c>
      <c r="AP20" s="395">
        <f>SUMIFS('1_stopień'!$V$8:$V$591,'1_stopień'!$R$8:$R$591,D20,'1_stopień'!$AA$8:$AA$591,"CKZ Zielona Góra")</f>
        <v>0</v>
      </c>
      <c r="AQ20" s="394">
        <f>SUMIFS('1_stopień'!$U$8:$U$591,'1_stopień'!$R$8:$R$591,D20,'1_stopień'!$AA$8:$AA$591,"Rzemieślnicza Wałbrzych")</f>
        <v>0</v>
      </c>
      <c r="AR20" s="395">
        <f>SUMIFS('1_stopień'!$V$8:$V$591,'1_stopień'!$R$8:$R$591,D20,'1_stopień'!$AA$8:$AA$591,"Rzemieślnicza Wałbrzych")</f>
        <v>0</v>
      </c>
      <c r="AS20" s="394">
        <f>SUMIFS('1_stopień'!$U$8:$U$591,'1_stopień'!$R$8:$R$591,D20,'1_stopień'!$AA$8:$AA$591,"CKZ Mosina")</f>
        <v>0</v>
      </c>
      <c r="AT20" s="395">
        <f>SUMIFS('1_stopień'!$V$8:$V$591,'1_stopień'!$R$8:$R$591,D20,'1_stopień'!$AA$8:$AA$591,"CKZ Mosina")</f>
        <v>0</v>
      </c>
      <c r="AU20" s="394">
        <f>SUMIFS('1_stopień'!$U$8:$U$591,'1_stopień'!$R$8:$R$591,D20,'1_stopień'!$AA$8:$AA$591,"CKZ Słupsk")</f>
        <v>0</v>
      </c>
      <c r="AV20" s="395">
        <f>SUMIFS('1_stopień'!$V$8:$V$591,'1_stopień'!$R$8:$R$591,D20,'1_stopień'!$AA$8:$AA$591,"CKZ Słupsk")</f>
        <v>0</v>
      </c>
      <c r="AW20" s="394">
        <f>SUMIFS('1_stopień'!$U$8:$U$591,'1_stopień'!$R$8:$R$591,D20,'1_stopień'!$AA$8:$AA$591,"CKZ Opole")</f>
        <v>0</v>
      </c>
      <c r="AX20" s="395">
        <f>SUMIFS('1_stopień'!$V$8:$V$591,'1_stopień'!$R$8:$R$591,D20,'1_stopień'!$AA$8:$AA$591,"CKZ Opole")</f>
        <v>0</v>
      </c>
      <c r="AY20" s="394">
        <f>SUMIFS('1_stopień'!$U$8:$U$591,'1_stopień'!$R$8:$R$591,D20,'1_stopień'!$AA$8:$AA$591,"CKZ Nowy Targ")</f>
        <v>0</v>
      </c>
      <c r="AZ20" s="395">
        <f>SUMIFS('1_stopień'!$V$8:$V$591,'1_stopień'!$R$8:$R$591,D20,'1_stopień'!$AA$8:$AA$591,"CKZ Nowy Targ")</f>
        <v>0</v>
      </c>
      <c r="BA20" s="394">
        <f>SUMIFS('1_stopień'!$U$8:$U$591,'1_stopień'!$R$8:$R$591,D20,'1_stopień'!$AA$8:$AA$591,"Brzeg Dolny")</f>
        <v>0</v>
      </c>
      <c r="BB20" s="395">
        <f>SUMIFS('1_stopień'!$V$8:$V$591,'1_stopień'!$R$8:$R$591,D20,'1_stopień'!$AA$8:$AA$591,"Brzeg Dolny")</f>
        <v>0</v>
      </c>
      <c r="BC20" s="394">
        <f>SUMIFS('1_stopień'!$U$8:$U$591,'1_stopień'!$R$8:$R$591,D20,'1_stopień'!$AA$8:$AA$591,"CKZ Gniezno")</f>
        <v>0</v>
      </c>
      <c r="BD20" s="395">
        <f>SUMIFS('1_stopień'!$V$8:$V$591,'1_stopień'!$R$8:$R$591,D20,'1_stopień'!$AA$8:$AA$591,"CKZ Gniezno")</f>
        <v>0</v>
      </c>
      <c r="BE20" s="394">
        <f>SUMIFS('1_stopień'!$U$8:$U$591,'1_stopień'!$R$8:$R$591,D20,'1_stopień'!$AA$8:$AA$591,"CKZ Dębica")</f>
        <v>0</v>
      </c>
      <c r="BF20" s="395">
        <f>SUMIFS('1_stopień'!$V$8:$V$591,'1_stopień'!$R$8:$R$591,D20,'1_stopień'!$AA$8:$AA$591,"CKZ Dębicaica")</f>
        <v>0</v>
      </c>
      <c r="BG20" s="394">
        <f>SUMIFS('1_stopień'!$U$8:$U$591,'1_stopień'!$R$8:$R$591,D20,'1_stopień'!$AA$8:$AA$591,"CKZ Gliwice")</f>
        <v>0</v>
      </c>
      <c r="BH20" s="395">
        <f>SUMIFS('1_stopień'!$V$8:$V$591,'1_stopień'!$R$8:$R$591,D20,'1_stopień'!$AA$8:$AA$591,"CKZ Gliwice")</f>
        <v>0</v>
      </c>
      <c r="BI20" s="394">
        <f>SUMIFS('1_stopień'!$U$8:$U$591,'1_stopień'!$R$8:$R$591,D20,'1_stopień'!$AA$8:$AA$591,"szkoła")</f>
        <v>0</v>
      </c>
      <c r="BJ20" s="392">
        <f t="shared" si="0"/>
        <v>0</v>
      </c>
      <c r="BK20" s="182">
        <f t="shared" si="1"/>
        <v>0</v>
      </c>
    </row>
    <row r="21" spans="2:63" ht="22.5" hidden="1">
      <c r="B21" s="17" t="s">
        <v>493</v>
      </c>
      <c r="C21" s="18">
        <v>818115</v>
      </c>
      <c r="D21" s="18" t="s">
        <v>581</v>
      </c>
      <c r="E21" s="17" t="s">
        <v>580</v>
      </c>
      <c r="F21" s="397">
        <f>SUMIF('1_stopień'!R$8:R$591,D21,'1_stopień'!U$8:U$591)</f>
        <v>0</v>
      </c>
      <c r="G21" s="394">
        <f>SUMIFS('1_stopień'!$U$8:$U$591,'1_stopień'!$R$8:$R$591,D21,'1_stopień'!$AA$8:$AA$591,"CKZ Bielawa")</f>
        <v>0</v>
      </c>
      <c r="H21" s="396">
        <f>SUMIFS('1_stopień'!$V$8:$V$591,'1_stopień'!$R$8:$R$591,D21,'1_stopień'!$AA$8:$AA$591,"CKZ Bielawa")</f>
        <v>0</v>
      </c>
      <c r="I21" s="394">
        <f>SUMIFS('1_stopień'!$U$8:$U$591,'1_stopień'!$R$8:$R$591,D21,'1_stopień'!$AA$8:$AA$591,"GCKZ Głogów")</f>
        <v>0</v>
      </c>
      <c r="J21" s="395">
        <f>SUMIFS('1_stopień'!$V$8:$V$591,'1_stopień'!$R$8:$R$591,D21,'1_stopień'!$AA$8:$AA$591,"GCKZ Głogów")</f>
        <v>0</v>
      </c>
      <c r="K21" s="394">
        <f>SUMIFS('1_stopień'!$U$8:$U$591,'1_stopień'!$R$8:$R$591,D21,'1_stopień'!$AA$8:$AA$591,"Jelenia Góra")</f>
        <v>0</v>
      </c>
      <c r="L21" s="395">
        <f>SUMIFS('1_stopień'!$V$8:$V$591,'1_stopień'!$R$8:$R$591,D21,'1_stopień'!$AA$8:$AA$591,"Jelenia Góra")</f>
        <v>0</v>
      </c>
      <c r="M21" s="394">
        <f>SUMIFS('1_stopień'!$U$8:$U$591,'1_stopień'!$R$8:$R$591,D21,'1_stopień'!$AA$8:$AA$591,"CKZ Wodzisław Śląski")</f>
        <v>0</v>
      </c>
      <c r="N21" s="395">
        <f>SUMIFS('1_stopień'!$V$8:$V$591,'1_stopień'!$R$8:$R$591,D21,'1_stopień'!$AA$8:$AA$591,"CKZ Wodzisłąw Śląski")</f>
        <v>0</v>
      </c>
      <c r="O21" s="394">
        <f>SUMIFS('1_stopień'!$U$8:$U$591,'1_stopień'!$R$8:$R$591,D21,'1_stopień'!$AA$8:$AA$591,"CKZ Kłodzko")</f>
        <v>0</v>
      </c>
      <c r="P21" s="395">
        <f>SUMIFS('1_stopień'!$V$8:$V$591,'1_stopień'!$R$8:$R$591,D21,'1_stopień'!$AA$8:$AA$591,"CKZ Kłodzko")</f>
        <v>0</v>
      </c>
      <c r="Q21" s="394">
        <f>SUMIFS('1_stopień'!$U$8:$U$591,'1_stopień'!$R$8:$R$591,D21,'1_stopień'!$AA$8:$AA$591,"CKZ Legnica")</f>
        <v>0</v>
      </c>
      <c r="R21" s="395">
        <f>SUMIFS('1_stopień'!$V$8:$V$591,'1_stopień'!$R$8:$R$591,D21,'1_stopień'!$AA$8:$AA$591,"CKZ Legnica")</f>
        <v>0</v>
      </c>
      <c r="S21" s="394">
        <f>SUMIFS('1_stopień'!$U$8:$U$591,'1_stopień'!$R$8:$R$591,D21,'1_stopień'!$AA$8:$AA$591,"CKZ Oleśnica")</f>
        <v>0</v>
      </c>
      <c r="T21" s="395">
        <f>SUMIFS('1_stopień'!$V$8:$V$591,'1_stopień'!$R$8:$R$591,D21,'1_stopień'!$AA$8:$AA$591,"CKZ Oleśnica")</f>
        <v>0</v>
      </c>
      <c r="U21" s="394">
        <f>SUMIFS('1_stopień'!$U$8:$U$591,'1_stopień'!$R$8:$R$591,D21,'1_stopień'!$AA$8:$AA$591,"CKZ Świdnica")</f>
        <v>0</v>
      </c>
      <c r="V21" s="395">
        <f>SUMIFS('1_stopień'!$V$8:$V$591,'1_stopień'!$R$8:$R$591,D21,'1_stopień'!$AA$8:$AA$591,"CKZ Świdnica")</f>
        <v>0</v>
      </c>
      <c r="W21" s="394">
        <f>SUMIFS('1_stopień'!$U$8:$U$591,'1_stopień'!$R$8:$R$591,D21,'1_stopień'!$AA$8:$AA$591,"CKZ Wołów")</f>
        <v>0</v>
      </c>
      <c r="X21" s="395">
        <f>SUMIFS('1_stopień'!$V$8:$V$591,'1_stopień'!$R$8:$R$591,D21,'1_stopień'!$AA$8:$AA$591,"CKZ Wołów")</f>
        <v>0</v>
      </c>
      <c r="Y21" s="394">
        <f>SUMIFS('1_stopień'!$U$8:$U$591,'1_stopień'!$R$8:$R$591,D21,'1_stopień'!$AA$8:$AA$591,"CKZ Ziębice")</f>
        <v>0</v>
      </c>
      <c r="Z21" s="395">
        <f>SUMIFS('1_stopień'!$V$8:$V$591,'1_stopień'!$R$8:$R$591,D21,'1_stopień'!$AA$8:$AA$591,"CKZ Ziębice")</f>
        <v>0</v>
      </c>
      <c r="AA21" s="394">
        <f>SUMIFS('1_stopień'!$U$8:$U$591,'1_stopień'!$R$8:$R$591,D21,'1_stopień'!$AA$8:$AA$591,"CKZ Dobrodzień")</f>
        <v>0</v>
      </c>
      <c r="AB21" s="395">
        <f>SUMIFS('1_stopień'!$V$8:$V$591,'1_stopień'!$R$8:$R$591,D21,'1_stopień'!$AA$8:$AA$591,"CKZ Dobrodzień")</f>
        <v>0</v>
      </c>
      <c r="AC21" s="394">
        <f>SUMIFS('1_stopień'!$U$8:$U$591,'1_stopień'!$R$8:$R$591,D21,'1_stopień'!$AA$8:$AA$591,"TOYOTA")</f>
        <v>0</v>
      </c>
      <c r="AD21" s="395">
        <f>SUMIFS('1_stopień'!$V$8:$V$591,'1_stopień'!$R$8:$R$591,D21,'1_stopień'!$AA$8:$AA$591,"TOYOTA")</f>
        <v>0</v>
      </c>
      <c r="AE21" s="394">
        <f>SUMIFS('1_stopień'!$U$8:$U$591,'1_stopień'!$R$8:$R$591,D21,'1_stopień'!$AA$8:$AA$591,"CKZ Kędzierzyn-Koźle")</f>
        <v>0</v>
      </c>
      <c r="AF21" s="395">
        <f>SUMIFS('1_stopień'!$V$8:$V$591,'1_stopień'!$R$8:$R$591,D21,'1_stopień'!$AA$8:$AA$591,"CKZ Kędzierzyn-Koźle")</f>
        <v>0</v>
      </c>
      <c r="AG21" s="394">
        <f>SUMIFS('1_stopień'!$U$8:$U$591,'1_stopień'!$R$8:$R$591,D21,'1_stopień'!$AA$8:$AA$591,"ZSB Bolesławiec")</f>
        <v>0</v>
      </c>
      <c r="AH21" s="395">
        <f>SUMIFS('1_stopień'!$V$8:$V$591,'1_stopień'!$R$8:$R$591,D21,'1_stopień'!$AA$8:$AA$591,"ZSB Bolesławiec")</f>
        <v>0</v>
      </c>
      <c r="AI21" s="394">
        <f>SUMIFS('1_stopień'!$U$8:$U$591,'1_stopień'!$R$8:$R$591,D21,'1_stopień'!$AA$8:$AA$591,"CKZ Krotoszyn")</f>
        <v>0</v>
      </c>
      <c r="AJ21" s="395">
        <f>SUMIFS('1_stopień'!$V$8:$V$591,'1_stopień'!$R$8:$R$591,D21,'1_stopień'!$AA$8:$AA$591,"CKZ Krotoszyn")</f>
        <v>0</v>
      </c>
      <c r="AK21" s="394">
        <f>SUMIFS('1_stopień'!$U$8:$U$591,'1_stopień'!$R$8:$R$591,D21,'1_stopień'!$AA$8:$AA$591,"CKZ Olkusz")</f>
        <v>0</v>
      </c>
      <c r="AL21" s="395">
        <f>SUMIFS('1_stopień'!$V$8:$V$591,'1_stopień'!$R$8:$R$591,D21,'1_stopień'!$AA$8:$AA$591,"CKZ Olkusz")</f>
        <v>0</v>
      </c>
      <c r="AM21" s="394">
        <f>SUMIFS('1_stopień'!$U$8:$U$591,'1_stopień'!$R$8:$R$591,D21,'1_stopień'!$AA$8:$AA$591,"CKZ Wschowa")</f>
        <v>0</v>
      </c>
      <c r="AN21" s="395">
        <f>SUMIFS('1_stopień'!$V$8:$V$591,'1_stopień'!$R$8:$R$591,D21,'1_stopień'!$AA$8:$AA$591,"CKZ Wschowa")</f>
        <v>0</v>
      </c>
      <c r="AO21" s="394">
        <f>SUMIFS('1_stopień'!$U$8:$U$591,'1_stopień'!$R$8:$R$591,D21,'1_stopień'!$AA$8:$AA$591,"CKZ Zielona Góra")</f>
        <v>0</v>
      </c>
      <c r="AP21" s="395">
        <f>SUMIFS('1_stopień'!$V$8:$V$591,'1_stopień'!$R$8:$R$591,D21,'1_stopień'!$AA$8:$AA$591,"CKZ Zielona Góra")</f>
        <v>0</v>
      </c>
      <c r="AQ21" s="394">
        <f>SUMIFS('1_stopień'!$U$8:$U$591,'1_stopień'!$R$8:$R$591,D21,'1_stopień'!$AA$8:$AA$591,"Rzemieślnicza Wałbrzych")</f>
        <v>0</v>
      </c>
      <c r="AR21" s="395">
        <f>SUMIFS('1_stopień'!$V$8:$V$591,'1_stopień'!$R$8:$R$591,D21,'1_stopień'!$AA$8:$AA$591,"Rzemieślnicza Wałbrzych")</f>
        <v>0</v>
      </c>
      <c r="AS21" s="394">
        <f>SUMIFS('1_stopień'!$U$8:$U$591,'1_stopień'!$R$8:$R$591,D21,'1_stopień'!$AA$8:$AA$591,"CKZ Mosina")</f>
        <v>0</v>
      </c>
      <c r="AT21" s="395">
        <f>SUMIFS('1_stopień'!$V$8:$V$591,'1_stopień'!$R$8:$R$591,D21,'1_stopień'!$AA$8:$AA$591,"CKZ Mosina")</f>
        <v>0</v>
      </c>
      <c r="AU21" s="394">
        <f>SUMIFS('1_stopień'!$U$8:$U$591,'1_stopień'!$R$8:$R$591,D21,'1_stopień'!$AA$8:$AA$591,"CKZ Słupsk")</f>
        <v>0</v>
      </c>
      <c r="AV21" s="395">
        <f>SUMIFS('1_stopień'!$V$8:$V$591,'1_stopień'!$R$8:$R$591,D21,'1_stopień'!$AA$8:$AA$591,"CKZ Słupsk")</f>
        <v>0</v>
      </c>
      <c r="AW21" s="394">
        <f>SUMIFS('1_stopień'!$U$8:$U$591,'1_stopień'!$R$8:$R$591,D21,'1_stopień'!$AA$8:$AA$591,"CKZ Opole")</f>
        <v>0</v>
      </c>
      <c r="AX21" s="395">
        <f>SUMIFS('1_stopień'!$V$8:$V$591,'1_stopień'!$R$8:$R$591,D21,'1_stopień'!$AA$8:$AA$591,"CKZ Opole")</f>
        <v>0</v>
      </c>
      <c r="AY21" s="394">
        <f>SUMIFS('1_stopień'!$U$8:$U$591,'1_stopień'!$R$8:$R$591,D21,'1_stopień'!$AA$8:$AA$591,"CKZ Nowy Targ")</f>
        <v>0</v>
      </c>
      <c r="AZ21" s="395">
        <f>SUMIFS('1_stopień'!$V$8:$V$591,'1_stopień'!$R$8:$R$591,D21,'1_stopień'!$AA$8:$AA$591,"CKZ Nowy Targ")</f>
        <v>0</v>
      </c>
      <c r="BA21" s="394">
        <f>SUMIFS('1_stopień'!$U$8:$U$591,'1_stopień'!$R$8:$R$591,D21,'1_stopień'!$AA$8:$AA$591,"Brzeg Dolny")</f>
        <v>0</v>
      </c>
      <c r="BB21" s="395">
        <f>SUMIFS('1_stopień'!$V$8:$V$591,'1_stopień'!$R$8:$R$591,D21,'1_stopień'!$AA$8:$AA$591,"Brzeg Dolny")</f>
        <v>0</v>
      </c>
      <c r="BC21" s="394">
        <f>SUMIFS('1_stopień'!$U$8:$U$591,'1_stopień'!$R$8:$R$591,D21,'1_stopień'!$AA$8:$AA$591,"CKZ Gniezno")</f>
        <v>0</v>
      </c>
      <c r="BD21" s="395">
        <f>SUMIFS('1_stopień'!$V$8:$V$591,'1_stopień'!$R$8:$R$591,D21,'1_stopień'!$AA$8:$AA$591,"CKZ Gniezno")</f>
        <v>0</v>
      </c>
      <c r="BE21" s="394">
        <f>SUMIFS('1_stopień'!$U$8:$U$591,'1_stopień'!$R$8:$R$591,D21,'1_stopień'!$AA$8:$AA$591,"CKZ Dębica")</f>
        <v>0</v>
      </c>
      <c r="BF21" s="395">
        <f>SUMIFS('1_stopień'!$V$8:$V$591,'1_stopień'!$R$8:$R$591,D21,'1_stopień'!$AA$8:$AA$591,"CKZ Dębicaica")</f>
        <v>0</v>
      </c>
      <c r="BG21" s="394">
        <f>SUMIFS('1_stopień'!$U$8:$U$591,'1_stopień'!$R$8:$R$591,D21,'1_stopień'!$AA$8:$AA$591,"CKZ Gliwice")</f>
        <v>0</v>
      </c>
      <c r="BH21" s="395">
        <f>SUMIFS('1_stopień'!$V$8:$V$591,'1_stopień'!$R$8:$R$591,D21,'1_stopień'!$AA$8:$AA$591,"CKZ Gliwice")</f>
        <v>0</v>
      </c>
      <c r="BI21" s="394">
        <f>SUMIFS('1_stopień'!$U$8:$U$591,'1_stopień'!$R$8:$R$591,D21,'1_stopień'!$AA$8:$AA$591,"szkoła")</f>
        <v>0</v>
      </c>
      <c r="BJ21" s="392">
        <f t="shared" si="0"/>
        <v>0</v>
      </c>
      <c r="BK21" s="182">
        <f t="shared" si="1"/>
        <v>0</v>
      </c>
    </row>
    <row r="22" spans="2:63" ht="22.5" hidden="1">
      <c r="B22" s="17" t="s">
        <v>494</v>
      </c>
      <c r="C22" s="18">
        <v>818116</v>
      </c>
      <c r="D22" s="18" t="s">
        <v>583</v>
      </c>
      <c r="E22" s="17" t="s">
        <v>582</v>
      </c>
      <c r="F22" s="397">
        <f>SUMIF('1_stopień'!R$8:R$591,D22,'1_stopień'!U$8:U$591)</f>
        <v>0</v>
      </c>
      <c r="G22" s="394">
        <f>SUMIFS('1_stopień'!$U$8:$U$591,'1_stopień'!$R$8:$R$591,D22,'1_stopień'!$AA$8:$AA$591,"CKZ Bielawa")</f>
        <v>0</v>
      </c>
      <c r="H22" s="396">
        <f>SUMIFS('1_stopień'!$V$8:$V$591,'1_stopień'!$R$8:$R$591,D22,'1_stopień'!$AA$8:$AA$591,"CKZ Bielawa")</f>
        <v>0</v>
      </c>
      <c r="I22" s="394">
        <f>SUMIFS('1_stopień'!$U$8:$U$591,'1_stopień'!$R$8:$R$591,D22,'1_stopień'!$AA$8:$AA$591,"GCKZ Głogów")</f>
        <v>0</v>
      </c>
      <c r="J22" s="395">
        <f>SUMIFS('1_stopień'!$V$8:$V$591,'1_stopień'!$R$8:$R$591,D22,'1_stopień'!$AA$8:$AA$591,"GCKZ Głogów")</f>
        <v>0</v>
      </c>
      <c r="K22" s="394">
        <f>SUMIFS('1_stopień'!$U$8:$U$591,'1_stopień'!$R$8:$R$591,D22,'1_stopień'!$AA$8:$AA$591,"Jelenia Góra")</f>
        <v>0</v>
      </c>
      <c r="L22" s="395">
        <f>SUMIFS('1_stopień'!$V$8:$V$591,'1_stopień'!$R$8:$R$591,D22,'1_stopień'!$AA$8:$AA$591,"Jelenia Góra")</f>
        <v>0</v>
      </c>
      <c r="M22" s="394">
        <f>SUMIFS('1_stopień'!$U$8:$U$591,'1_stopień'!$R$8:$R$591,D22,'1_stopień'!$AA$8:$AA$591,"CKZ Wodzisław Śląski")</f>
        <v>0</v>
      </c>
      <c r="N22" s="395">
        <f>SUMIFS('1_stopień'!$V$8:$V$591,'1_stopień'!$R$8:$R$591,D22,'1_stopień'!$AA$8:$AA$591,"CKZ Wodzisłąw Śląski")</f>
        <v>0</v>
      </c>
      <c r="O22" s="394">
        <f>SUMIFS('1_stopień'!$U$8:$U$591,'1_stopień'!$R$8:$R$591,D22,'1_stopień'!$AA$8:$AA$591,"CKZ Kłodzko")</f>
        <v>0</v>
      </c>
      <c r="P22" s="395">
        <f>SUMIFS('1_stopień'!$V$8:$V$591,'1_stopień'!$R$8:$R$591,D22,'1_stopień'!$AA$8:$AA$591,"CKZ Kłodzko")</f>
        <v>0</v>
      </c>
      <c r="Q22" s="394">
        <f>SUMIFS('1_stopień'!$U$8:$U$591,'1_stopień'!$R$8:$R$591,D22,'1_stopień'!$AA$8:$AA$591,"CKZ Legnica")</f>
        <v>0</v>
      </c>
      <c r="R22" s="395">
        <f>SUMIFS('1_stopień'!$V$8:$V$591,'1_stopień'!$R$8:$R$591,D22,'1_stopień'!$AA$8:$AA$591,"CKZ Legnica")</f>
        <v>0</v>
      </c>
      <c r="S22" s="394">
        <f>SUMIFS('1_stopień'!$U$8:$U$591,'1_stopień'!$R$8:$R$591,D22,'1_stopień'!$AA$8:$AA$591,"CKZ Oleśnica")</f>
        <v>0</v>
      </c>
      <c r="T22" s="395">
        <f>SUMIFS('1_stopień'!$V$8:$V$591,'1_stopień'!$R$8:$R$591,D22,'1_stopień'!$AA$8:$AA$591,"CKZ Oleśnica")</f>
        <v>0</v>
      </c>
      <c r="U22" s="394">
        <f>SUMIFS('1_stopień'!$U$8:$U$591,'1_stopień'!$R$8:$R$591,D22,'1_stopień'!$AA$8:$AA$591,"CKZ Świdnica")</f>
        <v>0</v>
      </c>
      <c r="V22" s="395">
        <f>SUMIFS('1_stopień'!$V$8:$V$591,'1_stopień'!$R$8:$R$591,D22,'1_stopień'!$AA$8:$AA$591,"CKZ Świdnica")</f>
        <v>0</v>
      </c>
      <c r="W22" s="394">
        <f>SUMIFS('1_stopień'!$U$8:$U$591,'1_stopień'!$R$8:$R$591,D22,'1_stopień'!$AA$8:$AA$591,"CKZ Wołów")</f>
        <v>0</v>
      </c>
      <c r="X22" s="395">
        <f>SUMIFS('1_stopień'!$V$8:$V$591,'1_stopień'!$R$8:$R$591,D22,'1_stopień'!$AA$8:$AA$591,"CKZ Wołów")</f>
        <v>0</v>
      </c>
      <c r="Y22" s="394">
        <f>SUMIFS('1_stopień'!$U$8:$U$591,'1_stopień'!$R$8:$R$591,D22,'1_stopień'!$AA$8:$AA$591,"CKZ Ziębice")</f>
        <v>0</v>
      </c>
      <c r="Z22" s="395">
        <f>SUMIFS('1_stopień'!$V$8:$V$591,'1_stopień'!$R$8:$R$591,D22,'1_stopień'!$AA$8:$AA$591,"CKZ Ziębice")</f>
        <v>0</v>
      </c>
      <c r="AA22" s="394">
        <f>SUMIFS('1_stopień'!$U$8:$U$591,'1_stopień'!$R$8:$R$591,D22,'1_stopień'!$AA$8:$AA$591,"CKZ Dobrodzień")</f>
        <v>0</v>
      </c>
      <c r="AB22" s="395">
        <f>SUMIFS('1_stopień'!$V$8:$V$591,'1_stopień'!$R$8:$R$591,D22,'1_stopień'!$AA$8:$AA$591,"CKZ Dobrodzień")</f>
        <v>0</v>
      </c>
      <c r="AC22" s="394">
        <f>SUMIFS('1_stopień'!$U$8:$U$591,'1_stopień'!$R$8:$R$591,D22,'1_stopień'!$AA$8:$AA$591,"TOYOTA")</f>
        <v>0</v>
      </c>
      <c r="AD22" s="395">
        <f>SUMIFS('1_stopień'!$V$8:$V$591,'1_stopień'!$R$8:$R$591,D22,'1_stopień'!$AA$8:$AA$591,"TOYOTA")</f>
        <v>0</v>
      </c>
      <c r="AE22" s="394">
        <f>SUMIFS('1_stopień'!$U$8:$U$591,'1_stopień'!$R$8:$R$591,D22,'1_stopień'!$AA$8:$AA$591,"CKZ Kędzierzyn-Koźle")</f>
        <v>0</v>
      </c>
      <c r="AF22" s="395">
        <f>SUMIFS('1_stopień'!$V$8:$V$591,'1_stopień'!$R$8:$R$591,D22,'1_stopień'!$AA$8:$AA$591,"CKZ Kędzierzyn-Koźle")</f>
        <v>0</v>
      </c>
      <c r="AG22" s="394">
        <f>SUMIFS('1_stopień'!$U$8:$U$591,'1_stopień'!$R$8:$R$591,D22,'1_stopień'!$AA$8:$AA$591,"ZSB Bolesławiec")</f>
        <v>0</v>
      </c>
      <c r="AH22" s="395">
        <f>SUMIFS('1_stopień'!$V$8:$V$591,'1_stopień'!$R$8:$R$591,D22,'1_stopień'!$AA$8:$AA$591,"ZSB Bolesławiec")</f>
        <v>0</v>
      </c>
      <c r="AI22" s="394">
        <f>SUMIFS('1_stopień'!$U$8:$U$591,'1_stopień'!$R$8:$R$591,D22,'1_stopień'!$AA$8:$AA$591,"CKZ Krotoszyn")</f>
        <v>0</v>
      </c>
      <c r="AJ22" s="395">
        <f>SUMIFS('1_stopień'!$V$8:$V$591,'1_stopień'!$R$8:$R$591,D22,'1_stopień'!$AA$8:$AA$591,"CKZ Krotoszyn")</f>
        <v>0</v>
      </c>
      <c r="AK22" s="394">
        <f>SUMIFS('1_stopień'!$U$8:$U$591,'1_stopień'!$R$8:$R$591,D22,'1_stopień'!$AA$8:$AA$591,"CKZ Olkusz")</f>
        <v>0</v>
      </c>
      <c r="AL22" s="395">
        <f>SUMIFS('1_stopień'!$V$8:$V$591,'1_stopień'!$R$8:$R$591,D22,'1_stopień'!$AA$8:$AA$591,"CKZ Olkusz")</f>
        <v>0</v>
      </c>
      <c r="AM22" s="394">
        <f>SUMIFS('1_stopień'!$U$8:$U$591,'1_stopień'!$R$8:$R$591,D22,'1_stopień'!$AA$8:$AA$591,"CKZ Wschowa")</f>
        <v>0</v>
      </c>
      <c r="AN22" s="395">
        <f>SUMIFS('1_stopień'!$V$8:$V$591,'1_stopień'!$R$8:$R$591,D22,'1_stopień'!$AA$8:$AA$591,"CKZ Wschowa")</f>
        <v>0</v>
      </c>
      <c r="AO22" s="394">
        <f>SUMIFS('1_stopień'!$U$8:$U$591,'1_stopień'!$R$8:$R$591,D22,'1_stopień'!$AA$8:$AA$591,"CKZ Zielona Góra")</f>
        <v>0</v>
      </c>
      <c r="AP22" s="395">
        <f>SUMIFS('1_stopień'!$V$8:$V$591,'1_stopień'!$R$8:$R$591,D22,'1_stopień'!$AA$8:$AA$591,"CKZ Zielona Góra")</f>
        <v>0</v>
      </c>
      <c r="AQ22" s="394">
        <f>SUMIFS('1_stopień'!$U$8:$U$591,'1_stopień'!$R$8:$R$591,D22,'1_stopień'!$AA$8:$AA$591,"Rzemieślnicza Wałbrzych")</f>
        <v>0</v>
      </c>
      <c r="AR22" s="395">
        <f>SUMIFS('1_stopień'!$V$8:$V$591,'1_stopień'!$R$8:$R$591,D22,'1_stopień'!$AA$8:$AA$591,"Rzemieślnicza Wałbrzych")</f>
        <v>0</v>
      </c>
      <c r="AS22" s="394">
        <f>SUMIFS('1_stopień'!$U$8:$U$591,'1_stopień'!$R$8:$R$591,D22,'1_stopień'!$AA$8:$AA$591,"CKZ Mosina")</f>
        <v>0</v>
      </c>
      <c r="AT22" s="395">
        <f>SUMIFS('1_stopień'!$V$8:$V$591,'1_stopień'!$R$8:$R$591,D22,'1_stopień'!$AA$8:$AA$591,"CKZ Mosina")</f>
        <v>0</v>
      </c>
      <c r="AU22" s="394">
        <f>SUMIFS('1_stopień'!$U$8:$U$591,'1_stopień'!$R$8:$R$591,D22,'1_stopień'!$AA$8:$AA$591,"CKZ Słupsk")</f>
        <v>0</v>
      </c>
      <c r="AV22" s="395">
        <f>SUMIFS('1_stopień'!$V$8:$V$591,'1_stopień'!$R$8:$R$591,D22,'1_stopień'!$AA$8:$AA$591,"CKZ Słupsk")</f>
        <v>0</v>
      </c>
      <c r="AW22" s="394">
        <f>SUMIFS('1_stopień'!$U$8:$U$591,'1_stopień'!$R$8:$R$591,D22,'1_stopień'!$AA$8:$AA$591,"CKZ Opole")</f>
        <v>0</v>
      </c>
      <c r="AX22" s="395">
        <f>SUMIFS('1_stopień'!$V$8:$V$591,'1_stopień'!$R$8:$R$591,D22,'1_stopień'!$AA$8:$AA$591,"CKZ Opole")</f>
        <v>0</v>
      </c>
      <c r="AY22" s="394">
        <f>SUMIFS('1_stopień'!$U$8:$U$591,'1_stopień'!$R$8:$R$591,D22,'1_stopień'!$AA$8:$AA$591,"CKZ Nowy Targ")</f>
        <v>0</v>
      </c>
      <c r="AZ22" s="395">
        <f>SUMIFS('1_stopień'!$V$8:$V$591,'1_stopień'!$R$8:$R$591,D22,'1_stopień'!$AA$8:$AA$591,"CKZ Nowy Targ")</f>
        <v>0</v>
      </c>
      <c r="BA22" s="394">
        <f>SUMIFS('1_stopień'!$U$8:$U$591,'1_stopień'!$R$8:$R$591,D22,'1_stopień'!$AA$8:$AA$591,"Brzeg Dolny")</f>
        <v>0</v>
      </c>
      <c r="BB22" s="395">
        <f>SUMIFS('1_stopień'!$V$8:$V$591,'1_stopień'!$R$8:$R$591,D22,'1_stopień'!$AA$8:$AA$591,"Brzeg Dolny")</f>
        <v>0</v>
      </c>
      <c r="BC22" s="394">
        <f>SUMIFS('1_stopień'!$U$8:$U$591,'1_stopień'!$R$8:$R$591,D22,'1_stopień'!$AA$8:$AA$591,"CKZ Gniezno")</f>
        <v>0</v>
      </c>
      <c r="BD22" s="395">
        <f>SUMIFS('1_stopień'!$V$8:$V$591,'1_stopień'!$R$8:$R$591,D22,'1_stopień'!$AA$8:$AA$591,"CKZ Gniezno")</f>
        <v>0</v>
      </c>
      <c r="BE22" s="394">
        <f>SUMIFS('1_stopień'!$U$8:$U$591,'1_stopień'!$R$8:$R$591,D22,'1_stopień'!$AA$8:$AA$591,"CKZ Dębica")</f>
        <v>0</v>
      </c>
      <c r="BF22" s="395">
        <f>SUMIFS('1_stopień'!$V$8:$V$591,'1_stopień'!$R$8:$R$591,D22,'1_stopień'!$AA$8:$AA$591,"CKZ Dębicaica")</f>
        <v>0</v>
      </c>
      <c r="BG22" s="394">
        <f>SUMIFS('1_stopień'!$U$8:$U$591,'1_stopień'!$R$8:$R$591,D22,'1_stopień'!$AA$8:$AA$591,"CKZ Gliwice")</f>
        <v>0</v>
      </c>
      <c r="BH22" s="395">
        <f>SUMIFS('1_stopień'!$V$8:$V$591,'1_stopień'!$R$8:$R$591,D22,'1_stopień'!$AA$8:$AA$591,"CKZ Gliwice")</f>
        <v>0</v>
      </c>
      <c r="BI22" s="394">
        <f>SUMIFS('1_stopień'!$U$8:$U$591,'1_stopień'!$R$8:$R$591,D22,'1_stopień'!$AA$8:$AA$591,"szkoła")</f>
        <v>0</v>
      </c>
      <c r="BJ22" s="392">
        <f t="shared" si="0"/>
        <v>0</v>
      </c>
      <c r="BK22" s="182">
        <f t="shared" si="1"/>
        <v>0</v>
      </c>
    </row>
    <row r="23" spans="2:63" ht="22.5" hidden="1">
      <c r="B23" s="19" t="s">
        <v>495</v>
      </c>
      <c r="C23" s="20">
        <v>731609</v>
      </c>
      <c r="D23" s="20" t="s">
        <v>585</v>
      </c>
      <c r="E23" s="21" t="s">
        <v>584</v>
      </c>
      <c r="F23" s="397">
        <f>SUMIF('1_stopień'!R$8:R$591,D23,'1_stopień'!U$8:U$591)</f>
        <v>0</v>
      </c>
      <c r="G23" s="394">
        <f>SUMIFS('1_stopień'!$U$8:$U$591,'1_stopień'!$R$8:$R$591,D23,'1_stopień'!$AA$8:$AA$591,"CKZ Bielawa")</f>
        <v>0</v>
      </c>
      <c r="H23" s="396">
        <f>SUMIFS('1_stopień'!$V$8:$V$591,'1_stopień'!$R$8:$R$591,D23,'1_stopień'!$AA$8:$AA$591,"CKZ Bielawa")</f>
        <v>0</v>
      </c>
      <c r="I23" s="394">
        <f>SUMIFS('1_stopień'!$U$8:$U$591,'1_stopień'!$R$8:$R$591,D23,'1_stopień'!$AA$8:$AA$591,"GCKZ Głogów")</f>
        <v>0</v>
      </c>
      <c r="J23" s="395">
        <f>SUMIFS('1_stopień'!$V$8:$V$591,'1_stopień'!$R$8:$R$591,D23,'1_stopień'!$AA$8:$AA$591,"GCKZ Głogów")</f>
        <v>0</v>
      </c>
      <c r="K23" s="394">
        <f>SUMIFS('1_stopień'!$U$8:$U$591,'1_stopień'!$R$8:$R$591,D23,'1_stopień'!$AA$8:$AA$591,"Jelenia Góra")</f>
        <v>0</v>
      </c>
      <c r="L23" s="395">
        <f>SUMIFS('1_stopień'!$V$8:$V$591,'1_stopień'!$R$8:$R$591,D23,'1_stopień'!$AA$8:$AA$591,"Jelenia Góra")</f>
        <v>0</v>
      </c>
      <c r="M23" s="394">
        <f>SUMIFS('1_stopień'!$U$8:$U$591,'1_stopień'!$R$8:$R$591,D23,'1_stopień'!$AA$8:$AA$591,"CKZ Wodzisław Śląski")</f>
        <v>0</v>
      </c>
      <c r="N23" s="395">
        <f>SUMIFS('1_stopień'!$V$8:$V$591,'1_stopień'!$R$8:$R$591,D23,'1_stopień'!$AA$8:$AA$591,"CKZ Wodzisłąw Śląski")</f>
        <v>0</v>
      </c>
      <c r="O23" s="394">
        <f>SUMIFS('1_stopień'!$U$8:$U$591,'1_stopień'!$R$8:$R$591,D23,'1_stopień'!$AA$8:$AA$591,"CKZ Kłodzko")</f>
        <v>0</v>
      </c>
      <c r="P23" s="395">
        <f>SUMIFS('1_stopień'!$V$8:$V$591,'1_stopień'!$R$8:$R$591,D23,'1_stopień'!$AA$8:$AA$591,"CKZ Kłodzko")</f>
        <v>0</v>
      </c>
      <c r="Q23" s="394">
        <f>SUMIFS('1_stopień'!$U$8:$U$591,'1_stopień'!$R$8:$R$591,D23,'1_stopień'!$AA$8:$AA$591,"CKZ Legnica")</f>
        <v>0</v>
      </c>
      <c r="R23" s="395">
        <f>SUMIFS('1_stopień'!$V$8:$V$591,'1_stopień'!$R$8:$R$591,D23,'1_stopień'!$AA$8:$AA$591,"CKZ Legnica")</f>
        <v>0</v>
      </c>
      <c r="S23" s="394">
        <f>SUMIFS('1_stopień'!$U$8:$U$591,'1_stopień'!$R$8:$R$591,D23,'1_stopień'!$AA$8:$AA$591,"CKZ Oleśnica")</f>
        <v>0</v>
      </c>
      <c r="T23" s="395">
        <f>SUMIFS('1_stopień'!$V$8:$V$591,'1_stopień'!$R$8:$R$591,D23,'1_stopień'!$AA$8:$AA$591,"CKZ Oleśnica")</f>
        <v>0</v>
      </c>
      <c r="U23" s="394">
        <f>SUMIFS('1_stopień'!$U$8:$U$591,'1_stopień'!$R$8:$R$591,D23,'1_stopień'!$AA$8:$AA$591,"CKZ Świdnica")</f>
        <v>0</v>
      </c>
      <c r="V23" s="395">
        <f>SUMIFS('1_stopień'!$V$8:$V$591,'1_stopień'!$R$8:$R$591,D23,'1_stopień'!$AA$8:$AA$591,"CKZ Świdnica")</f>
        <v>0</v>
      </c>
      <c r="W23" s="394">
        <f>SUMIFS('1_stopień'!$U$8:$U$591,'1_stopień'!$R$8:$R$591,D23,'1_stopień'!$AA$8:$AA$591,"CKZ Wołów")</f>
        <v>0</v>
      </c>
      <c r="X23" s="395">
        <f>SUMIFS('1_stopień'!$V$8:$V$591,'1_stopień'!$R$8:$R$591,D23,'1_stopień'!$AA$8:$AA$591,"CKZ Wołów")</f>
        <v>0</v>
      </c>
      <c r="Y23" s="394">
        <f>SUMIFS('1_stopień'!$U$8:$U$591,'1_stopień'!$R$8:$R$591,D23,'1_stopień'!$AA$8:$AA$591,"CKZ Ziębice")</f>
        <v>0</v>
      </c>
      <c r="Z23" s="395">
        <f>SUMIFS('1_stopień'!$V$8:$V$591,'1_stopień'!$R$8:$R$591,D23,'1_stopień'!$AA$8:$AA$591,"CKZ Ziębice")</f>
        <v>0</v>
      </c>
      <c r="AA23" s="394">
        <f>SUMIFS('1_stopień'!$U$8:$U$591,'1_stopień'!$R$8:$R$591,D23,'1_stopień'!$AA$8:$AA$591,"CKZ Dobrodzień")</f>
        <v>0</v>
      </c>
      <c r="AB23" s="395">
        <f>SUMIFS('1_stopień'!$V$8:$V$591,'1_stopień'!$R$8:$R$591,D23,'1_stopień'!$AA$8:$AA$591,"CKZ Dobrodzień")</f>
        <v>0</v>
      </c>
      <c r="AC23" s="394">
        <f>SUMIFS('1_stopień'!$U$8:$U$591,'1_stopień'!$R$8:$R$591,D23,'1_stopień'!$AA$8:$AA$591,"TOYOTA")</f>
        <v>0</v>
      </c>
      <c r="AD23" s="395">
        <f>SUMIFS('1_stopień'!$V$8:$V$591,'1_stopień'!$R$8:$R$591,D23,'1_stopień'!$AA$8:$AA$591,"TOYOTA")</f>
        <v>0</v>
      </c>
      <c r="AE23" s="394">
        <f>SUMIFS('1_stopień'!$U$8:$U$591,'1_stopień'!$R$8:$R$591,D23,'1_stopień'!$AA$8:$AA$591,"CKZ Kędzierzyn-Koźle")</f>
        <v>0</v>
      </c>
      <c r="AF23" s="395">
        <f>SUMIFS('1_stopień'!$V$8:$V$591,'1_stopień'!$R$8:$R$591,D23,'1_stopień'!$AA$8:$AA$591,"CKZ Kędzierzyn-Koźle")</f>
        <v>0</v>
      </c>
      <c r="AG23" s="394">
        <f>SUMIFS('1_stopień'!$U$8:$U$591,'1_stopień'!$R$8:$R$591,D23,'1_stopień'!$AA$8:$AA$591,"ZSB Bolesławiec")</f>
        <v>0</v>
      </c>
      <c r="AH23" s="395">
        <f>SUMIFS('1_stopień'!$V$8:$V$591,'1_stopień'!$R$8:$R$591,D23,'1_stopień'!$AA$8:$AA$591,"ZSB Bolesławiec")</f>
        <v>0</v>
      </c>
      <c r="AI23" s="394">
        <f>SUMIFS('1_stopień'!$U$8:$U$591,'1_stopień'!$R$8:$R$591,D23,'1_stopień'!$AA$8:$AA$591,"CKZ Krotoszyn")</f>
        <v>0</v>
      </c>
      <c r="AJ23" s="395">
        <f>SUMIFS('1_stopień'!$V$8:$V$591,'1_stopień'!$R$8:$R$591,D23,'1_stopień'!$AA$8:$AA$591,"CKZ Krotoszyn")</f>
        <v>0</v>
      </c>
      <c r="AK23" s="394">
        <f>SUMIFS('1_stopień'!$U$8:$U$591,'1_stopień'!$R$8:$R$591,D23,'1_stopień'!$AA$8:$AA$591,"CKZ Olkusz")</f>
        <v>0</v>
      </c>
      <c r="AL23" s="395">
        <f>SUMIFS('1_stopień'!$V$8:$V$591,'1_stopień'!$R$8:$R$591,D23,'1_stopień'!$AA$8:$AA$591,"CKZ Olkusz")</f>
        <v>0</v>
      </c>
      <c r="AM23" s="394">
        <f>SUMIFS('1_stopień'!$U$8:$U$591,'1_stopień'!$R$8:$R$591,D23,'1_stopień'!$AA$8:$AA$591,"CKZ Wschowa")</f>
        <v>0</v>
      </c>
      <c r="AN23" s="395">
        <f>SUMIFS('1_stopień'!$V$8:$V$591,'1_stopień'!$R$8:$R$591,D23,'1_stopień'!$AA$8:$AA$591,"CKZ Wschowa")</f>
        <v>0</v>
      </c>
      <c r="AO23" s="394">
        <f>SUMIFS('1_stopień'!$U$8:$U$591,'1_stopień'!$R$8:$R$591,D23,'1_stopień'!$AA$8:$AA$591,"CKZ Zielona Góra")</f>
        <v>0</v>
      </c>
      <c r="AP23" s="395">
        <f>SUMIFS('1_stopień'!$V$8:$V$591,'1_stopień'!$R$8:$R$591,D23,'1_stopień'!$AA$8:$AA$591,"CKZ Zielona Góra")</f>
        <v>0</v>
      </c>
      <c r="AQ23" s="394">
        <f>SUMIFS('1_stopień'!$U$8:$U$591,'1_stopień'!$R$8:$R$591,D23,'1_stopień'!$AA$8:$AA$591,"Rzemieślnicza Wałbrzych")</f>
        <v>0</v>
      </c>
      <c r="AR23" s="395">
        <f>SUMIFS('1_stopień'!$V$8:$V$591,'1_stopień'!$R$8:$R$591,D23,'1_stopień'!$AA$8:$AA$591,"Rzemieślnicza Wałbrzych")</f>
        <v>0</v>
      </c>
      <c r="AS23" s="394">
        <f>SUMIFS('1_stopień'!$U$8:$U$591,'1_stopień'!$R$8:$R$591,D23,'1_stopień'!$AA$8:$AA$591,"CKZ Mosina")</f>
        <v>0</v>
      </c>
      <c r="AT23" s="395">
        <f>SUMIFS('1_stopień'!$V$8:$V$591,'1_stopień'!$R$8:$R$591,D23,'1_stopień'!$AA$8:$AA$591,"CKZ Mosina")</f>
        <v>0</v>
      </c>
      <c r="AU23" s="394">
        <f>SUMIFS('1_stopień'!$U$8:$U$591,'1_stopień'!$R$8:$R$591,D23,'1_stopień'!$AA$8:$AA$591,"CKZ Słupsk")</f>
        <v>0</v>
      </c>
      <c r="AV23" s="395">
        <f>SUMIFS('1_stopień'!$V$8:$V$591,'1_stopień'!$R$8:$R$591,D23,'1_stopień'!$AA$8:$AA$591,"CKZ Słupsk")</f>
        <v>0</v>
      </c>
      <c r="AW23" s="394">
        <f>SUMIFS('1_stopień'!$U$8:$U$591,'1_stopień'!$R$8:$R$591,D23,'1_stopień'!$AA$8:$AA$591,"CKZ Opole")</f>
        <v>0</v>
      </c>
      <c r="AX23" s="395">
        <f>SUMIFS('1_stopień'!$V$8:$V$591,'1_stopień'!$R$8:$R$591,D23,'1_stopień'!$AA$8:$AA$591,"CKZ Opole")</f>
        <v>0</v>
      </c>
      <c r="AY23" s="394">
        <f>SUMIFS('1_stopień'!$U$8:$U$591,'1_stopień'!$R$8:$R$591,D23,'1_stopień'!$AA$8:$AA$591,"CKZ Nowy Targ")</f>
        <v>0</v>
      </c>
      <c r="AZ23" s="395">
        <f>SUMIFS('1_stopień'!$V$8:$V$591,'1_stopień'!$R$8:$R$591,D23,'1_stopień'!$AA$8:$AA$591,"CKZ Nowy Targ")</f>
        <v>0</v>
      </c>
      <c r="BA23" s="394">
        <f>SUMIFS('1_stopień'!$U$8:$U$591,'1_stopień'!$R$8:$R$591,D23,'1_stopień'!$AA$8:$AA$591,"Brzeg Dolny")</f>
        <v>0</v>
      </c>
      <c r="BB23" s="395">
        <f>SUMIFS('1_stopień'!$V$8:$V$591,'1_stopień'!$R$8:$R$591,D23,'1_stopień'!$AA$8:$AA$591,"Brzeg Dolny")</f>
        <v>0</v>
      </c>
      <c r="BC23" s="394">
        <f>SUMIFS('1_stopień'!$U$8:$U$591,'1_stopień'!$R$8:$R$591,D23,'1_stopień'!$AA$8:$AA$591,"CKZ Gniezno")</f>
        <v>0</v>
      </c>
      <c r="BD23" s="395">
        <f>SUMIFS('1_stopień'!$V$8:$V$591,'1_stopień'!$R$8:$R$591,D23,'1_stopień'!$AA$8:$AA$591,"CKZ Gniezno")</f>
        <v>0</v>
      </c>
      <c r="BE23" s="394">
        <f>SUMIFS('1_stopień'!$U$8:$U$591,'1_stopień'!$R$8:$R$591,D23,'1_stopień'!$AA$8:$AA$591,"CKZ Dębica")</f>
        <v>0</v>
      </c>
      <c r="BF23" s="395">
        <f>SUMIFS('1_stopień'!$V$8:$V$591,'1_stopień'!$R$8:$R$591,D23,'1_stopień'!$AA$8:$AA$591,"CKZ Dębicaica")</f>
        <v>0</v>
      </c>
      <c r="BG23" s="394">
        <f>SUMIFS('1_stopień'!$U$8:$U$591,'1_stopień'!$R$8:$R$591,D23,'1_stopień'!$AA$8:$AA$591,"CKZ Gliwice")</f>
        <v>0</v>
      </c>
      <c r="BH23" s="395">
        <f>SUMIFS('1_stopień'!$V$8:$V$591,'1_stopień'!$R$8:$R$591,D23,'1_stopień'!$AA$8:$AA$591,"CKZ Gliwice")</f>
        <v>0</v>
      </c>
      <c r="BI23" s="394">
        <f>SUMIFS('1_stopień'!$U$8:$U$591,'1_stopień'!$R$8:$R$591,D23,'1_stopień'!$AA$8:$AA$591,"szkoła")</f>
        <v>0</v>
      </c>
      <c r="BJ23" s="392">
        <f t="shared" si="0"/>
        <v>0</v>
      </c>
      <c r="BK23" s="182">
        <f t="shared" si="1"/>
        <v>0</v>
      </c>
    </row>
    <row r="24" spans="2:63" ht="20.25" hidden="1" customHeight="1">
      <c r="B24" s="17" t="s">
        <v>496</v>
      </c>
      <c r="C24" s="18">
        <v>814209</v>
      </c>
      <c r="D24" s="18" t="s">
        <v>683</v>
      </c>
      <c r="E24" s="17" t="s">
        <v>586</v>
      </c>
      <c r="F24" s="397">
        <f>SUMIF('1_stopień'!R$8:R$591,D24,'1_stopień'!U$8:U$591)</f>
        <v>1</v>
      </c>
      <c r="G24" s="394">
        <f>SUMIFS('1_stopień'!$U$8:$U$591,'1_stopień'!$R$8:$R$591,D24,'1_stopień'!$AA$8:$AA$591,"CKZ Bielawa")</f>
        <v>0</v>
      </c>
      <c r="H24" s="396">
        <f>SUMIFS('1_stopień'!$V$8:$V$591,'1_stopień'!$R$8:$R$591,D24,'1_stopień'!$AA$8:$AA$591,"CKZ Bielawa")</f>
        <v>0</v>
      </c>
      <c r="I24" s="394">
        <f>SUMIFS('1_stopień'!$U$8:$U$591,'1_stopień'!$R$8:$R$591,D24,'1_stopień'!$AA$8:$AA$591,"GCKZ Głogów")</f>
        <v>0</v>
      </c>
      <c r="J24" s="395">
        <f>SUMIFS('1_stopień'!$V$8:$V$591,'1_stopień'!$R$8:$R$591,D24,'1_stopień'!$AA$8:$AA$591,"GCKZ Głogów")</f>
        <v>0</v>
      </c>
      <c r="K24" s="394">
        <f>SUMIFS('1_stopień'!$U$8:$U$591,'1_stopień'!$R$8:$R$591,D24,'1_stopień'!$AA$8:$AA$591,"Jelenia Góra")</f>
        <v>1</v>
      </c>
      <c r="L24" s="395">
        <f>SUMIFS('1_stopień'!$V$8:$V$591,'1_stopień'!$R$8:$R$591,D24,'1_stopień'!$AA$8:$AA$591,"Jelenia Góra")</f>
        <v>0</v>
      </c>
      <c r="M24" s="394">
        <f>SUMIFS('1_stopień'!$U$8:$U$591,'1_stopień'!$R$8:$R$591,D24,'1_stopień'!$AA$8:$AA$591,"CKZ Wodzisław Śląski")</f>
        <v>0</v>
      </c>
      <c r="N24" s="395">
        <f>SUMIFS('1_stopień'!$V$8:$V$591,'1_stopień'!$R$8:$R$591,D24,'1_stopień'!$AA$8:$AA$591,"CKZ Wodzisłąw Śląski")</f>
        <v>0</v>
      </c>
      <c r="O24" s="394">
        <f>SUMIFS('1_stopień'!$U$8:$U$591,'1_stopień'!$R$8:$R$591,D24,'1_stopień'!$AA$8:$AA$591,"CKZ Kłodzko")</f>
        <v>0</v>
      </c>
      <c r="P24" s="395">
        <f>SUMIFS('1_stopień'!$V$8:$V$591,'1_stopień'!$R$8:$R$591,D24,'1_stopień'!$AA$8:$AA$591,"CKZ Kłodzko")</f>
        <v>0</v>
      </c>
      <c r="Q24" s="394">
        <f>SUMIFS('1_stopień'!$U$8:$U$591,'1_stopień'!$R$8:$R$591,D24,'1_stopień'!$AA$8:$AA$591,"CKZ Legnica")</f>
        <v>0</v>
      </c>
      <c r="R24" s="395">
        <f>SUMIFS('1_stopień'!$V$8:$V$591,'1_stopień'!$R$8:$R$591,D24,'1_stopień'!$AA$8:$AA$591,"CKZ Legnica")</f>
        <v>0</v>
      </c>
      <c r="S24" s="394">
        <f>SUMIFS('1_stopień'!$U$8:$U$591,'1_stopień'!$R$8:$R$591,D24,'1_stopień'!$AA$8:$AA$591,"CKZ Oleśnica")</f>
        <v>0</v>
      </c>
      <c r="T24" s="395">
        <f>SUMIFS('1_stopień'!$V$8:$V$591,'1_stopień'!$R$8:$R$591,D24,'1_stopień'!$AA$8:$AA$591,"CKZ Oleśnica")</f>
        <v>0</v>
      </c>
      <c r="U24" s="394">
        <f>SUMIFS('1_stopień'!$U$8:$U$591,'1_stopień'!$R$8:$R$591,D24,'1_stopień'!$AA$8:$AA$591,"CKZ Świdnica")</f>
        <v>0</v>
      </c>
      <c r="V24" s="395">
        <f>SUMIFS('1_stopień'!$V$8:$V$591,'1_stopień'!$R$8:$R$591,D24,'1_stopień'!$AA$8:$AA$591,"CKZ Świdnica")</f>
        <v>0</v>
      </c>
      <c r="W24" s="394">
        <f>SUMIFS('1_stopień'!$U$8:$U$591,'1_stopień'!$R$8:$R$591,D24,'1_stopień'!$AA$8:$AA$591,"CKZ Wołów")</f>
        <v>0</v>
      </c>
      <c r="X24" s="395">
        <f>SUMIFS('1_stopień'!$V$8:$V$591,'1_stopień'!$R$8:$R$591,D24,'1_stopień'!$AA$8:$AA$591,"CKZ Wołów")</f>
        <v>0</v>
      </c>
      <c r="Y24" s="394">
        <f>SUMIFS('1_stopień'!$U$8:$U$591,'1_stopień'!$R$8:$R$591,D24,'1_stopień'!$AA$8:$AA$591,"CKZ Ziębice")</f>
        <v>0</v>
      </c>
      <c r="Z24" s="395">
        <f>SUMIFS('1_stopień'!$V$8:$V$591,'1_stopień'!$R$8:$R$591,D24,'1_stopień'!$AA$8:$AA$591,"CKZ Ziębice")</f>
        <v>0</v>
      </c>
      <c r="AA24" s="394">
        <f>SUMIFS('1_stopień'!$U$8:$U$591,'1_stopień'!$R$8:$R$591,D24,'1_stopień'!$AA$8:$AA$591,"CKZ Dobrodzień")</f>
        <v>0</v>
      </c>
      <c r="AB24" s="395">
        <f>SUMIFS('1_stopień'!$V$8:$V$591,'1_stopień'!$R$8:$R$591,D24,'1_stopień'!$AA$8:$AA$591,"CKZ Dobrodzień")</f>
        <v>0</v>
      </c>
      <c r="AC24" s="394">
        <f>SUMIFS('1_stopień'!$U$8:$U$591,'1_stopień'!$R$8:$R$591,D24,'1_stopień'!$AA$8:$AA$591,"TOYOTA")</f>
        <v>0</v>
      </c>
      <c r="AD24" s="395">
        <f>SUMIFS('1_stopień'!$V$8:$V$591,'1_stopień'!$R$8:$R$591,D24,'1_stopień'!$AA$8:$AA$591,"TOYOTA")</f>
        <v>0</v>
      </c>
      <c r="AE24" s="394">
        <f>SUMIFS('1_stopień'!$U$8:$U$591,'1_stopień'!$R$8:$R$591,D24,'1_stopień'!$AA$8:$AA$591,"CKZ Kędzierzyn-Koźle")</f>
        <v>0</v>
      </c>
      <c r="AF24" s="395">
        <f>SUMIFS('1_stopień'!$V$8:$V$591,'1_stopień'!$R$8:$R$591,D24,'1_stopień'!$AA$8:$AA$591,"CKZ Kędzierzyn-Koźle")</f>
        <v>0</v>
      </c>
      <c r="AG24" s="394">
        <f>SUMIFS('1_stopień'!$U$8:$U$591,'1_stopień'!$R$8:$R$591,D24,'1_stopień'!$AA$8:$AA$591,"ZSB Bolesławiec")</f>
        <v>0</v>
      </c>
      <c r="AH24" s="395">
        <f>SUMIFS('1_stopień'!$V$8:$V$591,'1_stopień'!$R$8:$R$591,D24,'1_stopień'!$AA$8:$AA$591,"ZSB Bolesławiec")</f>
        <v>0</v>
      </c>
      <c r="AI24" s="394">
        <f>SUMIFS('1_stopień'!$U$8:$U$591,'1_stopień'!$R$8:$R$591,D24,'1_stopień'!$AA$8:$AA$591,"CKZ Krotoszyn")</f>
        <v>0</v>
      </c>
      <c r="AJ24" s="395">
        <f>SUMIFS('1_stopień'!$V$8:$V$591,'1_stopień'!$R$8:$R$591,D24,'1_stopień'!$AA$8:$AA$591,"CKZ Krotoszyn")</f>
        <v>0</v>
      </c>
      <c r="AK24" s="394">
        <f>SUMIFS('1_stopień'!$U$8:$U$591,'1_stopień'!$R$8:$R$591,D24,'1_stopień'!$AA$8:$AA$591,"CKZ Olkusz")</f>
        <v>0</v>
      </c>
      <c r="AL24" s="395">
        <f>SUMIFS('1_stopień'!$V$8:$V$591,'1_stopień'!$R$8:$R$591,D24,'1_stopień'!$AA$8:$AA$591,"CKZ Olkusz")</f>
        <v>0</v>
      </c>
      <c r="AM24" s="394">
        <f>SUMIFS('1_stopień'!$U$8:$U$591,'1_stopień'!$R$8:$R$591,D24,'1_stopień'!$AA$8:$AA$591,"CKZ Wschowa")</f>
        <v>0</v>
      </c>
      <c r="AN24" s="395">
        <f>SUMIFS('1_stopień'!$V$8:$V$591,'1_stopień'!$R$8:$R$591,D24,'1_stopień'!$AA$8:$AA$591,"CKZ Wschowa")</f>
        <v>0</v>
      </c>
      <c r="AO24" s="394">
        <f>SUMIFS('1_stopień'!$U$8:$U$591,'1_stopień'!$R$8:$R$591,D24,'1_stopień'!$AA$8:$AA$591,"CKZ Zielona Góra")</f>
        <v>0</v>
      </c>
      <c r="AP24" s="395">
        <f>SUMIFS('1_stopień'!$V$8:$V$591,'1_stopień'!$R$8:$R$591,D24,'1_stopień'!$AA$8:$AA$591,"CKZ Zielona Góra")</f>
        <v>0</v>
      </c>
      <c r="AQ24" s="394">
        <f>SUMIFS('1_stopień'!$U$8:$U$591,'1_stopień'!$R$8:$R$591,D24,'1_stopień'!$AA$8:$AA$591,"Rzemieślnicza Wałbrzych")</f>
        <v>0</v>
      </c>
      <c r="AR24" s="395">
        <f>SUMIFS('1_stopień'!$V$8:$V$591,'1_stopień'!$R$8:$R$591,D24,'1_stopień'!$AA$8:$AA$591,"Rzemieślnicza Wałbrzych")</f>
        <v>0</v>
      </c>
      <c r="AS24" s="394">
        <f>SUMIFS('1_stopień'!$U$8:$U$591,'1_stopień'!$R$8:$R$591,D24,'1_stopień'!$AA$8:$AA$591,"CKZ Mosina")</f>
        <v>0</v>
      </c>
      <c r="AT24" s="395">
        <f>SUMIFS('1_stopień'!$V$8:$V$591,'1_stopień'!$R$8:$R$591,D24,'1_stopień'!$AA$8:$AA$591,"CKZ Mosina")</f>
        <v>0</v>
      </c>
      <c r="AU24" s="394">
        <f>SUMIFS('1_stopień'!$U$8:$U$591,'1_stopień'!$R$8:$R$591,D24,'1_stopień'!$AA$8:$AA$591,"CKZ Słupsk")</f>
        <v>0</v>
      </c>
      <c r="AV24" s="395">
        <f>SUMIFS('1_stopień'!$V$8:$V$591,'1_stopień'!$R$8:$R$591,D24,'1_stopień'!$AA$8:$AA$591,"CKZ Słupsk")</f>
        <v>0</v>
      </c>
      <c r="AW24" s="394">
        <f>SUMIFS('1_stopień'!$U$8:$U$591,'1_stopień'!$R$8:$R$591,D24,'1_stopień'!$AA$8:$AA$591,"CKZ Opole")</f>
        <v>0</v>
      </c>
      <c r="AX24" s="395">
        <f>SUMIFS('1_stopień'!$V$8:$V$591,'1_stopień'!$R$8:$R$591,D24,'1_stopień'!$AA$8:$AA$591,"CKZ Opole")</f>
        <v>0</v>
      </c>
      <c r="AY24" s="394">
        <f>SUMIFS('1_stopień'!$U$8:$U$591,'1_stopień'!$R$8:$R$591,D24,'1_stopień'!$AA$8:$AA$591,"CKZ Nowy Targ")</f>
        <v>0</v>
      </c>
      <c r="AZ24" s="395">
        <f>SUMIFS('1_stopień'!$V$8:$V$591,'1_stopień'!$R$8:$R$591,D24,'1_stopień'!$AA$8:$AA$591,"CKZ Nowy Targ")</f>
        <v>0</v>
      </c>
      <c r="BA24" s="394">
        <f>SUMIFS('1_stopień'!$U$8:$U$591,'1_stopień'!$R$8:$R$591,D24,'1_stopień'!$AA$8:$AA$591,"Brzeg Dolny")</f>
        <v>0</v>
      </c>
      <c r="BB24" s="395">
        <f>SUMIFS('1_stopień'!$V$8:$V$591,'1_stopień'!$R$8:$R$591,D24,'1_stopień'!$AA$8:$AA$591,"Brzeg Dolny")</f>
        <v>0</v>
      </c>
      <c r="BC24" s="394">
        <f>SUMIFS('1_stopień'!$U$8:$U$591,'1_stopień'!$R$8:$R$591,D24,'1_stopień'!$AA$8:$AA$591,"CKZ Gniezno")</f>
        <v>0</v>
      </c>
      <c r="BD24" s="395">
        <f>SUMIFS('1_stopień'!$V$8:$V$591,'1_stopień'!$R$8:$R$591,D24,'1_stopień'!$AA$8:$AA$591,"CKZ Gniezno")</f>
        <v>0</v>
      </c>
      <c r="BE24" s="394">
        <f>SUMIFS('1_stopień'!$U$8:$U$591,'1_stopień'!$R$8:$R$591,D24,'1_stopień'!$AA$8:$AA$591,"CKZ Dębica")</f>
        <v>0</v>
      </c>
      <c r="BF24" s="395">
        <f>SUMIFS('1_stopień'!$V$8:$V$591,'1_stopień'!$R$8:$R$591,D24,'1_stopień'!$AA$8:$AA$591,"CKZ Dębicaica")</f>
        <v>0</v>
      </c>
      <c r="BG24" s="394">
        <f>SUMIFS('1_stopień'!$U$8:$U$591,'1_stopień'!$R$8:$R$591,D24,'1_stopień'!$AA$8:$AA$591,"CKZ Gliwice")</f>
        <v>0</v>
      </c>
      <c r="BH24" s="395">
        <f>SUMIFS('1_stopień'!$V$8:$V$591,'1_stopień'!$R$8:$R$591,D24,'1_stopień'!$AA$8:$AA$591,"CKZ Gliwice")</f>
        <v>0</v>
      </c>
      <c r="BI24" s="394">
        <f>SUMIFS('1_stopień'!$U$8:$U$591,'1_stopień'!$R$8:$R$591,D24,'1_stopień'!$AA$8:$AA$591,"szkoła")</f>
        <v>0</v>
      </c>
      <c r="BJ24" s="392">
        <f t="shared" si="0"/>
        <v>1</v>
      </c>
      <c r="BK24" s="182">
        <f t="shared" si="1"/>
        <v>0</v>
      </c>
    </row>
    <row r="25" spans="2:63" ht="22.5" hidden="1">
      <c r="B25" s="17" t="s">
        <v>497</v>
      </c>
      <c r="C25" s="18">
        <v>813134</v>
      </c>
      <c r="D25" s="18" t="s">
        <v>466</v>
      </c>
      <c r="E25" s="17" t="s">
        <v>587</v>
      </c>
      <c r="F25" s="397">
        <f>SUMIF('1_stopień'!R$8:R$591,D25,'1_stopień'!U$8:U$591)</f>
        <v>0</v>
      </c>
      <c r="G25" s="394">
        <f>SUMIFS('1_stopień'!$U$8:$U$591,'1_stopień'!$R$8:$R$591,D25,'1_stopień'!$AA$8:$AA$591,"CKZ Bielawa")</f>
        <v>0</v>
      </c>
      <c r="H25" s="396">
        <f>SUMIFS('1_stopień'!$V$8:$V$591,'1_stopień'!$R$8:$R$591,D25,'1_stopień'!$AA$8:$AA$591,"CKZ Bielawa")</f>
        <v>0</v>
      </c>
      <c r="I25" s="394">
        <f>SUMIFS('1_stopień'!$U$8:$U$591,'1_stopień'!$R$8:$R$591,D25,'1_stopień'!$AA$8:$AA$591,"GCKZ Głogów")</f>
        <v>0</v>
      </c>
      <c r="J25" s="395">
        <f>SUMIFS('1_stopień'!$V$8:$V$591,'1_stopień'!$R$8:$R$591,D25,'1_stopień'!$AA$8:$AA$591,"GCKZ Głogów")</f>
        <v>0</v>
      </c>
      <c r="K25" s="394">
        <f>SUMIFS('1_stopień'!$U$8:$U$591,'1_stopień'!$R$8:$R$591,D25,'1_stopień'!$AA$8:$AA$591,"Jelenia Góra")</f>
        <v>0</v>
      </c>
      <c r="L25" s="395">
        <f>SUMIFS('1_stopień'!$V$8:$V$591,'1_stopień'!$R$8:$R$591,D25,'1_stopień'!$AA$8:$AA$591,"Jelenia Góra")</f>
        <v>0</v>
      </c>
      <c r="M25" s="394">
        <f>SUMIFS('1_stopień'!$U$8:$U$591,'1_stopień'!$R$8:$R$591,D25,'1_stopień'!$AA$8:$AA$591,"CKZ Wodzisław Śląski")</f>
        <v>0</v>
      </c>
      <c r="N25" s="395">
        <f>SUMIFS('1_stopień'!$V$8:$V$591,'1_stopień'!$R$8:$R$591,D25,'1_stopień'!$AA$8:$AA$591,"CKZ Wodzisłąw Śląski")</f>
        <v>0</v>
      </c>
      <c r="O25" s="394">
        <f>SUMIFS('1_stopień'!$U$8:$U$591,'1_stopień'!$R$8:$R$591,D25,'1_stopień'!$AA$8:$AA$591,"CKZ Kłodzko")</f>
        <v>0</v>
      </c>
      <c r="P25" s="395">
        <f>SUMIFS('1_stopień'!$V$8:$V$591,'1_stopień'!$R$8:$R$591,D25,'1_stopień'!$AA$8:$AA$591,"CKZ Kłodzko")</f>
        <v>0</v>
      </c>
      <c r="Q25" s="394">
        <f>SUMIFS('1_stopień'!$U$8:$U$591,'1_stopień'!$R$8:$R$591,D25,'1_stopień'!$AA$8:$AA$591,"CKZ Legnica")</f>
        <v>0</v>
      </c>
      <c r="R25" s="395">
        <f>SUMIFS('1_stopień'!$V$8:$V$591,'1_stopień'!$R$8:$R$591,D25,'1_stopień'!$AA$8:$AA$591,"CKZ Legnica")</f>
        <v>0</v>
      </c>
      <c r="S25" s="394">
        <f>SUMIFS('1_stopień'!$U$8:$U$591,'1_stopień'!$R$8:$R$591,D25,'1_stopień'!$AA$8:$AA$591,"CKZ Oleśnica")</f>
        <v>0</v>
      </c>
      <c r="T25" s="395">
        <f>SUMIFS('1_stopień'!$V$8:$V$591,'1_stopień'!$R$8:$R$591,D25,'1_stopień'!$AA$8:$AA$591,"CKZ Oleśnica")</f>
        <v>0</v>
      </c>
      <c r="U25" s="394">
        <f>SUMIFS('1_stopień'!$U$8:$U$591,'1_stopień'!$R$8:$R$591,D25,'1_stopień'!$AA$8:$AA$591,"CKZ Świdnica")</f>
        <v>0</v>
      </c>
      <c r="V25" s="395">
        <f>SUMIFS('1_stopień'!$V$8:$V$591,'1_stopień'!$R$8:$R$591,D25,'1_stopień'!$AA$8:$AA$591,"CKZ Świdnica")</f>
        <v>0</v>
      </c>
      <c r="W25" s="394">
        <f>SUMIFS('1_stopień'!$U$8:$U$591,'1_stopień'!$R$8:$R$591,D25,'1_stopień'!$AA$8:$AA$591,"CKZ Wołów")</f>
        <v>0</v>
      </c>
      <c r="X25" s="395">
        <f>SUMIFS('1_stopień'!$V$8:$V$591,'1_stopień'!$R$8:$R$591,D25,'1_stopień'!$AA$8:$AA$591,"CKZ Wołów")</f>
        <v>0</v>
      </c>
      <c r="Y25" s="394">
        <f>SUMIFS('1_stopień'!$U$8:$U$591,'1_stopień'!$R$8:$R$591,D25,'1_stopień'!$AA$8:$AA$591,"CKZ Ziębice")</f>
        <v>0</v>
      </c>
      <c r="Z25" s="395">
        <f>SUMIFS('1_stopień'!$V$8:$V$591,'1_stopień'!$R$8:$R$591,D25,'1_stopień'!$AA$8:$AA$591,"CKZ Ziębice")</f>
        <v>0</v>
      </c>
      <c r="AA25" s="394">
        <f>SUMIFS('1_stopień'!$U$8:$U$591,'1_stopień'!$R$8:$R$591,D25,'1_stopień'!$AA$8:$AA$591,"CKZ Dobrodzień")</f>
        <v>0</v>
      </c>
      <c r="AB25" s="395">
        <f>SUMIFS('1_stopień'!$V$8:$V$591,'1_stopień'!$R$8:$R$591,D25,'1_stopień'!$AA$8:$AA$591,"CKZ Dobrodzień")</f>
        <v>0</v>
      </c>
      <c r="AC25" s="394">
        <f>SUMIFS('1_stopień'!$U$8:$U$591,'1_stopień'!$R$8:$R$591,D25,'1_stopień'!$AA$8:$AA$591,"TOYOTA")</f>
        <v>0</v>
      </c>
      <c r="AD25" s="395">
        <f>SUMIFS('1_stopień'!$V$8:$V$591,'1_stopień'!$R$8:$R$591,D25,'1_stopień'!$AA$8:$AA$591,"TOYOTA")</f>
        <v>0</v>
      </c>
      <c r="AE25" s="394">
        <f>SUMIFS('1_stopień'!$U$8:$U$591,'1_stopień'!$R$8:$R$591,D25,'1_stopień'!$AA$8:$AA$591,"CKZ Kędzierzyn-Koźle")</f>
        <v>0</v>
      </c>
      <c r="AF25" s="395">
        <f>SUMIFS('1_stopień'!$V$8:$V$591,'1_stopień'!$R$8:$R$591,D25,'1_stopień'!$AA$8:$AA$591,"CKZ Kędzierzyn-Koźle")</f>
        <v>0</v>
      </c>
      <c r="AG25" s="394">
        <f>SUMIFS('1_stopień'!$U$8:$U$591,'1_stopień'!$R$8:$R$591,D25,'1_stopień'!$AA$8:$AA$591,"ZSB Bolesławiec")</f>
        <v>0</v>
      </c>
      <c r="AH25" s="395">
        <f>SUMIFS('1_stopień'!$V$8:$V$591,'1_stopień'!$R$8:$R$591,D25,'1_stopień'!$AA$8:$AA$591,"ZSB Bolesławiec")</f>
        <v>0</v>
      </c>
      <c r="AI25" s="394">
        <f>SUMIFS('1_stopień'!$U$8:$U$591,'1_stopień'!$R$8:$R$591,D25,'1_stopień'!$AA$8:$AA$591,"CKZ Krotoszyn")</f>
        <v>0</v>
      </c>
      <c r="AJ25" s="395">
        <f>SUMIFS('1_stopień'!$V$8:$V$591,'1_stopień'!$R$8:$R$591,D25,'1_stopień'!$AA$8:$AA$591,"CKZ Krotoszyn")</f>
        <v>0</v>
      </c>
      <c r="AK25" s="394">
        <f>SUMIFS('1_stopień'!$U$8:$U$591,'1_stopień'!$R$8:$R$591,D25,'1_stopień'!$AA$8:$AA$591,"CKZ Olkusz")</f>
        <v>0</v>
      </c>
      <c r="AL25" s="395">
        <f>SUMIFS('1_stopień'!$V$8:$V$591,'1_stopień'!$R$8:$R$591,D25,'1_stopień'!$AA$8:$AA$591,"CKZ Olkusz")</f>
        <v>0</v>
      </c>
      <c r="AM25" s="394">
        <f>SUMIFS('1_stopień'!$U$8:$U$591,'1_stopień'!$R$8:$R$591,D25,'1_stopień'!$AA$8:$AA$591,"CKZ Wschowa")</f>
        <v>0</v>
      </c>
      <c r="AN25" s="395">
        <f>SUMIFS('1_stopień'!$V$8:$V$591,'1_stopień'!$R$8:$R$591,D25,'1_stopień'!$AA$8:$AA$591,"CKZ Wschowa")</f>
        <v>0</v>
      </c>
      <c r="AO25" s="394">
        <f>SUMIFS('1_stopień'!$U$8:$U$591,'1_stopień'!$R$8:$R$591,D25,'1_stopień'!$AA$8:$AA$591,"CKZ Zielona Góra")</f>
        <v>0</v>
      </c>
      <c r="AP25" s="395">
        <f>SUMIFS('1_stopień'!$V$8:$V$591,'1_stopień'!$R$8:$R$591,D25,'1_stopień'!$AA$8:$AA$591,"CKZ Zielona Góra")</f>
        <v>0</v>
      </c>
      <c r="AQ25" s="394">
        <f>SUMIFS('1_stopień'!$U$8:$U$591,'1_stopień'!$R$8:$R$591,D25,'1_stopień'!$AA$8:$AA$591,"Rzemieślnicza Wałbrzych")</f>
        <v>0</v>
      </c>
      <c r="AR25" s="395">
        <f>SUMIFS('1_stopień'!$V$8:$V$591,'1_stopień'!$R$8:$R$591,D25,'1_stopień'!$AA$8:$AA$591,"Rzemieślnicza Wałbrzych")</f>
        <v>0</v>
      </c>
      <c r="AS25" s="394">
        <f>SUMIFS('1_stopień'!$U$8:$U$591,'1_stopień'!$R$8:$R$591,D25,'1_stopień'!$AA$8:$AA$591,"CKZ Mosina")</f>
        <v>0</v>
      </c>
      <c r="AT25" s="395">
        <f>SUMIFS('1_stopień'!$V$8:$V$591,'1_stopień'!$R$8:$R$591,D25,'1_stopień'!$AA$8:$AA$591,"CKZ Mosina")</f>
        <v>0</v>
      </c>
      <c r="AU25" s="394">
        <f>SUMIFS('1_stopień'!$U$8:$U$591,'1_stopień'!$R$8:$R$591,D25,'1_stopień'!$AA$8:$AA$591,"CKZ Słupsk")</f>
        <v>0</v>
      </c>
      <c r="AV25" s="395">
        <f>SUMIFS('1_stopień'!$V$8:$V$591,'1_stopień'!$R$8:$R$591,D25,'1_stopień'!$AA$8:$AA$591,"CKZ Słupsk")</f>
        <v>0</v>
      </c>
      <c r="AW25" s="394">
        <f>SUMIFS('1_stopień'!$U$8:$U$591,'1_stopień'!$R$8:$R$591,D25,'1_stopień'!$AA$8:$AA$591,"CKZ Opole")</f>
        <v>0</v>
      </c>
      <c r="AX25" s="395">
        <f>SUMIFS('1_stopień'!$V$8:$V$591,'1_stopień'!$R$8:$R$591,D25,'1_stopień'!$AA$8:$AA$591,"CKZ Opole")</f>
        <v>0</v>
      </c>
      <c r="AY25" s="394">
        <f>SUMIFS('1_stopień'!$U$8:$U$591,'1_stopień'!$R$8:$R$591,D25,'1_stopień'!$AA$8:$AA$591,"CKZ Nowy Targ")</f>
        <v>0</v>
      </c>
      <c r="AZ25" s="395">
        <f>SUMIFS('1_stopień'!$V$8:$V$591,'1_stopień'!$R$8:$R$591,D25,'1_stopień'!$AA$8:$AA$591,"CKZ Nowy Targ")</f>
        <v>0</v>
      </c>
      <c r="BA25" s="394">
        <f>SUMIFS('1_stopień'!$U$8:$U$591,'1_stopień'!$R$8:$R$591,D25,'1_stopień'!$AA$8:$AA$591,"Brzeg Dolny")</f>
        <v>0</v>
      </c>
      <c r="BB25" s="395">
        <f>SUMIFS('1_stopień'!$V$8:$V$591,'1_stopień'!$R$8:$R$591,D25,'1_stopień'!$AA$8:$AA$591,"Brzeg Dolny")</f>
        <v>0</v>
      </c>
      <c r="BC25" s="394">
        <f>SUMIFS('1_stopień'!$U$8:$U$591,'1_stopień'!$R$8:$R$591,D25,'1_stopień'!$AA$8:$AA$591,"CKZ Gniezno")</f>
        <v>0</v>
      </c>
      <c r="BD25" s="395">
        <f>SUMIFS('1_stopień'!$V$8:$V$591,'1_stopień'!$R$8:$R$591,D25,'1_stopień'!$AA$8:$AA$591,"CKZ Gniezno")</f>
        <v>0</v>
      </c>
      <c r="BE25" s="394">
        <f>SUMIFS('1_stopień'!$U$8:$U$591,'1_stopień'!$R$8:$R$591,D25,'1_stopień'!$AA$8:$AA$591,"CKZ Dębica")</f>
        <v>0</v>
      </c>
      <c r="BF25" s="395">
        <f>SUMIFS('1_stopień'!$V$8:$V$591,'1_stopień'!$R$8:$R$591,D25,'1_stopień'!$AA$8:$AA$591,"CKZ Dębicaica")</f>
        <v>0</v>
      </c>
      <c r="BG25" s="394">
        <f>SUMIFS('1_stopień'!$U$8:$U$591,'1_stopień'!$R$8:$R$591,D25,'1_stopień'!$AA$8:$AA$591,"CKZ Gliwice")</f>
        <v>0</v>
      </c>
      <c r="BH25" s="395">
        <f>SUMIFS('1_stopień'!$V$8:$V$591,'1_stopień'!$R$8:$R$591,D25,'1_stopień'!$AA$8:$AA$591,"CKZ Gliwice")</f>
        <v>0</v>
      </c>
      <c r="BI25" s="394">
        <f>SUMIFS('1_stopień'!$U$8:$U$591,'1_stopień'!$R$8:$R$591,D25,'1_stopień'!$AA$8:$AA$591,"szkoła")</f>
        <v>0</v>
      </c>
      <c r="BJ25" s="392">
        <f t="shared" si="0"/>
        <v>0</v>
      </c>
      <c r="BK25" s="182">
        <f t="shared" si="1"/>
        <v>0</v>
      </c>
    </row>
    <row r="26" spans="2:63" ht="22.5" hidden="1">
      <c r="B26" s="17" t="s">
        <v>498</v>
      </c>
      <c r="C26" s="18">
        <v>731702</v>
      </c>
      <c r="D26" s="18" t="s">
        <v>589</v>
      </c>
      <c r="E26" s="17" t="s">
        <v>588</v>
      </c>
      <c r="F26" s="397">
        <f>SUMIF('1_stopień'!R$8:R$591,D26,'1_stopień'!U$8:U$591)</f>
        <v>0</v>
      </c>
      <c r="G26" s="394">
        <f>SUMIFS('1_stopień'!$U$8:$U$591,'1_stopień'!$R$8:$R$591,D26,'1_stopień'!$AA$8:$AA$591,"CKZ Bielawa")</f>
        <v>0</v>
      </c>
      <c r="H26" s="396">
        <f>SUMIFS('1_stopień'!$V$8:$V$591,'1_stopień'!$R$8:$R$591,D26,'1_stopień'!$AA$8:$AA$591,"CKZ Bielawa")</f>
        <v>0</v>
      </c>
      <c r="I26" s="394">
        <f>SUMIFS('1_stopień'!$U$8:$U$591,'1_stopień'!$R$8:$R$591,D26,'1_stopień'!$AA$8:$AA$591,"GCKZ Głogów")</f>
        <v>0</v>
      </c>
      <c r="J26" s="395">
        <f>SUMIFS('1_stopień'!$V$8:$V$591,'1_stopień'!$R$8:$R$591,D26,'1_stopień'!$AA$8:$AA$591,"GCKZ Głogów")</f>
        <v>0</v>
      </c>
      <c r="K26" s="394">
        <f>SUMIFS('1_stopień'!$U$8:$U$591,'1_stopień'!$R$8:$R$591,D26,'1_stopień'!$AA$8:$AA$591,"Jelenia Góra")</f>
        <v>0</v>
      </c>
      <c r="L26" s="395">
        <f>SUMIFS('1_stopień'!$V$8:$V$591,'1_stopień'!$R$8:$R$591,D26,'1_stopień'!$AA$8:$AA$591,"Jelenia Góra")</f>
        <v>0</v>
      </c>
      <c r="M26" s="394">
        <f>SUMIFS('1_stopień'!$U$8:$U$591,'1_stopień'!$R$8:$R$591,D26,'1_stopień'!$AA$8:$AA$591,"CKZ Wodzisław Śląski")</f>
        <v>0</v>
      </c>
      <c r="N26" s="395">
        <f>SUMIFS('1_stopień'!$V$8:$V$591,'1_stopień'!$R$8:$R$591,D26,'1_stopień'!$AA$8:$AA$591,"CKZ Wodzisłąw Śląski")</f>
        <v>0</v>
      </c>
      <c r="O26" s="394">
        <f>SUMIFS('1_stopień'!$U$8:$U$591,'1_stopień'!$R$8:$R$591,D26,'1_stopień'!$AA$8:$AA$591,"CKZ Kłodzko")</f>
        <v>0</v>
      </c>
      <c r="P26" s="395">
        <f>SUMIFS('1_stopień'!$V$8:$V$591,'1_stopień'!$R$8:$R$591,D26,'1_stopień'!$AA$8:$AA$591,"CKZ Kłodzko")</f>
        <v>0</v>
      </c>
      <c r="Q26" s="394">
        <f>SUMIFS('1_stopień'!$U$8:$U$591,'1_stopień'!$R$8:$R$591,D26,'1_stopień'!$AA$8:$AA$591,"CKZ Legnica")</f>
        <v>0</v>
      </c>
      <c r="R26" s="395">
        <f>SUMIFS('1_stopień'!$V$8:$V$591,'1_stopień'!$R$8:$R$591,D26,'1_stopień'!$AA$8:$AA$591,"CKZ Legnica")</f>
        <v>0</v>
      </c>
      <c r="S26" s="394">
        <f>SUMIFS('1_stopień'!$U$8:$U$591,'1_stopień'!$R$8:$R$591,D26,'1_stopień'!$AA$8:$AA$591,"CKZ Oleśnica")</f>
        <v>0</v>
      </c>
      <c r="T26" s="395">
        <f>SUMIFS('1_stopień'!$V$8:$V$591,'1_stopień'!$R$8:$R$591,D26,'1_stopień'!$AA$8:$AA$591,"CKZ Oleśnica")</f>
        <v>0</v>
      </c>
      <c r="U26" s="394">
        <f>SUMIFS('1_stopień'!$U$8:$U$591,'1_stopień'!$R$8:$R$591,D26,'1_stopień'!$AA$8:$AA$591,"CKZ Świdnica")</f>
        <v>0</v>
      </c>
      <c r="V26" s="395">
        <f>SUMIFS('1_stopień'!$V$8:$V$591,'1_stopień'!$R$8:$R$591,D26,'1_stopień'!$AA$8:$AA$591,"CKZ Świdnica")</f>
        <v>0</v>
      </c>
      <c r="W26" s="394">
        <f>SUMIFS('1_stopień'!$U$8:$U$591,'1_stopień'!$R$8:$R$591,D26,'1_stopień'!$AA$8:$AA$591,"CKZ Wołów")</f>
        <v>0</v>
      </c>
      <c r="X26" s="395">
        <f>SUMIFS('1_stopień'!$V$8:$V$591,'1_stopień'!$R$8:$R$591,D26,'1_stopień'!$AA$8:$AA$591,"CKZ Wołów")</f>
        <v>0</v>
      </c>
      <c r="Y26" s="394">
        <f>SUMIFS('1_stopień'!$U$8:$U$591,'1_stopień'!$R$8:$R$591,D26,'1_stopień'!$AA$8:$AA$591,"CKZ Ziębice")</f>
        <v>0</v>
      </c>
      <c r="Z26" s="395">
        <f>SUMIFS('1_stopień'!$V$8:$V$591,'1_stopień'!$R$8:$R$591,D26,'1_stopień'!$AA$8:$AA$591,"CKZ Ziębice")</f>
        <v>0</v>
      </c>
      <c r="AA26" s="394">
        <f>SUMIFS('1_stopień'!$U$8:$U$591,'1_stopień'!$R$8:$R$591,D26,'1_stopień'!$AA$8:$AA$591,"CKZ Dobrodzień")</f>
        <v>0</v>
      </c>
      <c r="AB26" s="395">
        <f>SUMIFS('1_stopień'!$V$8:$V$591,'1_stopień'!$R$8:$R$591,D26,'1_stopień'!$AA$8:$AA$591,"CKZ Dobrodzień")</f>
        <v>0</v>
      </c>
      <c r="AC26" s="394">
        <f>SUMIFS('1_stopień'!$U$8:$U$591,'1_stopień'!$R$8:$R$591,D26,'1_stopień'!$AA$8:$AA$591,"TOYOTA")</f>
        <v>0</v>
      </c>
      <c r="AD26" s="395">
        <f>SUMIFS('1_stopień'!$V$8:$V$591,'1_stopień'!$R$8:$R$591,D26,'1_stopień'!$AA$8:$AA$591,"TOYOTA")</f>
        <v>0</v>
      </c>
      <c r="AE26" s="394">
        <f>SUMIFS('1_stopień'!$U$8:$U$591,'1_stopień'!$R$8:$R$591,D26,'1_stopień'!$AA$8:$AA$591,"CKZ Kędzierzyn-Koźle")</f>
        <v>0</v>
      </c>
      <c r="AF26" s="395">
        <f>SUMIFS('1_stopień'!$V$8:$V$591,'1_stopień'!$R$8:$R$591,D26,'1_stopień'!$AA$8:$AA$591,"CKZ Kędzierzyn-Koźle")</f>
        <v>0</v>
      </c>
      <c r="AG26" s="394">
        <f>SUMIFS('1_stopień'!$U$8:$U$591,'1_stopień'!$R$8:$R$591,D26,'1_stopień'!$AA$8:$AA$591,"ZSB Bolesławiec")</f>
        <v>0</v>
      </c>
      <c r="AH26" s="395">
        <f>SUMIFS('1_stopień'!$V$8:$V$591,'1_stopień'!$R$8:$R$591,D26,'1_stopień'!$AA$8:$AA$591,"ZSB Bolesławiec")</f>
        <v>0</v>
      </c>
      <c r="AI26" s="394">
        <f>SUMIFS('1_stopień'!$U$8:$U$591,'1_stopień'!$R$8:$R$591,D26,'1_stopień'!$AA$8:$AA$591,"CKZ Krotoszyn")</f>
        <v>0</v>
      </c>
      <c r="AJ26" s="395">
        <f>SUMIFS('1_stopień'!$V$8:$V$591,'1_stopień'!$R$8:$R$591,D26,'1_stopień'!$AA$8:$AA$591,"CKZ Krotoszyn")</f>
        <v>0</v>
      </c>
      <c r="AK26" s="394">
        <f>SUMIFS('1_stopień'!$U$8:$U$591,'1_stopień'!$R$8:$R$591,D26,'1_stopień'!$AA$8:$AA$591,"CKZ Olkusz")</f>
        <v>0</v>
      </c>
      <c r="AL26" s="395">
        <f>SUMIFS('1_stopień'!$V$8:$V$591,'1_stopień'!$R$8:$R$591,D26,'1_stopień'!$AA$8:$AA$591,"CKZ Olkusz")</f>
        <v>0</v>
      </c>
      <c r="AM26" s="394">
        <f>SUMIFS('1_stopień'!$U$8:$U$591,'1_stopień'!$R$8:$R$591,D26,'1_stopień'!$AA$8:$AA$591,"CKZ Wschowa")</f>
        <v>0</v>
      </c>
      <c r="AN26" s="395">
        <f>SUMIFS('1_stopień'!$V$8:$V$591,'1_stopień'!$R$8:$R$591,D26,'1_stopień'!$AA$8:$AA$591,"CKZ Wschowa")</f>
        <v>0</v>
      </c>
      <c r="AO26" s="394">
        <f>SUMIFS('1_stopień'!$U$8:$U$591,'1_stopień'!$R$8:$R$591,D26,'1_stopień'!$AA$8:$AA$591,"CKZ Zielona Góra")</f>
        <v>0</v>
      </c>
      <c r="AP26" s="395">
        <f>SUMIFS('1_stopień'!$V$8:$V$591,'1_stopień'!$R$8:$R$591,D26,'1_stopień'!$AA$8:$AA$591,"CKZ Zielona Góra")</f>
        <v>0</v>
      </c>
      <c r="AQ26" s="394">
        <f>SUMIFS('1_stopień'!$U$8:$U$591,'1_stopień'!$R$8:$R$591,D26,'1_stopień'!$AA$8:$AA$591,"Rzemieślnicza Wałbrzych")</f>
        <v>0</v>
      </c>
      <c r="AR26" s="395">
        <f>SUMIFS('1_stopień'!$V$8:$V$591,'1_stopień'!$R$8:$R$591,D26,'1_stopień'!$AA$8:$AA$591,"Rzemieślnicza Wałbrzych")</f>
        <v>0</v>
      </c>
      <c r="AS26" s="394">
        <f>SUMIFS('1_stopień'!$U$8:$U$591,'1_stopień'!$R$8:$R$591,D26,'1_stopień'!$AA$8:$AA$591,"CKZ Mosina")</f>
        <v>0</v>
      </c>
      <c r="AT26" s="395">
        <f>SUMIFS('1_stopień'!$V$8:$V$591,'1_stopień'!$R$8:$R$591,D26,'1_stopień'!$AA$8:$AA$591,"CKZ Mosina")</f>
        <v>0</v>
      </c>
      <c r="AU26" s="394">
        <f>SUMIFS('1_stopień'!$U$8:$U$591,'1_stopień'!$R$8:$R$591,D26,'1_stopień'!$AA$8:$AA$591,"CKZ Słupsk")</f>
        <v>0</v>
      </c>
      <c r="AV26" s="395">
        <f>SUMIFS('1_stopień'!$V$8:$V$591,'1_stopień'!$R$8:$R$591,D26,'1_stopień'!$AA$8:$AA$591,"CKZ Słupsk")</f>
        <v>0</v>
      </c>
      <c r="AW26" s="394">
        <f>SUMIFS('1_stopień'!$U$8:$U$591,'1_stopień'!$R$8:$R$591,D26,'1_stopień'!$AA$8:$AA$591,"CKZ Opole")</f>
        <v>0</v>
      </c>
      <c r="AX26" s="395">
        <f>SUMIFS('1_stopień'!$V$8:$V$591,'1_stopień'!$R$8:$R$591,D26,'1_stopień'!$AA$8:$AA$591,"CKZ Opole")</f>
        <v>0</v>
      </c>
      <c r="AY26" s="394">
        <f>SUMIFS('1_stopień'!$U$8:$U$591,'1_stopień'!$R$8:$R$591,D26,'1_stopień'!$AA$8:$AA$591,"CKZ Nowy Targ")</f>
        <v>0</v>
      </c>
      <c r="AZ26" s="395">
        <f>SUMIFS('1_stopień'!$V$8:$V$591,'1_stopień'!$R$8:$R$591,D26,'1_stopień'!$AA$8:$AA$591,"CKZ Nowy Targ")</f>
        <v>0</v>
      </c>
      <c r="BA26" s="394">
        <f>SUMIFS('1_stopień'!$U$8:$U$591,'1_stopień'!$R$8:$R$591,D26,'1_stopień'!$AA$8:$AA$591,"Brzeg Dolny")</f>
        <v>0</v>
      </c>
      <c r="BB26" s="395">
        <f>SUMIFS('1_stopień'!$V$8:$V$591,'1_stopień'!$R$8:$R$591,D26,'1_stopień'!$AA$8:$AA$591,"Brzeg Dolny")</f>
        <v>0</v>
      </c>
      <c r="BC26" s="394">
        <f>SUMIFS('1_stopień'!$U$8:$U$591,'1_stopień'!$R$8:$R$591,D26,'1_stopień'!$AA$8:$AA$591,"CKZ Gniezno")</f>
        <v>0</v>
      </c>
      <c r="BD26" s="395">
        <f>SUMIFS('1_stopień'!$V$8:$V$591,'1_stopień'!$R$8:$R$591,D26,'1_stopień'!$AA$8:$AA$591,"CKZ Gniezno")</f>
        <v>0</v>
      </c>
      <c r="BE26" s="394">
        <f>SUMIFS('1_stopień'!$U$8:$U$591,'1_stopień'!$R$8:$R$591,D26,'1_stopień'!$AA$8:$AA$591,"CKZ Dębica")</f>
        <v>0</v>
      </c>
      <c r="BF26" s="395">
        <f>SUMIFS('1_stopień'!$V$8:$V$591,'1_stopień'!$R$8:$R$591,D26,'1_stopień'!$AA$8:$AA$591,"CKZ Dębicaica")</f>
        <v>0</v>
      </c>
      <c r="BG26" s="394">
        <f>SUMIFS('1_stopień'!$U$8:$U$591,'1_stopień'!$R$8:$R$591,D26,'1_stopień'!$AA$8:$AA$591,"CKZ Gliwice")</f>
        <v>0</v>
      </c>
      <c r="BH26" s="395">
        <f>SUMIFS('1_stopień'!$V$8:$V$591,'1_stopień'!$R$8:$R$591,D26,'1_stopień'!$AA$8:$AA$591,"CKZ Gliwice")</f>
        <v>0</v>
      </c>
      <c r="BI26" s="394">
        <f>SUMIFS('1_stopień'!$U$8:$U$591,'1_stopień'!$R$8:$R$591,D26,'1_stopień'!$AA$8:$AA$591,"szkoła")</f>
        <v>0</v>
      </c>
      <c r="BJ26" s="392">
        <f t="shared" si="0"/>
        <v>0</v>
      </c>
      <c r="BK26" s="182">
        <f t="shared" si="1"/>
        <v>0</v>
      </c>
    </row>
    <row r="27" spans="2:63" ht="22.5" hidden="1">
      <c r="B27" s="17" t="s">
        <v>499</v>
      </c>
      <c r="C27" s="18">
        <v>817212</v>
      </c>
      <c r="D27" s="18" t="s">
        <v>591</v>
      </c>
      <c r="E27" s="17" t="s">
        <v>590</v>
      </c>
      <c r="F27" s="397">
        <f>SUMIF('1_stopień'!R$8:R$591,D27,'1_stopień'!U$8:U$591)</f>
        <v>0</v>
      </c>
      <c r="G27" s="394">
        <f>SUMIFS('1_stopień'!$U$8:$U$591,'1_stopień'!$R$8:$R$591,D27,'1_stopień'!$AA$8:$AA$591,"CKZ Bielawa")</f>
        <v>0</v>
      </c>
      <c r="H27" s="396">
        <f>SUMIFS('1_stopień'!$V$8:$V$591,'1_stopień'!$R$8:$R$591,D27,'1_stopień'!$AA$8:$AA$591,"CKZ Bielawa")</f>
        <v>0</v>
      </c>
      <c r="I27" s="394">
        <f>SUMIFS('1_stopień'!$U$8:$U$591,'1_stopień'!$R$8:$R$591,D27,'1_stopień'!$AA$8:$AA$591,"GCKZ Głogów")</f>
        <v>0</v>
      </c>
      <c r="J27" s="395">
        <f>SUMIFS('1_stopień'!$V$8:$V$591,'1_stopień'!$R$8:$R$591,D27,'1_stopień'!$AA$8:$AA$591,"GCKZ Głogów")</f>
        <v>0</v>
      </c>
      <c r="K27" s="394">
        <f>SUMIFS('1_stopień'!$U$8:$U$591,'1_stopień'!$R$8:$R$591,D27,'1_stopień'!$AA$8:$AA$591,"Jelenia Góra")</f>
        <v>0</v>
      </c>
      <c r="L27" s="395">
        <f>SUMIFS('1_stopień'!$V$8:$V$591,'1_stopień'!$R$8:$R$591,D27,'1_stopień'!$AA$8:$AA$591,"Jelenia Góra")</f>
        <v>0</v>
      </c>
      <c r="M27" s="394">
        <f>SUMIFS('1_stopień'!$U$8:$U$591,'1_stopień'!$R$8:$R$591,D27,'1_stopień'!$AA$8:$AA$591,"CKZ Wodzisław Śląski")</f>
        <v>0</v>
      </c>
      <c r="N27" s="395">
        <f>SUMIFS('1_stopień'!$V$8:$V$591,'1_stopień'!$R$8:$R$591,D27,'1_stopień'!$AA$8:$AA$591,"CKZ Wodzisłąw Śląski")</f>
        <v>0</v>
      </c>
      <c r="O27" s="394">
        <f>SUMIFS('1_stopień'!$U$8:$U$591,'1_stopień'!$R$8:$R$591,D27,'1_stopień'!$AA$8:$AA$591,"CKZ Kłodzko")</f>
        <v>0</v>
      </c>
      <c r="P27" s="395">
        <f>SUMIFS('1_stopień'!$V$8:$V$591,'1_stopień'!$R$8:$R$591,D27,'1_stopień'!$AA$8:$AA$591,"CKZ Kłodzko")</f>
        <v>0</v>
      </c>
      <c r="Q27" s="394">
        <f>SUMIFS('1_stopień'!$U$8:$U$591,'1_stopień'!$R$8:$R$591,D27,'1_stopień'!$AA$8:$AA$591,"CKZ Legnica")</f>
        <v>0</v>
      </c>
      <c r="R27" s="395">
        <f>SUMIFS('1_stopień'!$V$8:$V$591,'1_stopień'!$R$8:$R$591,D27,'1_stopień'!$AA$8:$AA$591,"CKZ Legnica")</f>
        <v>0</v>
      </c>
      <c r="S27" s="394">
        <f>SUMIFS('1_stopień'!$U$8:$U$591,'1_stopień'!$R$8:$R$591,D27,'1_stopień'!$AA$8:$AA$591,"CKZ Oleśnica")</f>
        <v>0</v>
      </c>
      <c r="T27" s="395">
        <f>SUMIFS('1_stopień'!$V$8:$V$591,'1_stopień'!$R$8:$R$591,D27,'1_stopień'!$AA$8:$AA$591,"CKZ Oleśnica")</f>
        <v>0</v>
      </c>
      <c r="U27" s="394">
        <f>SUMIFS('1_stopień'!$U$8:$U$591,'1_stopień'!$R$8:$R$591,D27,'1_stopień'!$AA$8:$AA$591,"CKZ Świdnica")</f>
        <v>0</v>
      </c>
      <c r="V27" s="395">
        <f>SUMIFS('1_stopień'!$V$8:$V$591,'1_stopień'!$R$8:$R$591,D27,'1_stopień'!$AA$8:$AA$591,"CKZ Świdnica")</f>
        <v>0</v>
      </c>
      <c r="W27" s="394">
        <f>SUMIFS('1_stopień'!$U$8:$U$591,'1_stopień'!$R$8:$R$591,D27,'1_stopień'!$AA$8:$AA$591,"CKZ Wołów")</f>
        <v>0</v>
      </c>
      <c r="X27" s="395">
        <f>SUMIFS('1_stopień'!$V$8:$V$591,'1_stopień'!$R$8:$R$591,D27,'1_stopień'!$AA$8:$AA$591,"CKZ Wołów")</f>
        <v>0</v>
      </c>
      <c r="Y27" s="394">
        <f>SUMIFS('1_stopień'!$U$8:$U$591,'1_stopień'!$R$8:$R$591,D27,'1_stopień'!$AA$8:$AA$591,"CKZ Ziębice")</f>
        <v>0</v>
      </c>
      <c r="Z27" s="395">
        <f>SUMIFS('1_stopień'!$V$8:$V$591,'1_stopień'!$R$8:$R$591,D27,'1_stopień'!$AA$8:$AA$591,"CKZ Ziębice")</f>
        <v>0</v>
      </c>
      <c r="AA27" s="394">
        <f>SUMIFS('1_stopień'!$U$8:$U$591,'1_stopień'!$R$8:$R$591,D27,'1_stopień'!$AA$8:$AA$591,"CKZ Dobrodzień")</f>
        <v>0</v>
      </c>
      <c r="AB27" s="395">
        <f>SUMIFS('1_stopień'!$V$8:$V$591,'1_stopień'!$R$8:$R$591,D27,'1_stopień'!$AA$8:$AA$591,"CKZ Dobrodzień")</f>
        <v>0</v>
      </c>
      <c r="AC27" s="394">
        <f>SUMIFS('1_stopień'!$U$8:$U$591,'1_stopień'!$R$8:$R$591,D27,'1_stopień'!$AA$8:$AA$591,"TOYOTA")</f>
        <v>0</v>
      </c>
      <c r="AD27" s="395">
        <f>SUMIFS('1_stopień'!$V$8:$V$591,'1_stopień'!$R$8:$R$591,D27,'1_stopień'!$AA$8:$AA$591,"TOYOTA")</f>
        <v>0</v>
      </c>
      <c r="AE27" s="394">
        <f>SUMIFS('1_stopień'!$U$8:$U$591,'1_stopień'!$R$8:$R$591,D27,'1_stopień'!$AA$8:$AA$591,"CKZ Kędzierzyn-Koźle")</f>
        <v>0</v>
      </c>
      <c r="AF27" s="395">
        <f>SUMIFS('1_stopień'!$V$8:$V$591,'1_stopień'!$R$8:$R$591,D27,'1_stopień'!$AA$8:$AA$591,"CKZ Kędzierzyn-Koźle")</f>
        <v>0</v>
      </c>
      <c r="AG27" s="394">
        <f>SUMIFS('1_stopień'!$U$8:$U$591,'1_stopień'!$R$8:$R$591,D27,'1_stopień'!$AA$8:$AA$591,"ZSB Bolesławiec")</f>
        <v>0</v>
      </c>
      <c r="AH27" s="395">
        <f>SUMIFS('1_stopień'!$V$8:$V$591,'1_stopień'!$R$8:$R$591,D27,'1_stopień'!$AA$8:$AA$591,"ZSB Bolesławiec")</f>
        <v>0</v>
      </c>
      <c r="AI27" s="394">
        <f>SUMIFS('1_stopień'!$U$8:$U$591,'1_stopień'!$R$8:$R$591,D27,'1_stopień'!$AA$8:$AA$591,"CKZ Krotoszyn")</f>
        <v>0</v>
      </c>
      <c r="AJ27" s="395">
        <f>SUMIFS('1_stopień'!$V$8:$V$591,'1_stopień'!$R$8:$R$591,D27,'1_stopień'!$AA$8:$AA$591,"CKZ Krotoszyn")</f>
        <v>0</v>
      </c>
      <c r="AK27" s="394">
        <f>SUMIFS('1_stopień'!$U$8:$U$591,'1_stopień'!$R$8:$R$591,D27,'1_stopień'!$AA$8:$AA$591,"CKZ Olkusz")</f>
        <v>0</v>
      </c>
      <c r="AL27" s="395">
        <f>SUMIFS('1_stopień'!$V$8:$V$591,'1_stopień'!$R$8:$R$591,D27,'1_stopień'!$AA$8:$AA$591,"CKZ Olkusz")</f>
        <v>0</v>
      </c>
      <c r="AM27" s="394">
        <f>SUMIFS('1_stopień'!$U$8:$U$591,'1_stopień'!$R$8:$R$591,D27,'1_stopień'!$AA$8:$AA$591,"CKZ Wschowa")</f>
        <v>0</v>
      </c>
      <c r="AN27" s="395">
        <f>SUMIFS('1_stopień'!$V$8:$V$591,'1_stopień'!$R$8:$R$591,D27,'1_stopień'!$AA$8:$AA$591,"CKZ Wschowa")</f>
        <v>0</v>
      </c>
      <c r="AO27" s="394">
        <f>SUMIFS('1_stopień'!$U$8:$U$591,'1_stopień'!$R$8:$R$591,D27,'1_stopień'!$AA$8:$AA$591,"CKZ Zielona Góra")</f>
        <v>0</v>
      </c>
      <c r="AP27" s="395">
        <f>SUMIFS('1_stopień'!$V$8:$V$591,'1_stopień'!$R$8:$R$591,D27,'1_stopień'!$AA$8:$AA$591,"CKZ Zielona Góra")</f>
        <v>0</v>
      </c>
      <c r="AQ27" s="394">
        <f>SUMIFS('1_stopień'!$U$8:$U$591,'1_stopień'!$R$8:$R$591,D27,'1_stopień'!$AA$8:$AA$591,"Rzemieślnicza Wałbrzych")</f>
        <v>0</v>
      </c>
      <c r="AR27" s="395">
        <f>SUMIFS('1_stopień'!$V$8:$V$591,'1_stopień'!$R$8:$R$591,D27,'1_stopień'!$AA$8:$AA$591,"Rzemieślnicza Wałbrzych")</f>
        <v>0</v>
      </c>
      <c r="AS27" s="394">
        <f>SUMIFS('1_stopień'!$U$8:$U$591,'1_stopień'!$R$8:$R$591,D27,'1_stopień'!$AA$8:$AA$591,"CKZ Mosina")</f>
        <v>0</v>
      </c>
      <c r="AT27" s="395">
        <f>SUMIFS('1_stopień'!$V$8:$V$591,'1_stopień'!$R$8:$R$591,D27,'1_stopień'!$AA$8:$AA$591,"CKZ Mosina")</f>
        <v>0</v>
      </c>
      <c r="AU27" s="394">
        <f>SUMIFS('1_stopień'!$U$8:$U$591,'1_stopień'!$R$8:$R$591,D27,'1_stopień'!$AA$8:$AA$591,"CKZ Słupsk")</f>
        <v>0</v>
      </c>
      <c r="AV27" s="395">
        <f>SUMIFS('1_stopień'!$V$8:$V$591,'1_stopień'!$R$8:$R$591,D27,'1_stopień'!$AA$8:$AA$591,"CKZ Słupsk")</f>
        <v>0</v>
      </c>
      <c r="AW27" s="394">
        <f>SUMIFS('1_stopień'!$U$8:$U$591,'1_stopień'!$R$8:$R$591,D27,'1_stopień'!$AA$8:$AA$591,"CKZ Opole")</f>
        <v>0</v>
      </c>
      <c r="AX27" s="395">
        <f>SUMIFS('1_stopień'!$V$8:$V$591,'1_stopień'!$R$8:$R$591,D27,'1_stopień'!$AA$8:$AA$591,"CKZ Opole")</f>
        <v>0</v>
      </c>
      <c r="AY27" s="394">
        <f>SUMIFS('1_stopień'!$U$8:$U$591,'1_stopień'!$R$8:$R$591,D27,'1_stopień'!$AA$8:$AA$591,"CKZ Nowy Targ")</f>
        <v>0</v>
      </c>
      <c r="AZ27" s="395">
        <f>SUMIFS('1_stopień'!$V$8:$V$591,'1_stopień'!$R$8:$R$591,D27,'1_stopień'!$AA$8:$AA$591,"CKZ Nowy Targ")</f>
        <v>0</v>
      </c>
      <c r="BA27" s="394">
        <f>SUMIFS('1_stopień'!$U$8:$U$591,'1_stopień'!$R$8:$R$591,D27,'1_stopień'!$AA$8:$AA$591,"Brzeg Dolny")</f>
        <v>0</v>
      </c>
      <c r="BB27" s="395">
        <f>SUMIFS('1_stopień'!$V$8:$V$591,'1_stopień'!$R$8:$R$591,D27,'1_stopień'!$AA$8:$AA$591,"Brzeg Dolny")</f>
        <v>0</v>
      </c>
      <c r="BC27" s="394">
        <f>SUMIFS('1_stopień'!$U$8:$U$591,'1_stopień'!$R$8:$R$591,D27,'1_stopień'!$AA$8:$AA$591,"CKZ Gniezno")</f>
        <v>0</v>
      </c>
      <c r="BD27" s="395">
        <f>SUMIFS('1_stopień'!$V$8:$V$591,'1_stopień'!$R$8:$R$591,D27,'1_stopień'!$AA$8:$AA$591,"CKZ Gniezno")</f>
        <v>0</v>
      </c>
      <c r="BE27" s="394">
        <f>SUMIFS('1_stopień'!$U$8:$U$591,'1_stopień'!$R$8:$R$591,D27,'1_stopień'!$AA$8:$AA$591,"CKZ Dębica")</f>
        <v>0</v>
      </c>
      <c r="BF27" s="395">
        <f>SUMIFS('1_stopień'!$V$8:$V$591,'1_stopień'!$R$8:$R$591,D27,'1_stopień'!$AA$8:$AA$591,"CKZ Dębicaica")</f>
        <v>0</v>
      </c>
      <c r="BG27" s="394">
        <f>SUMIFS('1_stopień'!$U$8:$U$591,'1_stopień'!$R$8:$R$591,D27,'1_stopień'!$AA$8:$AA$591,"CKZ Gliwice")</f>
        <v>0</v>
      </c>
      <c r="BH27" s="395">
        <f>SUMIFS('1_stopień'!$V$8:$V$591,'1_stopień'!$R$8:$R$591,D27,'1_stopień'!$AA$8:$AA$591,"CKZ Gliwice")</f>
        <v>0</v>
      </c>
      <c r="BI27" s="394">
        <f>SUMIFS('1_stopień'!$U$8:$U$591,'1_stopień'!$R$8:$R$591,D27,'1_stopień'!$AA$8:$AA$591,"szkoła")</f>
        <v>0</v>
      </c>
      <c r="BJ27" s="392">
        <f t="shared" si="0"/>
        <v>0</v>
      </c>
      <c r="BK27" s="182">
        <f t="shared" si="1"/>
        <v>0</v>
      </c>
    </row>
    <row r="28" spans="2:63" ht="33.75" hidden="1">
      <c r="B28" s="17" t="s">
        <v>500</v>
      </c>
      <c r="C28" s="18">
        <v>932918</v>
      </c>
      <c r="D28" s="18" t="s">
        <v>1009</v>
      </c>
      <c r="E28" s="17" t="s">
        <v>592</v>
      </c>
      <c r="F28" s="397">
        <f>SUMIF('1_stopień'!R$8:R$591,D28,'1_stopień'!U$8:U$591)</f>
        <v>0</v>
      </c>
      <c r="G28" s="394">
        <f>SUMIFS('1_stopień'!$U$8:$U$591,'1_stopień'!$R$8:$R$591,D28,'1_stopień'!$AA$8:$AA$591,"CKZ Bielawa")</f>
        <v>0</v>
      </c>
      <c r="H28" s="396">
        <f>SUMIFS('1_stopień'!$V$8:$V$591,'1_stopień'!$R$8:$R$591,D28,'1_stopień'!$AA$8:$AA$591,"CKZ Bielawa")</f>
        <v>0</v>
      </c>
      <c r="I28" s="394">
        <f>SUMIFS('1_stopień'!$U$8:$U$591,'1_stopień'!$R$8:$R$591,D28,'1_stopień'!$AA$8:$AA$591,"GCKZ Głogów")</f>
        <v>0</v>
      </c>
      <c r="J28" s="395">
        <f>SUMIFS('1_stopień'!$V$8:$V$591,'1_stopień'!$R$8:$R$591,D28,'1_stopień'!$AA$8:$AA$591,"GCKZ Głogów")</f>
        <v>0</v>
      </c>
      <c r="K28" s="394">
        <f>SUMIFS('1_stopień'!$U$8:$U$591,'1_stopień'!$R$8:$R$591,D28,'1_stopień'!$AA$8:$AA$591,"Jelenia Góra")</f>
        <v>0</v>
      </c>
      <c r="L28" s="395">
        <f>SUMIFS('1_stopień'!$V$8:$V$591,'1_stopień'!$R$8:$R$591,D28,'1_stopień'!$AA$8:$AA$591,"Jelenia Góra")</f>
        <v>0</v>
      </c>
      <c r="M28" s="394">
        <f>SUMIFS('1_stopień'!$U$8:$U$591,'1_stopień'!$R$8:$R$591,D28,'1_stopień'!$AA$8:$AA$591,"CKZ Wodzisław Śląski")</f>
        <v>0</v>
      </c>
      <c r="N28" s="395">
        <f>SUMIFS('1_stopień'!$V$8:$V$591,'1_stopień'!$R$8:$R$591,D28,'1_stopień'!$AA$8:$AA$591,"CKZ Wodzisłąw Śląski")</f>
        <v>0</v>
      </c>
      <c r="O28" s="394">
        <f>SUMIFS('1_stopień'!$U$8:$U$591,'1_stopień'!$R$8:$R$591,D28,'1_stopień'!$AA$8:$AA$591,"CKZ Kłodzko")</f>
        <v>0</v>
      </c>
      <c r="P28" s="395">
        <f>SUMIFS('1_stopień'!$V$8:$V$591,'1_stopień'!$R$8:$R$591,D28,'1_stopień'!$AA$8:$AA$591,"CKZ Kłodzko")</f>
        <v>0</v>
      </c>
      <c r="Q28" s="394">
        <f>SUMIFS('1_stopień'!$U$8:$U$591,'1_stopień'!$R$8:$R$591,D28,'1_stopień'!$AA$8:$AA$591,"CKZ Legnica")</f>
        <v>0</v>
      </c>
      <c r="R28" s="395">
        <f>SUMIFS('1_stopień'!$V$8:$V$591,'1_stopień'!$R$8:$R$591,D28,'1_stopień'!$AA$8:$AA$591,"CKZ Legnica")</f>
        <v>0</v>
      </c>
      <c r="S28" s="394">
        <f>SUMIFS('1_stopień'!$U$8:$U$591,'1_stopień'!$R$8:$R$591,D28,'1_stopień'!$AA$8:$AA$591,"CKZ Oleśnica")</f>
        <v>0</v>
      </c>
      <c r="T28" s="395">
        <f>SUMIFS('1_stopień'!$V$8:$V$591,'1_stopień'!$R$8:$R$591,D28,'1_stopień'!$AA$8:$AA$591,"CKZ Oleśnica")</f>
        <v>0</v>
      </c>
      <c r="U28" s="394">
        <f>SUMIFS('1_stopień'!$U$8:$U$591,'1_stopień'!$R$8:$R$591,D28,'1_stopień'!$AA$8:$AA$591,"CKZ Świdnica")</f>
        <v>0</v>
      </c>
      <c r="V28" s="395">
        <f>SUMIFS('1_stopień'!$V$8:$V$591,'1_stopień'!$R$8:$R$591,D28,'1_stopień'!$AA$8:$AA$591,"CKZ Świdnica")</f>
        <v>0</v>
      </c>
      <c r="W28" s="394">
        <f>SUMIFS('1_stopień'!$U$8:$U$591,'1_stopień'!$R$8:$R$591,D28,'1_stopień'!$AA$8:$AA$591,"CKZ Wołów")</f>
        <v>0</v>
      </c>
      <c r="X28" s="395">
        <f>SUMIFS('1_stopień'!$V$8:$V$591,'1_stopień'!$R$8:$R$591,D28,'1_stopień'!$AA$8:$AA$591,"CKZ Wołów")</f>
        <v>0</v>
      </c>
      <c r="Y28" s="394">
        <f>SUMIFS('1_stopień'!$U$8:$U$591,'1_stopień'!$R$8:$R$591,D28,'1_stopień'!$AA$8:$AA$591,"CKZ Ziębice")</f>
        <v>0</v>
      </c>
      <c r="Z28" s="395">
        <f>SUMIFS('1_stopień'!$V$8:$V$591,'1_stopień'!$R$8:$R$591,D28,'1_stopień'!$AA$8:$AA$591,"CKZ Ziębice")</f>
        <v>0</v>
      </c>
      <c r="AA28" s="394">
        <f>SUMIFS('1_stopień'!$U$8:$U$591,'1_stopień'!$R$8:$R$591,D28,'1_stopień'!$AA$8:$AA$591,"CKZ Dobrodzień")</f>
        <v>0</v>
      </c>
      <c r="AB28" s="395">
        <f>SUMIFS('1_stopień'!$V$8:$V$591,'1_stopień'!$R$8:$R$591,D28,'1_stopień'!$AA$8:$AA$591,"CKZ Dobrodzień")</f>
        <v>0</v>
      </c>
      <c r="AC28" s="394">
        <f>SUMIFS('1_stopień'!$U$8:$U$591,'1_stopień'!$R$8:$R$591,D28,'1_stopień'!$AA$8:$AA$591,"TOYOTA")</f>
        <v>0</v>
      </c>
      <c r="AD28" s="395">
        <f>SUMIFS('1_stopień'!$V$8:$V$591,'1_stopień'!$R$8:$R$591,D28,'1_stopień'!$AA$8:$AA$591,"TOYOTA")</f>
        <v>0</v>
      </c>
      <c r="AE28" s="394">
        <f>SUMIFS('1_stopień'!$U$8:$U$591,'1_stopień'!$R$8:$R$591,D28,'1_stopień'!$AA$8:$AA$591,"CKZ Kędzierzyn-Koźle")</f>
        <v>0</v>
      </c>
      <c r="AF28" s="395">
        <f>SUMIFS('1_stopień'!$V$8:$V$591,'1_stopień'!$R$8:$R$591,D28,'1_stopień'!$AA$8:$AA$591,"CKZ Kędzierzyn-Koźle")</f>
        <v>0</v>
      </c>
      <c r="AG28" s="394">
        <f>SUMIFS('1_stopień'!$U$8:$U$591,'1_stopień'!$R$8:$R$591,D28,'1_stopień'!$AA$8:$AA$591,"ZSB Bolesławiec")</f>
        <v>0</v>
      </c>
      <c r="AH28" s="395">
        <f>SUMIFS('1_stopień'!$V$8:$V$591,'1_stopień'!$R$8:$R$591,D28,'1_stopień'!$AA$8:$AA$591,"ZSB Bolesławiec")</f>
        <v>0</v>
      </c>
      <c r="AI28" s="394">
        <f>SUMIFS('1_stopień'!$U$8:$U$591,'1_stopień'!$R$8:$R$591,D28,'1_stopień'!$AA$8:$AA$591,"CKZ Krotoszyn")</f>
        <v>0</v>
      </c>
      <c r="AJ28" s="395">
        <f>SUMIFS('1_stopień'!$V$8:$V$591,'1_stopień'!$R$8:$R$591,D28,'1_stopień'!$AA$8:$AA$591,"CKZ Krotoszyn")</f>
        <v>0</v>
      </c>
      <c r="AK28" s="394">
        <f>SUMIFS('1_stopień'!$U$8:$U$591,'1_stopień'!$R$8:$R$591,D28,'1_stopień'!$AA$8:$AA$591,"CKZ Olkusz")</f>
        <v>0</v>
      </c>
      <c r="AL28" s="395">
        <f>SUMIFS('1_stopień'!$V$8:$V$591,'1_stopień'!$R$8:$R$591,D28,'1_stopień'!$AA$8:$AA$591,"CKZ Olkusz")</f>
        <v>0</v>
      </c>
      <c r="AM28" s="394">
        <f>SUMIFS('1_stopień'!$U$8:$U$591,'1_stopień'!$R$8:$R$591,D28,'1_stopień'!$AA$8:$AA$591,"CKZ Wschowa")</f>
        <v>0</v>
      </c>
      <c r="AN28" s="395">
        <f>SUMIFS('1_stopień'!$V$8:$V$591,'1_stopień'!$R$8:$R$591,D28,'1_stopień'!$AA$8:$AA$591,"CKZ Wschowa")</f>
        <v>0</v>
      </c>
      <c r="AO28" s="394">
        <f>SUMIFS('1_stopień'!$U$8:$U$591,'1_stopień'!$R$8:$R$591,D28,'1_stopień'!$AA$8:$AA$591,"CKZ Zielona Góra")</f>
        <v>0</v>
      </c>
      <c r="AP28" s="395">
        <f>SUMIFS('1_stopień'!$V$8:$V$591,'1_stopień'!$R$8:$R$591,D28,'1_stopień'!$AA$8:$AA$591,"CKZ Zielona Góra")</f>
        <v>0</v>
      </c>
      <c r="AQ28" s="394">
        <f>SUMIFS('1_stopień'!$U$8:$U$591,'1_stopień'!$R$8:$R$591,D28,'1_stopień'!$AA$8:$AA$591,"Rzemieślnicza Wałbrzych")</f>
        <v>0</v>
      </c>
      <c r="AR28" s="395">
        <f>SUMIFS('1_stopień'!$V$8:$V$591,'1_stopień'!$R$8:$R$591,D28,'1_stopień'!$AA$8:$AA$591,"Rzemieślnicza Wałbrzych")</f>
        <v>0</v>
      </c>
      <c r="AS28" s="394">
        <f>SUMIFS('1_stopień'!$U$8:$U$591,'1_stopień'!$R$8:$R$591,D28,'1_stopień'!$AA$8:$AA$591,"CKZ Mosina")</f>
        <v>0</v>
      </c>
      <c r="AT28" s="395">
        <f>SUMIFS('1_stopień'!$V$8:$V$591,'1_stopień'!$R$8:$R$591,D28,'1_stopień'!$AA$8:$AA$591,"CKZ Mosina")</f>
        <v>0</v>
      </c>
      <c r="AU28" s="394">
        <f>SUMIFS('1_stopień'!$U$8:$U$591,'1_stopień'!$R$8:$R$591,D28,'1_stopień'!$AA$8:$AA$591,"CKZ Słupsk")</f>
        <v>0</v>
      </c>
      <c r="AV28" s="395">
        <f>SUMIFS('1_stopień'!$V$8:$V$591,'1_stopień'!$R$8:$R$591,D28,'1_stopień'!$AA$8:$AA$591,"CKZ Słupsk")</f>
        <v>0</v>
      </c>
      <c r="AW28" s="394">
        <f>SUMIFS('1_stopień'!$U$8:$U$591,'1_stopień'!$R$8:$R$591,D28,'1_stopień'!$AA$8:$AA$591,"CKZ Opole")</f>
        <v>0</v>
      </c>
      <c r="AX28" s="395">
        <f>SUMIFS('1_stopień'!$V$8:$V$591,'1_stopień'!$R$8:$R$591,D28,'1_stopień'!$AA$8:$AA$591,"CKZ Opole")</f>
        <v>0</v>
      </c>
      <c r="AY28" s="394">
        <f>SUMIFS('1_stopień'!$U$8:$U$591,'1_stopień'!$R$8:$R$591,D28,'1_stopień'!$AA$8:$AA$591,"CKZ Nowy Targ")</f>
        <v>0</v>
      </c>
      <c r="AZ28" s="395">
        <f>SUMIFS('1_stopień'!$V$8:$V$591,'1_stopień'!$R$8:$R$591,D28,'1_stopień'!$AA$8:$AA$591,"CKZ Nowy Targ")</f>
        <v>0</v>
      </c>
      <c r="BA28" s="394">
        <f>SUMIFS('1_stopień'!$U$8:$U$591,'1_stopień'!$R$8:$R$591,D28,'1_stopień'!$AA$8:$AA$591,"Brzeg Dolny")</f>
        <v>0</v>
      </c>
      <c r="BB28" s="395">
        <f>SUMIFS('1_stopień'!$V$8:$V$591,'1_stopień'!$R$8:$R$591,D28,'1_stopień'!$AA$8:$AA$591,"Brzeg Dolny")</f>
        <v>0</v>
      </c>
      <c r="BC28" s="394">
        <f>SUMIFS('1_stopień'!$U$8:$U$591,'1_stopień'!$R$8:$R$591,D28,'1_stopień'!$AA$8:$AA$591,"CKZ Gniezno")</f>
        <v>0</v>
      </c>
      <c r="BD28" s="395">
        <f>SUMIFS('1_stopień'!$V$8:$V$591,'1_stopień'!$R$8:$R$591,D28,'1_stopień'!$AA$8:$AA$591,"CKZ Gniezno")</f>
        <v>0</v>
      </c>
      <c r="BE28" s="394">
        <f>SUMIFS('1_stopień'!$U$8:$U$591,'1_stopień'!$R$8:$R$591,D28,'1_stopień'!$AA$8:$AA$591,"CKZ Dębica")</f>
        <v>0</v>
      </c>
      <c r="BF28" s="395">
        <f>SUMIFS('1_stopień'!$V$8:$V$591,'1_stopień'!$R$8:$R$591,D28,'1_stopień'!$AA$8:$AA$591,"CKZ Dębicaica")</f>
        <v>0</v>
      </c>
      <c r="BG28" s="394">
        <f>SUMIFS('1_stopień'!$U$8:$U$591,'1_stopień'!$R$8:$R$591,D28,'1_stopień'!$AA$8:$AA$591,"CKZ Gliwice")</f>
        <v>0</v>
      </c>
      <c r="BH28" s="395">
        <f>SUMIFS('1_stopień'!$V$8:$V$591,'1_stopień'!$R$8:$R$591,D28,'1_stopień'!$AA$8:$AA$591,"CKZ Gliwice")</f>
        <v>0</v>
      </c>
      <c r="BI28" s="394">
        <f>SUMIFS('1_stopień'!$U$8:$U$591,'1_stopień'!$R$8:$R$591,D28,'1_stopień'!$AA$8:$AA$591,"szkoła")</f>
        <v>0</v>
      </c>
      <c r="BJ28" s="392">
        <f t="shared" si="0"/>
        <v>0</v>
      </c>
      <c r="BK28" s="182">
        <f t="shared" si="1"/>
        <v>0</v>
      </c>
    </row>
    <row r="29" spans="2:63" ht="22.5" hidden="1">
      <c r="B29" s="17" t="s">
        <v>80</v>
      </c>
      <c r="C29" s="18">
        <v>752205</v>
      </c>
      <c r="D29" s="18" t="s">
        <v>62</v>
      </c>
      <c r="E29" s="17" t="s">
        <v>593</v>
      </c>
      <c r="F29" s="397">
        <f>SUMIF('1_stopień'!R$8:R$591,D29,'1_stopień'!U$8:U$591)</f>
        <v>69</v>
      </c>
      <c r="G29" s="394">
        <f>SUMIFS('1_stopień'!$U$8:$U$591,'1_stopień'!$R$8:$R$591,D29,'1_stopień'!$AA$8:$AA$591,"CKZ Bielawa")</f>
        <v>0</v>
      </c>
      <c r="H29" s="396">
        <f>SUMIFS('1_stopień'!$V$8:$V$591,'1_stopień'!$R$8:$R$591,D29,'1_stopień'!$AA$8:$AA$591,"CKZ Bielawa")</f>
        <v>0</v>
      </c>
      <c r="I29" s="394">
        <f>SUMIFS('1_stopień'!$U$8:$U$591,'1_stopień'!$R$8:$R$591,D29,'1_stopień'!$AA$8:$AA$591,"GCKZ Głogów")</f>
        <v>0</v>
      </c>
      <c r="J29" s="395">
        <f>SUMIFS('1_stopień'!$V$8:$V$591,'1_stopień'!$R$8:$R$591,D29,'1_stopień'!$AA$8:$AA$591,"GCKZ Głogów")</f>
        <v>0</v>
      </c>
      <c r="K29" s="394">
        <f>SUMIFS('1_stopień'!$U$8:$U$591,'1_stopień'!$R$8:$R$591,D29,'1_stopień'!$AA$8:$AA$591,"Jelenia Góra")</f>
        <v>0</v>
      </c>
      <c r="L29" s="395">
        <f>SUMIFS('1_stopień'!$V$8:$V$591,'1_stopień'!$R$8:$R$591,D29,'1_stopień'!$AA$8:$AA$591,"Jelenia Góra")</f>
        <v>0</v>
      </c>
      <c r="M29" s="394">
        <f>SUMIFS('1_stopień'!$U$8:$U$591,'1_stopień'!$R$8:$R$591,D29,'1_stopień'!$AA$8:$AA$591,"CKZ Wodzisław Śląski")</f>
        <v>0</v>
      </c>
      <c r="N29" s="395">
        <f>SUMIFS('1_stopień'!$V$8:$V$591,'1_stopień'!$R$8:$R$591,D29,'1_stopień'!$AA$8:$AA$591,"CKZ Wodzisłąw Śląski")</f>
        <v>0</v>
      </c>
      <c r="O29" s="394">
        <f>SUMIFS('1_stopień'!$U$8:$U$591,'1_stopień'!$R$8:$R$591,D29,'1_stopień'!$AA$8:$AA$591,"CKZ Kłodzko")</f>
        <v>0</v>
      </c>
      <c r="P29" s="395">
        <f>SUMIFS('1_stopień'!$V$8:$V$591,'1_stopień'!$R$8:$R$591,D29,'1_stopień'!$AA$8:$AA$591,"CKZ Kłodzko")</f>
        <v>0</v>
      </c>
      <c r="Q29" s="394">
        <f>SUMIFS('1_stopień'!$U$8:$U$591,'1_stopień'!$R$8:$R$591,D29,'1_stopień'!$AA$8:$AA$591,"CKZ Legnica")</f>
        <v>0</v>
      </c>
      <c r="R29" s="395">
        <f>SUMIFS('1_stopień'!$V$8:$V$591,'1_stopień'!$R$8:$R$591,D29,'1_stopień'!$AA$8:$AA$591,"CKZ Legnica")</f>
        <v>0</v>
      </c>
      <c r="S29" s="394">
        <f>SUMIFS('1_stopień'!$U$8:$U$591,'1_stopień'!$R$8:$R$591,D29,'1_stopień'!$AA$8:$AA$591,"CKZ Oleśnica")</f>
        <v>25</v>
      </c>
      <c r="T29" s="395">
        <f>SUMIFS('1_stopień'!$V$8:$V$591,'1_stopień'!$R$8:$R$591,D29,'1_stopień'!$AA$8:$AA$591,"CKZ Oleśnica")</f>
        <v>0</v>
      </c>
      <c r="U29" s="405">
        <f>SUMIFS('1_stopień'!$U$8:$U$591,'1_stopień'!$R$8:$R$591,D29,'1_stopień'!$AA$8:$AA$591,"CKZ Świdnica")</f>
        <v>32</v>
      </c>
      <c r="V29" s="395">
        <f>SUMIFS('1_stopień'!$V$8:$V$591,'1_stopień'!$R$8:$R$591,D29,'1_stopień'!$AA$8:$AA$591,"CKZ Świdnica")</f>
        <v>0</v>
      </c>
      <c r="W29" s="394">
        <f>SUMIFS('1_stopień'!$U$8:$U$591,'1_stopień'!$R$8:$R$591,D29,'1_stopień'!$AA$8:$AA$591,"CKZ Wołów")</f>
        <v>0</v>
      </c>
      <c r="X29" s="395">
        <f>SUMIFS('1_stopień'!$V$8:$V$591,'1_stopień'!$R$8:$R$591,D29,'1_stopień'!$AA$8:$AA$591,"CKZ Wołów")</f>
        <v>0</v>
      </c>
      <c r="Y29" s="394">
        <f>SUMIFS('1_stopień'!$U$8:$U$591,'1_stopień'!$R$8:$R$591,D29,'1_stopień'!$AA$8:$AA$591,"CKZ Ziębice")</f>
        <v>0</v>
      </c>
      <c r="Z29" s="395">
        <f>SUMIFS('1_stopień'!$V$8:$V$591,'1_stopień'!$R$8:$R$591,D29,'1_stopień'!$AA$8:$AA$591,"CKZ Ziębice")</f>
        <v>0</v>
      </c>
      <c r="AA29" s="394">
        <f>SUMIFS('1_stopień'!$U$8:$U$591,'1_stopień'!$R$8:$R$591,D29,'1_stopień'!$AA$8:$AA$591,"CKZ Dobrodzień")</f>
        <v>0</v>
      </c>
      <c r="AB29" s="395">
        <f>SUMIFS('1_stopień'!$V$8:$V$591,'1_stopień'!$R$8:$R$591,D29,'1_stopień'!$AA$8:$AA$591,"CKZ Dobrodzień")</f>
        <v>0</v>
      </c>
      <c r="AC29" s="394">
        <f>SUMIFS('1_stopień'!$U$8:$U$591,'1_stopień'!$R$8:$R$591,D29,'1_stopień'!$AA$8:$AA$591,"TOYOTA")</f>
        <v>0</v>
      </c>
      <c r="AD29" s="395">
        <f>SUMIFS('1_stopień'!$V$8:$V$591,'1_stopień'!$R$8:$R$591,D29,'1_stopień'!$AA$8:$AA$591,"TOYOTA")</f>
        <v>0</v>
      </c>
      <c r="AE29" s="394">
        <f>SUMIFS('1_stopień'!$U$8:$U$591,'1_stopień'!$R$8:$R$591,D29,'1_stopień'!$AA$8:$AA$591,"CKZ Kędzierzyn-Koźle")</f>
        <v>0</v>
      </c>
      <c r="AF29" s="395">
        <f>SUMIFS('1_stopień'!$V$8:$V$591,'1_stopień'!$R$8:$R$591,D29,'1_stopień'!$AA$8:$AA$591,"CKZ Kędzierzyn-Koźle")</f>
        <v>0</v>
      </c>
      <c r="AG29" s="394">
        <f>SUMIFS('1_stopień'!$U$8:$U$591,'1_stopień'!$R$8:$R$591,D29,'1_stopień'!$AA$8:$AA$591,"ZSB Bolesławiec")</f>
        <v>0</v>
      </c>
      <c r="AH29" s="395">
        <f>SUMIFS('1_stopień'!$V$8:$V$591,'1_stopień'!$R$8:$R$591,D29,'1_stopień'!$AA$8:$AA$591,"ZSB Bolesławiec")</f>
        <v>0</v>
      </c>
      <c r="AI29" s="394">
        <f>SUMIFS('1_stopień'!$U$8:$U$591,'1_stopień'!$R$8:$R$591,D29,'1_stopień'!$AA$8:$AA$591,"CKZ Krotoszyn")</f>
        <v>4</v>
      </c>
      <c r="AJ29" s="395">
        <f>SUMIFS('1_stopień'!$V$8:$V$591,'1_stopień'!$R$8:$R$591,D29,'1_stopień'!$AA$8:$AA$591,"CKZ Krotoszyn")</f>
        <v>0</v>
      </c>
      <c r="AK29" s="394">
        <f>SUMIFS('1_stopień'!$U$8:$U$591,'1_stopień'!$R$8:$R$591,D29,'1_stopień'!$AA$8:$AA$591,"CKZ Olkusz")</f>
        <v>0</v>
      </c>
      <c r="AL29" s="395">
        <f>SUMIFS('1_stopień'!$V$8:$V$591,'1_stopień'!$R$8:$R$591,D29,'1_stopień'!$AA$8:$AA$591,"CKZ Olkusz")</f>
        <v>0</v>
      </c>
      <c r="AM29" s="394">
        <f>SUMIFS('1_stopień'!$U$8:$U$591,'1_stopień'!$R$8:$R$591,D29,'1_stopień'!$AA$8:$AA$591,"CKZ Wschowa")</f>
        <v>8</v>
      </c>
      <c r="AN29" s="395">
        <f>SUMIFS('1_stopień'!$V$8:$V$591,'1_stopień'!$R$8:$R$591,D29,'1_stopień'!$AA$8:$AA$591,"CKZ Wschowa")</f>
        <v>0</v>
      </c>
      <c r="AO29" s="394">
        <f>SUMIFS('1_stopień'!$U$8:$U$591,'1_stopień'!$R$8:$R$591,D29,'1_stopień'!$AA$8:$AA$591,"CKZ Zielona Góra")</f>
        <v>0</v>
      </c>
      <c r="AP29" s="395">
        <f>SUMIFS('1_stopień'!$V$8:$V$591,'1_stopień'!$R$8:$R$591,D29,'1_stopień'!$AA$8:$AA$591,"CKZ Zielona Góra")</f>
        <v>0</v>
      </c>
      <c r="AQ29" s="394">
        <f>SUMIFS('1_stopień'!$U$8:$U$591,'1_stopień'!$R$8:$R$591,D29,'1_stopień'!$AA$8:$AA$591,"Rzemieślnicza Wałbrzych")</f>
        <v>0</v>
      </c>
      <c r="AR29" s="395">
        <f>SUMIFS('1_stopień'!$V$8:$V$591,'1_stopień'!$R$8:$R$591,D29,'1_stopień'!$AA$8:$AA$591,"Rzemieślnicza Wałbrzych")</f>
        <v>0</v>
      </c>
      <c r="AS29" s="394">
        <f>SUMIFS('1_stopień'!$U$8:$U$591,'1_stopień'!$R$8:$R$591,D29,'1_stopień'!$AA$8:$AA$591,"CKZ Mosina")</f>
        <v>0</v>
      </c>
      <c r="AT29" s="395">
        <f>SUMIFS('1_stopień'!$V$8:$V$591,'1_stopień'!$R$8:$R$591,D29,'1_stopień'!$AA$8:$AA$591,"CKZ Mosina")</f>
        <v>0</v>
      </c>
      <c r="AU29" s="394">
        <f>SUMIFS('1_stopień'!$U$8:$U$591,'1_stopień'!$R$8:$R$591,D29,'1_stopień'!$AA$8:$AA$591,"CKZ Słupsk")</f>
        <v>0</v>
      </c>
      <c r="AV29" s="395">
        <f>SUMIFS('1_stopień'!$V$8:$V$591,'1_stopień'!$R$8:$R$591,D29,'1_stopień'!$AA$8:$AA$591,"CKZ Słupsk")</f>
        <v>0</v>
      </c>
      <c r="AW29" s="394">
        <f>SUMIFS('1_stopień'!$U$8:$U$591,'1_stopień'!$R$8:$R$591,D29,'1_stopień'!$AA$8:$AA$591,"CKZ Opole")</f>
        <v>0</v>
      </c>
      <c r="AX29" s="395">
        <f>SUMIFS('1_stopień'!$V$8:$V$591,'1_stopień'!$R$8:$R$591,D29,'1_stopień'!$AA$8:$AA$591,"CKZ Opole")</f>
        <v>0</v>
      </c>
      <c r="AY29" s="394">
        <f>SUMIFS('1_stopień'!$U$8:$U$591,'1_stopień'!$R$8:$R$591,D29,'1_stopień'!$AA$8:$AA$591,"CKZ Nowy Targ")</f>
        <v>0</v>
      </c>
      <c r="AZ29" s="395">
        <f>SUMIFS('1_stopień'!$V$8:$V$591,'1_stopień'!$R$8:$R$591,D29,'1_stopień'!$AA$8:$AA$591,"CKZ Nowy Targ")</f>
        <v>0</v>
      </c>
      <c r="BA29" s="394">
        <f>SUMIFS('1_stopień'!$U$8:$U$591,'1_stopień'!$R$8:$R$591,D29,'1_stopień'!$AA$8:$AA$591,"Brzeg Dolny")</f>
        <v>0</v>
      </c>
      <c r="BB29" s="395">
        <f>SUMIFS('1_stopień'!$V$8:$V$591,'1_stopień'!$R$8:$R$591,D29,'1_stopień'!$AA$8:$AA$591,"Brzeg Dolny")</f>
        <v>0</v>
      </c>
      <c r="BC29" s="394">
        <f>SUMIFS('1_stopień'!$U$8:$U$591,'1_stopień'!$R$8:$R$591,D29,'1_stopień'!$AA$8:$AA$591,"CKZ Gniezno")</f>
        <v>0</v>
      </c>
      <c r="BD29" s="395">
        <f>SUMIFS('1_stopień'!$V$8:$V$591,'1_stopień'!$R$8:$R$591,D29,'1_stopień'!$AA$8:$AA$591,"CKZ Gniezno")</f>
        <v>0</v>
      </c>
      <c r="BE29" s="394">
        <f>SUMIFS('1_stopień'!$U$8:$U$591,'1_stopień'!$R$8:$R$591,D29,'1_stopień'!$AA$8:$AA$591,"CKZ Dębica")</f>
        <v>0</v>
      </c>
      <c r="BF29" s="395">
        <f>SUMIFS('1_stopień'!$V$8:$V$591,'1_stopień'!$R$8:$R$591,D29,'1_stopień'!$AA$8:$AA$591,"CKZ Dębicaica")</f>
        <v>0</v>
      </c>
      <c r="BG29" s="394">
        <f>SUMIFS('1_stopień'!$U$8:$U$591,'1_stopień'!$R$8:$R$591,D29,'1_stopień'!$AA$8:$AA$591,"CKZ Gliwice")</f>
        <v>0</v>
      </c>
      <c r="BH29" s="395">
        <f>SUMIFS('1_stopień'!$V$8:$V$591,'1_stopień'!$R$8:$R$591,D29,'1_stopień'!$AA$8:$AA$591,"CKZ Gliwice")</f>
        <v>0</v>
      </c>
      <c r="BI29" s="394">
        <f>SUMIFS('1_stopień'!$U$8:$U$591,'1_stopień'!$R$8:$R$591,D29,'1_stopień'!$AA$8:$AA$591,"szkoła")</f>
        <v>0</v>
      </c>
      <c r="BJ29" s="392">
        <f t="shared" si="0"/>
        <v>69</v>
      </c>
      <c r="BK29" s="182">
        <f t="shared" si="1"/>
        <v>0</v>
      </c>
    </row>
    <row r="30" spans="2:63" ht="22.5" hidden="1">
      <c r="B30" s="17" t="s">
        <v>178</v>
      </c>
      <c r="C30" s="18">
        <v>753402</v>
      </c>
      <c r="D30" s="18" t="s">
        <v>63</v>
      </c>
      <c r="E30" s="17" t="s">
        <v>594</v>
      </c>
      <c r="F30" s="397">
        <f>SUMIF('1_stopień'!R$8:R$591,D30,'1_stopień'!U$8:U$591)</f>
        <v>44</v>
      </c>
      <c r="G30" s="394">
        <f>SUMIFS('1_stopień'!$U$8:$U$591,'1_stopień'!$R$8:$R$591,D30,'1_stopień'!$AA$8:$AA$591,"CKZ Bielawa")</f>
        <v>0</v>
      </c>
      <c r="H30" s="396">
        <f>SUMIFS('1_stopień'!$V$8:$V$591,'1_stopień'!$R$8:$R$591,D30,'1_stopień'!$AA$8:$AA$591,"CKZ Bielawa")</f>
        <v>0</v>
      </c>
      <c r="I30" s="394">
        <f>SUMIFS('1_stopień'!$U$8:$U$591,'1_stopień'!$R$8:$R$591,D30,'1_stopień'!$AA$8:$AA$591,"GCKZ Głogów")</f>
        <v>0</v>
      </c>
      <c r="J30" s="395">
        <f>SUMIFS('1_stopień'!$V$8:$V$591,'1_stopień'!$R$8:$R$591,D30,'1_stopień'!$AA$8:$AA$591,"GCKZ Głogów")</f>
        <v>0</v>
      </c>
      <c r="K30" s="394">
        <f>SUMIFS('1_stopień'!$U$8:$U$591,'1_stopień'!$R$8:$R$591,D30,'1_stopień'!$AA$8:$AA$591,"Jelenia Góra")</f>
        <v>0</v>
      </c>
      <c r="L30" s="395">
        <f>SUMIFS('1_stopień'!$V$8:$V$591,'1_stopień'!$R$8:$R$591,D30,'1_stopień'!$AA$8:$AA$591,"Jelenia Góra")</f>
        <v>0</v>
      </c>
      <c r="M30" s="394">
        <f>SUMIFS('1_stopień'!$U$8:$U$591,'1_stopień'!$R$8:$R$591,D30,'1_stopień'!$AA$8:$AA$591,"CKZ Wodzisław Śląski")</f>
        <v>0</v>
      </c>
      <c r="N30" s="395">
        <f>SUMIFS('1_stopień'!$V$8:$V$591,'1_stopień'!$R$8:$R$591,D30,'1_stopień'!$AA$8:$AA$591,"CKZ Wodzisłąw Śląski")</f>
        <v>0</v>
      </c>
      <c r="O30" s="394">
        <f>SUMIFS('1_stopień'!$U$8:$U$591,'1_stopień'!$R$8:$R$591,D30,'1_stopień'!$AA$8:$AA$591,"CKZ Kłodzko")</f>
        <v>0</v>
      </c>
      <c r="P30" s="395">
        <f>SUMIFS('1_stopień'!$V$8:$V$591,'1_stopień'!$R$8:$R$591,D30,'1_stopień'!$AA$8:$AA$591,"CKZ Kłodzko")</f>
        <v>0</v>
      </c>
      <c r="Q30" s="394">
        <f>SUMIFS('1_stopień'!$U$8:$U$591,'1_stopień'!$R$8:$R$591,D30,'1_stopień'!$AA$8:$AA$591,"CKZ Legnica")</f>
        <v>0</v>
      </c>
      <c r="R30" s="395">
        <f>SUMIFS('1_stopień'!$V$8:$V$591,'1_stopień'!$R$8:$R$591,D30,'1_stopień'!$AA$8:$AA$591,"CKZ Legnica")</f>
        <v>0</v>
      </c>
      <c r="S30" s="394">
        <f>SUMIFS('1_stopień'!$U$8:$U$591,'1_stopień'!$R$8:$R$591,D30,'1_stopień'!$AA$8:$AA$591,"CKZ Oleśnica")</f>
        <v>44</v>
      </c>
      <c r="T30" s="395">
        <f>SUMIFS('1_stopień'!$V$8:$V$591,'1_stopień'!$R$8:$R$591,D30,'1_stopień'!$AA$8:$AA$591,"CKZ Oleśnica")</f>
        <v>2</v>
      </c>
      <c r="U30" s="394">
        <f>SUMIFS('1_stopień'!$U$8:$U$591,'1_stopień'!$R$8:$R$591,D30,'1_stopień'!$AA$8:$AA$591,"CKZ Świdnica")</f>
        <v>0</v>
      </c>
      <c r="V30" s="395">
        <f>SUMIFS('1_stopień'!$V$8:$V$591,'1_stopień'!$R$8:$R$591,D30,'1_stopień'!$AA$8:$AA$591,"CKZ Świdnica")</f>
        <v>0</v>
      </c>
      <c r="W30" s="394">
        <f>SUMIFS('1_stopień'!$U$8:$U$591,'1_stopień'!$R$8:$R$591,D30,'1_stopień'!$AA$8:$AA$591,"CKZ Wołów")</f>
        <v>0</v>
      </c>
      <c r="X30" s="395">
        <f>SUMIFS('1_stopień'!$V$8:$V$591,'1_stopień'!$R$8:$R$591,D30,'1_stopień'!$AA$8:$AA$591,"CKZ Wołów")</f>
        <v>0</v>
      </c>
      <c r="Y30" s="394">
        <f>SUMIFS('1_stopień'!$U$8:$U$591,'1_stopień'!$R$8:$R$591,D30,'1_stopień'!$AA$8:$AA$591,"CKZ Ziębice")</f>
        <v>0</v>
      </c>
      <c r="Z30" s="395">
        <f>SUMIFS('1_stopień'!$V$8:$V$591,'1_stopień'!$R$8:$R$591,D30,'1_stopień'!$AA$8:$AA$591,"CKZ Ziębice")</f>
        <v>0</v>
      </c>
      <c r="AA30" s="394">
        <f>SUMIFS('1_stopień'!$U$8:$U$591,'1_stopień'!$R$8:$R$591,D30,'1_stopień'!$AA$8:$AA$591,"CKZ Dobrodzień")</f>
        <v>0</v>
      </c>
      <c r="AB30" s="395">
        <f>SUMIFS('1_stopień'!$V$8:$V$591,'1_stopień'!$R$8:$R$591,D30,'1_stopień'!$AA$8:$AA$591,"CKZ Dobrodzień")</f>
        <v>0</v>
      </c>
      <c r="AC30" s="394">
        <f>SUMIFS('1_stopień'!$U$8:$U$591,'1_stopień'!$R$8:$R$591,D30,'1_stopień'!$AA$8:$AA$591,"TOYOTA")</f>
        <v>0</v>
      </c>
      <c r="AD30" s="395">
        <f>SUMIFS('1_stopień'!$V$8:$V$591,'1_stopień'!$R$8:$R$591,D30,'1_stopień'!$AA$8:$AA$591,"TOYOTA")</f>
        <v>0</v>
      </c>
      <c r="AE30" s="394">
        <f>SUMIFS('1_stopień'!$U$8:$U$591,'1_stopień'!$R$8:$R$591,D30,'1_stopień'!$AA$8:$AA$591,"CKZ Kędzierzyn-Koźle")</f>
        <v>0</v>
      </c>
      <c r="AF30" s="395">
        <f>SUMIFS('1_stopień'!$V$8:$V$591,'1_stopień'!$R$8:$R$591,D30,'1_stopień'!$AA$8:$AA$591,"CKZ Kędzierzyn-Koźle")</f>
        <v>0</v>
      </c>
      <c r="AG30" s="394">
        <f>SUMIFS('1_stopień'!$U$8:$U$591,'1_stopień'!$R$8:$R$591,D30,'1_stopień'!$AA$8:$AA$591,"ZSB Bolesławiec")</f>
        <v>0</v>
      </c>
      <c r="AH30" s="395">
        <f>SUMIFS('1_stopień'!$V$8:$V$591,'1_stopień'!$R$8:$R$591,D30,'1_stopień'!$AA$8:$AA$591,"ZSB Bolesławiec")</f>
        <v>0</v>
      </c>
      <c r="AI30" s="394">
        <f>SUMIFS('1_stopień'!$U$8:$U$591,'1_stopień'!$R$8:$R$591,D30,'1_stopień'!$AA$8:$AA$591,"CKZ Krotoszyn")</f>
        <v>0</v>
      </c>
      <c r="AJ30" s="395">
        <f>SUMIFS('1_stopień'!$V$8:$V$591,'1_stopień'!$R$8:$R$591,D30,'1_stopień'!$AA$8:$AA$591,"CKZ Krotoszyn")</f>
        <v>0</v>
      </c>
      <c r="AK30" s="394">
        <f>SUMIFS('1_stopień'!$U$8:$U$591,'1_stopień'!$R$8:$R$591,D30,'1_stopień'!$AA$8:$AA$591,"CKZ Olkusz")</f>
        <v>0</v>
      </c>
      <c r="AL30" s="395">
        <f>SUMIFS('1_stopień'!$V$8:$V$591,'1_stopień'!$R$8:$R$591,D30,'1_stopień'!$AA$8:$AA$591,"CKZ Olkusz")</f>
        <v>0</v>
      </c>
      <c r="AM30" s="394">
        <f>SUMIFS('1_stopień'!$U$8:$U$591,'1_stopień'!$R$8:$R$591,D30,'1_stopień'!$AA$8:$AA$591,"CKZ Wschowa")</f>
        <v>0</v>
      </c>
      <c r="AN30" s="395">
        <f>SUMIFS('1_stopień'!$V$8:$V$591,'1_stopień'!$R$8:$R$591,D30,'1_stopień'!$AA$8:$AA$591,"CKZ Wschowa")</f>
        <v>0</v>
      </c>
      <c r="AO30" s="394">
        <f>SUMIFS('1_stopień'!$U$8:$U$591,'1_stopień'!$R$8:$R$591,D30,'1_stopień'!$AA$8:$AA$591,"CKZ Zielona Góra")</f>
        <v>0</v>
      </c>
      <c r="AP30" s="395">
        <f>SUMIFS('1_stopień'!$V$8:$V$591,'1_stopień'!$R$8:$R$591,D30,'1_stopień'!$AA$8:$AA$591,"CKZ Zielona Góra")</f>
        <v>0</v>
      </c>
      <c r="AQ30" s="394">
        <f>SUMIFS('1_stopień'!$U$8:$U$591,'1_stopień'!$R$8:$R$591,D30,'1_stopień'!$AA$8:$AA$591,"Rzemieślnicza Wałbrzych")</f>
        <v>0</v>
      </c>
      <c r="AR30" s="395">
        <f>SUMIFS('1_stopień'!$V$8:$V$591,'1_stopień'!$R$8:$R$591,D30,'1_stopień'!$AA$8:$AA$591,"Rzemieślnicza Wałbrzych")</f>
        <v>0</v>
      </c>
      <c r="AS30" s="394">
        <f>SUMIFS('1_stopień'!$U$8:$U$591,'1_stopień'!$R$8:$R$591,D30,'1_stopień'!$AA$8:$AA$591,"CKZ Mosina")</f>
        <v>0</v>
      </c>
      <c r="AT30" s="395">
        <f>SUMIFS('1_stopień'!$V$8:$V$591,'1_stopień'!$R$8:$R$591,D30,'1_stopień'!$AA$8:$AA$591,"CKZ Mosina")</f>
        <v>0</v>
      </c>
      <c r="AU30" s="394">
        <f>SUMIFS('1_stopień'!$U$8:$U$591,'1_stopień'!$R$8:$R$591,D30,'1_stopień'!$AA$8:$AA$591,"CKZ Słupsk")</f>
        <v>0</v>
      </c>
      <c r="AV30" s="395">
        <f>SUMIFS('1_stopień'!$V$8:$V$591,'1_stopień'!$R$8:$R$591,D30,'1_stopień'!$AA$8:$AA$591,"CKZ Słupsk")</f>
        <v>0</v>
      </c>
      <c r="AW30" s="394">
        <f>SUMIFS('1_stopień'!$U$8:$U$591,'1_stopień'!$R$8:$R$591,D30,'1_stopień'!$AA$8:$AA$591,"CKZ Opole")</f>
        <v>0</v>
      </c>
      <c r="AX30" s="395">
        <f>SUMIFS('1_stopień'!$V$8:$V$591,'1_stopień'!$R$8:$R$591,D30,'1_stopień'!$AA$8:$AA$591,"CKZ Opole")</f>
        <v>0</v>
      </c>
      <c r="AY30" s="394">
        <f>SUMIFS('1_stopień'!$U$8:$U$591,'1_stopień'!$R$8:$R$591,D30,'1_stopień'!$AA$8:$AA$591,"CKZ Nowy Targ")</f>
        <v>0</v>
      </c>
      <c r="AZ30" s="395">
        <f>SUMIFS('1_stopień'!$V$8:$V$591,'1_stopień'!$R$8:$R$591,D30,'1_stopień'!$AA$8:$AA$591,"CKZ Nowy Targ")</f>
        <v>0</v>
      </c>
      <c r="BA30" s="394">
        <f>SUMIFS('1_stopień'!$U$8:$U$591,'1_stopień'!$R$8:$R$591,D30,'1_stopień'!$AA$8:$AA$591,"Brzeg Dolny")</f>
        <v>0</v>
      </c>
      <c r="BB30" s="395">
        <f>SUMIFS('1_stopień'!$V$8:$V$591,'1_stopień'!$R$8:$R$591,D30,'1_stopień'!$AA$8:$AA$591,"Brzeg Dolny")</f>
        <v>0</v>
      </c>
      <c r="BC30" s="394">
        <f>SUMIFS('1_stopień'!$U$8:$U$591,'1_stopień'!$R$8:$R$591,D30,'1_stopień'!$AA$8:$AA$591,"CKZ Gniezno")</f>
        <v>0</v>
      </c>
      <c r="BD30" s="395">
        <f>SUMIFS('1_stopień'!$V$8:$V$591,'1_stopień'!$R$8:$R$591,D30,'1_stopień'!$AA$8:$AA$591,"CKZ Gniezno")</f>
        <v>0</v>
      </c>
      <c r="BE30" s="394">
        <f>SUMIFS('1_stopień'!$U$8:$U$591,'1_stopień'!$R$8:$R$591,D30,'1_stopień'!$AA$8:$AA$591,"CKZ Dębica")</f>
        <v>0</v>
      </c>
      <c r="BF30" s="395">
        <f>SUMIFS('1_stopień'!$V$8:$V$591,'1_stopień'!$R$8:$R$591,D30,'1_stopień'!$AA$8:$AA$591,"CKZ Dębicaica")</f>
        <v>0</v>
      </c>
      <c r="BG30" s="394">
        <f>SUMIFS('1_stopień'!$U$8:$U$591,'1_stopień'!$R$8:$R$591,D30,'1_stopień'!$AA$8:$AA$591,"CKZ Gliwice")</f>
        <v>0</v>
      </c>
      <c r="BH30" s="395">
        <f>SUMIFS('1_stopień'!$V$8:$V$591,'1_stopień'!$R$8:$R$591,D30,'1_stopień'!$AA$8:$AA$591,"CKZ Gliwice")</f>
        <v>0</v>
      </c>
      <c r="BI30" s="394">
        <f>SUMIFS('1_stopień'!$U$8:$U$591,'1_stopień'!$R$8:$R$591,D30,'1_stopień'!$AA$8:$AA$591,"szkoła")</f>
        <v>0</v>
      </c>
      <c r="BJ30" s="392">
        <f t="shared" si="0"/>
        <v>44</v>
      </c>
      <c r="BK30" s="182">
        <f t="shared" si="1"/>
        <v>2</v>
      </c>
    </row>
    <row r="31" spans="2:63" ht="22.5" hidden="1">
      <c r="B31" s="17" t="s">
        <v>191</v>
      </c>
      <c r="C31" s="18">
        <v>741201</v>
      </c>
      <c r="D31" s="18" t="s">
        <v>161</v>
      </c>
      <c r="E31" s="17" t="s">
        <v>595</v>
      </c>
      <c r="F31" s="397">
        <f>SUMIF('1_stopień'!R$8:R$591,D31,'1_stopień'!U$8:U$591)</f>
        <v>33</v>
      </c>
      <c r="G31" s="394">
        <f>SUMIFS('1_stopień'!$U$8:$U$591,'1_stopień'!$R$8:$R$591,D31,'1_stopień'!$AA$8:$AA$591,"CKZ Bielawa")</f>
        <v>0</v>
      </c>
      <c r="H31" s="396">
        <f>SUMIFS('1_stopień'!$V$8:$V$591,'1_stopień'!$R$8:$R$591,D31,'1_stopień'!$AA$8:$AA$591,"CKZ Bielawa")</f>
        <v>0</v>
      </c>
      <c r="I31" s="394">
        <f>SUMIFS('1_stopień'!$U$8:$U$591,'1_stopień'!$R$8:$R$591,D31,'1_stopień'!$AA$8:$AA$591,"GCKZ Głogów")</f>
        <v>0</v>
      </c>
      <c r="J31" s="395">
        <f>SUMIFS('1_stopień'!$V$8:$V$591,'1_stopień'!$R$8:$R$591,D31,'1_stopień'!$AA$8:$AA$591,"GCKZ Głogów")</f>
        <v>0</v>
      </c>
      <c r="K31" s="394">
        <f>SUMIFS('1_stopień'!$U$8:$U$591,'1_stopień'!$R$8:$R$591,D31,'1_stopień'!$AA$8:$AA$591,"Jelenia Góra")</f>
        <v>0</v>
      </c>
      <c r="L31" s="395">
        <f>SUMIFS('1_stopień'!$V$8:$V$591,'1_stopień'!$R$8:$R$591,D31,'1_stopień'!$AA$8:$AA$591,"Jelenia Góra")</f>
        <v>0</v>
      </c>
      <c r="M31" s="394">
        <f>SUMIFS('1_stopień'!$U$8:$U$591,'1_stopień'!$R$8:$R$591,D31,'1_stopień'!$AA$8:$AA$591,"CKZ Wodzisław Śląski")</f>
        <v>0</v>
      </c>
      <c r="N31" s="395">
        <f>SUMIFS('1_stopień'!$V$8:$V$591,'1_stopień'!$R$8:$R$591,D31,'1_stopień'!$AA$8:$AA$591,"CKZ Wodzisłąw Śląski")</f>
        <v>0</v>
      </c>
      <c r="O31" s="394">
        <f>SUMIFS('1_stopień'!$U$8:$U$591,'1_stopień'!$R$8:$R$591,D31,'1_stopień'!$AA$8:$AA$591,"CKZ Kłodzko")</f>
        <v>0</v>
      </c>
      <c r="P31" s="395">
        <f>SUMIFS('1_stopień'!$V$8:$V$591,'1_stopień'!$R$8:$R$591,D31,'1_stopień'!$AA$8:$AA$591,"CKZ Kłodzko")</f>
        <v>0</v>
      </c>
      <c r="Q31" s="394">
        <f>SUMIFS('1_stopień'!$U$8:$U$591,'1_stopień'!$R$8:$R$591,D31,'1_stopień'!$AA$8:$AA$591,"CKZ Legnica")</f>
        <v>0</v>
      </c>
      <c r="R31" s="395">
        <f>SUMIFS('1_stopień'!$V$8:$V$591,'1_stopień'!$R$8:$R$591,D31,'1_stopień'!$AA$8:$AA$591,"CKZ Legnica")</f>
        <v>0</v>
      </c>
      <c r="S31" s="394">
        <f>SUMIFS('1_stopień'!$U$8:$U$591,'1_stopień'!$R$8:$R$591,D31,'1_stopień'!$AA$8:$AA$591,"CKZ Oleśnica")</f>
        <v>0</v>
      </c>
      <c r="T31" s="395">
        <f>SUMIFS('1_stopień'!$V$8:$V$591,'1_stopień'!$R$8:$R$591,D31,'1_stopień'!$AA$8:$AA$591,"CKZ Oleśnica")</f>
        <v>0</v>
      </c>
      <c r="U31" s="394">
        <f>SUMIFS('1_stopień'!$U$8:$U$591,'1_stopień'!$R$8:$R$591,D31,'1_stopień'!$AA$8:$AA$591,"CKZ Świdnica")</f>
        <v>0</v>
      </c>
      <c r="V31" s="395">
        <f>SUMIFS('1_stopień'!$V$8:$V$591,'1_stopień'!$R$8:$R$591,D31,'1_stopień'!$AA$8:$AA$591,"CKZ Świdnica")</f>
        <v>0</v>
      </c>
      <c r="W31" s="394">
        <f>SUMIFS('1_stopień'!$U$8:$U$591,'1_stopień'!$R$8:$R$591,D31,'1_stopień'!$AA$8:$AA$591,"CKZ Wołów")</f>
        <v>0</v>
      </c>
      <c r="X31" s="395">
        <f>SUMIFS('1_stopień'!$V$8:$V$591,'1_stopień'!$R$8:$R$591,D31,'1_stopień'!$AA$8:$AA$591,"CKZ Wołów")</f>
        <v>0</v>
      </c>
      <c r="Y31" s="394">
        <f>SUMIFS('1_stopień'!$U$8:$U$591,'1_stopień'!$R$8:$R$591,D31,'1_stopień'!$AA$8:$AA$591,"CKZ Ziębice")</f>
        <v>0</v>
      </c>
      <c r="Z31" s="395">
        <f>SUMIFS('1_stopień'!$V$8:$V$591,'1_stopień'!$R$8:$R$591,D31,'1_stopień'!$AA$8:$AA$591,"CKZ Ziębice")</f>
        <v>0</v>
      </c>
      <c r="AA31" s="394">
        <f>SUMIFS('1_stopień'!$U$8:$U$591,'1_stopień'!$R$8:$R$591,D31,'1_stopień'!$AA$8:$AA$591,"CKZ Dobrodzień")</f>
        <v>0</v>
      </c>
      <c r="AB31" s="395">
        <f>SUMIFS('1_stopień'!$V$8:$V$591,'1_stopień'!$R$8:$R$591,D31,'1_stopień'!$AA$8:$AA$591,"CKZ Dobrodzień")</f>
        <v>0</v>
      </c>
      <c r="AC31" s="394">
        <f>SUMIFS('1_stopień'!$U$8:$U$591,'1_stopień'!$R$8:$R$591,D31,'1_stopień'!$AA$8:$AA$591,"TOYOTA")</f>
        <v>0</v>
      </c>
      <c r="AD31" s="395">
        <f>SUMIFS('1_stopień'!$V$8:$V$591,'1_stopień'!$R$8:$R$591,D31,'1_stopień'!$AA$8:$AA$591,"TOYOTA")</f>
        <v>0</v>
      </c>
      <c r="AE31" s="394">
        <f>SUMIFS('1_stopień'!$U$8:$U$591,'1_stopień'!$R$8:$R$591,D31,'1_stopień'!$AA$8:$AA$591,"CKZ Kędzierzyn-Koźle")</f>
        <v>0</v>
      </c>
      <c r="AF31" s="395">
        <f>SUMIFS('1_stopień'!$V$8:$V$591,'1_stopień'!$R$8:$R$591,D31,'1_stopień'!$AA$8:$AA$591,"CKZ Kędzierzyn-Koźle")</f>
        <v>0</v>
      </c>
      <c r="AG31" s="394">
        <f>SUMIFS('1_stopień'!$U$8:$U$591,'1_stopień'!$R$8:$R$591,D31,'1_stopień'!$AA$8:$AA$591,"ZSB Bolesławiec")</f>
        <v>0</v>
      </c>
      <c r="AH31" s="395">
        <f>SUMIFS('1_stopień'!$V$8:$V$591,'1_stopień'!$R$8:$R$591,D31,'1_stopień'!$AA$8:$AA$591,"ZSB Bolesławiec")</f>
        <v>0</v>
      </c>
      <c r="AI31" s="394">
        <f>SUMIFS('1_stopień'!$U$8:$U$591,'1_stopień'!$R$8:$R$591,D31,'1_stopień'!$AA$8:$AA$591,"CKZ Krotoszyn")</f>
        <v>3</v>
      </c>
      <c r="AJ31" s="395">
        <f>SUMIFS('1_stopień'!$V$8:$V$591,'1_stopień'!$R$8:$R$591,D31,'1_stopień'!$AA$8:$AA$591,"CKZ Krotoszyn")</f>
        <v>0</v>
      </c>
      <c r="AK31" s="394">
        <f>SUMIFS('1_stopień'!$U$8:$U$591,'1_stopień'!$R$8:$R$591,D31,'1_stopień'!$AA$8:$AA$591,"CKZ Olkusz")</f>
        <v>0</v>
      </c>
      <c r="AL31" s="395">
        <f>SUMIFS('1_stopień'!$V$8:$V$591,'1_stopień'!$R$8:$R$591,D31,'1_stopień'!$AA$8:$AA$591,"CKZ Olkusz")</f>
        <v>0</v>
      </c>
      <c r="AM31" s="394">
        <f>SUMIFS('1_stopień'!$U$8:$U$591,'1_stopień'!$R$8:$R$591,D31,'1_stopień'!$AA$8:$AA$591,"CKZ Wschowa")</f>
        <v>30</v>
      </c>
      <c r="AN31" s="395">
        <f>SUMIFS('1_stopień'!$V$8:$V$591,'1_stopień'!$R$8:$R$591,D31,'1_stopień'!$AA$8:$AA$591,"CKZ Wschowa")</f>
        <v>0</v>
      </c>
      <c r="AO31" s="394">
        <f>SUMIFS('1_stopień'!$U$8:$U$591,'1_stopień'!$R$8:$R$591,D31,'1_stopień'!$AA$8:$AA$591,"CKZ Zielona Góra")</f>
        <v>0</v>
      </c>
      <c r="AP31" s="395">
        <f>SUMIFS('1_stopień'!$V$8:$V$591,'1_stopień'!$R$8:$R$591,D31,'1_stopień'!$AA$8:$AA$591,"CKZ Zielona Góra")</f>
        <v>0</v>
      </c>
      <c r="AQ31" s="394">
        <f>SUMIFS('1_stopień'!$U$8:$U$591,'1_stopień'!$R$8:$R$591,D31,'1_stopień'!$AA$8:$AA$591,"Rzemieślnicza Wałbrzych")</f>
        <v>0</v>
      </c>
      <c r="AR31" s="395">
        <f>SUMIFS('1_stopień'!$V$8:$V$591,'1_stopień'!$R$8:$R$591,D31,'1_stopień'!$AA$8:$AA$591,"Rzemieślnicza Wałbrzych")</f>
        <v>0</v>
      </c>
      <c r="AS31" s="394">
        <f>SUMIFS('1_stopień'!$U$8:$U$591,'1_stopień'!$R$8:$R$591,D31,'1_stopień'!$AA$8:$AA$591,"CKZ Mosina")</f>
        <v>0</v>
      </c>
      <c r="AT31" s="395">
        <f>SUMIFS('1_stopień'!$V$8:$V$591,'1_stopień'!$R$8:$R$591,D31,'1_stopień'!$AA$8:$AA$591,"CKZ Mosina")</f>
        <v>0</v>
      </c>
      <c r="AU31" s="394">
        <f>SUMIFS('1_stopień'!$U$8:$U$591,'1_stopień'!$R$8:$R$591,D31,'1_stopień'!$AA$8:$AA$591,"CKZ Słupsk")</f>
        <v>0</v>
      </c>
      <c r="AV31" s="395">
        <f>SUMIFS('1_stopień'!$V$8:$V$591,'1_stopień'!$R$8:$R$591,D31,'1_stopień'!$AA$8:$AA$591,"CKZ Słupsk")</f>
        <v>0</v>
      </c>
      <c r="AW31" s="394">
        <f>SUMIFS('1_stopień'!$U$8:$U$591,'1_stopień'!$R$8:$R$591,D31,'1_stopień'!$AA$8:$AA$591,"CKZ Opole")</f>
        <v>0</v>
      </c>
      <c r="AX31" s="395">
        <f>SUMIFS('1_stopień'!$V$8:$V$591,'1_stopień'!$R$8:$R$591,D31,'1_stopień'!$AA$8:$AA$591,"CKZ Opole")</f>
        <v>0</v>
      </c>
      <c r="AY31" s="394">
        <f>SUMIFS('1_stopień'!$U$8:$U$591,'1_stopień'!$R$8:$R$591,D31,'1_stopień'!$AA$8:$AA$591,"CKZ Nowy Targ")</f>
        <v>0</v>
      </c>
      <c r="AZ31" s="395">
        <f>SUMIFS('1_stopień'!$V$8:$V$591,'1_stopień'!$R$8:$R$591,D31,'1_stopień'!$AA$8:$AA$591,"CKZ Nowy Targ")</f>
        <v>0</v>
      </c>
      <c r="BA31" s="394">
        <f>SUMIFS('1_stopień'!$U$8:$U$591,'1_stopień'!$R$8:$R$591,D31,'1_stopień'!$AA$8:$AA$591,"Brzeg Dolny")</f>
        <v>0</v>
      </c>
      <c r="BB31" s="395">
        <f>SUMIFS('1_stopień'!$V$8:$V$591,'1_stopień'!$R$8:$R$591,D31,'1_stopień'!$AA$8:$AA$591,"Brzeg Dolny")</f>
        <v>0</v>
      </c>
      <c r="BC31" s="394">
        <f>SUMIFS('1_stopień'!$U$8:$U$591,'1_stopień'!$R$8:$R$591,D31,'1_stopień'!$AA$8:$AA$591,"CKZ Gniezno")</f>
        <v>0</v>
      </c>
      <c r="BD31" s="395">
        <f>SUMIFS('1_stopień'!$V$8:$V$591,'1_stopień'!$R$8:$R$591,D31,'1_stopień'!$AA$8:$AA$591,"CKZ Gniezno")</f>
        <v>0</v>
      </c>
      <c r="BE31" s="394">
        <f>SUMIFS('1_stopień'!$U$8:$U$591,'1_stopień'!$R$8:$R$591,D31,'1_stopień'!$AA$8:$AA$591,"CKZ Dębica")</f>
        <v>0</v>
      </c>
      <c r="BF31" s="395">
        <f>SUMIFS('1_stopień'!$V$8:$V$591,'1_stopień'!$R$8:$R$591,D31,'1_stopień'!$AA$8:$AA$591,"CKZ Dębicaica")</f>
        <v>0</v>
      </c>
      <c r="BG31" s="394">
        <f>SUMIFS('1_stopień'!$U$8:$U$591,'1_stopień'!$R$8:$R$591,D31,'1_stopień'!$AA$8:$AA$591,"CKZ Gliwice")</f>
        <v>0</v>
      </c>
      <c r="BH31" s="395">
        <f>SUMIFS('1_stopień'!$V$8:$V$591,'1_stopień'!$R$8:$R$591,D31,'1_stopień'!$AA$8:$AA$591,"CKZ Gliwice")</f>
        <v>0</v>
      </c>
      <c r="BI31" s="394">
        <f>SUMIFS('1_stopień'!$U$8:$U$591,'1_stopień'!$R$8:$R$591,D31,'1_stopień'!$AA$8:$AA$591,"szkoła")</f>
        <v>0</v>
      </c>
      <c r="BJ31" s="392">
        <f t="shared" si="0"/>
        <v>33</v>
      </c>
      <c r="BK31" s="182">
        <f t="shared" si="1"/>
        <v>0</v>
      </c>
    </row>
    <row r="32" spans="2:63" ht="33.75" hidden="1">
      <c r="B32" s="17" t="s">
        <v>78</v>
      </c>
      <c r="C32" s="18">
        <v>741103</v>
      </c>
      <c r="D32" s="18" t="s">
        <v>49</v>
      </c>
      <c r="E32" s="17" t="s">
        <v>596</v>
      </c>
      <c r="F32" s="397">
        <f>SUMIF('1_stopień'!R$8:R$591,D32,'1_stopień'!U$8:U$591)</f>
        <v>124</v>
      </c>
      <c r="G32" s="394">
        <f>SUMIFS('1_stopień'!$U$8:$U$591,'1_stopień'!$R$8:$R$591,D32,'1_stopień'!$AA$8:$AA$591,"CKZ Bielawa")</f>
        <v>0</v>
      </c>
      <c r="H32" s="396">
        <f>SUMIFS('1_stopień'!$V$8:$V$591,'1_stopień'!$R$8:$R$591,D32,'1_stopień'!$AA$8:$AA$591,"CKZ Bielawa")</f>
        <v>0</v>
      </c>
      <c r="I32" s="394">
        <f>SUMIFS('1_stopień'!$U$8:$U$591,'1_stopień'!$R$8:$R$591,D32,'1_stopień'!$AA$8:$AA$591,"GCKZ Głogów")</f>
        <v>0</v>
      </c>
      <c r="J32" s="395">
        <f>SUMIFS('1_stopień'!$V$8:$V$591,'1_stopień'!$R$8:$R$591,D32,'1_stopień'!$AA$8:$AA$591,"GCKZ Głogów")</f>
        <v>0</v>
      </c>
      <c r="K32" s="394">
        <f>SUMIFS('1_stopień'!$U$8:$U$591,'1_stopień'!$R$8:$R$591,D32,'1_stopień'!$AA$8:$AA$591,"Jelenia Góra")</f>
        <v>0</v>
      </c>
      <c r="L32" s="395">
        <f>SUMIFS('1_stopień'!$V$8:$V$591,'1_stopień'!$R$8:$R$591,D32,'1_stopień'!$AA$8:$AA$591,"Jelenia Góra")</f>
        <v>0</v>
      </c>
      <c r="M32" s="394">
        <f>SUMIFS('1_stopień'!$U$8:$U$591,'1_stopień'!$R$8:$R$591,D32,'1_stopień'!$AA$8:$AA$591,"CKZ Wodzisław Śląski")</f>
        <v>0</v>
      </c>
      <c r="N32" s="395">
        <f>SUMIFS('1_stopień'!$V$8:$V$591,'1_stopień'!$R$8:$R$591,D32,'1_stopień'!$AA$8:$AA$591,"CKZ Wodzisłąw Śląski")</f>
        <v>0</v>
      </c>
      <c r="O32" s="394">
        <f>SUMIFS('1_stopień'!$U$8:$U$591,'1_stopień'!$R$8:$R$591,D32,'1_stopień'!$AA$8:$AA$591,"CKZ Kłodzko")</f>
        <v>0</v>
      </c>
      <c r="P32" s="395">
        <f>SUMIFS('1_stopień'!$V$8:$V$591,'1_stopień'!$R$8:$R$591,D32,'1_stopień'!$AA$8:$AA$591,"CKZ Kłodzko")</f>
        <v>0</v>
      </c>
      <c r="Q32" s="394">
        <f>SUMIFS('1_stopień'!$U$8:$U$591,'1_stopień'!$R$8:$R$591,D32,'1_stopień'!$AA$8:$AA$591,"CKZ Legnica")</f>
        <v>0</v>
      </c>
      <c r="R32" s="395">
        <f>SUMIFS('1_stopień'!$V$8:$V$591,'1_stopień'!$R$8:$R$591,D32,'1_stopień'!$AA$8:$AA$591,"CKZ Legnica")</f>
        <v>0</v>
      </c>
      <c r="S32" s="394">
        <f>SUMIFS('1_stopień'!$U$8:$U$591,'1_stopień'!$R$8:$R$591,D32,'1_stopień'!$AA$8:$AA$591,"CKZ Oleśnica")</f>
        <v>31</v>
      </c>
      <c r="T32" s="395">
        <f>SUMIFS('1_stopień'!$V$8:$V$591,'1_stopień'!$R$8:$R$591,D32,'1_stopień'!$AA$8:$AA$591,"CKZ Oleśnica")</f>
        <v>1</v>
      </c>
      <c r="U32" s="394">
        <f>SUMIFS('1_stopień'!$U$8:$U$591,'1_stopień'!$R$8:$R$591,D32,'1_stopień'!$AA$8:$AA$591,"CKZ Świdnica")</f>
        <v>37</v>
      </c>
      <c r="V32" s="395">
        <f>SUMIFS('1_stopień'!$V$8:$V$591,'1_stopień'!$R$8:$R$591,D32,'1_stopień'!$AA$8:$AA$591,"CKZ Świdnica")</f>
        <v>1</v>
      </c>
      <c r="W32" s="394">
        <f>SUMIFS('1_stopień'!$U$8:$U$591,'1_stopień'!$R$8:$R$591,D32,'1_stopień'!$AA$8:$AA$591,"CKZ Wołów")</f>
        <v>0</v>
      </c>
      <c r="X32" s="395">
        <f>SUMIFS('1_stopień'!$V$8:$V$591,'1_stopień'!$R$8:$R$591,D32,'1_stopień'!$AA$8:$AA$591,"CKZ Wołów")</f>
        <v>0</v>
      </c>
      <c r="Y32" s="394">
        <f>SUMIFS('1_stopień'!$U$8:$U$591,'1_stopień'!$R$8:$R$591,D32,'1_stopień'!$AA$8:$AA$591,"CKZ Ziębice")</f>
        <v>0</v>
      </c>
      <c r="Z32" s="395">
        <f>SUMIFS('1_stopień'!$V$8:$V$591,'1_stopień'!$R$8:$R$591,D32,'1_stopień'!$AA$8:$AA$591,"CKZ Ziębice")</f>
        <v>0</v>
      </c>
      <c r="AA32" s="394">
        <f>SUMIFS('1_stopień'!$U$8:$U$591,'1_stopień'!$R$8:$R$591,D32,'1_stopień'!$AA$8:$AA$591,"CKZ Dobrodzień")</f>
        <v>0</v>
      </c>
      <c r="AB32" s="395">
        <f>SUMIFS('1_stopień'!$V$8:$V$591,'1_stopień'!$R$8:$R$591,D32,'1_stopień'!$AA$8:$AA$591,"CKZ Dobrodzień")</f>
        <v>0</v>
      </c>
      <c r="AC32" s="394">
        <f>SUMIFS('1_stopień'!$U$8:$U$591,'1_stopień'!$R$8:$R$591,D32,'1_stopień'!$AA$8:$AA$591,"TOYOTA")</f>
        <v>0</v>
      </c>
      <c r="AD32" s="395">
        <f>SUMIFS('1_stopień'!$V$8:$V$591,'1_stopień'!$R$8:$R$591,D32,'1_stopień'!$AA$8:$AA$591,"TOYOTA")</f>
        <v>0</v>
      </c>
      <c r="AE32" s="394">
        <f>SUMIFS('1_stopień'!$U$8:$U$591,'1_stopień'!$R$8:$R$591,D32,'1_stopień'!$AA$8:$AA$591,"CKZ Kędzierzyn-Koźle")</f>
        <v>0</v>
      </c>
      <c r="AF32" s="395">
        <f>SUMIFS('1_stopień'!$V$8:$V$591,'1_stopień'!$R$8:$R$591,D32,'1_stopień'!$AA$8:$AA$591,"CKZ Kędzierzyn-Koźle")</f>
        <v>0</v>
      </c>
      <c r="AG32" s="394">
        <f>SUMIFS('1_stopień'!$U$8:$U$591,'1_stopień'!$R$8:$R$591,D32,'1_stopień'!$AA$8:$AA$591,"ZSB Bolesławiec")</f>
        <v>0</v>
      </c>
      <c r="AH32" s="395">
        <f>SUMIFS('1_stopień'!$V$8:$V$591,'1_stopień'!$R$8:$R$591,D32,'1_stopień'!$AA$8:$AA$591,"ZSB Bolesławiec")</f>
        <v>0</v>
      </c>
      <c r="AI32" s="394">
        <f>SUMIFS('1_stopień'!$U$8:$U$591,'1_stopień'!$R$8:$R$591,D32,'1_stopień'!$AA$8:$AA$591,"CKZ Krotoszyn")</f>
        <v>6</v>
      </c>
      <c r="AJ32" s="395">
        <f>SUMIFS('1_stopień'!$V$8:$V$591,'1_stopień'!$R$8:$R$591,D32,'1_stopień'!$AA$8:$AA$591,"CKZ Krotoszyn")</f>
        <v>0</v>
      </c>
      <c r="AK32" s="394">
        <f>SUMIFS('1_stopień'!$U$8:$U$591,'1_stopień'!$R$8:$R$591,D32,'1_stopień'!$AA$8:$AA$591,"CKZ Olkusz")</f>
        <v>0</v>
      </c>
      <c r="AL32" s="395">
        <f>SUMIFS('1_stopień'!$V$8:$V$591,'1_stopień'!$R$8:$R$591,D32,'1_stopień'!$AA$8:$AA$591,"CKZ Olkusz")</f>
        <v>0</v>
      </c>
      <c r="AM32" s="394">
        <f>SUMIFS('1_stopień'!$U$8:$U$591,'1_stopień'!$R$8:$R$591,D32,'1_stopień'!$AA$8:$AA$591,"CKZ Wschowa")</f>
        <v>50</v>
      </c>
      <c r="AN32" s="395">
        <f>SUMIFS('1_stopień'!$V$8:$V$591,'1_stopień'!$R$8:$R$591,D32,'1_stopień'!$AA$8:$AA$591,"CKZ Wschowa")</f>
        <v>0</v>
      </c>
      <c r="AO32" s="394">
        <f>SUMIFS('1_stopień'!$U$8:$U$591,'1_stopień'!$R$8:$R$591,D32,'1_stopień'!$AA$8:$AA$591,"CKZ Zielona Góra")</f>
        <v>0</v>
      </c>
      <c r="AP32" s="395">
        <f>SUMIFS('1_stopień'!$V$8:$V$591,'1_stopień'!$R$8:$R$591,D32,'1_stopień'!$AA$8:$AA$591,"CKZ Zielona Góra")</f>
        <v>0</v>
      </c>
      <c r="AQ32" s="394">
        <f>SUMIFS('1_stopień'!$U$8:$U$591,'1_stopień'!$R$8:$R$591,D32,'1_stopień'!$AA$8:$AA$591,"Rzemieślnicza Wałbrzych")</f>
        <v>0</v>
      </c>
      <c r="AR32" s="395">
        <f>SUMIFS('1_stopień'!$V$8:$V$591,'1_stopień'!$R$8:$R$591,D32,'1_stopień'!$AA$8:$AA$591,"Rzemieślnicza Wałbrzych")</f>
        <v>0</v>
      </c>
      <c r="AS32" s="394">
        <f>SUMIFS('1_stopień'!$U$8:$U$591,'1_stopień'!$R$8:$R$591,D32,'1_stopień'!$AA$8:$AA$591,"CKZ Mosina")</f>
        <v>0</v>
      </c>
      <c r="AT32" s="395">
        <f>SUMIFS('1_stopień'!$V$8:$V$591,'1_stopień'!$R$8:$R$591,D32,'1_stopień'!$AA$8:$AA$591,"CKZ Mosina")</f>
        <v>0</v>
      </c>
      <c r="AU32" s="394">
        <f>SUMIFS('1_stopień'!$U$8:$U$591,'1_stopień'!$R$8:$R$591,D32,'1_stopień'!$AA$8:$AA$591,"CKZ Słupsk")</f>
        <v>0</v>
      </c>
      <c r="AV32" s="395">
        <f>SUMIFS('1_stopień'!$V$8:$V$591,'1_stopień'!$R$8:$R$591,D32,'1_stopień'!$AA$8:$AA$591,"CKZ Słupsk")</f>
        <v>0</v>
      </c>
      <c r="AW32" s="394">
        <f>SUMIFS('1_stopień'!$U$8:$U$591,'1_stopień'!$R$8:$R$591,D32,'1_stopień'!$AA$8:$AA$591,"CKZ Opole")</f>
        <v>0</v>
      </c>
      <c r="AX32" s="395">
        <f>SUMIFS('1_stopień'!$V$8:$V$591,'1_stopień'!$R$8:$R$591,D32,'1_stopień'!$AA$8:$AA$591,"CKZ Opole")</f>
        <v>0</v>
      </c>
      <c r="AY32" s="394">
        <f>SUMIFS('1_stopień'!$U$8:$U$591,'1_stopień'!$R$8:$R$591,D32,'1_stopień'!$AA$8:$AA$591,"CKZ Nowy Targ")</f>
        <v>0</v>
      </c>
      <c r="AZ32" s="395">
        <f>SUMIFS('1_stopień'!$V$8:$V$591,'1_stopień'!$R$8:$R$591,D32,'1_stopień'!$AA$8:$AA$591,"CKZ Nowy Targ")</f>
        <v>0</v>
      </c>
      <c r="BA32" s="394">
        <f>SUMIFS('1_stopień'!$U$8:$U$591,'1_stopień'!$R$8:$R$591,D32,'1_stopień'!$AA$8:$AA$591,"Brzeg Dolny")</f>
        <v>0</v>
      </c>
      <c r="BB32" s="395">
        <f>SUMIFS('1_stopień'!$V$8:$V$591,'1_stopień'!$R$8:$R$591,D32,'1_stopień'!$AA$8:$AA$591,"Brzeg Dolny")</f>
        <v>0</v>
      </c>
      <c r="BC32" s="394">
        <f>SUMIFS('1_stopień'!$U$8:$U$591,'1_stopień'!$R$8:$R$591,D32,'1_stopień'!$AA$8:$AA$591,"CKZ Gniezno")</f>
        <v>0</v>
      </c>
      <c r="BD32" s="395">
        <f>SUMIFS('1_stopień'!$V$8:$V$591,'1_stopień'!$R$8:$R$591,D32,'1_stopień'!$AA$8:$AA$591,"CKZ Gniezno")</f>
        <v>0</v>
      </c>
      <c r="BE32" s="394">
        <f>SUMIFS('1_stopień'!$U$8:$U$591,'1_stopień'!$R$8:$R$591,D32,'1_stopień'!$AA$8:$AA$591,"CKZ Dębica")</f>
        <v>0</v>
      </c>
      <c r="BF32" s="395">
        <f>SUMIFS('1_stopień'!$V$8:$V$591,'1_stopień'!$R$8:$R$591,D32,'1_stopień'!$AA$8:$AA$591,"CKZ Dębicaica")</f>
        <v>0</v>
      </c>
      <c r="BG32" s="394">
        <f>SUMIFS('1_stopień'!$U$8:$U$591,'1_stopień'!$R$8:$R$591,D32,'1_stopień'!$AA$8:$AA$591,"CKZ Gliwice")</f>
        <v>0</v>
      </c>
      <c r="BH32" s="395">
        <f>SUMIFS('1_stopień'!$V$8:$V$591,'1_stopień'!$R$8:$R$591,D32,'1_stopień'!$AA$8:$AA$591,"CKZ Gliwice")</f>
        <v>0</v>
      </c>
      <c r="BI32" s="394">
        <f>SUMIFS('1_stopień'!$U$8:$U$591,'1_stopień'!$R$8:$R$591,D32,'1_stopień'!$AA$8:$AA$591,"szkoła")</f>
        <v>0</v>
      </c>
      <c r="BJ32" s="392">
        <f t="shared" si="0"/>
        <v>124</v>
      </c>
      <c r="BK32" s="182">
        <f t="shared" si="1"/>
        <v>2</v>
      </c>
    </row>
    <row r="33" spans="2:63" ht="33.75" hidden="1">
      <c r="B33" s="17" t="s">
        <v>501</v>
      </c>
      <c r="C33" s="18">
        <v>731107</v>
      </c>
      <c r="D33" s="18" t="s">
        <v>1010</v>
      </c>
      <c r="E33" s="17" t="s">
        <v>597</v>
      </c>
      <c r="F33" s="397">
        <f>SUMIF('1_stopień'!R$8:R$591,D33,'1_stopień'!U$8:U$591)</f>
        <v>0</v>
      </c>
      <c r="G33" s="394">
        <f>SUMIFS('1_stopień'!$U$8:$U$591,'1_stopień'!$R$8:$R$591,D33,'1_stopień'!$AA$8:$AA$591,"CKZ Bielawa")</f>
        <v>0</v>
      </c>
      <c r="H33" s="396">
        <f>SUMIFS('1_stopień'!$V$8:$V$591,'1_stopień'!$R$8:$R$591,D33,'1_stopień'!$AA$8:$AA$591,"CKZ Bielawa")</f>
        <v>0</v>
      </c>
      <c r="I33" s="394">
        <f>SUMIFS('1_stopień'!$U$8:$U$591,'1_stopień'!$R$8:$R$591,D33,'1_stopień'!$AA$8:$AA$591,"GCKZ Głogów")</f>
        <v>0</v>
      </c>
      <c r="J33" s="395">
        <f>SUMIFS('1_stopień'!$V$8:$V$591,'1_stopień'!$R$8:$R$591,D33,'1_stopień'!$AA$8:$AA$591,"GCKZ Głogów")</f>
        <v>0</v>
      </c>
      <c r="K33" s="394">
        <f>SUMIFS('1_stopień'!$U$8:$U$591,'1_stopień'!$R$8:$R$591,D33,'1_stopień'!$AA$8:$AA$591,"Jelenia Góra")</f>
        <v>0</v>
      </c>
      <c r="L33" s="395">
        <f>SUMIFS('1_stopień'!$V$8:$V$591,'1_stopień'!$R$8:$R$591,D33,'1_stopień'!$AA$8:$AA$591,"Jelenia Góra")</f>
        <v>0</v>
      </c>
      <c r="M33" s="394">
        <f>SUMIFS('1_stopień'!$U$8:$U$591,'1_stopień'!$R$8:$R$591,D33,'1_stopień'!$AA$8:$AA$591,"CKZ Wodzisław Śląski")</f>
        <v>0</v>
      </c>
      <c r="N33" s="395">
        <f>SUMIFS('1_stopień'!$V$8:$V$591,'1_stopień'!$R$8:$R$591,D33,'1_stopień'!$AA$8:$AA$591,"CKZ Wodzisłąw Śląski")</f>
        <v>0</v>
      </c>
      <c r="O33" s="394">
        <f>SUMIFS('1_stopień'!$U$8:$U$591,'1_stopień'!$R$8:$R$591,D33,'1_stopień'!$AA$8:$AA$591,"CKZ Kłodzko")</f>
        <v>0</v>
      </c>
      <c r="P33" s="395">
        <f>SUMIFS('1_stopień'!$V$8:$V$591,'1_stopień'!$R$8:$R$591,D33,'1_stopień'!$AA$8:$AA$591,"CKZ Kłodzko")</f>
        <v>0</v>
      </c>
      <c r="Q33" s="394">
        <f>SUMIFS('1_stopień'!$U$8:$U$591,'1_stopień'!$R$8:$R$591,D33,'1_stopień'!$AA$8:$AA$591,"CKZ Legnica")</f>
        <v>0</v>
      </c>
      <c r="R33" s="395">
        <f>SUMIFS('1_stopień'!$V$8:$V$591,'1_stopień'!$R$8:$R$591,D33,'1_stopień'!$AA$8:$AA$591,"CKZ Legnica")</f>
        <v>0</v>
      </c>
      <c r="S33" s="394">
        <f>SUMIFS('1_stopień'!$U$8:$U$591,'1_stopień'!$R$8:$R$591,D33,'1_stopień'!$AA$8:$AA$591,"CKZ Oleśnica")</f>
        <v>0</v>
      </c>
      <c r="T33" s="395">
        <f>SUMIFS('1_stopień'!$V$8:$V$591,'1_stopień'!$R$8:$R$591,D33,'1_stopień'!$AA$8:$AA$591,"CKZ Oleśnica")</f>
        <v>0</v>
      </c>
      <c r="U33" s="394">
        <f>SUMIFS('1_stopień'!$U$8:$U$591,'1_stopień'!$R$8:$R$591,D33,'1_stopień'!$AA$8:$AA$591,"CKZ Świdnica")</f>
        <v>0</v>
      </c>
      <c r="V33" s="395">
        <f>SUMIFS('1_stopień'!$V$8:$V$591,'1_stopień'!$R$8:$R$591,D33,'1_stopień'!$AA$8:$AA$591,"CKZ Świdnica")</f>
        <v>0</v>
      </c>
      <c r="W33" s="394">
        <f>SUMIFS('1_stopień'!$U$8:$U$591,'1_stopień'!$R$8:$R$591,D33,'1_stopień'!$AA$8:$AA$591,"CKZ Wołów")</f>
        <v>0</v>
      </c>
      <c r="X33" s="395">
        <f>SUMIFS('1_stopień'!$V$8:$V$591,'1_stopień'!$R$8:$R$591,D33,'1_stopień'!$AA$8:$AA$591,"CKZ Wołów")</f>
        <v>0</v>
      </c>
      <c r="Y33" s="394">
        <f>SUMIFS('1_stopień'!$U$8:$U$591,'1_stopień'!$R$8:$R$591,D33,'1_stopień'!$AA$8:$AA$591,"CKZ Ziębice")</f>
        <v>0</v>
      </c>
      <c r="Z33" s="395">
        <f>SUMIFS('1_stopień'!$V$8:$V$591,'1_stopień'!$R$8:$R$591,D33,'1_stopień'!$AA$8:$AA$591,"CKZ Ziębice")</f>
        <v>0</v>
      </c>
      <c r="AA33" s="394">
        <f>SUMIFS('1_stopień'!$U$8:$U$591,'1_stopień'!$R$8:$R$591,D33,'1_stopień'!$AA$8:$AA$591,"CKZ Dobrodzień")</f>
        <v>0</v>
      </c>
      <c r="AB33" s="395">
        <f>SUMIFS('1_stopień'!$V$8:$V$591,'1_stopień'!$R$8:$R$591,D33,'1_stopień'!$AA$8:$AA$591,"CKZ Dobrodzień")</f>
        <v>0</v>
      </c>
      <c r="AC33" s="394">
        <f>SUMIFS('1_stopień'!$U$8:$U$591,'1_stopień'!$R$8:$R$591,D33,'1_stopień'!$AA$8:$AA$591,"TOYOTA")</f>
        <v>0</v>
      </c>
      <c r="AD33" s="395">
        <f>SUMIFS('1_stopień'!$V$8:$V$591,'1_stopień'!$R$8:$R$591,D33,'1_stopień'!$AA$8:$AA$591,"TOYOTA")</f>
        <v>0</v>
      </c>
      <c r="AE33" s="394">
        <f>SUMIFS('1_stopień'!$U$8:$U$591,'1_stopień'!$R$8:$R$591,D33,'1_stopień'!$AA$8:$AA$591,"CKZ Kędzierzyn-Koźle")</f>
        <v>0</v>
      </c>
      <c r="AF33" s="395">
        <f>SUMIFS('1_stopień'!$V$8:$V$591,'1_stopień'!$R$8:$R$591,D33,'1_stopień'!$AA$8:$AA$591,"CKZ Kędzierzyn-Koźle")</f>
        <v>0</v>
      </c>
      <c r="AG33" s="394">
        <f>SUMIFS('1_stopień'!$U$8:$U$591,'1_stopień'!$R$8:$R$591,D33,'1_stopień'!$AA$8:$AA$591,"ZSB Bolesławiec")</f>
        <v>0</v>
      </c>
      <c r="AH33" s="395">
        <f>SUMIFS('1_stopień'!$V$8:$V$591,'1_stopień'!$R$8:$R$591,D33,'1_stopień'!$AA$8:$AA$591,"ZSB Bolesławiec")</f>
        <v>0</v>
      </c>
      <c r="AI33" s="394">
        <f>SUMIFS('1_stopień'!$U$8:$U$591,'1_stopień'!$R$8:$R$591,D33,'1_stopień'!$AA$8:$AA$591,"CKZ Krotoszyn")</f>
        <v>0</v>
      </c>
      <c r="AJ33" s="395">
        <f>SUMIFS('1_stopień'!$V$8:$V$591,'1_stopień'!$R$8:$R$591,D33,'1_stopień'!$AA$8:$AA$591,"CKZ Krotoszyn")</f>
        <v>0</v>
      </c>
      <c r="AK33" s="394">
        <f>SUMIFS('1_stopień'!$U$8:$U$591,'1_stopień'!$R$8:$R$591,D33,'1_stopień'!$AA$8:$AA$591,"CKZ Olkusz")</f>
        <v>0</v>
      </c>
      <c r="AL33" s="395">
        <f>SUMIFS('1_stopień'!$V$8:$V$591,'1_stopień'!$R$8:$R$591,D33,'1_stopień'!$AA$8:$AA$591,"CKZ Olkusz")</f>
        <v>0</v>
      </c>
      <c r="AM33" s="394">
        <f>SUMIFS('1_stopień'!$U$8:$U$591,'1_stopień'!$R$8:$R$591,D33,'1_stopień'!$AA$8:$AA$591,"CKZ Wschowa")</f>
        <v>0</v>
      </c>
      <c r="AN33" s="395">
        <f>SUMIFS('1_stopień'!$V$8:$V$591,'1_stopień'!$R$8:$R$591,D33,'1_stopień'!$AA$8:$AA$591,"CKZ Wschowa")</f>
        <v>0</v>
      </c>
      <c r="AO33" s="394">
        <f>SUMIFS('1_stopień'!$U$8:$U$591,'1_stopień'!$R$8:$R$591,D33,'1_stopień'!$AA$8:$AA$591,"CKZ Zielona Góra")</f>
        <v>0</v>
      </c>
      <c r="AP33" s="395">
        <f>SUMIFS('1_stopień'!$V$8:$V$591,'1_stopień'!$R$8:$R$591,D33,'1_stopień'!$AA$8:$AA$591,"CKZ Zielona Góra")</f>
        <v>0</v>
      </c>
      <c r="AQ33" s="394">
        <f>SUMIFS('1_stopień'!$U$8:$U$591,'1_stopień'!$R$8:$R$591,D33,'1_stopień'!$AA$8:$AA$591,"Rzemieślnicza Wałbrzych")</f>
        <v>0</v>
      </c>
      <c r="AR33" s="395">
        <f>SUMIFS('1_stopień'!$V$8:$V$591,'1_stopień'!$R$8:$R$591,D33,'1_stopień'!$AA$8:$AA$591,"Rzemieślnicza Wałbrzych")</f>
        <v>0</v>
      </c>
      <c r="AS33" s="394">
        <f>SUMIFS('1_stopień'!$U$8:$U$591,'1_stopień'!$R$8:$R$591,D33,'1_stopień'!$AA$8:$AA$591,"CKZ Mosina")</f>
        <v>0</v>
      </c>
      <c r="AT33" s="395">
        <f>SUMIFS('1_stopień'!$V$8:$V$591,'1_stopień'!$R$8:$R$591,D33,'1_stopień'!$AA$8:$AA$591,"CKZ Mosina")</f>
        <v>0</v>
      </c>
      <c r="AU33" s="394">
        <f>SUMIFS('1_stopień'!$U$8:$U$591,'1_stopień'!$R$8:$R$591,D33,'1_stopień'!$AA$8:$AA$591,"CKZ Słupsk")</f>
        <v>0</v>
      </c>
      <c r="AV33" s="395">
        <f>SUMIFS('1_stopień'!$V$8:$V$591,'1_stopień'!$R$8:$R$591,D33,'1_stopień'!$AA$8:$AA$591,"CKZ Słupsk")</f>
        <v>0</v>
      </c>
      <c r="AW33" s="394">
        <f>SUMIFS('1_stopień'!$U$8:$U$591,'1_stopień'!$R$8:$R$591,D33,'1_stopień'!$AA$8:$AA$591,"CKZ Opole")</f>
        <v>0</v>
      </c>
      <c r="AX33" s="395">
        <f>SUMIFS('1_stopień'!$V$8:$V$591,'1_stopień'!$R$8:$R$591,D33,'1_stopień'!$AA$8:$AA$591,"CKZ Opole")</f>
        <v>0</v>
      </c>
      <c r="AY33" s="394">
        <f>SUMIFS('1_stopień'!$U$8:$U$591,'1_stopień'!$R$8:$R$591,D33,'1_stopień'!$AA$8:$AA$591,"CKZ Nowy Targ")</f>
        <v>0</v>
      </c>
      <c r="AZ33" s="395">
        <f>SUMIFS('1_stopień'!$V$8:$V$591,'1_stopień'!$R$8:$R$591,D33,'1_stopień'!$AA$8:$AA$591,"CKZ Nowy Targ")</f>
        <v>0</v>
      </c>
      <c r="BA33" s="394">
        <f>SUMIFS('1_stopień'!$U$8:$U$591,'1_stopień'!$R$8:$R$591,D33,'1_stopień'!$AA$8:$AA$591,"Brzeg Dolny")</f>
        <v>0</v>
      </c>
      <c r="BB33" s="395">
        <f>SUMIFS('1_stopień'!$V$8:$V$591,'1_stopień'!$R$8:$R$591,D33,'1_stopień'!$AA$8:$AA$591,"Brzeg Dolny")</f>
        <v>0</v>
      </c>
      <c r="BC33" s="394">
        <f>SUMIFS('1_stopień'!$U$8:$U$591,'1_stopień'!$R$8:$R$591,D33,'1_stopień'!$AA$8:$AA$591,"CKZ Gniezno")</f>
        <v>0</v>
      </c>
      <c r="BD33" s="395">
        <f>SUMIFS('1_stopień'!$V$8:$V$591,'1_stopień'!$R$8:$R$591,D33,'1_stopień'!$AA$8:$AA$591,"CKZ Gniezno")</f>
        <v>0</v>
      </c>
      <c r="BE33" s="394">
        <f>SUMIFS('1_stopień'!$U$8:$U$591,'1_stopień'!$R$8:$R$591,D33,'1_stopień'!$AA$8:$AA$591,"CKZ Dębica")</f>
        <v>0</v>
      </c>
      <c r="BF33" s="395">
        <f>SUMIFS('1_stopień'!$V$8:$V$591,'1_stopień'!$R$8:$R$591,D33,'1_stopień'!$AA$8:$AA$591,"CKZ Dębicaica")</f>
        <v>0</v>
      </c>
      <c r="BG33" s="394">
        <f>SUMIFS('1_stopień'!$U$8:$U$591,'1_stopień'!$R$8:$R$591,D33,'1_stopień'!$AA$8:$AA$591,"CKZ Gliwice")</f>
        <v>0</v>
      </c>
      <c r="BH33" s="395">
        <f>SUMIFS('1_stopień'!$V$8:$V$591,'1_stopień'!$R$8:$R$591,D33,'1_stopień'!$AA$8:$AA$591,"CKZ Gliwice")</f>
        <v>0</v>
      </c>
      <c r="BI33" s="394">
        <f>SUMIFS('1_stopień'!$U$8:$U$591,'1_stopień'!$R$8:$R$591,D33,'1_stopień'!$AA$8:$AA$591,"szkoła")</f>
        <v>0</v>
      </c>
      <c r="BJ33" s="392">
        <f t="shared" si="0"/>
        <v>0</v>
      </c>
      <c r="BK33" s="182">
        <f t="shared" si="1"/>
        <v>0</v>
      </c>
    </row>
    <row r="34" spans="2:63" ht="21" hidden="1" customHeight="1">
      <c r="B34" s="17" t="s">
        <v>176</v>
      </c>
      <c r="C34" s="18">
        <v>742117</v>
      </c>
      <c r="D34" s="18" t="s">
        <v>181</v>
      </c>
      <c r="E34" s="17" t="s">
        <v>598</v>
      </c>
      <c r="F34" s="397">
        <f>SUMIF('1_stopień'!R$8:R$591,D34,'1_stopień'!U$8:U$591)</f>
        <v>7</v>
      </c>
      <c r="G34" s="394">
        <f>SUMIFS('1_stopień'!$U$8:$U$591,'1_stopień'!$R$8:$R$591,D34,'1_stopień'!$AA$8:$AA$591,"CKZ Bielawa")</f>
        <v>0</v>
      </c>
      <c r="H34" s="396">
        <f>SUMIFS('1_stopień'!$V$8:$V$591,'1_stopień'!$R$8:$R$591,D34,'1_stopień'!$AA$8:$AA$591,"CKZ Bielawa")</f>
        <v>0</v>
      </c>
      <c r="I34" s="394">
        <f>SUMIFS('1_stopień'!$U$8:$U$591,'1_stopień'!$R$8:$R$591,D34,'1_stopień'!$AA$8:$AA$591,"GCKZ Głogów")</f>
        <v>0</v>
      </c>
      <c r="J34" s="395">
        <f>SUMIFS('1_stopień'!$V$8:$V$591,'1_stopień'!$R$8:$R$591,D34,'1_stopień'!$AA$8:$AA$591,"GCKZ Głogów")</f>
        <v>0</v>
      </c>
      <c r="K34" s="394">
        <f>SUMIFS('1_stopień'!$U$8:$U$591,'1_stopień'!$R$8:$R$591,D34,'1_stopień'!$AA$8:$AA$591,"Jelenia Góra")</f>
        <v>0</v>
      </c>
      <c r="L34" s="395">
        <f>SUMIFS('1_stopień'!$V$8:$V$591,'1_stopień'!$R$8:$R$591,D34,'1_stopień'!$AA$8:$AA$591,"Jelenia Góra")</f>
        <v>0</v>
      </c>
      <c r="M34" s="394">
        <f>SUMIFS('1_stopień'!$U$8:$U$591,'1_stopień'!$R$8:$R$591,D34,'1_stopień'!$AA$8:$AA$591,"CKZ Wodzisław Śląski")</f>
        <v>0</v>
      </c>
      <c r="N34" s="395">
        <f>SUMIFS('1_stopień'!$V$8:$V$591,'1_stopień'!$R$8:$R$591,D34,'1_stopień'!$AA$8:$AA$591,"CKZ Wodzisłąw Śląski")</f>
        <v>0</v>
      </c>
      <c r="O34" s="394">
        <f>SUMIFS('1_stopień'!$U$8:$U$591,'1_stopień'!$R$8:$R$591,D34,'1_stopień'!$AA$8:$AA$591,"CKZ Kłodzko")</f>
        <v>0</v>
      </c>
      <c r="P34" s="395">
        <f>SUMIFS('1_stopień'!$V$8:$V$591,'1_stopień'!$R$8:$R$591,D34,'1_stopień'!$AA$8:$AA$591,"CKZ Kłodzko")</f>
        <v>0</v>
      </c>
      <c r="Q34" s="394">
        <f>SUMIFS('1_stopień'!$U$8:$U$591,'1_stopień'!$R$8:$R$591,D34,'1_stopień'!$AA$8:$AA$591,"CKZ Legnica")</f>
        <v>0</v>
      </c>
      <c r="R34" s="395">
        <f>SUMIFS('1_stopień'!$V$8:$V$591,'1_stopień'!$R$8:$R$591,D34,'1_stopień'!$AA$8:$AA$591,"CKZ Legnica")</f>
        <v>0</v>
      </c>
      <c r="S34" s="394">
        <f>SUMIFS('1_stopień'!$U$8:$U$591,'1_stopień'!$R$8:$R$591,D34,'1_stopień'!$AA$8:$AA$591,"CKZ Oleśnica")</f>
        <v>0</v>
      </c>
      <c r="T34" s="395">
        <f>SUMIFS('1_stopień'!$V$8:$V$591,'1_stopień'!$R$8:$R$591,D34,'1_stopień'!$AA$8:$AA$591,"CKZ Oleśnica")</f>
        <v>0</v>
      </c>
      <c r="U34" s="394">
        <f>SUMIFS('1_stopień'!$U$8:$U$591,'1_stopień'!$R$8:$R$591,D34,'1_stopień'!$AA$8:$AA$591,"CKZ Świdnica")</f>
        <v>0</v>
      </c>
      <c r="V34" s="395">
        <f>SUMIFS('1_stopień'!$V$8:$V$591,'1_stopień'!$R$8:$R$591,D34,'1_stopień'!$AA$8:$AA$591,"CKZ Świdnica")</f>
        <v>0</v>
      </c>
      <c r="W34" s="394">
        <f>SUMIFS('1_stopień'!$U$8:$U$591,'1_stopień'!$R$8:$R$591,D34,'1_stopień'!$AA$8:$AA$591,"CKZ Wołów")</f>
        <v>0</v>
      </c>
      <c r="X34" s="395">
        <f>SUMIFS('1_stopień'!$V$8:$V$591,'1_stopień'!$R$8:$R$591,D34,'1_stopień'!$AA$8:$AA$591,"CKZ Wołów")</f>
        <v>0</v>
      </c>
      <c r="Y34" s="394">
        <f>SUMIFS('1_stopień'!$U$8:$U$591,'1_stopień'!$R$8:$R$591,D34,'1_stopień'!$AA$8:$AA$591,"CKZ Ziębice")</f>
        <v>0</v>
      </c>
      <c r="Z34" s="395">
        <f>SUMIFS('1_stopień'!$V$8:$V$591,'1_stopień'!$R$8:$R$591,D34,'1_stopień'!$AA$8:$AA$591,"CKZ Ziębice")</f>
        <v>0</v>
      </c>
      <c r="AA34" s="394">
        <f>SUMIFS('1_stopień'!$U$8:$U$591,'1_stopień'!$R$8:$R$591,D34,'1_stopień'!$AA$8:$AA$591,"CKZ Dobrodzień")</f>
        <v>0</v>
      </c>
      <c r="AB34" s="395">
        <f>SUMIFS('1_stopień'!$V$8:$V$591,'1_stopień'!$R$8:$R$591,D34,'1_stopień'!$AA$8:$AA$591,"CKZ Dobrodzień")</f>
        <v>0</v>
      </c>
      <c r="AC34" s="394">
        <f>SUMIFS('1_stopień'!$U$8:$U$591,'1_stopień'!$R$8:$R$591,D34,'1_stopień'!$AA$8:$AA$591,"TOYOTA")</f>
        <v>0</v>
      </c>
      <c r="AD34" s="395">
        <f>SUMIFS('1_stopień'!$V$8:$V$591,'1_stopień'!$R$8:$R$591,D34,'1_stopień'!$AA$8:$AA$591,"TOYOTA")</f>
        <v>0</v>
      </c>
      <c r="AE34" s="394">
        <f>SUMIFS('1_stopień'!$U$8:$U$591,'1_stopień'!$R$8:$R$591,D34,'1_stopień'!$AA$8:$AA$591,"CKZ Kędzierzyn-Koźle")</f>
        <v>0</v>
      </c>
      <c r="AF34" s="395">
        <f>SUMIFS('1_stopień'!$V$8:$V$591,'1_stopień'!$R$8:$R$591,D34,'1_stopień'!$AA$8:$AA$591,"CKZ Kędzierzyn-Koźle")</f>
        <v>0</v>
      </c>
      <c r="AG34" s="394">
        <f>SUMIFS('1_stopień'!$U$8:$U$591,'1_stopień'!$R$8:$R$591,D34,'1_stopień'!$AA$8:$AA$591,"ZSB Bolesławiec")</f>
        <v>0</v>
      </c>
      <c r="AH34" s="395">
        <f>SUMIFS('1_stopień'!$V$8:$V$591,'1_stopień'!$R$8:$R$591,D34,'1_stopień'!$AA$8:$AA$591,"ZSB Bolesławiec")</f>
        <v>0</v>
      </c>
      <c r="AI34" s="394">
        <f>SUMIFS('1_stopień'!$U$8:$U$591,'1_stopień'!$R$8:$R$591,D34,'1_stopień'!$AA$8:$AA$591,"CKZ Krotoszyn")</f>
        <v>3</v>
      </c>
      <c r="AJ34" s="395">
        <f>SUMIFS('1_stopień'!$V$8:$V$591,'1_stopień'!$R$8:$R$591,D34,'1_stopień'!$AA$8:$AA$591,"CKZ Krotoszyn")</f>
        <v>0</v>
      </c>
      <c r="AK34" s="394">
        <f>SUMIFS('1_stopień'!$U$8:$U$591,'1_stopień'!$R$8:$R$591,D34,'1_stopień'!$AA$8:$AA$591,"CKZ Olkusz")</f>
        <v>0</v>
      </c>
      <c r="AL34" s="395">
        <f>SUMIFS('1_stopień'!$V$8:$V$591,'1_stopień'!$R$8:$R$591,D34,'1_stopień'!$AA$8:$AA$591,"CKZ Olkusz")</f>
        <v>0</v>
      </c>
      <c r="AM34" s="394">
        <f>SUMIFS('1_stopień'!$U$8:$U$591,'1_stopień'!$R$8:$R$591,D34,'1_stopień'!$AA$8:$AA$591,"CKZ Wschowa")</f>
        <v>0</v>
      </c>
      <c r="AN34" s="395">
        <f>SUMIFS('1_stopień'!$V$8:$V$591,'1_stopień'!$R$8:$R$591,D34,'1_stopień'!$AA$8:$AA$591,"CKZ Wschowa")</f>
        <v>0</v>
      </c>
      <c r="AO34" s="394">
        <f>SUMIFS('1_stopień'!$U$8:$U$591,'1_stopień'!$R$8:$R$591,D34,'1_stopień'!$AA$8:$AA$591,"CKZ Zielona Góra")</f>
        <v>4</v>
      </c>
      <c r="AP34" s="395">
        <f>SUMIFS('1_stopień'!$V$8:$V$591,'1_stopień'!$R$8:$R$591,D34,'1_stopień'!$AA$8:$AA$591,"CKZ Zielona Góra")</f>
        <v>2</v>
      </c>
      <c r="AQ34" s="394">
        <f>SUMIFS('1_stopień'!$U$8:$U$591,'1_stopień'!$R$8:$R$591,D34,'1_stopień'!$AA$8:$AA$591,"Rzemieślnicza Wałbrzych")</f>
        <v>0</v>
      </c>
      <c r="AR34" s="395">
        <f>SUMIFS('1_stopień'!$V$8:$V$591,'1_stopień'!$R$8:$R$591,D34,'1_stopień'!$AA$8:$AA$591,"Rzemieślnicza Wałbrzych")</f>
        <v>0</v>
      </c>
      <c r="AS34" s="394">
        <f>SUMIFS('1_stopień'!$U$8:$U$591,'1_stopień'!$R$8:$R$591,D34,'1_stopień'!$AA$8:$AA$591,"CKZ Mosina")</f>
        <v>0</v>
      </c>
      <c r="AT34" s="395">
        <f>SUMIFS('1_stopień'!$V$8:$V$591,'1_stopień'!$R$8:$R$591,D34,'1_stopień'!$AA$8:$AA$591,"CKZ Mosina")</f>
        <v>0</v>
      </c>
      <c r="AU34" s="394">
        <f>SUMIFS('1_stopień'!$U$8:$U$591,'1_stopień'!$R$8:$R$591,D34,'1_stopień'!$AA$8:$AA$591,"CKZ Słupsk")</f>
        <v>0</v>
      </c>
      <c r="AV34" s="395">
        <f>SUMIFS('1_stopień'!$V$8:$V$591,'1_stopień'!$R$8:$R$591,D34,'1_stopień'!$AA$8:$AA$591,"CKZ Słupsk")</f>
        <v>0</v>
      </c>
      <c r="AW34" s="394">
        <f>SUMIFS('1_stopień'!$U$8:$U$591,'1_stopień'!$R$8:$R$591,D34,'1_stopień'!$AA$8:$AA$591,"CKZ Opole")</f>
        <v>0</v>
      </c>
      <c r="AX34" s="395">
        <f>SUMIFS('1_stopień'!$V$8:$V$591,'1_stopień'!$R$8:$R$591,D34,'1_stopień'!$AA$8:$AA$591,"CKZ Opole")</f>
        <v>0</v>
      </c>
      <c r="AY34" s="394">
        <f>SUMIFS('1_stopień'!$U$8:$U$591,'1_stopień'!$R$8:$R$591,D34,'1_stopień'!$AA$8:$AA$591,"CKZ Nowy Targ")</f>
        <v>0</v>
      </c>
      <c r="AZ34" s="395">
        <f>SUMIFS('1_stopień'!$V$8:$V$591,'1_stopień'!$R$8:$R$591,D34,'1_stopień'!$AA$8:$AA$591,"CKZ Nowy Targ")</f>
        <v>0</v>
      </c>
      <c r="BA34" s="394">
        <f>SUMIFS('1_stopień'!$U$8:$U$591,'1_stopień'!$R$8:$R$591,D34,'1_stopień'!$AA$8:$AA$591,"Brzeg Dolny")</f>
        <v>0</v>
      </c>
      <c r="BB34" s="395">
        <f>SUMIFS('1_stopień'!$V$8:$V$591,'1_stopień'!$R$8:$R$591,D34,'1_stopień'!$AA$8:$AA$591,"Brzeg Dolny")</f>
        <v>0</v>
      </c>
      <c r="BC34" s="394">
        <f>SUMIFS('1_stopień'!$U$8:$U$591,'1_stopień'!$R$8:$R$591,D34,'1_stopień'!$AA$8:$AA$591,"CKZ Gniezno")</f>
        <v>0</v>
      </c>
      <c r="BD34" s="395">
        <f>SUMIFS('1_stopień'!$V$8:$V$591,'1_stopień'!$R$8:$R$591,D34,'1_stopień'!$AA$8:$AA$591,"CKZ Gniezno")</f>
        <v>0</v>
      </c>
      <c r="BE34" s="394">
        <f>SUMIFS('1_stopień'!$U$8:$U$591,'1_stopień'!$R$8:$R$591,D34,'1_stopień'!$AA$8:$AA$591,"CKZ Dębica")</f>
        <v>0</v>
      </c>
      <c r="BF34" s="395">
        <f>SUMIFS('1_stopień'!$V$8:$V$591,'1_stopień'!$R$8:$R$591,D34,'1_stopień'!$AA$8:$AA$591,"CKZ Dębicaica")</f>
        <v>0</v>
      </c>
      <c r="BG34" s="394">
        <f>SUMIFS('1_stopień'!$U$8:$U$591,'1_stopień'!$R$8:$R$591,D34,'1_stopień'!$AA$8:$AA$591,"CKZ Gliwice")</f>
        <v>0</v>
      </c>
      <c r="BH34" s="395">
        <f>SUMIFS('1_stopień'!$V$8:$V$591,'1_stopień'!$R$8:$R$591,D34,'1_stopień'!$AA$8:$AA$591,"CKZ Gliwice")</f>
        <v>0</v>
      </c>
      <c r="BI34" s="394">
        <f>SUMIFS('1_stopień'!$U$8:$U$591,'1_stopień'!$R$8:$R$591,D34,'1_stopień'!$AA$8:$AA$591,"szkoła")</f>
        <v>0</v>
      </c>
      <c r="BJ34" s="392">
        <f t="shared" si="0"/>
        <v>7</v>
      </c>
      <c r="BK34" s="182">
        <f t="shared" si="1"/>
        <v>2</v>
      </c>
    </row>
    <row r="35" spans="2:63" ht="17.25" hidden="1" customHeight="1">
      <c r="B35" s="17" t="s">
        <v>502</v>
      </c>
      <c r="C35" s="18">
        <v>742118</v>
      </c>
      <c r="D35" s="18" t="s">
        <v>1005</v>
      </c>
      <c r="E35" s="17" t="s">
        <v>599</v>
      </c>
      <c r="F35" s="397">
        <f>SUMIF('1_stopień'!R$8:R$591,D35,'1_stopień'!U$8:U$591)</f>
        <v>14</v>
      </c>
      <c r="G35" s="394">
        <f>SUMIFS('1_stopień'!$U$8:$U$591,'1_stopień'!$R$8:$R$591,D35,'1_stopień'!$AA$8:$AA$591,"CKZ Bielawa")</f>
        <v>0</v>
      </c>
      <c r="H35" s="396">
        <f>SUMIFS('1_stopień'!$V$8:$V$591,'1_stopień'!$R$8:$R$591,D35,'1_stopień'!$AA$8:$AA$591,"CKZ Bielawa")</f>
        <v>0</v>
      </c>
      <c r="I35" s="394">
        <f>SUMIFS('1_stopień'!$U$8:$U$591,'1_stopień'!$R$8:$R$591,D35,'1_stopień'!$AA$8:$AA$591,"GCKZ Głogów")</f>
        <v>0</v>
      </c>
      <c r="J35" s="395">
        <f>SUMIFS('1_stopień'!$V$8:$V$591,'1_stopień'!$R$8:$R$591,D35,'1_stopień'!$AA$8:$AA$591,"GCKZ Głogów")</f>
        <v>0</v>
      </c>
      <c r="K35" s="394">
        <f>SUMIFS('1_stopień'!$U$8:$U$591,'1_stopień'!$R$8:$R$591,D35,'1_stopień'!$AA$8:$AA$591,"Jelenia Góra")</f>
        <v>0</v>
      </c>
      <c r="L35" s="395">
        <f>SUMIFS('1_stopień'!$V$8:$V$591,'1_stopień'!$R$8:$R$591,D35,'1_stopień'!$AA$8:$AA$591,"Jelenia Góra")</f>
        <v>0</v>
      </c>
      <c r="M35" s="394">
        <f>SUMIFS('1_stopień'!$U$8:$U$591,'1_stopień'!$R$8:$R$591,D35,'1_stopień'!$AA$8:$AA$591,"CKZ Wodzisław Śląski")</f>
        <v>0</v>
      </c>
      <c r="N35" s="395">
        <f>SUMIFS('1_stopień'!$V$8:$V$591,'1_stopień'!$R$8:$R$591,D35,'1_stopień'!$AA$8:$AA$591,"CKZ Wodzisłąw Śląski")</f>
        <v>0</v>
      </c>
      <c r="O35" s="394">
        <f>SUMIFS('1_stopień'!$U$8:$U$591,'1_stopień'!$R$8:$R$591,D35,'1_stopień'!$AA$8:$AA$591,"CKZ Kłodzko")</f>
        <v>0</v>
      </c>
      <c r="P35" s="395">
        <f>SUMIFS('1_stopień'!$V$8:$V$591,'1_stopień'!$R$8:$R$591,D35,'1_stopień'!$AA$8:$AA$591,"CKZ Kłodzko")</f>
        <v>0</v>
      </c>
      <c r="Q35" s="394">
        <f>SUMIFS('1_stopień'!$U$8:$U$591,'1_stopień'!$R$8:$R$591,D35,'1_stopień'!$AA$8:$AA$591,"CKZ Legnica")</f>
        <v>0</v>
      </c>
      <c r="R35" s="395">
        <f>SUMIFS('1_stopień'!$V$8:$V$591,'1_stopień'!$R$8:$R$591,D35,'1_stopień'!$AA$8:$AA$591,"CKZ Legnica")</f>
        <v>0</v>
      </c>
      <c r="S35" s="394">
        <f>SUMIFS('1_stopień'!$U$8:$U$591,'1_stopień'!$R$8:$R$591,D35,'1_stopień'!$AA$8:$AA$591,"CKZ Oleśnica")</f>
        <v>0</v>
      </c>
      <c r="T35" s="395">
        <f>SUMIFS('1_stopień'!$V$8:$V$591,'1_stopień'!$R$8:$R$591,D35,'1_stopień'!$AA$8:$AA$591,"CKZ Oleśnica")</f>
        <v>0</v>
      </c>
      <c r="U35" s="394">
        <f>SUMIFS('1_stopień'!$U$8:$U$591,'1_stopień'!$R$8:$R$591,D35,'1_stopień'!$AA$8:$AA$591,"CKZ Świdnica")</f>
        <v>0</v>
      </c>
      <c r="V35" s="395">
        <f>SUMIFS('1_stopień'!$V$8:$V$591,'1_stopień'!$R$8:$R$591,D35,'1_stopień'!$AA$8:$AA$591,"CKZ Świdnica")</f>
        <v>0</v>
      </c>
      <c r="W35" s="394">
        <f>SUMIFS('1_stopień'!$U$8:$U$591,'1_stopień'!$R$8:$R$591,D35,'1_stopień'!$AA$8:$AA$591,"CKZ Wołów")</f>
        <v>0</v>
      </c>
      <c r="X35" s="395">
        <f>SUMIFS('1_stopień'!$V$8:$V$591,'1_stopień'!$R$8:$R$591,D35,'1_stopień'!$AA$8:$AA$591,"CKZ Wołów")</f>
        <v>0</v>
      </c>
      <c r="Y35" s="394">
        <f>SUMIFS('1_stopień'!$U$8:$U$591,'1_stopień'!$R$8:$R$591,D35,'1_stopień'!$AA$8:$AA$591,"CKZ Ziębice")</f>
        <v>0</v>
      </c>
      <c r="Z35" s="395">
        <f>SUMIFS('1_stopień'!$V$8:$V$591,'1_stopień'!$R$8:$R$591,D35,'1_stopień'!$AA$8:$AA$591,"CKZ Ziębice")</f>
        <v>0</v>
      </c>
      <c r="AA35" s="394">
        <f>SUMIFS('1_stopień'!$U$8:$U$591,'1_stopień'!$R$8:$R$591,D35,'1_stopień'!$AA$8:$AA$591,"CKZ Dobrodzień")</f>
        <v>0</v>
      </c>
      <c r="AB35" s="395">
        <f>SUMIFS('1_stopień'!$V$8:$V$591,'1_stopień'!$R$8:$R$591,D35,'1_stopień'!$AA$8:$AA$591,"CKZ Dobrodzień")</f>
        <v>0</v>
      </c>
      <c r="AC35" s="394">
        <f>SUMIFS('1_stopień'!$U$8:$U$591,'1_stopień'!$R$8:$R$591,D35,'1_stopień'!$AA$8:$AA$591,"TOYOTA")</f>
        <v>10</v>
      </c>
      <c r="AD35" s="395">
        <f>SUMIFS('1_stopień'!$V$8:$V$591,'1_stopień'!$R$8:$R$591,D35,'1_stopień'!$AA$8:$AA$591,"TOYOTA")</f>
        <v>2</v>
      </c>
      <c r="AE35" s="394">
        <f>SUMIFS('1_stopień'!$U$8:$U$591,'1_stopień'!$R$8:$R$591,D35,'1_stopień'!$AA$8:$AA$591,"CKZ Kędzierzyn-Koźle")</f>
        <v>0</v>
      </c>
      <c r="AF35" s="395">
        <f>SUMIFS('1_stopień'!$V$8:$V$591,'1_stopień'!$R$8:$R$591,D35,'1_stopień'!$AA$8:$AA$591,"CKZ Kędzierzyn-Koźle")</f>
        <v>0</v>
      </c>
      <c r="AG35" s="394">
        <f>SUMIFS('1_stopień'!$U$8:$U$591,'1_stopień'!$R$8:$R$591,D35,'1_stopień'!$AA$8:$AA$591,"ZSB Bolesławiec")</f>
        <v>0</v>
      </c>
      <c r="AH35" s="395">
        <f>SUMIFS('1_stopień'!$V$8:$V$591,'1_stopień'!$R$8:$R$591,D35,'1_stopień'!$AA$8:$AA$591,"ZSB Bolesławiec")</f>
        <v>0</v>
      </c>
      <c r="AI35" s="394">
        <f>SUMIFS('1_stopień'!$U$8:$U$591,'1_stopień'!$R$8:$R$591,D35,'1_stopień'!$AA$8:$AA$591,"CKZ Krotoszyn")</f>
        <v>0</v>
      </c>
      <c r="AJ35" s="395">
        <f>SUMIFS('1_stopień'!$V$8:$V$591,'1_stopień'!$R$8:$R$591,D35,'1_stopień'!$AA$8:$AA$591,"CKZ Krotoszyn")</f>
        <v>0</v>
      </c>
      <c r="AK35" s="394">
        <f>SUMIFS('1_stopień'!$U$8:$U$591,'1_stopień'!$R$8:$R$591,D35,'1_stopień'!$AA$8:$AA$591,"CKZ Olkusz")</f>
        <v>0</v>
      </c>
      <c r="AL35" s="395">
        <f>SUMIFS('1_stopień'!$V$8:$V$591,'1_stopień'!$R$8:$R$591,D35,'1_stopień'!$AA$8:$AA$591,"CKZ Olkusz")</f>
        <v>0</v>
      </c>
      <c r="AM35" s="394">
        <f>SUMIFS('1_stopień'!$U$8:$U$591,'1_stopień'!$R$8:$R$591,D35,'1_stopień'!$AA$8:$AA$591,"CKZ Wschowa")</f>
        <v>0</v>
      </c>
      <c r="AN35" s="395">
        <f>SUMIFS('1_stopień'!$V$8:$V$591,'1_stopień'!$R$8:$R$591,D35,'1_stopień'!$AA$8:$AA$591,"CKZ Wschowa")</f>
        <v>0</v>
      </c>
      <c r="AO35" s="394">
        <f>SUMIFS('1_stopień'!$U$8:$U$591,'1_stopień'!$R$8:$R$591,D35,'1_stopień'!$AA$8:$AA$591,"CKZ Zielona Góra")</f>
        <v>0</v>
      </c>
      <c r="AP35" s="395">
        <f>SUMIFS('1_stopień'!$V$8:$V$591,'1_stopień'!$R$8:$R$591,D35,'1_stopień'!$AA$8:$AA$591,"CKZ Zielona Góra")</f>
        <v>0</v>
      </c>
      <c r="AQ35" s="394">
        <f>SUMIFS('1_stopień'!$U$8:$U$591,'1_stopień'!$R$8:$R$591,D35,'1_stopień'!$AA$8:$AA$591,"Rzemieślnicza Wałbrzych")</f>
        <v>0</v>
      </c>
      <c r="AR35" s="395">
        <f>SUMIFS('1_stopień'!$V$8:$V$591,'1_stopień'!$R$8:$R$591,D35,'1_stopień'!$AA$8:$AA$591,"Rzemieślnicza Wałbrzych")</f>
        <v>0</v>
      </c>
      <c r="AS35" s="394">
        <f>SUMIFS('1_stopień'!$U$8:$U$591,'1_stopień'!$R$8:$R$591,D35,'1_stopień'!$AA$8:$AA$591,"CKZ Mosina")</f>
        <v>0</v>
      </c>
      <c r="AT35" s="395">
        <f>SUMIFS('1_stopień'!$V$8:$V$591,'1_stopień'!$R$8:$R$591,D35,'1_stopień'!$AA$8:$AA$591,"CKZ Mosina")</f>
        <v>0</v>
      </c>
      <c r="AU35" s="394">
        <f>SUMIFS('1_stopień'!$U$8:$U$591,'1_stopień'!$R$8:$R$591,D35,'1_stopień'!$AA$8:$AA$591,"CKZ Słupsk")</f>
        <v>0</v>
      </c>
      <c r="AV35" s="395">
        <f>SUMIFS('1_stopień'!$V$8:$V$591,'1_stopień'!$R$8:$R$591,D35,'1_stopień'!$AA$8:$AA$591,"CKZ Słupsk")</f>
        <v>0</v>
      </c>
      <c r="AW35" s="394">
        <f>SUMIFS('1_stopień'!$U$8:$U$591,'1_stopień'!$R$8:$R$591,D35,'1_stopień'!$AA$8:$AA$591,"CKZ Opole")</f>
        <v>0</v>
      </c>
      <c r="AX35" s="395">
        <f>SUMIFS('1_stopień'!$V$8:$V$591,'1_stopień'!$R$8:$R$591,D35,'1_stopień'!$AA$8:$AA$591,"CKZ Opole")</f>
        <v>0</v>
      </c>
      <c r="AY35" s="394">
        <f>SUMIFS('1_stopień'!$U$8:$U$591,'1_stopień'!$R$8:$R$591,D35,'1_stopień'!$AA$8:$AA$591,"CKZ Nowy Targ")</f>
        <v>0</v>
      </c>
      <c r="AZ35" s="395">
        <f>SUMIFS('1_stopień'!$V$8:$V$591,'1_stopień'!$R$8:$R$591,D35,'1_stopień'!$AA$8:$AA$591,"CKZ Nowy Targ")</f>
        <v>0</v>
      </c>
      <c r="BA35" s="394">
        <f>SUMIFS('1_stopień'!$U$8:$U$591,'1_stopień'!$R$8:$R$591,D35,'1_stopień'!$AA$8:$AA$591,"Brzeg Dolny")</f>
        <v>0</v>
      </c>
      <c r="BB35" s="395">
        <f>SUMIFS('1_stopień'!$V$8:$V$591,'1_stopień'!$R$8:$R$591,D35,'1_stopień'!$AA$8:$AA$591,"Brzeg Dolny")</f>
        <v>0</v>
      </c>
      <c r="BC35" s="394">
        <f>SUMIFS('1_stopień'!$U$8:$U$591,'1_stopień'!$R$8:$R$591,D35,'1_stopień'!$AA$8:$AA$591,"CKZ Gniezno")</f>
        <v>0</v>
      </c>
      <c r="BD35" s="395">
        <f>SUMIFS('1_stopień'!$V$8:$V$591,'1_stopień'!$R$8:$R$591,D35,'1_stopień'!$AA$8:$AA$591,"CKZ Gniezno")</f>
        <v>0</v>
      </c>
      <c r="BE35" s="394">
        <f>SUMIFS('1_stopień'!$U$8:$U$591,'1_stopień'!$R$8:$R$591,D35,'1_stopień'!$AA$8:$AA$591,"CKZ Dębica")</f>
        <v>0</v>
      </c>
      <c r="BF35" s="395">
        <f>SUMIFS('1_stopień'!$V$8:$V$591,'1_stopień'!$R$8:$R$591,D35,'1_stopień'!$AA$8:$AA$591,"CKZ Dębicaica")</f>
        <v>0</v>
      </c>
      <c r="BG35" s="394">
        <f>SUMIFS('1_stopień'!$U$8:$U$591,'1_stopień'!$R$8:$R$591,D35,'1_stopień'!$AA$8:$AA$591,"CKZ Gliwice")</f>
        <v>0</v>
      </c>
      <c r="BH35" s="395">
        <f>SUMIFS('1_stopień'!$V$8:$V$591,'1_stopień'!$R$8:$R$591,D35,'1_stopień'!$AA$8:$AA$591,"CKZ Gliwice")</f>
        <v>0</v>
      </c>
      <c r="BI35" s="394">
        <f>SUMIFS('1_stopień'!$U$8:$U$591,'1_stopień'!$R$8:$R$591,D35,'1_stopień'!$AA$8:$AA$591,"szkoła")</f>
        <v>0</v>
      </c>
      <c r="BJ35" s="392">
        <f t="shared" si="0"/>
        <v>10</v>
      </c>
      <c r="BK35" s="182">
        <f t="shared" si="1"/>
        <v>2</v>
      </c>
    </row>
    <row r="36" spans="2:63" hidden="1">
      <c r="B36" s="17" t="s">
        <v>99</v>
      </c>
      <c r="C36" s="18">
        <v>514101</v>
      </c>
      <c r="D36" s="18" t="s">
        <v>68</v>
      </c>
      <c r="E36" s="17" t="s">
        <v>600</v>
      </c>
      <c r="F36" s="397">
        <f>SUMIF('1_stopień'!R$8:R$591,D36,'1_stopień'!U$8:U$591)</f>
        <v>291</v>
      </c>
      <c r="G36" s="394">
        <f>SUMIFS('1_stopień'!$U$8:$U$591,'1_stopień'!$R$8:$R$591,D36,'1_stopień'!$AA$8:$AA$591,"CKZ Bielawa")</f>
        <v>13</v>
      </c>
      <c r="H36" s="396">
        <f>SUMIFS('1_stopień'!$V$8:$V$591,'1_stopień'!$R$8:$R$591,D36,'1_stopień'!$AA$8:$AA$591,"CKZ Bielawa")</f>
        <v>13</v>
      </c>
      <c r="I36" s="394">
        <f>SUMIFS('1_stopień'!$U$8:$U$591,'1_stopień'!$R$8:$R$591,D36,'1_stopień'!$AA$8:$AA$591,"GCKZ Głogów")</f>
        <v>0</v>
      </c>
      <c r="J36" s="395">
        <f>SUMIFS('1_stopień'!$V$8:$V$591,'1_stopień'!$R$8:$R$591,D36,'1_stopień'!$AA$8:$AA$591,"GCKZ Głogów")</f>
        <v>0</v>
      </c>
      <c r="K36" s="394">
        <f>SUMIFS('1_stopień'!$U$8:$U$591,'1_stopień'!$R$8:$R$591,D36,'1_stopień'!$AA$8:$AA$591,"Jelenia Góra")</f>
        <v>0</v>
      </c>
      <c r="L36" s="395">
        <f>SUMIFS('1_stopień'!$V$8:$V$591,'1_stopień'!$R$8:$R$591,D36,'1_stopień'!$AA$8:$AA$591,"Jelenia Góra")</f>
        <v>0</v>
      </c>
      <c r="M36" s="394">
        <f>SUMIFS('1_stopień'!$U$8:$U$591,'1_stopień'!$R$8:$R$591,D36,'1_stopień'!$AA$8:$AA$591,"CKZ Wodzisław Śląski")</f>
        <v>0</v>
      </c>
      <c r="N36" s="395">
        <f>SUMIFS('1_stopień'!$V$8:$V$591,'1_stopień'!$R$8:$R$591,D36,'1_stopień'!$AA$8:$AA$591,"CKZ Wodzisłąw Śląski")</f>
        <v>0</v>
      </c>
      <c r="O36" s="394">
        <f>SUMIFS('1_stopień'!$U$8:$U$591,'1_stopień'!$R$8:$R$591,D36,'1_stopień'!$AA$8:$AA$591,"CKZ Kłodzko")</f>
        <v>20</v>
      </c>
      <c r="P36" s="395">
        <f>SUMIFS('1_stopień'!$V$8:$V$591,'1_stopień'!$R$8:$R$591,D36,'1_stopień'!$AA$8:$AA$591,"CKZ Kłodzko")</f>
        <v>19</v>
      </c>
      <c r="Q36" s="394">
        <f>SUMIFS('1_stopień'!$U$8:$U$591,'1_stopień'!$R$8:$R$591,D36,'1_stopień'!$AA$8:$AA$591,"CKZ Legnica")</f>
        <v>44</v>
      </c>
      <c r="R36" s="395">
        <f>SUMIFS('1_stopień'!$V$8:$V$591,'1_stopień'!$R$8:$R$591,D36,'1_stopień'!$AA$8:$AA$591,"CKZ Legnica")</f>
        <v>41</v>
      </c>
      <c r="S36" s="394">
        <f>SUMIFS('1_stopień'!$U$8:$U$591,'1_stopień'!$R$8:$R$591,D36,'1_stopień'!$AA$8:$AA$591,"CKZ Oleśnica")</f>
        <v>74</v>
      </c>
      <c r="T36" s="395">
        <f>SUMIFS('1_stopień'!$V$8:$V$591,'1_stopień'!$R$8:$R$591,D36,'1_stopień'!$AA$8:$AA$591,"CKZ Oleśnica")</f>
        <v>50</v>
      </c>
      <c r="U36" s="405">
        <f>SUMIFS('1_stopień'!$U$8:$U$591,'1_stopień'!$R$8:$R$591,D36,'1_stopień'!$AA$8:$AA$591,"CKZ Świdnica")</f>
        <v>55</v>
      </c>
      <c r="V36" s="395">
        <f>SUMIFS('1_stopień'!$V$8:$V$591,'1_stopień'!$R$8:$R$591,D36,'1_stopień'!$AA$8:$AA$591,"CKZ Świdnica")</f>
        <v>49</v>
      </c>
      <c r="W36" s="394">
        <f>SUMIFS('1_stopień'!$U$8:$U$591,'1_stopień'!$R$8:$R$591,D36,'1_stopień'!$AA$8:$AA$591,"CKZ Wołów")</f>
        <v>0</v>
      </c>
      <c r="X36" s="395">
        <f>SUMIFS('1_stopień'!$V$8:$V$591,'1_stopień'!$R$8:$R$591,D36,'1_stopień'!$AA$8:$AA$591,"CKZ Wołów")</f>
        <v>0</v>
      </c>
      <c r="Y36" s="394">
        <f>SUMIFS('1_stopień'!$U$8:$U$591,'1_stopień'!$R$8:$R$591,D36,'1_stopień'!$AA$8:$AA$591,"CKZ Ziębice")</f>
        <v>23</v>
      </c>
      <c r="Z36" s="395">
        <f>SUMIFS('1_stopień'!$V$8:$V$591,'1_stopień'!$R$8:$R$591,D36,'1_stopień'!$AA$8:$AA$591,"CKZ Ziębice")</f>
        <v>22</v>
      </c>
      <c r="AA36" s="394">
        <f>SUMIFS('1_stopień'!$U$8:$U$591,'1_stopień'!$R$8:$R$591,D36,'1_stopień'!$AA$8:$AA$591,"CKZ Dobrodzień")</f>
        <v>0</v>
      </c>
      <c r="AB36" s="395">
        <f>SUMIFS('1_stopień'!$V$8:$V$591,'1_stopień'!$R$8:$R$591,D36,'1_stopień'!$AA$8:$AA$591,"CKZ Dobrodzień")</f>
        <v>0</v>
      </c>
      <c r="AC36" s="394">
        <f>SUMIFS('1_stopień'!$U$8:$U$591,'1_stopień'!$R$8:$R$591,D36,'1_stopień'!$AA$8:$AA$591,"TOYOTA")</f>
        <v>0</v>
      </c>
      <c r="AD36" s="395">
        <f>SUMIFS('1_stopień'!$V$8:$V$591,'1_stopień'!$R$8:$R$591,D36,'1_stopień'!$AA$8:$AA$591,"TOYOTA")</f>
        <v>0</v>
      </c>
      <c r="AE36" s="394">
        <f>SUMIFS('1_stopień'!$U$8:$U$591,'1_stopień'!$R$8:$R$591,D36,'1_stopień'!$AA$8:$AA$591,"CKZ Kędzierzyn-Koźle")</f>
        <v>0</v>
      </c>
      <c r="AF36" s="395">
        <f>SUMIFS('1_stopień'!$V$8:$V$591,'1_stopień'!$R$8:$R$591,D36,'1_stopień'!$AA$8:$AA$591,"CKZ Kędzierzyn-Koźle")</f>
        <v>0</v>
      </c>
      <c r="AG36" s="394">
        <f>SUMIFS('1_stopień'!$U$8:$U$591,'1_stopień'!$R$8:$R$591,D36,'1_stopień'!$AA$8:$AA$591,"ZSB Bolesławiec")</f>
        <v>37</v>
      </c>
      <c r="AH36" s="395">
        <f>SUMIFS('1_stopień'!$V$8:$V$591,'1_stopień'!$R$8:$R$591,D36,'1_stopień'!$AA$8:$AA$591,"ZSB Bolesławiec")</f>
        <v>29</v>
      </c>
      <c r="AI36" s="394">
        <f>SUMIFS('1_stopień'!$U$8:$U$591,'1_stopień'!$R$8:$R$591,D36,'1_stopień'!$AA$8:$AA$591,"CKZ Krotoszyn")</f>
        <v>13</v>
      </c>
      <c r="AJ36" s="395">
        <f>SUMIFS('1_stopień'!$V$8:$V$591,'1_stopień'!$R$8:$R$591,D36,'1_stopień'!$AA$8:$AA$591,"CKZ Krotoszyn")</f>
        <v>13</v>
      </c>
      <c r="AK36" s="394">
        <f>SUMIFS('1_stopień'!$U$8:$U$591,'1_stopień'!$R$8:$R$591,D36,'1_stopień'!$AA$8:$AA$591,"CKZ Olkusz")</f>
        <v>0</v>
      </c>
      <c r="AL36" s="395">
        <f>SUMIFS('1_stopień'!$V$8:$V$591,'1_stopień'!$R$8:$R$591,D36,'1_stopień'!$AA$8:$AA$591,"CKZ Olkusz")</f>
        <v>0</v>
      </c>
      <c r="AM36" s="394">
        <f>SUMIFS('1_stopień'!$U$8:$U$591,'1_stopień'!$R$8:$R$591,D36,'1_stopień'!$AA$8:$AA$591,"CKZ Wschowa")</f>
        <v>12</v>
      </c>
      <c r="AN36" s="395">
        <f>SUMIFS('1_stopień'!$V$8:$V$591,'1_stopień'!$R$8:$R$591,D36,'1_stopień'!$AA$8:$AA$591,"CKZ Wschowa")</f>
        <v>12</v>
      </c>
      <c r="AO36" s="394">
        <f>SUMIFS('1_stopień'!$U$8:$U$591,'1_stopień'!$R$8:$R$591,D36,'1_stopień'!$AA$8:$AA$591,"CKZ Zielona Góra")</f>
        <v>0</v>
      </c>
      <c r="AP36" s="395">
        <f>SUMIFS('1_stopień'!$V$8:$V$591,'1_stopień'!$R$8:$R$591,D36,'1_stopień'!$AA$8:$AA$591,"CKZ Zielona Góra")</f>
        <v>0</v>
      </c>
      <c r="AQ36" s="394">
        <f>SUMIFS('1_stopień'!$U$8:$U$591,'1_stopień'!$R$8:$R$591,D36,'1_stopień'!$AA$8:$AA$591,"Rzemieślnicza Wałbrzych")</f>
        <v>0</v>
      </c>
      <c r="AR36" s="395">
        <f>SUMIFS('1_stopień'!$V$8:$V$591,'1_stopień'!$R$8:$R$591,D36,'1_stopień'!$AA$8:$AA$591,"Rzemieślnicza Wałbrzych")</f>
        <v>0</v>
      </c>
      <c r="AS36" s="394">
        <f>SUMIFS('1_stopień'!$U$8:$U$591,'1_stopień'!$R$8:$R$591,D36,'1_stopień'!$AA$8:$AA$591,"CKZ Mosina")</f>
        <v>0</v>
      </c>
      <c r="AT36" s="395">
        <f>SUMIFS('1_stopień'!$V$8:$V$591,'1_stopień'!$R$8:$R$591,D36,'1_stopień'!$AA$8:$AA$591,"CKZ Mosina")</f>
        <v>0</v>
      </c>
      <c r="AU36" s="394">
        <f>SUMIFS('1_stopień'!$U$8:$U$591,'1_stopień'!$R$8:$R$591,D36,'1_stopień'!$AA$8:$AA$591,"CKZ Słupsk")</f>
        <v>0</v>
      </c>
      <c r="AV36" s="395">
        <f>SUMIFS('1_stopień'!$V$8:$V$591,'1_stopień'!$R$8:$R$591,D36,'1_stopień'!$AA$8:$AA$591,"CKZ Słupsk")</f>
        <v>0</v>
      </c>
      <c r="AW36" s="394">
        <f>SUMIFS('1_stopień'!$U$8:$U$591,'1_stopień'!$R$8:$R$591,D36,'1_stopień'!$AA$8:$AA$591,"CKZ Opole")</f>
        <v>0</v>
      </c>
      <c r="AX36" s="395">
        <f>SUMIFS('1_stopień'!$V$8:$V$591,'1_stopień'!$R$8:$R$591,D36,'1_stopień'!$AA$8:$AA$591,"CKZ Opole")</f>
        <v>0</v>
      </c>
      <c r="AY36" s="394">
        <f>SUMIFS('1_stopień'!$U$8:$U$591,'1_stopień'!$R$8:$R$591,D36,'1_stopień'!$AA$8:$AA$591,"CKZ Nowy Targ")</f>
        <v>0</v>
      </c>
      <c r="AZ36" s="395">
        <f>SUMIFS('1_stopień'!$V$8:$V$591,'1_stopień'!$R$8:$R$591,D36,'1_stopień'!$AA$8:$AA$591,"CKZ Nowy Targ")</f>
        <v>0</v>
      </c>
      <c r="BA36" s="394">
        <f>SUMIFS('1_stopień'!$U$8:$U$591,'1_stopień'!$R$8:$R$591,D36,'1_stopień'!$AA$8:$AA$591,"Brzeg Dolny")</f>
        <v>0</v>
      </c>
      <c r="BB36" s="395">
        <f>SUMIFS('1_stopień'!$V$8:$V$591,'1_stopień'!$R$8:$R$591,D36,'1_stopień'!$AA$8:$AA$591,"Brzeg Dolny")</f>
        <v>0</v>
      </c>
      <c r="BC36" s="394">
        <f>SUMIFS('1_stopień'!$U$8:$U$591,'1_stopień'!$R$8:$R$591,D36,'1_stopień'!$AA$8:$AA$591,"CKZ Gniezno")</f>
        <v>0</v>
      </c>
      <c r="BD36" s="395">
        <f>SUMIFS('1_stopień'!$V$8:$V$591,'1_stopień'!$R$8:$R$591,D36,'1_stopień'!$AA$8:$AA$591,"CKZ Gniezno")</f>
        <v>0</v>
      </c>
      <c r="BE36" s="394">
        <f>SUMIFS('1_stopień'!$U$8:$U$591,'1_stopień'!$R$8:$R$591,D36,'1_stopień'!$AA$8:$AA$591,"CKZ Dębica")</f>
        <v>0</v>
      </c>
      <c r="BF36" s="395">
        <f>SUMIFS('1_stopień'!$V$8:$V$591,'1_stopień'!$R$8:$R$591,D36,'1_stopień'!$AA$8:$AA$591,"CKZ Dębicaica")</f>
        <v>0</v>
      </c>
      <c r="BG36" s="394">
        <f>SUMIFS('1_stopień'!$U$8:$U$591,'1_stopień'!$R$8:$R$591,D36,'1_stopień'!$AA$8:$AA$591,"CKZ Gliwice")</f>
        <v>0</v>
      </c>
      <c r="BH36" s="395">
        <f>SUMIFS('1_stopień'!$V$8:$V$591,'1_stopień'!$R$8:$R$591,D36,'1_stopień'!$AA$8:$AA$591,"CKZ Gliwice")</f>
        <v>0</v>
      </c>
      <c r="BI36" s="394">
        <f>SUMIFS('1_stopień'!$U$8:$U$591,'1_stopień'!$R$8:$R$591,D36,'1_stopień'!$AA$8:$AA$591,"szkoła")</f>
        <v>0</v>
      </c>
      <c r="BJ36" s="392">
        <f t="shared" si="0"/>
        <v>291</v>
      </c>
      <c r="BK36" s="182">
        <f t="shared" si="1"/>
        <v>248</v>
      </c>
    </row>
    <row r="37" spans="2:63" ht="22.5" hidden="1">
      <c r="B37" s="17" t="s">
        <v>503</v>
      </c>
      <c r="C37" s="18">
        <v>932920</v>
      </c>
      <c r="D37" s="18" t="s">
        <v>1011</v>
      </c>
      <c r="E37" s="17" t="s">
        <v>601</v>
      </c>
      <c r="F37" s="397">
        <f>SUMIF('1_stopień'!R$8:R$591,D37,'1_stopień'!U$8:U$591)</f>
        <v>0</v>
      </c>
      <c r="G37" s="394">
        <f>SUMIFS('1_stopień'!$U$8:$U$591,'1_stopień'!$R$8:$R$591,D37,'1_stopień'!$AA$8:$AA$591,"CKZ Bielawa")</f>
        <v>0</v>
      </c>
      <c r="H37" s="396">
        <f>SUMIFS('1_stopień'!$V$8:$V$591,'1_stopień'!$R$8:$R$591,D37,'1_stopień'!$AA$8:$AA$591,"CKZ Bielawa")</f>
        <v>0</v>
      </c>
      <c r="I37" s="394">
        <f>SUMIFS('1_stopień'!$U$8:$U$591,'1_stopień'!$R$8:$R$591,D37,'1_stopień'!$AA$8:$AA$591,"GCKZ Głogów")</f>
        <v>0</v>
      </c>
      <c r="J37" s="395">
        <f>SUMIFS('1_stopień'!$V$8:$V$591,'1_stopień'!$R$8:$R$591,D37,'1_stopień'!$AA$8:$AA$591,"GCKZ Głogów")</f>
        <v>0</v>
      </c>
      <c r="K37" s="394">
        <f>SUMIFS('1_stopień'!$U$8:$U$591,'1_stopień'!$R$8:$R$591,D37,'1_stopień'!$AA$8:$AA$591,"Jelenia Góra")</f>
        <v>0</v>
      </c>
      <c r="L37" s="395">
        <f>SUMIFS('1_stopień'!$V$8:$V$591,'1_stopień'!$R$8:$R$591,D37,'1_stopień'!$AA$8:$AA$591,"Jelenia Góra")</f>
        <v>0</v>
      </c>
      <c r="M37" s="394">
        <f>SUMIFS('1_stopień'!$U$8:$U$591,'1_stopień'!$R$8:$R$591,D37,'1_stopień'!$AA$8:$AA$591,"CKZ Wodzisław Śląski")</f>
        <v>0</v>
      </c>
      <c r="N37" s="395">
        <f>SUMIFS('1_stopień'!$V$8:$V$591,'1_stopień'!$R$8:$R$591,D37,'1_stopień'!$AA$8:$AA$591,"CKZ Wodzisłąw Śląski")</f>
        <v>0</v>
      </c>
      <c r="O37" s="394">
        <f>SUMIFS('1_stopień'!$U$8:$U$591,'1_stopień'!$R$8:$R$591,D37,'1_stopień'!$AA$8:$AA$591,"CKZ Kłodzko")</f>
        <v>0</v>
      </c>
      <c r="P37" s="395">
        <f>SUMIFS('1_stopień'!$V$8:$V$591,'1_stopień'!$R$8:$R$591,D37,'1_stopień'!$AA$8:$AA$591,"CKZ Kłodzko")</f>
        <v>0</v>
      </c>
      <c r="Q37" s="394">
        <f>SUMIFS('1_stopień'!$U$8:$U$591,'1_stopień'!$R$8:$R$591,D37,'1_stopień'!$AA$8:$AA$591,"CKZ Legnica")</f>
        <v>0</v>
      </c>
      <c r="R37" s="395">
        <f>SUMIFS('1_stopień'!$V$8:$V$591,'1_stopień'!$R$8:$R$591,D37,'1_stopień'!$AA$8:$AA$591,"CKZ Legnica")</f>
        <v>0</v>
      </c>
      <c r="S37" s="394">
        <f>SUMIFS('1_stopień'!$U$8:$U$591,'1_stopień'!$R$8:$R$591,D37,'1_stopień'!$AA$8:$AA$591,"CKZ Oleśnica")</f>
        <v>0</v>
      </c>
      <c r="T37" s="395">
        <f>SUMIFS('1_stopień'!$V$8:$V$591,'1_stopień'!$R$8:$R$591,D37,'1_stopień'!$AA$8:$AA$591,"CKZ Oleśnica")</f>
        <v>0</v>
      </c>
      <c r="U37" s="394">
        <f>SUMIFS('1_stopień'!$U$8:$U$591,'1_stopień'!$R$8:$R$591,D37,'1_stopień'!$AA$8:$AA$591,"CKZ Świdnica")</f>
        <v>0</v>
      </c>
      <c r="V37" s="395">
        <f>SUMIFS('1_stopień'!$V$8:$V$591,'1_stopień'!$R$8:$R$591,D37,'1_stopień'!$AA$8:$AA$591,"CKZ Świdnica")</f>
        <v>0</v>
      </c>
      <c r="W37" s="394">
        <f>SUMIFS('1_stopień'!$U$8:$U$591,'1_stopień'!$R$8:$R$591,D37,'1_stopień'!$AA$8:$AA$591,"CKZ Wołów")</f>
        <v>0</v>
      </c>
      <c r="X37" s="395">
        <f>SUMIFS('1_stopień'!$V$8:$V$591,'1_stopień'!$R$8:$R$591,D37,'1_stopień'!$AA$8:$AA$591,"CKZ Wołów")</f>
        <v>0</v>
      </c>
      <c r="Y37" s="394">
        <f>SUMIFS('1_stopień'!$U$8:$U$591,'1_stopień'!$R$8:$R$591,D37,'1_stopień'!$AA$8:$AA$591,"CKZ Ziębice")</f>
        <v>0</v>
      </c>
      <c r="Z37" s="395">
        <f>SUMIFS('1_stopień'!$V$8:$V$591,'1_stopień'!$R$8:$R$591,D37,'1_stopień'!$AA$8:$AA$591,"CKZ Ziębice")</f>
        <v>0</v>
      </c>
      <c r="AA37" s="394">
        <f>SUMIFS('1_stopień'!$U$8:$U$591,'1_stopień'!$R$8:$R$591,D37,'1_stopień'!$AA$8:$AA$591,"CKZ Dobrodzień")</f>
        <v>0</v>
      </c>
      <c r="AB37" s="395">
        <f>SUMIFS('1_stopień'!$V$8:$V$591,'1_stopień'!$R$8:$R$591,D37,'1_stopień'!$AA$8:$AA$591,"CKZ Dobrodzień")</f>
        <v>0</v>
      </c>
      <c r="AC37" s="394">
        <f>SUMIFS('1_stopień'!$U$8:$U$591,'1_stopień'!$R$8:$R$591,D37,'1_stopień'!$AA$8:$AA$591,"TOYOTA")</f>
        <v>0</v>
      </c>
      <c r="AD37" s="395">
        <f>SUMIFS('1_stopień'!$V$8:$V$591,'1_stopień'!$R$8:$R$591,D37,'1_stopień'!$AA$8:$AA$591,"TOYOTA")</f>
        <v>0</v>
      </c>
      <c r="AE37" s="394">
        <f>SUMIFS('1_stopień'!$U$8:$U$591,'1_stopień'!$R$8:$R$591,D37,'1_stopień'!$AA$8:$AA$591,"CKZ Kędzierzyn-Koźle")</f>
        <v>0</v>
      </c>
      <c r="AF37" s="395">
        <f>SUMIFS('1_stopień'!$V$8:$V$591,'1_stopień'!$R$8:$R$591,D37,'1_stopień'!$AA$8:$AA$591,"CKZ Kędzierzyn-Koźle")</f>
        <v>0</v>
      </c>
      <c r="AG37" s="394">
        <f>SUMIFS('1_stopień'!$U$8:$U$591,'1_stopień'!$R$8:$R$591,D37,'1_stopień'!$AA$8:$AA$591,"ZSB Bolesławiec")</f>
        <v>0</v>
      </c>
      <c r="AH37" s="395">
        <f>SUMIFS('1_stopień'!$V$8:$V$591,'1_stopień'!$R$8:$R$591,D37,'1_stopień'!$AA$8:$AA$591,"ZSB Bolesławiec")</f>
        <v>0</v>
      </c>
      <c r="AI37" s="394">
        <f>SUMIFS('1_stopień'!$U$8:$U$591,'1_stopień'!$R$8:$R$591,D37,'1_stopień'!$AA$8:$AA$591,"CKZ Krotoszyn")</f>
        <v>0</v>
      </c>
      <c r="AJ37" s="395">
        <f>SUMIFS('1_stopień'!$V$8:$V$591,'1_stopień'!$R$8:$R$591,D37,'1_stopień'!$AA$8:$AA$591,"CKZ Krotoszyn")</f>
        <v>0</v>
      </c>
      <c r="AK37" s="394">
        <f>SUMIFS('1_stopień'!$U$8:$U$591,'1_stopień'!$R$8:$R$591,D37,'1_stopień'!$AA$8:$AA$591,"CKZ Olkusz")</f>
        <v>0</v>
      </c>
      <c r="AL37" s="395">
        <f>SUMIFS('1_stopień'!$V$8:$V$591,'1_stopień'!$R$8:$R$591,D37,'1_stopień'!$AA$8:$AA$591,"CKZ Olkusz")</f>
        <v>0</v>
      </c>
      <c r="AM37" s="394">
        <f>SUMIFS('1_stopień'!$U$8:$U$591,'1_stopień'!$R$8:$R$591,D37,'1_stopień'!$AA$8:$AA$591,"CKZ Wschowa")</f>
        <v>0</v>
      </c>
      <c r="AN37" s="395">
        <f>SUMIFS('1_stopień'!$V$8:$V$591,'1_stopień'!$R$8:$R$591,D37,'1_stopień'!$AA$8:$AA$591,"CKZ Wschowa")</f>
        <v>0</v>
      </c>
      <c r="AO37" s="394">
        <f>SUMIFS('1_stopień'!$U$8:$U$591,'1_stopień'!$R$8:$R$591,D37,'1_stopień'!$AA$8:$AA$591,"CKZ Zielona Góra")</f>
        <v>0</v>
      </c>
      <c r="AP37" s="395">
        <f>SUMIFS('1_stopień'!$V$8:$V$591,'1_stopień'!$R$8:$R$591,D37,'1_stopień'!$AA$8:$AA$591,"CKZ Zielona Góra")</f>
        <v>0</v>
      </c>
      <c r="AQ37" s="394">
        <f>SUMIFS('1_stopień'!$U$8:$U$591,'1_stopień'!$R$8:$R$591,D37,'1_stopień'!$AA$8:$AA$591,"Rzemieślnicza Wałbrzych")</f>
        <v>0</v>
      </c>
      <c r="AR37" s="395">
        <f>SUMIFS('1_stopień'!$V$8:$V$591,'1_stopień'!$R$8:$R$591,D37,'1_stopień'!$AA$8:$AA$591,"Rzemieślnicza Wałbrzych")</f>
        <v>0</v>
      </c>
      <c r="AS37" s="394">
        <f>SUMIFS('1_stopień'!$U$8:$U$591,'1_stopień'!$R$8:$R$591,D37,'1_stopień'!$AA$8:$AA$591,"CKZ Mosina")</f>
        <v>0</v>
      </c>
      <c r="AT37" s="395">
        <f>SUMIFS('1_stopień'!$V$8:$V$591,'1_stopień'!$R$8:$R$591,D37,'1_stopień'!$AA$8:$AA$591,"CKZ Mosina")</f>
        <v>0</v>
      </c>
      <c r="AU37" s="394">
        <f>SUMIFS('1_stopień'!$U$8:$U$591,'1_stopień'!$R$8:$R$591,D37,'1_stopień'!$AA$8:$AA$591,"CKZ Słupsk")</f>
        <v>0</v>
      </c>
      <c r="AV37" s="395">
        <f>SUMIFS('1_stopień'!$V$8:$V$591,'1_stopień'!$R$8:$R$591,D37,'1_stopień'!$AA$8:$AA$591,"CKZ Słupsk")</f>
        <v>0</v>
      </c>
      <c r="AW37" s="394">
        <f>SUMIFS('1_stopień'!$U$8:$U$591,'1_stopień'!$R$8:$R$591,D37,'1_stopień'!$AA$8:$AA$591,"CKZ Opole")</f>
        <v>0</v>
      </c>
      <c r="AX37" s="395">
        <f>SUMIFS('1_stopień'!$V$8:$V$591,'1_stopień'!$R$8:$R$591,D37,'1_stopień'!$AA$8:$AA$591,"CKZ Opole")</f>
        <v>0</v>
      </c>
      <c r="AY37" s="394">
        <f>SUMIFS('1_stopień'!$U$8:$U$591,'1_stopień'!$R$8:$R$591,D37,'1_stopień'!$AA$8:$AA$591,"CKZ Nowy Targ")</f>
        <v>0</v>
      </c>
      <c r="AZ37" s="395">
        <f>SUMIFS('1_stopień'!$V$8:$V$591,'1_stopień'!$R$8:$R$591,D37,'1_stopień'!$AA$8:$AA$591,"CKZ Nowy Targ")</f>
        <v>0</v>
      </c>
      <c r="BA37" s="394">
        <f>SUMIFS('1_stopień'!$U$8:$U$591,'1_stopień'!$R$8:$R$591,D37,'1_stopień'!$AA$8:$AA$591,"Brzeg Dolny")</f>
        <v>0</v>
      </c>
      <c r="BB37" s="395">
        <f>SUMIFS('1_stopień'!$V$8:$V$591,'1_stopień'!$R$8:$R$591,D37,'1_stopień'!$AA$8:$AA$591,"Brzeg Dolny")</f>
        <v>0</v>
      </c>
      <c r="BC37" s="394">
        <f>SUMIFS('1_stopień'!$U$8:$U$591,'1_stopień'!$R$8:$R$591,D37,'1_stopień'!$AA$8:$AA$591,"CKZ Gniezno")</f>
        <v>0</v>
      </c>
      <c r="BD37" s="395">
        <f>SUMIFS('1_stopień'!$V$8:$V$591,'1_stopień'!$R$8:$R$591,D37,'1_stopień'!$AA$8:$AA$591,"CKZ Gniezno")</f>
        <v>0</v>
      </c>
      <c r="BE37" s="394">
        <f>SUMIFS('1_stopień'!$U$8:$U$591,'1_stopień'!$R$8:$R$591,D37,'1_stopień'!$AA$8:$AA$591,"CKZ Dębica")</f>
        <v>0</v>
      </c>
      <c r="BF37" s="395">
        <f>SUMIFS('1_stopień'!$V$8:$V$591,'1_stopień'!$R$8:$R$591,D37,'1_stopień'!$AA$8:$AA$591,"CKZ Dębicaica")</f>
        <v>0</v>
      </c>
      <c r="BG37" s="394">
        <f>SUMIFS('1_stopień'!$U$8:$U$591,'1_stopień'!$R$8:$R$591,D37,'1_stopień'!$AA$8:$AA$591,"CKZ Gliwice")</f>
        <v>0</v>
      </c>
      <c r="BH37" s="395">
        <f>SUMIFS('1_stopień'!$V$8:$V$591,'1_stopień'!$R$8:$R$591,D37,'1_stopień'!$AA$8:$AA$591,"CKZ Gliwice")</f>
        <v>0</v>
      </c>
      <c r="BI37" s="394">
        <f>SUMIFS('1_stopień'!$U$8:$U$591,'1_stopień'!$R$8:$R$591,D37,'1_stopień'!$AA$8:$AA$591,"szkoła")</f>
        <v>0</v>
      </c>
      <c r="BJ37" s="392">
        <f t="shared" si="0"/>
        <v>0</v>
      </c>
      <c r="BK37" s="182">
        <f t="shared" si="1"/>
        <v>0</v>
      </c>
    </row>
    <row r="38" spans="2:63" hidden="1">
      <c r="B38" s="17" t="s">
        <v>504</v>
      </c>
      <c r="C38" s="18">
        <v>811301</v>
      </c>
      <c r="D38" s="18" t="s">
        <v>1012</v>
      </c>
      <c r="E38" s="17" t="s">
        <v>602</v>
      </c>
      <c r="F38" s="397">
        <f>SUMIF('1_stopień'!R$8:R$591,D38,'1_stopień'!U$8:U$591)</f>
        <v>0</v>
      </c>
      <c r="G38" s="394">
        <f>SUMIFS('1_stopień'!$U$8:$U$591,'1_stopień'!$R$8:$R$591,D38,'1_stopień'!$AA$8:$AA$591,"CKZ Bielawa")</f>
        <v>0</v>
      </c>
      <c r="H38" s="396">
        <f>SUMIFS('1_stopień'!$V$8:$V$591,'1_stopień'!$R$8:$R$591,D38,'1_stopień'!$AA$8:$AA$591,"CKZ Bielawa")</f>
        <v>0</v>
      </c>
      <c r="I38" s="394">
        <f>SUMIFS('1_stopień'!$U$8:$U$591,'1_stopień'!$R$8:$R$591,D38,'1_stopień'!$AA$8:$AA$591,"GCKZ Głogów")</f>
        <v>0</v>
      </c>
      <c r="J38" s="395">
        <f>SUMIFS('1_stopień'!$V$8:$V$591,'1_stopień'!$R$8:$R$591,D38,'1_stopień'!$AA$8:$AA$591,"GCKZ Głogów")</f>
        <v>0</v>
      </c>
      <c r="K38" s="394">
        <f>SUMIFS('1_stopień'!$U$8:$U$591,'1_stopień'!$R$8:$R$591,D38,'1_stopień'!$AA$8:$AA$591,"Jelenia Góra")</f>
        <v>0</v>
      </c>
      <c r="L38" s="395">
        <f>SUMIFS('1_stopień'!$V$8:$V$591,'1_stopień'!$R$8:$R$591,D38,'1_stopień'!$AA$8:$AA$591,"Jelenia Góra")</f>
        <v>0</v>
      </c>
      <c r="M38" s="394">
        <f>SUMIFS('1_stopień'!$U$8:$U$591,'1_stopień'!$R$8:$R$591,D38,'1_stopień'!$AA$8:$AA$591,"CKZ Wodzisław Śląski")</f>
        <v>0</v>
      </c>
      <c r="N38" s="395">
        <f>SUMIFS('1_stopień'!$V$8:$V$591,'1_stopień'!$R$8:$R$591,D38,'1_stopień'!$AA$8:$AA$591,"CKZ Wodzisłąw Śląski")</f>
        <v>0</v>
      </c>
      <c r="O38" s="394">
        <f>SUMIFS('1_stopień'!$U$8:$U$591,'1_stopień'!$R$8:$R$591,D38,'1_stopień'!$AA$8:$AA$591,"CKZ Kłodzko")</f>
        <v>0</v>
      </c>
      <c r="P38" s="395">
        <f>SUMIFS('1_stopień'!$V$8:$V$591,'1_stopień'!$R$8:$R$591,D38,'1_stopień'!$AA$8:$AA$591,"CKZ Kłodzko")</f>
        <v>0</v>
      </c>
      <c r="Q38" s="394">
        <f>SUMIFS('1_stopień'!$U$8:$U$591,'1_stopień'!$R$8:$R$591,D38,'1_stopień'!$AA$8:$AA$591,"CKZ Legnica")</f>
        <v>0</v>
      </c>
      <c r="R38" s="395">
        <f>SUMIFS('1_stopień'!$V$8:$V$591,'1_stopień'!$R$8:$R$591,D38,'1_stopień'!$AA$8:$AA$591,"CKZ Legnica")</f>
        <v>0</v>
      </c>
      <c r="S38" s="394">
        <f>SUMIFS('1_stopień'!$U$8:$U$591,'1_stopień'!$R$8:$R$591,D38,'1_stopień'!$AA$8:$AA$591,"CKZ Oleśnica")</f>
        <v>0</v>
      </c>
      <c r="T38" s="395">
        <f>SUMIFS('1_stopień'!$V$8:$V$591,'1_stopień'!$R$8:$R$591,D38,'1_stopień'!$AA$8:$AA$591,"CKZ Oleśnica")</f>
        <v>0</v>
      </c>
      <c r="U38" s="394">
        <f>SUMIFS('1_stopień'!$U$8:$U$591,'1_stopień'!$R$8:$R$591,D38,'1_stopień'!$AA$8:$AA$591,"CKZ Świdnica")</f>
        <v>0</v>
      </c>
      <c r="V38" s="395">
        <f>SUMIFS('1_stopień'!$V$8:$V$591,'1_stopień'!$R$8:$R$591,D38,'1_stopień'!$AA$8:$AA$591,"CKZ Świdnica")</f>
        <v>0</v>
      </c>
      <c r="W38" s="394">
        <f>SUMIFS('1_stopień'!$U$8:$U$591,'1_stopień'!$R$8:$R$591,D38,'1_stopień'!$AA$8:$AA$591,"CKZ Wołów")</f>
        <v>0</v>
      </c>
      <c r="X38" s="395">
        <f>SUMIFS('1_stopień'!$V$8:$V$591,'1_stopień'!$R$8:$R$591,D38,'1_stopień'!$AA$8:$AA$591,"CKZ Wołów")</f>
        <v>0</v>
      </c>
      <c r="Y38" s="394">
        <f>SUMIFS('1_stopień'!$U$8:$U$591,'1_stopień'!$R$8:$R$591,D38,'1_stopień'!$AA$8:$AA$591,"CKZ Ziębice")</f>
        <v>0</v>
      </c>
      <c r="Z38" s="395">
        <f>SUMIFS('1_stopień'!$V$8:$V$591,'1_stopień'!$R$8:$R$591,D38,'1_stopień'!$AA$8:$AA$591,"CKZ Ziębice")</f>
        <v>0</v>
      </c>
      <c r="AA38" s="394">
        <f>SUMIFS('1_stopień'!$U$8:$U$591,'1_stopień'!$R$8:$R$591,D38,'1_stopień'!$AA$8:$AA$591,"CKZ Dobrodzień")</f>
        <v>0</v>
      </c>
      <c r="AB38" s="395">
        <f>SUMIFS('1_stopień'!$V$8:$V$591,'1_stopień'!$R$8:$R$591,D38,'1_stopień'!$AA$8:$AA$591,"CKZ Dobrodzień")</f>
        <v>0</v>
      </c>
      <c r="AC38" s="394">
        <f>SUMIFS('1_stopień'!$U$8:$U$591,'1_stopień'!$R$8:$R$591,D38,'1_stopień'!$AA$8:$AA$591,"TOYOTA")</f>
        <v>0</v>
      </c>
      <c r="AD38" s="395">
        <f>SUMIFS('1_stopień'!$V$8:$V$591,'1_stopień'!$R$8:$R$591,D38,'1_stopień'!$AA$8:$AA$591,"TOYOTA")</f>
        <v>0</v>
      </c>
      <c r="AE38" s="394">
        <f>SUMIFS('1_stopień'!$U$8:$U$591,'1_stopień'!$R$8:$R$591,D38,'1_stopień'!$AA$8:$AA$591,"CKZ Kędzierzyn-Koźle")</f>
        <v>0</v>
      </c>
      <c r="AF38" s="395">
        <f>SUMIFS('1_stopień'!$V$8:$V$591,'1_stopień'!$R$8:$R$591,D38,'1_stopień'!$AA$8:$AA$591,"CKZ Kędzierzyn-Koźle")</f>
        <v>0</v>
      </c>
      <c r="AG38" s="394">
        <f>SUMIFS('1_stopień'!$U$8:$U$591,'1_stopień'!$R$8:$R$591,D38,'1_stopień'!$AA$8:$AA$591,"ZSB Bolesławiec")</f>
        <v>0</v>
      </c>
      <c r="AH38" s="395">
        <f>SUMIFS('1_stopień'!$V$8:$V$591,'1_stopień'!$R$8:$R$591,D38,'1_stopień'!$AA$8:$AA$591,"ZSB Bolesławiec")</f>
        <v>0</v>
      </c>
      <c r="AI38" s="394">
        <f>SUMIFS('1_stopień'!$U$8:$U$591,'1_stopień'!$R$8:$R$591,D38,'1_stopień'!$AA$8:$AA$591,"CKZ Krotoszyn")</f>
        <v>0</v>
      </c>
      <c r="AJ38" s="395">
        <f>SUMIFS('1_stopień'!$V$8:$V$591,'1_stopień'!$R$8:$R$591,D38,'1_stopień'!$AA$8:$AA$591,"CKZ Krotoszyn")</f>
        <v>0</v>
      </c>
      <c r="AK38" s="394">
        <f>SUMIFS('1_stopień'!$U$8:$U$591,'1_stopień'!$R$8:$R$591,D38,'1_stopień'!$AA$8:$AA$591,"CKZ Olkusz")</f>
        <v>0</v>
      </c>
      <c r="AL38" s="395">
        <f>SUMIFS('1_stopień'!$V$8:$V$591,'1_stopień'!$R$8:$R$591,D38,'1_stopień'!$AA$8:$AA$591,"CKZ Olkusz")</f>
        <v>0</v>
      </c>
      <c r="AM38" s="394">
        <f>SUMIFS('1_stopień'!$U$8:$U$591,'1_stopień'!$R$8:$R$591,D38,'1_stopień'!$AA$8:$AA$591,"CKZ Wschowa")</f>
        <v>0</v>
      </c>
      <c r="AN38" s="395">
        <f>SUMIFS('1_stopień'!$V$8:$V$591,'1_stopień'!$R$8:$R$591,D38,'1_stopień'!$AA$8:$AA$591,"CKZ Wschowa")</f>
        <v>0</v>
      </c>
      <c r="AO38" s="394">
        <f>SUMIFS('1_stopień'!$U$8:$U$591,'1_stopień'!$R$8:$R$591,D38,'1_stopień'!$AA$8:$AA$591,"CKZ Zielona Góra")</f>
        <v>0</v>
      </c>
      <c r="AP38" s="395">
        <f>SUMIFS('1_stopień'!$V$8:$V$591,'1_stopień'!$R$8:$R$591,D38,'1_stopień'!$AA$8:$AA$591,"CKZ Zielona Góra")</f>
        <v>0</v>
      </c>
      <c r="AQ38" s="394">
        <f>SUMIFS('1_stopień'!$U$8:$U$591,'1_stopień'!$R$8:$R$591,D38,'1_stopień'!$AA$8:$AA$591,"Rzemieślnicza Wałbrzych")</f>
        <v>0</v>
      </c>
      <c r="AR38" s="395">
        <f>SUMIFS('1_stopień'!$V$8:$V$591,'1_stopień'!$R$8:$R$591,D38,'1_stopień'!$AA$8:$AA$591,"Rzemieślnicza Wałbrzych")</f>
        <v>0</v>
      </c>
      <c r="AS38" s="394">
        <f>SUMIFS('1_stopień'!$U$8:$U$591,'1_stopień'!$R$8:$R$591,D38,'1_stopień'!$AA$8:$AA$591,"CKZ Mosina")</f>
        <v>0</v>
      </c>
      <c r="AT38" s="395">
        <f>SUMIFS('1_stopień'!$V$8:$V$591,'1_stopień'!$R$8:$R$591,D38,'1_stopień'!$AA$8:$AA$591,"CKZ Mosina")</f>
        <v>0</v>
      </c>
      <c r="AU38" s="394">
        <f>SUMIFS('1_stopień'!$U$8:$U$591,'1_stopień'!$R$8:$R$591,D38,'1_stopień'!$AA$8:$AA$591,"CKZ Słupsk")</f>
        <v>0</v>
      </c>
      <c r="AV38" s="395">
        <f>SUMIFS('1_stopień'!$V$8:$V$591,'1_stopień'!$R$8:$R$591,D38,'1_stopień'!$AA$8:$AA$591,"CKZ Słupsk")</f>
        <v>0</v>
      </c>
      <c r="AW38" s="394">
        <f>SUMIFS('1_stopień'!$U$8:$U$591,'1_stopień'!$R$8:$R$591,D38,'1_stopień'!$AA$8:$AA$591,"CKZ Opole")</f>
        <v>0</v>
      </c>
      <c r="AX38" s="395">
        <f>SUMIFS('1_stopień'!$V$8:$V$591,'1_stopień'!$R$8:$R$591,D38,'1_stopień'!$AA$8:$AA$591,"CKZ Opole")</f>
        <v>0</v>
      </c>
      <c r="AY38" s="394">
        <f>SUMIFS('1_stopień'!$U$8:$U$591,'1_stopień'!$R$8:$R$591,D38,'1_stopień'!$AA$8:$AA$591,"CKZ Nowy Targ")</f>
        <v>0</v>
      </c>
      <c r="AZ38" s="395">
        <f>SUMIFS('1_stopień'!$V$8:$V$591,'1_stopień'!$R$8:$R$591,D38,'1_stopień'!$AA$8:$AA$591,"CKZ Nowy Targ")</f>
        <v>0</v>
      </c>
      <c r="BA38" s="394">
        <f>SUMIFS('1_stopień'!$U$8:$U$591,'1_stopień'!$R$8:$R$591,D38,'1_stopień'!$AA$8:$AA$591,"Brzeg Dolny")</f>
        <v>0</v>
      </c>
      <c r="BB38" s="395">
        <f>SUMIFS('1_stopień'!$V$8:$V$591,'1_stopień'!$R$8:$R$591,D38,'1_stopień'!$AA$8:$AA$591,"Brzeg Dolny")</f>
        <v>0</v>
      </c>
      <c r="BC38" s="394">
        <f>SUMIFS('1_stopień'!$U$8:$U$591,'1_stopień'!$R$8:$R$591,D38,'1_stopień'!$AA$8:$AA$591,"CKZ Gniezno")</f>
        <v>0</v>
      </c>
      <c r="BD38" s="395">
        <f>SUMIFS('1_stopień'!$V$8:$V$591,'1_stopień'!$R$8:$R$591,D38,'1_stopień'!$AA$8:$AA$591,"CKZ Gniezno")</f>
        <v>0</v>
      </c>
      <c r="BE38" s="394">
        <f>SUMIFS('1_stopień'!$U$8:$U$591,'1_stopień'!$R$8:$R$591,D38,'1_stopień'!$AA$8:$AA$591,"CKZ Dębica")</f>
        <v>0</v>
      </c>
      <c r="BF38" s="395">
        <f>SUMIFS('1_stopień'!$V$8:$V$591,'1_stopień'!$R$8:$R$591,D38,'1_stopień'!$AA$8:$AA$591,"CKZ Dębicaica")</f>
        <v>0</v>
      </c>
      <c r="BG38" s="394">
        <f>SUMIFS('1_stopień'!$U$8:$U$591,'1_stopień'!$R$8:$R$591,D38,'1_stopień'!$AA$8:$AA$591,"CKZ Gliwice")</f>
        <v>0</v>
      </c>
      <c r="BH38" s="395">
        <f>SUMIFS('1_stopień'!$V$8:$V$591,'1_stopień'!$R$8:$R$591,D38,'1_stopień'!$AA$8:$AA$591,"CKZ Gliwice")</f>
        <v>0</v>
      </c>
      <c r="BI38" s="394">
        <f>SUMIFS('1_stopień'!$U$8:$U$591,'1_stopień'!$R$8:$R$591,D38,'1_stopień'!$AA$8:$AA$591,"szkoła")</f>
        <v>0</v>
      </c>
      <c r="BJ38" s="392">
        <f t="shared" ref="BJ38:BJ69" si="2">SUM(G38:BI38)-BK38</f>
        <v>0</v>
      </c>
      <c r="BK38" s="182">
        <f t="shared" ref="BK38:BK69" si="3">SUM(H38,J38,L38,N38,P38,R38,T38,V38,X38,Z38,AB38,AD38,AF38,AH38,AJ38,AL38,AN38,AP38,AR38,AT38,AV38,AX38,AZ38,BB38,BD38)</f>
        <v>0</v>
      </c>
    </row>
    <row r="39" spans="2:63" hidden="1">
      <c r="B39" s="17" t="s">
        <v>505</v>
      </c>
      <c r="C39" s="18">
        <v>811101</v>
      </c>
      <c r="D39" s="18" t="s">
        <v>604</v>
      </c>
      <c r="E39" s="17" t="s">
        <v>603</v>
      </c>
      <c r="F39" s="397">
        <f>SUMIF('1_stopień'!R$8:R$591,D39,'1_stopień'!U$8:U$591)</f>
        <v>0</v>
      </c>
      <c r="G39" s="394">
        <f>SUMIFS('1_stopień'!$U$8:$U$591,'1_stopień'!$R$8:$R$591,D39,'1_stopień'!$AA$8:$AA$591,"CKZ Bielawa")</f>
        <v>0</v>
      </c>
      <c r="H39" s="396">
        <f>SUMIFS('1_stopień'!$V$8:$V$591,'1_stopień'!$R$8:$R$591,D39,'1_stopień'!$AA$8:$AA$591,"CKZ Bielawa")</f>
        <v>0</v>
      </c>
      <c r="I39" s="394">
        <f>SUMIFS('1_stopień'!$U$8:$U$591,'1_stopień'!$R$8:$R$591,D39,'1_stopień'!$AA$8:$AA$591,"GCKZ Głogów")</f>
        <v>0</v>
      </c>
      <c r="J39" s="395">
        <f>SUMIFS('1_stopień'!$V$8:$V$591,'1_stopień'!$R$8:$R$591,D39,'1_stopień'!$AA$8:$AA$591,"GCKZ Głogów")</f>
        <v>0</v>
      </c>
      <c r="K39" s="394">
        <f>SUMIFS('1_stopień'!$U$8:$U$591,'1_stopień'!$R$8:$R$591,D39,'1_stopień'!$AA$8:$AA$591,"Jelenia Góra")</f>
        <v>0</v>
      </c>
      <c r="L39" s="395">
        <f>SUMIFS('1_stopień'!$V$8:$V$591,'1_stopień'!$R$8:$R$591,D39,'1_stopień'!$AA$8:$AA$591,"Jelenia Góra")</f>
        <v>0</v>
      </c>
      <c r="M39" s="394">
        <f>SUMIFS('1_stopień'!$U$8:$U$591,'1_stopień'!$R$8:$R$591,D39,'1_stopień'!$AA$8:$AA$591,"CKZ Wodzisław Śląski")</f>
        <v>0</v>
      </c>
      <c r="N39" s="395">
        <f>SUMIFS('1_stopień'!$V$8:$V$591,'1_stopień'!$R$8:$R$591,D39,'1_stopień'!$AA$8:$AA$591,"CKZ Wodzisłąw Śląski")</f>
        <v>0</v>
      </c>
      <c r="O39" s="394">
        <f>SUMIFS('1_stopień'!$U$8:$U$591,'1_stopień'!$R$8:$R$591,D39,'1_stopień'!$AA$8:$AA$591,"CKZ Kłodzko")</f>
        <v>0</v>
      </c>
      <c r="P39" s="395">
        <f>SUMIFS('1_stopień'!$V$8:$V$591,'1_stopień'!$R$8:$R$591,D39,'1_stopień'!$AA$8:$AA$591,"CKZ Kłodzko")</f>
        <v>0</v>
      </c>
      <c r="Q39" s="394">
        <f>SUMIFS('1_stopień'!$U$8:$U$591,'1_stopień'!$R$8:$R$591,D39,'1_stopień'!$AA$8:$AA$591,"CKZ Legnica")</f>
        <v>0</v>
      </c>
      <c r="R39" s="395">
        <f>SUMIFS('1_stopień'!$V$8:$V$591,'1_stopień'!$R$8:$R$591,D39,'1_stopień'!$AA$8:$AA$591,"CKZ Legnica")</f>
        <v>0</v>
      </c>
      <c r="S39" s="394">
        <f>SUMIFS('1_stopień'!$U$8:$U$591,'1_stopień'!$R$8:$R$591,D39,'1_stopień'!$AA$8:$AA$591,"CKZ Oleśnica")</f>
        <v>0</v>
      </c>
      <c r="T39" s="395">
        <f>SUMIFS('1_stopień'!$V$8:$V$591,'1_stopień'!$R$8:$R$591,D39,'1_stopień'!$AA$8:$AA$591,"CKZ Oleśnica")</f>
        <v>0</v>
      </c>
      <c r="U39" s="394">
        <f>SUMIFS('1_stopień'!$U$8:$U$591,'1_stopień'!$R$8:$R$591,D39,'1_stopień'!$AA$8:$AA$591,"CKZ Świdnica")</f>
        <v>0</v>
      </c>
      <c r="V39" s="395">
        <f>SUMIFS('1_stopień'!$V$8:$V$591,'1_stopień'!$R$8:$R$591,D39,'1_stopień'!$AA$8:$AA$591,"CKZ Świdnica")</f>
        <v>0</v>
      </c>
      <c r="W39" s="394">
        <f>SUMIFS('1_stopień'!$U$8:$U$591,'1_stopień'!$R$8:$R$591,D39,'1_stopień'!$AA$8:$AA$591,"CKZ Wołów")</f>
        <v>0</v>
      </c>
      <c r="X39" s="395">
        <f>SUMIFS('1_stopień'!$V$8:$V$591,'1_stopień'!$R$8:$R$591,D39,'1_stopień'!$AA$8:$AA$591,"CKZ Wołów")</f>
        <v>0</v>
      </c>
      <c r="Y39" s="394">
        <f>SUMIFS('1_stopień'!$U$8:$U$591,'1_stopień'!$R$8:$R$591,D39,'1_stopień'!$AA$8:$AA$591,"CKZ Ziębice")</f>
        <v>0</v>
      </c>
      <c r="Z39" s="395">
        <f>SUMIFS('1_stopień'!$V$8:$V$591,'1_stopień'!$R$8:$R$591,D39,'1_stopień'!$AA$8:$AA$591,"CKZ Ziębice")</f>
        <v>0</v>
      </c>
      <c r="AA39" s="394">
        <f>SUMIFS('1_stopień'!$U$8:$U$591,'1_stopień'!$R$8:$R$591,D39,'1_stopień'!$AA$8:$AA$591,"CKZ Dobrodzień")</f>
        <v>0</v>
      </c>
      <c r="AB39" s="395">
        <f>SUMIFS('1_stopień'!$V$8:$V$591,'1_stopień'!$R$8:$R$591,D39,'1_stopień'!$AA$8:$AA$591,"CKZ Dobrodzień")</f>
        <v>0</v>
      </c>
      <c r="AC39" s="394">
        <f>SUMIFS('1_stopień'!$U$8:$U$591,'1_stopień'!$R$8:$R$591,D39,'1_stopień'!$AA$8:$AA$591,"TOYOTA")</f>
        <v>0</v>
      </c>
      <c r="AD39" s="395">
        <f>SUMIFS('1_stopień'!$V$8:$V$591,'1_stopień'!$R$8:$R$591,D39,'1_stopień'!$AA$8:$AA$591,"TOYOTA")</f>
        <v>0</v>
      </c>
      <c r="AE39" s="394">
        <f>SUMIFS('1_stopień'!$U$8:$U$591,'1_stopień'!$R$8:$R$591,D39,'1_stopień'!$AA$8:$AA$591,"CKZ Kędzierzyn-Koźle")</f>
        <v>0</v>
      </c>
      <c r="AF39" s="395">
        <f>SUMIFS('1_stopień'!$V$8:$V$591,'1_stopień'!$R$8:$R$591,D39,'1_stopień'!$AA$8:$AA$591,"CKZ Kędzierzyn-Koźle")</f>
        <v>0</v>
      </c>
      <c r="AG39" s="394">
        <f>SUMIFS('1_stopień'!$U$8:$U$591,'1_stopień'!$R$8:$R$591,D39,'1_stopień'!$AA$8:$AA$591,"ZSB Bolesławiec")</f>
        <v>0</v>
      </c>
      <c r="AH39" s="395">
        <f>SUMIFS('1_stopień'!$V$8:$V$591,'1_stopień'!$R$8:$R$591,D39,'1_stopień'!$AA$8:$AA$591,"ZSB Bolesławiec")</f>
        <v>0</v>
      </c>
      <c r="AI39" s="394">
        <f>SUMIFS('1_stopień'!$U$8:$U$591,'1_stopień'!$R$8:$R$591,D39,'1_stopień'!$AA$8:$AA$591,"CKZ Krotoszyn")</f>
        <v>0</v>
      </c>
      <c r="AJ39" s="395">
        <f>SUMIFS('1_stopień'!$V$8:$V$591,'1_stopień'!$R$8:$R$591,D39,'1_stopień'!$AA$8:$AA$591,"CKZ Krotoszyn")</f>
        <v>0</v>
      </c>
      <c r="AK39" s="394">
        <f>SUMIFS('1_stopień'!$U$8:$U$591,'1_stopień'!$R$8:$R$591,D39,'1_stopień'!$AA$8:$AA$591,"CKZ Olkusz")</f>
        <v>0</v>
      </c>
      <c r="AL39" s="395">
        <f>SUMIFS('1_stopień'!$V$8:$V$591,'1_stopień'!$R$8:$R$591,D39,'1_stopień'!$AA$8:$AA$591,"CKZ Olkusz")</f>
        <v>0</v>
      </c>
      <c r="AM39" s="394">
        <f>SUMIFS('1_stopień'!$U$8:$U$591,'1_stopień'!$R$8:$R$591,D39,'1_stopień'!$AA$8:$AA$591,"CKZ Wschowa")</f>
        <v>0</v>
      </c>
      <c r="AN39" s="395">
        <f>SUMIFS('1_stopień'!$V$8:$V$591,'1_stopień'!$R$8:$R$591,D39,'1_stopień'!$AA$8:$AA$591,"CKZ Wschowa")</f>
        <v>0</v>
      </c>
      <c r="AO39" s="394">
        <f>SUMIFS('1_stopień'!$U$8:$U$591,'1_stopień'!$R$8:$R$591,D39,'1_stopień'!$AA$8:$AA$591,"CKZ Zielona Góra")</f>
        <v>0</v>
      </c>
      <c r="AP39" s="395">
        <f>SUMIFS('1_stopień'!$V$8:$V$591,'1_stopień'!$R$8:$R$591,D39,'1_stopień'!$AA$8:$AA$591,"CKZ Zielona Góra")</f>
        <v>0</v>
      </c>
      <c r="AQ39" s="394">
        <f>SUMIFS('1_stopień'!$U$8:$U$591,'1_stopień'!$R$8:$R$591,D39,'1_stopień'!$AA$8:$AA$591,"Rzemieślnicza Wałbrzych")</f>
        <v>0</v>
      </c>
      <c r="AR39" s="395">
        <f>SUMIFS('1_stopień'!$V$8:$V$591,'1_stopień'!$R$8:$R$591,D39,'1_stopień'!$AA$8:$AA$591,"Rzemieślnicza Wałbrzych")</f>
        <v>0</v>
      </c>
      <c r="AS39" s="394">
        <f>SUMIFS('1_stopień'!$U$8:$U$591,'1_stopień'!$R$8:$R$591,D39,'1_stopień'!$AA$8:$AA$591,"CKZ Mosina")</f>
        <v>0</v>
      </c>
      <c r="AT39" s="395">
        <f>SUMIFS('1_stopień'!$V$8:$V$591,'1_stopień'!$R$8:$R$591,D39,'1_stopień'!$AA$8:$AA$591,"CKZ Mosina")</f>
        <v>0</v>
      </c>
      <c r="AU39" s="394">
        <f>SUMIFS('1_stopień'!$U$8:$U$591,'1_stopień'!$R$8:$R$591,D39,'1_stopień'!$AA$8:$AA$591,"CKZ Słupsk")</f>
        <v>0</v>
      </c>
      <c r="AV39" s="395">
        <f>SUMIFS('1_stopień'!$V$8:$V$591,'1_stopień'!$R$8:$R$591,D39,'1_stopień'!$AA$8:$AA$591,"CKZ Słupsk")</f>
        <v>0</v>
      </c>
      <c r="AW39" s="394">
        <f>SUMIFS('1_stopień'!$U$8:$U$591,'1_stopień'!$R$8:$R$591,D39,'1_stopień'!$AA$8:$AA$591,"CKZ Opole")</f>
        <v>0</v>
      </c>
      <c r="AX39" s="395">
        <f>SUMIFS('1_stopień'!$V$8:$V$591,'1_stopień'!$R$8:$R$591,D39,'1_stopień'!$AA$8:$AA$591,"CKZ Opole")</f>
        <v>0</v>
      </c>
      <c r="AY39" s="394">
        <f>SUMIFS('1_stopień'!$U$8:$U$591,'1_stopień'!$R$8:$R$591,D39,'1_stopień'!$AA$8:$AA$591,"CKZ Nowy Targ")</f>
        <v>0</v>
      </c>
      <c r="AZ39" s="395">
        <f>SUMIFS('1_stopień'!$V$8:$V$591,'1_stopień'!$R$8:$R$591,D39,'1_stopień'!$AA$8:$AA$591,"CKZ Nowy Targ")</f>
        <v>0</v>
      </c>
      <c r="BA39" s="394">
        <f>SUMIFS('1_stopień'!$U$8:$U$591,'1_stopień'!$R$8:$R$591,D39,'1_stopień'!$AA$8:$AA$591,"Brzeg Dolny")</f>
        <v>0</v>
      </c>
      <c r="BB39" s="395">
        <f>SUMIFS('1_stopień'!$V$8:$V$591,'1_stopień'!$R$8:$R$591,D39,'1_stopień'!$AA$8:$AA$591,"Brzeg Dolny")</f>
        <v>0</v>
      </c>
      <c r="BC39" s="394">
        <f>SUMIFS('1_stopień'!$U$8:$U$591,'1_stopień'!$R$8:$R$591,D39,'1_stopień'!$AA$8:$AA$591,"CKZ Gniezno")</f>
        <v>0</v>
      </c>
      <c r="BD39" s="395">
        <f>SUMIFS('1_stopień'!$V$8:$V$591,'1_stopień'!$R$8:$R$591,D39,'1_stopień'!$AA$8:$AA$591,"CKZ Gniezno")</f>
        <v>0</v>
      </c>
      <c r="BE39" s="394">
        <f>SUMIFS('1_stopień'!$U$8:$U$591,'1_stopień'!$R$8:$R$591,D39,'1_stopień'!$AA$8:$AA$591,"CKZ Dębica")</f>
        <v>0</v>
      </c>
      <c r="BF39" s="395">
        <f>SUMIFS('1_stopień'!$V$8:$V$591,'1_stopień'!$R$8:$R$591,D39,'1_stopień'!$AA$8:$AA$591,"CKZ Dębicaica")</f>
        <v>0</v>
      </c>
      <c r="BG39" s="394">
        <f>SUMIFS('1_stopień'!$U$8:$U$591,'1_stopień'!$R$8:$R$591,D39,'1_stopień'!$AA$8:$AA$591,"CKZ Gliwice")</f>
        <v>0</v>
      </c>
      <c r="BH39" s="395">
        <f>SUMIFS('1_stopień'!$V$8:$V$591,'1_stopień'!$R$8:$R$591,D39,'1_stopień'!$AA$8:$AA$591,"CKZ Gliwice")</f>
        <v>0</v>
      </c>
      <c r="BI39" s="394">
        <f>SUMIFS('1_stopień'!$U$8:$U$591,'1_stopień'!$R$8:$R$591,D39,'1_stopień'!$AA$8:$AA$591,"szkoła")</f>
        <v>0</v>
      </c>
      <c r="BJ39" s="392">
        <f t="shared" si="2"/>
        <v>0</v>
      </c>
      <c r="BK39" s="182">
        <f t="shared" si="3"/>
        <v>0</v>
      </c>
    </row>
    <row r="40" spans="2:63" ht="22.5" hidden="1">
      <c r="B40" s="17" t="s">
        <v>506</v>
      </c>
      <c r="C40" s="18">
        <v>811102</v>
      </c>
      <c r="D40" s="18" t="s">
        <v>606</v>
      </c>
      <c r="E40" s="17" t="s">
        <v>605</v>
      </c>
      <c r="F40" s="397">
        <f>SUMIF('1_stopień'!R$8:R$591,D40,'1_stopień'!U$8:U$591)</f>
        <v>0</v>
      </c>
      <c r="G40" s="394">
        <f>SUMIFS('1_stopień'!$U$8:$U$591,'1_stopień'!$R$8:$R$591,D40,'1_stopień'!$AA$8:$AA$591,"CKZ Bielawa")</f>
        <v>0</v>
      </c>
      <c r="H40" s="396">
        <f>SUMIFS('1_stopień'!$V$8:$V$591,'1_stopień'!$R$8:$R$591,D40,'1_stopień'!$AA$8:$AA$591,"CKZ Bielawa")</f>
        <v>0</v>
      </c>
      <c r="I40" s="394">
        <f>SUMIFS('1_stopień'!$U$8:$U$591,'1_stopień'!$R$8:$R$591,D40,'1_stopień'!$AA$8:$AA$591,"GCKZ Głogów")</f>
        <v>0</v>
      </c>
      <c r="J40" s="395">
        <f>SUMIFS('1_stopień'!$V$8:$V$591,'1_stopień'!$R$8:$R$591,D40,'1_stopień'!$AA$8:$AA$591,"GCKZ Głogów")</f>
        <v>0</v>
      </c>
      <c r="K40" s="394">
        <f>SUMIFS('1_stopień'!$U$8:$U$591,'1_stopień'!$R$8:$R$591,D40,'1_stopień'!$AA$8:$AA$591,"Jelenia Góra")</f>
        <v>0</v>
      </c>
      <c r="L40" s="395">
        <f>SUMIFS('1_stopień'!$V$8:$V$591,'1_stopień'!$R$8:$R$591,D40,'1_stopień'!$AA$8:$AA$591,"Jelenia Góra")</f>
        <v>0</v>
      </c>
      <c r="M40" s="394">
        <f>SUMIFS('1_stopień'!$U$8:$U$591,'1_stopień'!$R$8:$R$591,D40,'1_stopień'!$AA$8:$AA$591,"CKZ Wodzisław Śląski")</f>
        <v>0</v>
      </c>
      <c r="N40" s="395">
        <f>SUMIFS('1_stopień'!$V$8:$V$591,'1_stopień'!$R$8:$R$591,D40,'1_stopień'!$AA$8:$AA$591,"CKZ Wodzisłąw Śląski")</f>
        <v>0</v>
      </c>
      <c r="O40" s="394">
        <f>SUMIFS('1_stopień'!$U$8:$U$591,'1_stopień'!$R$8:$R$591,D40,'1_stopień'!$AA$8:$AA$591,"CKZ Kłodzko")</f>
        <v>0</v>
      </c>
      <c r="P40" s="395">
        <f>SUMIFS('1_stopień'!$V$8:$V$591,'1_stopień'!$R$8:$R$591,D40,'1_stopień'!$AA$8:$AA$591,"CKZ Kłodzko")</f>
        <v>0</v>
      </c>
      <c r="Q40" s="394">
        <f>SUMIFS('1_stopień'!$U$8:$U$591,'1_stopień'!$R$8:$R$591,D40,'1_stopień'!$AA$8:$AA$591,"CKZ Legnica")</f>
        <v>0</v>
      </c>
      <c r="R40" s="395">
        <f>SUMIFS('1_stopień'!$V$8:$V$591,'1_stopień'!$R$8:$R$591,D40,'1_stopień'!$AA$8:$AA$591,"CKZ Legnica")</f>
        <v>0</v>
      </c>
      <c r="S40" s="394">
        <f>SUMIFS('1_stopień'!$U$8:$U$591,'1_stopień'!$R$8:$R$591,D40,'1_stopień'!$AA$8:$AA$591,"CKZ Oleśnica")</f>
        <v>0</v>
      </c>
      <c r="T40" s="395">
        <f>SUMIFS('1_stopień'!$V$8:$V$591,'1_stopień'!$R$8:$R$591,D40,'1_stopień'!$AA$8:$AA$591,"CKZ Oleśnica")</f>
        <v>0</v>
      </c>
      <c r="U40" s="394">
        <f>SUMIFS('1_stopień'!$U$8:$U$591,'1_stopień'!$R$8:$R$591,D40,'1_stopień'!$AA$8:$AA$591,"CKZ Świdnica")</f>
        <v>0</v>
      </c>
      <c r="V40" s="395">
        <f>SUMIFS('1_stopień'!$V$8:$V$591,'1_stopień'!$R$8:$R$591,D40,'1_stopień'!$AA$8:$AA$591,"CKZ Świdnica")</f>
        <v>0</v>
      </c>
      <c r="W40" s="394">
        <f>SUMIFS('1_stopień'!$U$8:$U$591,'1_stopień'!$R$8:$R$591,D40,'1_stopień'!$AA$8:$AA$591,"CKZ Wołów")</f>
        <v>0</v>
      </c>
      <c r="X40" s="395">
        <f>SUMIFS('1_stopień'!$V$8:$V$591,'1_stopień'!$R$8:$R$591,D40,'1_stopień'!$AA$8:$AA$591,"CKZ Wołów")</f>
        <v>0</v>
      </c>
      <c r="Y40" s="394">
        <f>SUMIFS('1_stopień'!$U$8:$U$591,'1_stopień'!$R$8:$R$591,D40,'1_stopień'!$AA$8:$AA$591,"CKZ Ziębice")</f>
        <v>0</v>
      </c>
      <c r="Z40" s="395">
        <f>SUMIFS('1_stopień'!$V$8:$V$591,'1_stopień'!$R$8:$R$591,D40,'1_stopień'!$AA$8:$AA$591,"CKZ Ziębice")</f>
        <v>0</v>
      </c>
      <c r="AA40" s="394">
        <f>SUMIFS('1_stopień'!$U$8:$U$591,'1_stopień'!$R$8:$R$591,D40,'1_stopień'!$AA$8:$AA$591,"CKZ Dobrodzień")</f>
        <v>0</v>
      </c>
      <c r="AB40" s="395">
        <f>SUMIFS('1_stopień'!$V$8:$V$591,'1_stopień'!$R$8:$R$591,D40,'1_stopień'!$AA$8:$AA$591,"CKZ Dobrodzień")</f>
        <v>0</v>
      </c>
      <c r="AC40" s="394">
        <f>SUMIFS('1_stopień'!$U$8:$U$591,'1_stopień'!$R$8:$R$591,D40,'1_stopień'!$AA$8:$AA$591,"TOYOTA")</f>
        <v>0</v>
      </c>
      <c r="AD40" s="395">
        <f>SUMIFS('1_stopień'!$V$8:$V$591,'1_stopień'!$R$8:$R$591,D40,'1_stopień'!$AA$8:$AA$591,"TOYOTA")</f>
        <v>0</v>
      </c>
      <c r="AE40" s="394">
        <f>SUMIFS('1_stopień'!$U$8:$U$591,'1_stopień'!$R$8:$R$591,D40,'1_stopień'!$AA$8:$AA$591,"CKZ Kędzierzyn-Koźle")</f>
        <v>0</v>
      </c>
      <c r="AF40" s="395">
        <f>SUMIFS('1_stopień'!$V$8:$V$591,'1_stopień'!$R$8:$R$591,D40,'1_stopień'!$AA$8:$AA$591,"CKZ Kędzierzyn-Koźle")</f>
        <v>0</v>
      </c>
      <c r="AG40" s="394">
        <f>SUMIFS('1_stopień'!$U$8:$U$591,'1_stopień'!$R$8:$R$591,D40,'1_stopień'!$AA$8:$AA$591,"ZSB Bolesławiec")</f>
        <v>0</v>
      </c>
      <c r="AH40" s="395">
        <f>SUMIFS('1_stopień'!$V$8:$V$591,'1_stopień'!$R$8:$R$591,D40,'1_stopień'!$AA$8:$AA$591,"ZSB Bolesławiec")</f>
        <v>0</v>
      </c>
      <c r="AI40" s="394">
        <f>SUMIFS('1_stopień'!$U$8:$U$591,'1_stopień'!$R$8:$R$591,D40,'1_stopień'!$AA$8:$AA$591,"CKZ Krotoszyn")</f>
        <v>0</v>
      </c>
      <c r="AJ40" s="395">
        <f>SUMIFS('1_stopień'!$V$8:$V$591,'1_stopień'!$R$8:$R$591,D40,'1_stopień'!$AA$8:$AA$591,"CKZ Krotoszyn")</f>
        <v>0</v>
      </c>
      <c r="AK40" s="394">
        <f>SUMIFS('1_stopień'!$U$8:$U$591,'1_stopień'!$R$8:$R$591,D40,'1_stopień'!$AA$8:$AA$591,"CKZ Olkusz")</f>
        <v>0</v>
      </c>
      <c r="AL40" s="395">
        <f>SUMIFS('1_stopień'!$V$8:$V$591,'1_stopień'!$R$8:$R$591,D40,'1_stopień'!$AA$8:$AA$591,"CKZ Olkusz")</f>
        <v>0</v>
      </c>
      <c r="AM40" s="394">
        <f>SUMIFS('1_stopień'!$U$8:$U$591,'1_stopień'!$R$8:$R$591,D40,'1_stopień'!$AA$8:$AA$591,"CKZ Wschowa")</f>
        <v>0</v>
      </c>
      <c r="AN40" s="395">
        <f>SUMIFS('1_stopień'!$V$8:$V$591,'1_stopień'!$R$8:$R$591,D40,'1_stopień'!$AA$8:$AA$591,"CKZ Wschowa")</f>
        <v>0</v>
      </c>
      <c r="AO40" s="394">
        <f>SUMIFS('1_stopień'!$U$8:$U$591,'1_stopień'!$R$8:$R$591,D40,'1_stopień'!$AA$8:$AA$591,"CKZ Zielona Góra")</f>
        <v>0</v>
      </c>
      <c r="AP40" s="395">
        <f>SUMIFS('1_stopień'!$V$8:$V$591,'1_stopień'!$R$8:$R$591,D40,'1_stopień'!$AA$8:$AA$591,"CKZ Zielona Góra")</f>
        <v>0</v>
      </c>
      <c r="AQ40" s="394">
        <f>SUMIFS('1_stopień'!$U$8:$U$591,'1_stopień'!$R$8:$R$591,D40,'1_stopień'!$AA$8:$AA$591,"Rzemieślnicza Wałbrzych")</f>
        <v>0</v>
      </c>
      <c r="AR40" s="395">
        <f>SUMIFS('1_stopień'!$V$8:$V$591,'1_stopień'!$R$8:$R$591,D40,'1_stopień'!$AA$8:$AA$591,"Rzemieślnicza Wałbrzych")</f>
        <v>0</v>
      </c>
      <c r="AS40" s="394">
        <f>SUMIFS('1_stopień'!$U$8:$U$591,'1_stopień'!$R$8:$R$591,D40,'1_stopień'!$AA$8:$AA$591,"CKZ Mosina")</f>
        <v>0</v>
      </c>
      <c r="AT40" s="395">
        <f>SUMIFS('1_stopień'!$V$8:$V$591,'1_stopień'!$R$8:$R$591,D40,'1_stopień'!$AA$8:$AA$591,"CKZ Mosina")</f>
        <v>0</v>
      </c>
      <c r="AU40" s="394">
        <f>SUMIFS('1_stopień'!$U$8:$U$591,'1_stopień'!$R$8:$R$591,D40,'1_stopień'!$AA$8:$AA$591,"CKZ Słupsk")</f>
        <v>0</v>
      </c>
      <c r="AV40" s="395">
        <f>SUMIFS('1_stopień'!$V$8:$V$591,'1_stopień'!$R$8:$R$591,D40,'1_stopień'!$AA$8:$AA$591,"CKZ Słupsk")</f>
        <v>0</v>
      </c>
      <c r="AW40" s="394">
        <f>SUMIFS('1_stopień'!$U$8:$U$591,'1_stopień'!$R$8:$R$591,D40,'1_stopień'!$AA$8:$AA$591,"CKZ Opole")</f>
        <v>0</v>
      </c>
      <c r="AX40" s="395">
        <f>SUMIFS('1_stopień'!$V$8:$V$591,'1_stopień'!$R$8:$R$591,D40,'1_stopień'!$AA$8:$AA$591,"CKZ Opole")</f>
        <v>0</v>
      </c>
      <c r="AY40" s="394">
        <f>SUMIFS('1_stopień'!$U$8:$U$591,'1_stopień'!$R$8:$R$591,D40,'1_stopień'!$AA$8:$AA$591,"CKZ Nowy Targ")</f>
        <v>0</v>
      </c>
      <c r="AZ40" s="395">
        <f>SUMIFS('1_stopień'!$V$8:$V$591,'1_stopień'!$R$8:$R$591,D40,'1_stopień'!$AA$8:$AA$591,"CKZ Nowy Targ")</f>
        <v>0</v>
      </c>
      <c r="BA40" s="394">
        <f>SUMIFS('1_stopień'!$U$8:$U$591,'1_stopień'!$R$8:$R$591,D40,'1_stopień'!$AA$8:$AA$591,"Brzeg Dolny")</f>
        <v>0</v>
      </c>
      <c r="BB40" s="395">
        <f>SUMIFS('1_stopień'!$V$8:$V$591,'1_stopień'!$R$8:$R$591,D40,'1_stopień'!$AA$8:$AA$591,"Brzeg Dolny")</f>
        <v>0</v>
      </c>
      <c r="BC40" s="394">
        <f>SUMIFS('1_stopień'!$U$8:$U$591,'1_stopień'!$R$8:$R$591,D40,'1_stopień'!$AA$8:$AA$591,"CKZ Gniezno")</f>
        <v>0</v>
      </c>
      <c r="BD40" s="395">
        <f>SUMIFS('1_stopień'!$V$8:$V$591,'1_stopień'!$R$8:$R$591,D40,'1_stopień'!$AA$8:$AA$591,"CKZ Gniezno")</f>
        <v>0</v>
      </c>
      <c r="BE40" s="394">
        <f>SUMIFS('1_stopień'!$U$8:$U$591,'1_stopień'!$R$8:$R$591,D40,'1_stopień'!$AA$8:$AA$591,"CKZ Dębica")</f>
        <v>0</v>
      </c>
      <c r="BF40" s="395">
        <f>SUMIFS('1_stopień'!$V$8:$V$591,'1_stopień'!$R$8:$R$591,D40,'1_stopień'!$AA$8:$AA$591,"CKZ Dębicaica")</f>
        <v>0</v>
      </c>
      <c r="BG40" s="394">
        <f>SUMIFS('1_stopień'!$U$8:$U$591,'1_stopień'!$R$8:$R$591,D40,'1_stopień'!$AA$8:$AA$591,"CKZ Gliwice")</f>
        <v>0</v>
      </c>
      <c r="BH40" s="395">
        <f>SUMIFS('1_stopień'!$V$8:$V$591,'1_stopień'!$R$8:$R$591,D40,'1_stopień'!$AA$8:$AA$591,"CKZ Gliwice")</f>
        <v>0</v>
      </c>
      <c r="BI40" s="394">
        <f>SUMIFS('1_stopień'!$U$8:$U$591,'1_stopień'!$R$8:$R$591,D40,'1_stopień'!$AA$8:$AA$591,"szkoła")</f>
        <v>0</v>
      </c>
      <c r="BJ40" s="392">
        <f t="shared" si="2"/>
        <v>0</v>
      </c>
      <c r="BK40" s="182">
        <f t="shared" si="3"/>
        <v>0</v>
      </c>
    </row>
    <row r="41" spans="2:63" ht="15.75" hidden="1" customHeight="1">
      <c r="B41" s="17" t="s">
        <v>507</v>
      </c>
      <c r="C41" s="18">
        <v>811112</v>
      </c>
      <c r="D41" s="18" t="s">
        <v>1013</v>
      </c>
      <c r="E41" s="17" t="s">
        <v>607</v>
      </c>
      <c r="F41" s="397">
        <f>SUMIF('1_stopień'!R$8:R$591,D41,'1_stopień'!U$8:U$591)</f>
        <v>0</v>
      </c>
      <c r="G41" s="394">
        <f>SUMIFS('1_stopień'!$U$8:$U$591,'1_stopień'!$R$8:$R$591,D41,'1_stopień'!$AA$8:$AA$591,"CKZ Bielawa")</f>
        <v>0</v>
      </c>
      <c r="H41" s="396">
        <f>SUMIFS('1_stopień'!$V$8:$V$591,'1_stopień'!$R$8:$R$591,D41,'1_stopień'!$AA$8:$AA$591,"CKZ Bielawa")</f>
        <v>0</v>
      </c>
      <c r="I41" s="394">
        <f>SUMIFS('1_stopień'!$U$8:$U$591,'1_stopień'!$R$8:$R$591,D41,'1_stopień'!$AA$8:$AA$591,"GCKZ Głogów")</f>
        <v>0</v>
      </c>
      <c r="J41" s="395">
        <f>SUMIFS('1_stopień'!$V$8:$V$591,'1_stopień'!$R$8:$R$591,D41,'1_stopień'!$AA$8:$AA$591,"GCKZ Głogów")</f>
        <v>0</v>
      </c>
      <c r="K41" s="394">
        <f>SUMIFS('1_stopień'!$U$8:$U$591,'1_stopień'!$R$8:$R$591,D41,'1_stopień'!$AA$8:$AA$591,"Jelenia Góra")</f>
        <v>0</v>
      </c>
      <c r="L41" s="395">
        <f>SUMIFS('1_stopień'!$V$8:$V$591,'1_stopień'!$R$8:$R$591,D41,'1_stopień'!$AA$8:$AA$591,"Jelenia Góra")</f>
        <v>0</v>
      </c>
      <c r="M41" s="394">
        <f>SUMIFS('1_stopień'!$U$8:$U$591,'1_stopień'!$R$8:$R$591,D41,'1_stopień'!$AA$8:$AA$591,"CKZ Wodzisław Śląski")</f>
        <v>0</v>
      </c>
      <c r="N41" s="395">
        <f>SUMIFS('1_stopień'!$V$8:$V$591,'1_stopień'!$R$8:$R$591,D41,'1_stopień'!$AA$8:$AA$591,"CKZ Wodzisłąw Śląski")</f>
        <v>0</v>
      </c>
      <c r="O41" s="394">
        <f>SUMIFS('1_stopień'!$U$8:$U$591,'1_stopień'!$R$8:$R$591,D41,'1_stopień'!$AA$8:$AA$591,"CKZ Kłodzko")</f>
        <v>0</v>
      </c>
      <c r="P41" s="395">
        <f>SUMIFS('1_stopień'!$V$8:$V$591,'1_stopień'!$R$8:$R$591,D41,'1_stopień'!$AA$8:$AA$591,"CKZ Kłodzko")</f>
        <v>0</v>
      </c>
      <c r="Q41" s="394">
        <f>SUMIFS('1_stopień'!$U$8:$U$591,'1_stopień'!$R$8:$R$591,D41,'1_stopień'!$AA$8:$AA$591,"CKZ Legnica")</f>
        <v>0</v>
      </c>
      <c r="R41" s="395">
        <f>SUMIFS('1_stopień'!$V$8:$V$591,'1_stopień'!$R$8:$R$591,D41,'1_stopień'!$AA$8:$AA$591,"CKZ Legnica")</f>
        <v>0</v>
      </c>
      <c r="S41" s="394">
        <f>SUMIFS('1_stopień'!$U$8:$U$591,'1_stopień'!$R$8:$R$591,D41,'1_stopień'!$AA$8:$AA$591,"CKZ Oleśnica")</f>
        <v>0</v>
      </c>
      <c r="T41" s="395">
        <f>SUMIFS('1_stopień'!$V$8:$V$591,'1_stopień'!$R$8:$R$591,D41,'1_stopień'!$AA$8:$AA$591,"CKZ Oleśnica")</f>
        <v>0</v>
      </c>
      <c r="U41" s="394">
        <f>SUMIFS('1_stopień'!$U$8:$U$591,'1_stopień'!$R$8:$R$591,D41,'1_stopień'!$AA$8:$AA$591,"CKZ Świdnica")</f>
        <v>0</v>
      </c>
      <c r="V41" s="395">
        <f>SUMIFS('1_stopień'!$V$8:$V$591,'1_stopień'!$R$8:$R$591,D41,'1_stopień'!$AA$8:$AA$591,"CKZ Świdnica")</f>
        <v>0</v>
      </c>
      <c r="W41" s="394">
        <f>SUMIFS('1_stopień'!$U$8:$U$591,'1_stopień'!$R$8:$R$591,D41,'1_stopień'!$AA$8:$AA$591,"CKZ Wołów")</f>
        <v>0</v>
      </c>
      <c r="X41" s="395">
        <f>SUMIFS('1_stopień'!$V$8:$V$591,'1_stopień'!$R$8:$R$591,D41,'1_stopień'!$AA$8:$AA$591,"CKZ Wołów")</f>
        <v>0</v>
      </c>
      <c r="Y41" s="394">
        <f>SUMIFS('1_stopień'!$U$8:$U$591,'1_stopień'!$R$8:$R$591,D41,'1_stopień'!$AA$8:$AA$591,"CKZ Ziębice")</f>
        <v>0</v>
      </c>
      <c r="Z41" s="395">
        <f>SUMIFS('1_stopień'!$V$8:$V$591,'1_stopień'!$R$8:$R$591,D41,'1_stopień'!$AA$8:$AA$591,"CKZ Ziębice")</f>
        <v>0</v>
      </c>
      <c r="AA41" s="394">
        <f>SUMIFS('1_stopień'!$U$8:$U$591,'1_stopień'!$R$8:$R$591,D41,'1_stopień'!$AA$8:$AA$591,"CKZ Dobrodzień")</f>
        <v>0</v>
      </c>
      <c r="AB41" s="395">
        <f>SUMIFS('1_stopień'!$V$8:$V$591,'1_stopień'!$R$8:$R$591,D41,'1_stopień'!$AA$8:$AA$591,"CKZ Dobrodzień")</f>
        <v>0</v>
      </c>
      <c r="AC41" s="394">
        <f>SUMIFS('1_stopień'!$U$8:$U$591,'1_stopień'!$R$8:$R$591,D41,'1_stopień'!$AA$8:$AA$591,"TOYOTA")</f>
        <v>0</v>
      </c>
      <c r="AD41" s="395">
        <f>SUMIFS('1_stopień'!$V$8:$V$591,'1_stopień'!$R$8:$R$591,D41,'1_stopień'!$AA$8:$AA$591,"TOYOTA")</f>
        <v>0</v>
      </c>
      <c r="AE41" s="394">
        <f>SUMIFS('1_stopień'!$U$8:$U$591,'1_stopień'!$R$8:$R$591,D41,'1_stopień'!$AA$8:$AA$591,"CKZ Kędzierzyn-Koźle")</f>
        <v>0</v>
      </c>
      <c r="AF41" s="395">
        <f>SUMIFS('1_stopień'!$V$8:$V$591,'1_stopień'!$R$8:$R$591,D41,'1_stopień'!$AA$8:$AA$591,"CKZ Kędzierzyn-Koźle")</f>
        <v>0</v>
      </c>
      <c r="AG41" s="394">
        <f>SUMIFS('1_stopień'!$U$8:$U$591,'1_stopień'!$R$8:$R$591,D41,'1_stopień'!$AA$8:$AA$591,"ZSB Bolesławiec")</f>
        <v>0</v>
      </c>
      <c r="AH41" s="395">
        <f>SUMIFS('1_stopień'!$V$8:$V$591,'1_stopień'!$R$8:$R$591,D41,'1_stopień'!$AA$8:$AA$591,"ZSB Bolesławiec")</f>
        <v>0</v>
      </c>
      <c r="AI41" s="394">
        <f>SUMIFS('1_stopień'!$U$8:$U$591,'1_stopień'!$R$8:$R$591,D41,'1_stopień'!$AA$8:$AA$591,"CKZ Krotoszyn")</f>
        <v>0</v>
      </c>
      <c r="AJ41" s="395">
        <f>SUMIFS('1_stopień'!$V$8:$V$591,'1_stopień'!$R$8:$R$591,D41,'1_stopień'!$AA$8:$AA$591,"CKZ Krotoszyn")</f>
        <v>0</v>
      </c>
      <c r="AK41" s="394">
        <f>SUMIFS('1_stopień'!$U$8:$U$591,'1_stopień'!$R$8:$R$591,D41,'1_stopień'!$AA$8:$AA$591,"CKZ Olkusz")</f>
        <v>0</v>
      </c>
      <c r="AL41" s="395">
        <f>SUMIFS('1_stopień'!$V$8:$V$591,'1_stopień'!$R$8:$R$591,D41,'1_stopień'!$AA$8:$AA$591,"CKZ Olkusz")</f>
        <v>0</v>
      </c>
      <c r="AM41" s="394">
        <f>SUMIFS('1_stopień'!$U$8:$U$591,'1_stopień'!$R$8:$R$591,D41,'1_stopień'!$AA$8:$AA$591,"CKZ Wschowa")</f>
        <v>0</v>
      </c>
      <c r="AN41" s="395">
        <f>SUMIFS('1_stopień'!$V$8:$V$591,'1_stopień'!$R$8:$R$591,D41,'1_stopień'!$AA$8:$AA$591,"CKZ Wschowa")</f>
        <v>0</v>
      </c>
      <c r="AO41" s="394">
        <f>SUMIFS('1_stopień'!$U$8:$U$591,'1_stopień'!$R$8:$R$591,D41,'1_stopień'!$AA$8:$AA$591,"CKZ Zielona Góra")</f>
        <v>0</v>
      </c>
      <c r="AP41" s="395">
        <f>SUMIFS('1_stopień'!$V$8:$V$591,'1_stopień'!$R$8:$R$591,D41,'1_stopień'!$AA$8:$AA$591,"CKZ Zielona Góra")</f>
        <v>0</v>
      </c>
      <c r="AQ41" s="394">
        <f>SUMIFS('1_stopień'!$U$8:$U$591,'1_stopień'!$R$8:$R$591,D41,'1_stopień'!$AA$8:$AA$591,"Rzemieślnicza Wałbrzych")</f>
        <v>0</v>
      </c>
      <c r="AR41" s="395">
        <f>SUMIFS('1_stopień'!$V$8:$V$591,'1_stopień'!$R$8:$R$591,D41,'1_stopień'!$AA$8:$AA$591,"Rzemieślnicza Wałbrzych")</f>
        <v>0</v>
      </c>
      <c r="AS41" s="394">
        <f>SUMIFS('1_stopień'!$U$8:$U$591,'1_stopień'!$R$8:$R$591,D41,'1_stopień'!$AA$8:$AA$591,"CKZ Mosina")</f>
        <v>0</v>
      </c>
      <c r="AT41" s="395">
        <f>SUMIFS('1_stopień'!$V$8:$V$591,'1_stopień'!$R$8:$R$591,D41,'1_stopień'!$AA$8:$AA$591,"CKZ Mosina")</f>
        <v>0</v>
      </c>
      <c r="AU41" s="394">
        <f>SUMIFS('1_stopień'!$U$8:$U$591,'1_stopień'!$R$8:$R$591,D41,'1_stopień'!$AA$8:$AA$591,"CKZ Słupsk")</f>
        <v>0</v>
      </c>
      <c r="AV41" s="395">
        <f>SUMIFS('1_stopień'!$V$8:$V$591,'1_stopień'!$R$8:$R$591,D41,'1_stopień'!$AA$8:$AA$591,"CKZ Słupsk")</f>
        <v>0</v>
      </c>
      <c r="AW41" s="394">
        <f>SUMIFS('1_stopień'!$U$8:$U$591,'1_stopień'!$R$8:$R$591,D41,'1_stopień'!$AA$8:$AA$591,"CKZ Opole")</f>
        <v>0</v>
      </c>
      <c r="AX41" s="395">
        <f>SUMIFS('1_stopień'!$V$8:$V$591,'1_stopień'!$R$8:$R$591,D41,'1_stopień'!$AA$8:$AA$591,"CKZ Opole")</f>
        <v>0</v>
      </c>
      <c r="AY41" s="394">
        <f>SUMIFS('1_stopień'!$U$8:$U$591,'1_stopień'!$R$8:$R$591,D41,'1_stopień'!$AA$8:$AA$591,"CKZ Nowy Targ")</f>
        <v>0</v>
      </c>
      <c r="AZ41" s="395">
        <f>SUMIFS('1_stopień'!$V$8:$V$591,'1_stopień'!$R$8:$R$591,D41,'1_stopień'!$AA$8:$AA$591,"CKZ Nowy Targ")</f>
        <v>0</v>
      </c>
      <c r="BA41" s="394">
        <f>SUMIFS('1_stopień'!$U$8:$U$591,'1_stopień'!$R$8:$R$591,D41,'1_stopień'!$AA$8:$AA$591,"Brzeg Dolny")</f>
        <v>0</v>
      </c>
      <c r="BB41" s="395">
        <f>SUMIFS('1_stopień'!$V$8:$V$591,'1_stopień'!$R$8:$R$591,D41,'1_stopień'!$AA$8:$AA$591,"Brzeg Dolny")</f>
        <v>0</v>
      </c>
      <c r="BC41" s="394">
        <f>SUMIFS('1_stopień'!$U$8:$U$591,'1_stopień'!$R$8:$R$591,D41,'1_stopień'!$AA$8:$AA$591,"CKZ Gniezno")</f>
        <v>0</v>
      </c>
      <c r="BD41" s="395">
        <f>SUMIFS('1_stopień'!$V$8:$V$591,'1_stopień'!$R$8:$R$591,D41,'1_stopień'!$AA$8:$AA$591,"CKZ Gniezno")</f>
        <v>0</v>
      </c>
      <c r="BE41" s="394">
        <f>SUMIFS('1_stopień'!$U$8:$U$591,'1_stopień'!$R$8:$R$591,D41,'1_stopień'!$AA$8:$AA$591,"CKZ Dębica")</f>
        <v>0</v>
      </c>
      <c r="BF41" s="395">
        <f>SUMIFS('1_stopień'!$V$8:$V$591,'1_stopień'!$R$8:$R$591,D41,'1_stopień'!$AA$8:$AA$591,"CKZ Dębicaica")</f>
        <v>0</v>
      </c>
      <c r="BG41" s="394">
        <f>SUMIFS('1_stopień'!$U$8:$U$591,'1_stopień'!$R$8:$R$591,D41,'1_stopień'!$AA$8:$AA$591,"CKZ Gliwice")</f>
        <v>0</v>
      </c>
      <c r="BH41" s="395">
        <f>SUMIFS('1_stopień'!$V$8:$V$591,'1_stopień'!$R$8:$R$591,D41,'1_stopień'!$AA$8:$AA$591,"CKZ Gliwice")</f>
        <v>0</v>
      </c>
      <c r="BI41" s="394">
        <f>SUMIFS('1_stopień'!$U$8:$U$591,'1_stopień'!$R$8:$R$591,D41,'1_stopień'!$AA$8:$AA$591,"szkoła")</f>
        <v>0</v>
      </c>
      <c r="BJ41" s="392">
        <f t="shared" si="2"/>
        <v>0</v>
      </c>
      <c r="BK41" s="182">
        <f t="shared" si="3"/>
        <v>0</v>
      </c>
    </row>
    <row r="42" spans="2:63" ht="22.5" hidden="1">
      <c r="B42" s="17" t="s">
        <v>508</v>
      </c>
      <c r="C42" s="18">
        <v>811205</v>
      </c>
      <c r="D42" s="18" t="s">
        <v>1014</v>
      </c>
      <c r="E42" s="17" t="s">
        <v>608</v>
      </c>
      <c r="F42" s="397">
        <f>SUMIF('1_stopień'!R$8:R$591,D42,'1_stopień'!U$8:U$591)</f>
        <v>0</v>
      </c>
      <c r="G42" s="394">
        <f>SUMIFS('1_stopień'!$U$8:$U$591,'1_stopień'!$R$8:$R$591,D42,'1_stopień'!$AA$8:$AA$591,"CKZ Bielawa")</f>
        <v>0</v>
      </c>
      <c r="H42" s="396">
        <f>SUMIFS('1_stopień'!$V$8:$V$591,'1_stopień'!$R$8:$R$591,D42,'1_stopień'!$AA$8:$AA$591,"CKZ Bielawa")</f>
        <v>0</v>
      </c>
      <c r="I42" s="394">
        <f>SUMIFS('1_stopień'!$U$8:$U$591,'1_stopień'!$R$8:$R$591,D42,'1_stopień'!$AA$8:$AA$591,"GCKZ Głogów")</f>
        <v>0</v>
      </c>
      <c r="J42" s="395">
        <f>SUMIFS('1_stopień'!$V$8:$V$591,'1_stopień'!$R$8:$R$591,D42,'1_stopień'!$AA$8:$AA$591,"GCKZ Głogów")</f>
        <v>0</v>
      </c>
      <c r="K42" s="394">
        <f>SUMIFS('1_stopień'!$U$8:$U$591,'1_stopień'!$R$8:$R$591,D42,'1_stopień'!$AA$8:$AA$591,"Jelenia Góra")</f>
        <v>0</v>
      </c>
      <c r="L42" s="395">
        <f>SUMIFS('1_stopień'!$V$8:$V$591,'1_stopień'!$R$8:$R$591,D42,'1_stopień'!$AA$8:$AA$591,"Jelenia Góra")</f>
        <v>0</v>
      </c>
      <c r="M42" s="394">
        <f>SUMIFS('1_stopień'!$U$8:$U$591,'1_stopień'!$R$8:$R$591,D42,'1_stopień'!$AA$8:$AA$591,"CKZ Wodzisław Śląski")</f>
        <v>0</v>
      </c>
      <c r="N42" s="395">
        <f>SUMIFS('1_stopień'!$V$8:$V$591,'1_stopień'!$R$8:$R$591,D42,'1_stopień'!$AA$8:$AA$591,"CKZ Wodzisłąw Śląski")</f>
        <v>0</v>
      </c>
      <c r="O42" s="394">
        <f>SUMIFS('1_stopień'!$U$8:$U$591,'1_stopień'!$R$8:$R$591,D42,'1_stopień'!$AA$8:$AA$591,"CKZ Kłodzko")</f>
        <v>0</v>
      </c>
      <c r="P42" s="395">
        <f>SUMIFS('1_stopień'!$V$8:$V$591,'1_stopień'!$R$8:$R$591,D42,'1_stopień'!$AA$8:$AA$591,"CKZ Kłodzko")</f>
        <v>0</v>
      </c>
      <c r="Q42" s="394">
        <f>SUMIFS('1_stopień'!$U$8:$U$591,'1_stopień'!$R$8:$R$591,D42,'1_stopień'!$AA$8:$AA$591,"CKZ Legnica")</f>
        <v>0</v>
      </c>
      <c r="R42" s="395">
        <f>SUMIFS('1_stopień'!$V$8:$V$591,'1_stopień'!$R$8:$R$591,D42,'1_stopień'!$AA$8:$AA$591,"CKZ Legnica")</f>
        <v>0</v>
      </c>
      <c r="S42" s="394">
        <f>SUMIFS('1_stopień'!$U$8:$U$591,'1_stopień'!$R$8:$R$591,D42,'1_stopień'!$AA$8:$AA$591,"CKZ Oleśnica")</f>
        <v>0</v>
      </c>
      <c r="T42" s="395">
        <f>SUMIFS('1_stopień'!$V$8:$V$591,'1_stopień'!$R$8:$R$591,D42,'1_stopień'!$AA$8:$AA$591,"CKZ Oleśnica")</f>
        <v>0</v>
      </c>
      <c r="U42" s="394">
        <f>SUMIFS('1_stopień'!$U$8:$U$591,'1_stopień'!$R$8:$R$591,D42,'1_stopień'!$AA$8:$AA$591,"CKZ Świdnica")</f>
        <v>0</v>
      </c>
      <c r="V42" s="395">
        <f>SUMIFS('1_stopień'!$V$8:$V$591,'1_stopień'!$R$8:$R$591,D42,'1_stopień'!$AA$8:$AA$591,"CKZ Świdnica")</f>
        <v>0</v>
      </c>
      <c r="W42" s="394">
        <f>SUMIFS('1_stopień'!$U$8:$U$591,'1_stopień'!$R$8:$R$591,D42,'1_stopień'!$AA$8:$AA$591,"CKZ Wołów")</f>
        <v>0</v>
      </c>
      <c r="X42" s="395">
        <f>SUMIFS('1_stopień'!$V$8:$V$591,'1_stopień'!$R$8:$R$591,D42,'1_stopień'!$AA$8:$AA$591,"CKZ Wołów")</f>
        <v>0</v>
      </c>
      <c r="Y42" s="394">
        <f>SUMIFS('1_stopień'!$U$8:$U$591,'1_stopień'!$R$8:$R$591,D42,'1_stopień'!$AA$8:$AA$591,"CKZ Ziębice")</f>
        <v>0</v>
      </c>
      <c r="Z42" s="395">
        <f>SUMIFS('1_stopień'!$V$8:$V$591,'1_stopień'!$R$8:$R$591,D42,'1_stopień'!$AA$8:$AA$591,"CKZ Ziębice")</f>
        <v>0</v>
      </c>
      <c r="AA42" s="394">
        <f>SUMIFS('1_stopień'!$U$8:$U$591,'1_stopień'!$R$8:$R$591,D42,'1_stopień'!$AA$8:$AA$591,"CKZ Dobrodzień")</f>
        <v>0</v>
      </c>
      <c r="AB42" s="395">
        <f>SUMIFS('1_stopień'!$V$8:$V$591,'1_stopień'!$R$8:$R$591,D42,'1_stopień'!$AA$8:$AA$591,"CKZ Dobrodzień")</f>
        <v>0</v>
      </c>
      <c r="AC42" s="394">
        <f>SUMIFS('1_stopień'!$U$8:$U$591,'1_stopień'!$R$8:$R$591,D42,'1_stopień'!$AA$8:$AA$591,"TOYOTA")</f>
        <v>0</v>
      </c>
      <c r="AD42" s="395">
        <f>SUMIFS('1_stopień'!$V$8:$V$591,'1_stopień'!$R$8:$R$591,D42,'1_stopień'!$AA$8:$AA$591,"TOYOTA")</f>
        <v>0</v>
      </c>
      <c r="AE42" s="394">
        <f>SUMIFS('1_stopień'!$U$8:$U$591,'1_stopień'!$R$8:$R$591,D42,'1_stopień'!$AA$8:$AA$591,"CKZ Kędzierzyn-Koźle")</f>
        <v>0</v>
      </c>
      <c r="AF42" s="395">
        <f>SUMIFS('1_stopień'!$V$8:$V$591,'1_stopień'!$R$8:$R$591,D42,'1_stopień'!$AA$8:$AA$591,"CKZ Kędzierzyn-Koźle")</f>
        <v>0</v>
      </c>
      <c r="AG42" s="394">
        <f>SUMIFS('1_stopień'!$U$8:$U$591,'1_stopień'!$R$8:$R$591,D42,'1_stopień'!$AA$8:$AA$591,"ZSB Bolesławiec")</f>
        <v>0</v>
      </c>
      <c r="AH42" s="395">
        <f>SUMIFS('1_stopień'!$V$8:$V$591,'1_stopień'!$R$8:$R$591,D42,'1_stopień'!$AA$8:$AA$591,"ZSB Bolesławiec")</f>
        <v>0</v>
      </c>
      <c r="AI42" s="394">
        <f>SUMIFS('1_stopień'!$U$8:$U$591,'1_stopień'!$R$8:$R$591,D42,'1_stopień'!$AA$8:$AA$591,"CKZ Krotoszyn")</f>
        <v>0</v>
      </c>
      <c r="AJ42" s="395">
        <f>SUMIFS('1_stopień'!$V$8:$V$591,'1_stopień'!$R$8:$R$591,D42,'1_stopień'!$AA$8:$AA$591,"CKZ Krotoszyn")</f>
        <v>0</v>
      </c>
      <c r="AK42" s="394">
        <f>SUMIFS('1_stopień'!$U$8:$U$591,'1_stopień'!$R$8:$R$591,D42,'1_stopień'!$AA$8:$AA$591,"CKZ Olkusz")</f>
        <v>0</v>
      </c>
      <c r="AL42" s="395">
        <f>SUMIFS('1_stopień'!$V$8:$V$591,'1_stopień'!$R$8:$R$591,D42,'1_stopień'!$AA$8:$AA$591,"CKZ Olkusz")</f>
        <v>0</v>
      </c>
      <c r="AM42" s="394">
        <f>SUMIFS('1_stopień'!$U$8:$U$591,'1_stopień'!$R$8:$R$591,D42,'1_stopień'!$AA$8:$AA$591,"CKZ Wschowa")</f>
        <v>0</v>
      </c>
      <c r="AN42" s="395">
        <f>SUMIFS('1_stopień'!$V$8:$V$591,'1_stopień'!$R$8:$R$591,D42,'1_stopień'!$AA$8:$AA$591,"CKZ Wschowa")</f>
        <v>0</v>
      </c>
      <c r="AO42" s="394">
        <f>SUMIFS('1_stopień'!$U$8:$U$591,'1_stopień'!$R$8:$R$591,D42,'1_stopień'!$AA$8:$AA$591,"CKZ Zielona Góra")</f>
        <v>0</v>
      </c>
      <c r="AP42" s="395">
        <f>SUMIFS('1_stopień'!$V$8:$V$591,'1_stopień'!$R$8:$R$591,D42,'1_stopień'!$AA$8:$AA$591,"CKZ Zielona Góra")</f>
        <v>0</v>
      </c>
      <c r="AQ42" s="394">
        <f>SUMIFS('1_stopień'!$U$8:$U$591,'1_stopień'!$R$8:$R$591,D42,'1_stopień'!$AA$8:$AA$591,"Rzemieślnicza Wałbrzych")</f>
        <v>0</v>
      </c>
      <c r="AR42" s="395">
        <f>SUMIFS('1_stopień'!$V$8:$V$591,'1_stopień'!$R$8:$R$591,D42,'1_stopień'!$AA$8:$AA$591,"Rzemieślnicza Wałbrzych")</f>
        <v>0</v>
      </c>
      <c r="AS42" s="394">
        <f>SUMIFS('1_stopień'!$U$8:$U$591,'1_stopień'!$R$8:$R$591,D42,'1_stopień'!$AA$8:$AA$591,"CKZ Mosina")</f>
        <v>0</v>
      </c>
      <c r="AT42" s="395">
        <f>SUMIFS('1_stopień'!$V$8:$V$591,'1_stopień'!$R$8:$R$591,D42,'1_stopień'!$AA$8:$AA$591,"CKZ Mosina")</f>
        <v>0</v>
      </c>
      <c r="AU42" s="394">
        <f>SUMIFS('1_stopień'!$U$8:$U$591,'1_stopień'!$R$8:$R$591,D42,'1_stopień'!$AA$8:$AA$591,"CKZ Słupsk")</f>
        <v>0</v>
      </c>
      <c r="AV42" s="395">
        <f>SUMIFS('1_stopień'!$V$8:$V$591,'1_stopień'!$R$8:$R$591,D42,'1_stopień'!$AA$8:$AA$591,"CKZ Słupsk")</f>
        <v>0</v>
      </c>
      <c r="AW42" s="394">
        <f>SUMIFS('1_stopień'!$U$8:$U$591,'1_stopień'!$R$8:$R$591,D42,'1_stopień'!$AA$8:$AA$591,"CKZ Opole")</f>
        <v>0</v>
      </c>
      <c r="AX42" s="395">
        <f>SUMIFS('1_stopień'!$V$8:$V$591,'1_stopień'!$R$8:$R$591,D42,'1_stopień'!$AA$8:$AA$591,"CKZ Opole")</f>
        <v>0</v>
      </c>
      <c r="AY42" s="394">
        <f>SUMIFS('1_stopień'!$U$8:$U$591,'1_stopień'!$R$8:$R$591,D42,'1_stopień'!$AA$8:$AA$591,"CKZ Nowy Targ")</f>
        <v>0</v>
      </c>
      <c r="AZ42" s="395">
        <f>SUMIFS('1_stopień'!$V$8:$V$591,'1_stopień'!$R$8:$R$591,D42,'1_stopień'!$AA$8:$AA$591,"CKZ Nowy Targ")</f>
        <v>0</v>
      </c>
      <c r="BA42" s="394">
        <f>SUMIFS('1_stopień'!$U$8:$U$591,'1_stopień'!$R$8:$R$591,D42,'1_stopień'!$AA$8:$AA$591,"Brzeg Dolny")</f>
        <v>0</v>
      </c>
      <c r="BB42" s="395">
        <f>SUMIFS('1_stopień'!$V$8:$V$591,'1_stopień'!$R$8:$R$591,D42,'1_stopień'!$AA$8:$AA$591,"Brzeg Dolny")</f>
        <v>0</v>
      </c>
      <c r="BC42" s="394">
        <f>SUMIFS('1_stopień'!$U$8:$U$591,'1_stopień'!$R$8:$R$591,D42,'1_stopień'!$AA$8:$AA$591,"CKZ Gniezno")</f>
        <v>0</v>
      </c>
      <c r="BD42" s="395">
        <f>SUMIFS('1_stopień'!$V$8:$V$591,'1_stopień'!$R$8:$R$591,D42,'1_stopień'!$AA$8:$AA$591,"CKZ Gniezno")</f>
        <v>0</v>
      </c>
      <c r="BE42" s="394">
        <f>SUMIFS('1_stopień'!$U$8:$U$591,'1_stopień'!$R$8:$R$591,D42,'1_stopień'!$AA$8:$AA$591,"CKZ Dębica")</f>
        <v>0</v>
      </c>
      <c r="BF42" s="395">
        <f>SUMIFS('1_stopień'!$V$8:$V$591,'1_stopień'!$R$8:$R$591,D42,'1_stopień'!$AA$8:$AA$591,"CKZ Dębicaica")</f>
        <v>0</v>
      </c>
      <c r="BG42" s="394">
        <f>SUMIFS('1_stopień'!$U$8:$U$591,'1_stopień'!$R$8:$R$591,D42,'1_stopień'!$AA$8:$AA$591,"CKZ Gliwice")</f>
        <v>0</v>
      </c>
      <c r="BH42" s="395">
        <f>SUMIFS('1_stopień'!$V$8:$V$591,'1_stopień'!$R$8:$R$591,D42,'1_stopień'!$AA$8:$AA$591,"CKZ Gliwice")</f>
        <v>0</v>
      </c>
      <c r="BI42" s="394">
        <f>SUMIFS('1_stopień'!$U$8:$U$591,'1_stopień'!$R$8:$R$591,D42,'1_stopień'!$AA$8:$AA$591,"szkoła")</f>
        <v>0</v>
      </c>
      <c r="BJ42" s="392">
        <f t="shared" si="2"/>
        <v>0</v>
      </c>
      <c r="BK42" s="182">
        <f t="shared" si="3"/>
        <v>0</v>
      </c>
    </row>
    <row r="43" spans="2:63" hidden="1">
      <c r="B43" s="17" t="s">
        <v>509</v>
      </c>
      <c r="C43" s="18">
        <v>811305</v>
      </c>
      <c r="D43" s="18" t="s">
        <v>610</v>
      </c>
      <c r="E43" s="17" t="s">
        <v>609</v>
      </c>
      <c r="F43" s="397">
        <f>SUMIF('1_stopień'!R$8:R$591,D43,'1_stopień'!U$8:U$591)</f>
        <v>0</v>
      </c>
      <c r="G43" s="394">
        <f>SUMIFS('1_stopień'!$U$8:$U$591,'1_stopień'!$R$8:$R$591,D43,'1_stopień'!$AA$8:$AA$591,"CKZ Bielawa")</f>
        <v>0</v>
      </c>
      <c r="H43" s="396">
        <f>SUMIFS('1_stopień'!$V$8:$V$591,'1_stopień'!$R$8:$R$591,D43,'1_stopień'!$AA$8:$AA$591,"CKZ Bielawa")</f>
        <v>0</v>
      </c>
      <c r="I43" s="394">
        <f>SUMIFS('1_stopień'!$U$8:$U$591,'1_stopień'!$R$8:$R$591,D43,'1_stopień'!$AA$8:$AA$591,"GCKZ Głogów")</f>
        <v>0</v>
      </c>
      <c r="J43" s="395">
        <f>SUMIFS('1_stopień'!$V$8:$V$591,'1_stopień'!$R$8:$R$591,D43,'1_stopień'!$AA$8:$AA$591,"GCKZ Głogów")</f>
        <v>0</v>
      </c>
      <c r="K43" s="394">
        <f>SUMIFS('1_stopień'!$U$8:$U$591,'1_stopień'!$R$8:$R$591,D43,'1_stopień'!$AA$8:$AA$591,"Jelenia Góra")</f>
        <v>0</v>
      </c>
      <c r="L43" s="395">
        <f>SUMIFS('1_stopień'!$V$8:$V$591,'1_stopień'!$R$8:$R$591,D43,'1_stopień'!$AA$8:$AA$591,"Jelenia Góra")</f>
        <v>0</v>
      </c>
      <c r="M43" s="394">
        <f>SUMIFS('1_stopień'!$U$8:$U$591,'1_stopień'!$R$8:$R$591,D43,'1_stopień'!$AA$8:$AA$591,"CKZ Wodzisław Śląski")</f>
        <v>0</v>
      </c>
      <c r="N43" s="395">
        <f>SUMIFS('1_stopień'!$V$8:$V$591,'1_stopień'!$R$8:$R$591,D43,'1_stopień'!$AA$8:$AA$591,"CKZ Wodzisłąw Śląski")</f>
        <v>0</v>
      </c>
      <c r="O43" s="394">
        <f>SUMIFS('1_stopień'!$U$8:$U$591,'1_stopień'!$R$8:$R$591,D43,'1_stopień'!$AA$8:$AA$591,"CKZ Kłodzko")</f>
        <v>0</v>
      </c>
      <c r="P43" s="395">
        <f>SUMIFS('1_stopień'!$V$8:$V$591,'1_stopień'!$R$8:$R$591,D43,'1_stopień'!$AA$8:$AA$591,"CKZ Kłodzko")</f>
        <v>0</v>
      </c>
      <c r="Q43" s="394">
        <f>SUMIFS('1_stopień'!$U$8:$U$591,'1_stopień'!$R$8:$R$591,D43,'1_stopień'!$AA$8:$AA$591,"CKZ Legnica")</f>
        <v>0</v>
      </c>
      <c r="R43" s="395">
        <f>SUMIFS('1_stopień'!$V$8:$V$591,'1_stopień'!$R$8:$R$591,D43,'1_stopień'!$AA$8:$AA$591,"CKZ Legnica")</f>
        <v>0</v>
      </c>
      <c r="S43" s="394">
        <f>SUMIFS('1_stopień'!$U$8:$U$591,'1_stopień'!$R$8:$R$591,D43,'1_stopień'!$AA$8:$AA$591,"CKZ Oleśnica")</f>
        <v>0</v>
      </c>
      <c r="T43" s="395">
        <f>SUMIFS('1_stopień'!$V$8:$V$591,'1_stopień'!$R$8:$R$591,D43,'1_stopień'!$AA$8:$AA$591,"CKZ Oleśnica")</f>
        <v>0</v>
      </c>
      <c r="U43" s="394">
        <f>SUMIFS('1_stopień'!$U$8:$U$591,'1_stopień'!$R$8:$R$591,D43,'1_stopień'!$AA$8:$AA$591,"CKZ Świdnica")</f>
        <v>0</v>
      </c>
      <c r="V43" s="395">
        <f>SUMIFS('1_stopień'!$V$8:$V$591,'1_stopień'!$R$8:$R$591,D43,'1_stopień'!$AA$8:$AA$591,"CKZ Świdnica")</f>
        <v>0</v>
      </c>
      <c r="W43" s="394">
        <f>SUMIFS('1_stopień'!$U$8:$U$591,'1_stopień'!$R$8:$R$591,D43,'1_stopień'!$AA$8:$AA$591,"CKZ Wołów")</f>
        <v>0</v>
      </c>
      <c r="X43" s="395">
        <f>SUMIFS('1_stopień'!$V$8:$V$591,'1_stopień'!$R$8:$R$591,D43,'1_stopień'!$AA$8:$AA$591,"CKZ Wołów")</f>
        <v>0</v>
      </c>
      <c r="Y43" s="394">
        <f>SUMIFS('1_stopień'!$U$8:$U$591,'1_stopień'!$R$8:$R$591,D43,'1_stopień'!$AA$8:$AA$591,"CKZ Ziębice")</f>
        <v>0</v>
      </c>
      <c r="Z43" s="395">
        <f>SUMIFS('1_stopień'!$V$8:$V$591,'1_stopień'!$R$8:$R$591,D43,'1_stopień'!$AA$8:$AA$591,"CKZ Ziębice")</f>
        <v>0</v>
      </c>
      <c r="AA43" s="394">
        <f>SUMIFS('1_stopień'!$U$8:$U$591,'1_stopień'!$R$8:$R$591,D43,'1_stopień'!$AA$8:$AA$591,"CKZ Dobrodzień")</f>
        <v>0</v>
      </c>
      <c r="AB43" s="395">
        <f>SUMIFS('1_stopień'!$V$8:$V$591,'1_stopień'!$R$8:$R$591,D43,'1_stopień'!$AA$8:$AA$591,"CKZ Dobrodzień")</f>
        <v>0</v>
      </c>
      <c r="AC43" s="394">
        <f>SUMIFS('1_stopień'!$U$8:$U$591,'1_stopień'!$R$8:$R$591,D43,'1_stopień'!$AA$8:$AA$591,"TOYOTA")</f>
        <v>0</v>
      </c>
      <c r="AD43" s="395">
        <f>SUMIFS('1_stopień'!$V$8:$V$591,'1_stopień'!$R$8:$R$591,D43,'1_stopień'!$AA$8:$AA$591,"TOYOTA")</f>
        <v>0</v>
      </c>
      <c r="AE43" s="394">
        <f>SUMIFS('1_stopień'!$U$8:$U$591,'1_stopień'!$R$8:$R$591,D43,'1_stopień'!$AA$8:$AA$591,"CKZ Kędzierzyn-Koźle")</f>
        <v>0</v>
      </c>
      <c r="AF43" s="395">
        <f>SUMIFS('1_stopień'!$V$8:$V$591,'1_stopień'!$R$8:$R$591,D43,'1_stopień'!$AA$8:$AA$591,"CKZ Kędzierzyn-Koźle")</f>
        <v>0</v>
      </c>
      <c r="AG43" s="394">
        <f>SUMIFS('1_stopień'!$U$8:$U$591,'1_stopień'!$R$8:$R$591,D43,'1_stopień'!$AA$8:$AA$591,"ZSB Bolesławiec")</f>
        <v>0</v>
      </c>
      <c r="AH43" s="395">
        <f>SUMIFS('1_stopień'!$V$8:$V$591,'1_stopień'!$R$8:$R$591,D43,'1_stopień'!$AA$8:$AA$591,"ZSB Bolesławiec")</f>
        <v>0</v>
      </c>
      <c r="AI43" s="394">
        <f>SUMIFS('1_stopień'!$U$8:$U$591,'1_stopień'!$R$8:$R$591,D43,'1_stopień'!$AA$8:$AA$591,"CKZ Krotoszyn")</f>
        <v>0</v>
      </c>
      <c r="AJ43" s="395">
        <f>SUMIFS('1_stopień'!$V$8:$V$591,'1_stopień'!$R$8:$R$591,D43,'1_stopień'!$AA$8:$AA$591,"CKZ Krotoszyn")</f>
        <v>0</v>
      </c>
      <c r="AK43" s="394">
        <f>SUMIFS('1_stopień'!$U$8:$U$591,'1_stopień'!$R$8:$R$591,D43,'1_stopień'!$AA$8:$AA$591,"CKZ Olkusz")</f>
        <v>0</v>
      </c>
      <c r="AL43" s="395">
        <f>SUMIFS('1_stopień'!$V$8:$V$591,'1_stopień'!$R$8:$R$591,D43,'1_stopień'!$AA$8:$AA$591,"CKZ Olkusz")</f>
        <v>0</v>
      </c>
      <c r="AM43" s="394">
        <f>SUMIFS('1_stopień'!$U$8:$U$591,'1_stopień'!$R$8:$R$591,D43,'1_stopień'!$AA$8:$AA$591,"CKZ Wschowa")</f>
        <v>0</v>
      </c>
      <c r="AN43" s="395">
        <f>SUMIFS('1_stopień'!$V$8:$V$591,'1_stopień'!$R$8:$R$591,D43,'1_stopień'!$AA$8:$AA$591,"CKZ Wschowa")</f>
        <v>0</v>
      </c>
      <c r="AO43" s="394">
        <f>SUMIFS('1_stopień'!$U$8:$U$591,'1_stopień'!$R$8:$R$591,D43,'1_stopień'!$AA$8:$AA$591,"CKZ Zielona Góra")</f>
        <v>0</v>
      </c>
      <c r="AP43" s="395">
        <f>SUMIFS('1_stopień'!$V$8:$V$591,'1_stopień'!$R$8:$R$591,D43,'1_stopień'!$AA$8:$AA$591,"CKZ Zielona Góra")</f>
        <v>0</v>
      </c>
      <c r="AQ43" s="394">
        <f>SUMIFS('1_stopień'!$U$8:$U$591,'1_stopień'!$R$8:$R$591,D43,'1_stopień'!$AA$8:$AA$591,"Rzemieślnicza Wałbrzych")</f>
        <v>0</v>
      </c>
      <c r="AR43" s="395">
        <f>SUMIFS('1_stopień'!$V$8:$V$591,'1_stopień'!$R$8:$R$591,D43,'1_stopień'!$AA$8:$AA$591,"Rzemieślnicza Wałbrzych")</f>
        <v>0</v>
      </c>
      <c r="AS43" s="394">
        <f>SUMIFS('1_stopień'!$U$8:$U$591,'1_stopień'!$R$8:$R$591,D43,'1_stopień'!$AA$8:$AA$591,"CKZ Mosina")</f>
        <v>0</v>
      </c>
      <c r="AT43" s="395">
        <f>SUMIFS('1_stopień'!$V$8:$V$591,'1_stopień'!$R$8:$R$591,D43,'1_stopień'!$AA$8:$AA$591,"CKZ Mosina")</f>
        <v>0</v>
      </c>
      <c r="AU43" s="394">
        <f>SUMIFS('1_stopień'!$U$8:$U$591,'1_stopień'!$R$8:$R$591,D43,'1_stopień'!$AA$8:$AA$591,"CKZ Słupsk")</f>
        <v>0</v>
      </c>
      <c r="AV43" s="395">
        <f>SUMIFS('1_stopień'!$V$8:$V$591,'1_stopień'!$R$8:$R$591,D43,'1_stopień'!$AA$8:$AA$591,"CKZ Słupsk")</f>
        <v>0</v>
      </c>
      <c r="AW43" s="394">
        <f>SUMIFS('1_stopień'!$U$8:$U$591,'1_stopień'!$R$8:$R$591,D43,'1_stopień'!$AA$8:$AA$591,"CKZ Opole")</f>
        <v>0</v>
      </c>
      <c r="AX43" s="395">
        <f>SUMIFS('1_stopień'!$V$8:$V$591,'1_stopień'!$R$8:$R$591,D43,'1_stopień'!$AA$8:$AA$591,"CKZ Opole")</f>
        <v>0</v>
      </c>
      <c r="AY43" s="394">
        <f>SUMIFS('1_stopień'!$U$8:$U$591,'1_stopień'!$R$8:$R$591,D43,'1_stopień'!$AA$8:$AA$591,"CKZ Nowy Targ")</f>
        <v>0</v>
      </c>
      <c r="AZ43" s="395">
        <f>SUMIFS('1_stopień'!$V$8:$V$591,'1_stopień'!$R$8:$R$591,D43,'1_stopień'!$AA$8:$AA$591,"CKZ Nowy Targ")</f>
        <v>0</v>
      </c>
      <c r="BA43" s="394">
        <f>SUMIFS('1_stopień'!$U$8:$U$591,'1_stopień'!$R$8:$R$591,D43,'1_stopień'!$AA$8:$AA$591,"Brzeg Dolny")</f>
        <v>0</v>
      </c>
      <c r="BB43" s="395">
        <f>SUMIFS('1_stopień'!$V$8:$V$591,'1_stopień'!$R$8:$R$591,D43,'1_stopień'!$AA$8:$AA$591,"Brzeg Dolny")</f>
        <v>0</v>
      </c>
      <c r="BC43" s="394">
        <f>SUMIFS('1_stopień'!$U$8:$U$591,'1_stopień'!$R$8:$R$591,D43,'1_stopień'!$AA$8:$AA$591,"CKZ Gniezno")</f>
        <v>0</v>
      </c>
      <c r="BD43" s="395">
        <f>SUMIFS('1_stopień'!$V$8:$V$591,'1_stopień'!$R$8:$R$591,D43,'1_stopień'!$AA$8:$AA$591,"CKZ Gniezno")</f>
        <v>0</v>
      </c>
      <c r="BE43" s="394">
        <f>SUMIFS('1_stopień'!$U$8:$U$591,'1_stopień'!$R$8:$R$591,D43,'1_stopień'!$AA$8:$AA$591,"CKZ Dębica")</f>
        <v>0</v>
      </c>
      <c r="BF43" s="395">
        <f>SUMIFS('1_stopień'!$V$8:$V$591,'1_stopień'!$R$8:$R$591,D43,'1_stopień'!$AA$8:$AA$591,"CKZ Dębicaica")</f>
        <v>0</v>
      </c>
      <c r="BG43" s="394">
        <f>SUMIFS('1_stopień'!$U$8:$U$591,'1_stopień'!$R$8:$R$591,D43,'1_stopień'!$AA$8:$AA$591,"CKZ Gliwice")</f>
        <v>0</v>
      </c>
      <c r="BH43" s="395">
        <f>SUMIFS('1_stopień'!$V$8:$V$591,'1_stopień'!$R$8:$R$591,D43,'1_stopień'!$AA$8:$AA$591,"CKZ Gliwice")</f>
        <v>0</v>
      </c>
      <c r="BI43" s="394">
        <f>SUMIFS('1_stopień'!$U$8:$U$591,'1_stopień'!$R$8:$R$591,D43,'1_stopień'!$AA$8:$AA$591,"szkoła")</f>
        <v>0</v>
      </c>
      <c r="BJ43" s="392">
        <f t="shared" si="2"/>
        <v>0</v>
      </c>
      <c r="BK43" s="182">
        <f t="shared" si="3"/>
        <v>0</v>
      </c>
    </row>
    <row r="44" spans="2:63" ht="15.75" customHeight="1">
      <c r="B44" s="406" t="s">
        <v>70</v>
      </c>
      <c r="C44" s="18">
        <v>522301</v>
      </c>
      <c r="D44" s="18" t="s">
        <v>39</v>
      </c>
      <c r="E44" s="17" t="s">
        <v>612</v>
      </c>
      <c r="F44" s="397">
        <f>SUMIF('1_stopień'!R$8:R$591,D44,'1_stopień'!U$8:U$591)</f>
        <v>376</v>
      </c>
      <c r="G44" s="394">
        <f>SUMIFS('1_stopień'!$U$8:$U$591,'1_stopień'!$R$8:$R$591,D44,'1_stopień'!$AA$8:$AA$591,"CKZ Bielawa")</f>
        <v>0</v>
      </c>
      <c r="H44" s="396">
        <f>SUMIFS('1_stopień'!$V$8:$V$591,'1_stopień'!$R$8:$R$591,D44,'1_stopień'!$AA$8:$AA$591,"CKZ Bielawa")</f>
        <v>0</v>
      </c>
      <c r="I44" s="394">
        <f>SUMIFS('1_stopień'!$U$8:$U$591,'1_stopień'!$R$8:$R$591,D44,'1_stopień'!$AA$8:$AA$591,"GCKZ Głogów")</f>
        <v>0</v>
      </c>
      <c r="J44" s="395">
        <f>SUMIFS('1_stopień'!$V$8:$V$591,'1_stopień'!$R$8:$R$591,D44,'1_stopień'!$AA$8:$AA$591,"GCKZ Głogów")</f>
        <v>0</v>
      </c>
      <c r="K44" s="394">
        <f>SUMIFS('1_stopień'!$U$8:$U$591,'1_stopień'!$R$8:$R$591,D44,'1_stopień'!$AA$8:$AA$591,"Jelenia Góra")</f>
        <v>0</v>
      </c>
      <c r="L44" s="395">
        <f>SUMIFS('1_stopień'!$V$8:$V$591,'1_stopień'!$R$8:$R$591,D44,'1_stopień'!$AA$8:$AA$591,"Jelenia Góra")</f>
        <v>0</v>
      </c>
      <c r="M44" s="394">
        <f>SUMIFS('1_stopień'!$U$8:$U$591,'1_stopień'!$R$8:$R$591,D44,'1_stopień'!$AA$8:$AA$591,"CKZ Wodzisław Śląski")</f>
        <v>0</v>
      </c>
      <c r="N44" s="395">
        <f>SUMIFS('1_stopień'!$V$8:$V$591,'1_stopień'!$R$8:$R$591,D44,'1_stopień'!$AA$8:$AA$591,"CKZ Wodzisłąw Śląski")</f>
        <v>0</v>
      </c>
      <c r="O44" s="394">
        <f>SUMIFS('1_stopień'!$U$8:$U$591,'1_stopień'!$R$8:$R$591,D44,'1_stopień'!$AA$8:$AA$591,"CKZ Kłodzko")</f>
        <v>36</v>
      </c>
      <c r="P44" s="395">
        <f>SUMIFS('1_stopień'!$V$8:$V$591,'1_stopień'!$R$8:$R$591,D44,'1_stopień'!$AA$8:$AA$591,"CKZ Kłodzko")</f>
        <v>25</v>
      </c>
      <c r="Q44" s="394">
        <f>SUMIFS('1_stopień'!$U$8:$U$591,'1_stopień'!$R$8:$R$591,D44,'1_stopień'!$AA$8:$AA$591,"CKZ Legnica")</f>
        <v>77</v>
      </c>
      <c r="R44" s="395">
        <f>SUMIFS('1_stopień'!$V$8:$V$591,'1_stopień'!$R$8:$R$591,D44,'1_stopień'!$AA$8:$AA$591,"CKZ Legnica")</f>
        <v>56</v>
      </c>
      <c r="S44" s="394">
        <f>SUMIFS('1_stopień'!$U$8:$U$591,'1_stopień'!$R$8:$R$591,D44,'1_stopień'!$AA$8:$AA$591,"CKZ Oleśnica")</f>
        <v>60</v>
      </c>
      <c r="T44" s="395">
        <f>SUMIFS('1_stopień'!$V$8:$V$591,'1_stopień'!$R$8:$R$591,D44,'1_stopień'!$AA$8:$AA$591,"CKZ Oleśnica")</f>
        <v>38</v>
      </c>
      <c r="U44" s="394">
        <f>SUMIFS('1_stopień'!$U$8:$U$591,'1_stopień'!$R$8:$R$591,D44,'1_stopień'!$AA$8:$AA$591,"CKZ Świdnica")</f>
        <v>60</v>
      </c>
      <c r="V44" s="395">
        <f>SUMIFS('1_stopień'!$V$8:$V$591,'1_stopień'!$R$8:$R$591,D44,'1_stopień'!$AA$8:$AA$591,"CKZ Świdnica")</f>
        <v>44</v>
      </c>
      <c r="W44" s="394">
        <f>SUMIFS('1_stopień'!$U$8:$U$591,'1_stopień'!$R$8:$R$591,D44,'1_stopień'!$AA$8:$AA$591,"CKZ Wołów")</f>
        <v>21</v>
      </c>
      <c r="X44" s="395">
        <f>SUMIFS('1_stopień'!$V$8:$V$591,'1_stopień'!$R$8:$R$591,D44,'1_stopień'!$AA$8:$AA$591,"CKZ Wołów")</f>
        <v>16</v>
      </c>
      <c r="Y44" s="394">
        <f>SUMIFS('1_stopień'!$U$8:$U$591,'1_stopień'!$R$8:$R$591,D44,'1_stopień'!$AA$8:$AA$591,"CKZ Ziębice")</f>
        <v>67</v>
      </c>
      <c r="Z44" s="395">
        <f>SUMIFS('1_stopień'!$V$8:$V$591,'1_stopień'!$R$8:$R$591,D44,'1_stopień'!$AA$8:$AA$591,"CKZ Ziębice")</f>
        <v>46</v>
      </c>
      <c r="AA44" s="394">
        <f>SUMIFS('1_stopień'!$U$8:$U$591,'1_stopień'!$R$8:$R$591,D44,'1_stopień'!$AA$8:$AA$591,"CKZ Dobrodzień")</f>
        <v>0</v>
      </c>
      <c r="AB44" s="395">
        <f>SUMIFS('1_stopień'!$V$8:$V$591,'1_stopień'!$R$8:$R$591,D44,'1_stopień'!$AA$8:$AA$591,"CKZ Dobrodzień")</f>
        <v>0</v>
      </c>
      <c r="AC44" s="394">
        <f>SUMIFS('1_stopień'!$U$8:$U$591,'1_stopień'!$R$8:$R$591,D44,'1_stopień'!$AA$8:$AA$591,"TOYOTA")</f>
        <v>0</v>
      </c>
      <c r="AD44" s="395">
        <f>SUMIFS('1_stopień'!$V$8:$V$591,'1_stopień'!$R$8:$R$591,D44,'1_stopień'!$AA$8:$AA$591,"TOYOTA")</f>
        <v>0</v>
      </c>
      <c r="AE44" s="394">
        <f>SUMIFS('1_stopień'!$U$8:$U$591,'1_stopień'!$R$8:$R$591,D44,'1_stopień'!$AA$8:$AA$591,"CKZ Kędzierzyn-Koźle")</f>
        <v>0</v>
      </c>
      <c r="AF44" s="395">
        <f>SUMIFS('1_stopień'!$V$8:$V$591,'1_stopień'!$R$8:$R$591,D44,'1_stopień'!$AA$8:$AA$591,"CKZ Kędzierzyn-Koźle")</f>
        <v>0</v>
      </c>
      <c r="AG44" s="394">
        <f>SUMIFS('1_stopień'!$U$8:$U$591,'1_stopień'!$R$8:$R$591,D44,'1_stopień'!$AA$8:$AA$591,"ZSB Bolesławiec")</f>
        <v>0</v>
      </c>
      <c r="AH44" s="395">
        <f>SUMIFS('1_stopień'!$V$8:$V$591,'1_stopień'!$R$8:$R$591,D44,'1_stopień'!$AA$8:$AA$591,"ZSB Bolesławiec")</f>
        <v>0</v>
      </c>
      <c r="AI44" s="394">
        <f>SUMIFS('1_stopień'!$U$8:$U$591,'1_stopień'!$R$8:$R$591,D44,'1_stopień'!$AA$8:$AA$591,"CKZ Krotoszyn")</f>
        <v>16</v>
      </c>
      <c r="AJ44" s="395">
        <f>SUMIFS('1_stopień'!$V$8:$V$591,'1_stopień'!$R$8:$R$591,D44,'1_stopień'!$AA$8:$AA$591,"CKZ Krotoszyn")</f>
        <v>15</v>
      </c>
      <c r="AK44" s="394">
        <f>SUMIFS('1_stopień'!$U$8:$U$591,'1_stopień'!$R$8:$R$591,D44,'1_stopień'!$AA$8:$AA$591,"CKZ Olkusz")</f>
        <v>0</v>
      </c>
      <c r="AL44" s="395">
        <f>SUMIFS('1_stopień'!$V$8:$V$591,'1_stopień'!$R$8:$R$591,D44,'1_stopień'!$AA$8:$AA$591,"CKZ Olkusz")</f>
        <v>0</v>
      </c>
      <c r="AM44" s="394">
        <f>SUMIFS('1_stopień'!$U$8:$U$591,'1_stopień'!$R$8:$R$591,D44,'1_stopień'!$AA$8:$AA$591,"CKZ Wschowa")</f>
        <v>5</v>
      </c>
      <c r="AN44" s="395">
        <f>SUMIFS('1_stopień'!$V$8:$V$591,'1_stopień'!$R$8:$R$591,D44,'1_stopień'!$AA$8:$AA$591,"CKZ Wschowa")</f>
        <v>3</v>
      </c>
      <c r="AO44" s="394">
        <f>SUMIFS('1_stopień'!$U$8:$U$591,'1_stopień'!$R$8:$R$591,D44,'1_stopień'!$AA$8:$AA$591,"CKZ Zielona Góra")</f>
        <v>0</v>
      </c>
      <c r="AP44" s="395">
        <f>SUMIFS('1_stopień'!$V$8:$V$591,'1_stopień'!$R$8:$R$591,D44,'1_stopień'!$AA$8:$AA$591,"CKZ Zielona Góra")</f>
        <v>0</v>
      </c>
      <c r="AQ44" s="394">
        <f>SUMIFS('1_stopień'!$U$8:$U$591,'1_stopień'!$R$8:$R$591,D44,'1_stopień'!$AA$8:$AA$591,"Rzemieślnicza Wałbrzych")</f>
        <v>22</v>
      </c>
      <c r="AR44" s="395">
        <f>SUMIFS('1_stopień'!$V$8:$V$591,'1_stopień'!$R$8:$R$591,D44,'1_stopień'!$AA$8:$AA$591,"Rzemieślnicza Wałbrzych")</f>
        <v>15</v>
      </c>
      <c r="AS44" s="394">
        <f>SUMIFS('1_stopień'!$U$8:$U$591,'1_stopień'!$R$8:$R$591,D44,'1_stopień'!$AA$8:$AA$591,"CKZ Mosina")</f>
        <v>0</v>
      </c>
      <c r="AT44" s="395">
        <f>SUMIFS('1_stopień'!$V$8:$V$591,'1_stopień'!$R$8:$R$591,D44,'1_stopień'!$AA$8:$AA$591,"CKZ Mosina")</f>
        <v>0</v>
      </c>
      <c r="AU44" s="394">
        <f>SUMIFS('1_stopień'!$U$8:$U$591,'1_stopień'!$R$8:$R$591,D44,'1_stopień'!$AA$8:$AA$591,"CKZ Słupsk")</f>
        <v>0</v>
      </c>
      <c r="AV44" s="395">
        <f>SUMIFS('1_stopień'!$V$8:$V$591,'1_stopień'!$R$8:$R$591,D44,'1_stopień'!$AA$8:$AA$591,"CKZ Słupsk")</f>
        <v>0</v>
      </c>
      <c r="AW44" s="394">
        <f>SUMIFS('1_stopień'!$U$8:$U$591,'1_stopień'!$R$8:$R$591,D44,'1_stopień'!$AA$8:$AA$591,"CKZ Opole")</f>
        <v>0</v>
      </c>
      <c r="AX44" s="395">
        <f>SUMIFS('1_stopień'!$V$8:$V$591,'1_stopień'!$R$8:$R$591,D44,'1_stopień'!$AA$8:$AA$591,"CKZ Opole")</f>
        <v>0</v>
      </c>
      <c r="AY44" s="394">
        <f>SUMIFS('1_stopień'!$U$8:$U$591,'1_stopień'!$R$8:$R$591,D44,'1_stopień'!$AA$8:$AA$591,"CKZ Nowy Targ")</f>
        <v>0</v>
      </c>
      <c r="AZ44" s="395">
        <f>SUMIFS('1_stopień'!$V$8:$V$591,'1_stopień'!$R$8:$R$591,D44,'1_stopień'!$AA$8:$AA$591,"CKZ Nowy Targ")</f>
        <v>0</v>
      </c>
      <c r="BA44" s="394">
        <f>SUMIFS('1_stopień'!$U$8:$U$591,'1_stopień'!$R$8:$R$591,D44,'1_stopień'!$AA$8:$AA$591,"Brzeg Dolny")</f>
        <v>0</v>
      </c>
      <c r="BB44" s="395">
        <f>SUMIFS('1_stopień'!$V$8:$V$591,'1_stopień'!$R$8:$R$591,D44,'1_stopień'!$AA$8:$AA$591,"Brzeg Dolny")</f>
        <v>0</v>
      </c>
      <c r="BC44" s="394">
        <f>SUMIFS('1_stopień'!$U$8:$U$591,'1_stopień'!$R$8:$R$591,D44,'1_stopień'!$AA$8:$AA$591,"CKZ Gniezno")</f>
        <v>0</v>
      </c>
      <c r="BD44" s="395">
        <f>SUMIFS('1_stopień'!$V$8:$V$591,'1_stopień'!$R$8:$R$591,D44,'1_stopień'!$AA$8:$AA$591,"CKZ Gniezno")</f>
        <v>0</v>
      </c>
      <c r="BE44" s="394">
        <f>SUMIFS('1_stopień'!$U$8:$U$591,'1_stopień'!$R$8:$R$591,D44,'1_stopień'!$AA$8:$AA$591,"CKZ Dębica")</f>
        <v>0</v>
      </c>
      <c r="BF44" s="395">
        <f>SUMIFS('1_stopień'!$V$8:$V$591,'1_stopień'!$R$8:$R$591,D44,'1_stopień'!$AA$8:$AA$591,"CKZ Dębicaica")</f>
        <v>0</v>
      </c>
      <c r="BG44" s="394">
        <f>SUMIFS('1_stopień'!$U$8:$U$591,'1_stopień'!$R$8:$R$591,D44,'1_stopień'!$AA$8:$AA$591,"CKZ Gliwice")</f>
        <v>0</v>
      </c>
      <c r="BH44" s="395">
        <f>SUMIFS('1_stopień'!$V$8:$V$591,'1_stopień'!$R$8:$R$591,D44,'1_stopień'!$AA$8:$AA$591,"CKZ Gliwice")</f>
        <v>0</v>
      </c>
      <c r="BI44" s="394">
        <f>SUMIFS('1_stopień'!$U$8:$U$591,'1_stopień'!$R$8:$R$591,D44,'1_stopień'!$AA$8:$AA$591,"szkoła")</f>
        <v>12</v>
      </c>
      <c r="BJ44" s="392">
        <f t="shared" si="2"/>
        <v>376</v>
      </c>
      <c r="BK44" s="182">
        <f t="shared" si="3"/>
        <v>258</v>
      </c>
    </row>
    <row r="45" spans="2:63" hidden="1">
      <c r="B45" s="17" t="s">
        <v>510</v>
      </c>
      <c r="C45" s="18">
        <v>513101</v>
      </c>
      <c r="D45" s="18" t="s">
        <v>185</v>
      </c>
      <c r="E45" s="17" t="s">
        <v>611</v>
      </c>
      <c r="F45" s="397">
        <f>SUMIF('1_stopień'!R$8:R$591,D45,'1_stopień'!U$8:U$591)</f>
        <v>21</v>
      </c>
      <c r="G45" s="394">
        <f>SUMIFS('1_stopień'!$U$8:$U$591,'1_stopień'!$R$8:$R$591,D45,'1_stopień'!$AA$8:$AA$591,"CKZ Bielawa")</f>
        <v>0</v>
      </c>
      <c r="H45" s="396">
        <f>SUMIFS('1_stopień'!$V$8:$V$591,'1_stopień'!$R$8:$R$591,D45,'1_stopień'!$AA$8:$AA$591,"CKZ Bielawa")</f>
        <v>0</v>
      </c>
      <c r="I45" s="394">
        <f>SUMIFS('1_stopień'!$U$8:$U$591,'1_stopień'!$R$8:$R$591,D45,'1_stopień'!$AA$8:$AA$591,"GCKZ Głogów")</f>
        <v>0</v>
      </c>
      <c r="J45" s="395">
        <f>SUMIFS('1_stopień'!$V$8:$V$591,'1_stopień'!$R$8:$R$591,D45,'1_stopień'!$AA$8:$AA$591,"GCKZ Głogów")</f>
        <v>0</v>
      </c>
      <c r="K45" s="394">
        <f>SUMIFS('1_stopień'!$U$8:$U$591,'1_stopień'!$R$8:$R$591,D45,'1_stopień'!$AA$8:$AA$591,"Jelenia Góra")</f>
        <v>0</v>
      </c>
      <c r="L45" s="395">
        <f>SUMIFS('1_stopień'!$V$8:$V$591,'1_stopień'!$R$8:$R$591,D45,'1_stopień'!$AA$8:$AA$591,"Jelenia Góra")</f>
        <v>0</v>
      </c>
      <c r="M45" s="394">
        <f>SUMIFS('1_stopień'!$U$8:$U$591,'1_stopień'!$R$8:$R$591,D45,'1_stopień'!$AA$8:$AA$591,"CKZ Wodzisław Śląski")</f>
        <v>0</v>
      </c>
      <c r="N45" s="395">
        <f>SUMIFS('1_stopień'!$V$8:$V$591,'1_stopień'!$R$8:$R$591,D45,'1_stopień'!$AA$8:$AA$591,"CKZ Wodzisłąw Śląski")</f>
        <v>0</v>
      </c>
      <c r="O45" s="394">
        <f>SUMIFS('1_stopień'!$U$8:$U$591,'1_stopień'!$R$8:$R$591,D45,'1_stopień'!$AA$8:$AA$591,"CKZ Kłodzko")</f>
        <v>0</v>
      </c>
      <c r="P45" s="395">
        <f>SUMIFS('1_stopień'!$V$8:$V$591,'1_stopień'!$R$8:$R$591,D45,'1_stopień'!$AA$8:$AA$591,"CKZ Kłodzko")</f>
        <v>0</v>
      </c>
      <c r="Q45" s="394">
        <f>SUMIFS('1_stopień'!$U$8:$U$591,'1_stopień'!$R$8:$R$591,D45,'1_stopień'!$AA$8:$AA$591,"CKZ Legnica")</f>
        <v>0</v>
      </c>
      <c r="R45" s="395">
        <f>SUMIFS('1_stopień'!$V$8:$V$591,'1_stopień'!$R$8:$R$591,D45,'1_stopień'!$AA$8:$AA$591,"CKZ Legnica")</f>
        <v>0</v>
      </c>
      <c r="S45" s="394">
        <f>SUMIFS('1_stopień'!$U$8:$U$591,'1_stopień'!$R$8:$R$591,D45,'1_stopień'!$AA$8:$AA$591,"CKZ Oleśnica")</f>
        <v>0</v>
      </c>
      <c r="T45" s="395">
        <f>SUMIFS('1_stopień'!$V$8:$V$591,'1_stopień'!$R$8:$R$591,D45,'1_stopień'!$AA$8:$AA$591,"CKZ Oleśnica")</f>
        <v>0</v>
      </c>
      <c r="U45" s="394">
        <f>SUMIFS('1_stopień'!$U$8:$U$591,'1_stopień'!$R$8:$R$591,D45,'1_stopień'!$AA$8:$AA$591,"CKZ Świdnica")</f>
        <v>0</v>
      </c>
      <c r="V45" s="395">
        <f>SUMIFS('1_stopień'!$V$8:$V$591,'1_stopień'!$R$8:$R$591,D45,'1_stopień'!$AA$8:$AA$591,"CKZ Świdnica")</f>
        <v>0</v>
      </c>
      <c r="W45" s="394">
        <f>SUMIFS('1_stopień'!$U$8:$U$591,'1_stopień'!$R$8:$R$591,D45,'1_stopień'!$AA$8:$AA$591,"CKZ Wołów")</f>
        <v>0</v>
      </c>
      <c r="X45" s="395">
        <f>SUMIFS('1_stopień'!$V$8:$V$591,'1_stopień'!$R$8:$R$591,D45,'1_stopień'!$AA$8:$AA$591,"CKZ Wołów")</f>
        <v>0</v>
      </c>
      <c r="Y45" s="394">
        <f>SUMIFS('1_stopień'!$U$8:$U$591,'1_stopień'!$R$8:$R$591,D45,'1_stopień'!$AA$8:$AA$591,"CKZ Ziębice")</f>
        <v>0</v>
      </c>
      <c r="Z45" s="395">
        <f>SUMIFS('1_stopień'!$V$8:$V$591,'1_stopień'!$R$8:$R$591,D45,'1_stopień'!$AA$8:$AA$591,"CKZ Ziębice")</f>
        <v>0</v>
      </c>
      <c r="AA45" s="394">
        <f>SUMIFS('1_stopień'!$U$8:$U$591,'1_stopień'!$R$8:$R$591,D45,'1_stopień'!$AA$8:$AA$591,"CKZ Dobrodzień")</f>
        <v>0</v>
      </c>
      <c r="AB45" s="395">
        <f>SUMIFS('1_stopień'!$V$8:$V$591,'1_stopień'!$R$8:$R$591,D45,'1_stopień'!$AA$8:$AA$591,"CKZ Dobrodzień")</f>
        <v>0</v>
      </c>
      <c r="AC45" s="394">
        <f>SUMIFS('1_stopień'!$U$8:$U$591,'1_stopień'!$R$8:$R$591,D45,'1_stopień'!$AA$8:$AA$591,"TOYOTA")</f>
        <v>0</v>
      </c>
      <c r="AD45" s="395">
        <f>SUMIFS('1_stopień'!$V$8:$V$591,'1_stopień'!$R$8:$R$591,D45,'1_stopień'!$AA$8:$AA$591,"TOYOTA")</f>
        <v>0</v>
      </c>
      <c r="AE45" s="394">
        <f>SUMIFS('1_stopień'!$U$8:$U$591,'1_stopień'!$R$8:$R$591,D45,'1_stopień'!$AA$8:$AA$591,"CKZ Kędzierzyn-Koźle")</f>
        <v>0</v>
      </c>
      <c r="AF45" s="395">
        <f>SUMIFS('1_stopień'!$V$8:$V$591,'1_stopień'!$R$8:$R$591,D45,'1_stopień'!$AA$8:$AA$591,"CKZ Kędzierzyn-Koźle")</f>
        <v>0</v>
      </c>
      <c r="AG45" s="394">
        <f>SUMIFS('1_stopień'!$U$8:$U$591,'1_stopień'!$R$8:$R$591,D45,'1_stopień'!$AA$8:$AA$591,"ZSB Bolesławiec")</f>
        <v>0</v>
      </c>
      <c r="AH45" s="395">
        <f>SUMIFS('1_stopień'!$V$8:$V$591,'1_stopień'!$R$8:$R$591,D45,'1_stopień'!$AA$8:$AA$591,"ZSB Bolesławiec")</f>
        <v>0</v>
      </c>
      <c r="AI45" s="394">
        <f>SUMIFS('1_stopień'!$U$8:$U$591,'1_stopień'!$R$8:$R$591,D45,'1_stopień'!$AA$8:$AA$591,"CKZ Krotoszyn")</f>
        <v>0</v>
      </c>
      <c r="AJ45" s="395">
        <f>SUMIFS('1_stopień'!$V$8:$V$591,'1_stopień'!$R$8:$R$591,D45,'1_stopień'!$AA$8:$AA$591,"CKZ Krotoszyn")</f>
        <v>0</v>
      </c>
      <c r="AK45" s="394">
        <f>SUMIFS('1_stopień'!$U$8:$U$591,'1_stopień'!$R$8:$R$591,D45,'1_stopień'!$AA$8:$AA$591,"CKZ Olkusz")</f>
        <v>17</v>
      </c>
      <c r="AL45" s="395">
        <f>SUMIFS('1_stopień'!$V$8:$V$591,'1_stopień'!$R$8:$R$591,D45,'1_stopień'!$AA$8:$AA$591,"CKZ Olkusz")</f>
        <v>13</v>
      </c>
      <c r="AM45" s="394">
        <f>SUMIFS('1_stopień'!$U$8:$U$591,'1_stopień'!$R$8:$R$591,D45,'1_stopień'!$AA$8:$AA$591,"CKZ Wschowa")</f>
        <v>0</v>
      </c>
      <c r="AN45" s="395">
        <f>SUMIFS('1_stopień'!$V$8:$V$591,'1_stopień'!$R$8:$R$591,D45,'1_stopień'!$AA$8:$AA$591,"CKZ Wschowa")</f>
        <v>0</v>
      </c>
      <c r="AO45" s="394">
        <f>SUMIFS('1_stopień'!$U$8:$U$591,'1_stopień'!$R$8:$R$591,D45,'1_stopień'!$AA$8:$AA$591,"CKZ Zielona Góra")</f>
        <v>0</v>
      </c>
      <c r="AP45" s="395">
        <f>SUMIFS('1_stopień'!$V$8:$V$591,'1_stopień'!$R$8:$R$591,D45,'1_stopień'!$AA$8:$AA$591,"CKZ Zielona Góra")</f>
        <v>0</v>
      </c>
      <c r="AQ45" s="394">
        <f>SUMIFS('1_stopień'!$U$8:$U$591,'1_stopień'!$R$8:$R$591,D45,'1_stopień'!$AA$8:$AA$591,"Rzemieślnicza Wałbrzych")</f>
        <v>4</v>
      </c>
      <c r="AR45" s="395">
        <f>SUMIFS('1_stopień'!$V$8:$V$591,'1_stopień'!$R$8:$R$591,D45,'1_stopień'!$AA$8:$AA$591,"Rzemieślnicza Wałbrzych")</f>
        <v>2</v>
      </c>
      <c r="AS45" s="394">
        <f>SUMIFS('1_stopień'!$U$8:$U$591,'1_stopień'!$R$8:$R$591,D45,'1_stopień'!$AA$8:$AA$591,"CKZ Mosina")</f>
        <v>0</v>
      </c>
      <c r="AT45" s="395">
        <f>SUMIFS('1_stopień'!$V$8:$V$591,'1_stopień'!$R$8:$R$591,D45,'1_stopień'!$AA$8:$AA$591,"CKZ Mosina")</f>
        <v>0</v>
      </c>
      <c r="AU45" s="394">
        <f>SUMIFS('1_stopień'!$U$8:$U$591,'1_stopień'!$R$8:$R$591,D45,'1_stopień'!$AA$8:$AA$591,"CKZ Słupsk")</f>
        <v>0</v>
      </c>
      <c r="AV45" s="395">
        <f>SUMIFS('1_stopień'!$V$8:$V$591,'1_stopień'!$R$8:$R$591,D45,'1_stopień'!$AA$8:$AA$591,"CKZ Słupsk")</f>
        <v>0</v>
      </c>
      <c r="AW45" s="394">
        <f>SUMIFS('1_stopień'!$U$8:$U$591,'1_stopień'!$R$8:$R$591,D45,'1_stopień'!$AA$8:$AA$591,"CKZ Opole")</f>
        <v>0</v>
      </c>
      <c r="AX45" s="395">
        <f>SUMIFS('1_stopień'!$V$8:$V$591,'1_stopień'!$R$8:$R$591,D45,'1_stopień'!$AA$8:$AA$591,"CKZ Opole")</f>
        <v>0</v>
      </c>
      <c r="AY45" s="394">
        <f>SUMIFS('1_stopień'!$U$8:$U$591,'1_stopień'!$R$8:$R$591,D45,'1_stopień'!$AA$8:$AA$591,"CKZ Nowy Targ")</f>
        <v>0</v>
      </c>
      <c r="AZ45" s="395">
        <f>SUMIFS('1_stopień'!$V$8:$V$591,'1_stopień'!$R$8:$R$591,D45,'1_stopień'!$AA$8:$AA$591,"CKZ Nowy Targ")</f>
        <v>0</v>
      </c>
      <c r="BA45" s="394">
        <f>SUMIFS('1_stopień'!$U$8:$U$591,'1_stopień'!$R$8:$R$591,D45,'1_stopień'!$AA$8:$AA$591,"Brzeg Dolny")</f>
        <v>0</v>
      </c>
      <c r="BB45" s="395">
        <f>SUMIFS('1_stopień'!$V$8:$V$591,'1_stopień'!$R$8:$R$591,D45,'1_stopień'!$AA$8:$AA$591,"Brzeg Dolny")</f>
        <v>0</v>
      </c>
      <c r="BC45" s="394">
        <f>SUMIFS('1_stopień'!$U$8:$U$591,'1_stopień'!$R$8:$R$591,D45,'1_stopień'!$AA$8:$AA$591,"CKZ Gniezno")</f>
        <v>0</v>
      </c>
      <c r="BD45" s="395">
        <f>SUMIFS('1_stopień'!$V$8:$V$591,'1_stopień'!$R$8:$R$591,D45,'1_stopień'!$AA$8:$AA$591,"CKZ Gniezno")</f>
        <v>0</v>
      </c>
      <c r="BE45" s="394">
        <f>SUMIFS('1_stopień'!$U$8:$U$591,'1_stopień'!$R$8:$R$591,D45,'1_stopień'!$AA$8:$AA$591,"CKZ Dębica")</f>
        <v>0</v>
      </c>
      <c r="BF45" s="395">
        <f>SUMIFS('1_stopień'!$V$8:$V$591,'1_stopień'!$R$8:$R$591,D45,'1_stopień'!$AA$8:$AA$591,"CKZ Dębicaica")</f>
        <v>0</v>
      </c>
      <c r="BG45" s="394">
        <f>SUMIFS('1_stopień'!$U$8:$U$591,'1_stopień'!$R$8:$R$591,D45,'1_stopień'!$AA$8:$AA$591,"CKZ Gliwice")</f>
        <v>0</v>
      </c>
      <c r="BH45" s="395">
        <f>SUMIFS('1_stopień'!$V$8:$V$591,'1_stopień'!$R$8:$R$591,D45,'1_stopień'!$AA$8:$AA$591,"CKZ Gliwice")</f>
        <v>0</v>
      </c>
      <c r="BI45" s="394">
        <f>SUMIFS('1_stopień'!$U$8:$U$591,'1_stopień'!$R$8:$R$591,D45,'1_stopień'!$AA$8:$AA$591,"szkoła")</f>
        <v>0</v>
      </c>
      <c r="BJ45" s="392">
        <f t="shared" si="2"/>
        <v>21</v>
      </c>
      <c r="BK45" s="182">
        <f t="shared" si="3"/>
        <v>15</v>
      </c>
    </row>
    <row r="46" spans="2:63" hidden="1">
      <c r="B46" s="17" t="s">
        <v>71</v>
      </c>
      <c r="C46" s="18">
        <v>512001</v>
      </c>
      <c r="D46" s="18" t="s">
        <v>72</v>
      </c>
      <c r="E46" s="17" t="s">
        <v>613</v>
      </c>
      <c r="F46" s="397">
        <f>SUMIF('1_stopień'!R$8:R$591,D46,'1_stopień'!U$8:U$591)</f>
        <v>311</v>
      </c>
      <c r="G46" s="394">
        <f>SUMIFS('1_stopień'!$U$8:$U$591,'1_stopień'!$R$8:$R$591,D46,'1_stopień'!$AA$8:$AA$591,"CKZ Bielawa")</f>
        <v>0</v>
      </c>
      <c r="H46" s="396">
        <f>SUMIFS('1_stopień'!$V$8:$V$591,'1_stopień'!$R$8:$R$591,D46,'1_stopień'!$AA$8:$AA$591,"CKZ Bielawa")</f>
        <v>0</v>
      </c>
      <c r="I46" s="394">
        <f>SUMIFS('1_stopień'!$U$8:$U$591,'1_stopień'!$R$8:$R$591,D46,'1_stopień'!$AA$8:$AA$591,"GCKZ Głogów")</f>
        <v>0</v>
      </c>
      <c r="J46" s="395">
        <f>SUMIFS('1_stopień'!$V$8:$V$591,'1_stopień'!$R$8:$R$591,D46,'1_stopień'!$AA$8:$AA$591,"GCKZ Głogów")</f>
        <v>0</v>
      </c>
      <c r="K46" s="394">
        <f>SUMIFS('1_stopień'!$U$8:$U$591,'1_stopień'!$R$8:$R$591,D46,'1_stopień'!$AA$8:$AA$591,"Jelenia Góra")</f>
        <v>0</v>
      </c>
      <c r="L46" s="395">
        <f>SUMIFS('1_stopień'!$V$8:$V$591,'1_stopień'!$R$8:$R$591,D46,'1_stopień'!$AA$8:$AA$591,"Jelenia Góra")</f>
        <v>0</v>
      </c>
      <c r="M46" s="394">
        <f>SUMIFS('1_stopień'!$U$8:$U$591,'1_stopień'!$R$8:$R$591,D46,'1_stopień'!$AA$8:$AA$591,"CKZ Wodzisław Śląski")</f>
        <v>0</v>
      </c>
      <c r="N46" s="395">
        <f>SUMIFS('1_stopień'!$V$8:$V$591,'1_stopień'!$R$8:$R$591,D46,'1_stopień'!$AA$8:$AA$591,"CKZ Wodzisłąw Śląski")</f>
        <v>0</v>
      </c>
      <c r="O46" s="394">
        <f>SUMIFS('1_stopień'!$U$8:$U$591,'1_stopień'!$R$8:$R$591,D46,'1_stopień'!$AA$8:$AA$591,"CKZ Kłodzko")</f>
        <v>31</v>
      </c>
      <c r="P46" s="395">
        <f>SUMIFS('1_stopień'!$V$8:$V$591,'1_stopień'!$R$8:$R$591,D46,'1_stopień'!$AA$8:$AA$591,"CKZ Kłodzko")</f>
        <v>15</v>
      </c>
      <c r="Q46" s="394">
        <f>SUMIFS('1_stopień'!$U$8:$U$591,'1_stopień'!$R$8:$R$591,D46,'1_stopień'!$AA$8:$AA$591,"CKZ Legnica")</f>
        <v>82</v>
      </c>
      <c r="R46" s="395">
        <f>SUMIFS('1_stopień'!$V$8:$V$591,'1_stopień'!$R$8:$R$591,D46,'1_stopień'!$AA$8:$AA$591,"CKZ Legnica")</f>
        <v>53</v>
      </c>
      <c r="S46" s="394">
        <f>SUMIFS('1_stopień'!$U$8:$U$591,'1_stopień'!$R$8:$R$591,D46,'1_stopień'!$AA$8:$AA$591,"CKZ Oleśnica")</f>
        <v>49</v>
      </c>
      <c r="T46" s="395">
        <f>SUMIFS('1_stopień'!$V$8:$V$591,'1_stopień'!$R$8:$R$591,D46,'1_stopień'!$AA$8:$AA$591,"CKZ Oleśnica")</f>
        <v>19</v>
      </c>
      <c r="U46" s="405">
        <f>SUMIFS('1_stopień'!$U$8:$U$591,'1_stopień'!$R$8:$R$591,D46,'1_stopień'!$AA$8:$AA$591,"CKZ Świdnica")</f>
        <v>40</v>
      </c>
      <c r="V46" s="395">
        <f>SUMIFS('1_stopień'!$V$8:$V$591,'1_stopień'!$R$8:$R$591,D46,'1_stopień'!$AA$8:$AA$591,"CKZ Świdnica")</f>
        <v>25</v>
      </c>
      <c r="W46" s="394">
        <f>SUMIFS('1_stopień'!$U$8:$U$591,'1_stopień'!$R$8:$R$591,D46,'1_stopień'!$AA$8:$AA$591,"CKZ Wołów")</f>
        <v>30</v>
      </c>
      <c r="X46" s="395">
        <f>SUMIFS('1_stopień'!$V$8:$V$591,'1_stopień'!$R$8:$R$591,D46,'1_stopień'!$AA$8:$AA$591,"CKZ Wołów")</f>
        <v>19</v>
      </c>
      <c r="Y46" s="394">
        <f>SUMIFS('1_stopień'!$U$8:$U$591,'1_stopień'!$R$8:$R$591,D46,'1_stopień'!$AA$8:$AA$591,"CKZ Ziębice")</f>
        <v>48</v>
      </c>
      <c r="Z46" s="395">
        <f>SUMIFS('1_stopień'!$V$8:$V$591,'1_stopień'!$R$8:$R$591,D46,'1_stopień'!$AA$8:$AA$591,"CKZ Ziębice")</f>
        <v>35</v>
      </c>
      <c r="AA46" s="394">
        <f>SUMIFS('1_stopień'!$U$8:$U$591,'1_stopień'!$R$8:$R$591,D46,'1_stopień'!$AA$8:$AA$591,"CKZ Dobrodzień")</f>
        <v>0</v>
      </c>
      <c r="AB46" s="395">
        <f>SUMIFS('1_stopień'!$V$8:$V$591,'1_stopień'!$R$8:$R$591,D46,'1_stopień'!$AA$8:$AA$591,"CKZ Dobrodzień")</f>
        <v>0</v>
      </c>
      <c r="AC46" s="394">
        <f>SUMIFS('1_stopień'!$U$8:$U$591,'1_stopień'!$R$8:$R$591,D46,'1_stopień'!$AA$8:$AA$591,"TOYOTA")</f>
        <v>0</v>
      </c>
      <c r="AD46" s="395">
        <f>SUMIFS('1_stopień'!$V$8:$V$591,'1_stopień'!$R$8:$R$591,D46,'1_stopień'!$AA$8:$AA$591,"TOYOTA")</f>
        <v>0</v>
      </c>
      <c r="AE46" s="394">
        <f>SUMIFS('1_stopień'!$U$8:$U$591,'1_stopień'!$R$8:$R$591,D46,'1_stopień'!$AA$8:$AA$591,"CKZ Kędzierzyn-Koźle")</f>
        <v>0</v>
      </c>
      <c r="AF46" s="395">
        <f>SUMIFS('1_stopień'!$V$8:$V$591,'1_stopień'!$R$8:$R$591,D46,'1_stopień'!$AA$8:$AA$591,"CKZ Kędzierzyn-Koźle")</f>
        <v>0</v>
      </c>
      <c r="AG46" s="394">
        <f>SUMIFS('1_stopień'!$U$8:$U$591,'1_stopień'!$R$8:$R$591,D46,'1_stopień'!$AA$8:$AA$591,"ZSB Bolesławiec")</f>
        <v>0</v>
      </c>
      <c r="AH46" s="395">
        <f>SUMIFS('1_stopień'!$V$8:$V$591,'1_stopień'!$R$8:$R$591,D46,'1_stopień'!$AA$8:$AA$591,"ZSB Bolesławiec")</f>
        <v>0</v>
      </c>
      <c r="AI46" s="394">
        <f>SUMIFS('1_stopień'!$U$8:$U$591,'1_stopień'!$R$8:$R$591,D46,'1_stopień'!$AA$8:$AA$591,"CKZ Krotoszyn")</f>
        <v>9</v>
      </c>
      <c r="AJ46" s="395">
        <f>SUMIFS('1_stopień'!$V$8:$V$591,'1_stopień'!$R$8:$R$591,D46,'1_stopień'!$AA$8:$AA$591,"CKZ Krotoszyn")</f>
        <v>6</v>
      </c>
      <c r="AK46" s="394">
        <f>SUMIFS('1_stopień'!$U$8:$U$591,'1_stopień'!$R$8:$R$591,D46,'1_stopień'!$AA$8:$AA$591,"CKZ Olkusz")</f>
        <v>0</v>
      </c>
      <c r="AL46" s="395">
        <f>SUMIFS('1_stopień'!$V$8:$V$591,'1_stopień'!$R$8:$R$591,D46,'1_stopień'!$AA$8:$AA$591,"CKZ Olkusz")</f>
        <v>0</v>
      </c>
      <c r="AM46" s="394">
        <f>SUMIFS('1_stopień'!$U$8:$U$591,'1_stopień'!$R$8:$R$591,D46,'1_stopień'!$AA$8:$AA$591,"CKZ Wschowa")</f>
        <v>20</v>
      </c>
      <c r="AN46" s="395">
        <f>SUMIFS('1_stopień'!$V$8:$V$591,'1_stopień'!$R$8:$R$591,D46,'1_stopień'!$AA$8:$AA$591,"CKZ Wschowa")</f>
        <v>9</v>
      </c>
      <c r="AO46" s="394">
        <f>SUMIFS('1_stopień'!$U$8:$U$591,'1_stopień'!$R$8:$R$591,D46,'1_stopień'!$AA$8:$AA$591,"CKZ Zielona Góra")</f>
        <v>0</v>
      </c>
      <c r="AP46" s="395">
        <f>SUMIFS('1_stopień'!$V$8:$V$591,'1_stopień'!$R$8:$R$591,D46,'1_stopień'!$AA$8:$AA$591,"CKZ Zielona Góra")</f>
        <v>0</v>
      </c>
      <c r="AQ46" s="394">
        <f>SUMIFS('1_stopień'!$U$8:$U$591,'1_stopień'!$R$8:$R$591,D46,'1_stopień'!$AA$8:$AA$591,"Rzemieślnicza Wałbrzych")</f>
        <v>0</v>
      </c>
      <c r="AR46" s="395">
        <f>SUMIFS('1_stopień'!$V$8:$V$591,'1_stopień'!$R$8:$R$591,D46,'1_stopień'!$AA$8:$AA$591,"Rzemieślnicza Wałbrzych")</f>
        <v>0</v>
      </c>
      <c r="AS46" s="394">
        <f>SUMIFS('1_stopień'!$U$8:$U$591,'1_stopień'!$R$8:$R$591,D46,'1_stopień'!$AA$8:$AA$591,"CKZ Mosina")</f>
        <v>0</v>
      </c>
      <c r="AT46" s="395">
        <f>SUMIFS('1_stopień'!$V$8:$V$591,'1_stopień'!$R$8:$R$591,D46,'1_stopień'!$AA$8:$AA$591,"CKZ Mosina")</f>
        <v>0</v>
      </c>
      <c r="AU46" s="394">
        <f>SUMIFS('1_stopień'!$U$8:$U$591,'1_stopień'!$R$8:$R$591,D46,'1_stopień'!$AA$8:$AA$591,"CKZ Słupsk")</f>
        <v>0</v>
      </c>
      <c r="AV46" s="395">
        <f>SUMIFS('1_stopień'!$V$8:$V$591,'1_stopień'!$R$8:$R$591,D46,'1_stopień'!$AA$8:$AA$591,"CKZ Słupsk")</f>
        <v>0</v>
      </c>
      <c r="AW46" s="394">
        <f>SUMIFS('1_stopień'!$U$8:$U$591,'1_stopień'!$R$8:$R$591,D46,'1_stopień'!$AA$8:$AA$591,"CKZ Opole")</f>
        <v>2</v>
      </c>
      <c r="AX46" s="395">
        <f>SUMIFS('1_stopień'!$V$8:$V$591,'1_stopień'!$R$8:$R$591,D46,'1_stopień'!$AA$8:$AA$591,"CKZ Opole")</f>
        <v>2</v>
      </c>
      <c r="AY46" s="394">
        <f>SUMIFS('1_stopień'!$U$8:$U$591,'1_stopień'!$R$8:$R$591,D46,'1_stopień'!$AA$8:$AA$591,"CKZ Nowy Targ")</f>
        <v>0</v>
      </c>
      <c r="AZ46" s="395">
        <f>SUMIFS('1_stopień'!$V$8:$V$591,'1_stopień'!$R$8:$R$591,D46,'1_stopień'!$AA$8:$AA$591,"CKZ Nowy Targ")</f>
        <v>0</v>
      </c>
      <c r="BA46" s="394">
        <f>SUMIFS('1_stopień'!$U$8:$U$591,'1_stopień'!$R$8:$R$591,D46,'1_stopień'!$AA$8:$AA$591,"Brzeg Dolny")</f>
        <v>0</v>
      </c>
      <c r="BB46" s="395">
        <f>SUMIFS('1_stopień'!$V$8:$V$591,'1_stopień'!$R$8:$R$591,D46,'1_stopień'!$AA$8:$AA$591,"Brzeg Dolny")</f>
        <v>0</v>
      </c>
      <c r="BC46" s="394">
        <f>SUMIFS('1_stopień'!$U$8:$U$591,'1_stopień'!$R$8:$R$591,D46,'1_stopień'!$AA$8:$AA$591,"CKZ Gniezno")</f>
        <v>0</v>
      </c>
      <c r="BD46" s="395">
        <f>SUMIFS('1_stopień'!$V$8:$V$591,'1_stopień'!$R$8:$R$591,D46,'1_stopień'!$AA$8:$AA$591,"CKZ Gniezno")</f>
        <v>0</v>
      </c>
      <c r="BE46" s="394">
        <f>SUMIFS('1_stopień'!$U$8:$U$591,'1_stopień'!$R$8:$R$591,D46,'1_stopień'!$AA$8:$AA$591,"CKZ Dębica")</f>
        <v>0</v>
      </c>
      <c r="BF46" s="395">
        <f>SUMIFS('1_stopień'!$V$8:$V$591,'1_stopień'!$R$8:$R$591,D46,'1_stopień'!$AA$8:$AA$591,"CKZ Dębicaica")</f>
        <v>0</v>
      </c>
      <c r="BG46" s="394">
        <f>SUMIFS('1_stopień'!$U$8:$U$591,'1_stopień'!$R$8:$R$591,D46,'1_stopień'!$AA$8:$AA$591,"CKZ Gliwice")</f>
        <v>0</v>
      </c>
      <c r="BH46" s="395">
        <f>SUMIFS('1_stopień'!$V$8:$V$591,'1_stopień'!$R$8:$R$591,D46,'1_stopień'!$AA$8:$AA$591,"CKZ Gliwice")</f>
        <v>0</v>
      </c>
      <c r="BI46" s="394">
        <f>SUMIFS('1_stopień'!$U$8:$U$591,'1_stopień'!$R$8:$R$591,D46,'1_stopień'!$AA$8:$AA$591,"szkoła")</f>
        <v>0</v>
      </c>
      <c r="BJ46" s="392">
        <f t="shared" si="2"/>
        <v>311</v>
      </c>
      <c r="BK46" s="182">
        <f t="shared" si="3"/>
        <v>183</v>
      </c>
    </row>
    <row r="47" spans="2:63" ht="22.5" hidden="1">
      <c r="B47" s="17" t="s">
        <v>511</v>
      </c>
      <c r="C47" s="18">
        <v>962907</v>
      </c>
      <c r="D47" s="18" t="s">
        <v>170</v>
      </c>
      <c r="E47" s="17" t="s">
        <v>614</v>
      </c>
      <c r="F47" s="397">
        <f>SUMIF('1_stopień'!R$8:R$591,D47,'1_stopień'!U$8:U$591)</f>
        <v>17</v>
      </c>
      <c r="G47" s="394">
        <f>SUMIFS('1_stopień'!$U$8:$U$591,'1_stopień'!$R$8:$R$591,D47,'1_stopień'!$AA$8:$AA$591,"CKZ Bielawa")</f>
        <v>0</v>
      </c>
      <c r="H47" s="396">
        <f>SUMIFS('1_stopień'!$V$8:$V$591,'1_stopień'!$R$8:$R$591,D47,'1_stopień'!$AA$8:$AA$591,"CKZ Bielawa")</f>
        <v>0</v>
      </c>
      <c r="I47" s="394">
        <f>SUMIFS('1_stopień'!$U$8:$U$591,'1_stopień'!$R$8:$R$591,D47,'1_stopień'!$AA$8:$AA$591,"GCKZ Głogów")</f>
        <v>0</v>
      </c>
      <c r="J47" s="395">
        <f>SUMIFS('1_stopień'!$V$8:$V$591,'1_stopień'!$R$8:$R$591,D47,'1_stopień'!$AA$8:$AA$591,"GCKZ Głogów")</f>
        <v>0</v>
      </c>
      <c r="K47" s="394">
        <f>SUMIFS('1_stopień'!$U$8:$U$591,'1_stopień'!$R$8:$R$591,D47,'1_stopień'!$AA$8:$AA$591,"Jelenia Góra")</f>
        <v>0</v>
      </c>
      <c r="L47" s="395">
        <f>SUMIFS('1_stopień'!$V$8:$V$591,'1_stopień'!$R$8:$R$591,D47,'1_stopień'!$AA$8:$AA$591,"Jelenia Góra")</f>
        <v>0</v>
      </c>
      <c r="M47" s="394">
        <f>SUMIFS('1_stopień'!$U$8:$U$591,'1_stopień'!$R$8:$R$591,D47,'1_stopień'!$AA$8:$AA$591,"CKZ Wodzisław Śląski")</f>
        <v>0</v>
      </c>
      <c r="N47" s="395">
        <f>SUMIFS('1_stopień'!$V$8:$V$591,'1_stopień'!$R$8:$R$591,D47,'1_stopień'!$AA$8:$AA$591,"CKZ Wodzisłąw Śląski")</f>
        <v>0</v>
      </c>
      <c r="O47" s="394">
        <f>SUMIFS('1_stopień'!$U$8:$U$591,'1_stopień'!$R$8:$R$591,D47,'1_stopień'!$AA$8:$AA$591,"CKZ Kłodzko")</f>
        <v>17</v>
      </c>
      <c r="P47" s="395">
        <f>SUMIFS('1_stopień'!$V$8:$V$591,'1_stopień'!$R$8:$R$591,D47,'1_stopień'!$AA$8:$AA$591,"CKZ Kłodzko")</f>
        <v>14</v>
      </c>
      <c r="Q47" s="394">
        <f>SUMIFS('1_stopień'!$U$8:$U$591,'1_stopień'!$R$8:$R$591,D47,'1_stopień'!$AA$8:$AA$591,"CKZ Legnica")</f>
        <v>0</v>
      </c>
      <c r="R47" s="395">
        <f>SUMIFS('1_stopień'!$V$8:$V$591,'1_stopień'!$R$8:$R$591,D47,'1_stopień'!$AA$8:$AA$591,"CKZ Legnica")</f>
        <v>0</v>
      </c>
      <c r="S47" s="394">
        <f>SUMIFS('1_stopień'!$U$8:$U$591,'1_stopień'!$R$8:$R$591,D47,'1_stopień'!$AA$8:$AA$591,"CKZ Oleśnica")</f>
        <v>0</v>
      </c>
      <c r="T47" s="395">
        <f>SUMIFS('1_stopień'!$V$8:$V$591,'1_stopień'!$R$8:$R$591,D47,'1_stopień'!$AA$8:$AA$591,"CKZ Oleśnica")</f>
        <v>0</v>
      </c>
      <c r="U47" s="394">
        <f>SUMIFS('1_stopień'!$U$8:$U$591,'1_stopień'!$R$8:$R$591,D47,'1_stopień'!$AA$8:$AA$591,"CKZ Świdnica")</f>
        <v>0</v>
      </c>
      <c r="V47" s="395">
        <f>SUMIFS('1_stopień'!$V$8:$V$591,'1_stopień'!$R$8:$R$591,D47,'1_stopień'!$AA$8:$AA$591,"CKZ Świdnica")</f>
        <v>0</v>
      </c>
      <c r="W47" s="394">
        <f>SUMIFS('1_stopień'!$U$8:$U$591,'1_stopień'!$R$8:$R$591,D47,'1_stopień'!$AA$8:$AA$591,"CKZ Wołów")</f>
        <v>0</v>
      </c>
      <c r="X47" s="395">
        <f>SUMIFS('1_stopień'!$V$8:$V$591,'1_stopień'!$R$8:$R$591,D47,'1_stopień'!$AA$8:$AA$591,"CKZ Wołów")</f>
        <v>0</v>
      </c>
      <c r="Y47" s="394">
        <f>SUMIFS('1_stopień'!$U$8:$U$591,'1_stopień'!$R$8:$R$591,D47,'1_stopień'!$AA$8:$AA$591,"CKZ Ziębice")</f>
        <v>0</v>
      </c>
      <c r="Z47" s="395">
        <f>SUMIFS('1_stopień'!$V$8:$V$591,'1_stopień'!$R$8:$R$591,D47,'1_stopień'!$AA$8:$AA$591,"CKZ Ziębice")</f>
        <v>0</v>
      </c>
      <c r="AA47" s="394">
        <f>SUMIFS('1_stopień'!$U$8:$U$591,'1_stopień'!$R$8:$R$591,D47,'1_stopień'!$AA$8:$AA$591,"CKZ Dobrodzień")</f>
        <v>0</v>
      </c>
      <c r="AB47" s="395">
        <f>SUMIFS('1_stopień'!$V$8:$V$591,'1_stopień'!$R$8:$R$591,D47,'1_stopień'!$AA$8:$AA$591,"CKZ Dobrodzień")</f>
        <v>0</v>
      </c>
      <c r="AC47" s="394">
        <f>SUMIFS('1_stopień'!$U$8:$U$591,'1_stopień'!$R$8:$R$591,D47,'1_stopień'!$AA$8:$AA$591,"TOYOTA")</f>
        <v>0</v>
      </c>
      <c r="AD47" s="395">
        <f>SUMIFS('1_stopień'!$V$8:$V$591,'1_stopień'!$R$8:$R$591,D47,'1_stopień'!$AA$8:$AA$591,"TOYOTA")</f>
        <v>0</v>
      </c>
      <c r="AE47" s="394">
        <f>SUMIFS('1_stopień'!$U$8:$U$591,'1_stopień'!$R$8:$R$591,D47,'1_stopień'!$AA$8:$AA$591,"CKZ Kędzierzyn-Koźle")</f>
        <v>0</v>
      </c>
      <c r="AF47" s="395">
        <f>SUMIFS('1_stopień'!$V$8:$V$591,'1_stopień'!$R$8:$R$591,D47,'1_stopień'!$AA$8:$AA$591,"CKZ Kędzierzyn-Koźle")</f>
        <v>0</v>
      </c>
      <c r="AG47" s="394">
        <f>SUMIFS('1_stopień'!$U$8:$U$591,'1_stopień'!$R$8:$R$591,D47,'1_stopień'!$AA$8:$AA$591,"ZSB Bolesławiec")</f>
        <v>0</v>
      </c>
      <c r="AH47" s="395">
        <f>SUMIFS('1_stopień'!$V$8:$V$591,'1_stopień'!$R$8:$R$591,D47,'1_stopień'!$AA$8:$AA$591,"ZSB Bolesławiec")</f>
        <v>0</v>
      </c>
      <c r="AI47" s="394">
        <f>SUMIFS('1_stopień'!$U$8:$U$591,'1_stopień'!$R$8:$R$591,D47,'1_stopień'!$AA$8:$AA$591,"CKZ Krotoszyn")</f>
        <v>0</v>
      </c>
      <c r="AJ47" s="395">
        <f>SUMIFS('1_stopień'!$V$8:$V$591,'1_stopień'!$R$8:$R$591,D47,'1_stopień'!$AA$8:$AA$591,"CKZ Krotoszyn")</f>
        <v>0</v>
      </c>
      <c r="AK47" s="394">
        <f>SUMIFS('1_stopień'!$U$8:$U$591,'1_stopień'!$R$8:$R$591,D47,'1_stopień'!$AA$8:$AA$591,"CKZ Olkusz")</f>
        <v>0</v>
      </c>
      <c r="AL47" s="395">
        <f>SUMIFS('1_stopień'!$V$8:$V$591,'1_stopień'!$R$8:$R$591,D47,'1_stopień'!$AA$8:$AA$591,"CKZ Olkusz")</f>
        <v>0</v>
      </c>
      <c r="AM47" s="394">
        <f>SUMIFS('1_stopień'!$U$8:$U$591,'1_stopień'!$R$8:$R$591,D47,'1_stopień'!$AA$8:$AA$591,"CKZ Wschowa")</f>
        <v>0</v>
      </c>
      <c r="AN47" s="395">
        <f>SUMIFS('1_stopień'!$V$8:$V$591,'1_stopień'!$R$8:$R$591,D47,'1_stopień'!$AA$8:$AA$591,"CKZ Wschowa")</f>
        <v>0</v>
      </c>
      <c r="AO47" s="394">
        <f>SUMIFS('1_stopień'!$U$8:$U$591,'1_stopień'!$R$8:$R$591,D47,'1_stopień'!$AA$8:$AA$591,"CKZ Zielona Góra")</f>
        <v>0</v>
      </c>
      <c r="AP47" s="395">
        <f>SUMIFS('1_stopień'!$V$8:$V$591,'1_stopień'!$R$8:$R$591,D47,'1_stopień'!$AA$8:$AA$591,"CKZ Zielona Góra")</f>
        <v>0</v>
      </c>
      <c r="AQ47" s="394">
        <f>SUMIFS('1_stopień'!$U$8:$U$591,'1_stopień'!$R$8:$R$591,D47,'1_stopień'!$AA$8:$AA$591,"Rzemieślnicza Wałbrzych")</f>
        <v>0</v>
      </c>
      <c r="AR47" s="395">
        <f>SUMIFS('1_stopień'!$V$8:$V$591,'1_stopień'!$R$8:$R$591,D47,'1_stopień'!$AA$8:$AA$591,"Rzemieślnicza Wałbrzych")</f>
        <v>0</v>
      </c>
      <c r="AS47" s="394">
        <f>SUMIFS('1_stopień'!$U$8:$U$591,'1_stopień'!$R$8:$R$591,D47,'1_stopień'!$AA$8:$AA$591,"CKZ Mosina")</f>
        <v>0</v>
      </c>
      <c r="AT47" s="395">
        <f>SUMIFS('1_stopień'!$V$8:$V$591,'1_stopień'!$R$8:$R$591,D47,'1_stopień'!$AA$8:$AA$591,"CKZ Mosina")</f>
        <v>0</v>
      </c>
      <c r="AU47" s="394">
        <f>SUMIFS('1_stopień'!$U$8:$U$591,'1_stopień'!$R$8:$R$591,D47,'1_stopień'!$AA$8:$AA$591,"CKZ Słupsk")</f>
        <v>0</v>
      </c>
      <c r="AV47" s="395">
        <f>SUMIFS('1_stopień'!$V$8:$V$591,'1_stopień'!$R$8:$R$591,D47,'1_stopień'!$AA$8:$AA$591,"CKZ Słupsk")</f>
        <v>0</v>
      </c>
      <c r="AW47" s="394">
        <f>SUMIFS('1_stopień'!$U$8:$U$591,'1_stopień'!$R$8:$R$591,D47,'1_stopień'!$AA$8:$AA$591,"CKZ Opole")</f>
        <v>0</v>
      </c>
      <c r="AX47" s="395">
        <f>SUMIFS('1_stopień'!$V$8:$V$591,'1_stopień'!$R$8:$R$591,D47,'1_stopień'!$AA$8:$AA$591,"CKZ Opole")</f>
        <v>0</v>
      </c>
      <c r="AY47" s="394">
        <f>SUMIFS('1_stopień'!$U$8:$U$591,'1_stopień'!$R$8:$R$591,D47,'1_stopień'!$AA$8:$AA$591,"CKZ Nowy Targ")</f>
        <v>0</v>
      </c>
      <c r="AZ47" s="395">
        <f>SUMIFS('1_stopień'!$V$8:$V$591,'1_stopień'!$R$8:$R$591,D47,'1_stopień'!$AA$8:$AA$591,"CKZ Nowy Targ")</f>
        <v>0</v>
      </c>
      <c r="BA47" s="394">
        <f>SUMIFS('1_stopień'!$U$8:$U$591,'1_stopień'!$R$8:$R$591,D47,'1_stopień'!$AA$8:$AA$591,"Brzeg Dolny")</f>
        <v>0</v>
      </c>
      <c r="BB47" s="395">
        <f>SUMIFS('1_stopień'!$V$8:$V$591,'1_stopień'!$R$8:$R$591,D47,'1_stopień'!$AA$8:$AA$591,"Brzeg Dolny")</f>
        <v>0</v>
      </c>
      <c r="BC47" s="394">
        <f>SUMIFS('1_stopień'!$U$8:$U$591,'1_stopień'!$R$8:$R$591,D47,'1_stopień'!$AA$8:$AA$591,"CKZ Gniezno")</f>
        <v>0</v>
      </c>
      <c r="BD47" s="395">
        <f>SUMIFS('1_stopień'!$V$8:$V$591,'1_stopień'!$R$8:$R$591,D47,'1_stopień'!$AA$8:$AA$591,"CKZ Gniezno")</f>
        <v>0</v>
      </c>
      <c r="BE47" s="394">
        <f>SUMIFS('1_stopień'!$U$8:$U$591,'1_stopień'!$R$8:$R$591,D47,'1_stopień'!$AA$8:$AA$591,"CKZ Dębica")</f>
        <v>0</v>
      </c>
      <c r="BF47" s="395">
        <f>SUMIFS('1_stopień'!$V$8:$V$591,'1_stopień'!$R$8:$R$591,D47,'1_stopień'!$AA$8:$AA$591,"CKZ Dębicaica")</f>
        <v>0</v>
      </c>
      <c r="BG47" s="394">
        <f>SUMIFS('1_stopień'!$U$8:$U$591,'1_stopień'!$R$8:$R$591,D47,'1_stopień'!$AA$8:$AA$591,"CKZ Gliwice")</f>
        <v>0</v>
      </c>
      <c r="BH47" s="395">
        <f>SUMIFS('1_stopień'!$V$8:$V$591,'1_stopień'!$R$8:$R$591,D47,'1_stopień'!$AA$8:$AA$591,"CKZ Gliwice")</f>
        <v>0</v>
      </c>
      <c r="BI47" s="394">
        <f>SUMIFS('1_stopień'!$U$8:$U$591,'1_stopień'!$R$8:$R$591,D47,'1_stopień'!$AA$8:$AA$591,"szkoła")</f>
        <v>0</v>
      </c>
      <c r="BJ47" s="392">
        <f t="shared" si="2"/>
        <v>17</v>
      </c>
      <c r="BK47" s="182">
        <f t="shared" si="3"/>
        <v>14</v>
      </c>
    </row>
    <row r="48" spans="2:63" ht="45" hidden="1">
      <c r="B48" s="17" t="s">
        <v>512</v>
      </c>
      <c r="C48" s="18">
        <v>941203</v>
      </c>
      <c r="D48" s="18" t="s">
        <v>616</v>
      </c>
      <c r="E48" s="17" t="s">
        <v>615</v>
      </c>
      <c r="F48" s="397">
        <f>SUMIF('1_stopień'!R$8:R$591,D48,'1_stopień'!U$8:U$591)</f>
        <v>0</v>
      </c>
      <c r="G48" s="394">
        <f>SUMIFS('1_stopień'!$U$8:$U$591,'1_stopień'!$R$8:$R$591,D48,'1_stopień'!$AA$8:$AA$591,"CKZ Bielawa")</f>
        <v>0</v>
      </c>
      <c r="H48" s="396">
        <f>SUMIFS('1_stopień'!$V$8:$V$591,'1_stopień'!$R$8:$R$591,D48,'1_stopień'!$AA$8:$AA$591,"CKZ Bielawa")</f>
        <v>0</v>
      </c>
      <c r="I48" s="394">
        <f>SUMIFS('1_stopień'!$U$8:$U$591,'1_stopień'!$R$8:$R$591,D48,'1_stopień'!$AA$8:$AA$591,"GCKZ Głogów")</f>
        <v>0</v>
      </c>
      <c r="J48" s="395">
        <f>SUMIFS('1_stopień'!$V$8:$V$591,'1_stopień'!$R$8:$R$591,D48,'1_stopień'!$AA$8:$AA$591,"GCKZ Głogów")</f>
        <v>0</v>
      </c>
      <c r="K48" s="394">
        <f>SUMIFS('1_stopień'!$U$8:$U$591,'1_stopień'!$R$8:$R$591,D48,'1_stopień'!$AA$8:$AA$591,"Jelenia Góra")</f>
        <v>0</v>
      </c>
      <c r="L48" s="395">
        <f>SUMIFS('1_stopień'!$V$8:$V$591,'1_stopień'!$R$8:$R$591,D48,'1_stopień'!$AA$8:$AA$591,"Jelenia Góra")</f>
        <v>0</v>
      </c>
      <c r="M48" s="394">
        <f>SUMIFS('1_stopień'!$U$8:$U$591,'1_stopień'!$R$8:$R$591,D48,'1_stopień'!$AA$8:$AA$591,"CKZ Wodzisław Śląski")</f>
        <v>0</v>
      </c>
      <c r="N48" s="395">
        <f>SUMIFS('1_stopień'!$V$8:$V$591,'1_stopień'!$R$8:$R$591,D48,'1_stopień'!$AA$8:$AA$591,"CKZ Wodzisłąw Śląski")</f>
        <v>0</v>
      </c>
      <c r="O48" s="394">
        <f>SUMIFS('1_stopień'!$U$8:$U$591,'1_stopień'!$R$8:$R$591,D48,'1_stopień'!$AA$8:$AA$591,"CKZ Kłodzko")</f>
        <v>0</v>
      </c>
      <c r="P48" s="395">
        <f>SUMIFS('1_stopień'!$V$8:$V$591,'1_stopień'!$R$8:$R$591,D48,'1_stopień'!$AA$8:$AA$591,"CKZ Kłodzko")</f>
        <v>0</v>
      </c>
      <c r="Q48" s="394">
        <f>SUMIFS('1_stopień'!$U$8:$U$591,'1_stopień'!$R$8:$R$591,D48,'1_stopień'!$AA$8:$AA$591,"CKZ Legnica")</f>
        <v>0</v>
      </c>
      <c r="R48" s="395">
        <f>SUMIFS('1_stopień'!$V$8:$V$591,'1_stopień'!$R$8:$R$591,D48,'1_stopień'!$AA$8:$AA$591,"CKZ Legnica")</f>
        <v>0</v>
      </c>
      <c r="S48" s="394">
        <f>SUMIFS('1_stopień'!$U$8:$U$591,'1_stopień'!$R$8:$R$591,D48,'1_stopień'!$AA$8:$AA$591,"CKZ Oleśnica")</f>
        <v>0</v>
      </c>
      <c r="T48" s="395">
        <f>SUMIFS('1_stopień'!$V$8:$V$591,'1_stopień'!$R$8:$R$591,D48,'1_stopień'!$AA$8:$AA$591,"CKZ Oleśnica")</f>
        <v>0</v>
      </c>
      <c r="U48" s="394">
        <f>SUMIFS('1_stopień'!$U$8:$U$591,'1_stopień'!$R$8:$R$591,D48,'1_stopień'!$AA$8:$AA$591,"CKZ Świdnica")</f>
        <v>0</v>
      </c>
      <c r="V48" s="395">
        <f>SUMIFS('1_stopień'!$V$8:$V$591,'1_stopień'!$R$8:$R$591,D48,'1_stopień'!$AA$8:$AA$591,"CKZ Świdnica")</f>
        <v>0</v>
      </c>
      <c r="W48" s="394">
        <f>SUMIFS('1_stopień'!$U$8:$U$591,'1_stopień'!$R$8:$R$591,D48,'1_stopień'!$AA$8:$AA$591,"CKZ Wołów")</f>
        <v>0</v>
      </c>
      <c r="X48" s="395">
        <f>SUMIFS('1_stopień'!$V$8:$V$591,'1_stopień'!$R$8:$R$591,D48,'1_stopień'!$AA$8:$AA$591,"CKZ Wołów")</f>
        <v>0</v>
      </c>
      <c r="Y48" s="394">
        <f>SUMIFS('1_stopień'!$U$8:$U$591,'1_stopień'!$R$8:$R$591,D48,'1_stopień'!$AA$8:$AA$591,"CKZ Ziębice")</f>
        <v>0</v>
      </c>
      <c r="Z48" s="395">
        <f>SUMIFS('1_stopień'!$V$8:$V$591,'1_stopień'!$R$8:$R$591,D48,'1_stopień'!$AA$8:$AA$591,"CKZ Ziębice")</f>
        <v>0</v>
      </c>
      <c r="AA48" s="394">
        <f>SUMIFS('1_stopień'!$U$8:$U$591,'1_stopień'!$R$8:$R$591,D48,'1_stopień'!$AA$8:$AA$591,"CKZ Dobrodzień")</f>
        <v>0</v>
      </c>
      <c r="AB48" s="395">
        <f>SUMIFS('1_stopień'!$V$8:$V$591,'1_stopień'!$R$8:$R$591,D48,'1_stopień'!$AA$8:$AA$591,"CKZ Dobrodzień")</f>
        <v>0</v>
      </c>
      <c r="AC48" s="394">
        <f>SUMIFS('1_stopień'!$U$8:$U$591,'1_stopień'!$R$8:$R$591,D48,'1_stopień'!$AA$8:$AA$591,"TOYOTA")</f>
        <v>0</v>
      </c>
      <c r="AD48" s="395">
        <f>SUMIFS('1_stopień'!$V$8:$V$591,'1_stopień'!$R$8:$R$591,D48,'1_stopień'!$AA$8:$AA$591,"TOYOTA")</f>
        <v>0</v>
      </c>
      <c r="AE48" s="394">
        <f>SUMIFS('1_stopień'!$U$8:$U$591,'1_stopień'!$R$8:$R$591,D48,'1_stopień'!$AA$8:$AA$591,"CKZ Kędzierzyn-Koźle")</f>
        <v>0</v>
      </c>
      <c r="AF48" s="395">
        <f>SUMIFS('1_stopień'!$V$8:$V$591,'1_stopień'!$R$8:$R$591,D48,'1_stopień'!$AA$8:$AA$591,"CKZ Kędzierzyn-Koźle")</f>
        <v>0</v>
      </c>
      <c r="AG48" s="394">
        <f>SUMIFS('1_stopień'!$U$8:$U$591,'1_stopień'!$R$8:$R$591,D48,'1_stopień'!$AA$8:$AA$591,"ZSB Bolesławiec")</f>
        <v>0</v>
      </c>
      <c r="AH48" s="395">
        <f>SUMIFS('1_stopień'!$V$8:$V$591,'1_stopień'!$R$8:$R$591,D48,'1_stopień'!$AA$8:$AA$591,"ZSB Bolesławiec")</f>
        <v>0</v>
      </c>
      <c r="AI48" s="394">
        <f>SUMIFS('1_stopień'!$U$8:$U$591,'1_stopień'!$R$8:$R$591,D48,'1_stopień'!$AA$8:$AA$591,"CKZ Krotoszyn")</f>
        <v>0</v>
      </c>
      <c r="AJ48" s="395">
        <f>SUMIFS('1_stopień'!$V$8:$V$591,'1_stopień'!$R$8:$R$591,D48,'1_stopień'!$AA$8:$AA$591,"CKZ Krotoszyn")</f>
        <v>0</v>
      </c>
      <c r="AK48" s="394">
        <f>SUMIFS('1_stopień'!$U$8:$U$591,'1_stopień'!$R$8:$R$591,D48,'1_stopień'!$AA$8:$AA$591,"CKZ Olkusz")</f>
        <v>0</v>
      </c>
      <c r="AL48" s="395">
        <f>SUMIFS('1_stopień'!$V$8:$V$591,'1_stopień'!$R$8:$R$591,D48,'1_stopień'!$AA$8:$AA$591,"CKZ Olkusz")</f>
        <v>0</v>
      </c>
      <c r="AM48" s="394">
        <f>SUMIFS('1_stopień'!$U$8:$U$591,'1_stopień'!$R$8:$R$591,D48,'1_stopień'!$AA$8:$AA$591,"CKZ Wschowa")</f>
        <v>0</v>
      </c>
      <c r="AN48" s="395">
        <f>SUMIFS('1_stopień'!$V$8:$V$591,'1_stopień'!$R$8:$R$591,D48,'1_stopień'!$AA$8:$AA$591,"CKZ Wschowa")</f>
        <v>0</v>
      </c>
      <c r="AO48" s="394">
        <f>SUMIFS('1_stopień'!$U$8:$U$591,'1_stopień'!$R$8:$R$591,D48,'1_stopień'!$AA$8:$AA$591,"CKZ Zielona Góra")</f>
        <v>0</v>
      </c>
      <c r="AP48" s="395">
        <f>SUMIFS('1_stopień'!$V$8:$V$591,'1_stopień'!$R$8:$R$591,D48,'1_stopień'!$AA$8:$AA$591,"CKZ Zielona Góra")</f>
        <v>0</v>
      </c>
      <c r="AQ48" s="394">
        <f>SUMIFS('1_stopień'!$U$8:$U$591,'1_stopień'!$R$8:$R$591,D48,'1_stopień'!$AA$8:$AA$591,"Rzemieślnicza Wałbrzych")</f>
        <v>0</v>
      </c>
      <c r="AR48" s="395">
        <f>SUMIFS('1_stopień'!$V$8:$V$591,'1_stopień'!$R$8:$R$591,D48,'1_stopień'!$AA$8:$AA$591,"Rzemieślnicza Wałbrzych")</f>
        <v>0</v>
      </c>
      <c r="AS48" s="394">
        <f>SUMIFS('1_stopień'!$U$8:$U$591,'1_stopień'!$R$8:$R$591,D48,'1_stopień'!$AA$8:$AA$591,"CKZ Mosina")</f>
        <v>0</v>
      </c>
      <c r="AT48" s="395">
        <f>SUMIFS('1_stopień'!$V$8:$V$591,'1_stopień'!$R$8:$R$591,D48,'1_stopień'!$AA$8:$AA$591,"CKZ Mosina")</f>
        <v>0</v>
      </c>
      <c r="AU48" s="394">
        <f>SUMIFS('1_stopień'!$U$8:$U$591,'1_stopień'!$R$8:$R$591,D48,'1_stopień'!$AA$8:$AA$591,"CKZ Słupsk")</f>
        <v>0</v>
      </c>
      <c r="AV48" s="395">
        <f>SUMIFS('1_stopień'!$V$8:$V$591,'1_stopień'!$R$8:$R$591,D48,'1_stopień'!$AA$8:$AA$591,"CKZ Słupsk")</f>
        <v>0</v>
      </c>
      <c r="AW48" s="394">
        <f>SUMIFS('1_stopień'!$U$8:$U$591,'1_stopień'!$R$8:$R$591,D48,'1_stopień'!$AA$8:$AA$591,"CKZ Opole")</f>
        <v>0</v>
      </c>
      <c r="AX48" s="395">
        <f>SUMIFS('1_stopień'!$V$8:$V$591,'1_stopień'!$R$8:$R$591,D48,'1_stopień'!$AA$8:$AA$591,"CKZ Opole")</f>
        <v>0</v>
      </c>
      <c r="AY48" s="394">
        <f>SUMIFS('1_stopień'!$U$8:$U$591,'1_stopień'!$R$8:$R$591,D48,'1_stopień'!$AA$8:$AA$591,"CKZ Nowy Targ")</f>
        <v>0</v>
      </c>
      <c r="AZ48" s="395">
        <f>SUMIFS('1_stopień'!$V$8:$V$591,'1_stopień'!$R$8:$R$591,D48,'1_stopień'!$AA$8:$AA$591,"CKZ Nowy Targ")</f>
        <v>0</v>
      </c>
      <c r="BA48" s="394">
        <f>SUMIFS('1_stopień'!$U$8:$U$591,'1_stopień'!$R$8:$R$591,D48,'1_stopień'!$AA$8:$AA$591,"Brzeg Dolny")</f>
        <v>0</v>
      </c>
      <c r="BB48" s="395">
        <f>SUMIFS('1_stopień'!$V$8:$V$591,'1_stopień'!$R$8:$R$591,D48,'1_stopień'!$AA$8:$AA$591,"Brzeg Dolny")</f>
        <v>0</v>
      </c>
      <c r="BC48" s="394">
        <f>SUMIFS('1_stopień'!$U$8:$U$591,'1_stopień'!$R$8:$R$591,D48,'1_stopień'!$AA$8:$AA$591,"CKZ Gniezno")</f>
        <v>0</v>
      </c>
      <c r="BD48" s="395">
        <f>SUMIFS('1_stopień'!$V$8:$V$591,'1_stopień'!$R$8:$R$591,D48,'1_stopień'!$AA$8:$AA$591,"CKZ Gniezno")</f>
        <v>0</v>
      </c>
      <c r="BE48" s="394">
        <f>SUMIFS('1_stopień'!$U$8:$U$591,'1_stopień'!$R$8:$R$591,D48,'1_stopień'!$AA$8:$AA$591,"CKZ Dębica")</f>
        <v>0</v>
      </c>
      <c r="BF48" s="395">
        <f>SUMIFS('1_stopień'!$V$8:$V$591,'1_stopień'!$R$8:$R$591,D48,'1_stopień'!$AA$8:$AA$591,"CKZ Dębicaica")</f>
        <v>0</v>
      </c>
      <c r="BG48" s="394">
        <f>SUMIFS('1_stopień'!$U$8:$U$591,'1_stopień'!$R$8:$R$591,D48,'1_stopień'!$AA$8:$AA$591,"CKZ Gliwice")</f>
        <v>0</v>
      </c>
      <c r="BH48" s="395">
        <f>SUMIFS('1_stopień'!$V$8:$V$591,'1_stopień'!$R$8:$R$591,D48,'1_stopień'!$AA$8:$AA$591,"CKZ Gliwice")</f>
        <v>0</v>
      </c>
      <c r="BI48" s="394">
        <f>SUMIFS('1_stopień'!$U$8:$U$591,'1_stopień'!$R$8:$R$591,D48,'1_stopień'!$AA$8:$AA$591,"szkoła")</f>
        <v>0</v>
      </c>
      <c r="BJ48" s="392">
        <f t="shared" si="2"/>
        <v>0</v>
      </c>
      <c r="BK48" s="182">
        <f t="shared" si="3"/>
        <v>0</v>
      </c>
    </row>
    <row r="49" spans="2:63" ht="33.75" hidden="1">
      <c r="B49" s="17" t="s">
        <v>195</v>
      </c>
      <c r="C49" s="18">
        <v>911205</v>
      </c>
      <c r="D49" s="18" t="s">
        <v>198</v>
      </c>
      <c r="E49" s="17" t="s">
        <v>617</v>
      </c>
      <c r="F49" s="397">
        <f>SUMIF('1_stopień'!R$8:R$591,D49,'1_stopień'!U$8:U$591)</f>
        <v>0</v>
      </c>
      <c r="G49" s="394">
        <f>SUMIFS('1_stopień'!$U$8:$U$591,'1_stopień'!$R$8:$R$591,D49,'1_stopień'!$AA$8:$AA$591,"CKZ Bielawa")</f>
        <v>0</v>
      </c>
      <c r="H49" s="396">
        <f>SUMIFS('1_stopień'!$V$8:$V$591,'1_stopień'!$R$8:$R$591,D49,'1_stopień'!$AA$8:$AA$591,"CKZ Bielawa")</f>
        <v>0</v>
      </c>
      <c r="I49" s="394">
        <f>SUMIFS('1_stopień'!$U$8:$U$591,'1_stopień'!$R$8:$R$591,D49,'1_stopień'!$AA$8:$AA$591,"GCKZ Głogów")</f>
        <v>0</v>
      </c>
      <c r="J49" s="395">
        <f>SUMIFS('1_stopień'!$V$8:$V$591,'1_stopień'!$R$8:$R$591,D49,'1_stopień'!$AA$8:$AA$591,"GCKZ Głogów")</f>
        <v>0</v>
      </c>
      <c r="K49" s="394">
        <f>SUMIFS('1_stopień'!$U$8:$U$591,'1_stopień'!$R$8:$R$591,D49,'1_stopień'!$AA$8:$AA$591,"Jelenia Góra")</f>
        <v>0</v>
      </c>
      <c r="L49" s="395">
        <f>SUMIFS('1_stopień'!$V$8:$V$591,'1_stopień'!$R$8:$R$591,D49,'1_stopień'!$AA$8:$AA$591,"Jelenia Góra")</f>
        <v>0</v>
      </c>
      <c r="M49" s="394">
        <f>SUMIFS('1_stopień'!$U$8:$U$591,'1_stopień'!$R$8:$R$591,D49,'1_stopień'!$AA$8:$AA$591,"CKZ Wodzisław Śląski")</f>
        <v>0</v>
      </c>
      <c r="N49" s="395">
        <f>SUMIFS('1_stopień'!$V$8:$V$591,'1_stopień'!$R$8:$R$591,D49,'1_stopień'!$AA$8:$AA$591,"CKZ Wodzisłąw Śląski")</f>
        <v>0</v>
      </c>
      <c r="O49" s="394">
        <f>SUMIFS('1_stopień'!$U$8:$U$591,'1_stopień'!$R$8:$R$591,D49,'1_stopień'!$AA$8:$AA$591,"CKZ Kłodzko")</f>
        <v>0</v>
      </c>
      <c r="P49" s="395">
        <f>SUMIFS('1_stopień'!$V$8:$V$591,'1_stopień'!$R$8:$R$591,D49,'1_stopień'!$AA$8:$AA$591,"CKZ Kłodzko")</f>
        <v>0</v>
      </c>
      <c r="Q49" s="394">
        <f>SUMIFS('1_stopień'!$U$8:$U$591,'1_stopień'!$R$8:$R$591,D49,'1_stopień'!$AA$8:$AA$591,"CKZ Legnica")</f>
        <v>0</v>
      </c>
      <c r="R49" s="395">
        <f>SUMIFS('1_stopień'!$V$8:$V$591,'1_stopień'!$R$8:$R$591,D49,'1_stopień'!$AA$8:$AA$591,"CKZ Legnica")</f>
        <v>0</v>
      </c>
      <c r="S49" s="394">
        <f>SUMIFS('1_stopień'!$U$8:$U$591,'1_stopień'!$R$8:$R$591,D49,'1_stopień'!$AA$8:$AA$591,"CKZ Oleśnica")</f>
        <v>0</v>
      </c>
      <c r="T49" s="395">
        <f>SUMIFS('1_stopień'!$V$8:$V$591,'1_stopień'!$R$8:$R$591,D49,'1_stopień'!$AA$8:$AA$591,"CKZ Oleśnica")</f>
        <v>0</v>
      </c>
      <c r="U49" s="394">
        <f>SUMIFS('1_stopień'!$U$8:$U$591,'1_stopień'!$R$8:$R$591,D49,'1_stopień'!$AA$8:$AA$591,"CKZ Świdnica")</f>
        <v>0</v>
      </c>
      <c r="V49" s="395">
        <f>SUMIFS('1_stopień'!$V$8:$V$591,'1_stopień'!$R$8:$R$591,D49,'1_stopień'!$AA$8:$AA$591,"CKZ Świdnica")</f>
        <v>0</v>
      </c>
      <c r="W49" s="394">
        <f>SUMIFS('1_stopień'!$U$8:$U$591,'1_stopień'!$R$8:$R$591,D49,'1_stopień'!$AA$8:$AA$591,"CKZ Wołów")</f>
        <v>0</v>
      </c>
      <c r="X49" s="395">
        <f>SUMIFS('1_stopień'!$V$8:$V$591,'1_stopień'!$R$8:$R$591,D49,'1_stopień'!$AA$8:$AA$591,"CKZ Wołów")</f>
        <v>0</v>
      </c>
      <c r="Y49" s="394">
        <f>SUMIFS('1_stopień'!$U$8:$U$591,'1_stopień'!$R$8:$R$591,D49,'1_stopień'!$AA$8:$AA$591,"CKZ Ziębice")</f>
        <v>0</v>
      </c>
      <c r="Z49" s="395">
        <f>SUMIFS('1_stopień'!$V$8:$V$591,'1_stopień'!$R$8:$R$591,D49,'1_stopień'!$AA$8:$AA$591,"CKZ Ziębice")</f>
        <v>0</v>
      </c>
      <c r="AA49" s="394">
        <f>SUMIFS('1_stopień'!$U$8:$U$591,'1_stopień'!$R$8:$R$591,D49,'1_stopień'!$AA$8:$AA$591,"CKZ Dobrodzień")</f>
        <v>0</v>
      </c>
      <c r="AB49" s="395">
        <f>SUMIFS('1_stopień'!$V$8:$V$591,'1_stopień'!$R$8:$R$591,D49,'1_stopień'!$AA$8:$AA$591,"CKZ Dobrodzień")</f>
        <v>0</v>
      </c>
      <c r="AC49" s="394">
        <f>SUMIFS('1_stopień'!$U$8:$U$591,'1_stopień'!$R$8:$R$591,D49,'1_stopień'!$AA$8:$AA$591,"TOYOTA")</f>
        <v>0</v>
      </c>
      <c r="AD49" s="395">
        <f>SUMIFS('1_stopień'!$V$8:$V$591,'1_stopień'!$R$8:$R$591,D49,'1_stopień'!$AA$8:$AA$591,"TOYOTA")</f>
        <v>0</v>
      </c>
      <c r="AE49" s="394">
        <f>SUMIFS('1_stopień'!$U$8:$U$591,'1_stopień'!$R$8:$R$591,D49,'1_stopień'!$AA$8:$AA$591,"CKZ Kędzierzyn-Koźle")</f>
        <v>0</v>
      </c>
      <c r="AF49" s="395">
        <f>SUMIFS('1_stopień'!$V$8:$V$591,'1_stopień'!$R$8:$R$591,D49,'1_stopień'!$AA$8:$AA$591,"CKZ Kędzierzyn-Koźle")</f>
        <v>0</v>
      </c>
      <c r="AG49" s="394">
        <f>SUMIFS('1_stopień'!$U$8:$U$591,'1_stopień'!$R$8:$R$591,D49,'1_stopień'!$AA$8:$AA$591,"ZSB Bolesławiec")</f>
        <v>0</v>
      </c>
      <c r="AH49" s="395">
        <f>SUMIFS('1_stopień'!$V$8:$V$591,'1_stopień'!$R$8:$R$591,D49,'1_stopień'!$AA$8:$AA$591,"ZSB Bolesławiec")</f>
        <v>0</v>
      </c>
      <c r="AI49" s="394">
        <f>SUMIFS('1_stopień'!$U$8:$U$591,'1_stopień'!$R$8:$R$591,D49,'1_stopień'!$AA$8:$AA$591,"CKZ Krotoszyn")</f>
        <v>0</v>
      </c>
      <c r="AJ49" s="395">
        <f>SUMIFS('1_stopień'!$V$8:$V$591,'1_stopień'!$R$8:$R$591,D49,'1_stopień'!$AA$8:$AA$591,"CKZ Krotoszyn")</f>
        <v>0</v>
      </c>
      <c r="AK49" s="394">
        <f>SUMIFS('1_stopień'!$U$8:$U$591,'1_stopień'!$R$8:$R$591,D49,'1_stopień'!$AA$8:$AA$591,"CKZ Olkusz")</f>
        <v>0</v>
      </c>
      <c r="AL49" s="395">
        <f>SUMIFS('1_stopień'!$V$8:$V$591,'1_stopień'!$R$8:$R$591,D49,'1_stopień'!$AA$8:$AA$591,"CKZ Olkusz")</f>
        <v>0</v>
      </c>
      <c r="AM49" s="394">
        <f>SUMIFS('1_stopień'!$U$8:$U$591,'1_stopień'!$R$8:$R$591,D49,'1_stopień'!$AA$8:$AA$591,"CKZ Wschowa")</f>
        <v>0</v>
      </c>
      <c r="AN49" s="395">
        <f>SUMIFS('1_stopień'!$V$8:$V$591,'1_stopień'!$R$8:$R$591,D49,'1_stopień'!$AA$8:$AA$591,"CKZ Wschowa")</f>
        <v>0</v>
      </c>
      <c r="AO49" s="394">
        <f>SUMIFS('1_stopień'!$U$8:$U$591,'1_stopień'!$R$8:$R$591,D49,'1_stopień'!$AA$8:$AA$591,"CKZ Zielona Góra")</f>
        <v>0</v>
      </c>
      <c r="AP49" s="395">
        <f>SUMIFS('1_stopień'!$V$8:$V$591,'1_stopień'!$R$8:$R$591,D49,'1_stopień'!$AA$8:$AA$591,"CKZ Zielona Góra")</f>
        <v>0</v>
      </c>
      <c r="AQ49" s="394">
        <f>SUMIFS('1_stopień'!$U$8:$U$591,'1_stopień'!$R$8:$R$591,D49,'1_stopień'!$AA$8:$AA$591,"Rzemieślnicza Wałbrzych")</f>
        <v>0</v>
      </c>
      <c r="AR49" s="395">
        <f>SUMIFS('1_stopień'!$V$8:$V$591,'1_stopień'!$R$8:$R$591,D49,'1_stopień'!$AA$8:$AA$591,"Rzemieślnicza Wałbrzych")</f>
        <v>0</v>
      </c>
      <c r="AS49" s="394">
        <f>SUMIFS('1_stopień'!$U$8:$U$591,'1_stopień'!$R$8:$R$591,D49,'1_stopień'!$AA$8:$AA$591,"CKZ Mosina")</f>
        <v>0</v>
      </c>
      <c r="AT49" s="395">
        <f>SUMIFS('1_stopień'!$V$8:$V$591,'1_stopień'!$R$8:$R$591,D49,'1_stopień'!$AA$8:$AA$591,"CKZ Mosina")</f>
        <v>0</v>
      </c>
      <c r="AU49" s="394">
        <f>SUMIFS('1_stopień'!$U$8:$U$591,'1_stopień'!$R$8:$R$591,D49,'1_stopień'!$AA$8:$AA$591,"CKZ Słupsk")</f>
        <v>0</v>
      </c>
      <c r="AV49" s="395">
        <f>SUMIFS('1_stopień'!$V$8:$V$591,'1_stopień'!$R$8:$R$591,D49,'1_stopień'!$AA$8:$AA$591,"CKZ Słupsk")</f>
        <v>0</v>
      </c>
      <c r="AW49" s="394">
        <f>SUMIFS('1_stopień'!$U$8:$U$591,'1_stopień'!$R$8:$R$591,D49,'1_stopień'!$AA$8:$AA$591,"CKZ Opole")</f>
        <v>0</v>
      </c>
      <c r="AX49" s="395">
        <f>SUMIFS('1_stopień'!$V$8:$V$591,'1_stopień'!$R$8:$R$591,D49,'1_stopień'!$AA$8:$AA$591,"CKZ Opole")</f>
        <v>0</v>
      </c>
      <c r="AY49" s="394">
        <f>SUMIFS('1_stopień'!$U$8:$U$591,'1_stopień'!$R$8:$R$591,D49,'1_stopień'!$AA$8:$AA$591,"CKZ Nowy Targ")</f>
        <v>0</v>
      </c>
      <c r="AZ49" s="395">
        <f>SUMIFS('1_stopień'!$V$8:$V$591,'1_stopień'!$R$8:$R$591,D49,'1_stopień'!$AA$8:$AA$591,"CKZ Nowy Targ")</f>
        <v>0</v>
      </c>
      <c r="BA49" s="394">
        <f>SUMIFS('1_stopień'!$U$8:$U$591,'1_stopień'!$R$8:$R$591,D49,'1_stopień'!$AA$8:$AA$591,"Brzeg Dolny")</f>
        <v>0</v>
      </c>
      <c r="BB49" s="395">
        <f>SUMIFS('1_stopień'!$V$8:$V$591,'1_stopień'!$R$8:$R$591,D49,'1_stopień'!$AA$8:$AA$591,"Brzeg Dolny")</f>
        <v>0</v>
      </c>
      <c r="BC49" s="394">
        <f>SUMIFS('1_stopień'!$U$8:$U$591,'1_stopień'!$R$8:$R$591,D49,'1_stopień'!$AA$8:$AA$591,"CKZ Gniezno")</f>
        <v>0</v>
      </c>
      <c r="BD49" s="395">
        <f>SUMIFS('1_stopień'!$V$8:$V$591,'1_stopień'!$R$8:$R$591,D49,'1_stopień'!$AA$8:$AA$591,"CKZ Gniezno")</f>
        <v>0</v>
      </c>
      <c r="BE49" s="394">
        <f>SUMIFS('1_stopień'!$U$8:$U$591,'1_stopień'!$R$8:$R$591,D49,'1_stopień'!$AA$8:$AA$591,"CKZ Dębica")</f>
        <v>0</v>
      </c>
      <c r="BF49" s="395">
        <f>SUMIFS('1_stopień'!$V$8:$V$591,'1_stopień'!$R$8:$R$591,D49,'1_stopień'!$AA$8:$AA$591,"CKZ Dębicaica")</f>
        <v>0</v>
      </c>
      <c r="BG49" s="394">
        <f>SUMIFS('1_stopień'!$U$8:$U$591,'1_stopień'!$R$8:$R$591,D49,'1_stopień'!$AA$8:$AA$591,"CKZ Gliwice")</f>
        <v>0</v>
      </c>
      <c r="BH49" s="395">
        <f>SUMIFS('1_stopień'!$V$8:$V$591,'1_stopień'!$R$8:$R$591,D49,'1_stopień'!$AA$8:$AA$591,"CKZ Gliwice")</f>
        <v>0</v>
      </c>
      <c r="BI49" s="394">
        <f>SUMIFS('1_stopień'!$U$8:$U$591,'1_stopień'!$R$8:$R$591,D49,'1_stopień'!$AA$8:$AA$591,"szkoła")</f>
        <v>0</v>
      </c>
      <c r="BJ49" s="392">
        <f t="shared" si="2"/>
        <v>0</v>
      </c>
      <c r="BK49" s="182">
        <f t="shared" si="3"/>
        <v>0</v>
      </c>
    </row>
    <row r="50" spans="2:63" ht="22.5" hidden="1">
      <c r="B50" s="17" t="s">
        <v>513</v>
      </c>
      <c r="C50" s="18">
        <v>834105</v>
      </c>
      <c r="D50" s="18" t="s">
        <v>619</v>
      </c>
      <c r="E50" s="17" t="s">
        <v>618</v>
      </c>
      <c r="F50" s="397">
        <f>SUMIF('1_stopień'!R$8:R$591,D50,'1_stopień'!U$8:U$591)</f>
        <v>0</v>
      </c>
      <c r="G50" s="394">
        <f>SUMIFS('1_stopień'!$U$8:$U$591,'1_stopień'!$R$8:$R$591,D50,'1_stopień'!$AA$8:$AA$591,"CKZ Bielawa")</f>
        <v>0</v>
      </c>
      <c r="H50" s="396">
        <f>SUMIFS('1_stopień'!$V$8:$V$591,'1_stopień'!$R$8:$R$591,D50,'1_stopień'!$AA$8:$AA$591,"CKZ Bielawa")</f>
        <v>0</v>
      </c>
      <c r="I50" s="394">
        <f>SUMIFS('1_stopień'!$U$8:$U$591,'1_stopień'!$R$8:$R$591,D50,'1_stopień'!$AA$8:$AA$591,"GCKZ Głogów")</f>
        <v>0</v>
      </c>
      <c r="J50" s="395">
        <f>SUMIFS('1_stopień'!$V$8:$V$591,'1_stopień'!$R$8:$R$591,D50,'1_stopień'!$AA$8:$AA$591,"GCKZ Głogów")</f>
        <v>0</v>
      </c>
      <c r="K50" s="394">
        <f>SUMIFS('1_stopień'!$U$8:$U$591,'1_stopień'!$R$8:$R$591,D50,'1_stopień'!$AA$8:$AA$591,"Jelenia Góra")</f>
        <v>0</v>
      </c>
      <c r="L50" s="395">
        <f>SUMIFS('1_stopień'!$V$8:$V$591,'1_stopień'!$R$8:$R$591,D50,'1_stopień'!$AA$8:$AA$591,"Jelenia Góra")</f>
        <v>0</v>
      </c>
      <c r="M50" s="394">
        <f>SUMIFS('1_stopień'!$U$8:$U$591,'1_stopień'!$R$8:$R$591,D50,'1_stopień'!$AA$8:$AA$591,"CKZ Wodzisław Śląski")</f>
        <v>0</v>
      </c>
      <c r="N50" s="395">
        <f>SUMIFS('1_stopień'!$V$8:$V$591,'1_stopień'!$R$8:$R$591,D50,'1_stopień'!$AA$8:$AA$591,"CKZ Wodzisłąw Śląski")</f>
        <v>0</v>
      </c>
      <c r="O50" s="394">
        <f>SUMIFS('1_stopień'!$U$8:$U$591,'1_stopień'!$R$8:$R$591,D50,'1_stopień'!$AA$8:$AA$591,"CKZ Kłodzko")</f>
        <v>0</v>
      </c>
      <c r="P50" s="395">
        <f>SUMIFS('1_stopień'!$V$8:$V$591,'1_stopień'!$R$8:$R$591,D50,'1_stopień'!$AA$8:$AA$591,"CKZ Kłodzko")</f>
        <v>0</v>
      </c>
      <c r="Q50" s="394">
        <f>SUMIFS('1_stopień'!$U$8:$U$591,'1_stopień'!$R$8:$R$591,D50,'1_stopień'!$AA$8:$AA$591,"CKZ Legnica")</f>
        <v>0</v>
      </c>
      <c r="R50" s="395">
        <f>SUMIFS('1_stopień'!$V$8:$V$591,'1_stopień'!$R$8:$R$591,D50,'1_stopień'!$AA$8:$AA$591,"CKZ Legnica")</f>
        <v>0</v>
      </c>
      <c r="S50" s="394">
        <f>SUMIFS('1_stopień'!$U$8:$U$591,'1_stopień'!$R$8:$R$591,D50,'1_stopień'!$AA$8:$AA$591,"CKZ Oleśnica")</f>
        <v>0</v>
      </c>
      <c r="T50" s="395">
        <f>SUMIFS('1_stopień'!$V$8:$V$591,'1_stopień'!$R$8:$R$591,D50,'1_stopień'!$AA$8:$AA$591,"CKZ Oleśnica")</f>
        <v>0</v>
      </c>
      <c r="U50" s="394">
        <f>SUMIFS('1_stopień'!$U$8:$U$591,'1_stopień'!$R$8:$R$591,D50,'1_stopień'!$AA$8:$AA$591,"CKZ Świdnica")</f>
        <v>0</v>
      </c>
      <c r="V50" s="395">
        <f>SUMIFS('1_stopień'!$V$8:$V$591,'1_stopień'!$R$8:$R$591,D50,'1_stopień'!$AA$8:$AA$591,"CKZ Świdnica")</f>
        <v>0</v>
      </c>
      <c r="W50" s="394">
        <f>SUMIFS('1_stopień'!$U$8:$U$591,'1_stopień'!$R$8:$R$591,D50,'1_stopień'!$AA$8:$AA$591,"CKZ Wołów")</f>
        <v>0</v>
      </c>
      <c r="X50" s="395">
        <f>SUMIFS('1_stopień'!$V$8:$V$591,'1_stopień'!$R$8:$R$591,D50,'1_stopień'!$AA$8:$AA$591,"CKZ Wołów")</f>
        <v>0</v>
      </c>
      <c r="Y50" s="394">
        <f>SUMIFS('1_stopień'!$U$8:$U$591,'1_stopień'!$R$8:$R$591,D50,'1_stopień'!$AA$8:$AA$591,"CKZ Ziębice")</f>
        <v>0</v>
      </c>
      <c r="Z50" s="395">
        <f>SUMIFS('1_stopień'!$V$8:$V$591,'1_stopień'!$R$8:$R$591,D50,'1_stopień'!$AA$8:$AA$591,"CKZ Ziębice")</f>
        <v>0</v>
      </c>
      <c r="AA50" s="394">
        <f>SUMIFS('1_stopień'!$U$8:$U$591,'1_stopień'!$R$8:$R$591,D50,'1_stopień'!$AA$8:$AA$591,"CKZ Dobrodzień")</f>
        <v>0</v>
      </c>
      <c r="AB50" s="395">
        <f>SUMIFS('1_stopień'!$V$8:$V$591,'1_stopień'!$R$8:$R$591,D50,'1_stopień'!$AA$8:$AA$591,"CKZ Dobrodzień")</f>
        <v>0</v>
      </c>
      <c r="AC50" s="394">
        <f>SUMIFS('1_stopień'!$U$8:$U$591,'1_stopień'!$R$8:$R$591,D50,'1_stopień'!$AA$8:$AA$591,"TOYOTA")</f>
        <v>0</v>
      </c>
      <c r="AD50" s="395">
        <f>SUMIFS('1_stopień'!$V$8:$V$591,'1_stopień'!$R$8:$R$591,D50,'1_stopień'!$AA$8:$AA$591,"TOYOTA")</f>
        <v>0</v>
      </c>
      <c r="AE50" s="394">
        <f>SUMIFS('1_stopień'!$U$8:$U$591,'1_stopień'!$R$8:$R$591,D50,'1_stopień'!$AA$8:$AA$591,"CKZ Kędzierzyn-Koźle")</f>
        <v>0</v>
      </c>
      <c r="AF50" s="395">
        <f>SUMIFS('1_stopień'!$V$8:$V$591,'1_stopień'!$R$8:$R$591,D50,'1_stopień'!$AA$8:$AA$591,"CKZ Kędzierzyn-Koźle")</f>
        <v>0</v>
      </c>
      <c r="AG50" s="394">
        <f>SUMIFS('1_stopień'!$U$8:$U$591,'1_stopień'!$R$8:$R$591,D50,'1_stopień'!$AA$8:$AA$591,"ZSB Bolesławiec")</f>
        <v>0</v>
      </c>
      <c r="AH50" s="395">
        <f>SUMIFS('1_stopień'!$V$8:$V$591,'1_stopień'!$R$8:$R$591,D50,'1_stopień'!$AA$8:$AA$591,"ZSB Bolesławiec")</f>
        <v>0</v>
      </c>
      <c r="AI50" s="394">
        <f>SUMIFS('1_stopień'!$U$8:$U$591,'1_stopień'!$R$8:$R$591,D50,'1_stopień'!$AA$8:$AA$591,"CKZ Krotoszyn")</f>
        <v>0</v>
      </c>
      <c r="AJ50" s="395">
        <f>SUMIFS('1_stopień'!$V$8:$V$591,'1_stopień'!$R$8:$R$591,D50,'1_stopień'!$AA$8:$AA$591,"CKZ Krotoszyn")</f>
        <v>0</v>
      </c>
      <c r="AK50" s="394">
        <f>SUMIFS('1_stopień'!$U$8:$U$591,'1_stopień'!$R$8:$R$591,D50,'1_stopień'!$AA$8:$AA$591,"CKZ Olkusz")</f>
        <v>0</v>
      </c>
      <c r="AL50" s="395">
        <f>SUMIFS('1_stopień'!$V$8:$V$591,'1_stopień'!$R$8:$R$591,D50,'1_stopień'!$AA$8:$AA$591,"CKZ Olkusz")</f>
        <v>0</v>
      </c>
      <c r="AM50" s="394">
        <f>SUMIFS('1_stopień'!$U$8:$U$591,'1_stopień'!$R$8:$R$591,D50,'1_stopień'!$AA$8:$AA$591,"CKZ Wschowa")</f>
        <v>0</v>
      </c>
      <c r="AN50" s="395">
        <f>SUMIFS('1_stopień'!$V$8:$V$591,'1_stopień'!$R$8:$R$591,D50,'1_stopień'!$AA$8:$AA$591,"CKZ Wschowa")</f>
        <v>0</v>
      </c>
      <c r="AO50" s="394">
        <f>SUMIFS('1_stopień'!$U$8:$U$591,'1_stopień'!$R$8:$R$591,D50,'1_stopień'!$AA$8:$AA$591,"CKZ Zielona Góra")</f>
        <v>0</v>
      </c>
      <c r="AP50" s="395">
        <f>SUMIFS('1_stopień'!$V$8:$V$591,'1_stopień'!$R$8:$R$591,D50,'1_stopień'!$AA$8:$AA$591,"CKZ Zielona Góra")</f>
        <v>0</v>
      </c>
      <c r="AQ50" s="394">
        <f>SUMIFS('1_stopień'!$U$8:$U$591,'1_stopień'!$R$8:$R$591,D50,'1_stopień'!$AA$8:$AA$591,"Rzemieślnicza Wałbrzych")</f>
        <v>0</v>
      </c>
      <c r="AR50" s="395">
        <f>SUMIFS('1_stopień'!$V$8:$V$591,'1_stopień'!$R$8:$R$591,D50,'1_stopień'!$AA$8:$AA$591,"Rzemieślnicza Wałbrzych")</f>
        <v>0</v>
      </c>
      <c r="AS50" s="394">
        <f>SUMIFS('1_stopień'!$U$8:$U$591,'1_stopień'!$R$8:$R$591,D50,'1_stopień'!$AA$8:$AA$591,"CKZ Mosina")</f>
        <v>0</v>
      </c>
      <c r="AT50" s="395">
        <f>SUMIFS('1_stopień'!$V$8:$V$591,'1_stopień'!$R$8:$R$591,D50,'1_stopień'!$AA$8:$AA$591,"CKZ Mosina")</f>
        <v>0</v>
      </c>
      <c r="AU50" s="394">
        <f>SUMIFS('1_stopień'!$U$8:$U$591,'1_stopień'!$R$8:$R$591,D50,'1_stopień'!$AA$8:$AA$591,"CKZ Słupsk")</f>
        <v>0</v>
      </c>
      <c r="AV50" s="395">
        <f>SUMIFS('1_stopień'!$V$8:$V$591,'1_stopień'!$R$8:$R$591,D50,'1_stopień'!$AA$8:$AA$591,"CKZ Słupsk")</f>
        <v>0</v>
      </c>
      <c r="AW50" s="394">
        <f>SUMIFS('1_stopień'!$U$8:$U$591,'1_stopień'!$R$8:$R$591,D50,'1_stopień'!$AA$8:$AA$591,"CKZ Opole")</f>
        <v>0</v>
      </c>
      <c r="AX50" s="395">
        <f>SUMIFS('1_stopień'!$V$8:$V$591,'1_stopień'!$R$8:$R$591,D50,'1_stopień'!$AA$8:$AA$591,"CKZ Opole")</f>
        <v>0</v>
      </c>
      <c r="AY50" s="394">
        <f>SUMIFS('1_stopień'!$U$8:$U$591,'1_stopień'!$R$8:$R$591,D50,'1_stopień'!$AA$8:$AA$591,"CKZ Nowy Targ")</f>
        <v>0</v>
      </c>
      <c r="AZ50" s="395">
        <f>SUMIFS('1_stopień'!$V$8:$V$591,'1_stopień'!$R$8:$R$591,D50,'1_stopień'!$AA$8:$AA$591,"CKZ Nowy Targ")</f>
        <v>0</v>
      </c>
      <c r="BA50" s="394">
        <f>SUMIFS('1_stopień'!$U$8:$U$591,'1_stopień'!$R$8:$R$591,D50,'1_stopień'!$AA$8:$AA$591,"Brzeg Dolny")</f>
        <v>0</v>
      </c>
      <c r="BB50" s="395">
        <f>SUMIFS('1_stopień'!$V$8:$V$591,'1_stopień'!$R$8:$R$591,D50,'1_stopień'!$AA$8:$AA$591,"Brzeg Dolny")</f>
        <v>0</v>
      </c>
      <c r="BC50" s="394">
        <f>SUMIFS('1_stopień'!$U$8:$U$591,'1_stopień'!$R$8:$R$591,D50,'1_stopień'!$AA$8:$AA$591,"CKZ Gniezno")</f>
        <v>0</v>
      </c>
      <c r="BD50" s="395">
        <f>SUMIFS('1_stopień'!$V$8:$V$591,'1_stopień'!$R$8:$R$591,D50,'1_stopień'!$AA$8:$AA$591,"CKZ Gniezno")</f>
        <v>0</v>
      </c>
      <c r="BE50" s="394">
        <f>SUMIFS('1_stopień'!$U$8:$U$591,'1_stopień'!$R$8:$R$591,D50,'1_stopień'!$AA$8:$AA$591,"CKZ Dębica")</f>
        <v>0</v>
      </c>
      <c r="BF50" s="395">
        <f>SUMIFS('1_stopień'!$V$8:$V$591,'1_stopień'!$R$8:$R$591,D50,'1_stopień'!$AA$8:$AA$591,"CKZ Dębicaica")</f>
        <v>0</v>
      </c>
      <c r="BG50" s="394">
        <f>SUMIFS('1_stopień'!$U$8:$U$591,'1_stopień'!$R$8:$R$591,D50,'1_stopień'!$AA$8:$AA$591,"CKZ Gliwice")</f>
        <v>0</v>
      </c>
      <c r="BH50" s="395">
        <f>SUMIFS('1_stopień'!$V$8:$V$591,'1_stopień'!$R$8:$R$591,D50,'1_stopień'!$AA$8:$AA$591,"CKZ Gliwice")</f>
        <v>0</v>
      </c>
      <c r="BI50" s="394">
        <f>SUMIFS('1_stopień'!$U$8:$U$591,'1_stopień'!$R$8:$R$591,D50,'1_stopień'!$AA$8:$AA$591,"szkoła")</f>
        <v>0</v>
      </c>
      <c r="BJ50" s="392">
        <f t="shared" si="2"/>
        <v>0</v>
      </c>
      <c r="BK50" s="182">
        <f t="shared" si="3"/>
        <v>0</v>
      </c>
    </row>
    <row r="51" spans="2:63" ht="33.75" hidden="1">
      <c r="B51" s="17" t="s">
        <v>197</v>
      </c>
      <c r="C51" s="18">
        <v>721301</v>
      </c>
      <c r="D51" s="18" t="s">
        <v>684</v>
      </c>
      <c r="E51" s="17" t="s">
        <v>620</v>
      </c>
      <c r="F51" s="397">
        <f>SUMIF('1_stopień'!R$8:R$591,D51,'1_stopień'!U$8:U$591)</f>
        <v>0</v>
      </c>
      <c r="G51" s="394">
        <f>SUMIFS('1_stopień'!$U$8:$U$591,'1_stopień'!$R$8:$R$591,D51,'1_stopień'!$AA$8:$AA$591,"CKZ Bielawa")</f>
        <v>0</v>
      </c>
      <c r="H51" s="396">
        <f>SUMIFS('1_stopień'!$V$8:$V$591,'1_stopień'!$R$8:$R$591,D51,'1_stopień'!$AA$8:$AA$591,"CKZ Bielawa")</f>
        <v>0</v>
      </c>
      <c r="I51" s="394">
        <f>SUMIFS('1_stopień'!$U$8:$U$591,'1_stopień'!$R$8:$R$591,D51,'1_stopień'!$AA$8:$AA$591,"GCKZ Głogów")</f>
        <v>0</v>
      </c>
      <c r="J51" s="395">
        <f>SUMIFS('1_stopień'!$V$8:$V$591,'1_stopień'!$R$8:$R$591,D51,'1_stopień'!$AA$8:$AA$591,"GCKZ Głogów")</f>
        <v>0</v>
      </c>
      <c r="K51" s="394">
        <f>SUMIFS('1_stopień'!$U$8:$U$591,'1_stopień'!$R$8:$R$591,D51,'1_stopień'!$AA$8:$AA$591,"Jelenia Góra")</f>
        <v>0</v>
      </c>
      <c r="L51" s="395">
        <f>SUMIFS('1_stopień'!$V$8:$V$591,'1_stopień'!$R$8:$R$591,D51,'1_stopień'!$AA$8:$AA$591,"Jelenia Góra")</f>
        <v>0</v>
      </c>
      <c r="M51" s="394">
        <f>SUMIFS('1_stopień'!$U$8:$U$591,'1_stopień'!$R$8:$R$591,D51,'1_stopień'!$AA$8:$AA$591,"CKZ Wodzisław Śląski")</f>
        <v>0</v>
      </c>
      <c r="N51" s="395">
        <f>SUMIFS('1_stopień'!$V$8:$V$591,'1_stopień'!$R$8:$R$591,D51,'1_stopień'!$AA$8:$AA$591,"CKZ Wodzisłąw Śląski")</f>
        <v>0</v>
      </c>
      <c r="O51" s="394">
        <f>SUMIFS('1_stopień'!$U$8:$U$591,'1_stopień'!$R$8:$R$591,D51,'1_stopień'!$AA$8:$AA$591,"CKZ Kłodzko")</f>
        <v>0</v>
      </c>
      <c r="P51" s="395">
        <f>SUMIFS('1_stopień'!$V$8:$V$591,'1_stopień'!$R$8:$R$591,D51,'1_stopień'!$AA$8:$AA$591,"CKZ Kłodzko")</f>
        <v>0</v>
      </c>
      <c r="Q51" s="394">
        <f>SUMIFS('1_stopień'!$U$8:$U$591,'1_stopień'!$R$8:$R$591,D51,'1_stopień'!$AA$8:$AA$591,"CKZ Legnica")</f>
        <v>0</v>
      </c>
      <c r="R51" s="395">
        <f>SUMIFS('1_stopień'!$V$8:$V$591,'1_stopień'!$R$8:$R$591,D51,'1_stopień'!$AA$8:$AA$591,"CKZ Legnica")</f>
        <v>0</v>
      </c>
      <c r="S51" s="394">
        <f>SUMIFS('1_stopień'!$U$8:$U$591,'1_stopień'!$R$8:$R$591,D51,'1_stopień'!$AA$8:$AA$591,"CKZ Oleśnica")</f>
        <v>0</v>
      </c>
      <c r="T51" s="395">
        <f>SUMIFS('1_stopień'!$V$8:$V$591,'1_stopień'!$R$8:$R$591,D51,'1_stopień'!$AA$8:$AA$591,"CKZ Oleśnica")</f>
        <v>0</v>
      </c>
      <c r="U51" s="394">
        <f>SUMIFS('1_stopień'!$U$8:$U$591,'1_stopień'!$R$8:$R$591,D51,'1_stopień'!$AA$8:$AA$591,"CKZ Świdnica")</f>
        <v>0</v>
      </c>
      <c r="V51" s="395">
        <f>SUMIFS('1_stopień'!$V$8:$V$591,'1_stopień'!$R$8:$R$591,D51,'1_stopień'!$AA$8:$AA$591,"CKZ Świdnica")</f>
        <v>0</v>
      </c>
      <c r="W51" s="394">
        <f>SUMIFS('1_stopień'!$U$8:$U$591,'1_stopień'!$R$8:$R$591,D51,'1_stopień'!$AA$8:$AA$591,"CKZ Wołów")</f>
        <v>0</v>
      </c>
      <c r="X51" s="395">
        <f>SUMIFS('1_stopień'!$V$8:$V$591,'1_stopień'!$R$8:$R$591,D51,'1_stopień'!$AA$8:$AA$591,"CKZ Wołów")</f>
        <v>0</v>
      </c>
      <c r="Y51" s="394">
        <f>SUMIFS('1_stopień'!$U$8:$U$591,'1_stopień'!$R$8:$R$591,D51,'1_stopień'!$AA$8:$AA$591,"CKZ Ziębice")</f>
        <v>0</v>
      </c>
      <c r="Z51" s="395">
        <f>SUMIFS('1_stopień'!$V$8:$V$591,'1_stopień'!$R$8:$R$591,D51,'1_stopień'!$AA$8:$AA$591,"CKZ Ziębice")</f>
        <v>0</v>
      </c>
      <c r="AA51" s="394">
        <f>SUMIFS('1_stopień'!$U$8:$U$591,'1_stopień'!$R$8:$R$591,D51,'1_stopień'!$AA$8:$AA$591,"CKZ Dobrodzień")</f>
        <v>0</v>
      </c>
      <c r="AB51" s="395">
        <f>SUMIFS('1_stopień'!$V$8:$V$591,'1_stopień'!$R$8:$R$591,D51,'1_stopień'!$AA$8:$AA$591,"CKZ Dobrodzień")</f>
        <v>0</v>
      </c>
      <c r="AC51" s="394">
        <f>SUMIFS('1_stopień'!$U$8:$U$591,'1_stopień'!$R$8:$R$591,D51,'1_stopień'!$AA$8:$AA$591,"TOYOTA")</f>
        <v>0</v>
      </c>
      <c r="AD51" s="395">
        <f>SUMIFS('1_stopień'!$V$8:$V$591,'1_stopień'!$R$8:$R$591,D51,'1_stopień'!$AA$8:$AA$591,"TOYOTA")</f>
        <v>0</v>
      </c>
      <c r="AE51" s="394">
        <f>SUMIFS('1_stopień'!$U$8:$U$591,'1_stopień'!$R$8:$R$591,D51,'1_stopień'!$AA$8:$AA$591,"CKZ Kędzierzyn-Koźle")</f>
        <v>0</v>
      </c>
      <c r="AF51" s="395">
        <f>SUMIFS('1_stopień'!$V$8:$V$591,'1_stopień'!$R$8:$R$591,D51,'1_stopień'!$AA$8:$AA$591,"CKZ Kędzierzyn-Koźle")</f>
        <v>0</v>
      </c>
      <c r="AG51" s="394">
        <f>SUMIFS('1_stopień'!$U$8:$U$591,'1_stopień'!$R$8:$R$591,D51,'1_stopień'!$AA$8:$AA$591,"ZSB Bolesławiec")</f>
        <v>0</v>
      </c>
      <c r="AH51" s="395">
        <f>SUMIFS('1_stopień'!$V$8:$V$591,'1_stopień'!$R$8:$R$591,D51,'1_stopień'!$AA$8:$AA$591,"ZSB Bolesławiec")</f>
        <v>0</v>
      </c>
      <c r="AI51" s="394">
        <f>SUMIFS('1_stopień'!$U$8:$U$591,'1_stopień'!$R$8:$R$591,D51,'1_stopień'!$AA$8:$AA$591,"CKZ Krotoszyn")</f>
        <v>0</v>
      </c>
      <c r="AJ51" s="395">
        <f>SUMIFS('1_stopień'!$V$8:$V$591,'1_stopień'!$R$8:$R$591,D51,'1_stopień'!$AA$8:$AA$591,"CKZ Krotoszyn")</f>
        <v>0</v>
      </c>
      <c r="AK51" s="394">
        <f>SUMIFS('1_stopień'!$U$8:$U$591,'1_stopień'!$R$8:$R$591,D51,'1_stopień'!$AA$8:$AA$591,"CKZ Olkusz")</f>
        <v>0</v>
      </c>
      <c r="AL51" s="395">
        <f>SUMIFS('1_stopień'!$V$8:$V$591,'1_stopień'!$R$8:$R$591,D51,'1_stopień'!$AA$8:$AA$591,"CKZ Olkusz")</f>
        <v>0</v>
      </c>
      <c r="AM51" s="394">
        <f>SUMIFS('1_stopień'!$U$8:$U$591,'1_stopień'!$R$8:$R$591,D51,'1_stopień'!$AA$8:$AA$591,"CKZ Wschowa")</f>
        <v>0</v>
      </c>
      <c r="AN51" s="395">
        <f>SUMIFS('1_stopień'!$V$8:$V$591,'1_stopień'!$R$8:$R$591,D51,'1_stopień'!$AA$8:$AA$591,"CKZ Wschowa")</f>
        <v>0</v>
      </c>
      <c r="AO51" s="394">
        <f>SUMIFS('1_stopień'!$U$8:$U$591,'1_stopień'!$R$8:$R$591,D51,'1_stopień'!$AA$8:$AA$591,"CKZ Zielona Góra")</f>
        <v>0</v>
      </c>
      <c r="AP51" s="395">
        <f>SUMIFS('1_stopień'!$V$8:$V$591,'1_stopień'!$R$8:$R$591,D51,'1_stopień'!$AA$8:$AA$591,"CKZ Zielona Góra")</f>
        <v>0</v>
      </c>
      <c r="AQ51" s="394">
        <f>SUMIFS('1_stopień'!$U$8:$U$591,'1_stopień'!$R$8:$R$591,D51,'1_stopień'!$AA$8:$AA$591,"Rzemieślnicza Wałbrzych")</f>
        <v>0</v>
      </c>
      <c r="AR51" s="395">
        <f>SUMIFS('1_stopień'!$V$8:$V$591,'1_stopień'!$R$8:$R$591,D51,'1_stopień'!$AA$8:$AA$591,"Rzemieślnicza Wałbrzych")</f>
        <v>0</v>
      </c>
      <c r="AS51" s="394">
        <f>SUMIFS('1_stopień'!$U$8:$U$591,'1_stopień'!$R$8:$R$591,D51,'1_stopień'!$AA$8:$AA$591,"CKZ Mosina")</f>
        <v>0</v>
      </c>
      <c r="AT51" s="395">
        <f>SUMIFS('1_stopień'!$V$8:$V$591,'1_stopień'!$R$8:$R$591,D51,'1_stopień'!$AA$8:$AA$591,"CKZ Mosina")</f>
        <v>0</v>
      </c>
      <c r="AU51" s="394">
        <f>SUMIFS('1_stopień'!$U$8:$U$591,'1_stopień'!$R$8:$R$591,D51,'1_stopień'!$AA$8:$AA$591,"CKZ Słupsk")</f>
        <v>0</v>
      </c>
      <c r="AV51" s="395">
        <f>SUMIFS('1_stopień'!$V$8:$V$591,'1_stopień'!$R$8:$R$591,D51,'1_stopień'!$AA$8:$AA$591,"CKZ Słupsk")</f>
        <v>0</v>
      </c>
      <c r="AW51" s="394">
        <f>SUMIFS('1_stopień'!$U$8:$U$591,'1_stopień'!$R$8:$R$591,D51,'1_stopień'!$AA$8:$AA$591,"CKZ Opole")</f>
        <v>0</v>
      </c>
      <c r="AX51" s="395">
        <f>SUMIFS('1_stopień'!$V$8:$V$591,'1_stopień'!$R$8:$R$591,D51,'1_stopień'!$AA$8:$AA$591,"CKZ Opole")</f>
        <v>0</v>
      </c>
      <c r="AY51" s="394">
        <f>SUMIFS('1_stopień'!$U$8:$U$591,'1_stopień'!$R$8:$R$591,D51,'1_stopień'!$AA$8:$AA$591,"CKZ Nowy Targ")</f>
        <v>0</v>
      </c>
      <c r="AZ51" s="395">
        <f>SUMIFS('1_stopień'!$V$8:$V$591,'1_stopień'!$R$8:$R$591,D51,'1_stopień'!$AA$8:$AA$591,"CKZ Nowy Targ")</f>
        <v>0</v>
      </c>
      <c r="BA51" s="394">
        <f>SUMIFS('1_stopień'!$U$8:$U$591,'1_stopień'!$R$8:$R$591,D51,'1_stopień'!$AA$8:$AA$591,"Brzeg Dolny")</f>
        <v>0</v>
      </c>
      <c r="BB51" s="395">
        <f>SUMIFS('1_stopień'!$V$8:$V$591,'1_stopień'!$R$8:$R$591,D51,'1_stopień'!$AA$8:$AA$591,"Brzeg Dolny")</f>
        <v>0</v>
      </c>
      <c r="BC51" s="394">
        <f>SUMIFS('1_stopień'!$U$8:$U$591,'1_stopień'!$R$8:$R$591,D51,'1_stopień'!$AA$8:$AA$591,"CKZ Gniezno")</f>
        <v>0</v>
      </c>
      <c r="BD51" s="395">
        <f>SUMIFS('1_stopień'!$V$8:$V$591,'1_stopień'!$R$8:$R$591,D51,'1_stopień'!$AA$8:$AA$591,"CKZ Gniezno")</f>
        <v>0</v>
      </c>
      <c r="BE51" s="394">
        <f>SUMIFS('1_stopień'!$U$8:$U$591,'1_stopień'!$R$8:$R$591,D51,'1_stopień'!$AA$8:$AA$591,"CKZ Dębica")</f>
        <v>0</v>
      </c>
      <c r="BF51" s="395">
        <f>SUMIFS('1_stopień'!$V$8:$V$591,'1_stopień'!$R$8:$R$591,D51,'1_stopień'!$AA$8:$AA$591,"CKZ Dębicaica")</f>
        <v>0</v>
      </c>
      <c r="BG51" s="394">
        <f>SUMIFS('1_stopień'!$U$8:$U$591,'1_stopień'!$R$8:$R$591,D51,'1_stopień'!$AA$8:$AA$591,"CKZ Gliwice")</f>
        <v>0</v>
      </c>
      <c r="BH51" s="395">
        <f>SUMIFS('1_stopień'!$V$8:$V$591,'1_stopień'!$R$8:$R$591,D51,'1_stopień'!$AA$8:$AA$591,"CKZ Gliwice")</f>
        <v>0</v>
      </c>
      <c r="BI51" s="394">
        <f>SUMIFS('1_stopień'!$U$8:$U$591,'1_stopień'!$R$8:$R$591,D51,'1_stopień'!$AA$8:$AA$591,"szkoła")</f>
        <v>0</v>
      </c>
      <c r="BJ51" s="392">
        <f t="shared" si="2"/>
        <v>0</v>
      </c>
      <c r="BK51" s="182">
        <f t="shared" si="3"/>
        <v>0</v>
      </c>
    </row>
    <row r="52" spans="2:63" ht="22.5" hidden="1">
      <c r="B52" s="17" t="s">
        <v>514</v>
      </c>
      <c r="C52" s="18">
        <v>722101</v>
      </c>
      <c r="D52" s="18" t="s">
        <v>1015</v>
      </c>
      <c r="E52" s="17" t="s">
        <v>621</v>
      </c>
      <c r="F52" s="397">
        <f>SUMIF('1_stopień'!R$8:R$591,D52,'1_stopień'!U$8:U$591)</f>
        <v>0</v>
      </c>
      <c r="G52" s="394">
        <f>SUMIFS('1_stopień'!$U$8:$U$591,'1_stopień'!$R$8:$R$591,D52,'1_stopień'!$AA$8:$AA$591,"CKZ Bielawa")</f>
        <v>0</v>
      </c>
      <c r="H52" s="396">
        <f>SUMIFS('1_stopień'!$V$8:$V$591,'1_stopień'!$R$8:$R$591,D52,'1_stopień'!$AA$8:$AA$591,"CKZ Bielawa")</f>
        <v>0</v>
      </c>
      <c r="I52" s="394">
        <f>SUMIFS('1_stopień'!$U$8:$U$591,'1_stopień'!$R$8:$R$591,D52,'1_stopień'!$AA$8:$AA$591,"GCKZ Głogów")</f>
        <v>0</v>
      </c>
      <c r="J52" s="395">
        <f>SUMIFS('1_stopień'!$V$8:$V$591,'1_stopień'!$R$8:$R$591,D52,'1_stopień'!$AA$8:$AA$591,"GCKZ Głogów")</f>
        <v>0</v>
      </c>
      <c r="K52" s="394">
        <f>SUMIFS('1_stopień'!$U$8:$U$591,'1_stopień'!$R$8:$R$591,D52,'1_stopień'!$AA$8:$AA$591,"Jelenia Góra")</f>
        <v>0</v>
      </c>
      <c r="L52" s="395">
        <f>SUMIFS('1_stopień'!$V$8:$V$591,'1_stopień'!$R$8:$R$591,D52,'1_stopień'!$AA$8:$AA$591,"Jelenia Góra")</f>
        <v>0</v>
      </c>
      <c r="M52" s="394">
        <f>SUMIFS('1_stopień'!$U$8:$U$591,'1_stopień'!$R$8:$R$591,D52,'1_stopień'!$AA$8:$AA$591,"CKZ Wodzisław Śląski")</f>
        <v>0</v>
      </c>
      <c r="N52" s="395">
        <f>SUMIFS('1_stopień'!$V$8:$V$591,'1_stopień'!$R$8:$R$591,D52,'1_stopień'!$AA$8:$AA$591,"CKZ Wodzisłąw Śląski")</f>
        <v>0</v>
      </c>
      <c r="O52" s="394">
        <f>SUMIFS('1_stopień'!$U$8:$U$591,'1_stopień'!$R$8:$R$591,D52,'1_stopień'!$AA$8:$AA$591,"CKZ Kłodzko")</f>
        <v>0</v>
      </c>
      <c r="P52" s="395">
        <f>SUMIFS('1_stopień'!$V$8:$V$591,'1_stopień'!$R$8:$R$591,D52,'1_stopień'!$AA$8:$AA$591,"CKZ Kłodzko")</f>
        <v>0</v>
      </c>
      <c r="Q52" s="394">
        <f>SUMIFS('1_stopień'!$U$8:$U$591,'1_stopień'!$R$8:$R$591,D52,'1_stopień'!$AA$8:$AA$591,"CKZ Legnica")</f>
        <v>0</v>
      </c>
      <c r="R52" s="395">
        <f>SUMIFS('1_stopień'!$V$8:$V$591,'1_stopień'!$R$8:$R$591,D52,'1_stopień'!$AA$8:$AA$591,"CKZ Legnica")</f>
        <v>0</v>
      </c>
      <c r="S52" s="394">
        <f>SUMIFS('1_stopień'!$U$8:$U$591,'1_stopień'!$R$8:$R$591,D52,'1_stopień'!$AA$8:$AA$591,"CKZ Oleśnica")</f>
        <v>0</v>
      </c>
      <c r="T52" s="395">
        <f>SUMIFS('1_stopień'!$V$8:$V$591,'1_stopień'!$R$8:$R$591,D52,'1_stopień'!$AA$8:$AA$591,"CKZ Oleśnica")</f>
        <v>0</v>
      </c>
      <c r="U52" s="394">
        <f>SUMIFS('1_stopień'!$U$8:$U$591,'1_stopień'!$R$8:$R$591,D52,'1_stopień'!$AA$8:$AA$591,"CKZ Świdnica")</f>
        <v>0</v>
      </c>
      <c r="V52" s="395">
        <f>SUMIFS('1_stopień'!$V$8:$V$591,'1_stopień'!$R$8:$R$591,D52,'1_stopień'!$AA$8:$AA$591,"CKZ Świdnica")</f>
        <v>0</v>
      </c>
      <c r="W52" s="394">
        <f>SUMIFS('1_stopień'!$U$8:$U$591,'1_stopień'!$R$8:$R$591,D52,'1_stopień'!$AA$8:$AA$591,"CKZ Wołów")</f>
        <v>0</v>
      </c>
      <c r="X52" s="395">
        <f>SUMIFS('1_stopień'!$V$8:$V$591,'1_stopień'!$R$8:$R$591,D52,'1_stopień'!$AA$8:$AA$591,"CKZ Wołów")</f>
        <v>0</v>
      </c>
      <c r="Y52" s="394">
        <f>SUMIFS('1_stopień'!$U$8:$U$591,'1_stopień'!$R$8:$R$591,D52,'1_stopień'!$AA$8:$AA$591,"CKZ Ziębice")</f>
        <v>0</v>
      </c>
      <c r="Z52" s="395">
        <f>SUMIFS('1_stopień'!$V$8:$V$591,'1_stopień'!$R$8:$R$591,D52,'1_stopień'!$AA$8:$AA$591,"CKZ Ziębice")</f>
        <v>0</v>
      </c>
      <c r="AA52" s="394">
        <f>SUMIFS('1_stopień'!$U$8:$U$591,'1_stopień'!$R$8:$R$591,D52,'1_stopień'!$AA$8:$AA$591,"CKZ Dobrodzień")</f>
        <v>0</v>
      </c>
      <c r="AB52" s="395">
        <f>SUMIFS('1_stopień'!$V$8:$V$591,'1_stopień'!$R$8:$R$591,D52,'1_stopień'!$AA$8:$AA$591,"CKZ Dobrodzień")</f>
        <v>0</v>
      </c>
      <c r="AC52" s="394">
        <f>SUMIFS('1_stopień'!$U$8:$U$591,'1_stopień'!$R$8:$R$591,D52,'1_stopień'!$AA$8:$AA$591,"TOYOTA")</f>
        <v>0</v>
      </c>
      <c r="AD52" s="395">
        <f>SUMIFS('1_stopień'!$V$8:$V$591,'1_stopień'!$R$8:$R$591,D52,'1_stopień'!$AA$8:$AA$591,"TOYOTA")</f>
        <v>0</v>
      </c>
      <c r="AE52" s="394">
        <f>SUMIFS('1_stopień'!$U$8:$U$591,'1_stopień'!$R$8:$R$591,D52,'1_stopień'!$AA$8:$AA$591,"CKZ Kędzierzyn-Koźle")</f>
        <v>0</v>
      </c>
      <c r="AF52" s="395">
        <f>SUMIFS('1_stopień'!$V$8:$V$591,'1_stopień'!$R$8:$R$591,D52,'1_stopień'!$AA$8:$AA$591,"CKZ Kędzierzyn-Koźle")</f>
        <v>0</v>
      </c>
      <c r="AG52" s="394">
        <f>SUMIFS('1_stopień'!$U$8:$U$591,'1_stopień'!$R$8:$R$591,D52,'1_stopień'!$AA$8:$AA$591,"ZSB Bolesławiec")</f>
        <v>0</v>
      </c>
      <c r="AH52" s="395">
        <f>SUMIFS('1_stopień'!$V$8:$V$591,'1_stopień'!$R$8:$R$591,D52,'1_stopień'!$AA$8:$AA$591,"ZSB Bolesławiec")</f>
        <v>0</v>
      </c>
      <c r="AI52" s="394">
        <f>SUMIFS('1_stopień'!$U$8:$U$591,'1_stopień'!$R$8:$R$591,D52,'1_stopień'!$AA$8:$AA$591,"CKZ Krotoszyn")</f>
        <v>0</v>
      </c>
      <c r="AJ52" s="395">
        <f>SUMIFS('1_stopień'!$V$8:$V$591,'1_stopień'!$R$8:$R$591,D52,'1_stopień'!$AA$8:$AA$591,"CKZ Krotoszyn")</f>
        <v>0</v>
      </c>
      <c r="AK52" s="394">
        <f>SUMIFS('1_stopień'!$U$8:$U$591,'1_stopień'!$R$8:$R$591,D52,'1_stopień'!$AA$8:$AA$591,"CKZ Olkusz")</f>
        <v>0</v>
      </c>
      <c r="AL52" s="395">
        <f>SUMIFS('1_stopień'!$V$8:$V$591,'1_stopień'!$R$8:$R$591,D52,'1_stopień'!$AA$8:$AA$591,"CKZ Olkusz")</f>
        <v>0</v>
      </c>
      <c r="AM52" s="394">
        <f>SUMIFS('1_stopień'!$U$8:$U$591,'1_stopień'!$R$8:$R$591,D52,'1_stopień'!$AA$8:$AA$591,"CKZ Wschowa")</f>
        <v>0</v>
      </c>
      <c r="AN52" s="395">
        <f>SUMIFS('1_stopień'!$V$8:$V$591,'1_stopień'!$R$8:$R$591,D52,'1_stopień'!$AA$8:$AA$591,"CKZ Wschowa")</f>
        <v>0</v>
      </c>
      <c r="AO52" s="394">
        <f>SUMIFS('1_stopień'!$U$8:$U$591,'1_stopień'!$R$8:$R$591,D52,'1_stopień'!$AA$8:$AA$591,"CKZ Zielona Góra")</f>
        <v>0</v>
      </c>
      <c r="AP52" s="395">
        <f>SUMIFS('1_stopień'!$V$8:$V$591,'1_stopień'!$R$8:$R$591,D52,'1_stopień'!$AA$8:$AA$591,"CKZ Zielona Góra")</f>
        <v>0</v>
      </c>
      <c r="AQ52" s="394">
        <f>SUMIFS('1_stopień'!$U$8:$U$591,'1_stopień'!$R$8:$R$591,D52,'1_stopień'!$AA$8:$AA$591,"Rzemieślnicza Wałbrzych")</f>
        <v>0</v>
      </c>
      <c r="AR52" s="395">
        <f>SUMIFS('1_stopień'!$V$8:$V$591,'1_stopień'!$R$8:$R$591,D52,'1_stopień'!$AA$8:$AA$591,"Rzemieślnicza Wałbrzych")</f>
        <v>0</v>
      </c>
      <c r="AS52" s="394">
        <f>SUMIFS('1_stopień'!$U$8:$U$591,'1_stopień'!$R$8:$R$591,D52,'1_stopień'!$AA$8:$AA$591,"CKZ Mosina")</f>
        <v>0</v>
      </c>
      <c r="AT52" s="395">
        <f>SUMIFS('1_stopień'!$V$8:$V$591,'1_stopień'!$R$8:$R$591,D52,'1_stopień'!$AA$8:$AA$591,"CKZ Mosina")</f>
        <v>0</v>
      </c>
      <c r="AU52" s="394">
        <f>SUMIFS('1_stopień'!$U$8:$U$591,'1_stopień'!$R$8:$R$591,D52,'1_stopień'!$AA$8:$AA$591,"CKZ Słupsk")</f>
        <v>0</v>
      </c>
      <c r="AV52" s="395">
        <f>SUMIFS('1_stopień'!$V$8:$V$591,'1_stopień'!$R$8:$R$591,D52,'1_stopień'!$AA$8:$AA$591,"CKZ Słupsk")</f>
        <v>0</v>
      </c>
      <c r="AW52" s="394">
        <f>SUMIFS('1_stopień'!$U$8:$U$591,'1_stopień'!$R$8:$R$591,D52,'1_stopień'!$AA$8:$AA$591,"CKZ Opole")</f>
        <v>0</v>
      </c>
      <c r="AX52" s="395">
        <f>SUMIFS('1_stopień'!$V$8:$V$591,'1_stopień'!$R$8:$R$591,D52,'1_stopień'!$AA$8:$AA$591,"CKZ Opole")</f>
        <v>0</v>
      </c>
      <c r="AY52" s="394">
        <f>SUMIFS('1_stopień'!$U$8:$U$591,'1_stopień'!$R$8:$R$591,D52,'1_stopień'!$AA$8:$AA$591,"CKZ Nowy Targ")</f>
        <v>0</v>
      </c>
      <c r="AZ52" s="395">
        <f>SUMIFS('1_stopień'!$V$8:$V$591,'1_stopień'!$R$8:$R$591,D52,'1_stopień'!$AA$8:$AA$591,"CKZ Nowy Targ")</f>
        <v>0</v>
      </c>
      <c r="BA52" s="394">
        <f>SUMIFS('1_stopień'!$U$8:$U$591,'1_stopień'!$R$8:$R$591,D52,'1_stopień'!$AA$8:$AA$591,"Brzeg Dolny")</f>
        <v>0</v>
      </c>
      <c r="BB52" s="395">
        <f>SUMIFS('1_stopień'!$V$8:$V$591,'1_stopień'!$R$8:$R$591,D52,'1_stopień'!$AA$8:$AA$591,"Brzeg Dolny")</f>
        <v>0</v>
      </c>
      <c r="BC52" s="394">
        <f>SUMIFS('1_stopień'!$U$8:$U$591,'1_stopień'!$R$8:$R$591,D52,'1_stopień'!$AA$8:$AA$591,"CKZ Gniezno")</f>
        <v>0</v>
      </c>
      <c r="BD52" s="395">
        <f>SUMIFS('1_stopień'!$V$8:$V$591,'1_stopień'!$R$8:$R$591,D52,'1_stopień'!$AA$8:$AA$591,"CKZ Gniezno")</f>
        <v>0</v>
      </c>
      <c r="BE52" s="394">
        <f>SUMIFS('1_stopień'!$U$8:$U$591,'1_stopień'!$R$8:$R$591,D52,'1_stopień'!$AA$8:$AA$591,"CKZ Dębica")</f>
        <v>0</v>
      </c>
      <c r="BF52" s="395">
        <f>SUMIFS('1_stopień'!$V$8:$V$591,'1_stopień'!$R$8:$R$591,D52,'1_stopień'!$AA$8:$AA$591,"CKZ Dębicaica")</f>
        <v>0</v>
      </c>
      <c r="BG52" s="394">
        <f>SUMIFS('1_stopień'!$U$8:$U$591,'1_stopień'!$R$8:$R$591,D52,'1_stopień'!$AA$8:$AA$591,"CKZ Gliwice")</f>
        <v>0</v>
      </c>
      <c r="BH52" s="395">
        <f>SUMIFS('1_stopień'!$V$8:$V$591,'1_stopień'!$R$8:$R$591,D52,'1_stopień'!$AA$8:$AA$591,"CKZ Gliwice")</f>
        <v>0</v>
      </c>
      <c r="BI52" s="394">
        <f>SUMIFS('1_stopień'!$U$8:$U$591,'1_stopień'!$R$8:$R$591,D52,'1_stopień'!$AA$8:$AA$591,"szkoła")</f>
        <v>0</v>
      </c>
      <c r="BJ52" s="392">
        <f t="shared" si="2"/>
        <v>0</v>
      </c>
      <c r="BK52" s="182">
        <f t="shared" si="3"/>
        <v>0</v>
      </c>
    </row>
    <row r="53" spans="2:63" ht="15.75" hidden="1" customHeight="1">
      <c r="B53" s="17" t="s">
        <v>515</v>
      </c>
      <c r="C53" s="18">
        <v>723310</v>
      </c>
      <c r="D53" s="18" t="s">
        <v>218</v>
      </c>
      <c r="E53" s="17" t="s">
        <v>622</v>
      </c>
      <c r="F53" s="397">
        <f>SUMIF('1_stopień'!R$8:R$591,D53,'1_stopień'!U$8:U$591)</f>
        <v>1</v>
      </c>
      <c r="G53" s="394">
        <f>SUMIFS('1_stopień'!$U$8:$U$591,'1_stopień'!$R$8:$R$591,D53,'1_stopień'!$AA$8:$AA$591,"CKZ Bielawa")</f>
        <v>0</v>
      </c>
      <c r="H53" s="396">
        <f>SUMIFS('1_stopień'!$V$8:$V$591,'1_stopień'!$R$8:$R$591,D53,'1_stopień'!$AA$8:$AA$591,"CKZ Bielawa")</f>
        <v>0</v>
      </c>
      <c r="I53" s="394">
        <f>SUMIFS('1_stopień'!$U$8:$U$591,'1_stopień'!$R$8:$R$591,D53,'1_stopień'!$AA$8:$AA$591,"GCKZ Głogów")</f>
        <v>0</v>
      </c>
      <c r="J53" s="395">
        <f>SUMIFS('1_stopień'!$V$8:$V$591,'1_stopień'!$R$8:$R$591,D53,'1_stopień'!$AA$8:$AA$591,"GCKZ Głogów")</f>
        <v>0</v>
      </c>
      <c r="K53" s="394">
        <f>SUMIFS('1_stopień'!$U$8:$U$591,'1_stopień'!$R$8:$R$591,D53,'1_stopień'!$AA$8:$AA$591,"Jelenia Góra")</f>
        <v>0</v>
      </c>
      <c r="L53" s="395">
        <f>SUMIFS('1_stopień'!$V$8:$V$591,'1_stopień'!$R$8:$R$591,D53,'1_stopień'!$AA$8:$AA$591,"Jelenia Góra")</f>
        <v>0</v>
      </c>
      <c r="M53" s="394">
        <f>SUMIFS('1_stopień'!$U$8:$U$591,'1_stopień'!$R$8:$R$591,D53,'1_stopień'!$AA$8:$AA$591,"CKZ Wodzisław Śląski")</f>
        <v>0</v>
      </c>
      <c r="N53" s="395">
        <f>SUMIFS('1_stopień'!$V$8:$V$591,'1_stopień'!$R$8:$R$591,D53,'1_stopień'!$AA$8:$AA$591,"CKZ Wodzisłąw Śląski")</f>
        <v>0</v>
      </c>
      <c r="O53" s="394">
        <f>SUMIFS('1_stopień'!$U$8:$U$591,'1_stopień'!$R$8:$R$591,D53,'1_stopień'!$AA$8:$AA$591,"CKZ Kłodzko")</f>
        <v>0</v>
      </c>
      <c r="P53" s="395">
        <f>SUMIFS('1_stopień'!$V$8:$V$591,'1_stopień'!$R$8:$R$591,D53,'1_stopień'!$AA$8:$AA$591,"CKZ Kłodzko")</f>
        <v>0</v>
      </c>
      <c r="Q53" s="394">
        <f>SUMIFS('1_stopień'!$U$8:$U$591,'1_stopień'!$R$8:$R$591,D53,'1_stopień'!$AA$8:$AA$591,"CKZ Legnica")</f>
        <v>0</v>
      </c>
      <c r="R53" s="395">
        <f>SUMIFS('1_stopień'!$V$8:$V$591,'1_stopień'!$R$8:$R$591,D53,'1_stopień'!$AA$8:$AA$591,"CKZ Legnica")</f>
        <v>0</v>
      </c>
      <c r="S53" s="394">
        <f>SUMIFS('1_stopień'!$U$8:$U$591,'1_stopień'!$R$8:$R$591,D53,'1_stopień'!$AA$8:$AA$591,"CKZ Oleśnica")</f>
        <v>0</v>
      </c>
      <c r="T53" s="395">
        <f>SUMIFS('1_stopień'!$V$8:$V$591,'1_stopień'!$R$8:$R$591,D53,'1_stopień'!$AA$8:$AA$591,"CKZ Oleśnica")</f>
        <v>0</v>
      </c>
      <c r="U53" s="394">
        <f>SUMIFS('1_stopień'!$U$8:$U$591,'1_stopień'!$R$8:$R$591,D53,'1_stopień'!$AA$8:$AA$591,"CKZ Świdnica")</f>
        <v>0</v>
      </c>
      <c r="V53" s="395">
        <f>SUMIFS('1_stopień'!$V$8:$V$591,'1_stopień'!$R$8:$R$591,D53,'1_stopień'!$AA$8:$AA$591,"CKZ Świdnica")</f>
        <v>0</v>
      </c>
      <c r="W53" s="394">
        <f>SUMIFS('1_stopień'!$U$8:$U$591,'1_stopień'!$R$8:$R$591,D53,'1_stopień'!$AA$8:$AA$591,"CKZ Wołów")</f>
        <v>0</v>
      </c>
      <c r="X53" s="395">
        <f>SUMIFS('1_stopień'!$V$8:$V$591,'1_stopień'!$R$8:$R$591,D53,'1_stopień'!$AA$8:$AA$591,"CKZ Wołów")</f>
        <v>0</v>
      </c>
      <c r="Y53" s="394">
        <f>SUMIFS('1_stopień'!$U$8:$U$591,'1_stopień'!$R$8:$R$591,D53,'1_stopień'!$AA$8:$AA$591,"CKZ Ziębice")</f>
        <v>0</v>
      </c>
      <c r="Z53" s="395">
        <f>SUMIFS('1_stopień'!$V$8:$V$591,'1_stopień'!$R$8:$R$591,D53,'1_stopień'!$AA$8:$AA$591,"CKZ Ziębice")</f>
        <v>0</v>
      </c>
      <c r="AA53" s="394">
        <f>SUMIFS('1_stopień'!$U$8:$U$591,'1_stopień'!$R$8:$R$591,D53,'1_stopień'!$AA$8:$AA$591,"CKZ Dobrodzień")</f>
        <v>0</v>
      </c>
      <c r="AB53" s="395">
        <f>SUMIFS('1_stopień'!$V$8:$V$591,'1_stopień'!$R$8:$R$591,D53,'1_stopień'!$AA$8:$AA$591,"CKZ Dobrodzień")</f>
        <v>0</v>
      </c>
      <c r="AC53" s="394">
        <f>SUMIFS('1_stopień'!$U$8:$U$591,'1_stopień'!$R$8:$R$591,D53,'1_stopień'!$AA$8:$AA$591,"TOYOTA")</f>
        <v>0</v>
      </c>
      <c r="AD53" s="395">
        <f>SUMIFS('1_stopień'!$V$8:$V$591,'1_stopień'!$R$8:$R$591,D53,'1_stopień'!$AA$8:$AA$591,"TOYOTA")</f>
        <v>0</v>
      </c>
      <c r="AE53" s="394">
        <f>SUMIFS('1_stopień'!$U$8:$U$591,'1_stopień'!$R$8:$R$591,D53,'1_stopień'!$AA$8:$AA$591,"CKZ Kędzierzyn-Koźle")</f>
        <v>0</v>
      </c>
      <c r="AF53" s="395">
        <f>SUMIFS('1_stopień'!$V$8:$V$591,'1_stopień'!$R$8:$R$591,D53,'1_stopień'!$AA$8:$AA$591,"CKZ Kędzierzyn-Koźle")</f>
        <v>0</v>
      </c>
      <c r="AG53" s="394">
        <f>SUMIFS('1_stopień'!$U$8:$U$591,'1_stopień'!$R$8:$R$591,D53,'1_stopień'!$AA$8:$AA$591,"ZSB Bolesławiec")</f>
        <v>0</v>
      </c>
      <c r="AH53" s="395">
        <f>SUMIFS('1_stopień'!$V$8:$V$591,'1_stopień'!$R$8:$R$591,D53,'1_stopień'!$AA$8:$AA$591,"ZSB Bolesławiec")</f>
        <v>0</v>
      </c>
      <c r="AI53" s="394">
        <f>SUMIFS('1_stopień'!$U$8:$U$591,'1_stopień'!$R$8:$R$591,D53,'1_stopień'!$AA$8:$AA$591,"CKZ Krotoszyn")</f>
        <v>0</v>
      </c>
      <c r="AJ53" s="395">
        <f>SUMIFS('1_stopień'!$V$8:$V$591,'1_stopień'!$R$8:$R$591,D53,'1_stopień'!$AA$8:$AA$591,"CKZ Krotoszyn")</f>
        <v>0</v>
      </c>
      <c r="AK53" s="394">
        <f>SUMIFS('1_stopień'!$U$8:$U$591,'1_stopień'!$R$8:$R$591,D53,'1_stopień'!$AA$8:$AA$591,"CKZ Olkusz")</f>
        <v>0</v>
      </c>
      <c r="AL53" s="395">
        <f>SUMIFS('1_stopień'!$V$8:$V$591,'1_stopień'!$R$8:$R$591,D53,'1_stopień'!$AA$8:$AA$591,"CKZ Olkusz")</f>
        <v>0</v>
      </c>
      <c r="AM53" s="394">
        <f>SUMIFS('1_stopień'!$U$8:$U$591,'1_stopień'!$R$8:$R$591,D53,'1_stopień'!$AA$8:$AA$591,"CKZ Wschowa")</f>
        <v>0</v>
      </c>
      <c r="AN53" s="395">
        <f>SUMIFS('1_stopień'!$V$8:$V$591,'1_stopień'!$R$8:$R$591,D53,'1_stopień'!$AA$8:$AA$591,"CKZ Wschowa")</f>
        <v>0</v>
      </c>
      <c r="AO53" s="394">
        <f>SUMIFS('1_stopień'!$U$8:$U$591,'1_stopień'!$R$8:$R$591,D53,'1_stopień'!$AA$8:$AA$591,"CKZ Zielona Góra")</f>
        <v>0</v>
      </c>
      <c r="AP53" s="395">
        <f>SUMIFS('1_stopień'!$V$8:$V$591,'1_stopień'!$R$8:$R$591,D53,'1_stopień'!$AA$8:$AA$591,"CKZ Zielona Góra")</f>
        <v>0</v>
      </c>
      <c r="AQ53" s="394">
        <f>SUMIFS('1_stopień'!$U$8:$U$591,'1_stopień'!$R$8:$R$591,D53,'1_stopień'!$AA$8:$AA$591,"Rzemieślnicza Wałbrzych")</f>
        <v>0</v>
      </c>
      <c r="AR53" s="395">
        <f>SUMIFS('1_stopień'!$V$8:$V$591,'1_stopień'!$R$8:$R$591,D53,'1_stopień'!$AA$8:$AA$591,"Rzemieślnicza Wałbrzych")</f>
        <v>0</v>
      </c>
      <c r="AS53" s="394">
        <f>SUMIFS('1_stopień'!$U$8:$U$591,'1_stopień'!$R$8:$R$591,D53,'1_stopień'!$AA$8:$AA$591,"CKZ Mosina")</f>
        <v>0</v>
      </c>
      <c r="AT53" s="395">
        <f>SUMIFS('1_stopień'!$V$8:$V$591,'1_stopień'!$R$8:$R$591,D53,'1_stopień'!$AA$8:$AA$591,"CKZ Mosina")</f>
        <v>0</v>
      </c>
      <c r="AU53" s="394">
        <f>SUMIFS('1_stopień'!$U$8:$U$591,'1_stopień'!$R$8:$R$591,D53,'1_stopień'!$AA$8:$AA$591,"CKZ Słupsk")</f>
        <v>0</v>
      </c>
      <c r="AV53" s="395">
        <f>SUMIFS('1_stopień'!$V$8:$V$591,'1_stopień'!$R$8:$R$591,D53,'1_stopień'!$AA$8:$AA$591,"CKZ Słupsk")</f>
        <v>0</v>
      </c>
      <c r="AW53" s="394">
        <f>SUMIFS('1_stopień'!$U$8:$U$591,'1_stopień'!$R$8:$R$591,D53,'1_stopień'!$AA$8:$AA$591,"CKZ Opole")</f>
        <v>0</v>
      </c>
      <c r="AX53" s="395">
        <f>SUMIFS('1_stopień'!$V$8:$V$591,'1_stopień'!$R$8:$R$591,D53,'1_stopień'!$AA$8:$AA$591,"CKZ Opole")</f>
        <v>0</v>
      </c>
      <c r="AY53" s="394">
        <f>SUMIFS('1_stopień'!$U$8:$U$591,'1_stopień'!$R$8:$R$591,D53,'1_stopień'!$AA$8:$AA$591,"CKZ Nowy Targ")</f>
        <v>0</v>
      </c>
      <c r="AZ53" s="395">
        <f>SUMIFS('1_stopień'!$V$8:$V$591,'1_stopień'!$R$8:$R$591,D53,'1_stopień'!$AA$8:$AA$591,"CKZ Nowy Targ")</f>
        <v>0</v>
      </c>
      <c r="BA53" s="394">
        <f>SUMIFS('1_stopień'!$U$8:$U$591,'1_stopień'!$R$8:$R$591,D53,'1_stopień'!$AA$8:$AA$591,"Brzeg Dolny")</f>
        <v>0</v>
      </c>
      <c r="BB53" s="395">
        <f>SUMIFS('1_stopień'!$V$8:$V$591,'1_stopień'!$R$8:$R$591,D53,'1_stopień'!$AA$8:$AA$591,"Brzeg Dolny")</f>
        <v>0</v>
      </c>
      <c r="BC53" s="394">
        <f>SUMIFS('1_stopień'!$U$8:$U$591,'1_stopień'!$R$8:$R$591,D53,'1_stopień'!$AA$8:$AA$591,"CKZ Gniezno")</f>
        <v>0</v>
      </c>
      <c r="BD53" s="395">
        <f>SUMIFS('1_stopień'!$V$8:$V$591,'1_stopień'!$R$8:$R$591,D53,'1_stopień'!$AA$8:$AA$591,"CKZ Gniezno")</f>
        <v>0</v>
      </c>
      <c r="BE53" s="394">
        <f>SUMIFS('1_stopień'!$U$8:$U$591,'1_stopień'!$R$8:$R$591,D53,'1_stopień'!$AA$8:$AA$591,"CKZ Dębica")</f>
        <v>0</v>
      </c>
      <c r="BF53" s="395">
        <f>SUMIFS('1_stopień'!$V$8:$V$591,'1_stopień'!$R$8:$R$591,D53,'1_stopień'!$AA$8:$AA$591,"CKZ Dębicaica")</f>
        <v>0</v>
      </c>
      <c r="BG53" s="394">
        <f>SUMIFS('1_stopień'!$U$8:$U$591,'1_stopień'!$R$8:$R$591,D53,'1_stopień'!$AA$8:$AA$591,"CKZ Gliwice")</f>
        <v>1</v>
      </c>
      <c r="BH53" s="395">
        <f>SUMIFS('1_stopień'!$V$8:$V$591,'1_stopień'!$R$8:$R$591,D53,'1_stopień'!$AA$8:$AA$591,"CKZ Gliwice")</f>
        <v>0</v>
      </c>
      <c r="BI53" s="394">
        <f>SUMIFS('1_stopień'!$U$8:$U$591,'1_stopień'!$R$8:$R$591,D53,'1_stopień'!$AA$8:$AA$591,"szkoła")</f>
        <v>0</v>
      </c>
      <c r="BJ53" s="392">
        <f t="shared" si="2"/>
        <v>1</v>
      </c>
      <c r="BK53" s="182">
        <f t="shared" si="3"/>
        <v>0</v>
      </c>
    </row>
    <row r="54" spans="2:63" hidden="1">
      <c r="B54" s="17" t="s">
        <v>516</v>
      </c>
      <c r="C54" s="18">
        <v>712613</v>
      </c>
      <c r="D54" s="18" t="s">
        <v>1016</v>
      </c>
      <c r="E54" s="17" t="s">
        <v>623</v>
      </c>
      <c r="F54" s="397">
        <f>SUMIF('1_stopień'!R$8:R$591,D54,'1_stopień'!U$8:U$591)</f>
        <v>0</v>
      </c>
      <c r="G54" s="394">
        <f>SUMIFS('1_stopień'!$U$8:$U$591,'1_stopień'!$R$8:$R$591,D54,'1_stopień'!$AA$8:$AA$591,"CKZ Bielawa")</f>
        <v>0</v>
      </c>
      <c r="H54" s="396">
        <f>SUMIFS('1_stopień'!$V$8:$V$591,'1_stopień'!$R$8:$R$591,D54,'1_stopień'!$AA$8:$AA$591,"CKZ Bielawa")</f>
        <v>0</v>
      </c>
      <c r="I54" s="394">
        <f>SUMIFS('1_stopień'!$U$8:$U$591,'1_stopień'!$R$8:$R$591,D54,'1_stopień'!$AA$8:$AA$591,"GCKZ Głogów")</f>
        <v>0</v>
      </c>
      <c r="J54" s="395">
        <f>SUMIFS('1_stopień'!$V$8:$V$591,'1_stopień'!$R$8:$R$591,D54,'1_stopień'!$AA$8:$AA$591,"GCKZ Głogów")</f>
        <v>0</v>
      </c>
      <c r="K54" s="394">
        <f>SUMIFS('1_stopień'!$U$8:$U$591,'1_stopień'!$R$8:$R$591,D54,'1_stopień'!$AA$8:$AA$591,"Jelenia Góra")</f>
        <v>0</v>
      </c>
      <c r="L54" s="395">
        <f>SUMIFS('1_stopień'!$V$8:$V$591,'1_stopień'!$R$8:$R$591,D54,'1_stopień'!$AA$8:$AA$591,"Jelenia Góra")</f>
        <v>0</v>
      </c>
      <c r="M54" s="394">
        <f>SUMIFS('1_stopień'!$U$8:$U$591,'1_stopień'!$R$8:$R$591,D54,'1_stopień'!$AA$8:$AA$591,"CKZ Wodzisław Śląski")</f>
        <v>0</v>
      </c>
      <c r="N54" s="395">
        <f>SUMIFS('1_stopień'!$V$8:$V$591,'1_stopień'!$R$8:$R$591,D54,'1_stopień'!$AA$8:$AA$591,"CKZ Wodzisłąw Śląski")</f>
        <v>0</v>
      </c>
      <c r="O54" s="394">
        <f>SUMIFS('1_stopień'!$U$8:$U$591,'1_stopień'!$R$8:$R$591,D54,'1_stopień'!$AA$8:$AA$591,"CKZ Kłodzko")</f>
        <v>0</v>
      </c>
      <c r="P54" s="395">
        <f>SUMIFS('1_stopień'!$V$8:$V$591,'1_stopień'!$R$8:$R$591,D54,'1_stopień'!$AA$8:$AA$591,"CKZ Kłodzko")</f>
        <v>0</v>
      </c>
      <c r="Q54" s="394">
        <f>SUMIFS('1_stopień'!$U$8:$U$591,'1_stopień'!$R$8:$R$591,D54,'1_stopień'!$AA$8:$AA$591,"CKZ Legnica")</f>
        <v>0</v>
      </c>
      <c r="R54" s="395">
        <f>SUMIFS('1_stopień'!$V$8:$V$591,'1_stopień'!$R$8:$R$591,D54,'1_stopień'!$AA$8:$AA$591,"CKZ Legnica")</f>
        <v>0</v>
      </c>
      <c r="S54" s="394">
        <f>SUMIFS('1_stopień'!$U$8:$U$591,'1_stopień'!$R$8:$R$591,D54,'1_stopień'!$AA$8:$AA$591,"CKZ Oleśnica")</f>
        <v>0</v>
      </c>
      <c r="T54" s="395">
        <f>SUMIFS('1_stopień'!$V$8:$V$591,'1_stopień'!$R$8:$R$591,D54,'1_stopień'!$AA$8:$AA$591,"CKZ Oleśnica")</f>
        <v>0</v>
      </c>
      <c r="U54" s="394">
        <f>SUMIFS('1_stopień'!$U$8:$U$591,'1_stopień'!$R$8:$R$591,D54,'1_stopień'!$AA$8:$AA$591,"CKZ Świdnica")</f>
        <v>0</v>
      </c>
      <c r="V54" s="395">
        <f>SUMIFS('1_stopień'!$V$8:$V$591,'1_stopień'!$R$8:$R$591,D54,'1_stopień'!$AA$8:$AA$591,"CKZ Świdnica")</f>
        <v>0</v>
      </c>
      <c r="W54" s="394">
        <f>SUMIFS('1_stopień'!$U$8:$U$591,'1_stopień'!$R$8:$R$591,D54,'1_stopień'!$AA$8:$AA$591,"CKZ Wołów")</f>
        <v>0</v>
      </c>
      <c r="X54" s="395">
        <f>SUMIFS('1_stopień'!$V$8:$V$591,'1_stopień'!$R$8:$R$591,D54,'1_stopień'!$AA$8:$AA$591,"CKZ Wołów")</f>
        <v>0</v>
      </c>
      <c r="Y54" s="394">
        <f>SUMIFS('1_stopień'!$U$8:$U$591,'1_stopień'!$R$8:$R$591,D54,'1_stopień'!$AA$8:$AA$591,"CKZ Ziębice")</f>
        <v>0</v>
      </c>
      <c r="Z54" s="395">
        <f>SUMIFS('1_stopień'!$V$8:$V$591,'1_stopień'!$R$8:$R$591,D54,'1_stopień'!$AA$8:$AA$591,"CKZ Ziębice")</f>
        <v>0</v>
      </c>
      <c r="AA54" s="394">
        <f>SUMIFS('1_stopień'!$U$8:$U$591,'1_stopień'!$R$8:$R$591,D54,'1_stopień'!$AA$8:$AA$591,"CKZ Dobrodzień")</f>
        <v>0</v>
      </c>
      <c r="AB54" s="395">
        <f>SUMIFS('1_stopień'!$V$8:$V$591,'1_stopień'!$R$8:$R$591,D54,'1_stopień'!$AA$8:$AA$591,"CKZ Dobrodzień")</f>
        <v>0</v>
      </c>
      <c r="AC54" s="394">
        <f>SUMIFS('1_stopień'!$U$8:$U$591,'1_stopień'!$R$8:$R$591,D54,'1_stopień'!$AA$8:$AA$591,"TOYOTA")</f>
        <v>0</v>
      </c>
      <c r="AD54" s="395">
        <f>SUMIFS('1_stopień'!$V$8:$V$591,'1_stopień'!$R$8:$R$591,D54,'1_stopień'!$AA$8:$AA$591,"TOYOTA")</f>
        <v>0</v>
      </c>
      <c r="AE54" s="394">
        <f>SUMIFS('1_stopień'!$U$8:$U$591,'1_stopień'!$R$8:$R$591,D54,'1_stopień'!$AA$8:$AA$591,"CKZ Kędzierzyn-Koźle")</f>
        <v>0</v>
      </c>
      <c r="AF54" s="395">
        <f>SUMIFS('1_stopień'!$V$8:$V$591,'1_stopień'!$R$8:$R$591,D54,'1_stopień'!$AA$8:$AA$591,"CKZ Kędzierzyn-Koźle")</f>
        <v>0</v>
      </c>
      <c r="AG54" s="394">
        <f>SUMIFS('1_stopień'!$U$8:$U$591,'1_stopień'!$R$8:$R$591,D54,'1_stopień'!$AA$8:$AA$591,"ZSB Bolesławiec")</f>
        <v>0</v>
      </c>
      <c r="AH54" s="395">
        <f>SUMIFS('1_stopień'!$V$8:$V$591,'1_stopień'!$R$8:$R$591,D54,'1_stopień'!$AA$8:$AA$591,"ZSB Bolesławiec")</f>
        <v>0</v>
      </c>
      <c r="AI54" s="394">
        <f>SUMIFS('1_stopień'!$U$8:$U$591,'1_stopień'!$R$8:$R$591,D54,'1_stopień'!$AA$8:$AA$591,"CKZ Krotoszyn")</f>
        <v>0</v>
      </c>
      <c r="AJ54" s="395">
        <f>SUMIFS('1_stopień'!$V$8:$V$591,'1_stopień'!$R$8:$R$591,D54,'1_stopień'!$AA$8:$AA$591,"CKZ Krotoszyn")</f>
        <v>0</v>
      </c>
      <c r="AK54" s="394">
        <f>SUMIFS('1_stopień'!$U$8:$U$591,'1_stopień'!$R$8:$R$591,D54,'1_stopień'!$AA$8:$AA$591,"CKZ Olkusz")</f>
        <v>0</v>
      </c>
      <c r="AL54" s="395">
        <f>SUMIFS('1_stopień'!$V$8:$V$591,'1_stopień'!$R$8:$R$591,D54,'1_stopień'!$AA$8:$AA$591,"CKZ Olkusz")</f>
        <v>0</v>
      </c>
      <c r="AM54" s="394">
        <f>SUMIFS('1_stopień'!$U$8:$U$591,'1_stopień'!$R$8:$R$591,D54,'1_stopień'!$AA$8:$AA$591,"CKZ Wschowa")</f>
        <v>0</v>
      </c>
      <c r="AN54" s="395">
        <f>SUMIFS('1_stopień'!$V$8:$V$591,'1_stopień'!$R$8:$R$591,D54,'1_stopień'!$AA$8:$AA$591,"CKZ Wschowa")</f>
        <v>0</v>
      </c>
      <c r="AO54" s="394">
        <f>SUMIFS('1_stopień'!$U$8:$U$591,'1_stopień'!$R$8:$R$591,D54,'1_stopień'!$AA$8:$AA$591,"CKZ Zielona Góra")</f>
        <v>0</v>
      </c>
      <c r="AP54" s="395">
        <f>SUMIFS('1_stopień'!$V$8:$V$591,'1_stopień'!$R$8:$R$591,D54,'1_stopień'!$AA$8:$AA$591,"CKZ Zielona Góra")</f>
        <v>0</v>
      </c>
      <c r="AQ54" s="394">
        <f>SUMIFS('1_stopień'!$U$8:$U$591,'1_stopień'!$R$8:$R$591,D54,'1_stopień'!$AA$8:$AA$591,"Rzemieślnicza Wałbrzych")</f>
        <v>0</v>
      </c>
      <c r="AR54" s="395">
        <f>SUMIFS('1_stopień'!$V$8:$V$591,'1_stopień'!$R$8:$R$591,D54,'1_stopień'!$AA$8:$AA$591,"Rzemieślnicza Wałbrzych")</f>
        <v>0</v>
      </c>
      <c r="AS54" s="394">
        <f>SUMIFS('1_stopień'!$U$8:$U$591,'1_stopień'!$R$8:$R$591,D54,'1_stopień'!$AA$8:$AA$591,"CKZ Mosina")</f>
        <v>0</v>
      </c>
      <c r="AT54" s="395">
        <f>SUMIFS('1_stopień'!$V$8:$V$591,'1_stopień'!$R$8:$R$591,D54,'1_stopień'!$AA$8:$AA$591,"CKZ Mosina")</f>
        <v>0</v>
      </c>
      <c r="AU54" s="394">
        <f>SUMIFS('1_stopień'!$U$8:$U$591,'1_stopień'!$R$8:$R$591,D54,'1_stopień'!$AA$8:$AA$591,"CKZ Słupsk")</f>
        <v>0</v>
      </c>
      <c r="AV54" s="395">
        <f>SUMIFS('1_stopień'!$V$8:$V$591,'1_stopień'!$R$8:$R$591,D54,'1_stopień'!$AA$8:$AA$591,"CKZ Słupsk")</f>
        <v>0</v>
      </c>
      <c r="AW54" s="394">
        <f>SUMIFS('1_stopień'!$U$8:$U$591,'1_stopień'!$R$8:$R$591,D54,'1_stopień'!$AA$8:$AA$591,"CKZ Opole")</f>
        <v>0</v>
      </c>
      <c r="AX54" s="395">
        <f>SUMIFS('1_stopień'!$V$8:$V$591,'1_stopień'!$R$8:$R$591,D54,'1_stopień'!$AA$8:$AA$591,"CKZ Opole")</f>
        <v>0</v>
      </c>
      <c r="AY54" s="394">
        <f>SUMIFS('1_stopień'!$U$8:$U$591,'1_stopień'!$R$8:$R$591,D54,'1_stopień'!$AA$8:$AA$591,"CKZ Nowy Targ")</f>
        <v>0</v>
      </c>
      <c r="AZ54" s="395">
        <f>SUMIFS('1_stopień'!$V$8:$V$591,'1_stopień'!$R$8:$R$591,D54,'1_stopień'!$AA$8:$AA$591,"CKZ Nowy Targ")</f>
        <v>0</v>
      </c>
      <c r="BA54" s="394">
        <f>SUMIFS('1_stopień'!$U$8:$U$591,'1_stopień'!$R$8:$R$591,D54,'1_stopień'!$AA$8:$AA$591,"Brzeg Dolny")</f>
        <v>0</v>
      </c>
      <c r="BB54" s="395">
        <f>SUMIFS('1_stopień'!$V$8:$V$591,'1_stopień'!$R$8:$R$591,D54,'1_stopień'!$AA$8:$AA$591,"Brzeg Dolny")</f>
        <v>0</v>
      </c>
      <c r="BC54" s="394">
        <f>SUMIFS('1_stopień'!$U$8:$U$591,'1_stopień'!$R$8:$R$591,D54,'1_stopień'!$AA$8:$AA$591,"CKZ Gniezno")</f>
        <v>0</v>
      </c>
      <c r="BD54" s="395">
        <f>SUMIFS('1_stopień'!$V$8:$V$591,'1_stopień'!$R$8:$R$591,D54,'1_stopień'!$AA$8:$AA$591,"CKZ Gniezno")</f>
        <v>0</v>
      </c>
      <c r="BE54" s="394">
        <f>SUMIFS('1_stopień'!$U$8:$U$591,'1_stopień'!$R$8:$R$591,D54,'1_stopień'!$AA$8:$AA$591,"CKZ Dębica")</f>
        <v>0</v>
      </c>
      <c r="BF54" s="395">
        <f>SUMIFS('1_stopień'!$V$8:$V$591,'1_stopień'!$R$8:$R$591,D54,'1_stopień'!$AA$8:$AA$591,"CKZ Dębicaica")</f>
        <v>0</v>
      </c>
      <c r="BG54" s="394">
        <f>SUMIFS('1_stopień'!$U$8:$U$591,'1_stopień'!$R$8:$R$591,D54,'1_stopień'!$AA$8:$AA$591,"CKZ Gliwice")</f>
        <v>0</v>
      </c>
      <c r="BH54" s="395">
        <f>SUMIFS('1_stopień'!$V$8:$V$591,'1_stopień'!$R$8:$R$591,D54,'1_stopień'!$AA$8:$AA$591,"CKZ Gliwice")</f>
        <v>0</v>
      </c>
      <c r="BI54" s="394">
        <f>SUMIFS('1_stopień'!$U$8:$U$591,'1_stopień'!$R$8:$R$591,D54,'1_stopień'!$AA$8:$AA$591,"szkoła")</f>
        <v>0</v>
      </c>
      <c r="BJ54" s="392">
        <f t="shared" si="2"/>
        <v>0</v>
      </c>
      <c r="BK54" s="182">
        <f t="shared" si="3"/>
        <v>0</v>
      </c>
    </row>
    <row r="55" spans="2:63" ht="22.5" hidden="1">
      <c r="B55" s="17" t="s">
        <v>73</v>
      </c>
      <c r="C55" s="18">
        <v>722307</v>
      </c>
      <c r="D55" s="18" t="s">
        <v>74</v>
      </c>
      <c r="E55" s="17" t="s">
        <v>624</v>
      </c>
      <c r="F55" s="397">
        <f>SUMIF('1_stopień'!R$8:R$591,D55,'1_stopień'!U$8:U$591)</f>
        <v>73</v>
      </c>
      <c r="G55" s="394">
        <f>SUMIFS('1_stopień'!$U$8:$U$591,'1_stopień'!$R$8:$R$591,D55,'1_stopień'!$AA$8:$AA$591,"CKZ Bielawa")</f>
        <v>0</v>
      </c>
      <c r="H55" s="396">
        <f>SUMIFS('1_stopień'!$V$8:$V$591,'1_stopień'!$R$8:$R$591,D55,'1_stopień'!$AA$8:$AA$591,"CKZ Bielawa")</f>
        <v>0</v>
      </c>
      <c r="I55" s="394">
        <f>SUMIFS('1_stopień'!$U$8:$U$591,'1_stopień'!$R$8:$R$591,D55,'1_stopień'!$AA$8:$AA$591,"GCKZ Głogów")</f>
        <v>0</v>
      </c>
      <c r="J55" s="395">
        <f>SUMIFS('1_stopień'!$V$8:$V$591,'1_stopień'!$R$8:$R$591,D55,'1_stopień'!$AA$8:$AA$591,"GCKZ Głogów")</f>
        <v>0</v>
      </c>
      <c r="K55" s="394">
        <f>SUMIFS('1_stopień'!$U$8:$U$591,'1_stopień'!$R$8:$R$591,D55,'1_stopień'!$AA$8:$AA$591,"Jelenia Góra")</f>
        <v>0</v>
      </c>
      <c r="L55" s="395">
        <f>SUMIFS('1_stopień'!$V$8:$V$591,'1_stopień'!$R$8:$R$591,D55,'1_stopień'!$AA$8:$AA$591,"Jelenia Góra")</f>
        <v>0</v>
      </c>
      <c r="M55" s="394">
        <f>SUMIFS('1_stopień'!$U$8:$U$591,'1_stopień'!$R$8:$R$591,D55,'1_stopień'!$AA$8:$AA$591,"CKZ Wodzisław Śląski")</f>
        <v>0</v>
      </c>
      <c r="N55" s="395">
        <f>SUMIFS('1_stopień'!$V$8:$V$591,'1_stopień'!$R$8:$R$591,D55,'1_stopień'!$AA$8:$AA$591,"CKZ Wodzisłąw Śląski")</f>
        <v>0</v>
      </c>
      <c r="O55" s="394">
        <f>SUMIFS('1_stopień'!$U$8:$U$591,'1_stopień'!$R$8:$R$591,D55,'1_stopień'!$AA$8:$AA$591,"CKZ Kłodzko")</f>
        <v>0</v>
      </c>
      <c r="P55" s="395">
        <f>SUMIFS('1_stopień'!$V$8:$V$591,'1_stopień'!$R$8:$R$591,D55,'1_stopień'!$AA$8:$AA$591,"CKZ Kłodzko")</f>
        <v>0</v>
      </c>
      <c r="Q55" s="394">
        <f>SUMIFS('1_stopień'!$U$8:$U$591,'1_stopień'!$R$8:$R$591,D55,'1_stopień'!$AA$8:$AA$591,"CKZ Legnica")</f>
        <v>0</v>
      </c>
      <c r="R55" s="395">
        <f>SUMIFS('1_stopień'!$V$8:$V$591,'1_stopień'!$R$8:$R$591,D55,'1_stopień'!$AA$8:$AA$591,"CKZ Legnica")</f>
        <v>0</v>
      </c>
      <c r="S55" s="394">
        <f>SUMIFS('1_stopień'!$U$8:$U$591,'1_stopień'!$R$8:$R$591,D55,'1_stopień'!$AA$8:$AA$591,"CKZ Oleśnica")</f>
        <v>24</v>
      </c>
      <c r="T55" s="395">
        <f>SUMIFS('1_stopień'!$V$8:$V$591,'1_stopień'!$R$8:$R$591,D55,'1_stopień'!$AA$8:$AA$591,"CKZ Oleśnica")</f>
        <v>2</v>
      </c>
      <c r="U55" s="405">
        <f>SUMIFS('1_stopień'!$U$8:$U$591,'1_stopień'!$R$8:$R$591,D55,'1_stopień'!$AA$8:$AA$591,"CKZ Świdnica")</f>
        <v>38</v>
      </c>
      <c r="V55" s="395">
        <f>SUMIFS('1_stopień'!$V$8:$V$591,'1_stopień'!$R$8:$R$591,D55,'1_stopień'!$AA$8:$AA$591,"CKZ Świdnica")</f>
        <v>4</v>
      </c>
      <c r="W55" s="394">
        <f>SUMIFS('1_stopień'!$U$8:$U$591,'1_stopień'!$R$8:$R$591,D55,'1_stopień'!$AA$8:$AA$591,"CKZ Wołów")</f>
        <v>0</v>
      </c>
      <c r="X55" s="395">
        <f>SUMIFS('1_stopień'!$V$8:$V$591,'1_stopień'!$R$8:$R$591,D55,'1_stopień'!$AA$8:$AA$591,"CKZ Wołów")</f>
        <v>0</v>
      </c>
      <c r="Y55" s="394">
        <f>SUMIFS('1_stopień'!$U$8:$U$591,'1_stopień'!$R$8:$R$591,D55,'1_stopień'!$AA$8:$AA$591,"CKZ Ziębice")</f>
        <v>0</v>
      </c>
      <c r="Z55" s="395">
        <f>SUMIFS('1_stopień'!$V$8:$V$591,'1_stopień'!$R$8:$R$591,D55,'1_stopień'!$AA$8:$AA$591,"CKZ Ziębice")</f>
        <v>0</v>
      </c>
      <c r="AA55" s="394">
        <f>SUMIFS('1_stopień'!$U$8:$U$591,'1_stopień'!$R$8:$R$591,D55,'1_stopień'!$AA$8:$AA$591,"CKZ Dobrodzień")</f>
        <v>0</v>
      </c>
      <c r="AB55" s="395">
        <f>SUMIFS('1_stopień'!$V$8:$V$591,'1_stopień'!$R$8:$R$591,D55,'1_stopień'!$AA$8:$AA$591,"CKZ Dobrodzień")</f>
        <v>0</v>
      </c>
      <c r="AC55" s="394">
        <f>SUMIFS('1_stopień'!$U$8:$U$591,'1_stopień'!$R$8:$R$591,D55,'1_stopień'!$AA$8:$AA$591,"TOYOTA")</f>
        <v>11</v>
      </c>
      <c r="AD55" s="395">
        <f>SUMIFS('1_stopień'!$V$8:$V$591,'1_stopień'!$R$8:$R$591,D55,'1_stopień'!$AA$8:$AA$591,"TOYOTA")</f>
        <v>2</v>
      </c>
      <c r="AE55" s="394">
        <f>SUMIFS('1_stopień'!$U$8:$U$591,'1_stopień'!$R$8:$R$591,D55,'1_stopień'!$AA$8:$AA$591,"CKZ Kędzierzyn-Koźle")</f>
        <v>0</v>
      </c>
      <c r="AF55" s="395">
        <f>SUMIFS('1_stopień'!$V$8:$V$591,'1_stopień'!$R$8:$R$591,D55,'1_stopień'!$AA$8:$AA$591,"CKZ Kędzierzyn-Koźle")</f>
        <v>0</v>
      </c>
      <c r="AG55" s="394">
        <f>SUMIFS('1_stopień'!$U$8:$U$591,'1_stopień'!$R$8:$R$591,D55,'1_stopień'!$AA$8:$AA$591,"ZSB Bolesławiec")</f>
        <v>0</v>
      </c>
      <c r="AH55" s="395">
        <f>SUMIFS('1_stopień'!$V$8:$V$591,'1_stopień'!$R$8:$R$591,D55,'1_stopień'!$AA$8:$AA$591,"ZSB Bolesławiec")</f>
        <v>0</v>
      </c>
      <c r="AI55" s="394">
        <f>SUMIFS('1_stopień'!$U$8:$U$591,'1_stopień'!$R$8:$R$591,D55,'1_stopień'!$AA$8:$AA$591,"CKZ Krotoszyn")</f>
        <v>0</v>
      </c>
      <c r="AJ55" s="395">
        <f>SUMIFS('1_stopień'!$V$8:$V$591,'1_stopień'!$R$8:$R$591,D55,'1_stopień'!$AA$8:$AA$591,"CKZ Krotoszyn")</f>
        <v>0</v>
      </c>
      <c r="AK55" s="394">
        <f>SUMIFS('1_stopień'!$U$8:$U$591,'1_stopień'!$R$8:$R$591,D55,'1_stopień'!$AA$8:$AA$591,"CKZ Olkusz")</f>
        <v>0</v>
      </c>
      <c r="AL55" s="395">
        <f>SUMIFS('1_stopień'!$V$8:$V$591,'1_stopień'!$R$8:$R$591,D55,'1_stopień'!$AA$8:$AA$591,"CKZ Olkusz")</f>
        <v>0</v>
      </c>
      <c r="AM55" s="394">
        <f>SUMIFS('1_stopień'!$U$8:$U$591,'1_stopień'!$R$8:$R$591,D55,'1_stopień'!$AA$8:$AA$591,"CKZ Wschowa")</f>
        <v>0</v>
      </c>
      <c r="AN55" s="395">
        <f>SUMIFS('1_stopień'!$V$8:$V$591,'1_stopień'!$R$8:$R$591,D55,'1_stopień'!$AA$8:$AA$591,"CKZ Wschowa")</f>
        <v>0</v>
      </c>
      <c r="AO55" s="394">
        <f>SUMIFS('1_stopień'!$U$8:$U$591,'1_stopień'!$R$8:$R$591,D55,'1_stopień'!$AA$8:$AA$591,"CKZ Zielona Góra")</f>
        <v>0</v>
      </c>
      <c r="AP55" s="395">
        <f>SUMIFS('1_stopień'!$V$8:$V$591,'1_stopień'!$R$8:$R$591,D55,'1_stopień'!$AA$8:$AA$591,"CKZ Zielona Góra")</f>
        <v>0</v>
      </c>
      <c r="AQ55" s="394">
        <f>SUMIFS('1_stopień'!$U$8:$U$591,'1_stopień'!$R$8:$R$591,D55,'1_stopień'!$AA$8:$AA$591,"Rzemieślnicza Wałbrzych")</f>
        <v>0</v>
      </c>
      <c r="AR55" s="395">
        <f>SUMIFS('1_stopień'!$V$8:$V$591,'1_stopień'!$R$8:$R$591,D55,'1_stopień'!$AA$8:$AA$591,"Rzemieślnicza Wałbrzych")</f>
        <v>0</v>
      </c>
      <c r="AS55" s="394">
        <f>SUMIFS('1_stopień'!$U$8:$U$591,'1_stopień'!$R$8:$R$591,D55,'1_stopień'!$AA$8:$AA$591,"CKZ Mosina")</f>
        <v>0</v>
      </c>
      <c r="AT55" s="395">
        <f>SUMIFS('1_stopień'!$V$8:$V$591,'1_stopień'!$R$8:$R$591,D55,'1_stopień'!$AA$8:$AA$591,"CKZ Mosina")</f>
        <v>0</v>
      </c>
      <c r="AU55" s="394">
        <f>SUMIFS('1_stopień'!$U$8:$U$591,'1_stopień'!$R$8:$R$591,D55,'1_stopień'!$AA$8:$AA$591,"CKZ Słupsk")</f>
        <v>0</v>
      </c>
      <c r="AV55" s="395">
        <f>SUMIFS('1_stopień'!$V$8:$V$591,'1_stopień'!$R$8:$R$591,D55,'1_stopień'!$AA$8:$AA$591,"CKZ Słupsk")</f>
        <v>0</v>
      </c>
      <c r="AW55" s="394">
        <f>SUMIFS('1_stopień'!$U$8:$U$591,'1_stopień'!$R$8:$R$591,D55,'1_stopień'!$AA$8:$AA$591,"CKZ Opole")</f>
        <v>0</v>
      </c>
      <c r="AX55" s="395">
        <f>SUMIFS('1_stopień'!$V$8:$V$591,'1_stopień'!$R$8:$R$591,D55,'1_stopień'!$AA$8:$AA$591,"CKZ Opole")</f>
        <v>0</v>
      </c>
      <c r="AY55" s="394">
        <f>SUMIFS('1_stopień'!$U$8:$U$591,'1_stopień'!$R$8:$R$591,D55,'1_stopień'!$AA$8:$AA$591,"CKZ Nowy Targ")</f>
        <v>0</v>
      </c>
      <c r="AZ55" s="395">
        <f>SUMIFS('1_stopień'!$V$8:$V$591,'1_stopień'!$R$8:$R$591,D55,'1_stopień'!$AA$8:$AA$591,"CKZ Nowy Targ")</f>
        <v>0</v>
      </c>
      <c r="BA55" s="394">
        <f>SUMIFS('1_stopień'!$U$8:$U$591,'1_stopień'!$R$8:$R$591,D55,'1_stopień'!$AA$8:$AA$591,"Brzeg Dolny")</f>
        <v>0</v>
      </c>
      <c r="BB55" s="395">
        <f>SUMIFS('1_stopień'!$V$8:$V$591,'1_stopień'!$R$8:$R$591,D55,'1_stopień'!$AA$8:$AA$591,"Brzeg Dolny")</f>
        <v>0</v>
      </c>
      <c r="BC55" s="394">
        <f>SUMIFS('1_stopień'!$U$8:$U$591,'1_stopień'!$R$8:$R$591,D55,'1_stopień'!$AA$8:$AA$591,"CKZ Gniezno")</f>
        <v>0</v>
      </c>
      <c r="BD55" s="395">
        <f>SUMIFS('1_stopień'!$V$8:$V$591,'1_stopień'!$R$8:$R$591,D55,'1_stopień'!$AA$8:$AA$591,"CKZ Gniezno")</f>
        <v>0</v>
      </c>
      <c r="BE55" s="394">
        <f>SUMIFS('1_stopień'!$U$8:$U$591,'1_stopień'!$R$8:$R$591,D55,'1_stopień'!$AA$8:$AA$591,"CKZ Dębica")</f>
        <v>0</v>
      </c>
      <c r="BF55" s="395">
        <f>SUMIFS('1_stopień'!$V$8:$V$591,'1_stopień'!$R$8:$R$591,D55,'1_stopień'!$AA$8:$AA$591,"CKZ Dębicaica")</f>
        <v>0</v>
      </c>
      <c r="BG55" s="394">
        <f>SUMIFS('1_stopień'!$U$8:$U$591,'1_stopień'!$R$8:$R$591,D55,'1_stopień'!$AA$8:$AA$591,"CKZ Gliwice")</f>
        <v>0</v>
      </c>
      <c r="BH55" s="395">
        <f>SUMIFS('1_stopień'!$V$8:$V$591,'1_stopień'!$R$8:$R$591,D55,'1_stopień'!$AA$8:$AA$591,"CKZ Gliwice")</f>
        <v>0</v>
      </c>
      <c r="BI55" s="394">
        <f>SUMIFS('1_stopień'!$U$8:$U$591,'1_stopień'!$R$8:$R$591,D55,'1_stopień'!$AA$8:$AA$591,"szkoła")</f>
        <v>0</v>
      </c>
      <c r="BJ55" s="392">
        <f t="shared" si="2"/>
        <v>73</v>
      </c>
      <c r="BK55" s="182">
        <f t="shared" si="3"/>
        <v>8</v>
      </c>
    </row>
    <row r="56" spans="2:63" ht="22.5" hidden="1">
      <c r="B56" s="17" t="s">
        <v>517</v>
      </c>
      <c r="C56" s="18">
        <v>932916</v>
      </c>
      <c r="D56" s="18" t="s">
        <v>626</v>
      </c>
      <c r="E56" s="17" t="s">
        <v>625</v>
      </c>
      <c r="F56" s="397">
        <f>SUMIF('1_stopień'!R$8:R$591,D56,'1_stopień'!U$8:U$591)</f>
        <v>0</v>
      </c>
      <c r="G56" s="394">
        <f>SUMIFS('1_stopień'!$U$8:$U$591,'1_stopień'!$R$8:$R$591,D56,'1_stopień'!$AA$8:$AA$591,"CKZ Bielawa")</f>
        <v>0</v>
      </c>
      <c r="H56" s="396">
        <f>SUMIFS('1_stopień'!$V$8:$V$591,'1_stopień'!$R$8:$R$591,D56,'1_stopień'!$AA$8:$AA$591,"CKZ Bielawa")</f>
        <v>0</v>
      </c>
      <c r="I56" s="394">
        <f>SUMIFS('1_stopień'!$U$8:$U$591,'1_stopień'!$R$8:$R$591,D56,'1_stopień'!$AA$8:$AA$591,"GCKZ Głogów")</f>
        <v>0</v>
      </c>
      <c r="J56" s="395">
        <f>SUMIFS('1_stopień'!$V$8:$V$591,'1_stopień'!$R$8:$R$591,D56,'1_stopień'!$AA$8:$AA$591,"GCKZ Głogów")</f>
        <v>0</v>
      </c>
      <c r="K56" s="394">
        <f>SUMIFS('1_stopień'!$U$8:$U$591,'1_stopień'!$R$8:$R$591,D56,'1_stopień'!$AA$8:$AA$591,"Jelenia Góra")</f>
        <v>0</v>
      </c>
      <c r="L56" s="395">
        <f>SUMIFS('1_stopień'!$V$8:$V$591,'1_stopień'!$R$8:$R$591,D56,'1_stopień'!$AA$8:$AA$591,"Jelenia Góra")</f>
        <v>0</v>
      </c>
      <c r="M56" s="394">
        <f>SUMIFS('1_stopień'!$U$8:$U$591,'1_stopień'!$R$8:$R$591,D56,'1_stopień'!$AA$8:$AA$591,"CKZ Wodzisław Śląski")</f>
        <v>0</v>
      </c>
      <c r="N56" s="395">
        <f>SUMIFS('1_stopień'!$V$8:$V$591,'1_stopień'!$R$8:$R$591,D56,'1_stopień'!$AA$8:$AA$591,"CKZ Wodzisłąw Śląski")</f>
        <v>0</v>
      </c>
      <c r="O56" s="394">
        <f>SUMIFS('1_stopień'!$U$8:$U$591,'1_stopień'!$R$8:$R$591,D56,'1_stopień'!$AA$8:$AA$591,"CKZ Kłodzko")</f>
        <v>0</v>
      </c>
      <c r="P56" s="395">
        <f>SUMIFS('1_stopień'!$V$8:$V$591,'1_stopień'!$R$8:$R$591,D56,'1_stopień'!$AA$8:$AA$591,"CKZ Kłodzko")</f>
        <v>0</v>
      </c>
      <c r="Q56" s="394">
        <f>SUMIFS('1_stopień'!$U$8:$U$591,'1_stopień'!$R$8:$R$591,D56,'1_stopień'!$AA$8:$AA$591,"CKZ Legnica")</f>
        <v>0</v>
      </c>
      <c r="R56" s="395">
        <f>SUMIFS('1_stopień'!$V$8:$V$591,'1_stopień'!$R$8:$R$591,D56,'1_stopień'!$AA$8:$AA$591,"CKZ Legnica")</f>
        <v>0</v>
      </c>
      <c r="S56" s="394">
        <f>SUMIFS('1_stopień'!$U$8:$U$591,'1_stopień'!$R$8:$R$591,D56,'1_stopień'!$AA$8:$AA$591,"CKZ Oleśnica")</f>
        <v>0</v>
      </c>
      <c r="T56" s="395">
        <f>SUMIFS('1_stopień'!$V$8:$V$591,'1_stopień'!$R$8:$R$591,D56,'1_stopień'!$AA$8:$AA$591,"CKZ Oleśnica")</f>
        <v>0</v>
      </c>
      <c r="U56" s="394">
        <f>SUMIFS('1_stopień'!$U$8:$U$591,'1_stopień'!$R$8:$R$591,D56,'1_stopień'!$AA$8:$AA$591,"CKZ Świdnica")</f>
        <v>0</v>
      </c>
      <c r="V56" s="395">
        <f>SUMIFS('1_stopień'!$V$8:$V$591,'1_stopień'!$R$8:$R$591,D56,'1_stopień'!$AA$8:$AA$591,"CKZ Świdnica")</f>
        <v>0</v>
      </c>
      <c r="W56" s="394">
        <f>SUMIFS('1_stopień'!$U$8:$U$591,'1_stopień'!$R$8:$R$591,D56,'1_stopień'!$AA$8:$AA$591,"CKZ Wołów")</f>
        <v>0</v>
      </c>
      <c r="X56" s="395">
        <f>SUMIFS('1_stopień'!$V$8:$V$591,'1_stopień'!$R$8:$R$591,D56,'1_stopień'!$AA$8:$AA$591,"CKZ Wołów")</f>
        <v>0</v>
      </c>
      <c r="Y56" s="394">
        <f>SUMIFS('1_stopień'!$U$8:$U$591,'1_stopień'!$R$8:$R$591,D56,'1_stopień'!$AA$8:$AA$591,"CKZ Ziębice")</f>
        <v>0</v>
      </c>
      <c r="Z56" s="395">
        <f>SUMIFS('1_stopień'!$V$8:$V$591,'1_stopień'!$R$8:$R$591,D56,'1_stopień'!$AA$8:$AA$591,"CKZ Ziębice")</f>
        <v>0</v>
      </c>
      <c r="AA56" s="394">
        <f>SUMIFS('1_stopień'!$U$8:$U$591,'1_stopień'!$R$8:$R$591,D56,'1_stopień'!$AA$8:$AA$591,"CKZ Dobrodzień")</f>
        <v>0</v>
      </c>
      <c r="AB56" s="395">
        <f>SUMIFS('1_stopień'!$V$8:$V$591,'1_stopień'!$R$8:$R$591,D56,'1_stopień'!$AA$8:$AA$591,"CKZ Dobrodzień")</f>
        <v>0</v>
      </c>
      <c r="AC56" s="394">
        <f>SUMIFS('1_stopień'!$U$8:$U$591,'1_stopień'!$R$8:$R$591,D56,'1_stopień'!$AA$8:$AA$591,"TOYOTA")</f>
        <v>0</v>
      </c>
      <c r="AD56" s="395">
        <f>SUMIFS('1_stopień'!$V$8:$V$591,'1_stopień'!$R$8:$R$591,D56,'1_stopień'!$AA$8:$AA$591,"TOYOTA")</f>
        <v>0</v>
      </c>
      <c r="AE56" s="394">
        <f>SUMIFS('1_stopień'!$U$8:$U$591,'1_stopień'!$R$8:$R$591,D56,'1_stopień'!$AA$8:$AA$591,"CKZ Kędzierzyn-Koźle")</f>
        <v>0</v>
      </c>
      <c r="AF56" s="395">
        <f>SUMIFS('1_stopień'!$V$8:$V$591,'1_stopień'!$R$8:$R$591,D56,'1_stopień'!$AA$8:$AA$591,"CKZ Kędzierzyn-Koźle")</f>
        <v>0</v>
      </c>
      <c r="AG56" s="394">
        <f>SUMIFS('1_stopień'!$U$8:$U$591,'1_stopień'!$R$8:$R$591,D56,'1_stopień'!$AA$8:$AA$591,"ZSB Bolesławiec")</f>
        <v>0</v>
      </c>
      <c r="AH56" s="395">
        <f>SUMIFS('1_stopień'!$V$8:$V$591,'1_stopień'!$R$8:$R$591,D56,'1_stopień'!$AA$8:$AA$591,"ZSB Bolesławiec")</f>
        <v>0</v>
      </c>
      <c r="AI56" s="394">
        <f>SUMIFS('1_stopień'!$U$8:$U$591,'1_stopień'!$R$8:$R$591,D56,'1_stopień'!$AA$8:$AA$591,"CKZ Krotoszyn")</f>
        <v>0</v>
      </c>
      <c r="AJ56" s="395">
        <f>SUMIFS('1_stopień'!$V$8:$V$591,'1_stopień'!$R$8:$R$591,D56,'1_stopień'!$AA$8:$AA$591,"CKZ Krotoszyn")</f>
        <v>0</v>
      </c>
      <c r="AK56" s="394">
        <f>SUMIFS('1_stopień'!$U$8:$U$591,'1_stopień'!$R$8:$R$591,D56,'1_stopień'!$AA$8:$AA$591,"CKZ Olkusz")</f>
        <v>0</v>
      </c>
      <c r="AL56" s="395">
        <f>SUMIFS('1_stopień'!$V$8:$V$591,'1_stopień'!$R$8:$R$591,D56,'1_stopień'!$AA$8:$AA$591,"CKZ Olkusz")</f>
        <v>0</v>
      </c>
      <c r="AM56" s="394">
        <f>SUMIFS('1_stopień'!$U$8:$U$591,'1_stopień'!$R$8:$R$591,D56,'1_stopień'!$AA$8:$AA$591,"CKZ Wschowa")</f>
        <v>0</v>
      </c>
      <c r="AN56" s="395">
        <f>SUMIFS('1_stopień'!$V$8:$V$591,'1_stopień'!$R$8:$R$591,D56,'1_stopień'!$AA$8:$AA$591,"CKZ Wschowa")</f>
        <v>0</v>
      </c>
      <c r="AO56" s="394">
        <f>SUMIFS('1_stopień'!$U$8:$U$591,'1_stopień'!$R$8:$R$591,D56,'1_stopień'!$AA$8:$AA$591,"CKZ Zielona Góra")</f>
        <v>0</v>
      </c>
      <c r="AP56" s="395">
        <f>SUMIFS('1_stopień'!$V$8:$V$591,'1_stopień'!$R$8:$R$591,D56,'1_stopień'!$AA$8:$AA$591,"CKZ Zielona Góra")</f>
        <v>0</v>
      </c>
      <c r="AQ56" s="394">
        <f>SUMIFS('1_stopień'!$U$8:$U$591,'1_stopień'!$R$8:$R$591,D56,'1_stopień'!$AA$8:$AA$591,"Rzemieślnicza Wałbrzych")</f>
        <v>0</v>
      </c>
      <c r="AR56" s="395">
        <f>SUMIFS('1_stopień'!$V$8:$V$591,'1_stopień'!$R$8:$R$591,D56,'1_stopień'!$AA$8:$AA$591,"Rzemieślnicza Wałbrzych")</f>
        <v>0</v>
      </c>
      <c r="AS56" s="394">
        <f>SUMIFS('1_stopień'!$U$8:$U$591,'1_stopień'!$R$8:$R$591,D56,'1_stopień'!$AA$8:$AA$591,"CKZ Mosina")</f>
        <v>0</v>
      </c>
      <c r="AT56" s="395">
        <f>SUMIFS('1_stopień'!$V$8:$V$591,'1_stopień'!$R$8:$R$591,D56,'1_stopień'!$AA$8:$AA$591,"CKZ Mosina")</f>
        <v>0</v>
      </c>
      <c r="AU56" s="394">
        <f>SUMIFS('1_stopień'!$U$8:$U$591,'1_stopień'!$R$8:$R$591,D56,'1_stopień'!$AA$8:$AA$591,"CKZ Słupsk")</f>
        <v>0</v>
      </c>
      <c r="AV56" s="395">
        <f>SUMIFS('1_stopień'!$V$8:$V$591,'1_stopień'!$R$8:$R$591,D56,'1_stopień'!$AA$8:$AA$591,"CKZ Słupsk")</f>
        <v>0</v>
      </c>
      <c r="AW56" s="394">
        <f>SUMIFS('1_stopień'!$U$8:$U$591,'1_stopień'!$R$8:$R$591,D56,'1_stopień'!$AA$8:$AA$591,"CKZ Opole")</f>
        <v>0</v>
      </c>
      <c r="AX56" s="395">
        <f>SUMIFS('1_stopień'!$V$8:$V$591,'1_stopień'!$R$8:$R$591,D56,'1_stopień'!$AA$8:$AA$591,"CKZ Opole")</f>
        <v>0</v>
      </c>
      <c r="AY56" s="394">
        <f>SUMIFS('1_stopień'!$U$8:$U$591,'1_stopień'!$R$8:$R$591,D56,'1_stopień'!$AA$8:$AA$591,"CKZ Nowy Targ")</f>
        <v>0</v>
      </c>
      <c r="AZ56" s="395">
        <f>SUMIFS('1_stopień'!$V$8:$V$591,'1_stopień'!$R$8:$R$591,D56,'1_stopień'!$AA$8:$AA$591,"CKZ Nowy Targ")</f>
        <v>0</v>
      </c>
      <c r="BA56" s="394">
        <f>SUMIFS('1_stopień'!$U$8:$U$591,'1_stopień'!$R$8:$R$591,D56,'1_stopień'!$AA$8:$AA$591,"Brzeg Dolny")</f>
        <v>0</v>
      </c>
      <c r="BB56" s="395">
        <f>SUMIFS('1_stopień'!$V$8:$V$591,'1_stopień'!$R$8:$R$591,D56,'1_stopień'!$AA$8:$AA$591,"Brzeg Dolny")</f>
        <v>0</v>
      </c>
      <c r="BC56" s="394">
        <f>SUMIFS('1_stopień'!$U$8:$U$591,'1_stopień'!$R$8:$R$591,D56,'1_stopień'!$AA$8:$AA$591,"CKZ Gniezno")</f>
        <v>0</v>
      </c>
      <c r="BD56" s="395">
        <f>SUMIFS('1_stopień'!$V$8:$V$591,'1_stopień'!$R$8:$R$591,D56,'1_stopień'!$AA$8:$AA$591,"CKZ Gniezno")</f>
        <v>0</v>
      </c>
      <c r="BE56" s="394">
        <f>SUMIFS('1_stopień'!$U$8:$U$591,'1_stopień'!$R$8:$R$591,D56,'1_stopień'!$AA$8:$AA$591,"CKZ Dębica")</f>
        <v>0</v>
      </c>
      <c r="BF56" s="395">
        <f>SUMIFS('1_stopień'!$V$8:$V$591,'1_stopień'!$R$8:$R$591,D56,'1_stopień'!$AA$8:$AA$591,"CKZ Dębicaica")</f>
        <v>0</v>
      </c>
      <c r="BG56" s="394">
        <f>SUMIFS('1_stopień'!$U$8:$U$591,'1_stopień'!$R$8:$R$591,D56,'1_stopień'!$AA$8:$AA$591,"CKZ Gliwice")</f>
        <v>0</v>
      </c>
      <c r="BH56" s="395">
        <f>SUMIFS('1_stopień'!$V$8:$V$591,'1_stopień'!$R$8:$R$591,D56,'1_stopień'!$AA$8:$AA$591,"CKZ Gliwice")</f>
        <v>0</v>
      </c>
      <c r="BI56" s="394">
        <f>SUMIFS('1_stopień'!$U$8:$U$591,'1_stopień'!$R$8:$R$591,D56,'1_stopień'!$AA$8:$AA$591,"szkoła")</f>
        <v>0</v>
      </c>
      <c r="BJ56" s="392">
        <f t="shared" si="2"/>
        <v>0</v>
      </c>
      <c r="BK56" s="182">
        <f t="shared" si="3"/>
        <v>0</v>
      </c>
    </row>
    <row r="57" spans="2:63" ht="16.5" hidden="1" customHeight="1">
      <c r="B57" s="17" t="s">
        <v>518</v>
      </c>
      <c r="C57" s="18">
        <v>932917</v>
      </c>
      <c r="D57" s="18" t="s">
        <v>628</v>
      </c>
      <c r="E57" s="17" t="s">
        <v>627</v>
      </c>
      <c r="F57" s="397">
        <f>SUMIF('1_stopień'!R$8:R$591,D57,'1_stopień'!U$8:U$591)</f>
        <v>0</v>
      </c>
      <c r="G57" s="394">
        <f>SUMIFS('1_stopień'!$U$8:$U$591,'1_stopień'!$R$8:$R$591,D57,'1_stopień'!$AA$8:$AA$591,"CKZ Bielawa")</f>
        <v>0</v>
      </c>
      <c r="H57" s="396">
        <f>SUMIFS('1_stopień'!$V$8:$V$591,'1_stopień'!$R$8:$R$591,D57,'1_stopień'!$AA$8:$AA$591,"CKZ Bielawa")</f>
        <v>0</v>
      </c>
      <c r="I57" s="394">
        <f>SUMIFS('1_stopień'!$U$8:$U$591,'1_stopień'!$R$8:$R$591,D57,'1_stopień'!$AA$8:$AA$591,"GCKZ Głogów")</f>
        <v>0</v>
      </c>
      <c r="J57" s="395">
        <f>SUMIFS('1_stopień'!$V$8:$V$591,'1_stopień'!$R$8:$R$591,D57,'1_stopień'!$AA$8:$AA$591,"GCKZ Głogów")</f>
        <v>0</v>
      </c>
      <c r="K57" s="394">
        <f>SUMIFS('1_stopień'!$U$8:$U$591,'1_stopień'!$R$8:$R$591,D57,'1_stopień'!$AA$8:$AA$591,"Jelenia Góra")</f>
        <v>0</v>
      </c>
      <c r="L57" s="395">
        <f>SUMIFS('1_stopień'!$V$8:$V$591,'1_stopień'!$R$8:$R$591,D57,'1_stopień'!$AA$8:$AA$591,"Jelenia Góra")</f>
        <v>0</v>
      </c>
      <c r="M57" s="394">
        <f>SUMIFS('1_stopień'!$U$8:$U$591,'1_stopień'!$R$8:$R$591,D57,'1_stopień'!$AA$8:$AA$591,"CKZ Wodzisław Śląski")</f>
        <v>0</v>
      </c>
      <c r="N57" s="395">
        <f>SUMIFS('1_stopień'!$V$8:$V$591,'1_stopień'!$R$8:$R$591,D57,'1_stopień'!$AA$8:$AA$591,"CKZ Wodzisłąw Śląski")</f>
        <v>0</v>
      </c>
      <c r="O57" s="394">
        <f>SUMIFS('1_stopień'!$U$8:$U$591,'1_stopień'!$R$8:$R$591,D57,'1_stopień'!$AA$8:$AA$591,"CKZ Kłodzko")</f>
        <v>0</v>
      </c>
      <c r="P57" s="395">
        <f>SUMIFS('1_stopień'!$V$8:$V$591,'1_stopień'!$R$8:$R$591,D57,'1_stopień'!$AA$8:$AA$591,"CKZ Kłodzko")</f>
        <v>0</v>
      </c>
      <c r="Q57" s="394">
        <f>SUMIFS('1_stopień'!$U$8:$U$591,'1_stopień'!$R$8:$R$591,D57,'1_stopień'!$AA$8:$AA$591,"CKZ Legnica")</f>
        <v>0</v>
      </c>
      <c r="R57" s="395">
        <f>SUMIFS('1_stopień'!$V$8:$V$591,'1_stopień'!$R$8:$R$591,D57,'1_stopień'!$AA$8:$AA$591,"CKZ Legnica")</f>
        <v>0</v>
      </c>
      <c r="S57" s="394">
        <f>SUMIFS('1_stopień'!$U$8:$U$591,'1_stopień'!$R$8:$R$591,D57,'1_stopień'!$AA$8:$AA$591,"CKZ Oleśnica")</f>
        <v>0</v>
      </c>
      <c r="T57" s="395">
        <f>SUMIFS('1_stopień'!$V$8:$V$591,'1_stopień'!$R$8:$R$591,D57,'1_stopień'!$AA$8:$AA$591,"CKZ Oleśnica")</f>
        <v>0</v>
      </c>
      <c r="U57" s="394">
        <f>SUMIFS('1_stopień'!$U$8:$U$591,'1_stopień'!$R$8:$R$591,D57,'1_stopień'!$AA$8:$AA$591,"CKZ Świdnica")</f>
        <v>0</v>
      </c>
      <c r="V57" s="395">
        <f>SUMIFS('1_stopień'!$V$8:$V$591,'1_stopień'!$R$8:$R$591,D57,'1_stopień'!$AA$8:$AA$591,"CKZ Świdnica")</f>
        <v>0</v>
      </c>
      <c r="W57" s="394">
        <f>SUMIFS('1_stopień'!$U$8:$U$591,'1_stopień'!$R$8:$R$591,D57,'1_stopień'!$AA$8:$AA$591,"CKZ Wołów")</f>
        <v>0</v>
      </c>
      <c r="X57" s="395">
        <f>SUMIFS('1_stopień'!$V$8:$V$591,'1_stopień'!$R$8:$R$591,D57,'1_stopień'!$AA$8:$AA$591,"CKZ Wołów")</f>
        <v>0</v>
      </c>
      <c r="Y57" s="394">
        <f>SUMIFS('1_stopień'!$U$8:$U$591,'1_stopień'!$R$8:$R$591,D57,'1_stopień'!$AA$8:$AA$591,"CKZ Ziębice")</f>
        <v>0</v>
      </c>
      <c r="Z57" s="395">
        <f>SUMIFS('1_stopień'!$V$8:$V$591,'1_stopień'!$R$8:$R$591,D57,'1_stopień'!$AA$8:$AA$591,"CKZ Ziębice")</f>
        <v>0</v>
      </c>
      <c r="AA57" s="394">
        <f>SUMIFS('1_stopień'!$U$8:$U$591,'1_stopień'!$R$8:$R$591,D57,'1_stopień'!$AA$8:$AA$591,"CKZ Dobrodzień")</f>
        <v>0</v>
      </c>
      <c r="AB57" s="395">
        <f>SUMIFS('1_stopień'!$V$8:$V$591,'1_stopień'!$R$8:$R$591,D57,'1_stopień'!$AA$8:$AA$591,"CKZ Dobrodzień")</f>
        <v>0</v>
      </c>
      <c r="AC57" s="394">
        <f>SUMIFS('1_stopień'!$U$8:$U$591,'1_stopień'!$R$8:$R$591,D57,'1_stopień'!$AA$8:$AA$591,"TOYOTA")</f>
        <v>0</v>
      </c>
      <c r="AD57" s="395">
        <f>SUMIFS('1_stopień'!$V$8:$V$591,'1_stopień'!$R$8:$R$591,D57,'1_stopień'!$AA$8:$AA$591,"TOYOTA")</f>
        <v>0</v>
      </c>
      <c r="AE57" s="394">
        <f>SUMIFS('1_stopień'!$U$8:$U$591,'1_stopień'!$R$8:$R$591,D57,'1_stopień'!$AA$8:$AA$591,"CKZ Kędzierzyn-Koźle")</f>
        <v>0</v>
      </c>
      <c r="AF57" s="395">
        <f>SUMIFS('1_stopień'!$V$8:$V$591,'1_stopień'!$R$8:$R$591,D57,'1_stopień'!$AA$8:$AA$591,"CKZ Kędzierzyn-Koźle")</f>
        <v>0</v>
      </c>
      <c r="AG57" s="394">
        <f>SUMIFS('1_stopień'!$U$8:$U$591,'1_stopień'!$R$8:$R$591,D57,'1_stopień'!$AA$8:$AA$591,"ZSB Bolesławiec")</f>
        <v>0</v>
      </c>
      <c r="AH57" s="395">
        <f>SUMIFS('1_stopień'!$V$8:$V$591,'1_stopień'!$R$8:$R$591,D57,'1_stopień'!$AA$8:$AA$591,"ZSB Bolesławiec")</f>
        <v>0</v>
      </c>
      <c r="AI57" s="394">
        <f>SUMIFS('1_stopień'!$U$8:$U$591,'1_stopień'!$R$8:$R$591,D57,'1_stopień'!$AA$8:$AA$591,"CKZ Krotoszyn")</f>
        <v>0</v>
      </c>
      <c r="AJ57" s="395">
        <f>SUMIFS('1_stopień'!$V$8:$V$591,'1_stopień'!$R$8:$R$591,D57,'1_stopień'!$AA$8:$AA$591,"CKZ Krotoszyn")</f>
        <v>0</v>
      </c>
      <c r="AK57" s="394">
        <f>SUMIFS('1_stopień'!$U$8:$U$591,'1_stopień'!$R$8:$R$591,D57,'1_stopień'!$AA$8:$AA$591,"CKZ Olkusz")</f>
        <v>0</v>
      </c>
      <c r="AL57" s="395">
        <f>SUMIFS('1_stopień'!$V$8:$V$591,'1_stopień'!$R$8:$R$591,D57,'1_stopień'!$AA$8:$AA$591,"CKZ Olkusz")</f>
        <v>0</v>
      </c>
      <c r="AM57" s="394">
        <f>SUMIFS('1_stopień'!$U$8:$U$591,'1_stopień'!$R$8:$R$591,D57,'1_stopień'!$AA$8:$AA$591,"CKZ Wschowa")</f>
        <v>0</v>
      </c>
      <c r="AN57" s="395">
        <f>SUMIFS('1_stopień'!$V$8:$V$591,'1_stopień'!$R$8:$R$591,D57,'1_stopień'!$AA$8:$AA$591,"CKZ Wschowa")</f>
        <v>0</v>
      </c>
      <c r="AO57" s="394">
        <f>SUMIFS('1_stopień'!$U$8:$U$591,'1_stopień'!$R$8:$R$591,D57,'1_stopień'!$AA$8:$AA$591,"CKZ Zielona Góra")</f>
        <v>0</v>
      </c>
      <c r="AP57" s="395">
        <f>SUMIFS('1_stopień'!$V$8:$V$591,'1_stopień'!$R$8:$R$591,D57,'1_stopień'!$AA$8:$AA$591,"CKZ Zielona Góra")</f>
        <v>0</v>
      </c>
      <c r="AQ57" s="394">
        <f>SUMIFS('1_stopień'!$U$8:$U$591,'1_stopień'!$R$8:$R$591,D57,'1_stopień'!$AA$8:$AA$591,"Rzemieślnicza Wałbrzych")</f>
        <v>0</v>
      </c>
      <c r="AR57" s="395">
        <f>SUMIFS('1_stopień'!$V$8:$V$591,'1_stopień'!$R$8:$R$591,D57,'1_stopień'!$AA$8:$AA$591,"Rzemieślnicza Wałbrzych")</f>
        <v>0</v>
      </c>
      <c r="AS57" s="394">
        <f>SUMIFS('1_stopień'!$U$8:$U$591,'1_stopień'!$R$8:$R$591,D57,'1_stopień'!$AA$8:$AA$591,"CKZ Mosina")</f>
        <v>0</v>
      </c>
      <c r="AT57" s="395">
        <f>SUMIFS('1_stopień'!$V$8:$V$591,'1_stopień'!$R$8:$R$591,D57,'1_stopień'!$AA$8:$AA$591,"CKZ Mosina")</f>
        <v>0</v>
      </c>
      <c r="AU57" s="394">
        <f>SUMIFS('1_stopień'!$U$8:$U$591,'1_stopień'!$R$8:$R$591,D57,'1_stopień'!$AA$8:$AA$591,"CKZ Słupsk")</f>
        <v>0</v>
      </c>
      <c r="AV57" s="395">
        <f>SUMIFS('1_stopień'!$V$8:$V$591,'1_stopień'!$R$8:$R$591,D57,'1_stopień'!$AA$8:$AA$591,"CKZ Słupsk")</f>
        <v>0</v>
      </c>
      <c r="AW57" s="394">
        <f>SUMIFS('1_stopień'!$U$8:$U$591,'1_stopień'!$R$8:$R$591,D57,'1_stopień'!$AA$8:$AA$591,"CKZ Opole")</f>
        <v>0</v>
      </c>
      <c r="AX57" s="395">
        <f>SUMIFS('1_stopień'!$V$8:$V$591,'1_stopień'!$R$8:$R$591,D57,'1_stopień'!$AA$8:$AA$591,"CKZ Opole")</f>
        <v>0</v>
      </c>
      <c r="AY57" s="394">
        <f>SUMIFS('1_stopień'!$U$8:$U$591,'1_stopień'!$R$8:$R$591,D57,'1_stopień'!$AA$8:$AA$591,"CKZ Nowy Targ")</f>
        <v>0</v>
      </c>
      <c r="AZ57" s="395">
        <f>SUMIFS('1_stopień'!$V$8:$V$591,'1_stopień'!$R$8:$R$591,D57,'1_stopień'!$AA$8:$AA$591,"CKZ Nowy Targ")</f>
        <v>0</v>
      </c>
      <c r="BA57" s="394">
        <f>SUMIFS('1_stopień'!$U$8:$U$591,'1_stopień'!$R$8:$R$591,D57,'1_stopień'!$AA$8:$AA$591,"Brzeg Dolny")</f>
        <v>0</v>
      </c>
      <c r="BB57" s="395">
        <f>SUMIFS('1_stopień'!$V$8:$V$591,'1_stopień'!$R$8:$R$591,D57,'1_stopień'!$AA$8:$AA$591,"Brzeg Dolny")</f>
        <v>0</v>
      </c>
      <c r="BC57" s="394">
        <f>SUMIFS('1_stopień'!$U$8:$U$591,'1_stopień'!$R$8:$R$591,D57,'1_stopień'!$AA$8:$AA$591,"CKZ Gniezno")</f>
        <v>0</v>
      </c>
      <c r="BD57" s="395">
        <f>SUMIFS('1_stopień'!$V$8:$V$591,'1_stopień'!$R$8:$R$591,D57,'1_stopień'!$AA$8:$AA$591,"CKZ Gniezno")</f>
        <v>0</v>
      </c>
      <c r="BE57" s="394">
        <f>SUMIFS('1_stopień'!$U$8:$U$591,'1_stopień'!$R$8:$R$591,D57,'1_stopień'!$AA$8:$AA$591,"CKZ Dębica")</f>
        <v>0</v>
      </c>
      <c r="BF57" s="395">
        <f>SUMIFS('1_stopień'!$V$8:$V$591,'1_stopień'!$R$8:$R$591,D57,'1_stopień'!$AA$8:$AA$591,"CKZ Dębicaica")</f>
        <v>0</v>
      </c>
      <c r="BG57" s="394">
        <f>SUMIFS('1_stopień'!$U$8:$U$591,'1_stopień'!$R$8:$R$591,D57,'1_stopień'!$AA$8:$AA$591,"CKZ Gliwice")</f>
        <v>0</v>
      </c>
      <c r="BH57" s="395">
        <f>SUMIFS('1_stopień'!$V$8:$V$591,'1_stopień'!$R$8:$R$591,D57,'1_stopień'!$AA$8:$AA$591,"CKZ Gliwice")</f>
        <v>0</v>
      </c>
      <c r="BI57" s="394">
        <f>SUMIFS('1_stopień'!$U$8:$U$591,'1_stopień'!$R$8:$R$591,D57,'1_stopień'!$AA$8:$AA$591,"szkoła")</f>
        <v>0</v>
      </c>
      <c r="BJ57" s="392">
        <f t="shared" si="2"/>
        <v>0</v>
      </c>
      <c r="BK57" s="182">
        <f t="shared" si="3"/>
        <v>0</v>
      </c>
    </row>
    <row r="58" spans="2:63" ht="33.75" hidden="1">
      <c r="B58" s="17" t="s">
        <v>177</v>
      </c>
      <c r="C58" s="18">
        <v>722204</v>
      </c>
      <c r="D58" s="18" t="s">
        <v>164</v>
      </c>
      <c r="E58" s="17" t="s">
        <v>676</v>
      </c>
      <c r="F58" s="397">
        <f>SUMIF('1_stopień'!R$8:R$591,D58,'1_stopień'!U$8:U$591)</f>
        <v>56</v>
      </c>
      <c r="G58" s="394">
        <f>SUMIFS('1_stopień'!$U$8:$U$591,'1_stopień'!$R$8:$R$591,D58,'1_stopień'!$AA$8:$AA$591,"CKZ Bielawa")</f>
        <v>0</v>
      </c>
      <c r="H58" s="396">
        <f>SUMIFS('1_stopień'!$V$8:$V$591,'1_stopień'!$R$8:$R$591,D58,'1_stopień'!$AA$8:$AA$591,"CKZ Bielawa")</f>
        <v>0</v>
      </c>
      <c r="I58" s="394">
        <f>SUMIFS('1_stopień'!$U$8:$U$591,'1_stopień'!$R$8:$R$591,D58,'1_stopień'!$AA$8:$AA$591,"GCKZ Głogów")</f>
        <v>0</v>
      </c>
      <c r="J58" s="395">
        <f>SUMIFS('1_stopień'!$V$8:$V$591,'1_stopień'!$R$8:$R$591,D58,'1_stopień'!$AA$8:$AA$591,"GCKZ Głogów")</f>
        <v>0</v>
      </c>
      <c r="K58" s="394">
        <f>SUMIFS('1_stopień'!$U$8:$U$591,'1_stopień'!$R$8:$R$591,D58,'1_stopień'!$AA$8:$AA$591,"Jelenia Góra")</f>
        <v>0</v>
      </c>
      <c r="L58" s="395">
        <f>SUMIFS('1_stopień'!$V$8:$V$591,'1_stopień'!$R$8:$R$591,D58,'1_stopień'!$AA$8:$AA$591,"Jelenia Góra")</f>
        <v>0</v>
      </c>
      <c r="M58" s="394">
        <f>SUMIFS('1_stopień'!$U$8:$U$591,'1_stopień'!$R$8:$R$591,D58,'1_stopień'!$AA$8:$AA$591,"CKZ Wodzisław Śląski")</f>
        <v>0</v>
      </c>
      <c r="N58" s="395">
        <f>SUMIFS('1_stopień'!$V$8:$V$591,'1_stopień'!$R$8:$R$591,D58,'1_stopień'!$AA$8:$AA$591,"CKZ Wodzisłąw Śląski")</f>
        <v>0</v>
      </c>
      <c r="O58" s="394">
        <f>SUMIFS('1_stopień'!$U$8:$U$591,'1_stopień'!$R$8:$R$591,D58,'1_stopień'!$AA$8:$AA$591,"CKZ Kłodzko")</f>
        <v>0</v>
      </c>
      <c r="P58" s="395">
        <f>SUMIFS('1_stopień'!$V$8:$V$591,'1_stopień'!$R$8:$R$591,D58,'1_stopień'!$AA$8:$AA$591,"CKZ Kłodzko")</f>
        <v>0</v>
      </c>
      <c r="Q58" s="394">
        <f>SUMIFS('1_stopień'!$U$8:$U$591,'1_stopień'!$R$8:$R$591,D58,'1_stopień'!$AA$8:$AA$591,"CKZ Legnica")</f>
        <v>0</v>
      </c>
      <c r="R58" s="395">
        <f>SUMIFS('1_stopień'!$V$8:$V$591,'1_stopień'!$R$8:$R$591,D58,'1_stopień'!$AA$8:$AA$591,"CKZ Legnica")</f>
        <v>0</v>
      </c>
      <c r="S58" s="394">
        <f>SUMIFS('1_stopień'!$U$8:$U$591,'1_stopień'!$R$8:$R$591,D58,'1_stopień'!$AA$8:$AA$591,"CKZ Oleśnica")</f>
        <v>0</v>
      </c>
      <c r="T58" s="395">
        <f>SUMIFS('1_stopień'!$V$8:$V$591,'1_stopień'!$R$8:$R$591,D58,'1_stopień'!$AA$8:$AA$591,"CKZ Oleśnica")</f>
        <v>0</v>
      </c>
      <c r="U58" s="405">
        <f>SUMIFS('1_stopień'!$U$8:$U$591,'1_stopień'!$R$8:$R$591,D58,'1_stopień'!$AA$8:$AA$591,"CKZ Świdnica")</f>
        <v>19</v>
      </c>
      <c r="V58" s="395">
        <f>SUMIFS('1_stopień'!$V$8:$V$591,'1_stopień'!$R$8:$R$591,D58,'1_stopień'!$AA$8:$AA$591,"CKZ Świdnica")</f>
        <v>0</v>
      </c>
      <c r="W58" s="394">
        <f>SUMIFS('1_stopień'!$U$8:$U$591,'1_stopień'!$R$8:$R$591,D58,'1_stopień'!$AA$8:$AA$591,"CKZ Wołów")</f>
        <v>25</v>
      </c>
      <c r="X58" s="395">
        <f>SUMIFS('1_stopień'!$V$8:$V$591,'1_stopień'!$R$8:$R$591,D58,'1_stopień'!$AA$8:$AA$591,"CKZ Wołów")</f>
        <v>0</v>
      </c>
      <c r="Y58" s="394">
        <f>SUMIFS('1_stopień'!$U$8:$U$591,'1_stopień'!$R$8:$R$591,D58,'1_stopień'!$AA$8:$AA$591,"CKZ Ziębice")</f>
        <v>0</v>
      </c>
      <c r="Z58" s="395">
        <f>SUMIFS('1_stopień'!$V$8:$V$591,'1_stopień'!$R$8:$R$591,D58,'1_stopień'!$AA$8:$AA$591,"CKZ Ziębice")</f>
        <v>0</v>
      </c>
      <c r="AA58" s="394">
        <f>SUMIFS('1_stopień'!$U$8:$U$591,'1_stopień'!$R$8:$R$591,D58,'1_stopień'!$AA$8:$AA$591,"CKZ Dobrodzień")</f>
        <v>0</v>
      </c>
      <c r="AB58" s="395">
        <f>SUMIFS('1_stopień'!$V$8:$V$591,'1_stopień'!$R$8:$R$591,D58,'1_stopień'!$AA$8:$AA$591,"CKZ Dobrodzień")</f>
        <v>0</v>
      </c>
      <c r="AC58" s="394">
        <f>SUMIFS('1_stopień'!$U$8:$U$591,'1_stopień'!$R$8:$R$591,D58,'1_stopień'!$AA$8:$AA$591,"TOYOTA")</f>
        <v>0</v>
      </c>
      <c r="AD58" s="395">
        <f>SUMIFS('1_stopień'!$V$8:$V$591,'1_stopień'!$R$8:$R$591,D58,'1_stopień'!$AA$8:$AA$591,"TOYOTA")</f>
        <v>0</v>
      </c>
      <c r="AE58" s="394">
        <f>SUMIFS('1_stopień'!$U$8:$U$591,'1_stopień'!$R$8:$R$591,D58,'1_stopień'!$AA$8:$AA$591,"CKZ Kędzierzyn-Koźle")</f>
        <v>0</v>
      </c>
      <c r="AF58" s="395">
        <f>SUMIFS('1_stopień'!$V$8:$V$591,'1_stopień'!$R$8:$R$591,D58,'1_stopień'!$AA$8:$AA$591,"CKZ Kędzierzyn-Koźle")</f>
        <v>0</v>
      </c>
      <c r="AG58" s="394">
        <f>SUMIFS('1_stopień'!$U$8:$U$591,'1_stopień'!$R$8:$R$591,D58,'1_stopień'!$AA$8:$AA$591,"ZSB Bolesławiec")</f>
        <v>0</v>
      </c>
      <c r="AH58" s="395">
        <f>SUMIFS('1_stopień'!$V$8:$V$591,'1_stopień'!$R$8:$R$591,D58,'1_stopień'!$AA$8:$AA$591,"ZSB Bolesławiec")</f>
        <v>0</v>
      </c>
      <c r="AI58" s="394">
        <f>SUMIFS('1_stopień'!$U$8:$U$591,'1_stopień'!$R$8:$R$591,D58,'1_stopień'!$AA$8:$AA$591,"CKZ Krotoszyn")</f>
        <v>11</v>
      </c>
      <c r="AJ58" s="395">
        <f>SUMIFS('1_stopień'!$V$8:$V$591,'1_stopień'!$R$8:$R$591,D58,'1_stopień'!$AA$8:$AA$591,"CKZ Krotoszyn")</f>
        <v>0</v>
      </c>
      <c r="AK58" s="394">
        <f>SUMIFS('1_stopień'!$U$8:$U$591,'1_stopień'!$R$8:$R$591,D58,'1_stopień'!$AA$8:$AA$591,"CKZ Olkusz")</f>
        <v>0</v>
      </c>
      <c r="AL58" s="395">
        <f>SUMIFS('1_stopień'!$V$8:$V$591,'1_stopień'!$R$8:$R$591,D58,'1_stopień'!$AA$8:$AA$591,"CKZ Olkusz")</f>
        <v>0</v>
      </c>
      <c r="AM58" s="394">
        <f>SUMIFS('1_stopień'!$U$8:$U$591,'1_stopień'!$R$8:$R$591,D58,'1_stopień'!$AA$8:$AA$591,"CKZ Wschowa")</f>
        <v>1</v>
      </c>
      <c r="AN58" s="395">
        <f>SUMIFS('1_stopień'!$V$8:$V$591,'1_stopień'!$R$8:$R$591,D58,'1_stopień'!$AA$8:$AA$591,"CKZ Wschowa")</f>
        <v>0</v>
      </c>
      <c r="AO58" s="394">
        <f>SUMIFS('1_stopień'!$U$8:$U$591,'1_stopień'!$R$8:$R$591,D58,'1_stopień'!$AA$8:$AA$591,"CKZ Zielona Góra")</f>
        <v>0</v>
      </c>
      <c r="AP58" s="395">
        <f>SUMIFS('1_stopień'!$V$8:$V$591,'1_stopień'!$R$8:$R$591,D58,'1_stopień'!$AA$8:$AA$591,"CKZ Zielona Góra")</f>
        <v>0</v>
      </c>
      <c r="AQ58" s="394">
        <f>SUMIFS('1_stopień'!$U$8:$U$591,'1_stopień'!$R$8:$R$591,D58,'1_stopień'!$AA$8:$AA$591,"Rzemieślnicza Wałbrzych")</f>
        <v>0</v>
      </c>
      <c r="AR58" s="395">
        <f>SUMIFS('1_stopień'!$V$8:$V$591,'1_stopień'!$R$8:$R$591,D58,'1_stopień'!$AA$8:$AA$591,"Rzemieślnicza Wałbrzych")</f>
        <v>0</v>
      </c>
      <c r="AS58" s="394">
        <f>SUMIFS('1_stopień'!$U$8:$U$591,'1_stopień'!$R$8:$R$591,D58,'1_stopień'!$AA$8:$AA$591,"CKZ Mosina")</f>
        <v>0</v>
      </c>
      <c r="AT58" s="395">
        <f>SUMIFS('1_stopień'!$V$8:$V$591,'1_stopień'!$R$8:$R$591,D58,'1_stopień'!$AA$8:$AA$591,"CKZ Mosina")</f>
        <v>0</v>
      </c>
      <c r="AU58" s="394">
        <f>SUMIFS('1_stopień'!$U$8:$U$591,'1_stopień'!$R$8:$R$591,D58,'1_stopień'!$AA$8:$AA$591,"CKZ Słupsk")</f>
        <v>0</v>
      </c>
      <c r="AV58" s="395">
        <f>SUMIFS('1_stopień'!$V$8:$V$591,'1_stopień'!$R$8:$R$591,D58,'1_stopień'!$AA$8:$AA$591,"CKZ Słupsk")</f>
        <v>0</v>
      </c>
      <c r="AW58" s="394">
        <f>SUMIFS('1_stopień'!$U$8:$U$591,'1_stopień'!$R$8:$R$591,D58,'1_stopień'!$AA$8:$AA$591,"CKZ Opole")</f>
        <v>0</v>
      </c>
      <c r="AX58" s="395">
        <f>SUMIFS('1_stopień'!$V$8:$V$591,'1_stopień'!$R$8:$R$591,D58,'1_stopień'!$AA$8:$AA$591,"CKZ Opole")</f>
        <v>0</v>
      </c>
      <c r="AY58" s="394">
        <f>SUMIFS('1_stopień'!$U$8:$U$591,'1_stopień'!$R$8:$R$591,D58,'1_stopień'!$AA$8:$AA$591,"CKZ Nowy Targ")</f>
        <v>0</v>
      </c>
      <c r="AZ58" s="395">
        <f>SUMIFS('1_stopień'!$V$8:$V$591,'1_stopień'!$R$8:$R$591,D58,'1_stopień'!$AA$8:$AA$591,"CKZ Nowy Targ")</f>
        <v>0</v>
      </c>
      <c r="BA58" s="394">
        <f>SUMIFS('1_stopień'!$U$8:$U$591,'1_stopień'!$R$8:$R$591,D58,'1_stopień'!$AA$8:$AA$591,"Brzeg Dolny")</f>
        <v>0</v>
      </c>
      <c r="BB58" s="395">
        <f>SUMIFS('1_stopień'!$V$8:$V$591,'1_stopień'!$R$8:$R$591,D58,'1_stopień'!$AA$8:$AA$591,"Brzeg Dolny")</f>
        <v>0</v>
      </c>
      <c r="BC58" s="394">
        <f>SUMIFS('1_stopień'!$U$8:$U$591,'1_stopień'!$R$8:$R$591,D58,'1_stopień'!$AA$8:$AA$591,"CKZ Gniezno")</f>
        <v>0</v>
      </c>
      <c r="BD58" s="395">
        <f>SUMIFS('1_stopień'!$V$8:$V$591,'1_stopień'!$R$8:$R$591,D58,'1_stopień'!$AA$8:$AA$591,"CKZ Gniezno")</f>
        <v>0</v>
      </c>
      <c r="BE58" s="394">
        <f>SUMIFS('1_stopień'!$U$8:$U$591,'1_stopień'!$R$8:$R$591,D58,'1_stopień'!$AA$8:$AA$591,"CKZ Dębica")</f>
        <v>0</v>
      </c>
      <c r="BF58" s="395">
        <f>SUMIFS('1_stopień'!$V$8:$V$591,'1_stopień'!$R$8:$R$591,D58,'1_stopień'!$AA$8:$AA$591,"CKZ Dębicaica")</f>
        <v>0</v>
      </c>
      <c r="BG58" s="394">
        <f>SUMIFS('1_stopień'!$U$8:$U$591,'1_stopień'!$R$8:$R$591,D58,'1_stopień'!$AA$8:$AA$591,"CKZ Gliwice")</f>
        <v>0</v>
      </c>
      <c r="BH58" s="395">
        <f>SUMIFS('1_stopień'!$V$8:$V$591,'1_stopień'!$R$8:$R$591,D58,'1_stopień'!$AA$8:$AA$591,"CKZ Gliwice")</f>
        <v>0</v>
      </c>
      <c r="BI58" s="394">
        <f>SUMIFS('1_stopień'!$U$8:$U$591,'1_stopień'!$R$8:$R$591,D58,'1_stopień'!$AA$8:$AA$591,"szkoła")</f>
        <v>0</v>
      </c>
      <c r="BJ58" s="392">
        <f t="shared" si="2"/>
        <v>56</v>
      </c>
      <c r="BK58" s="182">
        <f t="shared" si="3"/>
        <v>0</v>
      </c>
    </row>
    <row r="59" spans="2:63" ht="22.5" hidden="1">
      <c r="B59" s="17" t="s">
        <v>519</v>
      </c>
      <c r="C59" s="18">
        <v>731103</v>
      </c>
      <c r="D59" s="18" t="s">
        <v>1017</v>
      </c>
      <c r="E59" s="17" t="s">
        <v>675</v>
      </c>
      <c r="F59" s="397">
        <f>SUMIF('1_stopień'!R$8:R$591,D59,'1_stopień'!U$8:U$591)</f>
        <v>0</v>
      </c>
      <c r="G59" s="394">
        <f>SUMIFS('1_stopień'!$U$8:$U$591,'1_stopień'!$R$8:$R$591,D59,'1_stopień'!$AA$8:$AA$591,"CKZ Bielawa")</f>
        <v>0</v>
      </c>
      <c r="H59" s="396">
        <f>SUMIFS('1_stopień'!$V$8:$V$591,'1_stopień'!$R$8:$R$591,D59,'1_stopień'!$AA$8:$AA$591,"CKZ Bielawa")</f>
        <v>0</v>
      </c>
      <c r="I59" s="394">
        <f>SUMIFS('1_stopień'!$U$8:$U$591,'1_stopień'!$R$8:$R$591,D59,'1_stopień'!$AA$8:$AA$591,"GCKZ Głogów")</f>
        <v>0</v>
      </c>
      <c r="J59" s="395">
        <f>SUMIFS('1_stopień'!$V$8:$V$591,'1_stopień'!$R$8:$R$591,D59,'1_stopień'!$AA$8:$AA$591,"GCKZ Głogów")</f>
        <v>0</v>
      </c>
      <c r="K59" s="394">
        <f>SUMIFS('1_stopień'!$U$8:$U$591,'1_stopień'!$R$8:$R$591,D59,'1_stopień'!$AA$8:$AA$591,"Jelenia Góra")</f>
        <v>0</v>
      </c>
      <c r="L59" s="395">
        <f>SUMIFS('1_stopień'!$V$8:$V$591,'1_stopień'!$R$8:$R$591,D59,'1_stopień'!$AA$8:$AA$591,"Jelenia Góra")</f>
        <v>0</v>
      </c>
      <c r="M59" s="394">
        <f>SUMIFS('1_stopień'!$U$8:$U$591,'1_stopień'!$R$8:$R$591,D59,'1_stopień'!$AA$8:$AA$591,"CKZ Wodzisław Śląski")</f>
        <v>0</v>
      </c>
      <c r="N59" s="395">
        <f>SUMIFS('1_stopień'!$V$8:$V$591,'1_stopień'!$R$8:$R$591,D59,'1_stopień'!$AA$8:$AA$591,"CKZ Wodzisłąw Śląski")</f>
        <v>0</v>
      </c>
      <c r="O59" s="394">
        <f>SUMIFS('1_stopień'!$U$8:$U$591,'1_stopień'!$R$8:$R$591,D59,'1_stopień'!$AA$8:$AA$591,"CKZ Kłodzko")</f>
        <v>0</v>
      </c>
      <c r="P59" s="395">
        <f>SUMIFS('1_stopień'!$V$8:$V$591,'1_stopień'!$R$8:$R$591,D59,'1_stopień'!$AA$8:$AA$591,"CKZ Kłodzko")</f>
        <v>0</v>
      </c>
      <c r="Q59" s="394">
        <f>SUMIFS('1_stopień'!$U$8:$U$591,'1_stopień'!$R$8:$R$591,D59,'1_stopień'!$AA$8:$AA$591,"CKZ Legnica")</f>
        <v>0</v>
      </c>
      <c r="R59" s="395">
        <f>SUMIFS('1_stopień'!$V$8:$V$591,'1_stopień'!$R$8:$R$591,D59,'1_stopień'!$AA$8:$AA$591,"CKZ Legnica")</f>
        <v>0</v>
      </c>
      <c r="S59" s="394">
        <f>SUMIFS('1_stopień'!$U$8:$U$591,'1_stopień'!$R$8:$R$591,D59,'1_stopień'!$AA$8:$AA$591,"CKZ Oleśnica")</f>
        <v>0</v>
      </c>
      <c r="T59" s="395">
        <f>SUMIFS('1_stopień'!$V$8:$V$591,'1_stopień'!$R$8:$R$591,D59,'1_stopień'!$AA$8:$AA$591,"CKZ Oleśnica")</f>
        <v>0</v>
      </c>
      <c r="U59" s="394">
        <f>SUMIFS('1_stopień'!$U$8:$U$591,'1_stopień'!$R$8:$R$591,D59,'1_stopień'!$AA$8:$AA$591,"CKZ Świdnica")</f>
        <v>0</v>
      </c>
      <c r="V59" s="395">
        <f>SUMIFS('1_stopień'!$V$8:$V$591,'1_stopień'!$R$8:$R$591,D59,'1_stopień'!$AA$8:$AA$591,"CKZ Świdnica")</f>
        <v>0</v>
      </c>
      <c r="W59" s="394">
        <f>SUMIFS('1_stopień'!$U$8:$U$591,'1_stopień'!$R$8:$R$591,D59,'1_stopień'!$AA$8:$AA$591,"CKZ Wołów")</f>
        <v>0</v>
      </c>
      <c r="X59" s="395">
        <f>SUMIFS('1_stopień'!$V$8:$V$591,'1_stopień'!$R$8:$R$591,D59,'1_stopień'!$AA$8:$AA$591,"CKZ Wołów")</f>
        <v>0</v>
      </c>
      <c r="Y59" s="394">
        <f>SUMIFS('1_stopień'!$U$8:$U$591,'1_stopień'!$R$8:$R$591,D59,'1_stopień'!$AA$8:$AA$591,"CKZ Ziębice")</f>
        <v>0</v>
      </c>
      <c r="Z59" s="395">
        <f>SUMIFS('1_stopień'!$V$8:$V$591,'1_stopień'!$R$8:$R$591,D59,'1_stopień'!$AA$8:$AA$591,"CKZ Ziębice")</f>
        <v>0</v>
      </c>
      <c r="AA59" s="394">
        <f>SUMIFS('1_stopień'!$U$8:$U$591,'1_stopień'!$R$8:$R$591,D59,'1_stopień'!$AA$8:$AA$591,"CKZ Dobrodzień")</f>
        <v>0</v>
      </c>
      <c r="AB59" s="395">
        <f>SUMIFS('1_stopień'!$V$8:$V$591,'1_stopień'!$R$8:$R$591,D59,'1_stopień'!$AA$8:$AA$591,"CKZ Dobrodzień")</f>
        <v>0</v>
      </c>
      <c r="AC59" s="394">
        <f>SUMIFS('1_stopień'!$U$8:$U$591,'1_stopień'!$R$8:$R$591,D59,'1_stopień'!$AA$8:$AA$591,"TOYOTA")</f>
        <v>0</v>
      </c>
      <c r="AD59" s="395">
        <f>SUMIFS('1_stopień'!$V$8:$V$591,'1_stopień'!$R$8:$R$591,D59,'1_stopień'!$AA$8:$AA$591,"TOYOTA")</f>
        <v>0</v>
      </c>
      <c r="AE59" s="394">
        <f>SUMIFS('1_stopień'!$U$8:$U$591,'1_stopień'!$R$8:$R$591,D59,'1_stopień'!$AA$8:$AA$591,"CKZ Kędzierzyn-Koźle")</f>
        <v>0</v>
      </c>
      <c r="AF59" s="395">
        <f>SUMIFS('1_stopień'!$V$8:$V$591,'1_stopień'!$R$8:$R$591,D59,'1_stopień'!$AA$8:$AA$591,"CKZ Kędzierzyn-Koźle")</f>
        <v>0</v>
      </c>
      <c r="AG59" s="394">
        <f>SUMIFS('1_stopień'!$U$8:$U$591,'1_stopień'!$R$8:$R$591,D59,'1_stopień'!$AA$8:$AA$591,"ZSB Bolesławiec")</f>
        <v>0</v>
      </c>
      <c r="AH59" s="395">
        <f>SUMIFS('1_stopień'!$V$8:$V$591,'1_stopień'!$R$8:$R$591,D59,'1_stopień'!$AA$8:$AA$591,"ZSB Bolesławiec")</f>
        <v>0</v>
      </c>
      <c r="AI59" s="394">
        <f>SUMIFS('1_stopień'!$U$8:$U$591,'1_stopień'!$R$8:$R$591,D59,'1_stopień'!$AA$8:$AA$591,"CKZ Krotoszyn")</f>
        <v>0</v>
      </c>
      <c r="AJ59" s="395">
        <f>SUMIFS('1_stopień'!$V$8:$V$591,'1_stopień'!$R$8:$R$591,D59,'1_stopień'!$AA$8:$AA$591,"CKZ Krotoszyn")</f>
        <v>0</v>
      </c>
      <c r="AK59" s="394">
        <f>SUMIFS('1_stopień'!$U$8:$U$591,'1_stopień'!$R$8:$R$591,D59,'1_stopień'!$AA$8:$AA$591,"CKZ Olkusz")</f>
        <v>0</v>
      </c>
      <c r="AL59" s="395">
        <f>SUMIFS('1_stopień'!$V$8:$V$591,'1_stopień'!$R$8:$R$591,D59,'1_stopień'!$AA$8:$AA$591,"CKZ Olkusz")</f>
        <v>0</v>
      </c>
      <c r="AM59" s="394">
        <f>SUMIFS('1_stopień'!$U$8:$U$591,'1_stopień'!$R$8:$R$591,D59,'1_stopień'!$AA$8:$AA$591,"CKZ Wschowa")</f>
        <v>0</v>
      </c>
      <c r="AN59" s="395">
        <f>SUMIFS('1_stopień'!$V$8:$V$591,'1_stopień'!$R$8:$R$591,D59,'1_stopień'!$AA$8:$AA$591,"CKZ Wschowa")</f>
        <v>0</v>
      </c>
      <c r="AO59" s="394">
        <f>SUMIFS('1_stopień'!$U$8:$U$591,'1_stopień'!$R$8:$R$591,D59,'1_stopień'!$AA$8:$AA$591,"CKZ Zielona Góra")</f>
        <v>0</v>
      </c>
      <c r="AP59" s="395">
        <f>SUMIFS('1_stopień'!$V$8:$V$591,'1_stopień'!$R$8:$R$591,D59,'1_stopień'!$AA$8:$AA$591,"CKZ Zielona Góra")</f>
        <v>0</v>
      </c>
      <c r="AQ59" s="394">
        <f>SUMIFS('1_stopień'!$U$8:$U$591,'1_stopień'!$R$8:$R$591,D59,'1_stopień'!$AA$8:$AA$591,"Rzemieślnicza Wałbrzych")</f>
        <v>0</v>
      </c>
      <c r="AR59" s="395">
        <f>SUMIFS('1_stopień'!$V$8:$V$591,'1_stopień'!$R$8:$R$591,D59,'1_stopień'!$AA$8:$AA$591,"Rzemieślnicza Wałbrzych")</f>
        <v>0</v>
      </c>
      <c r="AS59" s="394">
        <f>SUMIFS('1_stopień'!$U$8:$U$591,'1_stopień'!$R$8:$R$591,D59,'1_stopień'!$AA$8:$AA$591,"CKZ Mosina")</f>
        <v>0</v>
      </c>
      <c r="AT59" s="395">
        <f>SUMIFS('1_stopień'!$V$8:$V$591,'1_stopień'!$R$8:$R$591,D59,'1_stopień'!$AA$8:$AA$591,"CKZ Mosina")</f>
        <v>0</v>
      </c>
      <c r="AU59" s="394">
        <f>SUMIFS('1_stopień'!$U$8:$U$591,'1_stopień'!$R$8:$R$591,D59,'1_stopień'!$AA$8:$AA$591,"CKZ Słupsk")</f>
        <v>0</v>
      </c>
      <c r="AV59" s="395">
        <f>SUMIFS('1_stopień'!$V$8:$V$591,'1_stopień'!$R$8:$R$591,D59,'1_stopień'!$AA$8:$AA$591,"CKZ Słupsk")</f>
        <v>0</v>
      </c>
      <c r="AW59" s="394">
        <f>SUMIFS('1_stopień'!$U$8:$U$591,'1_stopień'!$R$8:$R$591,D59,'1_stopień'!$AA$8:$AA$591,"CKZ Opole")</f>
        <v>0</v>
      </c>
      <c r="AX59" s="395">
        <f>SUMIFS('1_stopień'!$V$8:$V$591,'1_stopień'!$R$8:$R$591,D59,'1_stopień'!$AA$8:$AA$591,"CKZ Opole")</f>
        <v>0</v>
      </c>
      <c r="AY59" s="394">
        <f>SUMIFS('1_stopień'!$U$8:$U$591,'1_stopień'!$R$8:$R$591,D59,'1_stopień'!$AA$8:$AA$591,"CKZ Nowy Targ")</f>
        <v>0</v>
      </c>
      <c r="AZ59" s="395">
        <f>SUMIFS('1_stopień'!$V$8:$V$591,'1_stopień'!$R$8:$R$591,D59,'1_stopień'!$AA$8:$AA$591,"CKZ Nowy Targ")</f>
        <v>0</v>
      </c>
      <c r="BA59" s="394">
        <f>SUMIFS('1_stopień'!$U$8:$U$591,'1_stopień'!$R$8:$R$591,D59,'1_stopień'!$AA$8:$AA$591,"Brzeg Dolny")</f>
        <v>0</v>
      </c>
      <c r="BB59" s="395">
        <f>SUMIFS('1_stopień'!$V$8:$V$591,'1_stopień'!$R$8:$R$591,D59,'1_stopień'!$AA$8:$AA$591,"Brzeg Dolny")</f>
        <v>0</v>
      </c>
      <c r="BC59" s="394">
        <f>SUMIFS('1_stopień'!$U$8:$U$591,'1_stopień'!$R$8:$R$591,D59,'1_stopień'!$AA$8:$AA$591,"CKZ Gniezno")</f>
        <v>0</v>
      </c>
      <c r="BD59" s="395">
        <f>SUMIFS('1_stopień'!$V$8:$V$591,'1_stopień'!$R$8:$R$591,D59,'1_stopień'!$AA$8:$AA$591,"CKZ Gniezno")</f>
        <v>0</v>
      </c>
      <c r="BE59" s="394">
        <f>SUMIFS('1_stopień'!$U$8:$U$591,'1_stopień'!$R$8:$R$591,D59,'1_stopień'!$AA$8:$AA$591,"CKZ Dębica")</f>
        <v>0</v>
      </c>
      <c r="BF59" s="395">
        <f>SUMIFS('1_stopień'!$V$8:$V$591,'1_stopień'!$R$8:$R$591,D59,'1_stopień'!$AA$8:$AA$591,"CKZ Dębicaica")</f>
        <v>0</v>
      </c>
      <c r="BG59" s="394">
        <f>SUMIFS('1_stopień'!$U$8:$U$591,'1_stopień'!$R$8:$R$591,D59,'1_stopień'!$AA$8:$AA$591,"CKZ Gliwice")</f>
        <v>0</v>
      </c>
      <c r="BH59" s="395">
        <f>SUMIFS('1_stopień'!$V$8:$V$591,'1_stopień'!$R$8:$R$591,D59,'1_stopień'!$AA$8:$AA$591,"CKZ Gliwice")</f>
        <v>0</v>
      </c>
      <c r="BI59" s="394">
        <f>SUMIFS('1_stopień'!$U$8:$U$591,'1_stopień'!$R$8:$R$591,D59,'1_stopień'!$AA$8:$AA$591,"szkoła")</f>
        <v>0</v>
      </c>
      <c r="BJ59" s="392">
        <f t="shared" si="2"/>
        <v>0</v>
      </c>
      <c r="BK59" s="182">
        <f t="shared" si="3"/>
        <v>0</v>
      </c>
    </row>
    <row r="60" spans="2:63" ht="22.5" hidden="1">
      <c r="B60" s="17" t="s">
        <v>520</v>
      </c>
      <c r="C60" s="18">
        <v>731104</v>
      </c>
      <c r="D60" s="18" t="s">
        <v>674</v>
      </c>
      <c r="E60" s="17" t="s">
        <v>673</v>
      </c>
      <c r="F60" s="397">
        <f>SUMIF('1_stopień'!R$8:R$591,D60,'1_stopień'!U$8:U$591)</f>
        <v>0</v>
      </c>
      <c r="G60" s="394">
        <f>SUMIFS('1_stopień'!$U$8:$U$591,'1_stopień'!$R$8:$R$591,D60,'1_stopień'!$AA$8:$AA$591,"CKZ Bielawa")</f>
        <v>0</v>
      </c>
      <c r="H60" s="396">
        <f>SUMIFS('1_stopień'!$V$8:$V$591,'1_stopień'!$R$8:$R$591,D60,'1_stopień'!$AA$8:$AA$591,"CKZ Bielawa")</f>
        <v>0</v>
      </c>
      <c r="I60" s="394">
        <f>SUMIFS('1_stopień'!$U$8:$U$591,'1_stopień'!$R$8:$R$591,D60,'1_stopień'!$AA$8:$AA$591,"GCKZ Głogów")</f>
        <v>0</v>
      </c>
      <c r="J60" s="395">
        <f>SUMIFS('1_stopień'!$V$8:$V$591,'1_stopień'!$R$8:$R$591,D60,'1_stopień'!$AA$8:$AA$591,"GCKZ Głogów")</f>
        <v>0</v>
      </c>
      <c r="K60" s="394">
        <f>SUMIFS('1_stopień'!$U$8:$U$591,'1_stopień'!$R$8:$R$591,D60,'1_stopień'!$AA$8:$AA$591,"Jelenia Góra")</f>
        <v>0</v>
      </c>
      <c r="L60" s="395">
        <f>SUMIFS('1_stopień'!$V$8:$V$591,'1_stopień'!$R$8:$R$591,D60,'1_stopień'!$AA$8:$AA$591,"Jelenia Góra")</f>
        <v>0</v>
      </c>
      <c r="M60" s="394">
        <f>SUMIFS('1_stopień'!$U$8:$U$591,'1_stopień'!$R$8:$R$591,D60,'1_stopień'!$AA$8:$AA$591,"CKZ Wodzisław Śląski")</f>
        <v>0</v>
      </c>
      <c r="N60" s="395">
        <f>SUMIFS('1_stopień'!$V$8:$V$591,'1_stopień'!$R$8:$R$591,D60,'1_stopień'!$AA$8:$AA$591,"CKZ Wodzisłąw Śląski")</f>
        <v>0</v>
      </c>
      <c r="O60" s="394">
        <f>SUMIFS('1_stopień'!$U$8:$U$591,'1_stopień'!$R$8:$R$591,D60,'1_stopień'!$AA$8:$AA$591,"CKZ Kłodzko")</f>
        <v>0</v>
      </c>
      <c r="P60" s="395">
        <f>SUMIFS('1_stopień'!$V$8:$V$591,'1_stopień'!$R$8:$R$591,D60,'1_stopień'!$AA$8:$AA$591,"CKZ Kłodzko")</f>
        <v>0</v>
      </c>
      <c r="Q60" s="394">
        <f>SUMIFS('1_stopień'!$U$8:$U$591,'1_stopień'!$R$8:$R$591,D60,'1_stopień'!$AA$8:$AA$591,"CKZ Legnica")</f>
        <v>0</v>
      </c>
      <c r="R60" s="395">
        <f>SUMIFS('1_stopień'!$V$8:$V$591,'1_stopień'!$R$8:$R$591,D60,'1_stopień'!$AA$8:$AA$591,"CKZ Legnica")</f>
        <v>0</v>
      </c>
      <c r="S60" s="394">
        <f>SUMIFS('1_stopień'!$U$8:$U$591,'1_stopień'!$R$8:$R$591,D60,'1_stopień'!$AA$8:$AA$591,"CKZ Oleśnica")</f>
        <v>0</v>
      </c>
      <c r="T60" s="395">
        <f>SUMIFS('1_stopień'!$V$8:$V$591,'1_stopień'!$R$8:$R$591,D60,'1_stopień'!$AA$8:$AA$591,"CKZ Oleśnica")</f>
        <v>0</v>
      </c>
      <c r="U60" s="394">
        <f>SUMIFS('1_stopień'!$U$8:$U$591,'1_stopień'!$R$8:$R$591,D60,'1_stopień'!$AA$8:$AA$591,"CKZ Świdnica")</f>
        <v>0</v>
      </c>
      <c r="V60" s="395">
        <f>SUMIFS('1_stopień'!$V$8:$V$591,'1_stopień'!$R$8:$R$591,D60,'1_stopień'!$AA$8:$AA$591,"CKZ Świdnica")</f>
        <v>0</v>
      </c>
      <c r="W60" s="394">
        <f>SUMIFS('1_stopień'!$U$8:$U$591,'1_stopień'!$R$8:$R$591,D60,'1_stopień'!$AA$8:$AA$591,"CKZ Wołów")</f>
        <v>0</v>
      </c>
      <c r="X60" s="395">
        <f>SUMIFS('1_stopień'!$V$8:$V$591,'1_stopień'!$R$8:$R$591,D60,'1_stopień'!$AA$8:$AA$591,"CKZ Wołów")</f>
        <v>0</v>
      </c>
      <c r="Y60" s="394">
        <f>SUMIFS('1_stopień'!$U$8:$U$591,'1_stopień'!$R$8:$R$591,D60,'1_stopień'!$AA$8:$AA$591,"CKZ Ziębice")</f>
        <v>0</v>
      </c>
      <c r="Z60" s="395">
        <f>SUMIFS('1_stopień'!$V$8:$V$591,'1_stopień'!$R$8:$R$591,D60,'1_stopień'!$AA$8:$AA$591,"CKZ Ziębice")</f>
        <v>0</v>
      </c>
      <c r="AA60" s="394">
        <f>SUMIFS('1_stopień'!$U$8:$U$591,'1_stopień'!$R$8:$R$591,D60,'1_stopień'!$AA$8:$AA$591,"CKZ Dobrodzień")</f>
        <v>0</v>
      </c>
      <c r="AB60" s="395">
        <f>SUMIFS('1_stopień'!$V$8:$V$591,'1_stopień'!$R$8:$R$591,D60,'1_stopień'!$AA$8:$AA$591,"CKZ Dobrodzień")</f>
        <v>0</v>
      </c>
      <c r="AC60" s="394">
        <f>SUMIFS('1_stopień'!$U$8:$U$591,'1_stopień'!$R$8:$R$591,D60,'1_stopień'!$AA$8:$AA$591,"TOYOTA")</f>
        <v>0</v>
      </c>
      <c r="AD60" s="395">
        <f>SUMIFS('1_stopień'!$V$8:$V$591,'1_stopień'!$R$8:$R$591,D60,'1_stopień'!$AA$8:$AA$591,"TOYOTA")</f>
        <v>0</v>
      </c>
      <c r="AE60" s="394">
        <f>SUMIFS('1_stopień'!$U$8:$U$591,'1_stopień'!$R$8:$R$591,D60,'1_stopień'!$AA$8:$AA$591,"CKZ Kędzierzyn-Koźle")</f>
        <v>0</v>
      </c>
      <c r="AF60" s="395">
        <f>SUMIFS('1_stopień'!$V$8:$V$591,'1_stopień'!$R$8:$R$591,D60,'1_stopień'!$AA$8:$AA$591,"CKZ Kędzierzyn-Koźle")</f>
        <v>0</v>
      </c>
      <c r="AG60" s="394">
        <f>SUMIFS('1_stopień'!$U$8:$U$591,'1_stopień'!$R$8:$R$591,D60,'1_stopień'!$AA$8:$AA$591,"ZSB Bolesławiec")</f>
        <v>0</v>
      </c>
      <c r="AH60" s="395">
        <f>SUMIFS('1_stopień'!$V$8:$V$591,'1_stopień'!$R$8:$R$591,D60,'1_stopień'!$AA$8:$AA$591,"ZSB Bolesławiec")</f>
        <v>0</v>
      </c>
      <c r="AI60" s="394">
        <f>SUMIFS('1_stopień'!$U$8:$U$591,'1_stopień'!$R$8:$R$591,D60,'1_stopień'!$AA$8:$AA$591,"CKZ Krotoszyn")</f>
        <v>0</v>
      </c>
      <c r="AJ60" s="395">
        <f>SUMIFS('1_stopień'!$V$8:$V$591,'1_stopień'!$R$8:$R$591,D60,'1_stopień'!$AA$8:$AA$591,"CKZ Krotoszyn")</f>
        <v>0</v>
      </c>
      <c r="AK60" s="394">
        <f>SUMIFS('1_stopień'!$U$8:$U$591,'1_stopień'!$R$8:$R$591,D60,'1_stopień'!$AA$8:$AA$591,"CKZ Olkusz")</f>
        <v>0</v>
      </c>
      <c r="AL60" s="395">
        <f>SUMIFS('1_stopień'!$V$8:$V$591,'1_stopień'!$R$8:$R$591,D60,'1_stopień'!$AA$8:$AA$591,"CKZ Olkusz")</f>
        <v>0</v>
      </c>
      <c r="AM60" s="394">
        <f>SUMIFS('1_stopień'!$U$8:$U$591,'1_stopień'!$R$8:$R$591,D60,'1_stopień'!$AA$8:$AA$591,"CKZ Wschowa")</f>
        <v>0</v>
      </c>
      <c r="AN60" s="395">
        <f>SUMIFS('1_stopień'!$V$8:$V$591,'1_stopień'!$R$8:$R$591,D60,'1_stopień'!$AA$8:$AA$591,"CKZ Wschowa")</f>
        <v>0</v>
      </c>
      <c r="AO60" s="394">
        <f>SUMIFS('1_stopień'!$U$8:$U$591,'1_stopień'!$R$8:$R$591,D60,'1_stopień'!$AA$8:$AA$591,"CKZ Zielona Góra")</f>
        <v>0</v>
      </c>
      <c r="AP60" s="395">
        <f>SUMIFS('1_stopień'!$V$8:$V$591,'1_stopień'!$R$8:$R$591,D60,'1_stopień'!$AA$8:$AA$591,"CKZ Zielona Góra")</f>
        <v>0</v>
      </c>
      <c r="AQ60" s="394">
        <f>SUMIFS('1_stopień'!$U$8:$U$591,'1_stopień'!$R$8:$R$591,D60,'1_stopień'!$AA$8:$AA$591,"Rzemieślnicza Wałbrzych")</f>
        <v>0</v>
      </c>
      <c r="AR60" s="395">
        <f>SUMIFS('1_stopień'!$V$8:$V$591,'1_stopień'!$R$8:$R$591,D60,'1_stopień'!$AA$8:$AA$591,"Rzemieślnicza Wałbrzych")</f>
        <v>0</v>
      </c>
      <c r="AS60" s="394">
        <f>SUMIFS('1_stopień'!$U$8:$U$591,'1_stopień'!$R$8:$R$591,D60,'1_stopień'!$AA$8:$AA$591,"CKZ Mosina")</f>
        <v>0</v>
      </c>
      <c r="AT60" s="395">
        <f>SUMIFS('1_stopień'!$V$8:$V$591,'1_stopień'!$R$8:$R$591,D60,'1_stopień'!$AA$8:$AA$591,"CKZ Mosina")</f>
        <v>0</v>
      </c>
      <c r="AU60" s="394">
        <f>SUMIFS('1_stopień'!$U$8:$U$591,'1_stopień'!$R$8:$R$591,D60,'1_stopień'!$AA$8:$AA$591,"CKZ Słupsk")</f>
        <v>0</v>
      </c>
      <c r="AV60" s="395">
        <f>SUMIFS('1_stopień'!$V$8:$V$591,'1_stopień'!$R$8:$R$591,D60,'1_stopień'!$AA$8:$AA$591,"CKZ Słupsk")</f>
        <v>0</v>
      </c>
      <c r="AW60" s="394">
        <f>SUMIFS('1_stopień'!$U$8:$U$591,'1_stopień'!$R$8:$R$591,D60,'1_stopień'!$AA$8:$AA$591,"CKZ Opole")</f>
        <v>0</v>
      </c>
      <c r="AX60" s="395">
        <f>SUMIFS('1_stopień'!$V$8:$V$591,'1_stopień'!$R$8:$R$591,D60,'1_stopień'!$AA$8:$AA$591,"CKZ Opole")</f>
        <v>0</v>
      </c>
      <c r="AY60" s="394">
        <f>SUMIFS('1_stopień'!$U$8:$U$591,'1_stopień'!$R$8:$R$591,D60,'1_stopień'!$AA$8:$AA$591,"CKZ Nowy Targ")</f>
        <v>0</v>
      </c>
      <c r="AZ60" s="395">
        <f>SUMIFS('1_stopień'!$V$8:$V$591,'1_stopień'!$R$8:$R$591,D60,'1_stopień'!$AA$8:$AA$591,"CKZ Nowy Targ")</f>
        <v>0</v>
      </c>
      <c r="BA60" s="394">
        <f>SUMIFS('1_stopień'!$U$8:$U$591,'1_stopień'!$R$8:$R$591,D60,'1_stopień'!$AA$8:$AA$591,"Brzeg Dolny")</f>
        <v>0</v>
      </c>
      <c r="BB60" s="395">
        <f>SUMIFS('1_stopień'!$V$8:$V$591,'1_stopień'!$R$8:$R$591,D60,'1_stopień'!$AA$8:$AA$591,"Brzeg Dolny")</f>
        <v>0</v>
      </c>
      <c r="BC60" s="394">
        <f>SUMIFS('1_stopień'!$U$8:$U$591,'1_stopień'!$R$8:$R$591,D60,'1_stopień'!$AA$8:$AA$591,"CKZ Gniezno")</f>
        <v>0</v>
      </c>
      <c r="BD60" s="395">
        <f>SUMIFS('1_stopień'!$V$8:$V$591,'1_stopień'!$R$8:$R$591,D60,'1_stopień'!$AA$8:$AA$591,"CKZ Gniezno")</f>
        <v>0</v>
      </c>
      <c r="BE60" s="394">
        <f>SUMIFS('1_stopień'!$U$8:$U$591,'1_stopień'!$R$8:$R$591,D60,'1_stopień'!$AA$8:$AA$591,"CKZ Dębica")</f>
        <v>0</v>
      </c>
      <c r="BF60" s="395">
        <f>SUMIFS('1_stopień'!$V$8:$V$591,'1_stopień'!$R$8:$R$591,D60,'1_stopień'!$AA$8:$AA$591,"CKZ Dębicaica")</f>
        <v>0</v>
      </c>
      <c r="BG60" s="394">
        <f>SUMIFS('1_stopień'!$U$8:$U$591,'1_stopień'!$R$8:$R$591,D60,'1_stopień'!$AA$8:$AA$591,"CKZ Gliwice")</f>
        <v>0</v>
      </c>
      <c r="BH60" s="395">
        <f>SUMIFS('1_stopień'!$V$8:$V$591,'1_stopień'!$R$8:$R$591,D60,'1_stopień'!$AA$8:$AA$591,"CKZ Gliwice")</f>
        <v>0</v>
      </c>
      <c r="BI60" s="394">
        <f>SUMIFS('1_stopień'!$U$8:$U$591,'1_stopień'!$R$8:$R$591,D60,'1_stopień'!$AA$8:$AA$591,"szkoła")</f>
        <v>0</v>
      </c>
      <c r="BJ60" s="392">
        <f t="shared" si="2"/>
        <v>0</v>
      </c>
      <c r="BK60" s="182">
        <f t="shared" si="3"/>
        <v>0</v>
      </c>
    </row>
    <row r="61" spans="2:63" hidden="1">
      <c r="B61" s="17" t="s">
        <v>521</v>
      </c>
      <c r="C61" s="18">
        <v>731106</v>
      </c>
      <c r="D61" s="18" t="s">
        <v>1018</v>
      </c>
      <c r="E61" s="17" t="s">
        <v>672</v>
      </c>
      <c r="F61" s="397">
        <f>SUMIF('1_stopień'!R$8:R$591,D61,'1_stopień'!U$8:U$591)</f>
        <v>0</v>
      </c>
      <c r="G61" s="394">
        <f>SUMIFS('1_stopień'!$U$8:$U$591,'1_stopień'!$R$8:$R$591,D61,'1_stopień'!$AA$8:$AA$591,"CKZ Bielawa")</f>
        <v>0</v>
      </c>
      <c r="H61" s="396">
        <f>SUMIFS('1_stopień'!$V$8:$V$591,'1_stopień'!$R$8:$R$591,D61,'1_stopień'!$AA$8:$AA$591,"CKZ Bielawa")</f>
        <v>0</v>
      </c>
      <c r="I61" s="394">
        <f>SUMIFS('1_stopień'!$U$8:$U$591,'1_stopień'!$R$8:$R$591,D61,'1_stopień'!$AA$8:$AA$591,"GCKZ Głogów")</f>
        <v>0</v>
      </c>
      <c r="J61" s="395">
        <f>SUMIFS('1_stopień'!$V$8:$V$591,'1_stopień'!$R$8:$R$591,D61,'1_stopień'!$AA$8:$AA$591,"GCKZ Głogów")</f>
        <v>0</v>
      </c>
      <c r="K61" s="394">
        <f>SUMIFS('1_stopień'!$U$8:$U$591,'1_stopień'!$R$8:$R$591,D61,'1_stopień'!$AA$8:$AA$591,"Jelenia Góra")</f>
        <v>0</v>
      </c>
      <c r="L61" s="395">
        <f>SUMIFS('1_stopień'!$V$8:$V$591,'1_stopień'!$R$8:$R$591,D61,'1_stopień'!$AA$8:$AA$591,"Jelenia Góra")</f>
        <v>0</v>
      </c>
      <c r="M61" s="394">
        <f>SUMIFS('1_stopień'!$U$8:$U$591,'1_stopień'!$R$8:$R$591,D61,'1_stopień'!$AA$8:$AA$591,"CKZ Wodzisław Śląski")</f>
        <v>0</v>
      </c>
      <c r="N61" s="395">
        <f>SUMIFS('1_stopień'!$V$8:$V$591,'1_stopień'!$R$8:$R$591,D61,'1_stopień'!$AA$8:$AA$591,"CKZ Wodzisłąw Śląski")</f>
        <v>0</v>
      </c>
      <c r="O61" s="394">
        <f>SUMIFS('1_stopień'!$U$8:$U$591,'1_stopień'!$R$8:$R$591,D61,'1_stopień'!$AA$8:$AA$591,"CKZ Kłodzko")</f>
        <v>0</v>
      </c>
      <c r="P61" s="395">
        <f>SUMIFS('1_stopień'!$V$8:$V$591,'1_stopień'!$R$8:$R$591,D61,'1_stopień'!$AA$8:$AA$591,"CKZ Kłodzko")</f>
        <v>0</v>
      </c>
      <c r="Q61" s="394">
        <f>SUMIFS('1_stopień'!$U$8:$U$591,'1_stopień'!$R$8:$R$591,D61,'1_stopień'!$AA$8:$AA$591,"CKZ Legnica")</f>
        <v>0</v>
      </c>
      <c r="R61" s="395">
        <f>SUMIFS('1_stopień'!$V$8:$V$591,'1_stopień'!$R$8:$R$591,D61,'1_stopień'!$AA$8:$AA$591,"CKZ Legnica")</f>
        <v>0</v>
      </c>
      <c r="S61" s="394">
        <f>SUMIFS('1_stopień'!$U$8:$U$591,'1_stopień'!$R$8:$R$591,D61,'1_stopień'!$AA$8:$AA$591,"CKZ Oleśnica")</f>
        <v>0</v>
      </c>
      <c r="T61" s="395">
        <f>SUMIFS('1_stopień'!$V$8:$V$591,'1_stopień'!$R$8:$R$591,D61,'1_stopień'!$AA$8:$AA$591,"CKZ Oleśnica")</f>
        <v>0</v>
      </c>
      <c r="U61" s="394">
        <f>SUMIFS('1_stopień'!$U$8:$U$591,'1_stopień'!$R$8:$R$591,D61,'1_stopień'!$AA$8:$AA$591,"CKZ Świdnica")</f>
        <v>0</v>
      </c>
      <c r="V61" s="395">
        <f>SUMIFS('1_stopień'!$V$8:$V$591,'1_stopień'!$R$8:$R$591,D61,'1_stopień'!$AA$8:$AA$591,"CKZ Świdnica")</f>
        <v>0</v>
      </c>
      <c r="W61" s="394">
        <f>SUMIFS('1_stopień'!$U$8:$U$591,'1_stopień'!$R$8:$R$591,D61,'1_stopień'!$AA$8:$AA$591,"CKZ Wołów")</f>
        <v>0</v>
      </c>
      <c r="X61" s="395">
        <f>SUMIFS('1_stopień'!$V$8:$V$591,'1_stopień'!$R$8:$R$591,D61,'1_stopień'!$AA$8:$AA$591,"CKZ Wołów")</f>
        <v>0</v>
      </c>
      <c r="Y61" s="394">
        <f>SUMIFS('1_stopień'!$U$8:$U$591,'1_stopień'!$R$8:$R$591,D61,'1_stopień'!$AA$8:$AA$591,"CKZ Ziębice")</f>
        <v>0</v>
      </c>
      <c r="Z61" s="395">
        <f>SUMIFS('1_stopień'!$V$8:$V$591,'1_stopień'!$R$8:$R$591,D61,'1_stopień'!$AA$8:$AA$591,"CKZ Ziębice")</f>
        <v>0</v>
      </c>
      <c r="AA61" s="394">
        <f>SUMIFS('1_stopień'!$U$8:$U$591,'1_stopień'!$R$8:$R$591,D61,'1_stopień'!$AA$8:$AA$591,"CKZ Dobrodzień")</f>
        <v>0</v>
      </c>
      <c r="AB61" s="395">
        <f>SUMIFS('1_stopień'!$V$8:$V$591,'1_stopień'!$R$8:$R$591,D61,'1_stopień'!$AA$8:$AA$591,"CKZ Dobrodzień")</f>
        <v>0</v>
      </c>
      <c r="AC61" s="394">
        <f>SUMIFS('1_stopień'!$U$8:$U$591,'1_stopień'!$R$8:$R$591,D61,'1_stopień'!$AA$8:$AA$591,"TOYOTA")</f>
        <v>0</v>
      </c>
      <c r="AD61" s="395">
        <f>SUMIFS('1_stopień'!$V$8:$V$591,'1_stopień'!$R$8:$R$591,D61,'1_stopień'!$AA$8:$AA$591,"TOYOTA")</f>
        <v>0</v>
      </c>
      <c r="AE61" s="394">
        <f>SUMIFS('1_stopień'!$U$8:$U$591,'1_stopień'!$R$8:$R$591,D61,'1_stopień'!$AA$8:$AA$591,"CKZ Kędzierzyn-Koźle")</f>
        <v>0</v>
      </c>
      <c r="AF61" s="395">
        <f>SUMIFS('1_stopień'!$V$8:$V$591,'1_stopień'!$R$8:$R$591,D61,'1_stopień'!$AA$8:$AA$591,"CKZ Kędzierzyn-Koźle")</f>
        <v>0</v>
      </c>
      <c r="AG61" s="394">
        <f>SUMIFS('1_stopień'!$U$8:$U$591,'1_stopień'!$R$8:$R$591,D61,'1_stopień'!$AA$8:$AA$591,"ZSB Bolesławiec")</f>
        <v>0</v>
      </c>
      <c r="AH61" s="395">
        <f>SUMIFS('1_stopień'!$V$8:$V$591,'1_stopień'!$R$8:$R$591,D61,'1_stopień'!$AA$8:$AA$591,"ZSB Bolesławiec")</f>
        <v>0</v>
      </c>
      <c r="AI61" s="394">
        <f>SUMIFS('1_stopień'!$U$8:$U$591,'1_stopień'!$R$8:$R$591,D61,'1_stopień'!$AA$8:$AA$591,"CKZ Krotoszyn")</f>
        <v>0</v>
      </c>
      <c r="AJ61" s="395">
        <f>SUMIFS('1_stopień'!$V$8:$V$591,'1_stopień'!$R$8:$R$591,D61,'1_stopień'!$AA$8:$AA$591,"CKZ Krotoszyn")</f>
        <v>0</v>
      </c>
      <c r="AK61" s="394">
        <f>SUMIFS('1_stopień'!$U$8:$U$591,'1_stopień'!$R$8:$R$591,D61,'1_stopień'!$AA$8:$AA$591,"CKZ Olkusz")</f>
        <v>0</v>
      </c>
      <c r="AL61" s="395">
        <f>SUMIFS('1_stopień'!$V$8:$V$591,'1_stopień'!$R$8:$R$591,D61,'1_stopień'!$AA$8:$AA$591,"CKZ Olkusz")</f>
        <v>0</v>
      </c>
      <c r="AM61" s="394">
        <f>SUMIFS('1_stopień'!$U$8:$U$591,'1_stopień'!$R$8:$R$591,D61,'1_stopień'!$AA$8:$AA$591,"CKZ Wschowa")</f>
        <v>0</v>
      </c>
      <c r="AN61" s="395">
        <f>SUMIFS('1_stopień'!$V$8:$V$591,'1_stopień'!$R$8:$R$591,D61,'1_stopień'!$AA$8:$AA$591,"CKZ Wschowa")</f>
        <v>0</v>
      </c>
      <c r="AO61" s="394">
        <f>SUMIFS('1_stopień'!$U$8:$U$591,'1_stopień'!$R$8:$R$591,D61,'1_stopień'!$AA$8:$AA$591,"CKZ Zielona Góra")</f>
        <v>0</v>
      </c>
      <c r="AP61" s="395">
        <f>SUMIFS('1_stopień'!$V$8:$V$591,'1_stopień'!$R$8:$R$591,D61,'1_stopień'!$AA$8:$AA$591,"CKZ Zielona Góra")</f>
        <v>0</v>
      </c>
      <c r="AQ61" s="394">
        <f>SUMIFS('1_stopień'!$U$8:$U$591,'1_stopień'!$R$8:$R$591,D61,'1_stopień'!$AA$8:$AA$591,"Rzemieślnicza Wałbrzych")</f>
        <v>0</v>
      </c>
      <c r="AR61" s="395">
        <f>SUMIFS('1_stopień'!$V$8:$V$591,'1_stopień'!$R$8:$R$591,D61,'1_stopień'!$AA$8:$AA$591,"Rzemieślnicza Wałbrzych")</f>
        <v>0</v>
      </c>
      <c r="AS61" s="394">
        <f>SUMIFS('1_stopień'!$U$8:$U$591,'1_stopień'!$R$8:$R$591,D61,'1_stopień'!$AA$8:$AA$591,"CKZ Mosina")</f>
        <v>0</v>
      </c>
      <c r="AT61" s="395">
        <f>SUMIFS('1_stopień'!$V$8:$V$591,'1_stopień'!$R$8:$R$591,D61,'1_stopień'!$AA$8:$AA$591,"CKZ Mosina")</f>
        <v>0</v>
      </c>
      <c r="AU61" s="394">
        <f>SUMIFS('1_stopień'!$U$8:$U$591,'1_stopień'!$R$8:$R$591,D61,'1_stopień'!$AA$8:$AA$591,"CKZ Słupsk")</f>
        <v>0</v>
      </c>
      <c r="AV61" s="395">
        <f>SUMIFS('1_stopień'!$V$8:$V$591,'1_stopień'!$R$8:$R$591,D61,'1_stopień'!$AA$8:$AA$591,"CKZ Słupsk")</f>
        <v>0</v>
      </c>
      <c r="AW61" s="394">
        <f>SUMIFS('1_stopień'!$U$8:$U$591,'1_stopień'!$R$8:$R$591,D61,'1_stopień'!$AA$8:$AA$591,"CKZ Opole")</f>
        <v>0</v>
      </c>
      <c r="AX61" s="395">
        <f>SUMIFS('1_stopień'!$V$8:$V$591,'1_stopień'!$R$8:$R$591,D61,'1_stopień'!$AA$8:$AA$591,"CKZ Opole")</f>
        <v>0</v>
      </c>
      <c r="AY61" s="394">
        <f>SUMIFS('1_stopień'!$U$8:$U$591,'1_stopień'!$R$8:$R$591,D61,'1_stopień'!$AA$8:$AA$591,"CKZ Nowy Targ")</f>
        <v>0</v>
      </c>
      <c r="AZ61" s="395">
        <f>SUMIFS('1_stopień'!$V$8:$V$591,'1_stopień'!$R$8:$R$591,D61,'1_stopień'!$AA$8:$AA$591,"CKZ Nowy Targ")</f>
        <v>0</v>
      </c>
      <c r="BA61" s="394">
        <f>SUMIFS('1_stopień'!$U$8:$U$591,'1_stopień'!$R$8:$R$591,D61,'1_stopień'!$AA$8:$AA$591,"Brzeg Dolny")</f>
        <v>0</v>
      </c>
      <c r="BB61" s="395">
        <f>SUMIFS('1_stopień'!$V$8:$V$591,'1_stopień'!$R$8:$R$591,D61,'1_stopień'!$AA$8:$AA$591,"Brzeg Dolny")</f>
        <v>0</v>
      </c>
      <c r="BC61" s="394">
        <f>SUMIFS('1_stopień'!$U$8:$U$591,'1_stopień'!$R$8:$R$591,D61,'1_stopień'!$AA$8:$AA$591,"CKZ Gniezno")</f>
        <v>0</v>
      </c>
      <c r="BD61" s="395">
        <f>SUMIFS('1_stopień'!$V$8:$V$591,'1_stopień'!$R$8:$R$591,D61,'1_stopień'!$AA$8:$AA$591,"CKZ Gniezno")</f>
        <v>0</v>
      </c>
      <c r="BE61" s="394">
        <f>SUMIFS('1_stopień'!$U$8:$U$591,'1_stopień'!$R$8:$R$591,D61,'1_stopień'!$AA$8:$AA$591,"CKZ Dębica")</f>
        <v>0</v>
      </c>
      <c r="BF61" s="395">
        <f>SUMIFS('1_stopień'!$V$8:$V$591,'1_stopień'!$R$8:$R$591,D61,'1_stopień'!$AA$8:$AA$591,"CKZ Dębicaica")</f>
        <v>0</v>
      </c>
      <c r="BG61" s="394">
        <f>SUMIFS('1_stopień'!$U$8:$U$591,'1_stopień'!$R$8:$R$591,D61,'1_stopień'!$AA$8:$AA$591,"CKZ Gliwice")</f>
        <v>0</v>
      </c>
      <c r="BH61" s="395">
        <f>SUMIFS('1_stopień'!$V$8:$V$591,'1_stopień'!$R$8:$R$591,D61,'1_stopień'!$AA$8:$AA$591,"CKZ Gliwice")</f>
        <v>0</v>
      </c>
      <c r="BI61" s="394">
        <f>SUMIFS('1_stopień'!$U$8:$U$591,'1_stopień'!$R$8:$R$591,D61,'1_stopień'!$AA$8:$AA$591,"szkoła")</f>
        <v>0</v>
      </c>
      <c r="BJ61" s="392">
        <f t="shared" si="2"/>
        <v>0</v>
      </c>
      <c r="BK61" s="182">
        <f t="shared" si="3"/>
        <v>0</v>
      </c>
    </row>
    <row r="62" spans="2:63" ht="33.75" hidden="1">
      <c r="B62" s="17" t="s">
        <v>522</v>
      </c>
      <c r="C62" s="18">
        <v>731305</v>
      </c>
      <c r="D62" s="18" t="s">
        <v>182</v>
      </c>
      <c r="E62" s="17" t="s">
        <v>671</v>
      </c>
      <c r="F62" s="397">
        <f>SUMIF('1_stopień'!R$8:R$591,D62,'1_stopień'!U$8:U$591)</f>
        <v>0</v>
      </c>
      <c r="G62" s="394">
        <f>SUMIFS('1_stopień'!$U$8:$U$591,'1_stopień'!$R$8:$R$591,D62,'1_stopień'!$AA$8:$AA$591,"CKZ Bielawa")</f>
        <v>0</v>
      </c>
      <c r="H62" s="396">
        <f>SUMIFS('1_stopień'!$V$8:$V$591,'1_stopień'!$R$8:$R$591,D62,'1_stopień'!$AA$8:$AA$591,"CKZ Bielawa")</f>
        <v>0</v>
      </c>
      <c r="I62" s="394">
        <f>SUMIFS('1_stopień'!$U$8:$U$591,'1_stopień'!$R$8:$R$591,D62,'1_stopień'!$AA$8:$AA$591,"GCKZ Głogów")</f>
        <v>0</v>
      </c>
      <c r="J62" s="395">
        <f>SUMIFS('1_stopień'!$V$8:$V$591,'1_stopień'!$R$8:$R$591,D62,'1_stopień'!$AA$8:$AA$591,"GCKZ Głogów")</f>
        <v>0</v>
      </c>
      <c r="K62" s="394">
        <f>SUMIFS('1_stopień'!$U$8:$U$591,'1_stopień'!$R$8:$R$591,D62,'1_stopień'!$AA$8:$AA$591,"Jelenia Góra")</f>
        <v>0</v>
      </c>
      <c r="L62" s="395">
        <f>SUMIFS('1_stopień'!$V$8:$V$591,'1_stopień'!$R$8:$R$591,D62,'1_stopień'!$AA$8:$AA$591,"Jelenia Góra")</f>
        <v>0</v>
      </c>
      <c r="M62" s="394">
        <f>SUMIFS('1_stopień'!$U$8:$U$591,'1_stopień'!$R$8:$R$591,D62,'1_stopień'!$AA$8:$AA$591,"CKZ Wodzisław Śląski")</f>
        <v>0</v>
      </c>
      <c r="N62" s="395">
        <f>SUMIFS('1_stopień'!$V$8:$V$591,'1_stopień'!$R$8:$R$591,D62,'1_stopień'!$AA$8:$AA$591,"CKZ Wodzisłąw Śląski")</f>
        <v>0</v>
      </c>
      <c r="O62" s="394">
        <f>SUMIFS('1_stopień'!$U$8:$U$591,'1_stopień'!$R$8:$R$591,D62,'1_stopień'!$AA$8:$AA$591,"CKZ Kłodzko")</f>
        <v>0</v>
      </c>
      <c r="P62" s="395">
        <f>SUMIFS('1_stopień'!$V$8:$V$591,'1_stopień'!$R$8:$R$591,D62,'1_stopień'!$AA$8:$AA$591,"CKZ Kłodzko")</f>
        <v>0</v>
      </c>
      <c r="Q62" s="394">
        <f>SUMIFS('1_stopień'!$U$8:$U$591,'1_stopień'!$R$8:$R$591,D62,'1_stopień'!$AA$8:$AA$591,"CKZ Legnica")</f>
        <v>0</v>
      </c>
      <c r="R62" s="395">
        <f>SUMIFS('1_stopień'!$V$8:$V$591,'1_stopień'!$R$8:$R$591,D62,'1_stopień'!$AA$8:$AA$591,"CKZ Legnica")</f>
        <v>0</v>
      </c>
      <c r="S62" s="394">
        <f>SUMIFS('1_stopień'!$U$8:$U$591,'1_stopień'!$R$8:$R$591,D62,'1_stopień'!$AA$8:$AA$591,"CKZ Oleśnica")</f>
        <v>0</v>
      </c>
      <c r="T62" s="395">
        <f>SUMIFS('1_stopień'!$V$8:$V$591,'1_stopień'!$R$8:$R$591,D62,'1_stopień'!$AA$8:$AA$591,"CKZ Oleśnica")</f>
        <v>0</v>
      </c>
      <c r="U62" s="394">
        <f>SUMIFS('1_stopień'!$U$8:$U$591,'1_stopień'!$R$8:$R$591,D62,'1_stopień'!$AA$8:$AA$591,"CKZ Świdnica")</f>
        <v>0</v>
      </c>
      <c r="V62" s="395">
        <f>SUMIFS('1_stopień'!$V$8:$V$591,'1_stopień'!$R$8:$R$591,D62,'1_stopień'!$AA$8:$AA$591,"CKZ Świdnica")</f>
        <v>0</v>
      </c>
      <c r="W62" s="394">
        <f>SUMIFS('1_stopień'!$U$8:$U$591,'1_stopień'!$R$8:$R$591,D62,'1_stopień'!$AA$8:$AA$591,"CKZ Wołów")</f>
        <v>0</v>
      </c>
      <c r="X62" s="395">
        <f>SUMIFS('1_stopień'!$V$8:$V$591,'1_stopień'!$R$8:$R$591,D62,'1_stopień'!$AA$8:$AA$591,"CKZ Wołów")</f>
        <v>0</v>
      </c>
      <c r="Y62" s="394">
        <f>SUMIFS('1_stopień'!$U$8:$U$591,'1_stopień'!$R$8:$R$591,D62,'1_stopień'!$AA$8:$AA$591,"CKZ Ziębice")</f>
        <v>0</v>
      </c>
      <c r="Z62" s="395">
        <f>SUMIFS('1_stopień'!$V$8:$V$591,'1_stopień'!$R$8:$R$591,D62,'1_stopień'!$AA$8:$AA$591,"CKZ Ziębice")</f>
        <v>0</v>
      </c>
      <c r="AA62" s="394">
        <f>SUMIFS('1_stopień'!$U$8:$U$591,'1_stopień'!$R$8:$R$591,D62,'1_stopień'!$AA$8:$AA$591,"CKZ Dobrodzień")</f>
        <v>0</v>
      </c>
      <c r="AB62" s="395">
        <f>SUMIFS('1_stopień'!$V$8:$V$591,'1_stopień'!$R$8:$R$591,D62,'1_stopień'!$AA$8:$AA$591,"CKZ Dobrodzień")</f>
        <v>0</v>
      </c>
      <c r="AC62" s="394">
        <f>SUMIFS('1_stopień'!$U$8:$U$591,'1_stopień'!$R$8:$R$591,D62,'1_stopień'!$AA$8:$AA$591,"TOYOTA")</f>
        <v>0</v>
      </c>
      <c r="AD62" s="395">
        <f>SUMIFS('1_stopień'!$V$8:$V$591,'1_stopień'!$R$8:$R$591,D62,'1_stopień'!$AA$8:$AA$591,"TOYOTA")</f>
        <v>0</v>
      </c>
      <c r="AE62" s="394">
        <f>SUMIFS('1_stopień'!$U$8:$U$591,'1_stopień'!$R$8:$R$591,D62,'1_stopień'!$AA$8:$AA$591,"CKZ Kędzierzyn-Koźle")</f>
        <v>0</v>
      </c>
      <c r="AF62" s="395">
        <f>SUMIFS('1_stopień'!$V$8:$V$591,'1_stopień'!$R$8:$R$591,D62,'1_stopień'!$AA$8:$AA$591,"CKZ Kędzierzyn-Koźle")</f>
        <v>0</v>
      </c>
      <c r="AG62" s="394">
        <f>SUMIFS('1_stopień'!$U$8:$U$591,'1_stopień'!$R$8:$R$591,D62,'1_stopień'!$AA$8:$AA$591,"ZSB Bolesławiec")</f>
        <v>0</v>
      </c>
      <c r="AH62" s="395">
        <f>SUMIFS('1_stopień'!$V$8:$V$591,'1_stopień'!$R$8:$R$591,D62,'1_stopień'!$AA$8:$AA$591,"ZSB Bolesławiec")</f>
        <v>0</v>
      </c>
      <c r="AI62" s="394">
        <f>SUMIFS('1_stopień'!$U$8:$U$591,'1_stopień'!$R$8:$R$591,D62,'1_stopień'!$AA$8:$AA$591,"CKZ Krotoszyn")</f>
        <v>0</v>
      </c>
      <c r="AJ62" s="395">
        <f>SUMIFS('1_stopień'!$V$8:$V$591,'1_stopień'!$R$8:$R$591,D62,'1_stopień'!$AA$8:$AA$591,"CKZ Krotoszyn")</f>
        <v>0</v>
      </c>
      <c r="AK62" s="394">
        <f>SUMIFS('1_stopień'!$U$8:$U$591,'1_stopień'!$R$8:$R$591,D62,'1_stopień'!$AA$8:$AA$591,"CKZ Olkusz")</f>
        <v>0</v>
      </c>
      <c r="AL62" s="395">
        <f>SUMIFS('1_stopień'!$V$8:$V$591,'1_stopień'!$R$8:$R$591,D62,'1_stopień'!$AA$8:$AA$591,"CKZ Olkusz")</f>
        <v>0</v>
      </c>
      <c r="AM62" s="394">
        <f>SUMIFS('1_stopień'!$U$8:$U$591,'1_stopień'!$R$8:$R$591,D62,'1_stopień'!$AA$8:$AA$591,"CKZ Wschowa")</f>
        <v>0</v>
      </c>
      <c r="AN62" s="395">
        <f>SUMIFS('1_stopień'!$V$8:$V$591,'1_stopień'!$R$8:$R$591,D62,'1_stopień'!$AA$8:$AA$591,"CKZ Wschowa")</f>
        <v>0</v>
      </c>
      <c r="AO62" s="394">
        <f>SUMIFS('1_stopień'!$U$8:$U$591,'1_stopień'!$R$8:$R$591,D62,'1_stopień'!$AA$8:$AA$591,"CKZ Zielona Góra")</f>
        <v>0</v>
      </c>
      <c r="AP62" s="395">
        <f>SUMIFS('1_stopień'!$V$8:$V$591,'1_stopień'!$R$8:$R$591,D62,'1_stopień'!$AA$8:$AA$591,"CKZ Zielona Góra")</f>
        <v>0</v>
      </c>
      <c r="AQ62" s="394">
        <f>SUMIFS('1_stopień'!$U$8:$U$591,'1_stopień'!$R$8:$R$591,D62,'1_stopień'!$AA$8:$AA$591,"Rzemieślnicza Wałbrzych")</f>
        <v>0</v>
      </c>
      <c r="AR62" s="395">
        <f>SUMIFS('1_stopień'!$V$8:$V$591,'1_stopień'!$R$8:$R$591,D62,'1_stopień'!$AA$8:$AA$591,"Rzemieślnicza Wałbrzych")</f>
        <v>0</v>
      </c>
      <c r="AS62" s="394">
        <f>SUMIFS('1_stopień'!$U$8:$U$591,'1_stopień'!$R$8:$R$591,D62,'1_stopień'!$AA$8:$AA$591,"CKZ Mosina")</f>
        <v>0</v>
      </c>
      <c r="AT62" s="395">
        <f>SUMIFS('1_stopień'!$V$8:$V$591,'1_stopień'!$R$8:$R$591,D62,'1_stopień'!$AA$8:$AA$591,"CKZ Mosina")</f>
        <v>0</v>
      </c>
      <c r="AU62" s="394">
        <f>SUMIFS('1_stopień'!$U$8:$U$591,'1_stopień'!$R$8:$R$591,D62,'1_stopień'!$AA$8:$AA$591,"CKZ Słupsk")</f>
        <v>0</v>
      </c>
      <c r="AV62" s="395">
        <f>SUMIFS('1_stopień'!$V$8:$V$591,'1_stopień'!$R$8:$R$591,D62,'1_stopień'!$AA$8:$AA$591,"CKZ Słupsk")</f>
        <v>0</v>
      </c>
      <c r="AW62" s="394">
        <f>SUMIFS('1_stopień'!$U$8:$U$591,'1_stopień'!$R$8:$R$591,D62,'1_stopień'!$AA$8:$AA$591,"CKZ Opole")</f>
        <v>0</v>
      </c>
      <c r="AX62" s="395">
        <f>SUMIFS('1_stopień'!$V$8:$V$591,'1_stopień'!$R$8:$R$591,D62,'1_stopień'!$AA$8:$AA$591,"CKZ Opole")</f>
        <v>0</v>
      </c>
      <c r="AY62" s="394">
        <f>SUMIFS('1_stopień'!$U$8:$U$591,'1_stopień'!$R$8:$R$591,D62,'1_stopień'!$AA$8:$AA$591,"CKZ Nowy Targ")</f>
        <v>0</v>
      </c>
      <c r="AZ62" s="395">
        <f>SUMIFS('1_stopień'!$V$8:$V$591,'1_stopień'!$R$8:$R$591,D62,'1_stopień'!$AA$8:$AA$591,"CKZ Nowy Targ")</f>
        <v>0</v>
      </c>
      <c r="BA62" s="394">
        <f>SUMIFS('1_stopień'!$U$8:$U$591,'1_stopień'!$R$8:$R$591,D62,'1_stopień'!$AA$8:$AA$591,"Brzeg Dolny")</f>
        <v>0</v>
      </c>
      <c r="BB62" s="395">
        <f>SUMIFS('1_stopień'!$V$8:$V$591,'1_stopień'!$R$8:$R$591,D62,'1_stopień'!$AA$8:$AA$591,"Brzeg Dolny")</f>
        <v>0</v>
      </c>
      <c r="BC62" s="394">
        <f>SUMIFS('1_stopień'!$U$8:$U$591,'1_stopień'!$R$8:$R$591,D62,'1_stopień'!$AA$8:$AA$591,"CKZ Gniezno")</f>
        <v>0</v>
      </c>
      <c r="BD62" s="395">
        <f>SUMIFS('1_stopień'!$V$8:$V$591,'1_stopień'!$R$8:$R$591,D62,'1_stopień'!$AA$8:$AA$591,"CKZ Gniezno")</f>
        <v>0</v>
      </c>
      <c r="BE62" s="394">
        <f>SUMIFS('1_stopień'!$U$8:$U$591,'1_stopień'!$R$8:$R$591,D62,'1_stopień'!$AA$8:$AA$591,"CKZ Dębica")</f>
        <v>0</v>
      </c>
      <c r="BF62" s="395">
        <f>SUMIFS('1_stopień'!$V$8:$V$591,'1_stopień'!$R$8:$R$591,D62,'1_stopień'!$AA$8:$AA$591,"CKZ Dębicaica")</f>
        <v>0</v>
      </c>
      <c r="BG62" s="394">
        <f>SUMIFS('1_stopień'!$U$8:$U$591,'1_stopień'!$R$8:$R$591,D62,'1_stopień'!$AA$8:$AA$591,"CKZ Gliwice")</f>
        <v>0</v>
      </c>
      <c r="BH62" s="395">
        <f>SUMIFS('1_stopień'!$V$8:$V$591,'1_stopień'!$R$8:$R$591,D62,'1_stopień'!$AA$8:$AA$591,"CKZ Gliwice")</f>
        <v>0</v>
      </c>
      <c r="BI62" s="394">
        <f>SUMIFS('1_stopień'!$U$8:$U$591,'1_stopień'!$R$8:$R$591,D62,'1_stopień'!$AA$8:$AA$591,"szkoła")</f>
        <v>0</v>
      </c>
      <c r="BJ62" s="392">
        <f t="shared" si="2"/>
        <v>0</v>
      </c>
      <c r="BK62" s="182">
        <f t="shared" si="3"/>
        <v>0</v>
      </c>
    </row>
    <row r="63" spans="2:63" ht="22.5" hidden="1">
      <c r="B63" s="17" t="s">
        <v>523</v>
      </c>
      <c r="C63" s="18">
        <v>721104</v>
      </c>
      <c r="D63" s="18" t="s">
        <v>1019</v>
      </c>
      <c r="E63" s="17" t="s">
        <v>670</v>
      </c>
      <c r="F63" s="397">
        <f>SUMIF('1_stopień'!R$8:R$591,D63,'1_stopień'!U$8:U$591)</f>
        <v>0</v>
      </c>
      <c r="G63" s="394">
        <f>SUMIFS('1_stopień'!$U$8:$U$591,'1_stopień'!$R$8:$R$591,D63,'1_stopień'!$AA$8:$AA$591,"CKZ Bielawa")</f>
        <v>0</v>
      </c>
      <c r="H63" s="396">
        <f>SUMIFS('1_stopień'!$V$8:$V$591,'1_stopień'!$R$8:$R$591,D63,'1_stopień'!$AA$8:$AA$591,"CKZ Bielawa")</f>
        <v>0</v>
      </c>
      <c r="I63" s="394">
        <f>SUMIFS('1_stopień'!$U$8:$U$591,'1_stopień'!$R$8:$R$591,D63,'1_stopień'!$AA$8:$AA$591,"GCKZ Głogów")</f>
        <v>0</v>
      </c>
      <c r="J63" s="395">
        <f>SUMIFS('1_stopień'!$V$8:$V$591,'1_stopień'!$R$8:$R$591,D63,'1_stopień'!$AA$8:$AA$591,"GCKZ Głogów")</f>
        <v>0</v>
      </c>
      <c r="K63" s="394">
        <f>SUMIFS('1_stopień'!$U$8:$U$591,'1_stopień'!$R$8:$R$591,D63,'1_stopień'!$AA$8:$AA$591,"Jelenia Góra")</f>
        <v>0</v>
      </c>
      <c r="L63" s="395">
        <f>SUMIFS('1_stopień'!$V$8:$V$591,'1_stopień'!$R$8:$R$591,D63,'1_stopień'!$AA$8:$AA$591,"Jelenia Góra")</f>
        <v>0</v>
      </c>
      <c r="M63" s="394">
        <f>SUMIFS('1_stopień'!$U$8:$U$591,'1_stopień'!$R$8:$R$591,D63,'1_stopień'!$AA$8:$AA$591,"CKZ Wodzisław Śląski")</f>
        <v>0</v>
      </c>
      <c r="N63" s="395">
        <f>SUMIFS('1_stopień'!$V$8:$V$591,'1_stopień'!$R$8:$R$591,D63,'1_stopień'!$AA$8:$AA$591,"CKZ Wodzisłąw Śląski")</f>
        <v>0</v>
      </c>
      <c r="O63" s="394">
        <f>SUMIFS('1_stopień'!$U$8:$U$591,'1_stopień'!$R$8:$R$591,D63,'1_stopień'!$AA$8:$AA$591,"CKZ Kłodzko")</f>
        <v>0</v>
      </c>
      <c r="P63" s="395">
        <f>SUMIFS('1_stopień'!$V$8:$V$591,'1_stopień'!$R$8:$R$591,D63,'1_stopień'!$AA$8:$AA$591,"CKZ Kłodzko")</f>
        <v>0</v>
      </c>
      <c r="Q63" s="394">
        <f>SUMIFS('1_stopień'!$U$8:$U$591,'1_stopień'!$R$8:$R$591,D63,'1_stopień'!$AA$8:$AA$591,"CKZ Legnica")</f>
        <v>0</v>
      </c>
      <c r="R63" s="395">
        <f>SUMIFS('1_stopień'!$V$8:$V$591,'1_stopień'!$R$8:$R$591,D63,'1_stopień'!$AA$8:$AA$591,"CKZ Legnica")</f>
        <v>0</v>
      </c>
      <c r="S63" s="394">
        <f>SUMIFS('1_stopień'!$U$8:$U$591,'1_stopień'!$R$8:$R$591,D63,'1_stopień'!$AA$8:$AA$591,"CKZ Oleśnica")</f>
        <v>0</v>
      </c>
      <c r="T63" s="395">
        <f>SUMIFS('1_stopień'!$V$8:$V$591,'1_stopień'!$R$8:$R$591,D63,'1_stopień'!$AA$8:$AA$591,"CKZ Oleśnica")</f>
        <v>0</v>
      </c>
      <c r="U63" s="394">
        <f>SUMIFS('1_stopień'!$U$8:$U$591,'1_stopień'!$R$8:$R$591,D63,'1_stopień'!$AA$8:$AA$591,"CKZ Świdnica")</f>
        <v>0</v>
      </c>
      <c r="V63" s="395">
        <f>SUMIFS('1_stopień'!$V$8:$V$591,'1_stopień'!$R$8:$R$591,D63,'1_stopień'!$AA$8:$AA$591,"CKZ Świdnica")</f>
        <v>0</v>
      </c>
      <c r="W63" s="394">
        <f>SUMIFS('1_stopień'!$U$8:$U$591,'1_stopień'!$R$8:$R$591,D63,'1_stopień'!$AA$8:$AA$591,"CKZ Wołów")</f>
        <v>0</v>
      </c>
      <c r="X63" s="395">
        <f>SUMIFS('1_stopień'!$V$8:$V$591,'1_stopień'!$R$8:$R$591,D63,'1_stopień'!$AA$8:$AA$591,"CKZ Wołów")</f>
        <v>0</v>
      </c>
      <c r="Y63" s="394">
        <f>SUMIFS('1_stopień'!$U$8:$U$591,'1_stopień'!$R$8:$R$591,D63,'1_stopień'!$AA$8:$AA$591,"CKZ Ziębice")</f>
        <v>0</v>
      </c>
      <c r="Z63" s="395">
        <f>SUMIFS('1_stopień'!$V$8:$V$591,'1_stopień'!$R$8:$R$591,D63,'1_stopień'!$AA$8:$AA$591,"CKZ Ziębice")</f>
        <v>0</v>
      </c>
      <c r="AA63" s="394">
        <f>SUMIFS('1_stopień'!$U$8:$U$591,'1_stopień'!$R$8:$R$591,D63,'1_stopień'!$AA$8:$AA$591,"CKZ Dobrodzień")</f>
        <v>0</v>
      </c>
      <c r="AB63" s="395">
        <f>SUMIFS('1_stopień'!$V$8:$V$591,'1_stopień'!$R$8:$R$591,D63,'1_stopień'!$AA$8:$AA$591,"CKZ Dobrodzień")</f>
        <v>0</v>
      </c>
      <c r="AC63" s="394">
        <f>SUMIFS('1_stopień'!$U$8:$U$591,'1_stopień'!$R$8:$R$591,D63,'1_stopień'!$AA$8:$AA$591,"TOYOTA")</f>
        <v>0</v>
      </c>
      <c r="AD63" s="395">
        <f>SUMIFS('1_stopień'!$V$8:$V$591,'1_stopień'!$R$8:$R$591,D63,'1_stopień'!$AA$8:$AA$591,"TOYOTA")</f>
        <v>0</v>
      </c>
      <c r="AE63" s="394">
        <f>SUMIFS('1_stopień'!$U$8:$U$591,'1_stopień'!$R$8:$R$591,D63,'1_stopień'!$AA$8:$AA$591,"CKZ Kędzierzyn-Koźle")</f>
        <v>0</v>
      </c>
      <c r="AF63" s="395">
        <f>SUMIFS('1_stopień'!$V$8:$V$591,'1_stopień'!$R$8:$R$591,D63,'1_stopień'!$AA$8:$AA$591,"CKZ Kędzierzyn-Koźle")</f>
        <v>0</v>
      </c>
      <c r="AG63" s="394">
        <f>SUMIFS('1_stopień'!$U$8:$U$591,'1_stopień'!$R$8:$R$591,D63,'1_stopień'!$AA$8:$AA$591,"ZSB Bolesławiec")</f>
        <v>0</v>
      </c>
      <c r="AH63" s="395">
        <f>SUMIFS('1_stopień'!$V$8:$V$591,'1_stopień'!$R$8:$R$591,D63,'1_stopień'!$AA$8:$AA$591,"ZSB Bolesławiec")</f>
        <v>0</v>
      </c>
      <c r="AI63" s="394">
        <f>SUMIFS('1_stopień'!$U$8:$U$591,'1_stopień'!$R$8:$R$591,D63,'1_stopień'!$AA$8:$AA$591,"CKZ Krotoszyn")</f>
        <v>0</v>
      </c>
      <c r="AJ63" s="395">
        <f>SUMIFS('1_stopień'!$V$8:$V$591,'1_stopień'!$R$8:$R$591,D63,'1_stopień'!$AA$8:$AA$591,"CKZ Krotoszyn")</f>
        <v>0</v>
      </c>
      <c r="AK63" s="394">
        <f>SUMIFS('1_stopień'!$U$8:$U$591,'1_stopień'!$R$8:$R$591,D63,'1_stopień'!$AA$8:$AA$591,"CKZ Olkusz")</f>
        <v>0</v>
      </c>
      <c r="AL63" s="395">
        <f>SUMIFS('1_stopień'!$V$8:$V$591,'1_stopień'!$R$8:$R$591,D63,'1_stopień'!$AA$8:$AA$591,"CKZ Olkusz")</f>
        <v>0</v>
      </c>
      <c r="AM63" s="394">
        <f>SUMIFS('1_stopień'!$U$8:$U$591,'1_stopień'!$R$8:$R$591,D63,'1_stopień'!$AA$8:$AA$591,"CKZ Wschowa")</f>
        <v>0</v>
      </c>
      <c r="AN63" s="395">
        <f>SUMIFS('1_stopień'!$V$8:$V$591,'1_stopień'!$R$8:$R$591,D63,'1_stopień'!$AA$8:$AA$591,"CKZ Wschowa")</f>
        <v>0</v>
      </c>
      <c r="AO63" s="394">
        <f>SUMIFS('1_stopień'!$U$8:$U$591,'1_stopień'!$R$8:$R$591,D63,'1_stopień'!$AA$8:$AA$591,"CKZ Zielona Góra")</f>
        <v>0</v>
      </c>
      <c r="AP63" s="395">
        <f>SUMIFS('1_stopień'!$V$8:$V$591,'1_stopień'!$R$8:$R$591,D63,'1_stopień'!$AA$8:$AA$591,"CKZ Zielona Góra")</f>
        <v>0</v>
      </c>
      <c r="AQ63" s="394">
        <f>SUMIFS('1_stopień'!$U$8:$U$591,'1_stopień'!$R$8:$R$591,D63,'1_stopień'!$AA$8:$AA$591,"Rzemieślnicza Wałbrzych")</f>
        <v>0</v>
      </c>
      <c r="AR63" s="395">
        <f>SUMIFS('1_stopień'!$V$8:$V$591,'1_stopień'!$R$8:$R$591,D63,'1_stopień'!$AA$8:$AA$591,"Rzemieślnicza Wałbrzych")</f>
        <v>0</v>
      </c>
      <c r="AS63" s="394">
        <f>SUMIFS('1_stopień'!$U$8:$U$591,'1_stopień'!$R$8:$R$591,D63,'1_stopień'!$AA$8:$AA$591,"CKZ Mosina")</f>
        <v>0</v>
      </c>
      <c r="AT63" s="395">
        <f>SUMIFS('1_stopień'!$V$8:$V$591,'1_stopień'!$R$8:$R$591,D63,'1_stopień'!$AA$8:$AA$591,"CKZ Mosina")</f>
        <v>0</v>
      </c>
      <c r="AU63" s="394">
        <f>SUMIFS('1_stopień'!$U$8:$U$591,'1_stopień'!$R$8:$R$591,D63,'1_stopień'!$AA$8:$AA$591,"CKZ Słupsk")</f>
        <v>0</v>
      </c>
      <c r="AV63" s="395">
        <f>SUMIFS('1_stopień'!$V$8:$V$591,'1_stopień'!$R$8:$R$591,D63,'1_stopień'!$AA$8:$AA$591,"CKZ Słupsk")</f>
        <v>0</v>
      </c>
      <c r="AW63" s="394">
        <f>SUMIFS('1_stopień'!$U$8:$U$591,'1_stopień'!$R$8:$R$591,D63,'1_stopień'!$AA$8:$AA$591,"CKZ Opole")</f>
        <v>0</v>
      </c>
      <c r="AX63" s="395">
        <f>SUMIFS('1_stopień'!$V$8:$V$591,'1_stopień'!$R$8:$R$591,D63,'1_stopień'!$AA$8:$AA$591,"CKZ Opole")</f>
        <v>0</v>
      </c>
      <c r="AY63" s="394">
        <f>SUMIFS('1_stopień'!$U$8:$U$591,'1_stopień'!$R$8:$R$591,D63,'1_stopień'!$AA$8:$AA$591,"CKZ Nowy Targ")</f>
        <v>0</v>
      </c>
      <c r="AZ63" s="395">
        <f>SUMIFS('1_stopień'!$V$8:$V$591,'1_stopień'!$R$8:$R$591,D63,'1_stopień'!$AA$8:$AA$591,"CKZ Nowy Targ")</f>
        <v>0</v>
      </c>
      <c r="BA63" s="394">
        <f>SUMIFS('1_stopień'!$U$8:$U$591,'1_stopień'!$R$8:$R$591,D63,'1_stopień'!$AA$8:$AA$591,"Brzeg Dolny")</f>
        <v>0</v>
      </c>
      <c r="BB63" s="395">
        <f>SUMIFS('1_stopień'!$V$8:$V$591,'1_stopień'!$R$8:$R$591,D63,'1_stopień'!$AA$8:$AA$591,"Brzeg Dolny")</f>
        <v>0</v>
      </c>
      <c r="BC63" s="394">
        <f>SUMIFS('1_stopień'!$U$8:$U$591,'1_stopień'!$R$8:$R$591,D63,'1_stopień'!$AA$8:$AA$591,"CKZ Gniezno")</f>
        <v>0</v>
      </c>
      <c r="BD63" s="395">
        <f>SUMIFS('1_stopień'!$V$8:$V$591,'1_stopień'!$R$8:$R$591,D63,'1_stopień'!$AA$8:$AA$591,"CKZ Gniezno")</f>
        <v>0</v>
      </c>
      <c r="BE63" s="394">
        <f>SUMIFS('1_stopień'!$U$8:$U$591,'1_stopień'!$R$8:$R$591,D63,'1_stopień'!$AA$8:$AA$591,"CKZ Dębica")</f>
        <v>0</v>
      </c>
      <c r="BF63" s="395">
        <f>SUMIFS('1_stopień'!$V$8:$V$591,'1_stopień'!$R$8:$R$591,D63,'1_stopień'!$AA$8:$AA$591,"CKZ Dębicaica")</f>
        <v>0</v>
      </c>
      <c r="BG63" s="394">
        <f>SUMIFS('1_stopień'!$U$8:$U$591,'1_stopień'!$R$8:$R$591,D63,'1_stopień'!$AA$8:$AA$591,"CKZ Gliwice")</f>
        <v>0</v>
      </c>
      <c r="BH63" s="395">
        <f>SUMIFS('1_stopień'!$V$8:$V$591,'1_stopień'!$R$8:$R$591,D63,'1_stopień'!$AA$8:$AA$591,"CKZ Gliwice")</f>
        <v>0</v>
      </c>
      <c r="BI63" s="394">
        <f>SUMIFS('1_stopień'!$U$8:$U$591,'1_stopień'!$R$8:$R$591,D63,'1_stopień'!$AA$8:$AA$591,"szkoła")</f>
        <v>0</v>
      </c>
      <c r="BJ63" s="392">
        <f t="shared" si="2"/>
        <v>0</v>
      </c>
      <c r="BK63" s="182">
        <f t="shared" si="3"/>
        <v>0</v>
      </c>
    </row>
    <row r="64" spans="2:63" ht="22.5" hidden="1">
      <c r="B64" s="17" t="s">
        <v>524</v>
      </c>
      <c r="C64" s="18">
        <v>812107</v>
      </c>
      <c r="D64" s="18" t="s">
        <v>1020</v>
      </c>
      <c r="E64" s="17" t="s">
        <v>669</v>
      </c>
      <c r="F64" s="397">
        <f>SUMIF('1_stopień'!R$8:R$591,D64,'1_stopień'!U$8:U$591)</f>
        <v>0</v>
      </c>
      <c r="G64" s="394">
        <f>SUMIFS('1_stopień'!$U$8:$U$591,'1_stopień'!$R$8:$R$591,D64,'1_stopień'!$AA$8:$AA$591,"CKZ Bielawa")</f>
        <v>0</v>
      </c>
      <c r="H64" s="396">
        <f>SUMIFS('1_stopień'!$V$8:$V$591,'1_stopień'!$R$8:$R$591,D64,'1_stopień'!$AA$8:$AA$591,"CKZ Bielawa")</f>
        <v>0</v>
      </c>
      <c r="I64" s="394">
        <f>SUMIFS('1_stopień'!$U$8:$U$591,'1_stopień'!$R$8:$R$591,D64,'1_stopień'!$AA$8:$AA$591,"GCKZ Głogów")</f>
        <v>0</v>
      </c>
      <c r="J64" s="395">
        <f>SUMIFS('1_stopień'!$V$8:$V$591,'1_stopień'!$R$8:$R$591,D64,'1_stopień'!$AA$8:$AA$591,"GCKZ Głogów")</f>
        <v>0</v>
      </c>
      <c r="K64" s="394">
        <f>SUMIFS('1_stopień'!$U$8:$U$591,'1_stopień'!$R$8:$R$591,D64,'1_stopień'!$AA$8:$AA$591,"Jelenia Góra")</f>
        <v>0</v>
      </c>
      <c r="L64" s="395">
        <f>SUMIFS('1_stopień'!$V$8:$V$591,'1_stopień'!$R$8:$R$591,D64,'1_stopień'!$AA$8:$AA$591,"Jelenia Góra")</f>
        <v>0</v>
      </c>
      <c r="M64" s="394">
        <f>SUMIFS('1_stopień'!$U$8:$U$591,'1_stopień'!$R$8:$R$591,D64,'1_stopień'!$AA$8:$AA$591,"CKZ Wodzisław Śląski")</f>
        <v>0</v>
      </c>
      <c r="N64" s="395">
        <f>SUMIFS('1_stopień'!$V$8:$V$591,'1_stopień'!$R$8:$R$591,D64,'1_stopień'!$AA$8:$AA$591,"CKZ Wodzisłąw Śląski")</f>
        <v>0</v>
      </c>
      <c r="O64" s="394">
        <f>SUMIFS('1_stopień'!$U$8:$U$591,'1_stopień'!$R$8:$R$591,D64,'1_stopień'!$AA$8:$AA$591,"CKZ Kłodzko")</f>
        <v>0</v>
      </c>
      <c r="P64" s="395">
        <f>SUMIFS('1_stopień'!$V$8:$V$591,'1_stopień'!$R$8:$R$591,D64,'1_stopień'!$AA$8:$AA$591,"CKZ Kłodzko")</f>
        <v>0</v>
      </c>
      <c r="Q64" s="394">
        <f>SUMIFS('1_stopień'!$U$8:$U$591,'1_stopień'!$R$8:$R$591,D64,'1_stopień'!$AA$8:$AA$591,"CKZ Legnica")</f>
        <v>0</v>
      </c>
      <c r="R64" s="395">
        <f>SUMIFS('1_stopień'!$V$8:$V$591,'1_stopień'!$R$8:$R$591,D64,'1_stopień'!$AA$8:$AA$591,"CKZ Legnica")</f>
        <v>0</v>
      </c>
      <c r="S64" s="394">
        <f>SUMIFS('1_stopień'!$U$8:$U$591,'1_stopień'!$R$8:$R$591,D64,'1_stopień'!$AA$8:$AA$591,"CKZ Oleśnica")</f>
        <v>0</v>
      </c>
      <c r="T64" s="395">
        <f>SUMIFS('1_stopień'!$V$8:$V$591,'1_stopień'!$R$8:$R$591,D64,'1_stopień'!$AA$8:$AA$591,"CKZ Oleśnica")</f>
        <v>0</v>
      </c>
      <c r="U64" s="394">
        <f>SUMIFS('1_stopień'!$U$8:$U$591,'1_stopień'!$R$8:$R$591,D64,'1_stopień'!$AA$8:$AA$591,"CKZ Świdnica")</f>
        <v>0</v>
      </c>
      <c r="V64" s="395">
        <f>SUMIFS('1_stopień'!$V$8:$V$591,'1_stopień'!$R$8:$R$591,D64,'1_stopień'!$AA$8:$AA$591,"CKZ Świdnica")</f>
        <v>0</v>
      </c>
      <c r="W64" s="394">
        <f>SUMIFS('1_stopień'!$U$8:$U$591,'1_stopień'!$R$8:$R$591,D64,'1_stopień'!$AA$8:$AA$591,"CKZ Wołów")</f>
        <v>0</v>
      </c>
      <c r="X64" s="395">
        <f>SUMIFS('1_stopień'!$V$8:$V$591,'1_stopień'!$R$8:$R$591,D64,'1_stopień'!$AA$8:$AA$591,"CKZ Wołów")</f>
        <v>0</v>
      </c>
      <c r="Y64" s="394">
        <f>SUMIFS('1_stopień'!$U$8:$U$591,'1_stopień'!$R$8:$R$591,D64,'1_stopień'!$AA$8:$AA$591,"CKZ Ziębice")</f>
        <v>0</v>
      </c>
      <c r="Z64" s="395">
        <f>SUMIFS('1_stopień'!$V$8:$V$591,'1_stopień'!$R$8:$R$591,D64,'1_stopień'!$AA$8:$AA$591,"CKZ Ziębice")</f>
        <v>0</v>
      </c>
      <c r="AA64" s="394">
        <f>SUMIFS('1_stopień'!$U$8:$U$591,'1_stopień'!$R$8:$R$591,D64,'1_stopień'!$AA$8:$AA$591,"CKZ Dobrodzień")</f>
        <v>0</v>
      </c>
      <c r="AB64" s="395">
        <f>SUMIFS('1_stopień'!$V$8:$V$591,'1_stopień'!$R$8:$R$591,D64,'1_stopień'!$AA$8:$AA$591,"CKZ Dobrodzień")</f>
        <v>0</v>
      </c>
      <c r="AC64" s="394">
        <f>SUMIFS('1_stopień'!$U$8:$U$591,'1_stopień'!$R$8:$R$591,D64,'1_stopień'!$AA$8:$AA$591,"TOYOTA")</f>
        <v>0</v>
      </c>
      <c r="AD64" s="395">
        <f>SUMIFS('1_stopień'!$V$8:$V$591,'1_stopień'!$R$8:$R$591,D64,'1_stopień'!$AA$8:$AA$591,"TOYOTA")</f>
        <v>0</v>
      </c>
      <c r="AE64" s="394">
        <f>SUMIFS('1_stopień'!$U$8:$U$591,'1_stopień'!$R$8:$R$591,D64,'1_stopień'!$AA$8:$AA$591,"CKZ Kędzierzyn-Koźle")</f>
        <v>0</v>
      </c>
      <c r="AF64" s="395">
        <f>SUMIFS('1_stopień'!$V$8:$V$591,'1_stopień'!$R$8:$R$591,D64,'1_stopień'!$AA$8:$AA$591,"CKZ Kędzierzyn-Koźle")</f>
        <v>0</v>
      </c>
      <c r="AG64" s="394">
        <f>SUMIFS('1_stopień'!$U$8:$U$591,'1_stopień'!$R$8:$R$591,D64,'1_stopień'!$AA$8:$AA$591,"ZSB Bolesławiec")</f>
        <v>0</v>
      </c>
      <c r="AH64" s="395">
        <f>SUMIFS('1_stopień'!$V$8:$V$591,'1_stopień'!$R$8:$R$591,D64,'1_stopień'!$AA$8:$AA$591,"ZSB Bolesławiec")</f>
        <v>0</v>
      </c>
      <c r="AI64" s="394">
        <f>SUMIFS('1_stopień'!$U$8:$U$591,'1_stopień'!$R$8:$R$591,D64,'1_stopień'!$AA$8:$AA$591,"CKZ Krotoszyn")</f>
        <v>0</v>
      </c>
      <c r="AJ64" s="395">
        <f>SUMIFS('1_stopień'!$V$8:$V$591,'1_stopień'!$R$8:$R$591,D64,'1_stopień'!$AA$8:$AA$591,"CKZ Krotoszyn")</f>
        <v>0</v>
      </c>
      <c r="AK64" s="394">
        <f>SUMIFS('1_stopień'!$U$8:$U$591,'1_stopień'!$R$8:$R$591,D64,'1_stopień'!$AA$8:$AA$591,"CKZ Olkusz")</f>
        <v>0</v>
      </c>
      <c r="AL64" s="395">
        <f>SUMIFS('1_stopień'!$V$8:$V$591,'1_stopień'!$R$8:$R$591,D64,'1_stopień'!$AA$8:$AA$591,"CKZ Olkusz")</f>
        <v>0</v>
      </c>
      <c r="AM64" s="394">
        <f>SUMIFS('1_stopień'!$U$8:$U$591,'1_stopień'!$R$8:$R$591,D64,'1_stopień'!$AA$8:$AA$591,"CKZ Wschowa")</f>
        <v>0</v>
      </c>
      <c r="AN64" s="395">
        <f>SUMIFS('1_stopień'!$V$8:$V$591,'1_stopień'!$R$8:$R$591,D64,'1_stopień'!$AA$8:$AA$591,"CKZ Wschowa")</f>
        <v>0</v>
      </c>
      <c r="AO64" s="394">
        <f>SUMIFS('1_stopień'!$U$8:$U$591,'1_stopień'!$R$8:$R$591,D64,'1_stopień'!$AA$8:$AA$591,"CKZ Zielona Góra")</f>
        <v>0</v>
      </c>
      <c r="AP64" s="395">
        <f>SUMIFS('1_stopień'!$V$8:$V$591,'1_stopień'!$R$8:$R$591,D64,'1_stopień'!$AA$8:$AA$591,"CKZ Zielona Góra")</f>
        <v>0</v>
      </c>
      <c r="AQ64" s="394">
        <f>SUMIFS('1_stopień'!$U$8:$U$591,'1_stopień'!$R$8:$R$591,D64,'1_stopień'!$AA$8:$AA$591,"Rzemieślnicza Wałbrzych")</f>
        <v>0</v>
      </c>
      <c r="AR64" s="395">
        <f>SUMIFS('1_stopień'!$V$8:$V$591,'1_stopień'!$R$8:$R$591,D64,'1_stopień'!$AA$8:$AA$591,"Rzemieślnicza Wałbrzych")</f>
        <v>0</v>
      </c>
      <c r="AS64" s="394">
        <f>SUMIFS('1_stopień'!$U$8:$U$591,'1_stopień'!$R$8:$R$591,D64,'1_stopień'!$AA$8:$AA$591,"CKZ Mosina")</f>
        <v>0</v>
      </c>
      <c r="AT64" s="395">
        <f>SUMIFS('1_stopień'!$V$8:$V$591,'1_stopień'!$R$8:$R$591,D64,'1_stopień'!$AA$8:$AA$591,"CKZ Mosina")</f>
        <v>0</v>
      </c>
      <c r="AU64" s="394">
        <f>SUMIFS('1_stopień'!$U$8:$U$591,'1_stopień'!$R$8:$R$591,D64,'1_stopień'!$AA$8:$AA$591,"CKZ Słupsk")</f>
        <v>0</v>
      </c>
      <c r="AV64" s="395">
        <f>SUMIFS('1_stopień'!$V$8:$V$591,'1_stopień'!$R$8:$R$591,D64,'1_stopień'!$AA$8:$AA$591,"CKZ Słupsk")</f>
        <v>0</v>
      </c>
      <c r="AW64" s="394">
        <f>SUMIFS('1_stopień'!$U$8:$U$591,'1_stopień'!$R$8:$R$591,D64,'1_stopień'!$AA$8:$AA$591,"CKZ Opole")</f>
        <v>0</v>
      </c>
      <c r="AX64" s="395">
        <f>SUMIFS('1_stopień'!$V$8:$V$591,'1_stopień'!$R$8:$R$591,D64,'1_stopień'!$AA$8:$AA$591,"CKZ Opole")</f>
        <v>0</v>
      </c>
      <c r="AY64" s="394">
        <f>SUMIFS('1_stopień'!$U$8:$U$591,'1_stopień'!$R$8:$R$591,D64,'1_stopień'!$AA$8:$AA$591,"CKZ Nowy Targ")</f>
        <v>0</v>
      </c>
      <c r="AZ64" s="395">
        <f>SUMIFS('1_stopień'!$V$8:$V$591,'1_stopień'!$R$8:$R$591,D64,'1_stopień'!$AA$8:$AA$591,"CKZ Nowy Targ")</f>
        <v>0</v>
      </c>
      <c r="BA64" s="394">
        <f>SUMIFS('1_stopień'!$U$8:$U$591,'1_stopień'!$R$8:$R$591,D64,'1_stopień'!$AA$8:$AA$591,"Brzeg Dolny")</f>
        <v>0</v>
      </c>
      <c r="BB64" s="395">
        <f>SUMIFS('1_stopień'!$V$8:$V$591,'1_stopień'!$R$8:$R$591,D64,'1_stopień'!$AA$8:$AA$591,"Brzeg Dolny")</f>
        <v>0</v>
      </c>
      <c r="BC64" s="394">
        <f>SUMIFS('1_stopień'!$U$8:$U$591,'1_stopień'!$R$8:$R$591,D64,'1_stopień'!$AA$8:$AA$591,"CKZ Gniezno")</f>
        <v>0</v>
      </c>
      <c r="BD64" s="395">
        <f>SUMIFS('1_stopień'!$V$8:$V$591,'1_stopień'!$R$8:$R$591,D64,'1_stopień'!$AA$8:$AA$591,"CKZ Gniezno")</f>
        <v>0</v>
      </c>
      <c r="BE64" s="394">
        <f>SUMIFS('1_stopień'!$U$8:$U$591,'1_stopień'!$R$8:$R$591,D64,'1_stopień'!$AA$8:$AA$591,"CKZ Dębica")</f>
        <v>0</v>
      </c>
      <c r="BF64" s="395">
        <f>SUMIFS('1_stopień'!$V$8:$V$591,'1_stopień'!$R$8:$R$591,D64,'1_stopień'!$AA$8:$AA$591,"CKZ Dębicaica")</f>
        <v>0</v>
      </c>
      <c r="BG64" s="394">
        <f>SUMIFS('1_stopień'!$U$8:$U$591,'1_stopień'!$R$8:$R$591,D64,'1_stopień'!$AA$8:$AA$591,"CKZ Gliwice")</f>
        <v>0</v>
      </c>
      <c r="BH64" s="395">
        <f>SUMIFS('1_stopień'!$V$8:$V$591,'1_stopień'!$R$8:$R$591,D64,'1_stopień'!$AA$8:$AA$591,"CKZ Gliwice")</f>
        <v>0</v>
      </c>
      <c r="BI64" s="394">
        <f>SUMIFS('1_stopień'!$U$8:$U$591,'1_stopień'!$R$8:$R$591,D64,'1_stopień'!$AA$8:$AA$591,"szkoła")</f>
        <v>0</v>
      </c>
      <c r="BJ64" s="392">
        <f t="shared" si="2"/>
        <v>0</v>
      </c>
      <c r="BK64" s="182">
        <f t="shared" si="3"/>
        <v>0</v>
      </c>
    </row>
    <row r="65" spans="2:63" ht="22.5" hidden="1">
      <c r="B65" s="17" t="s">
        <v>525</v>
      </c>
      <c r="C65" s="18">
        <v>812122</v>
      </c>
      <c r="D65" s="18" t="s">
        <v>1021</v>
      </c>
      <c r="E65" s="17" t="s">
        <v>668</v>
      </c>
      <c r="F65" s="397">
        <f>SUMIF('1_stopień'!R$8:R$591,D65,'1_stopień'!U$8:U$591)</f>
        <v>0</v>
      </c>
      <c r="G65" s="394">
        <f>SUMIFS('1_stopień'!$U$8:$U$591,'1_stopień'!$R$8:$R$591,D65,'1_stopień'!$AA$8:$AA$591,"CKZ Bielawa")</f>
        <v>0</v>
      </c>
      <c r="H65" s="396">
        <f>SUMIFS('1_stopień'!$V$8:$V$591,'1_stopień'!$R$8:$R$591,D65,'1_stopień'!$AA$8:$AA$591,"CKZ Bielawa")</f>
        <v>0</v>
      </c>
      <c r="I65" s="394">
        <f>SUMIFS('1_stopień'!$U$8:$U$591,'1_stopień'!$R$8:$R$591,D65,'1_stopień'!$AA$8:$AA$591,"GCKZ Głogów")</f>
        <v>0</v>
      </c>
      <c r="J65" s="395">
        <f>SUMIFS('1_stopień'!$V$8:$V$591,'1_stopień'!$R$8:$R$591,D65,'1_stopień'!$AA$8:$AA$591,"GCKZ Głogów")</f>
        <v>0</v>
      </c>
      <c r="K65" s="394">
        <f>SUMIFS('1_stopień'!$U$8:$U$591,'1_stopień'!$R$8:$R$591,D65,'1_stopień'!$AA$8:$AA$591,"Jelenia Góra")</f>
        <v>0</v>
      </c>
      <c r="L65" s="395">
        <f>SUMIFS('1_stopień'!$V$8:$V$591,'1_stopień'!$R$8:$R$591,D65,'1_stopień'!$AA$8:$AA$591,"Jelenia Góra")</f>
        <v>0</v>
      </c>
      <c r="M65" s="394">
        <f>SUMIFS('1_stopień'!$U$8:$U$591,'1_stopień'!$R$8:$R$591,D65,'1_stopień'!$AA$8:$AA$591,"CKZ Wodzisław Śląski")</f>
        <v>0</v>
      </c>
      <c r="N65" s="395">
        <f>SUMIFS('1_stopień'!$V$8:$V$591,'1_stopień'!$R$8:$R$591,D65,'1_stopień'!$AA$8:$AA$591,"CKZ Wodzisłąw Śląski")</f>
        <v>0</v>
      </c>
      <c r="O65" s="394">
        <f>SUMIFS('1_stopień'!$U$8:$U$591,'1_stopień'!$R$8:$R$591,D65,'1_stopień'!$AA$8:$AA$591,"CKZ Kłodzko")</f>
        <v>0</v>
      </c>
      <c r="P65" s="395">
        <f>SUMIFS('1_stopień'!$V$8:$V$591,'1_stopień'!$R$8:$R$591,D65,'1_stopień'!$AA$8:$AA$591,"CKZ Kłodzko")</f>
        <v>0</v>
      </c>
      <c r="Q65" s="394">
        <f>SUMIFS('1_stopień'!$U$8:$U$591,'1_stopień'!$R$8:$R$591,D65,'1_stopień'!$AA$8:$AA$591,"CKZ Legnica")</f>
        <v>0</v>
      </c>
      <c r="R65" s="395">
        <f>SUMIFS('1_stopień'!$V$8:$V$591,'1_stopień'!$R$8:$R$591,D65,'1_stopień'!$AA$8:$AA$591,"CKZ Legnica")</f>
        <v>0</v>
      </c>
      <c r="S65" s="394">
        <f>SUMIFS('1_stopień'!$U$8:$U$591,'1_stopień'!$R$8:$R$591,D65,'1_stopień'!$AA$8:$AA$591,"CKZ Oleśnica")</f>
        <v>0</v>
      </c>
      <c r="T65" s="395">
        <f>SUMIFS('1_stopień'!$V$8:$V$591,'1_stopień'!$R$8:$R$591,D65,'1_stopień'!$AA$8:$AA$591,"CKZ Oleśnica")</f>
        <v>0</v>
      </c>
      <c r="U65" s="394">
        <f>SUMIFS('1_stopień'!$U$8:$U$591,'1_stopień'!$R$8:$R$591,D65,'1_stopień'!$AA$8:$AA$591,"CKZ Świdnica")</f>
        <v>0</v>
      </c>
      <c r="V65" s="395">
        <f>SUMIFS('1_stopień'!$V$8:$V$591,'1_stopień'!$R$8:$R$591,D65,'1_stopień'!$AA$8:$AA$591,"CKZ Świdnica")</f>
        <v>0</v>
      </c>
      <c r="W65" s="394">
        <f>SUMIFS('1_stopień'!$U$8:$U$591,'1_stopień'!$R$8:$R$591,D65,'1_stopień'!$AA$8:$AA$591,"CKZ Wołów")</f>
        <v>0</v>
      </c>
      <c r="X65" s="395">
        <f>SUMIFS('1_stopień'!$V$8:$V$591,'1_stopień'!$R$8:$R$591,D65,'1_stopień'!$AA$8:$AA$591,"CKZ Wołów")</f>
        <v>0</v>
      </c>
      <c r="Y65" s="394">
        <f>SUMIFS('1_stopień'!$U$8:$U$591,'1_stopień'!$R$8:$R$591,D65,'1_stopień'!$AA$8:$AA$591,"CKZ Ziębice")</f>
        <v>0</v>
      </c>
      <c r="Z65" s="395">
        <f>SUMIFS('1_stopień'!$V$8:$V$591,'1_stopień'!$R$8:$R$591,D65,'1_stopień'!$AA$8:$AA$591,"CKZ Ziębice")</f>
        <v>0</v>
      </c>
      <c r="AA65" s="394">
        <f>SUMIFS('1_stopień'!$U$8:$U$591,'1_stopień'!$R$8:$R$591,D65,'1_stopień'!$AA$8:$AA$591,"CKZ Dobrodzień")</f>
        <v>0</v>
      </c>
      <c r="AB65" s="395">
        <f>SUMIFS('1_stopień'!$V$8:$V$591,'1_stopień'!$R$8:$R$591,D65,'1_stopień'!$AA$8:$AA$591,"CKZ Dobrodzień")</f>
        <v>0</v>
      </c>
      <c r="AC65" s="394">
        <f>SUMIFS('1_stopień'!$U$8:$U$591,'1_stopień'!$R$8:$R$591,D65,'1_stopień'!$AA$8:$AA$591,"TOYOTA")</f>
        <v>0</v>
      </c>
      <c r="AD65" s="395">
        <f>SUMIFS('1_stopień'!$V$8:$V$591,'1_stopień'!$R$8:$R$591,D65,'1_stopień'!$AA$8:$AA$591,"TOYOTA")</f>
        <v>0</v>
      </c>
      <c r="AE65" s="394">
        <f>SUMIFS('1_stopień'!$U$8:$U$591,'1_stopień'!$R$8:$R$591,D65,'1_stopień'!$AA$8:$AA$591,"CKZ Kędzierzyn-Koźle")</f>
        <v>0</v>
      </c>
      <c r="AF65" s="395">
        <f>SUMIFS('1_stopień'!$V$8:$V$591,'1_stopień'!$R$8:$R$591,D65,'1_stopień'!$AA$8:$AA$591,"CKZ Kędzierzyn-Koźle")</f>
        <v>0</v>
      </c>
      <c r="AG65" s="394">
        <f>SUMIFS('1_stopień'!$U$8:$U$591,'1_stopień'!$R$8:$R$591,D65,'1_stopień'!$AA$8:$AA$591,"ZSB Bolesławiec")</f>
        <v>0</v>
      </c>
      <c r="AH65" s="395">
        <f>SUMIFS('1_stopień'!$V$8:$V$591,'1_stopień'!$R$8:$R$591,D65,'1_stopień'!$AA$8:$AA$591,"ZSB Bolesławiec")</f>
        <v>0</v>
      </c>
      <c r="AI65" s="394">
        <f>SUMIFS('1_stopień'!$U$8:$U$591,'1_stopień'!$R$8:$R$591,D65,'1_stopień'!$AA$8:$AA$591,"CKZ Krotoszyn")</f>
        <v>0</v>
      </c>
      <c r="AJ65" s="395">
        <f>SUMIFS('1_stopień'!$V$8:$V$591,'1_stopień'!$R$8:$R$591,D65,'1_stopień'!$AA$8:$AA$591,"CKZ Krotoszyn")</f>
        <v>0</v>
      </c>
      <c r="AK65" s="394">
        <f>SUMIFS('1_stopień'!$U$8:$U$591,'1_stopień'!$R$8:$R$591,D65,'1_stopień'!$AA$8:$AA$591,"CKZ Olkusz")</f>
        <v>0</v>
      </c>
      <c r="AL65" s="395">
        <f>SUMIFS('1_stopień'!$V$8:$V$591,'1_stopień'!$R$8:$R$591,D65,'1_stopień'!$AA$8:$AA$591,"CKZ Olkusz")</f>
        <v>0</v>
      </c>
      <c r="AM65" s="394">
        <f>SUMIFS('1_stopień'!$U$8:$U$591,'1_stopień'!$R$8:$R$591,D65,'1_stopień'!$AA$8:$AA$591,"CKZ Wschowa")</f>
        <v>0</v>
      </c>
      <c r="AN65" s="395">
        <f>SUMIFS('1_stopień'!$V$8:$V$591,'1_stopień'!$R$8:$R$591,D65,'1_stopień'!$AA$8:$AA$591,"CKZ Wschowa")</f>
        <v>0</v>
      </c>
      <c r="AO65" s="394">
        <f>SUMIFS('1_stopień'!$U$8:$U$591,'1_stopień'!$R$8:$R$591,D65,'1_stopień'!$AA$8:$AA$591,"CKZ Zielona Góra")</f>
        <v>0</v>
      </c>
      <c r="AP65" s="395">
        <f>SUMIFS('1_stopień'!$V$8:$V$591,'1_stopień'!$R$8:$R$591,D65,'1_stopień'!$AA$8:$AA$591,"CKZ Zielona Góra")</f>
        <v>0</v>
      </c>
      <c r="AQ65" s="394">
        <f>SUMIFS('1_stopień'!$U$8:$U$591,'1_stopień'!$R$8:$R$591,D65,'1_stopień'!$AA$8:$AA$591,"Rzemieślnicza Wałbrzych")</f>
        <v>0</v>
      </c>
      <c r="AR65" s="395">
        <f>SUMIFS('1_stopień'!$V$8:$V$591,'1_stopień'!$R$8:$R$591,D65,'1_stopień'!$AA$8:$AA$591,"Rzemieślnicza Wałbrzych")</f>
        <v>0</v>
      </c>
      <c r="AS65" s="394">
        <f>SUMIFS('1_stopień'!$U$8:$U$591,'1_stopień'!$R$8:$R$591,D65,'1_stopień'!$AA$8:$AA$591,"CKZ Mosina")</f>
        <v>0</v>
      </c>
      <c r="AT65" s="395">
        <f>SUMIFS('1_stopień'!$V$8:$V$591,'1_stopień'!$R$8:$R$591,D65,'1_stopień'!$AA$8:$AA$591,"CKZ Mosina")</f>
        <v>0</v>
      </c>
      <c r="AU65" s="394">
        <f>SUMIFS('1_stopień'!$U$8:$U$591,'1_stopień'!$R$8:$R$591,D65,'1_stopień'!$AA$8:$AA$591,"CKZ Słupsk")</f>
        <v>0</v>
      </c>
      <c r="AV65" s="395">
        <f>SUMIFS('1_stopień'!$V$8:$V$591,'1_stopień'!$R$8:$R$591,D65,'1_stopień'!$AA$8:$AA$591,"CKZ Słupsk")</f>
        <v>0</v>
      </c>
      <c r="AW65" s="394">
        <f>SUMIFS('1_stopień'!$U$8:$U$591,'1_stopień'!$R$8:$R$591,D65,'1_stopień'!$AA$8:$AA$591,"CKZ Opole")</f>
        <v>0</v>
      </c>
      <c r="AX65" s="395">
        <f>SUMIFS('1_stopień'!$V$8:$V$591,'1_stopień'!$R$8:$R$591,D65,'1_stopień'!$AA$8:$AA$591,"CKZ Opole")</f>
        <v>0</v>
      </c>
      <c r="AY65" s="394">
        <f>SUMIFS('1_stopień'!$U$8:$U$591,'1_stopień'!$R$8:$R$591,D65,'1_stopień'!$AA$8:$AA$591,"CKZ Nowy Targ")</f>
        <v>0</v>
      </c>
      <c r="AZ65" s="395">
        <f>SUMIFS('1_stopień'!$V$8:$V$591,'1_stopień'!$R$8:$R$591,D65,'1_stopień'!$AA$8:$AA$591,"CKZ Nowy Targ")</f>
        <v>0</v>
      </c>
      <c r="BA65" s="394">
        <f>SUMIFS('1_stopień'!$U$8:$U$591,'1_stopień'!$R$8:$R$591,D65,'1_stopień'!$AA$8:$AA$591,"Brzeg Dolny")</f>
        <v>0</v>
      </c>
      <c r="BB65" s="395">
        <f>SUMIFS('1_stopień'!$V$8:$V$591,'1_stopień'!$R$8:$R$591,D65,'1_stopień'!$AA$8:$AA$591,"Brzeg Dolny")</f>
        <v>0</v>
      </c>
      <c r="BC65" s="394">
        <f>SUMIFS('1_stopień'!$U$8:$U$591,'1_stopień'!$R$8:$R$591,D65,'1_stopień'!$AA$8:$AA$591,"CKZ Gniezno")</f>
        <v>0</v>
      </c>
      <c r="BD65" s="395">
        <f>SUMIFS('1_stopień'!$V$8:$V$591,'1_stopień'!$R$8:$R$591,D65,'1_stopień'!$AA$8:$AA$591,"CKZ Gniezno")</f>
        <v>0</v>
      </c>
      <c r="BE65" s="394">
        <f>SUMIFS('1_stopień'!$U$8:$U$591,'1_stopień'!$R$8:$R$591,D65,'1_stopień'!$AA$8:$AA$591,"CKZ Dębica")</f>
        <v>0</v>
      </c>
      <c r="BF65" s="395">
        <f>SUMIFS('1_stopień'!$V$8:$V$591,'1_stopień'!$R$8:$R$591,D65,'1_stopień'!$AA$8:$AA$591,"CKZ Dębicaica")</f>
        <v>0</v>
      </c>
      <c r="BG65" s="394">
        <f>SUMIFS('1_stopień'!$U$8:$U$591,'1_stopień'!$R$8:$R$591,D65,'1_stopień'!$AA$8:$AA$591,"CKZ Gliwice")</f>
        <v>0</v>
      </c>
      <c r="BH65" s="395">
        <f>SUMIFS('1_stopień'!$V$8:$V$591,'1_stopień'!$R$8:$R$591,D65,'1_stopień'!$AA$8:$AA$591,"CKZ Gliwice")</f>
        <v>0</v>
      </c>
      <c r="BI65" s="394">
        <f>SUMIFS('1_stopień'!$U$8:$U$591,'1_stopień'!$R$8:$R$591,D65,'1_stopień'!$AA$8:$AA$591,"szkoła")</f>
        <v>0</v>
      </c>
      <c r="BJ65" s="392">
        <f t="shared" si="2"/>
        <v>0</v>
      </c>
      <c r="BK65" s="182">
        <f t="shared" si="3"/>
        <v>0</v>
      </c>
    </row>
    <row r="66" spans="2:63" ht="33.75" hidden="1">
      <c r="B66" s="17" t="s">
        <v>76</v>
      </c>
      <c r="C66" s="18">
        <v>721306</v>
      </c>
      <c r="D66" s="18" t="s">
        <v>56</v>
      </c>
      <c r="E66" s="17" t="s">
        <v>667</v>
      </c>
      <c r="F66" s="397">
        <f>SUMIF('1_stopień'!R$8:R$591,D66,'1_stopień'!U$8:U$591)</f>
        <v>32</v>
      </c>
      <c r="G66" s="394">
        <f>SUMIFS('1_stopień'!$U$8:$U$591,'1_stopień'!$R$8:$R$591,D66,'1_stopień'!$AA$8:$AA$591,"CKZ Bielawa")</f>
        <v>0</v>
      </c>
      <c r="H66" s="396">
        <f>SUMIFS('1_stopień'!$V$8:$V$591,'1_stopień'!$R$8:$R$591,D66,'1_stopień'!$AA$8:$AA$591,"CKZ Bielawa")</f>
        <v>0</v>
      </c>
      <c r="I66" s="394">
        <f>SUMIFS('1_stopień'!$U$8:$U$591,'1_stopień'!$R$8:$R$591,D66,'1_stopień'!$AA$8:$AA$591,"GCKZ Głogów")</f>
        <v>0</v>
      </c>
      <c r="J66" s="395">
        <f>SUMIFS('1_stopień'!$V$8:$V$591,'1_stopień'!$R$8:$R$591,D66,'1_stopień'!$AA$8:$AA$591,"GCKZ Głogów")</f>
        <v>0</v>
      </c>
      <c r="K66" s="394">
        <f>SUMIFS('1_stopień'!$U$8:$U$591,'1_stopień'!$R$8:$R$591,D66,'1_stopień'!$AA$8:$AA$591,"Jelenia Góra")</f>
        <v>0</v>
      </c>
      <c r="L66" s="395">
        <f>SUMIFS('1_stopień'!$V$8:$V$591,'1_stopień'!$R$8:$R$591,D66,'1_stopień'!$AA$8:$AA$591,"Jelenia Góra")</f>
        <v>0</v>
      </c>
      <c r="M66" s="394">
        <f>SUMIFS('1_stopień'!$U$8:$U$591,'1_stopień'!$R$8:$R$591,D66,'1_stopień'!$AA$8:$AA$591,"CKZ Wodzisław Śląski")</f>
        <v>0</v>
      </c>
      <c r="N66" s="395">
        <f>SUMIFS('1_stopień'!$V$8:$V$591,'1_stopień'!$R$8:$R$591,D66,'1_stopień'!$AA$8:$AA$591,"CKZ Wodzisłąw Śląski")</f>
        <v>0</v>
      </c>
      <c r="O66" s="394">
        <f>SUMIFS('1_stopień'!$U$8:$U$591,'1_stopień'!$R$8:$R$591,D66,'1_stopień'!$AA$8:$AA$591,"CKZ Kłodzko")</f>
        <v>0</v>
      </c>
      <c r="P66" s="395">
        <f>SUMIFS('1_stopień'!$V$8:$V$591,'1_stopień'!$R$8:$R$591,D66,'1_stopień'!$AA$8:$AA$591,"CKZ Kłodzko")</f>
        <v>0</v>
      </c>
      <c r="Q66" s="394">
        <f>SUMIFS('1_stopień'!$U$8:$U$591,'1_stopień'!$R$8:$R$591,D66,'1_stopień'!$AA$8:$AA$591,"CKZ Legnica")</f>
        <v>0</v>
      </c>
      <c r="R66" s="395">
        <f>SUMIFS('1_stopień'!$V$8:$V$591,'1_stopień'!$R$8:$R$591,D66,'1_stopień'!$AA$8:$AA$591,"CKZ Legnica")</f>
        <v>0</v>
      </c>
      <c r="S66" s="394">
        <f>SUMIFS('1_stopień'!$U$8:$U$591,'1_stopień'!$R$8:$R$591,D66,'1_stopień'!$AA$8:$AA$591,"CKZ Oleśnica")</f>
        <v>0</v>
      </c>
      <c r="T66" s="395">
        <f>SUMIFS('1_stopień'!$V$8:$V$591,'1_stopień'!$R$8:$R$591,D66,'1_stopień'!$AA$8:$AA$591,"CKZ Oleśnica")</f>
        <v>0</v>
      </c>
      <c r="U66" s="405">
        <f>SUMIFS('1_stopień'!$U$8:$U$591,'1_stopień'!$R$8:$R$591,D66,'1_stopień'!$AA$8:$AA$591,"CKZ Świdnica")</f>
        <v>29</v>
      </c>
      <c r="V66" s="395">
        <f>SUMIFS('1_stopień'!$V$8:$V$591,'1_stopień'!$R$8:$R$591,D66,'1_stopień'!$AA$8:$AA$591,"CKZ Świdnica")</f>
        <v>0</v>
      </c>
      <c r="W66" s="394">
        <f>SUMIFS('1_stopień'!$U$8:$U$591,'1_stopień'!$R$8:$R$591,D66,'1_stopień'!$AA$8:$AA$591,"CKZ Wołów")</f>
        <v>0</v>
      </c>
      <c r="X66" s="395">
        <f>SUMIFS('1_stopień'!$V$8:$V$591,'1_stopień'!$R$8:$R$591,D66,'1_stopień'!$AA$8:$AA$591,"CKZ Wołów")</f>
        <v>0</v>
      </c>
      <c r="Y66" s="394">
        <f>SUMIFS('1_stopień'!$U$8:$U$591,'1_stopień'!$R$8:$R$591,D66,'1_stopień'!$AA$8:$AA$591,"CKZ Ziębice")</f>
        <v>0</v>
      </c>
      <c r="Z66" s="395">
        <f>SUMIFS('1_stopień'!$V$8:$V$591,'1_stopień'!$R$8:$R$591,D66,'1_stopień'!$AA$8:$AA$591,"CKZ Ziębice")</f>
        <v>0</v>
      </c>
      <c r="AA66" s="394">
        <f>SUMIFS('1_stopień'!$U$8:$U$591,'1_stopień'!$R$8:$R$591,D66,'1_stopień'!$AA$8:$AA$591,"CKZ Dobrodzień")</f>
        <v>0</v>
      </c>
      <c r="AB66" s="395">
        <f>SUMIFS('1_stopień'!$V$8:$V$591,'1_stopień'!$R$8:$R$591,D66,'1_stopień'!$AA$8:$AA$591,"CKZ Dobrodzień")</f>
        <v>0</v>
      </c>
      <c r="AC66" s="394">
        <f>SUMIFS('1_stopień'!$U$8:$U$591,'1_stopień'!$R$8:$R$591,D66,'1_stopień'!$AA$8:$AA$591,"TOYOTA")</f>
        <v>0</v>
      </c>
      <c r="AD66" s="395">
        <f>SUMIFS('1_stopień'!$V$8:$V$591,'1_stopień'!$R$8:$R$591,D66,'1_stopień'!$AA$8:$AA$591,"TOYOTA")</f>
        <v>0</v>
      </c>
      <c r="AE66" s="394">
        <f>SUMIFS('1_stopień'!$U$8:$U$591,'1_stopień'!$R$8:$R$591,D66,'1_stopień'!$AA$8:$AA$591,"CKZ Kędzierzyn-Koźle")</f>
        <v>0</v>
      </c>
      <c r="AF66" s="395">
        <f>SUMIFS('1_stopień'!$V$8:$V$591,'1_stopień'!$R$8:$R$591,D66,'1_stopień'!$AA$8:$AA$591,"CKZ Kędzierzyn-Koźle")</f>
        <v>0</v>
      </c>
      <c r="AG66" s="394">
        <f>SUMIFS('1_stopień'!$U$8:$U$591,'1_stopień'!$R$8:$R$591,D66,'1_stopień'!$AA$8:$AA$591,"ZSB Bolesławiec")</f>
        <v>0</v>
      </c>
      <c r="AH66" s="395">
        <f>SUMIFS('1_stopień'!$V$8:$V$591,'1_stopień'!$R$8:$R$591,D66,'1_stopień'!$AA$8:$AA$591,"ZSB Bolesławiec")</f>
        <v>0</v>
      </c>
      <c r="AI66" s="394">
        <f>SUMIFS('1_stopień'!$U$8:$U$591,'1_stopień'!$R$8:$R$591,D66,'1_stopień'!$AA$8:$AA$591,"CKZ Krotoszyn")</f>
        <v>0</v>
      </c>
      <c r="AJ66" s="395">
        <f>SUMIFS('1_stopień'!$V$8:$V$591,'1_stopień'!$R$8:$R$591,D66,'1_stopień'!$AA$8:$AA$591,"CKZ Krotoszyn")</f>
        <v>0</v>
      </c>
      <c r="AK66" s="394">
        <f>SUMIFS('1_stopień'!$U$8:$U$591,'1_stopień'!$R$8:$R$591,D66,'1_stopień'!$AA$8:$AA$591,"CKZ Olkusz")</f>
        <v>0</v>
      </c>
      <c r="AL66" s="395">
        <f>SUMIFS('1_stopień'!$V$8:$V$591,'1_stopień'!$R$8:$R$591,D66,'1_stopień'!$AA$8:$AA$591,"CKZ Olkusz")</f>
        <v>0</v>
      </c>
      <c r="AM66" s="394">
        <f>SUMIFS('1_stopień'!$U$8:$U$591,'1_stopień'!$R$8:$R$591,D66,'1_stopień'!$AA$8:$AA$591,"CKZ Wschowa")</f>
        <v>3</v>
      </c>
      <c r="AN66" s="395">
        <f>SUMIFS('1_stopień'!$V$8:$V$591,'1_stopień'!$R$8:$R$591,D66,'1_stopień'!$AA$8:$AA$591,"CKZ Wschowa")</f>
        <v>0</v>
      </c>
      <c r="AO66" s="394">
        <f>SUMIFS('1_stopień'!$U$8:$U$591,'1_stopień'!$R$8:$R$591,D66,'1_stopień'!$AA$8:$AA$591,"CKZ Zielona Góra")</f>
        <v>0</v>
      </c>
      <c r="AP66" s="395">
        <f>SUMIFS('1_stopień'!$V$8:$V$591,'1_stopień'!$R$8:$R$591,D66,'1_stopień'!$AA$8:$AA$591,"CKZ Zielona Góra")</f>
        <v>0</v>
      </c>
      <c r="AQ66" s="394">
        <f>SUMIFS('1_stopień'!$U$8:$U$591,'1_stopień'!$R$8:$R$591,D66,'1_stopień'!$AA$8:$AA$591,"Rzemieślnicza Wałbrzych")</f>
        <v>0</v>
      </c>
      <c r="AR66" s="395">
        <f>SUMIFS('1_stopień'!$V$8:$V$591,'1_stopień'!$R$8:$R$591,D66,'1_stopień'!$AA$8:$AA$591,"Rzemieślnicza Wałbrzych")</f>
        <v>0</v>
      </c>
      <c r="AS66" s="394">
        <f>SUMIFS('1_stopień'!$U$8:$U$591,'1_stopień'!$R$8:$R$591,D66,'1_stopień'!$AA$8:$AA$591,"CKZ Mosina")</f>
        <v>0</v>
      </c>
      <c r="AT66" s="395">
        <f>SUMIFS('1_stopień'!$V$8:$V$591,'1_stopień'!$R$8:$R$591,D66,'1_stopień'!$AA$8:$AA$591,"CKZ Mosina")</f>
        <v>0</v>
      </c>
      <c r="AU66" s="394">
        <f>SUMIFS('1_stopień'!$U$8:$U$591,'1_stopień'!$R$8:$R$591,D66,'1_stopień'!$AA$8:$AA$591,"CKZ Słupsk")</f>
        <v>0</v>
      </c>
      <c r="AV66" s="395">
        <f>SUMIFS('1_stopień'!$V$8:$V$591,'1_stopień'!$R$8:$R$591,D66,'1_stopień'!$AA$8:$AA$591,"CKZ Słupsk")</f>
        <v>0</v>
      </c>
      <c r="AW66" s="394">
        <f>SUMIFS('1_stopień'!$U$8:$U$591,'1_stopień'!$R$8:$R$591,D66,'1_stopień'!$AA$8:$AA$591,"CKZ Opole")</f>
        <v>0</v>
      </c>
      <c r="AX66" s="395">
        <f>SUMIFS('1_stopień'!$V$8:$V$591,'1_stopień'!$R$8:$R$591,D66,'1_stopień'!$AA$8:$AA$591,"CKZ Opole")</f>
        <v>0</v>
      </c>
      <c r="AY66" s="394">
        <f>SUMIFS('1_stopień'!$U$8:$U$591,'1_stopień'!$R$8:$R$591,D66,'1_stopień'!$AA$8:$AA$591,"CKZ Nowy Targ")</f>
        <v>0</v>
      </c>
      <c r="AZ66" s="395">
        <f>SUMIFS('1_stopień'!$V$8:$V$591,'1_stopień'!$R$8:$R$591,D66,'1_stopień'!$AA$8:$AA$591,"CKZ Nowy Targ")</f>
        <v>0</v>
      </c>
      <c r="BA66" s="394">
        <f>SUMIFS('1_stopień'!$U$8:$U$591,'1_stopień'!$R$8:$R$591,D66,'1_stopień'!$AA$8:$AA$591,"Brzeg Dolny")</f>
        <v>0</v>
      </c>
      <c r="BB66" s="395">
        <f>SUMIFS('1_stopień'!$V$8:$V$591,'1_stopień'!$R$8:$R$591,D66,'1_stopień'!$AA$8:$AA$591,"Brzeg Dolny")</f>
        <v>0</v>
      </c>
      <c r="BC66" s="394">
        <f>SUMIFS('1_stopień'!$U$8:$U$591,'1_stopień'!$R$8:$R$591,D66,'1_stopień'!$AA$8:$AA$591,"CKZ Gniezno")</f>
        <v>0</v>
      </c>
      <c r="BD66" s="395">
        <f>SUMIFS('1_stopień'!$V$8:$V$591,'1_stopień'!$R$8:$R$591,D66,'1_stopień'!$AA$8:$AA$591,"CKZ Gniezno")</f>
        <v>0</v>
      </c>
      <c r="BE66" s="394">
        <f>SUMIFS('1_stopień'!$U$8:$U$591,'1_stopień'!$R$8:$R$591,D66,'1_stopień'!$AA$8:$AA$591,"CKZ Dębica")</f>
        <v>0</v>
      </c>
      <c r="BF66" s="395">
        <f>SUMIFS('1_stopień'!$V$8:$V$591,'1_stopień'!$R$8:$R$591,D66,'1_stopień'!$AA$8:$AA$591,"CKZ Dębicaica")</f>
        <v>0</v>
      </c>
      <c r="BG66" s="394">
        <f>SUMIFS('1_stopień'!$U$8:$U$591,'1_stopień'!$R$8:$R$591,D66,'1_stopień'!$AA$8:$AA$591,"CKZ Gliwice")</f>
        <v>0</v>
      </c>
      <c r="BH66" s="395">
        <f>SUMIFS('1_stopień'!$V$8:$V$591,'1_stopień'!$R$8:$R$591,D66,'1_stopień'!$AA$8:$AA$591,"CKZ Gliwice")</f>
        <v>0</v>
      </c>
      <c r="BI66" s="394">
        <f>SUMIFS('1_stopień'!$U$8:$U$591,'1_stopień'!$R$8:$R$591,D66,'1_stopień'!$AA$8:$AA$591,"szkoła")</f>
        <v>0</v>
      </c>
      <c r="BJ66" s="392">
        <f t="shared" si="2"/>
        <v>32</v>
      </c>
      <c r="BK66" s="182">
        <f t="shared" si="3"/>
        <v>0</v>
      </c>
    </row>
    <row r="67" spans="2:63" ht="21" hidden="1" customHeight="1">
      <c r="B67" s="17" t="s">
        <v>69</v>
      </c>
      <c r="C67" s="18">
        <v>741203</v>
      </c>
      <c r="D67" s="18" t="s">
        <v>57</v>
      </c>
      <c r="E67" s="17" t="s">
        <v>666</v>
      </c>
      <c r="F67" s="397">
        <f>SUMIF('1_stopień'!R$8:R$591,D67,'1_stopień'!U$8:U$591)</f>
        <v>34</v>
      </c>
      <c r="G67" s="394">
        <f>SUMIFS('1_stopień'!$U$8:$U$591,'1_stopień'!$R$8:$R$591,D67,'1_stopień'!$AA$8:$AA$591,"CKZ Bielawa")</f>
        <v>0</v>
      </c>
      <c r="H67" s="396">
        <f>SUMIFS('1_stopień'!$V$8:$V$591,'1_stopień'!$R$8:$R$591,D67,'1_stopień'!$AA$8:$AA$591,"CKZ Bielawa")</f>
        <v>0</v>
      </c>
      <c r="I67" s="394">
        <f>SUMIFS('1_stopień'!$U$8:$U$591,'1_stopień'!$R$8:$R$591,D67,'1_stopień'!$AA$8:$AA$591,"GCKZ Głogów")</f>
        <v>0</v>
      </c>
      <c r="J67" s="395">
        <f>SUMIFS('1_stopień'!$V$8:$V$591,'1_stopień'!$R$8:$R$591,D67,'1_stopień'!$AA$8:$AA$591,"GCKZ Głogów")</f>
        <v>0</v>
      </c>
      <c r="K67" s="394">
        <f>SUMIFS('1_stopień'!$U$8:$U$591,'1_stopień'!$R$8:$R$591,D67,'1_stopień'!$AA$8:$AA$591,"Jelenia Góra")</f>
        <v>0</v>
      </c>
      <c r="L67" s="395">
        <f>SUMIFS('1_stopień'!$V$8:$V$591,'1_stopień'!$R$8:$R$591,D67,'1_stopień'!$AA$8:$AA$591,"Jelenia Góra")</f>
        <v>0</v>
      </c>
      <c r="M67" s="394">
        <f>SUMIFS('1_stopień'!$U$8:$U$591,'1_stopień'!$R$8:$R$591,D67,'1_stopień'!$AA$8:$AA$591,"CKZ Wodzisław Śląski")</f>
        <v>0</v>
      </c>
      <c r="N67" s="395">
        <f>SUMIFS('1_stopień'!$V$8:$V$591,'1_stopień'!$R$8:$R$591,D67,'1_stopień'!$AA$8:$AA$591,"CKZ Wodzisłąw Śląski")</f>
        <v>0</v>
      </c>
      <c r="O67" s="394">
        <f>SUMIFS('1_stopień'!$U$8:$U$591,'1_stopień'!$R$8:$R$591,D67,'1_stopień'!$AA$8:$AA$591,"CKZ Kłodzko")</f>
        <v>0</v>
      </c>
      <c r="P67" s="395">
        <f>SUMIFS('1_stopień'!$V$8:$V$591,'1_stopień'!$R$8:$R$591,D67,'1_stopień'!$AA$8:$AA$591,"CKZ Kłodzko")</f>
        <v>0</v>
      </c>
      <c r="Q67" s="394">
        <f>SUMIFS('1_stopień'!$U$8:$U$591,'1_stopień'!$R$8:$R$591,D67,'1_stopień'!$AA$8:$AA$591,"CKZ Legnica")</f>
        <v>0</v>
      </c>
      <c r="R67" s="395">
        <f>SUMIFS('1_stopień'!$V$8:$V$591,'1_stopień'!$R$8:$R$591,D67,'1_stopień'!$AA$8:$AA$591,"CKZ Legnica")</f>
        <v>0</v>
      </c>
      <c r="S67" s="394">
        <f>SUMIFS('1_stopień'!$U$8:$U$591,'1_stopień'!$R$8:$R$591,D67,'1_stopień'!$AA$8:$AA$591,"CKZ Oleśnica")</f>
        <v>0</v>
      </c>
      <c r="T67" s="395">
        <f>SUMIFS('1_stopień'!$V$8:$V$591,'1_stopień'!$R$8:$R$591,D67,'1_stopień'!$AA$8:$AA$591,"CKZ Oleśnica")</f>
        <v>0</v>
      </c>
      <c r="U67" s="394">
        <f>SUMIFS('1_stopień'!$U$8:$U$591,'1_stopień'!$R$8:$R$591,D67,'1_stopień'!$AA$8:$AA$591,"CKZ Świdnica")</f>
        <v>0</v>
      </c>
      <c r="V67" s="395">
        <f>SUMIFS('1_stopień'!$V$8:$V$591,'1_stopień'!$R$8:$R$591,D67,'1_stopień'!$AA$8:$AA$591,"CKZ Świdnica")</f>
        <v>0</v>
      </c>
      <c r="W67" s="394">
        <f>SUMIFS('1_stopień'!$U$8:$U$591,'1_stopień'!$R$8:$R$591,D67,'1_stopień'!$AA$8:$AA$591,"CKZ Wołów")</f>
        <v>0</v>
      </c>
      <c r="X67" s="395">
        <f>SUMIFS('1_stopień'!$V$8:$V$591,'1_stopień'!$R$8:$R$591,D67,'1_stopień'!$AA$8:$AA$591,"CKZ Wołów")</f>
        <v>0</v>
      </c>
      <c r="Y67" s="394">
        <f>SUMIFS('1_stopień'!$U$8:$U$591,'1_stopień'!$R$8:$R$591,D67,'1_stopień'!$AA$8:$AA$591,"CKZ Ziębice")</f>
        <v>0</v>
      </c>
      <c r="Z67" s="395">
        <f>SUMIFS('1_stopień'!$V$8:$V$591,'1_stopień'!$R$8:$R$591,D67,'1_stopień'!$AA$8:$AA$591,"CKZ Ziębice")</f>
        <v>0</v>
      </c>
      <c r="AA67" s="394">
        <f>SUMIFS('1_stopień'!$U$8:$U$591,'1_stopień'!$R$8:$R$591,D67,'1_stopień'!$AA$8:$AA$591,"CKZ Dobrodzień")</f>
        <v>0</v>
      </c>
      <c r="AB67" s="395">
        <f>SUMIFS('1_stopień'!$V$8:$V$591,'1_stopień'!$R$8:$R$591,D67,'1_stopień'!$AA$8:$AA$591,"CKZ Dobrodzień")</f>
        <v>0</v>
      </c>
      <c r="AC67" s="394">
        <f>SUMIFS('1_stopień'!$U$8:$U$591,'1_stopień'!$R$8:$R$591,D67,'1_stopień'!$AA$8:$AA$591,"TOYOTA")</f>
        <v>0</v>
      </c>
      <c r="AD67" s="395">
        <f>SUMIFS('1_stopień'!$V$8:$V$591,'1_stopień'!$R$8:$R$591,D67,'1_stopień'!$AA$8:$AA$591,"TOYOTA")</f>
        <v>0</v>
      </c>
      <c r="AE67" s="394">
        <f>SUMIFS('1_stopień'!$U$8:$U$591,'1_stopień'!$R$8:$R$591,D67,'1_stopień'!$AA$8:$AA$591,"CKZ Kędzierzyn-Koźle")</f>
        <v>0</v>
      </c>
      <c r="AF67" s="395">
        <f>SUMIFS('1_stopień'!$V$8:$V$591,'1_stopień'!$R$8:$R$591,D67,'1_stopień'!$AA$8:$AA$591,"CKZ Kędzierzyn-Koźle")</f>
        <v>0</v>
      </c>
      <c r="AG67" s="394">
        <f>SUMIFS('1_stopień'!$U$8:$U$591,'1_stopień'!$R$8:$R$591,D67,'1_stopień'!$AA$8:$AA$591,"ZSB Bolesławiec")</f>
        <v>0</v>
      </c>
      <c r="AH67" s="395">
        <f>SUMIFS('1_stopień'!$V$8:$V$591,'1_stopień'!$R$8:$R$591,D67,'1_stopień'!$AA$8:$AA$591,"ZSB Bolesławiec")</f>
        <v>0</v>
      </c>
      <c r="AI67" s="394">
        <f>SUMIFS('1_stopień'!$U$8:$U$591,'1_stopień'!$R$8:$R$591,D67,'1_stopień'!$AA$8:$AA$591,"CKZ Krotoszyn")</f>
        <v>1</v>
      </c>
      <c r="AJ67" s="395">
        <f>SUMIFS('1_stopień'!$V$8:$V$591,'1_stopień'!$R$8:$R$591,D67,'1_stopień'!$AA$8:$AA$591,"CKZ Krotoszyn")</f>
        <v>0</v>
      </c>
      <c r="AK67" s="394">
        <f>SUMIFS('1_stopień'!$U$8:$U$591,'1_stopień'!$R$8:$R$591,D67,'1_stopień'!$AA$8:$AA$591,"CKZ Olkusz")</f>
        <v>0</v>
      </c>
      <c r="AL67" s="395">
        <f>SUMIFS('1_stopień'!$V$8:$V$591,'1_stopień'!$R$8:$R$591,D67,'1_stopień'!$AA$8:$AA$591,"CKZ Olkusz")</f>
        <v>0</v>
      </c>
      <c r="AM67" s="394">
        <f>SUMIFS('1_stopień'!$U$8:$U$591,'1_stopień'!$R$8:$R$591,D67,'1_stopień'!$AA$8:$AA$591,"CKZ Wschowa")</f>
        <v>33</v>
      </c>
      <c r="AN67" s="395">
        <f>SUMIFS('1_stopień'!$V$8:$V$591,'1_stopień'!$R$8:$R$591,D67,'1_stopień'!$AA$8:$AA$591,"CKZ Wschowa")</f>
        <v>0</v>
      </c>
      <c r="AO67" s="394">
        <f>SUMIFS('1_stopień'!$U$8:$U$591,'1_stopień'!$R$8:$R$591,D67,'1_stopień'!$AA$8:$AA$591,"CKZ Zielona Góra")</f>
        <v>0</v>
      </c>
      <c r="AP67" s="395">
        <f>SUMIFS('1_stopień'!$V$8:$V$591,'1_stopień'!$R$8:$R$591,D67,'1_stopień'!$AA$8:$AA$591,"CKZ Zielona Góra")</f>
        <v>0</v>
      </c>
      <c r="AQ67" s="394">
        <f>SUMIFS('1_stopień'!$U$8:$U$591,'1_stopień'!$R$8:$R$591,D67,'1_stopień'!$AA$8:$AA$591,"Rzemieślnicza Wałbrzych")</f>
        <v>0</v>
      </c>
      <c r="AR67" s="395">
        <f>SUMIFS('1_stopień'!$V$8:$V$591,'1_stopień'!$R$8:$R$591,D67,'1_stopień'!$AA$8:$AA$591,"Rzemieślnicza Wałbrzych")</f>
        <v>0</v>
      </c>
      <c r="AS67" s="394">
        <f>SUMIFS('1_stopień'!$U$8:$U$591,'1_stopień'!$R$8:$R$591,D67,'1_stopień'!$AA$8:$AA$591,"CKZ Mosina")</f>
        <v>0</v>
      </c>
      <c r="AT67" s="395">
        <f>SUMIFS('1_stopień'!$V$8:$V$591,'1_stopień'!$R$8:$R$591,D67,'1_stopień'!$AA$8:$AA$591,"CKZ Mosina")</f>
        <v>0</v>
      </c>
      <c r="AU67" s="394">
        <f>SUMIFS('1_stopień'!$U$8:$U$591,'1_stopień'!$R$8:$R$591,D67,'1_stopień'!$AA$8:$AA$591,"CKZ Słupsk")</f>
        <v>0</v>
      </c>
      <c r="AV67" s="395">
        <f>SUMIFS('1_stopień'!$V$8:$V$591,'1_stopień'!$R$8:$R$591,D67,'1_stopień'!$AA$8:$AA$591,"CKZ Słupsk")</f>
        <v>0</v>
      </c>
      <c r="AW67" s="394">
        <f>SUMIFS('1_stopień'!$U$8:$U$591,'1_stopień'!$R$8:$R$591,D67,'1_stopień'!$AA$8:$AA$591,"CKZ Opole")</f>
        <v>0</v>
      </c>
      <c r="AX67" s="395">
        <f>SUMIFS('1_stopień'!$V$8:$V$591,'1_stopień'!$R$8:$R$591,D67,'1_stopień'!$AA$8:$AA$591,"CKZ Opole")</f>
        <v>0</v>
      </c>
      <c r="AY67" s="394">
        <f>SUMIFS('1_stopień'!$U$8:$U$591,'1_stopień'!$R$8:$R$591,D67,'1_stopień'!$AA$8:$AA$591,"CKZ Nowy Targ")</f>
        <v>0</v>
      </c>
      <c r="AZ67" s="395">
        <f>SUMIFS('1_stopień'!$V$8:$V$591,'1_stopień'!$R$8:$R$591,D67,'1_stopień'!$AA$8:$AA$591,"CKZ Nowy Targ")</f>
        <v>0</v>
      </c>
      <c r="BA67" s="394">
        <f>SUMIFS('1_stopień'!$U$8:$U$591,'1_stopień'!$R$8:$R$591,D67,'1_stopień'!$AA$8:$AA$591,"Brzeg Dolny")</f>
        <v>0</v>
      </c>
      <c r="BB67" s="395">
        <f>SUMIFS('1_stopień'!$V$8:$V$591,'1_stopień'!$R$8:$R$591,D67,'1_stopień'!$AA$8:$AA$591,"Brzeg Dolny")</f>
        <v>0</v>
      </c>
      <c r="BC67" s="394">
        <f>SUMIFS('1_stopień'!$U$8:$U$591,'1_stopień'!$R$8:$R$591,D67,'1_stopień'!$AA$8:$AA$591,"CKZ Gniezno")</f>
        <v>0</v>
      </c>
      <c r="BD67" s="395">
        <f>SUMIFS('1_stopień'!$V$8:$V$591,'1_stopień'!$R$8:$R$591,D67,'1_stopień'!$AA$8:$AA$591,"CKZ Gniezno")</f>
        <v>0</v>
      </c>
      <c r="BE67" s="394">
        <f>SUMIFS('1_stopień'!$U$8:$U$591,'1_stopień'!$R$8:$R$591,D67,'1_stopień'!$AA$8:$AA$591,"CKZ Dębica")</f>
        <v>0</v>
      </c>
      <c r="BF67" s="395">
        <f>SUMIFS('1_stopień'!$V$8:$V$591,'1_stopień'!$R$8:$R$591,D67,'1_stopień'!$AA$8:$AA$591,"CKZ Dębicaica")</f>
        <v>0</v>
      </c>
      <c r="BG67" s="394">
        <f>SUMIFS('1_stopień'!$U$8:$U$591,'1_stopień'!$R$8:$R$591,D67,'1_stopień'!$AA$8:$AA$591,"CKZ Gliwice")</f>
        <v>0</v>
      </c>
      <c r="BH67" s="395">
        <f>SUMIFS('1_stopień'!$V$8:$V$591,'1_stopień'!$R$8:$R$591,D67,'1_stopień'!$AA$8:$AA$591,"CKZ Gliwice")</f>
        <v>0</v>
      </c>
      <c r="BI67" s="394">
        <f>SUMIFS('1_stopień'!$U$8:$U$591,'1_stopień'!$R$8:$R$591,D67,'1_stopień'!$AA$8:$AA$591,"szkoła")</f>
        <v>0</v>
      </c>
      <c r="BJ67" s="392">
        <f t="shared" si="2"/>
        <v>34</v>
      </c>
      <c r="BK67" s="182">
        <f t="shared" si="3"/>
        <v>0</v>
      </c>
    </row>
    <row r="68" spans="2:63" ht="22.5" hidden="1">
      <c r="B68" s="17" t="s">
        <v>192</v>
      </c>
      <c r="C68" s="18">
        <v>713203</v>
      </c>
      <c r="D68" s="18" t="s">
        <v>59</v>
      </c>
      <c r="E68" s="17" t="s">
        <v>665</v>
      </c>
      <c r="F68" s="397">
        <f>SUMIF('1_stopień'!R$8:R$591,D68,'1_stopień'!U$8:U$591)</f>
        <v>34</v>
      </c>
      <c r="G68" s="394">
        <f>SUMIFS('1_stopień'!$U$8:$U$591,'1_stopień'!$R$8:$R$591,D68,'1_stopień'!$AA$8:$AA$591,"CKZ Bielawa")</f>
        <v>0</v>
      </c>
      <c r="H68" s="396">
        <f>SUMIFS('1_stopień'!$V$8:$V$591,'1_stopień'!$R$8:$R$591,D68,'1_stopień'!$AA$8:$AA$591,"CKZ Bielawa")</f>
        <v>0</v>
      </c>
      <c r="I68" s="394">
        <f>SUMIFS('1_stopień'!$U$8:$U$591,'1_stopień'!$R$8:$R$591,D68,'1_stopień'!$AA$8:$AA$591,"GCKZ Głogów")</f>
        <v>0</v>
      </c>
      <c r="J68" s="395">
        <f>SUMIFS('1_stopień'!$V$8:$V$591,'1_stopień'!$R$8:$R$591,D68,'1_stopień'!$AA$8:$AA$591,"GCKZ Głogów")</f>
        <v>0</v>
      </c>
      <c r="K68" s="394">
        <f>SUMIFS('1_stopień'!$U$8:$U$591,'1_stopień'!$R$8:$R$591,D68,'1_stopień'!$AA$8:$AA$591,"Jelenia Góra")</f>
        <v>0</v>
      </c>
      <c r="L68" s="395">
        <f>SUMIFS('1_stopień'!$V$8:$V$591,'1_stopień'!$R$8:$R$591,D68,'1_stopień'!$AA$8:$AA$591,"Jelenia Góra")</f>
        <v>0</v>
      </c>
      <c r="M68" s="394">
        <f>SUMIFS('1_stopień'!$U$8:$U$591,'1_stopień'!$R$8:$R$591,D68,'1_stopień'!$AA$8:$AA$591,"CKZ Wodzisław Śląski")</f>
        <v>0</v>
      </c>
      <c r="N68" s="395">
        <f>SUMIFS('1_stopień'!$V$8:$V$591,'1_stopień'!$R$8:$R$591,D68,'1_stopień'!$AA$8:$AA$591,"CKZ Wodzisłąw Śląski")</f>
        <v>0</v>
      </c>
      <c r="O68" s="394">
        <f>SUMIFS('1_stopień'!$U$8:$U$591,'1_stopień'!$R$8:$R$591,D68,'1_stopień'!$AA$8:$AA$591,"CKZ Kłodzko")</f>
        <v>0</v>
      </c>
      <c r="P68" s="395">
        <f>SUMIFS('1_stopień'!$V$8:$V$591,'1_stopień'!$R$8:$R$591,D68,'1_stopień'!$AA$8:$AA$591,"CKZ Kłodzko")</f>
        <v>0</v>
      </c>
      <c r="Q68" s="394">
        <f>SUMIFS('1_stopień'!$U$8:$U$591,'1_stopień'!$R$8:$R$591,D68,'1_stopień'!$AA$8:$AA$591,"CKZ Legnica")</f>
        <v>0</v>
      </c>
      <c r="R68" s="395">
        <f>SUMIFS('1_stopień'!$V$8:$V$591,'1_stopień'!$R$8:$R$591,D68,'1_stopień'!$AA$8:$AA$591,"CKZ Legnica")</f>
        <v>0</v>
      </c>
      <c r="S68" s="394">
        <f>SUMIFS('1_stopień'!$U$8:$U$591,'1_stopień'!$R$8:$R$591,D68,'1_stopień'!$AA$8:$AA$591,"CKZ Oleśnica")</f>
        <v>0</v>
      </c>
      <c r="T68" s="395">
        <f>SUMIFS('1_stopień'!$V$8:$V$591,'1_stopień'!$R$8:$R$591,D68,'1_stopień'!$AA$8:$AA$591,"CKZ Oleśnica")</f>
        <v>0</v>
      </c>
      <c r="U68" s="405">
        <f>SUMIFS('1_stopień'!$U$8:$U$591,'1_stopień'!$R$8:$R$591,D68,'1_stopień'!$AA$8:$AA$591,"CKZ Świdnica")</f>
        <v>26</v>
      </c>
      <c r="V68" s="395">
        <f>SUMIFS('1_stopień'!$V$8:$V$591,'1_stopień'!$R$8:$R$591,D68,'1_stopień'!$AA$8:$AA$591,"CKZ Świdnica")</f>
        <v>0</v>
      </c>
      <c r="W68" s="394">
        <f>SUMIFS('1_stopień'!$U$8:$U$591,'1_stopień'!$R$8:$R$591,D68,'1_stopień'!$AA$8:$AA$591,"CKZ Wołów")</f>
        <v>0</v>
      </c>
      <c r="X68" s="395">
        <f>SUMIFS('1_stopień'!$V$8:$V$591,'1_stopień'!$R$8:$R$591,D68,'1_stopień'!$AA$8:$AA$591,"CKZ Wołów")</f>
        <v>0</v>
      </c>
      <c r="Y68" s="394">
        <f>SUMIFS('1_stopień'!$U$8:$U$591,'1_stopień'!$R$8:$R$591,D68,'1_stopień'!$AA$8:$AA$591,"CKZ Ziębice")</f>
        <v>0</v>
      </c>
      <c r="Z68" s="395">
        <f>SUMIFS('1_stopień'!$V$8:$V$591,'1_stopień'!$R$8:$R$591,D68,'1_stopień'!$AA$8:$AA$591,"CKZ Ziębice")</f>
        <v>0</v>
      </c>
      <c r="AA68" s="394">
        <f>SUMIFS('1_stopień'!$U$8:$U$591,'1_stopień'!$R$8:$R$591,D68,'1_stopień'!$AA$8:$AA$591,"CKZ Dobrodzień")</f>
        <v>0</v>
      </c>
      <c r="AB68" s="395">
        <f>SUMIFS('1_stopień'!$V$8:$V$591,'1_stopień'!$R$8:$R$591,D68,'1_stopień'!$AA$8:$AA$591,"CKZ Dobrodzień")</f>
        <v>0</v>
      </c>
      <c r="AC68" s="394">
        <f>SUMIFS('1_stopień'!$U$8:$U$591,'1_stopień'!$R$8:$R$591,D68,'1_stopień'!$AA$8:$AA$591,"TOYOTA")</f>
        <v>0</v>
      </c>
      <c r="AD68" s="395">
        <f>SUMIFS('1_stopień'!$V$8:$V$591,'1_stopień'!$R$8:$R$591,D68,'1_stopień'!$AA$8:$AA$591,"TOYOTA")</f>
        <v>0</v>
      </c>
      <c r="AE68" s="394">
        <f>SUMIFS('1_stopień'!$U$8:$U$591,'1_stopień'!$R$8:$R$591,D68,'1_stopień'!$AA$8:$AA$591,"CKZ Kędzierzyn-Koźle")</f>
        <v>0</v>
      </c>
      <c r="AF68" s="395">
        <f>SUMIFS('1_stopień'!$V$8:$V$591,'1_stopień'!$R$8:$R$591,D68,'1_stopień'!$AA$8:$AA$591,"CKZ Kędzierzyn-Koźle")</f>
        <v>0</v>
      </c>
      <c r="AG68" s="394">
        <f>SUMIFS('1_stopień'!$U$8:$U$591,'1_stopień'!$R$8:$R$591,D68,'1_stopień'!$AA$8:$AA$591,"ZSB Bolesławiec")</f>
        <v>0</v>
      </c>
      <c r="AH68" s="395">
        <f>SUMIFS('1_stopień'!$V$8:$V$591,'1_stopień'!$R$8:$R$591,D68,'1_stopień'!$AA$8:$AA$591,"ZSB Bolesławiec")</f>
        <v>0</v>
      </c>
      <c r="AI68" s="394">
        <f>SUMIFS('1_stopień'!$U$8:$U$591,'1_stopień'!$R$8:$R$591,D68,'1_stopień'!$AA$8:$AA$591,"CKZ Krotoszyn")</f>
        <v>0</v>
      </c>
      <c r="AJ68" s="395">
        <f>SUMIFS('1_stopień'!$V$8:$V$591,'1_stopień'!$R$8:$R$591,D68,'1_stopień'!$AA$8:$AA$591,"CKZ Krotoszyn")</f>
        <v>0</v>
      </c>
      <c r="AK68" s="394">
        <f>SUMIFS('1_stopień'!$U$8:$U$591,'1_stopień'!$R$8:$R$591,D68,'1_stopień'!$AA$8:$AA$591,"CKZ Olkusz")</f>
        <v>0</v>
      </c>
      <c r="AL68" s="395">
        <f>SUMIFS('1_stopień'!$V$8:$V$591,'1_stopień'!$R$8:$R$591,D68,'1_stopień'!$AA$8:$AA$591,"CKZ Olkusz")</f>
        <v>0</v>
      </c>
      <c r="AM68" s="394">
        <f>SUMIFS('1_stopień'!$U$8:$U$591,'1_stopień'!$R$8:$R$591,D68,'1_stopień'!$AA$8:$AA$591,"CKZ Wschowa")</f>
        <v>8</v>
      </c>
      <c r="AN68" s="395">
        <f>SUMIFS('1_stopień'!$V$8:$V$591,'1_stopień'!$R$8:$R$591,D68,'1_stopień'!$AA$8:$AA$591,"CKZ Wschowa")</f>
        <v>0</v>
      </c>
      <c r="AO68" s="394">
        <f>SUMIFS('1_stopień'!$U$8:$U$591,'1_stopień'!$R$8:$R$591,D68,'1_stopień'!$AA$8:$AA$591,"CKZ Zielona Góra")</f>
        <v>0</v>
      </c>
      <c r="AP68" s="395">
        <f>SUMIFS('1_stopień'!$V$8:$V$591,'1_stopień'!$R$8:$R$591,D68,'1_stopień'!$AA$8:$AA$591,"CKZ Zielona Góra")</f>
        <v>0</v>
      </c>
      <c r="AQ68" s="394">
        <f>SUMIFS('1_stopień'!$U$8:$U$591,'1_stopień'!$R$8:$R$591,D68,'1_stopień'!$AA$8:$AA$591,"Rzemieślnicza Wałbrzych")</f>
        <v>0</v>
      </c>
      <c r="AR68" s="395">
        <f>SUMIFS('1_stopień'!$V$8:$V$591,'1_stopień'!$R$8:$R$591,D68,'1_stopień'!$AA$8:$AA$591,"Rzemieślnicza Wałbrzych")</f>
        <v>0</v>
      </c>
      <c r="AS68" s="394">
        <f>SUMIFS('1_stopień'!$U$8:$U$591,'1_stopień'!$R$8:$R$591,D68,'1_stopień'!$AA$8:$AA$591,"CKZ Mosina")</f>
        <v>0</v>
      </c>
      <c r="AT68" s="395">
        <f>SUMIFS('1_stopień'!$V$8:$V$591,'1_stopień'!$R$8:$R$591,D68,'1_stopień'!$AA$8:$AA$591,"CKZ Mosina")</f>
        <v>0</v>
      </c>
      <c r="AU68" s="394">
        <f>SUMIFS('1_stopień'!$U$8:$U$591,'1_stopień'!$R$8:$R$591,D68,'1_stopień'!$AA$8:$AA$591,"CKZ Słupsk")</f>
        <v>0</v>
      </c>
      <c r="AV68" s="395">
        <f>SUMIFS('1_stopień'!$V$8:$V$591,'1_stopień'!$R$8:$R$591,D68,'1_stopień'!$AA$8:$AA$591,"CKZ Słupsk")</f>
        <v>0</v>
      </c>
      <c r="AW68" s="394">
        <f>SUMIFS('1_stopień'!$U$8:$U$591,'1_stopień'!$R$8:$R$591,D68,'1_stopień'!$AA$8:$AA$591,"CKZ Opole")</f>
        <v>0</v>
      </c>
      <c r="AX68" s="395">
        <f>SUMIFS('1_stopień'!$V$8:$V$591,'1_stopień'!$R$8:$R$591,D68,'1_stopień'!$AA$8:$AA$591,"CKZ Opole")</f>
        <v>0</v>
      </c>
      <c r="AY68" s="394">
        <f>SUMIFS('1_stopień'!$U$8:$U$591,'1_stopień'!$R$8:$R$591,D68,'1_stopień'!$AA$8:$AA$591,"CKZ Nowy Targ")</f>
        <v>0</v>
      </c>
      <c r="AZ68" s="395">
        <f>SUMIFS('1_stopień'!$V$8:$V$591,'1_stopień'!$R$8:$R$591,D68,'1_stopień'!$AA$8:$AA$591,"CKZ Nowy Targ")</f>
        <v>0</v>
      </c>
      <c r="BA68" s="394">
        <f>SUMIFS('1_stopień'!$U$8:$U$591,'1_stopień'!$R$8:$R$591,D68,'1_stopień'!$AA$8:$AA$591,"Brzeg Dolny")</f>
        <v>0</v>
      </c>
      <c r="BB68" s="395">
        <f>SUMIFS('1_stopień'!$V$8:$V$591,'1_stopień'!$R$8:$R$591,D68,'1_stopień'!$AA$8:$AA$591,"Brzeg Dolny")</f>
        <v>0</v>
      </c>
      <c r="BC68" s="394">
        <f>SUMIFS('1_stopień'!$U$8:$U$591,'1_stopień'!$R$8:$R$591,D68,'1_stopień'!$AA$8:$AA$591,"CKZ Gniezno")</f>
        <v>0</v>
      </c>
      <c r="BD68" s="395">
        <f>SUMIFS('1_stopień'!$V$8:$V$591,'1_stopień'!$R$8:$R$591,D68,'1_stopień'!$AA$8:$AA$591,"CKZ Gniezno")</f>
        <v>0</v>
      </c>
      <c r="BE68" s="394">
        <f>SUMIFS('1_stopień'!$U$8:$U$591,'1_stopień'!$R$8:$R$591,D68,'1_stopień'!$AA$8:$AA$591,"CKZ Dębica")</f>
        <v>0</v>
      </c>
      <c r="BF68" s="395">
        <f>SUMIFS('1_stopień'!$V$8:$V$591,'1_stopień'!$R$8:$R$591,D68,'1_stopień'!$AA$8:$AA$591,"CKZ Dębicaica")</f>
        <v>0</v>
      </c>
      <c r="BG68" s="394">
        <f>SUMIFS('1_stopień'!$U$8:$U$591,'1_stopień'!$R$8:$R$591,D68,'1_stopień'!$AA$8:$AA$591,"CKZ Gliwice")</f>
        <v>0</v>
      </c>
      <c r="BH68" s="395">
        <f>SUMIFS('1_stopień'!$V$8:$V$591,'1_stopień'!$R$8:$R$591,D68,'1_stopień'!$AA$8:$AA$591,"CKZ Gliwice")</f>
        <v>0</v>
      </c>
      <c r="BI68" s="394">
        <f>SUMIFS('1_stopień'!$U$8:$U$591,'1_stopień'!$R$8:$R$591,D68,'1_stopień'!$AA$8:$AA$591,"szkoła")</f>
        <v>0</v>
      </c>
      <c r="BJ68" s="392">
        <f t="shared" si="2"/>
        <v>34</v>
      </c>
      <c r="BK68" s="182">
        <f t="shared" si="3"/>
        <v>0</v>
      </c>
    </row>
    <row r="69" spans="2:63" ht="33.75" hidden="1">
      <c r="B69" s="17" t="s">
        <v>526</v>
      </c>
      <c r="C69" s="18">
        <v>723107</v>
      </c>
      <c r="D69" s="18" t="s">
        <v>1022</v>
      </c>
      <c r="E69" s="17" t="s">
        <v>664</v>
      </c>
      <c r="F69" s="397">
        <f>SUMIF('1_stopień'!R$8:R$591,D69,'1_stopień'!U$8:U$591)</f>
        <v>0</v>
      </c>
      <c r="G69" s="394">
        <f>SUMIFS('1_stopień'!$U$8:$U$591,'1_stopień'!$R$8:$R$591,D69,'1_stopień'!$AA$8:$AA$591,"CKZ Bielawa")</f>
        <v>0</v>
      </c>
      <c r="H69" s="396">
        <f>SUMIFS('1_stopień'!$V$8:$V$591,'1_stopień'!$R$8:$R$591,D69,'1_stopień'!$AA$8:$AA$591,"CKZ Bielawa")</f>
        <v>0</v>
      </c>
      <c r="I69" s="394">
        <f>SUMIFS('1_stopień'!$U$8:$U$591,'1_stopień'!$R$8:$R$591,D69,'1_stopień'!$AA$8:$AA$591,"GCKZ Głogów")</f>
        <v>0</v>
      </c>
      <c r="J69" s="395">
        <f>SUMIFS('1_stopień'!$V$8:$V$591,'1_stopień'!$R$8:$R$591,D69,'1_stopień'!$AA$8:$AA$591,"GCKZ Głogów")</f>
        <v>0</v>
      </c>
      <c r="K69" s="394">
        <f>SUMIFS('1_stopień'!$U$8:$U$591,'1_stopień'!$R$8:$R$591,D69,'1_stopień'!$AA$8:$AA$591,"Jelenia Góra")</f>
        <v>0</v>
      </c>
      <c r="L69" s="395">
        <f>SUMIFS('1_stopień'!$V$8:$V$591,'1_stopień'!$R$8:$R$591,D69,'1_stopień'!$AA$8:$AA$591,"Jelenia Góra")</f>
        <v>0</v>
      </c>
      <c r="M69" s="394">
        <f>SUMIFS('1_stopień'!$U$8:$U$591,'1_stopień'!$R$8:$R$591,D69,'1_stopień'!$AA$8:$AA$591,"CKZ Wodzisław Śląski")</f>
        <v>0</v>
      </c>
      <c r="N69" s="395">
        <f>SUMIFS('1_stopień'!$V$8:$V$591,'1_stopień'!$R$8:$R$591,D69,'1_stopień'!$AA$8:$AA$591,"CKZ Wodzisłąw Śląski")</f>
        <v>0</v>
      </c>
      <c r="O69" s="394">
        <f>SUMIFS('1_stopień'!$U$8:$U$591,'1_stopień'!$R$8:$R$591,D69,'1_stopień'!$AA$8:$AA$591,"CKZ Kłodzko")</f>
        <v>0</v>
      </c>
      <c r="P69" s="395">
        <f>SUMIFS('1_stopień'!$V$8:$V$591,'1_stopień'!$R$8:$R$591,D69,'1_stopień'!$AA$8:$AA$591,"CKZ Kłodzko")</f>
        <v>0</v>
      </c>
      <c r="Q69" s="394">
        <f>SUMIFS('1_stopień'!$U$8:$U$591,'1_stopień'!$R$8:$R$591,D69,'1_stopień'!$AA$8:$AA$591,"CKZ Legnica")</f>
        <v>0</v>
      </c>
      <c r="R69" s="395">
        <f>SUMIFS('1_stopień'!$V$8:$V$591,'1_stopień'!$R$8:$R$591,D69,'1_stopień'!$AA$8:$AA$591,"CKZ Legnica")</f>
        <v>0</v>
      </c>
      <c r="S69" s="394">
        <f>SUMIFS('1_stopień'!$U$8:$U$591,'1_stopień'!$R$8:$R$591,D69,'1_stopień'!$AA$8:$AA$591,"CKZ Oleśnica")</f>
        <v>0</v>
      </c>
      <c r="T69" s="395">
        <f>SUMIFS('1_stopień'!$V$8:$V$591,'1_stopień'!$R$8:$R$591,D69,'1_stopień'!$AA$8:$AA$591,"CKZ Oleśnica")</f>
        <v>0</v>
      </c>
      <c r="U69" s="394">
        <f>SUMIFS('1_stopień'!$U$8:$U$591,'1_stopień'!$R$8:$R$591,D69,'1_stopień'!$AA$8:$AA$591,"CKZ Świdnica")</f>
        <v>0</v>
      </c>
      <c r="V69" s="395">
        <f>SUMIFS('1_stopień'!$V$8:$V$591,'1_stopień'!$R$8:$R$591,D69,'1_stopień'!$AA$8:$AA$591,"CKZ Świdnica")</f>
        <v>0</v>
      </c>
      <c r="W69" s="394">
        <f>SUMIFS('1_stopień'!$U$8:$U$591,'1_stopień'!$R$8:$R$591,D69,'1_stopień'!$AA$8:$AA$591,"CKZ Wołów")</f>
        <v>0</v>
      </c>
      <c r="X69" s="395">
        <f>SUMIFS('1_stopień'!$V$8:$V$591,'1_stopień'!$R$8:$R$591,D69,'1_stopień'!$AA$8:$AA$591,"CKZ Wołów")</f>
        <v>0</v>
      </c>
      <c r="Y69" s="394">
        <f>SUMIFS('1_stopień'!$U$8:$U$591,'1_stopień'!$R$8:$R$591,D69,'1_stopień'!$AA$8:$AA$591,"CKZ Ziębice")</f>
        <v>0</v>
      </c>
      <c r="Z69" s="395">
        <f>SUMIFS('1_stopień'!$V$8:$V$591,'1_stopień'!$R$8:$R$591,D69,'1_stopień'!$AA$8:$AA$591,"CKZ Ziębice")</f>
        <v>0</v>
      </c>
      <c r="AA69" s="394">
        <f>SUMIFS('1_stopień'!$U$8:$U$591,'1_stopień'!$R$8:$R$591,D69,'1_stopień'!$AA$8:$AA$591,"CKZ Dobrodzień")</f>
        <v>0</v>
      </c>
      <c r="AB69" s="395">
        <f>SUMIFS('1_stopień'!$V$8:$V$591,'1_stopień'!$R$8:$R$591,D69,'1_stopień'!$AA$8:$AA$591,"CKZ Dobrodzień")</f>
        <v>0</v>
      </c>
      <c r="AC69" s="394">
        <f>SUMIFS('1_stopień'!$U$8:$U$591,'1_stopień'!$R$8:$R$591,D69,'1_stopień'!$AA$8:$AA$591,"TOYOTA")</f>
        <v>0</v>
      </c>
      <c r="AD69" s="395">
        <f>SUMIFS('1_stopień'!$V$8:$V$591,'1_stopień'!$R$8:$R$591,D69,'1_stopień'!$AA$8:$AA$591,"TOYOTA")</f>
        <v>0</v>
      </c>
      <c r="AE69" s="394">
        <f>SUMIFS('1_stopień'!$U$8:$U$591,'1_stopień'!$R$8:$R$591,D69,'1_stopień'!$AA$8:$AA$591,"CKZ Kędzierzyn-Koźle")</f>
        <v>0</v>
      </c>
      <c r="AF69" s="395">
        <f>SUMIFS('1_stopień'!$V$8:$V$591,'1_stopień'!$R$8:$R$591,D69,'1_stopień'!$AA$8:$AA$591,"CKZ Kędzierzyn-Koźle")</f>
        <v>0</v>
      </c>
      <c r="AG69" s="394">
        <f>SUMIFS('1_stopień'!$U$8:$U$591,'1_stopień'!$R$8:$R$591,D69,'1_stopień'!$AA$8:$AA$591,"ZSB Bolesławiec")</f>
        <v>0</v>
      </c>
      <c r="AH69" s="395">
        <f>SUMIFS('1_stopień'!$V$8:$V$591,'1_stopień'!$R$8:$R$591,D69,'1_stopień'!$AA$8:$AA$591,"ZSB Bolesławiec")</f>
        <v>0</v>
      </c>
      <c r="AI69" s="394">
        <f>SUMIFS('1_stopień'!$U$8:$U$591,'1_stopień'!$R$8:$R$591,D69,'1_stopień'!$AA$8:$AA$591,"CKZ Krotoszyn")</f>
        <v>0</v>
      </c>
      <c r="AJ69" s="395">
        <f>SUMIFS('1_stopień'!$V$8:$V$591,'1_stopień'!$R$8:$R$591,D69,'1_stopień'!$AA$8:$AA$591,"CKZ Krotoszyn")</f>
        <v>0</v>
      </c>
      <c r="AK69" s="394">
        <f>SUMIFS('1_stopień'!$U$8:$U$591,'1_stopień'!$R$8:$R$591,D69,'1_stopień'!$AA$8:$AA$591,"CKZ Olkusz")</f>
        <v>0</v>
      </c>
      <c r="AL69" s="395">
        <f>SUMIFS('1_stopień'!$V$8:$V$591,'1_stopień'!$R$8:$R$591,D69,'1_stopień'!$AA$8:$AA$591,"CKZ Olkusz")</f>
        <v>0</v>
      </c>
      <c r="AM69" s="394">
        <f>SUMIFS('1_stopień'!$U$8:$U$591,'1_stopień'!$R$8:$R$591,D69,'1_stopień'!$AA$8:$AA$591,"CKZ Wschowa")</f>
        <v>0</v>
      </c>
      <c r="AN69" s="395">
        <f>SUMIFS('1_stopień'!$V$8:$V$591,'1_stopień'!$R$8:$R$591,D69,'1_stopień'!$AA$8:$AA$591,"CKZ Wschowa")</f>
        <v>0</v>
      </c>
      <c r="AO69" s="394">
        <f>SUMIFS('1_stopień'!$U$8:$U$591,'1_stopień'!$R$8:$R$591,D69,'1_stopień'!$AA$8:$AA$591,"CKZ Zielona Góra")</f>
        <v>0</v>
      </c>
      <c r="AP69" s="395">
        <f>SUMIFS('1_stopień'!$V$8:$V$591,'1_stopień'!$R$8:$R$591,D69,'1_stopień'!$AA$8:$AA$591,"CKZ Zielona Góra")</f>
        <v>0</v>
      </c>
      <c r="AQ69" s="394">
        <f>SUMIFS('1_stopień'!$U$8:$U$591,'1_stopień'!$R$8:$R$591,D69,'1_stopień'!$AA$8:$AA$591,"Rzemieślnicza Wałbrzych")</f>
        <v>0</v>
      </c>
      <c r="AR69" s="395">
        <f>SUMIFS('1_stopień'!$V$8:$V$591,'1_stopień'!$R$8:$R$591,D69,'1_stopień'!$AA$8:$AA$591,"Rzemieślnicza Wałbrzych")</f>
        <v>0</v>
      </c>
      <c r="AS69" s="394">
        <f>SUMIFS('1_stopień'!$U$8:$U$591,'1_stopień'!$R$8:$R$591,D69,'1_stopień'!$AA$8:$AA$591,"CKZ Mosina")</f>
        <v>0</v>
      </c>
      <c r="AT69" s="395">
        <f>SUMIFS('1_stopień'!$V$8:$V$591,'1_stopień'!$R$8:$R$591,D69,'1_stopień'!$AA$8:$AA$591,"CKZ Mosina")</f>
        <v>0</v>
      </c>
      <c r="AU69" s="394">
        <f>SUMIFS('1_stopień'!$U$8:$U$591,'1_stopień'!$R$8:$R$591,D69,'1_stopień'!$AA$8:$AA$591,"CKZ Słupsk")</f>
        <v>0</v>
      </c>
      <c r="AV69" s="395">
        <f>SUMIFS('1_stopień'!$V$8:$V$591,'1_stopień'!$R$8:$R$591,D69,'1_stopień'!$AA$8:$AA$591,"CKZ Słupsk")</f>
        <v>0</v>
      </c>
      <c r="AW69" s="394">
        <f>SUMIFS('1_stopień'!$U$8:$U$591,'1_stopień'!$R$8:$R$591,D69,'1_stopień'!$AA$8:$AA$591,"CKZ Opole")</f>
        <v>0</v>
      </c>
      <c r="AX69" s="395">
        <f>SUMIFS('1_stopień'!$V$8:$V$591,'1_stopień'!$R$8:$R$591,D69,'1_stopień'!$AA$8:$AA$591,"CKZ Opole")</f>
        <v>0</v>
      </c>
      <c r="AY69" s="394">
        <f>SUMIFS('1_stopień'!$U$8:$U$591,'1_stopień'!$R$8:$R$591,D69,'1_stopień'!$AA$8:$AA$591,"CKZ Nowy Targ")</f>
        <v>0</v>
      </c>
      <c r="AZ69" s="395">
        <f>SUMIFS('1_stopień'!$V$8:$V$591,'1_stopień'!$R$8:$R$591,D69,'1_stopień'!$AA$8:$AA$591,"CKZ Nowy Targ")</f>
        <v>0</v>
      </c>
      <c r="BA69" s="394">
        <f>SUMIFS('1_stopień'!$U$8:$U$591,'1_stopień'!$R$8:$R$591,D69,'1_stopień'!$AA$8:$AA$591,"Brzeg Dolny")</f>
        <v>0</v>
      </c>
      <c r="BB69" s="395">
        <f>SUMIFS('1_stopień'!$V$8:$V$591,'1_stopień'!$R$8:$R$591,D69,'1_stopień'!$AA$8:$AA$591,"Brzeg Dolny")</f>
        <v>0</v>
      </c>
      <c r="BC69" s="394">
        <f>SUMIFS('1_stopień'!$U$8:$U$591,'1_stopień'!$R$8:$R$591,D69,'1_stopień'!$AA$8:$AA$591,"CKZ Gniezno")</f>
        <v>0</v>
      </c>
      <c r="BD69" s="395">
        <f>SUMIFS('1_stopień'!$V$8:$V$591,'1_stopień'!$R$8:$R$591,D69,'1_stopień'!$AA$8:$AA$591,"CKZ Gniezno")</f>
        <v>0</v>
      </c>
      <c r="BE69" s="394">
        <f>SUMIFS('1_stopień'!$U$8:$U$591,'1_stopień'!$R$8:$R$591,D69,'1_stopień'!$AA$8:$AA$591,"CKZ Dębica")</f>
        <v>0</v>
      </c>
      <c r="BF69" s="395">
        <f>SUMIFS('1_stopień'!$V$8:$V$591,'1_stopień'!$R$8:$R$591,D69,'1_stopień'!$AA$8:$AA$591,"CKZ Dębicaica")</f>
        <v>0</v>
      </c>
      <c r="BG69" s="394">
        <f>SUMIFS('1_stopień'!$U$8:$U$591,'1_stopień'!$R$8:$R$591,D69,'1_stopień'!$AA$8:$AA$591,"CKZ Gliwice")</f>
        <v>0</v>
      </c>
      <c r="BH69" s="395">
        <f>SUMIFS('1_stopień'!$V$8:$V$591,'1_stopień'!$R$8:$R$591,D69,'1_stopień'!$AA$8:$AA$591,"CKZ Gliwice")</f>
        <v>0</v>
      </c>
      <c r="BI69" s="394">
        <f>SUMIFS('1_stopień'!$U$8:$U$591,'1_stopień'!$R$8:$R$591,D69,'1_stopień'!$AA$8:$AA$591,"szkoła")</f>
        <v>0</v>
      </c>
      <c r="BJ69" s="392">
        <f t="shared" si="2"/>
        <v>0</v>
      </c>
      <c r="BK69" s="182">
        <f t="shared" si="3"/>
        <v>0</v>
      </c>
    </row>
    <row r="70" spans="2:63" ht="33.75" hidden="1">
      <c r="B70" s="17" t="s">
        <v>66</v>
      </c>
      <c r="C70" s="18">
        <v>723103</v>
      </c>
      <c r="D70" s="18" t="s">
        <v>67</v>
      </c>
      <c r="E70" s="17" t="s">
        <v>663</v>
      </c>
      <c r="F70" s="397">
        <f>SUMIF('1_stopień'!R$8:R$591,D70,'1_stopień'!U$8:U$591)</f>
        <v>440</v>
      </c>
      <c r="G70" s="394">
        <f>SUMIFS('1_stopień'!$U$8:$U$591,'1_stopień'!$R$8:$R$591,D70,'1_stopień'!$AA$8:$AA$591,"CKZ Bielawa")</f>
        <v>33</v>
      </c>
      <c r="H70" s="396">
        <f>SUMIFS('1_stopień'!$V$8:$V$591,'1_stopień'!$R$8:$R$591,D70,'1_stopień'!$AA$8:$AA$591,"CKZ Bielawa")</f>
        <v>0</v>
      </c>
      <c r="I70" s="394">
        <f>SUMIFS('1_stopień'!$U$8:$U$591,'1_stopień'!$R$8:$R$591,D70,'1_stopień'!$AA$8:$AA$591,"GCKZ Głogów")</f>
        <v>34</v>
      </c>
      <c r="J70" s="395">
        <f>SUMIFS('1_stopień'!$V$8:$V$591,'1_stopień'!$R$8:$R$591,D70,'1_stopień'!$AA$8:$AA$591,"GCKZ Głogów")</f>
        <v>1</v>
      </c>
      <c r="K70" s="394">
        <f>SUMIFS('1_stopień'!$U$8:$U$591,'1_stopień'!$R$8:$R$591,D70,'1_stopień'!$AA$8:$AA$591,"Jelenia Góra")</f>
        <v>0</v>
      </c>
      <c r="L70" s="395">
        <f>SUMIFS('1_stopień'!$V$8:$V$591,'1_stopień'!$R$8:$R$591,D70,'1_stopień'!$AA$8:$AA$591,"Jelenia Góra")</f>
        <v>0</v>
      </c>
      <c r="M70" s="394">
        <f>SUMIFS('1_stopień'!$U$8:$U$591,'1_stopień'!$R$8:$R$591,D70,'1_stopień'!$AA$8:$AA$591,"CKZ Wodzisław Śląski")</f>
        <v>0</v>
      </c>
      <c r="N70" s="395">
        <f>SUMIFS('1_stopień'!$V$8:$V$591,'1_stopień'!$R$8:$R$591,D70,'1_stopień'!$AA$8:$AA$591,"CKZ Wodzisłąw Śląski")</f>
        <v>0</v>
      </c>
      <c r="O70" s="394">
        <f>SUMIFS('1_stopień'!$U$8:$U$591,'1_stopień'!$R$8:$R$591,D70,'1_stopień'!$AA$8:$AA$591,"CKZ Kłodzko")</f>
        <v>45</v>
      </c>
      <c r="P70" s="395">
        <f>SUMIFS('1_stopień'!$V$8:$V$591,'1_stopień'!$R$8:$R$591,D70,'1_stopień'!$AA$8:$AA$591,"CKZ Kłodzko")</f>
        <v>0</v>
      </c>
      <c r="Q70" s="394">
        <f>SUMIFS('1_stopień'!$U$8:$U$591,'1_stopień'!$R$8:$R$591,D70,'1_stopień'!$AA$8:$AA$591,"CKZ Legnica")</f>
        <v>23</v>
      </c>
      <c r="R70" s="395">
        <f>SUMIFS('1_stopień'!$V$8:$V$591,'1_stopień'!$R$8:$R$591,D70,'1_stopień'!$AA$8:$AA$591,"CKZ Legnica")</f>
        <v>2</v>
      </c>
      <c r="S70" s="394">
        <f>SUMIFS('1_stopień'!$U$8:$U$591,'1_stopień'!$R$8:$R$591,D70,'1_stopień'!$AA$8:$AA$591,"CKZ Oleśnica")</f>
        <v>109</v>
      </c>
      <c r="T70" s="395">
        <f>SUMIFS('1_stopień'!$V$8:$V$591,'1_stopień'!$R$8:$R$591,D70,'1_stopień'!$AA$8:$AA$591,"CKZ Oleśnica")</f>
        <v>4</v>
      </c>
      <c r="U70" s="394">
        <f>SUMIFS('1_stopień'!$U$8:$U$591,'1_stopień'!$R$8:$R$591,D70,'1_stopień'!$AA$8:$AA$591,"CKZ Świdnica")</f>
        <v>35</v>
      </c>
      <c r="V70" s="395">
        <f>SUMIFS('1_stopień'!$V$8:$V$591,'1_stopień'!$R$8:$R$591,D70,'1_stopień'!$AA$8:$AA$591,"CKZ Świdnica")</f>
        <v>0</v>
      </c>
      <c r="W70" s="394">
        <f>SUMIFS('1_stopień'!$U$8:$U$591,'1_stopień'!$R$8:$R$591,D70,'1_stopień'!$AA$8:$AA$591,"CKZ Wołów")</f>
        <v>40</v>
      </c>
      <c r="X70" s="395">
        <f>SUMIFS('1_stopień'!$V$8:$V$591,'1_stopień'!$R$8:$R$591,D70,'1_stopień'!$AA$8:$AA$591,"CKZ Wołów")</f>
        <v>0</v>
      </c>
      <c r="Y70" s="394">
        <f>SUMIFS('1_stopień'!$U$8:$U$591,'1_stopień'!$R$8:$R$591,D70,'1_stopień'!$AA$8:$AA$591,"CKZ Ziębice")</f>
        <v>68</v>
      </c>
      <c r="Z70" s="395">
        <f>SUMIFS('1_stopień'!$V$8:$V$591,'1_stopień'!$R$8:$R$591,D70,'1_stopień'!$AA$8:$AA$591,"CKZ Ziębice")</f>
        <v>1</v>
      </c>
      <c r="AA70" s="394">
        <f>SUMIFS('1_stopień'!$U$8:$U$591,'1_stopień'!$R$8:$R$591,D70,'1_stopień'!$AA$8:$AA$591,"CKZ Dobrodzień")</f>
        <v>0</v>
      </c>
      <c r="AB70" s="395">
        <f>SUMIFS('1_stopień'!$V$8:$V$591,'1_stopień'!$R$8:$R$591,D70,'1_stopień'!$AA$8:$AA$591,"CKZ Dobrodzień")</f>
        <v>0</v>
      </c>
      <c r="AC70" s="394">
        <f>SUMIFS('1_stopień'!$U$8:$U$591,'1_stopień'!$R$8:$R$591,D70,'1_stopień'!$AA$8:$AA$591,"TOYOTA")</f>
        <v>0</v>
      </c>
      <c r="AD70" s="395">
        <f>SUMIFS('1_stopień'!$V$8:$V$591,'1_stopień'!$R$8:$R$591,D70,'1_stopień'!$AA$8:$AA$591,"TOYOTA")</f>
        <v>0</v>
      </c>
      <c r="AE70" s="394">
        <f>SUMIFS('1_stopień'!$U$8:$U$591,'1_stopień'!$R$8:$R$591,D70,'1_stopień'!$AA$8:$AA$591,"CKZ Kędzierzyn-Koźle")</f>
        <v>0</v>
      </c>
      <c r="AF70" s="395">
        <f>SUMIFS('1_stopień'!$V$8:$V$591,'1_stopień'!$R$8:$R$591,D70,'1_stopień'!$AA$8:$AA$591,"CKZ Kędzierzyn-Koźle")</f>
        <v>0</v>
      </c>
      <c r="AG70" s="394">
        <f>SUMIFS('1_stopień'!$U$8:$U$591,'1_stopień'!$R$8:$R$591,D70,'1_stopień'!$AA$8:$AA$591,"ZSB Bolesławiec")</f>
        <v>0</v>
      </c>
      <c r="AH70" s="395">
        <f>SUMIFS('1_stopień'!$V$8:$V$591,'1_stopień'!$R$8:$R$591,D70,'1_stopień'!$AA$8:$AA$591,"ZSB Bolesławiec")</f>
        <v>0</v>
      </c>
      <c r="AI70" s="394">
        <f>SUMIFS('1_stopień'!$U$8:$U$591,'1_stopień'!$R$8:$R$591,D70,'1_stopień'!$AA$8:$AA$591,"CKZ Krotoszyn")</f>
        <v>14</v>
      </c>
      <c r="AJ70" s="395">
        <f>SUMIFS('1_stopień'!$V$8:$V$591,'1_stopień'!$R$8:$R$591,D70,'1_stopień'!$AA$8:$AA$591,"CKZ Krotoszyn")</f>
        <v>0</v>
      </c>
      <c r="AK70" s="394">
        <f>SUMIFS('1_stopień'!$U$8:$U$591,'1_stopień'!$R$8:$R$591,D70,'1_stopień'!$AA$8:$AA$591,"CKZ Olkusz")</f>
        <v>0</v>
      </c>
      <c r="AL70" s="395">
        <f>SUMIFS('1_stopień'!$V$8:$V$591,'1_stopień'!$R$8:$R$591,D70,'1_stopień'!$AA$8:$AA$591,"CKZ Olkusz")</f>
        <v>0</v>
      </c>
      <c r="AM70" s="394">
        <f>SUMIFS('1_stopień'!$U$8:$U$591,'1_stopień'!$R$8:$R$591,D70,'1_stopień'!$AA$8:$AA$591,"CKZ Wschowa")</f>
        <v>3</v>
      </c>
      <c r="AN70" s="395">
        <f>SUMIFS('1_stopień'!$V$8:$V$591,'1_stopień'!$R$8:$R$591,D70,'1_stopień'!$AA$8:$AA$591,"CKZ Wschowa")</f>
        <v>0</v>
      </c>
      <c r="AO70" s="394">
        <f>SUMIFS('1_stopień'!$U$8:$U$591,'1_stopień'!$R$8:$R$591,D70,'1_stopień'!$AA$8:$AA$591,"CKZ Zielona Góra")</f>
        <v>0</v>
      </c>
      <c r="AP70" s="395">
        <f>SUMIFS('1_stopień'!$V$8:$V$591,'1_stopień'!$R$8:$R$591,D70,'1_stopień'!$AA$8:$AA$591,"CKZ Zielona Góra")</f>
        <v>0</v>
      </c>
      <c r="AQ70" s="394">
        <f>SUMIFS('1_stopień'!$U$8:$U$591,'1_stopień'!$R$8:$R$591,D70,'1_stopień'!$AA$8:$AA$591,"Rzemieślnicza Wałbrzych")</f>
        <v>34</v>
      </c>
      <c r="AR70" s="395">
        <f>SUMIFS('1_stopień'!$V$8:$V$591,'1_stopień'!$R$8:$R$591,D70,'1_stopień'!$AA$8:$AA$591,"Rzemieślnicza Wałbrzych")</f>
        <v>3</v>
      </c>
      <c r="AS70" s="394">
        <f>SUMIFS('1_stopień'!$U$8:$U$591,'1_stopień'!$R$8:$R$591,D70,'1_stopień'!$AA$8:$AA$591,"CKZ Mosina")</f>
        <v>0</v>
      </c>
      <c r="AT70" s="395">
        <f>SUMIFS('1_stopień'!$V$8:$V$591,'1_stopień'!$R$8:$R$591,D70,'1_stopień'!$AA$8:$AA$591,"CKZ Mosina")</f>
        <v>0</v>
      </c>
      <c r="AU70" s="394">
        <f>SUMIFS('1_stopień'!$U$8:$U$591,'1_stopień'!$R$8:$R$591,D70,'1_stopień'!$AA$8:$AA$591,"CKZ Słupsk")</f>
        <v>0</v>
      </c>
      <c r="AV70" s="395">
        <f>SUMIFS('1_stopień'!$V$8:$V$591,'1_stopień'!$R$8:$R$591,D70,'1_stopień'!$AA$8:$AA$591,"CKZ Słupsk")</f>
        <v>0</v>
      </c>
      <c r="AW70" s="394">
        <f>SUMIFS('1_stopień'!$U$8:$U$591,'1_stopień'!$R$8:$R$591,D70,'1_stopień'!$AA$8:$AA$591,"CKZ Opole")</f>
        <v>2</v>
      </c>
      <c r="AX70" s="395">
        <f>SUMIFS('1_stopień'!$V$8:$V$591,'1_stopień'!$R$8:$R$591,D70,'1_stopień'!$AA$8:$AA$591,"CKZ Opole")</f>
        <v>0</v>
      </c>
      <c r="AY70" s="394">
        <f>SUMIFS('1_stopień'!$U$8:$U$591,'1_stopień'!$R$8:$R$591,D70,'1_stopień'!$AA$8:$AA$591,"CKZ Nowy Targ")</f>
        <v>0</v>
      </c>
      <c r="AZ70" s="395">
        <f>SUMIFS('1_stopień'!$V$8:$V$591,'1_stopień'!$R$8:$R$591,D70,'1_stopień'!$AA$8:$AA$591,"CKZ Nowy Targ")</f>
        <v>0</v>
      </c>
      <c r="BA70" s="394">
        <f>SUMIFS('1_stopień'!$U$8:$U$591,'1_stopień'!$R$8:$R$591,D70,'1_stopień'!$AA$8:$AA$591,"Brzeg Dolny")</f>
        <v>0</v>
      </c>
      <c r="BB70" s="395">
        <f>SUMIFS('1_stopień'!$V$8:$V$591,'1_stopień'!$R$8:$R$591,D70,'1_stopień'!$AA$8:$AA$591,"Brzeg Dolny")</f>
        <v>0</v>
      </c>
      <c r="BC70" s="394">
        <f>SUMIFS('1_stopień'!$U$8:$U$591,'1_stopień'!$R$8:$R$591,D70,'1_stopień'!$AA$8:$AA$591,"CKZ Gniezno")</f>
        <v>0</v>
      </c>
      <c r="BD70" s="395">
        <f>SUMIFS('1_stopień'!$V$8:$V$591,'1_stopień'!$R$8:$R$591,D70,'1_stopień'!$AA$8:$AA$591,"CKZ Gniezno")</f>
        <v>0</v>
      </c>
      <c r="BE70" s="394">
        <f>SUMIFS('1_stopień'!$U$8:$U$591,'1_stopień'!$R$8:$R$591,D70,'1_stopień'!$AA$8:$AA$591,"CKZ Dębica")</f>
        <v>0</v>
      </c>
      <c r="BF70" s="395">
        <f>SUMIFS('1_stopień'!$V$8:$V$591,'1_stopień'!$R$8:$R$591,D70,'1_stopień'!$AA$8:$AA$591,"CKZ Dębicaica")</f>
        <v>0</v>
      </c>
      <c r="BG70" s="394">
        <f>SUMIFS('1_stopień'!$U$8:$U$591,'1_stopień'!$R$8:$R$591,D70,'1_stopień'!$AA$8:$AA$591,"CKZ Gliwice")</f>
        <v>0</v>
      </c>
      <c r="BH70" s="395">
        <f>SUMIFS('1_stopień'!$V$8:$V$591,'1_stopień'!$R$8:$R$591,D70,'1_stopień'!$AA$8:$AA$591,"CKZ Gliwice")</f>
        <v>0</v>
      </c>
      <c r="BI70" s="394">
        <f>SUMIFS('1_stopień'!$U$8:$U$591,'1_stopień'!$R$8:$R$591,D70,'1_stopień'!$AA$8:$AA$591,"szkoła")</f>
        <v>0</v>
      </c>
      <c r="BJ70" s="392">
        <f t="shared" ref="BJ70:BJ100" si="4">SUM(G70:BI70)-BK70</f>
        <v>440</v>
      </c>
      <c r="BK70" s="182">
        <f t="shared" ref="BK70:BK100" si="5">SUM(H70,J70,L70,N70,P70,R70,T70,V70,X70,Z70,AB70,AD70,AF70,AH70,AJ70,AL70,AN70,AP70,AR70,AT70,AV70,AX70,AZ70,BB70,BD70)</f>
        <v>11</v>
      </c>
    </row>
    <row r="71" spans="2:63" ht="16.5" hidden="1" customHeight="1">
      <c r="B71" s="17" t="s">
        <v>527</v>
      </c>
      <c r="C71" s="18">
        <v>611303</v>
      </c>
      <c r="D71" s="18" t="s">
        <v>464</v>
      </c>
      <c r="E71" s="17" t="s">
        <v>662</v>
      </c>
      <c r="F71" s="397">
        <f>SUMIF('1_stopień'!R$8:R$591,D71,'1_stopień'!U$8:U$591)</f>
        <v>1</v>
      </c>
      <c r="G71" s="394">
        <f>SUMIFS('1_stopień'!$U$8:$U$591,'1_stopień'!$R$8:$R$591,D71,'1_stopień'!$AA$8:$AA$591,"CKZ Bielawa")</f>
        <v>0</v>
      </c>
      <c r="H71" s="396">
        <f>SUMIFS('1_stopień'!$V$8:$V$591,'1_stopień'!$R$8:$R$591,D71,'1_stopień'!$AA$8:$AA$591,"CKZ Bielawa")</f>
        <v>0</v>
      </c>
      <c r="I71" s="394">
        <f>SUMIFS('1_stopień'!$U$8:$U$591,'1_stopień'!$R$8:$R$591,D71,'1_stopień'!$AA$8:$AA$591,"GCKZ Głogów")</f>
        <v>0</v>
      </c>
      <c r="J71" s="395">
        <f>SUMIFS('1_stopień'!$V$8:$V$591,'1_stopień'!$R$8:$R$591,D71,'1_stopień'!$AA$8:$AA$591,"GCKZ Głogów")</f>
        <v>0</v>
      </c>
      <c r="K71" s="394">
        <f>SUMIFS('1_stopień'!$U$8:$U$591,'1_stopień'!$R$8:$R$591,D71,'1_stopień'!$AA$8:$AA$591,"Jelenia Góra")</f>
        <v>0</v>
      </c>
      <c r="L71" s="395">
        <f>SUMIFS('1_stopień'!$V$8:$V$591,'1_stopień'!$R$8:$R$591,D71,'1_stopień'!$AA$8:$AA$591,"Jelenia Góra")</f>
        <v>0</v>
      </c>
      <c r="M71" s="394">
        <f>SUMIFS('1_stopień'!$U$8:$U$591,'1_stopień'!$R$8:$R$591,D71,'1_stopień'!$AA$8:$AA$591,"CKZ Wodzisław Śląski")</f>
        <v>0</v>
      </c>
      <c r="N71" s="395">
        <f>SUMIFS('1_stopień'!$V$8:$V$591,'1_stopień'!$R$8:$R$591,D71,'1_stopień'!$AA$8:$AA$591,"CKZ Wodzisłąw Śląski")</f>
        <v>0</v>
      </c>
      <c r="O71" s="394">
        <f>SUMIFS('1_stopień'!$U$8:$U$591,'1_stopień'!$R$8:$R$591,D71,'1_stopień'!$AA$8:$AA$591,"CKZ Kłodzko")</f>
        <v>0</v>
      </c>
      <c r="P71" s="395">
        <f>SUMIFS('1_stopień'!$V$8:$V$591,'1_stopień'!$R$8:$R$591,D71,'1_stopień'!$AA$8:$AA$591,"CKZ Kłodzko")</f>
        <v>0</v>
      </c>
      <c r="Q71" s="394">
        <f>SUMIFS('1_stopień'!$U$8:$U$591,'1_stopień'!$R$8:$R$591,D71,'1_stopień'!$AA$8:$AA$591,"CKZ Legnica")</f>
        <v>0</v>
      </c>
      <c r="R71" s="395">
        <f>SUMIFS('1_stopień'!$V$8:$V$591,'1_stopień'!$R$8:$R$591,D71,'1_stopień'!$AA$8:$AA$591,"CKZ Legnica")</f>
        <v>0</v>
      </c>
      <c r="S71" s="394">
        <f>SUMIFS('1_stopień'!$U$8:$U$591,'1_stopień'!$R$8:$R$591,D71,'1_stopień'!$AA$8:$AA$591,"CKZ Oleśnica")</f>
        <v>0</v>
      </c>
      <c r="T71" s="395">
        <f>SUMIFS('1_stopień'!$V$8:$V$591,'1_stopień'!$R$8:$R$591,D71,'1_stopień'!$AA$8:$AA$591,"CKZ Oleśnica")</f>
        <v>0</v>
      </c>
      <c r="U71" s="394">
        <f>SUMIFS('1_stopień'!$U$8:$U$591,'1_stopień'!$R$8:$R$591,D71,'1_stopień'!$AA$8:$AA$591,"CKZ Świdnica")</f>
        <v>0</v>
      </c>
      <c r="V71" s="395">
        <f>SUMIFS('1_stopień'!$V$8:$V$591,'1_stopień'!$R$8:$R$591,D71,'1_stopień'!$AA$8:$AA$591,"CKZ Świdnica")</f>
        <v>0</v>
      </c>
      <c r="W71" s="394">
        <f>SUMIFS('1_stopień'!$U$8:$U$591,'1_stopień'!$R$8:$R$591,D71,'1_stopień'!$AA$8:$AA$591,"CKZ Wołów")</f>
        <v>0</v>
      </c>
      <c r="X71" s="395">
        <f>SUMIFS('1_stopień'!$V$8:$V$591,'1_stopień'!$R$8:$R$591,D71,'1_stopień'!$AA$8:$AA$591,"CKZ Wołów")</f>
        <v>0</v>
      </c>
      <c r="Y71" s="394">
        <f>SUMIFS('1_stopień'!$U$8:$U$591,'1_stopień'!$R$8:$R$591,D71,'1_stopień'!$AA$8:$AA$591,"CKZ Ziębice")</f>
        <v>0</v>
      </c>
      <c r="Z71" s="395">
        <f>SUMIFS('1_stopień'!$V$8:$V$591,'1_stopień'!$R$8:$R$591,D71,'1_stopień'!$AA$8:$AA$591,"CKZ Ziębice")</f>
        <v>0</v>
      </c>
      <c r="AA71" s="394">
        <f>SUMIFS('1_stopień'!$U$8:$U$591,'1_stopień'!$R$8:$R$591,D71,'1_stopień'!$AA$8:$AA$591,"CKZ Dobrodzień")</f>
        <v>0</v>
      </c>
      <c r="AB71" s="395">
        <f>SUMIFS('1_stopień'!$V$8:$V$591,'1_stopień'!$R$8:$R$591,D71,'1_stopień'!$AA$8:$AA$591,"CKZ Dobrodzień")</f>
        <v>0</v>
      </c>
      <c r="AC71" s="394">
        <f>SUMIFS('1_stopień'!$U$8:$U$591,'1_stopień'!$R$8:$R$591,D71,'1_stopień'!$AA$8:$AA$591,"TOYOTA")</f>
        <v>0</v>
      </c>
      <c r="AD71" s="395">
        <f>SUMIFS('1_stopień'!$V$8:$V$591,'1_stopień'!$R$8:$R$591,D71,'1_stopień'!$AA$8:$AA$591,"TOYOTA")</f>
        <v>0</v>
      </c>
      <c r="AE71" s="394">
        <f>SUMIFS('1_stopień'!$U$8:$U$591,'1_stopień'!$R$8:$R$591,D71,'1_stopień'!$AA$8:$AA$591,"CKZ Kędzierzyn-Koźle")</f>
        <v>0</v>
      </c>
      <c r="AF71" s="395">
        <f>SUMIFS('1_stopień'!$V$8:$V$591,'1_stopień'!$R$8:$R$591,D71,'1_stopień'!$AA$8:$AA$591,"CKZ Kędzierzyn-Koźle")</f>
        <v>0</v>
      </c>
      <c r="AG71" s="394">
        <f>SUMIFS('1_stopień'!$U$8:$U$591,'1_stopień'!$R$8:$R$591,D71,'1_stopień'!$AA$8:$AA$591,"ZSB Bolesławiec")</f>
        <v>0</v>
      </c>
      <c r="AH71" s="395">
        <f>SUMIFS('1_stopień'!$V$8:$V$591,'1_stopień'!$R$8:$R$591,D71,'1_stopień'!$AA$8:$AA$591,"ZSB Bolesławiec")</f>
        <v>0</v>
      </c>
      <c r="AI71" s="394">
        <f>SUMIFS('1_stopień'!$U$8:$U$591,'1_stopień'!$R$8:$R$591,D71,'1_stopień'!$AA$8:$AA$591,"CKZ Krotoszyn")</f>
        <v>0</v>
      </c>
      <c r="AJ71" s="395">
        <f>SUMIFS('1_stopień'!$V$8:$V$591,'1_stopień'!$R$8:$R$591,D71,'1_stopień'!$AA$8:$AA$591,"CKZ Krotoszyn")</f>
        <v>0</v>
      </c>
      <c r="AK71" s="394">
        <f>SUMIFS('1_stopień'!$U$8:$U$591,'1_stopień'!$R$8:$R$591,D71,'1_stopień'!$AA$8:$AA$591,"CKZ Olkusz")</f>
        <v>0</v>
      </c>
      <c r="AL71" s="395">
        <f>SUMIFS('1_stopień'!$V$8:$V$591,'1_stopień'!$R$8:$R$591,D71,'1_stopień'!$AA$8:$AA$591,"CKZ Olkusz")</f>
        <v>0</v>
      </c>
      <c r="AM71" s="394">
        <f>SUMIFS('1_stopień'!$U$8:$U$591,'1_stopień'!$R$8:$R$591,D71,'1_stopień'!$AA$8:$AA$591,"CKZ Wschowa")</f>
        <v>0</v>
      </c>
      <c r="AN71" s="395">
        <f>SUMIFS('1_stopień'!$V$8:$V$591,'1_stopień'!$R$8:$R$591,D71,'1_stopień'!$AA$8:$AA$591,"CKZ Wschowa")</f>
        <v>0</v>
      </c>
      <c r="AO71" s="394">
        <f>SUMIFS('1_stopień'!$U$8:$U$591,'1_stopień'!$R$8:$R$591,D71,'1_stopień'!$AA$8:$AA$591,"CKZ Zielona Góra")</f>
        <v>1</v>
      </c>
      <c r="AP71" s="395">
        <f>SUMIFS('1_stopień'!$V$8:$V$591,'1_stopień'!$R$8:$R$591,D71,'1_stopień'!$AA$8:$AA$591,"CKZ Zielona Góra")</f>
        <v>1</v>
      </c>
      <c r="AQ71" s="394">
        <f>SUMIFS('1_stopień'!$U$8:$U$591,'1_stopień'!$R$8:$R$591,D71,'1_stopień'!$AA$8:$AA$591,"Rzemieślnicza Wałbrzych")</f>
        <v>0</v>
      </c>
      <c r="AR71" s="395">
        <f>SUMIFS('1_stopień'!$V$8:$V$591,'1_stopień'!$R$8:$R$591,D71,'1_stopień'!$AA$8:$AA$591,"Rzemieślnicza Wałbrzych")</f>
        <v>0</v>
      </c>
      <c r="AS71" s="394">
        <f>SUMIFS('1_stopień'!$U$8:$U$591,'1_stopień'!$R$8:$R$591,D71,'1_stopień'!$AA$8:$AA$591,"CKZ Mosina")</f>
        <v>0</v>
      </c>
      <c r="AT71" s="395">
        <f>SUMIFS('1_stopień'!$V$8:$V$591,'1_stopień'!$R$8:$R$591,D71,'1_stopień'!$AA$8:$AA$591,"CKZ Mosina")</f>
        <v>0</v>
      </c>
      <c r="AU71" s="394">
        <f>SUMIFS('1_stopień'!$U$8:$U$591,'1_stopień'!$R$8:$R$591,D71,'1_stopień'!$AA$8:$AA$591,"CKZ Słupsk")</f>
        <v>0</v>
      </c>
      <c r="AV71" s="395">
        <f>SUMIFS('1_stopień'!$V$8:$V$591,'1_stopień'!$R$8:$R$591,D71,'1_stopień'!$AA$8:$AA$591,"CKZ Słupsk")</f>
        <v>0</v>
      </c>
      <c r="AW71" s="394">
        <f>SUMIFS('1_stopień'!$U$8:$U$591,'1_stopień'!$R$8:$R$591,D71,'1_stopień'!$AA$8:$AA$591,"CKZ Opole")</f>
        <v>0</v>
      </c>
      <c r="AX71" s="395">
        <f>SUMIFS('1_stopień'!$V$8:$V$591,'1_stopień'!$R$8:$R$591,D71,'1_stopień'!$AA$8:$AA$591,"CKZ Opole")</f>
        <v>0</v>
      </c>
      <c r="AY71" s="394">
        <f>SUMIFS('1_stopień'!$U$8:$U$591,'1_stopień'!$R$8:$R$591,D71,'1_stopień'!$AA$8:$AA$591,"CKZ Nowy Targ")</f>
        <v>0</v>
      </c>
      <c r="AZ71" s="395">
        <f>SUMIFS('1_stopień'!$V$8:$V$591,'1_stopień'!$R$8:$R$591,D71,'1_stopień'!$AA$8:$AA$591,"CKZ Nowy Targ")</f>
        <v>0</v>
      </c>
      <c r="BA71" s="394">
        <f>SUMIFS('1_stopień'!$U$8:$U$591,'1_stopień'!$R$8:$R$591,D71,'1_stopień'!$AA$8:$AA$591,"Brzeg Dolny")</f>
        <v>0</v>
      </c>
      <c r="BB71" s="395">
        <f>SUMIFS('1_stopień'!$V$8:$V$591,'1_stopień'!$R$8:$R$591,D71,'1_stopień'!$AA$8:$AA$591,"Brzeg Dolny")</f>
        <v>0</v>
      </c>
      <c r="BC71" s="394">
        <f>SUMIFS('1_stopień'!$U$8:$U$591,'1_stopień'!$R$8:$R$591,D71,'1_stopień'!$AA$8:$AA$591,"CKZ Gniezno")</f>
        <v>0</v>
      </c>
      <c r="BD71" s="395">
        <f>SUMIFS('1_stopień'!$V$8:$V$591,'1_stopień'!$R$8:$R$591,D71,'1_stopień'!$AA$8:$AA$591,"CKZ Gniezno")</f>
        <v>0</v>
      </c>
      <c r="BE71" s="394">
        <f>SUMIFS('1_stopień'!$U$8:$U$591,'1_stopień'!$R$8:$R$591,D71,'1_stopień'!$AA$8:$AA$591,"CKZ Dębica")</f>
        <v>0</v>
      </c>
      <c r="BF71" s="395">
        <f>SUMIFS('1_stopień'!$V$8:$V$591,'1_stopień'!$R$8:$R$591,D71,'1_stopień'!$AA$8:$AA$591,"CKZ Dębicaica")</f>
        <v>0</v>
      </c>
      <c r="BG71" s="394">
        <f>SUMIFS('1_stopień'!$U$8:$U$591,'1_stopień'!$R$8:$R$591,D71,'1_stopień'!$AA$8:$AA$591,"CKZ Gliwice")</f>
        <v>0</v>
      </c>
      <c r="BH71" s="395">
        <f>SUMIFS('1_stopień'!$V$8:$V$591,'1_stopień'!$R$8:$R$591,D71,'1_stopień'!$AA$8:$AA$591,"CKZ Gliwice")</f>
        <v>0</v>
      </c>
      <c r="BI71" s="394">
        <f>SUMIFS('1_stopień'!$U$8:$U$591,'1_stopień'!$R$8:$R$591,D71,'1_stopień'!$AA$8:$AA$591,"szkoła")</f>
        <v>0</v>
      </c>
      <c r="BJ71" s="392">
        <f t="shared" si="4"/>
        <v>1</v>
      </c>
      <c r="BK71" s="182">
        <f t="shared" si="5"/>
        <v>1</v>
      </c>
    </row>
    <row r="72" spans="2:63" ht="33.75" hidden="1">
      <c r="B72" s="17" t="s">
        <v>528</v>
      </c>
      <c r="C72" s="18">
        <v>732209</v>
      </c>
      <c r="D72" s="18" t="s">
        <v>1023</v>
      </c>
      <c r="E72" s="17" t="s">
        <v>661</v>
      </c>
      <c r="F72" s="397">
        <f>SUMIF('1_stopień'!R$8:R$591,D72,'1_stopień'!U$8:U$591)</f>
        <v>0</v>
      </c>
      <c r="G72" s="394">
        <f>SUMIFS('1_stopień'!$U$8:$U$591,'1_stopień'!$R$8:$R$591,D72,'1_stopień'!$AA$8:$AA$591,"CKZ Bielawa")</f>
        <v>0</v>
      </c>
      <c r="H72" s="396">
        <f>SUMIFS('1_stopień'!$V$8:$V$591,'1_stopień'!$R$8:$R$591,D72,'1_stopień'!$AA$8:$AA$591,"CKZ Bielawa")</f>
        <v>0</v>
      </c>
      <c r="I72" s="394">
        <f>SUMIFS('1_stopień'!$U$8:$U$591,'1_stopień'!$R$8:$R$591,D72,'1_stopień'!$AA$8:$AA$591,"GCKZ Głogów")</f>
        <v>0</v>
      </c>
      <c r="J72" s="395">
        <f>SUMIFS('1_stopień'!$V$8:$V$591,'1_stopień'!$R$8:$R$591,D72,'1_stopień'!$AA$8:$AA$591,"GCKZ Głogów")</f>
        <v>0</v>
      </c>
      <c r="K72" s="394">
        <f>SUMIFS('1_stopień'!$U$8:$U$591,'1_stopień'!$R$8:$R$591,D72,'1_stopień'!$AA$8:$AA$591,"Jelenia Góra")</f>
        <v>0</v>
      </c>
      <c r="L72" s="395">
        <f>SUMIFS('1_stopień'!$V$8:$V$591,'1_stopień'!$R$8:$R$591,D72,'1_stopień'!$AA$8:$AA$591,"Jelenia Góra")</f>
        <v>0</v>
      </c>
      <c r="M72" s="394">
        <f>SUMIFS('1_stopień'!$U$8:$U$591,'1_stopień'!$R$8:$R$591,D72,'1_stopień'!$AA$8:$AA$591,"CKZ Wodzisław Śląski")</f>
        <v>0</v>
      </c>
      <c r="N72" s="395">
        <f>SUMIFS('1_stopień'!$V$8:$V$591,'1_stopień'!$R$8:$R$591,D72,'1_stopień'!$AA$8:$AA$591,"CKZ Wodzisłąw Śląski")</f>
        <v>0</v>
      </c>
      <c r="O72" s="394">
        <f>SUMIFS('1_stopień'!$U$8:$U$591,'1_stopień'!$R$8:$R$591,D72,'1_stopień'!$AA$8:$AA$591,"CKZ Kłodzko")</f>
        <v>0</v>
      </c>
      <c r="P72" s="395">
        <f>SUMIFS('1_stopień'!$V$8:$V$591,'1_stopień'!$R$8:$R$591,D72,'1_stopień'!$AA$8:$AA$591,"CKZ Kłodzko")</f>
        <v>0</v>
      </c>
      <c r="Q72" s="394">
        <f>SUMIFS('1_stopień'!$U$8:$U$591,'1_stopień'!$R$8:$R$591,D72,'1_stopień'!$AA$8:$AA$591,"CKZ Legnica")</f>
        <v>0</v>
      </c>
      <c r="R72" s="395">
        <f>SUMIFS('1_stopień'!$V$8:$V$591,'1_stopień'!$R$8:$R$591,D72,'1_stopień'!$AA$8:$AA$591,"CKZ Legnica")</f>
        <v>0</v>
      </c>
      <c r="S72" s="394">
        <f>SUMIFS('1_stopień'!$U$8:$U$591,'1_stopień'!$R$8:$R$591,D72,'1_stopień'!$AA$8:$AA$591,"CKZ Oleśnica")</f>
        <v>0</v>
      </c>
      <c r="T72" s="395">
        <f>SUMIFS('1_stopień'!$V$8:$V$591,'1_stopień'!$R$8:$R$591,D72,'1_stopień'!$AA$8:$AA$591,"CKZ Oleśnica")</f>
        <v>0</v>
      </c>
      <c r="U72" s="394">
        <f>SUMIFS('1_stopień'!$U$8:$U$591,'1_stopień'!$R$8:$R$591,D72,'1_stopień'!$AA$8:$AA$591,"CKZ Świdnica")</f>
        <v>0</v>
      </c>
      <c r="V72" s="395">
        <f>SUMIFS('1_stopień'!$V$8:$V$591,'1_stopień'!$R$8:$R$591,D72,'1_stopień'!$AA$8:$AA$591,"CKZ Świdnica")</f>
        <v>0</v>
      </c>
      <c r="W72" s="394">
        <f>SUMIFS('1_stopień'!$U$8:$U$591,'1_stopień'!$R$8:$R$591,D72,'1_stopień'!$AA$8:$AA$591,"CKZ Wołów")</f>
        <v>0</v>
      </c>
      <c r="X72" s="395">
        <f>SUMIFS('1_stopień'!$V$8:$V$591,'1_stopień'!$R$8:$R$591,D72,'1_stopień'!$AA$8:$AA$591,"CKZ Wołów")</f>
        <v>0</v>
      </c>
      <c r="Y72" s="394">
        <f>SUMIFS('1_stopień'!$U$8:$U$591,'1_stopień'!$R$8:$R$591,D72,'1_stopień'!$AA$8:$AA$591,"CKZ Ziębice")</f>
        <v>0</v>
      </c>
      <c r="Z72" s="395">
        <f>SUMIFS('1_stopień'!$V$8:$V$591,'1_stopień'!$R$8:$R$591,D72,'1_stopień'!$AA$8:$AA$591,"CKZ Ziębice")</f>
        <v>0</v>
      </c>
      <c r="AA72" s="394">
        <f>SUMIFS('1_stopień'!$U$8:$U$591,'1_stopień'!$R$8:$R$591,D72,'1_stopień'!$AA$8:$AA$591,"CKZ Dobrodzień")</f>
        <v>0</v>
      </c>
      <c r="AB72" s="395">
        <f>SUMIFS('1_stopień'!$V$8:$V$591,'1_stopień'!$R$8:$R$591,D72,'1_stopień'!$AA$8:$AA$591,"CKZ Dobrodzień")</f>
        <v>0</v>
      </c>
      <c r="AC72" s="394">
        <f>SUMIFS('1_stopień'!$U$8:$U$591,'1_stopień'!$R$8:$R$591,D72,'1_stopień'!$AA$8:$AA$591,"TOYOTA")</f>
        <v>0</v>
      </c>
      <c r="AD72" s="395">
        <f>SUMIFS('1_stopień'!$V$8:$V$591,'1_stopień'!$R$8:$R$591,D72,'1_stopień'!$AA$8:$AA$591,"TOYOTA")</f>
        <v>0</v>
      </c>
      <c r="AE72" s="394">
        <f>SUMIFS('1_stopień'!$U$8:$U$591,'1_stopień'!$R$8:$R$591,D72,'1_stopień'!$AA$8:$AA$591,"CKZ Kędzierzyn-Koźle")</f>
        <v>0</v>
      </c>
      <c r="AF72" s="395">
        <f>SUMIFS('1_stopień'!$V$8:$V$591,'1_stopień'!$R$8:$R$591,D72,'1_stopień'!$AA$8:$AA$591,"CKZ Kędzierzyn-Koźle")</f>
        <v>0</v>
      </c>
      <c r="AG72" s="394">
        <f>SUMIFS('1_stopień'!$U$8:$U$591,'1_stopień'!$R$8:$R$591,D72,'1_stopień'!$AA$8:$AA$591,"ZSB Bolesławiec")</f>
        <v>0</v>
      </c>
      <c r="AH72" s="395">
        <f>SUMIFS('1_stopień'!$V$8:$V$591,'1_stopień'!$R$8:$R$591,D72,'1_stopień'!$AA$8:$AA$591,"ZSB Bolesławiec")</f>
        <v>0</v>
      </c>
      <c r="AI72" s="394">
        <f>SUMIFS('1_stopień'!$U$8:$U$591,'1_stopień'!$R$8:$R$591,D72,'1_stopień'!$AA$8:$AA$591,"CKZ Krotoszyn")</f>
        <v>0</v>
      </c>
      <c r="AJ72" s="395">
        <f>SUMIFS('1_stopień'!$V$8:$V$591,'1_stopień'!$R$8:$R$591,D72,'1_stopień'!$AA$8:$AA$591,"CKZ Krotoszyn")</f>
        <v>0</v>
      </c>
      <c r="AK72" s="394">
        <f>SUMIFS('1_stopień'!$U$8:$U$591,'1_stopień'!$R$8:$R$591,D72,'1_stopień'!$AA$8:$AA$591,"CKZ Olkusz")</f>
        <v>0</v>
      </c>
      <c r="AL72" s="395">
        <f>SUMIFS('1_stopień'!$V$8:$V$591,'1_stopień'!$R$8:$R$591,D72,'1_stopień'!$AA$8:$AA$591,"CKZ Olkusz")</f>
        <v>0</v>
      </c>
      <c r="AM72" s="394">
        <f>SUMIFS('1_stopień'!$U$8:$U$591,'1_stopień'!$R$8:$R$591,D72,'1_stopień'!$AA$8:$AA$591,"CKZ Wschowa")</f>
        <v>0</v>
      </c>
      <c r="AN72" s="395">
        <f>SUMIFS('1_stopień'!$V$8:$V$591,'1_stopień'!$R$8:$R$591,D72,'1_stopień'!$AA$8:$AA$591,"CKZ Wschowa")</f>
        <v>0</v>
      </c>
      <c r="AO72" s="394">
        <f>SUMIFS('1_stopień'!$U$8:$U$591,'1_stopień'!$R$8:$R$591,D72,'1_stopień'!$AA$8:$AA$591,"CKZ Zielona Góra")</f>
        <v>0</v>
      </c>
      <c r="AP72" s="395">
        <f>SUMIFS('1_stopień'!$V$8:$V$591,'1_stopień'!$R$8:$R$591,D72,'1_stopień'!$AA$8:$AA$591,"CKZ Zielona Góra")</f>
        <v>0</v>
      </c>
      <c r="AQ72" s="394">
        <f>SUMIFS('1_stopień'!$U$8:$U$591,'1_stopień'!$R$8:$R$591,D72,'1_stopień'!$AA$8:$AA$591,"Rzemieślnicza Wałbrzych")</f>
        <v>0</v>
      </c>
      <c r="AR72" s="395">
        <f>SUMIFS('1_stopień'!$V$8:$V$591,'1_stopień'!$R$8:$R$591,D72,'1_stopień'!$AA$8:$AA$591,"Rzemieślnicza Wałbrzych")</f>
        <v>0</v>
      </c>
      <c r="AS72" s="394">
        <f>SUMIFS('1_stopień'!$U$8:$U$591,'1_stopień'!$R$8:$R$591,D72,'1_stopień'!$AA$8:$AA$591,"CKZ Mosina")</f>
        <v>0</v>
      </c>
      <c r="AT72" s="395">
        <f>SUMIFS('1_stopień'!$V$8:$V$591,'1_stopień'!$R$8:$R$591,D72,'1_stopień'!$AA$8:$AA$591,"CKZ Mosina")</f>
        <v>0</v>
      </c>
      <c r="AU72" s="394">
        <f>SUMIFS('1_stopień'!$U$8:$U$591,'1_stopień'!$R$8:$R$591,D72,'1_stopień'!$AA$8:$AA$591,"CKZ Słupsk")</f>
        <v>0</v>
      </c>
      <c r="AV72" s="395">
        <f>SUMIFS('1_stopień'!$V$8:$V$591,'1_stopień'!$R$8:$R$591,D72,'1_stopień'!$AA$8:$AA$591,"CKZ Słupsk")</f>
        <v>0</v>
      </c>
      <c r="AW72" s="394">
        <f>SUMIFS('1_stopień'!$U$8:$U$591,'1_stopień'!$R$8:$R$591,D72,'1_stopień'!$AA$8:$AA$591,"CKZ Opole")</f>
        <v>0</v>
      </c>
      <c r="AX72" s="395">
        <f>SUMIFS('1_stopień'!$V$8:$V$591,'1_stopień'!$R$8:$R$591,D72,'1_stopień'!$AA$8:$AA$591,"CKZ Opole")</f>
        <v>0</v>
      </c>
      <c r="AY72" s="394">
        <f>SUMIFS('1_stopień'!$U$8:$U$591,'1_stopień'!$R$8:$R$591,D72,'1_stopień'!$AA$8:$AA$591,"CKZ Nowy Targ")</f>
        <v>0</v>
      </c>
      <c r="AZ72" s="395">
        <f>SUMIFS('1_stopień'!$V$8:$V$591,'1_stopień'!$R$8:$R$591,D72,'1_stopień'!$AA$8:$AA$591,"CKZ Nowy Targ")</f>
        <v>0</v>
      </c>
      <c r="BA72" s="394">
        <f>SUMIFS('1_stopień'!$U$8:$U$591,'1_stopień'!$R$8:$R$591,D72,'1_stopień'!$AA$8:$AA$591,"Brzeg Dolny")</f>
        <v>0</v>
      </c>
      <c r="BB72" s="395">
        <f>SUMIFS('1_stopień'!$V$8:$V$591,'1_stopień'!$R$8:$R$591,D72,'1_stopień'!$AA$8:$AA$591,"Brzeg Dolny")</f>
        <v>0</v>
      </c>
      <c r="BC72" s="394">
        <f>SUMIFS('1_stopień'!$U$8:$U$591,'1_stopień'!$R$8:$R$591,D72,'1_stopień'!$AA$8:$AA$591,"CKZ Gniezno")</f>
        <v>0</v>
      </c>
      <c r="BD72" s="395">
        <f>SUMIFS('1_stopień'!$V$8:$V$591,'1_stopień'!$R$8:$R$591,D72,'1_stopień'!$AA$8:$AA$591,"CKZ Gniezno")</f>
        <v>0</v>
      </c>
      <c r="BE72" s="394">
        <f>SUMIFS('1_stopień'!$U$8:$U$591,'1_stopień'!$R$8:$R$591,D72,'1_stopień'!$AA$8:$AA$591,"CKZ Dębica")</f>
        <v>0</v>
      </c>
      <c r="BF72" s="395">
        <f>SUMIFS('1_stopień'!$V$8:$V$591,'1_stopień'!$R$8:$R$591,D72,'1_stopień'!$AA$8:$AA$591,"CKZ Dębicaica")</f>
        <v>0</v>
      </c>
      <c r="BG72" s="394">
        <f>SUMIFS('1_stopień'!$U$8:$U$591,'1_stopień'!$R$8:$R$591,D72,'1_stopień'!$AA$8:$AA$591,"CKZ Gliwice")</f>
        <v>0</v>
      </c>
      <c r="BH72" s="395">
        <f>SUMIFS('1_stopień'!$V$8:$V$591,'1_stopień'!$R$8:$R$591,D72,'1_stopień'!$AA$8:$AA$591,"CKZ Gliwice")</f>
        <v>0</v>
      </c>
      <c r="BI72" s="394">
        <f>SUMIFS('1_stopień'!$U$8:$U$591,'1_stopień'!$R$8:$R$591,D72,'1_stopień'!$AA$8:$AA$591,"szkoła")</f>
        <v>0</v>
      </c>
      <c r="BJ72" s="392">
        <f t="shared" si="4"/>
        <v>0</v>
      </c>
      <c r="BK72" s="182">
        <f t="shared" si="5"/>
        <v>0</v>
      </c>
    </row>
    <row r="73" spans="2:63" ht="14.25" hidden="1" customHeight="1">
      <c r="B73" s="17" t="s">
        <v>448</v>
      </c>
      <c r="C73" s="18">
        <v>732210</v>
      </c>
      <c r="D73" s="18" t="s">
        <v>685</v>
      </c>
      <c r="E73" s="17" t="s">
        <v>660</v>
      </c>
      <c r="F73" s="397">
        <f>SUMIF('1_stopień'!R$8:R$591,D73,'1_stopień'!U$8:U$591)</f>
        <v>2</v>
      </c>
      <c r="G73" s="394">
        <f>SUMIFS('1_stopień'!$U$8:$U$591,'1_stopień'!$R$8:$R$591,D73,'1_stopień'!$AA$8:$AA$591,"CKZ Bielawa")</f>
        <v>0</v>
      </c>
      <c r="H73" s="396">
        <f>SUMIFS('1_stopień'!$V$8:$V$591,'1_stopień'!$R$8:$R$591,D73,'1_stopień'!$AA$8:$AA$591,"CKZ Bielawa")</f>
        <v>0</v>
      </c>
      <c r="I73" s="394">
        <f>SUMIFS('1_stopień'!$U$8:$U$591,'1_stopień'!$R$8:$R$591,D73,'1_stopień'!$AA$8:$AA$591,"GCKZ Głogów")</f>
        <v>0</v>
      </c>
      <c r="J73" s="395">
        <f>SUMIFS('1_stopień'!$V$8:$V$591,'1_stopień'!$R$8:$R$591,D73,'1_stopień'!$AA$8:$AA$591,"GCKZ Głogów")</f>
        <v>0</v>
      </c>
      <c r="K73" s="394">
        <f>SUMIFS('1_stopień'!$U$8:$U$591,'1_stopień'!$R$8:$R$591,D73,'1_stopień'!$AA$8:$AA$591,"Jelenia Góra")</f>
        <v>0</v>
      </c>
      <c r="L73" s="395">
        <f>SUMIFS('1_stopień'!$V$8:$V$591,'1_stopień'!$R$8:$R$591,D73,'1_stopień'!$AA$8:$AA$591,"Jelenia Góra")</f>
        <v>0</v>
      </c>
      <c r="M73" s="394">
        <f>SUMIFS('1_stopień'!$U$8:$U$591,'1_stopień'!$R$8:$R$591,D73,'1_stopień'!$AA$8:$AA$591,"CKZ Wodzisław Śląski")</f>
        <v>0</v>
      </c>
      <c r="N73" s="395">
        <f>SUMIFS('1_stopień'!$V$8:$V$591,'1_stopień'!$R$8:$R$591,D73,'1_stopień'!$AA$8:$AA$591,"CKZ Wodzisłąw Śląski")</f>
        <v>0</v>
      </c>
      <c r="O73" s="394">
        <f>SUMIFS('1_stopień'!$U$8:$U$591,'1_stopień'!$R$8:$R$591,D73,'1_stopień'!$AA$8:$AA$591,"CKZ Kłodzko")</f>
        <v>0</v>
      </c>
      <c r="P73" s="395">
        <f>SUMIFS('1_stopień'!$V$8:$V$591,'1_stopień'!$R$8:$R$591,D73,'1_stopień'!$AA$8:$AA$591,"CKZ Kłodzko")</f>
        <v>0</v>
      </c>
      <c r="Q73" s="394">
        <f>SUMIFS('1_stopień'!$U$8:$U$591,'1_stopień'!$R$8:$R$591,D73,'1_stopień'!$AA$8:$AA$591,"CKZ Legnica")</f>
        <v>0</v>
      </c>
      <c r="R73" s="395">
        <f>SUMIFS('1_stopień'!$V$8:$V$591,'1_stopień'!$R$8:$R$591,D73,'1_stopień'!$AA$8:$AA$591,"CKZ Legnica")</f>
        <v>0</v>
      </c>
      <c r="S73" s="394">
        <f>SUMIFS('1_stopień'!$U$8:$U$591,'1_stopień'!$R$8:$R$591,D73,'1_stopień'!$AA$8:$AA$591,"CKZ Oleśnica")</f>
        <v>0</v>
      </c>
      <c r="T73" s="395">
        <f>SUMIFS('1_stopień'!$V$8:$V$591,'1_stopień'!$R$8:$R$591,D73,'1_stopień'!$AA$8:$AA$591,"CKZ Oleśnica")</f>
        <v>0</v>
      </c>
      <c r="U73" s="394">
        <f>SUMIFS('1_stopień'!$U$8:$U$591,'1_stopień'!$R$8:$R$591,D73,'1_stopień'!$AA$8:$AA$591,"CKZ Świdnica")</f>
        <v>0</v>
      </c>
      <c r="V73" s="395">
        <f>SUMIFS('1_stopień'!$V$8:$V$591,'1_stopień'!$R$8:$R$591,D73,'1_stopień'!$AA$8:$AA$591,"CKZ Świdnica")</f>
        <v>0</v>
      </c>
      <c r="W73" s="394">
        <f>SUMIFS('1_stopień'!$U$8:$U$591,'1_stopień'!$R$8:$R$591,D73,'1_stopień'!$AA$8:$AA$591,"CKZ Wołów")</f>
        <v>0</v>
      </c>
      <c r="X73" s="395">
        <f>SUMIFS('1_stopień'!$V$8:$V$591,'1_stopień'!$R$8:$R$591,D73,'1_stopień'!$AA$8:$AA$591,"CKZ Wołów")</f>
        <v>0</v>
      </c>
      <c r="Y73" s="394">
        <f>SUMIFS('1_stopień'!$U$8:$U$591,'1_stopień'!$R$8:$R$591,D73,'1_stopień'!$AA$8:$AA$591,"CKZ Ziębice")</f>
        <v>0</v>
      </c>
      <c r="Z73" s="395">
        <f>SUMIFS('1_stopień'!$V$8:$V$591,'1_stopień'!$R$8:$R$591,D73,'1_stopień'!$AA$8:$AA$591,"CKZ Ziębice")</f>
        <v>0</v>
      </c>
      <c r="AA73" s="394">
        <f>SUMIFS('1_stopień'!$U$8:$U$591,'1_stopień'!$R$8:$R$591,D73,'1_stopień'!$AA$8:$AA$591,"CKZ Dobrodzień")</f>
        <v>0</v>
      </c>
      <c r="AB73" s="395">
        <f>SUMIFS('1_stopień'!$V$8:$V$591,'1_stopień'!$R$8:$R$591,D73,'1_stopień'!$AA$8:$AA$591,"CKZ Dobrodzień")</f>
        <v>0</v>
      </c>
      <c r="AC73" s="394">
        <f>SUMIFS('1_stopień'!$U$8:$U$591,'1_stopień'!$R$8:$R$591,D73,'1_stopień'!$AA$8:$AA$591,"TOYOTA")</f>
        <v>0</v>
      </c>
      <c r="AD73" s="395">
        <f>SUMIFS('1_stopień'!$V$8:$V$591,'1_stopień'!$R$8:$R$591,D73,'1_stopień'!$AA$8:$AA$591,"TOYOTA")</f>
        <v>0</v>
      </c>
      <c r="AE73" s="394">
        <f>SUMIFS('1_stopień'!$U$8:$U$591,'1_stopień'!$R$8:$R$591,D73,'1_stopień'!$AA$8:$AA$591,"CKZ Kędzierzyn-Koźle")</f>
        <v>0</v>
      </c>
      <c r="AF73" s="395">
        <f>SUMIFS('1_stopień'!$V$8:$V$591,'1_stopień'!$R$8:$R$591,D73,'1_stopień'!$AA$8:$AA$591,"CKZ Kędzierzyn-Koźle")</f>
        <v>0</v>
      </c>
      <c r="AG73" s="394">
        <f>SUMIFS('1_stopień'!$U$8:$U$591,'1_stopień'!$R$8:$R$591,D73,'1_stopień'!$AA$8:$AA$591,"ZSB Bolesławiec")</f>
        <v>0</v>
      </c>
      <c r="AH73" s="395">
        <f>SUMIFS('1_stopień'!$V$8:$V$591,'1_stopień'!$R$8:$R$591,D73,'1_stopień'!$AA$8:$AA$591,"ZSB Bolesławiec")</f>
        <v>0</v>
      </c>
      <c r="AI73" s="394">
        <f>SUMIFS('1_stopień'!$U$8:$U$591,'1_stopień'!$R$8:$R$591,D73,'1_stopień'!$AA$8:$AA$591,"CKZ Krotoszyn")</f>
        <v>0</v>
      </c>
      <c r="AJ73" s="395">
        <f>SUMIFS('1_stopień'!$V$8:$V$591,'1_stopień'!$R$8:$R$591,D73,'1_stopień'!$AA$8:$AA$591,"CKZ Krotoszyn")</f>
        <v>0</v>
      </c>
      <c r="AK73" s="394">
        <f>SUMIFS('1_stopień'!$U$8:$U$591,'1_stopień'!$R$8:$R$591,D73,'1_stopień'!$AA$8:$AA$591,"CKZ Olkusz")</f>
        <v>0</v>
      </c>
      <c r="AL73" s="395">
        <f>SUMIFS('1_stopień'!$V$8:$V$591,'1_stopień'!$R$8:$R$591,D73,'1_stopień'!$AA$8:$AA$591,"CKZ Olkusz")</f>
        <v>0</v>
      </c>
      <c r="AM73" s="394">
        <f>SUMIFS('1_stopień'!$U$8:$U$591,'1_stopień'!$R$8:$R$591,D73,'1_stopień'!$AA$8:$AA$591,"CKZ Wschowa")</f>
        <v>0</v>
      </c>
      <c r="AN73" s="395">
        <f>SUMIFS('1_stopień'!$V$8:$V$591,'1_stopień'!$R$8:$R$591,D73,'1_stopień'!$AA$8:$AA$591,"CKZ Wschowa")</f>
        <v>0</v>
      </c>
      <c r="AO73" s="394">
        <f>SUMIFS('1_stopień'!$U$8:$U$591,'1_stopień'!$R$8:$R$591,D73,'1_stopień'!$AA$8:$AA$591,"CKZ Zielona Góra")</f>
        <v>2</v>
      </c>
      <c r="AP73" s="395">
        <f>SUMIFS('1_stopień'!$V$8:$V$591,'1_stopień'!$R$8:$R$591,D73,'1_stopień'!$AA$8:$AA$591,"CKZ Zielona Góra")</f>
        <v>0</v>
      </c>
      <c r="AQ73" s="394">
        <f>SUMIFS('1_stopień'!$U$8:$U$591,'1_stopień'!$R$8:$R$591,D73,'1_stopień'!$AA$8:$AA$591,"Rzemieślnicza Wałbrzych")</f>
        <v>0</v>
      </c>
      <c r="AR73" s="395">
        <f>SUMIFS('1_stopień'!$V$8:$V$591,'1_stopień'!$R$8:$R$591,D73,'1_stopień'!$AA$8:$AA$591,"Rzemieślnicza Wałbrzych")</f>
        <v>0</v>
      </c>
      <c r="AS73" s="394">
        <f>SUMIFS('1_stopień'!$U$8:$U$591,'1_stopień'!$R$8:$R$591,D73,'1_stopień'!$AA$8:$AA$591,"CKZ Mosina")</f>
        <v>0</v>
      </c>
      <c r="AT73" s="395">
        <f>SUMIFS('1_stopień'!$V$8:$V$591,'1_stopień'!$R$8:$R$591,D73,'1_stopień'!$AA$8:$AA$591,"CKZ Mosina")</f>
        <v>0</v>
      </c>
      <c r="AU73" s="394">
        <f>SUMIFS('1_stopień'!$U$8:$U$591,'1_stopień'!$R$8:$R$591,D73,'1_stopień'!$AA$8:$AA$591,"CKZ Słupsk")</f>
        <v>0</v>
      </c>
      <c r="AV73" s="395">
        <f>SUMIFS('1_stopień'!$V$8:$V$591,'1_stopień'!$R$8:$R$591,D73,'1_stopień'!$AA$8:$AA$591,"CKZ Słupsk")</f>
        <v>0</v>
      </c>
      <c r="AW73" s="394">
        <f>SUMIFS('1_stopień'!$U$8:$U$591,'1_stopień'!$R$8:$R$591,D73,'1_stopień'!$AA$8:$AA$591,"CKZ Opole")</f>
        <v>0</v>
      </c>
      <c r="AX73" s="395">
        <f>SUMIFS('1_stopień'!$V$8:$V$591,'1_stopień'!$R$8:$R$591,D73,'1_stopień'!$AA$8:$AA$591,"CKZ Opole")</f>
        <v>0</v>
      </c>
      <c r="AY73" s="394">
        <f>SUMIFS('1_stopień'!$U$8:$U$591,'1_stopień'!$R$8:$R$591,D73,'1_stopień'!$AA$8:$AA$591,"CKZ Nowy Targ")</f>
        <v>0</v>
      </c>
      <c r="AZ73" s="395">
        <f>SUMIFS('1_stopień'!$V$8:$V$591,'1_stopień'!$R$8:$R$591,D73,'1_stopień'!$AA$8:$AA$591,"CKZ Nowy Targ")</f>
        <v>0</v>
      </c>
      <c r="BA73" s="394">
        <f>SUMIFS('1_stopień'!$U$8:$U$591,'1_stopień'!$R$8:$R$591,D73,'1_stopień'!$AA$8:$AA$591,"Brzeg Dolny")</f>
        <v>0</v>
      </c>
      <c r="BB73" s="395">
        <f>SUMIFS('1_stopień'!$V$8:$V$591,'1_stopień'!$R$8:$R$591,D73,'1_stopień'!$AA$8:$AA$591,"Brzeg Dolny")</f>
        <v>0</v>
      </c>
      <c r="BC73" s="394">
        <f>SUMIFS('1_stopień'!$U$8:$U$591,'1_stopień'!$R$8:$R$591,D73,'1_stopień'!$AA$8:$AA$591,"CKZ Gniezno")</f>
        <v>0</v>
      </c>
      <c r="BD73" s="395">
        <f>SUMIFS('1_stopień'!$V$8:$V$591,'1_stopień'!$R$8:$R$591,D73,'1_stopień'!$AA$8:$AA$591,"CKZ Gniezno")</f>
        <v>0</v>
      </c>
      <c r="BE73" s="394">
        <f>SUMIFS('1_stopień'!$U$8:$U$591,'1_stopień'!$R$8:$R$591,D73,'1_stopień'!$AA$8:$AA$591,"CKZ Dębica")</f>
        <v>0</v>
      </c>
      <c r="BF73" s="395">
        <f>SUMIFS('1_stopień'!$V$8:$V$591,'1_stopień'!$R$8:$R$591,D73,'1_stopień'!$AA$8:$AA$591,"CKZ Dębicaica")</f>
        <v>0</v>
      </c>
      <c r="BG73" s="394">
        <f>SUMIFS('1_stopień'!$U$8:$U$591,'1_stopień'!$R$8:$R$591,D73,'1_stopień'!$AA$8:$AA$591,"CKZ Gliwice")</f>
        <v>0</v>
      </c>
      <c r="BH73" s="395">
        <f>SUMIFS('1_stopień'!$V$8:$V$591,'1_stopień'!$R$8:$R$591,D73,'1_stopień'!$AA$8:$AA$591,"CKZ Gliwice")</f>
        <v>0</v>
      </c>
      <c r="BI73" s="394">
        <f>SUMIFS('1_stopień'!$U$8:$U$591,'1_stopień'!$R$8:$R$591,D73,'1_stopień'!$AA$8:$AA$591,"szkoła")</f>
        <v>0</v>
      </c>
      <c r="BJ73" s="392">
        <f t="shared" si="4"/>
        <v>2</v>
      </c>
      <c r="BK73" s="182">
        <f t="shared" si="5"/>
        <v>0</v>
      </c>
    </row>
    <row r="74" spans="2:63" ht="33.75" hidden="1">
      <c r="B74" s="17" t="s">
        <v>529</v>
      </c>
      <c r="C74" s="18">
        <v>732305</v>
      </c>
      <c r="D74" s="18" t="s">
        <v>1024</v>
      </c>
      <c r="E74" s="17" t="s">
        <v>659</v>
      </c>
      <c r="F74" s="397">
        <f>SUMIF('1_stopień'!R$8:R$591,D74,'1_stopień'!U$8:U$591)</f>
        <v>0</v>
      </c>
      <c r="G74" s="394">
        <f>SUMIFS('1_stopień'!$U$8:$U$591,'1_stopień'!$R$8:$R$591,D74,'1_stopień'!$AA$8:$AA$591,"CKZ Bielawa")</f>
        <v>0</v>
      </c>
      <c r="H74" s="396">
        <f>SUMIFS('1_stopień'!$V$8:$V$591,'1_stopień'!$R$8:$R$591,D74,'1_stopień'!$AA$8:$AA$591,"CKZ Bielawa")</f>
        <v>0</v>
      </c>
      <c r="I74" s="394">
        <f>SUMIFS('1_stopień'!$U$8:$U$591,'1_stopień'!$R$8:$R$591,D74,'1_stopień'!$AA$8:$AA$591,"GCKZ Głogów")</f>
        <v>0</v>
      </c>
      <c r="J74" s="395">
        <f>SUMIFS('1_stopień'!$V$8:$V$591,'1_stopień'!$R$8:$R$591,D74,'1_stopień'!$AA$8:$AA$591,"GCKZ Głogów")</f>
        <v>0</v>
      </c>
      <c r="K74" s="394">
        <f>SUMIFS('1_stopień'!$U$8:$U$591,'1_stopień'!$R$8:$R$591,D74,'1_stopień'!$AA$8:$AA$591,"Jelenia Góra")</f>
        <v>0</v>
      </c>
      <c r="L74" s="395">
        <f>SUMIFS('1_stopień'!$V$8:$V$591,'1_stopień'!$R$8:$R$591,D74,'1_stopień'!$AA$8:$AA$591,"Jelenia Góra")</f>
        <v>0</v>
      </c>
      <c r="M74" s="394">
        <f>SUMIFS('1_stopień'!$U$8:$U$591,'1_stopień'!$R$8:$R$591,D74,'1_stopień'!$AA$8:$AA$591,"CKZ Wodzisław Śląski")</f>
        <v>0</v>
      </c>
      <c r="N74" s="395">
        <f>SUMIFS('1_stopień'!$V$8:$V$591,'1_stopień'!$R$8:$R$591,D74,'1_stopień'!$AA$8:$AA$591,"CKZ Wodzisłąw Śląski")</f>
        <v>0</v>
      </c>
      <c r="O74" s="394">
        <f>SUMIFS('1_stopień'!$U$8:$U$591,'1_stopień'!$R$8:$R$591,D74,'1_stopień'!$AA$8:$AA$591,"CKZ Kłodzko")</f>
        <v>0</v>
      </c>
      <c r="P74" s="395">
        <f>SUMIFS('1_stopień'!$V$8:$V$591,'1_stopień'!$R$8:$R$591,D74,'1_stopień'!$AA$8:$AA$591,"CKZ Kłodzko")</f>
        <v>0</v>
      </c>
      <c r="Q74" s="394">
        <f>SUMIFS('1_stopień'!$U$8:$U$591,'1_stopień'!$R$8:$R$591,D74,'1_stopień'!$AA$8:$AA$591,"CKZ Legnica")</f>
        <v>0</v>
      </c>
      <c r="R74" s="395">
        <f>SUMIFS('1_stopień'!$V$8:$V$591,'1_stopień'!$R$8:$R$591,D74,'1_stopień'!$AA$8:$AA$591,"CKZ Legnica")</f>
        <v>0</v>
      </c>
      <c r="S74" s="394">
        <f>SUMIFS('1_stopień'!$U$8:$U$591,'1_stopień'!$R$8:$R$591,D74,'1_stopień'!$AA$8:$AA$591,"CKZ Oleśnica")</f>
        <v>0</v>
      </c>
      <c r="T74" s="395">
        <f>SUMIFS('1_stopień'!$V$8:$V$591,'1_stopień'!$R$8:$R$591,D74,'1_stopień'!$AA$8:$AA$591,"CKZ Oleśnica")</f>
        <v>0</v>
      </c>
      <c r="U74" s="394">
        <f>SUMIFS('1_stopień'!$U$8:$U$591,'1_stopień'!$R$8:$R$591,D74,'1_stopień'!$AA$8:$AA$591,"CKZ Świdnica")</f>
        <v>0</v>
      </c>
      <c r="V74" s="395">
        <f>SUMIFS('1_stopień'!$V$8:$V$591,'1_stopień'!$R$8:$R$591,D74,'1_stopień'!$AA$8:$AA$591,"CKZ Świdnica")</f>
        <v>0</v>
      </c>
      <c r="W74" s="394">
        <f>SUMIFS('1_stopień'!$U$8:$U$591,'1_stopień'!$R$8:$R$591,D74,'1_stopień'!$AA$8:$AA$591,"CKZ Wołów")</f>
        <v>0</v>
      </c>
      <c r="X74" s="395">
        <f>SUMIFS('1_stopień'!$V$8:$V$591,'1_stopień'!$R$8:$R$591,D74,'1_stopień'!$AA$8:$AA$591,"CKZ Wołów")</f>
        <v>0</v>
      </c>
      <c r="Y74" s="394">
        <f>SUMIFS('1_stopień'!$U$8:$U$591,'1_stopień'!$R$8:$R$591,D74,'1_stopień'!$AA$8:$AA$591,"CKZ Ziębice")</f>
        <v>0</v>
      </c>
      <c r="Z74" s="395">
        <f>SUMIFS('1_stopień'!$V$8:$V$591,'1_stopień'!$R$8:$R$591,D74,'1_stopień'!$AA$8:$AA$591,"CKZ Ziębice")</f>
        <v>0</v>
      </c>
      <c r="AA74" s="394">
        <f>SUMIFS('1_stopień'!$U$8:$U$591,'1_stopień'!$R$8:$R$591,D74,'1_stopień'!$AA$8:$AA$591,"CKZ Dobrodzień")</f>
        <v>0</v>
      </c>
      <c r="AB74" s="395">
        <f>SUMIFS('1_stopień'!$V$8:$V$591,'1_stopień'!$R$8:$R$591,D74,'1_stopień'!$AA$8:$AA$591,"CKZ Dobrodzień")</f>
        <v>0</v>
      </c>
      <c r="AC74" s="394">
        <f>SUMIFS('1_stopień'!$U$8:$U$591,'1_stopień'!$R$8:$R$591,D74,'1_stopień'!$AA$8:$AA$591,"TOYOTA")</f>
        <v>0</v>
      </c>
      <c r="AD74" s="395">
        <f>SUMIFS('1_stopień'!$V$8:$V$591,'1_stopień'!$R$8:$R$591,D74,'1_stopień'!$AA$8:$AA$591,"TOYOTA")</f>
        <v>0</v>
      </c>
      <c r="AE74" s="394">
        <f>SUMIFS('1_stopień'!$U$8:$U$591,'1_stopień'!$R$8:$R$591,D74,'1_stopień'!$AA$8:$AA$591,"CKZ Kędzierzyn-Koźle")</f>
        <v>0</v>
      </c>
      <c r="AF74" s="395">
        <f>SUMIFS('1_stopień'!$V$8:$V$591,'1_stopień'!$R$8:$R$591,D74,'1_stopień'!$AA$8:$AA$591,"CKZ Kędzierzyn-Koźle")</f>
        <v>0</v>
      </c>
      <c r="AG74" s="394">
        <f>SUMIFS('1_stopień'!$U$8:$U$591,'1_stopień'!$R$8:$R$591,D74,'1_stopień'!$AA$8:$AA$591,"ZSB Bolesławiec")</f>
        <v>0</v>
      </c>
      <c r="AH74" s="395">
        <f>SUMIFS('1_stopień'!$V$8:$V$591,'1_stopień'!$R$8:$R$591,D74,'1_stopień'!$AA$8:$AA$591,"ZSB Bolesławiec")</f>
        <v>0</v>
      </c>
      <c r="AI74" s="394">
        <f>SUMIFS('1_stopień'!$U$8:$U$591,'1_stopień'!$R$8:$R$591,D74,'1_stopień'!$AA$8:$AA$591,"CKZ Krotoszyn")</f>
        <v>0</v>
      </c>
      <c r="AJ74" s="395">
        <f>SUMIFS('1_stopień'!$V$8:$V$591,'1_stopień'!$R$8:$R$591,D74,'1_stopień'!$AA$8:$AA$591,"CKZ Krotoszyn")</f>
        <v>0</v>
      </c>
      <c r="AK74" s="394">
        <f>SUMIFS('1_stopień'!$U$8:$U$591,'1_stopień'!$R$8:$R$591,D74,'1_stopień'!$AA$8:$AA$591,"CKZ Olkusz")</f>
        <v>0</v>
      </c>
      <c r="AL74" s="395">
        <f>SUMIFS('1_stopień'!$V$8:$V$591,'1_stopień'!$R$8:$R$591,D74,'1_stopień'!$AA$8:$AA$591,"CKZ Olkusz")</f>
        <v>0</v>
      </c>
      <c r="AM74" s="394">
        <f>SUMIFS('1_stopień'!$U$8:$U$591,'1_stopień'!$R$8:$R$591,D74,'1_stopień'!$AA$8:$AA$591,"CKZ Wschowa")</f>
        <v>0</v>
      </c>
      <c r="AN74" s="395">
        <f>SUMIFS('1_stopień'!$V$8:$V$591,'1_stopień'!$R$8:$R$591,D74,'1_stopień'!$AA$8:$AA$591,"CKZ Wschowa")</f>
        <v>0</v>
      </c>
      <c r="AO74" s="394">
        <f>SUMIFS('1_stopień'!$U$8:$U$591,'1_stopień'!$R$8:$R$591,D74,'1_stopień'!$AA$8:$AA$591,"CKZ Zielona Góra")</f>
        <v>0</v>
      </c>
      <c r="AP74" s="395">
        <f>SUMIFS('1_stopień'!$V$8:$V$591,'1_stopień'!$R$8:$R$591,D74,'1_stopień'!$AA$8:$AA$591,"CKZ Zielona Góra")</f>
        <v>0</v>
      </c>
      <c r="AQ74" s="394">
        <f>SUMIFS('1_stopień'!$U$8:$U$591,'1_stopień'!$R$8:$R$591,D74,'1_stopień'!$AA$8:$AA$591,"Rzemieślnicza Wałbrzych")</f>
        <v>0</v>
      </c>
      <c r="AR74" s="395">
        <f>SUMIFS('1_stopień'!$V$8:$V$591,'1_stopień'!$R$8:$R$591,D74,'1_stopień'!$AA$8:$AA$591,"Rzemieślnicza Wałbrzych")</f>
        <v>0</v>
      </c>
      <c r="AS74" s="394">
        <f>SUMIFS('1_stopień'!$U$8:$U$591,'1_stopień'!$R$8:$R$591,D74,'1_stopień'!$AA$8:$AA$591,"CKZ Mosina")</f>
        <v>0</v>
      </c>
      <c r="AT74" s="395">
        <f>SUMIFS('1_stopień'!$V$8:$V$591,'1_stopień'!$R$8:$R$591,D74,'1_stopień'!$AA$8:$AA$591,"CKZ Mosina")</f>
        <v>0</v>
      </c>
      <c r="AU74" s="394">
        <f>SUMIFS('1_stopień'!$U$8:$U$591,'1_stopień'!$R$8:$R$591,D74,'1_stopień'!$AA$8:$AA$591,"CKZ Słupsk")</f>
        <v>0</v>
      </c>
      <c r="AV74" s="395">
        <f>SUMIFS('1_stopień'!$V$8:$V$591,'1_stopień'!$R$8:$R$591,D74,'1_stopień'!$AA$8:$AA$591,"CKZ Słupsk")</f>
        <v>0</v>
      </c>
      <c r="AW74" s="394">
        <f>SUMIFS('1_stopień'!$U$8:$U$591,'1_stopień'!$R$8:$R$591,D74,'1_stopień'!$AA$8:$AA$591,"CKZ Opole")</f>
        <v>0</v>
      </c>
      <c r="AX74" s="395">
        <f>SUMIFS('1_stopień'!$V$8:$V$591,'1_stopień'!$R$8:$R$591,D74,'1_stopień'!$AA$8:$AA$591,"CKZ Opole")</f>
        <v>0</v>
      </c>
      <c r="AY74" s="394">
        <f>SUMIFS('1_stopień'!$U$8:$U$591,'1_stopień'!$R$8:$R$591,D74,'1_stopień'!$AA$8:$AA$591,"CKZ Nowy Targ")</f>
        <v>0</v>
      </c>
      <c r="AZ74" s="395">
        <f>SUMIFS('1_stopień'!$V$8:$V$591,'1_stopień'!$R$8:$R$591,D74,'1_stopień'!$AA$8:$AA$591,"CKZ Nowy Targ")</f>
        <v>0</v>
      </c>
      <c r="BA74" s="394">
        <f>SUMIFS('1_stopień'!$U$8:$U$591,'1_stopień'!$R$8:$R$591,D74,'1_stopień'!$AA$8:$AA$591,"Brzeg Dolny")</f>
        <v>0</v>
      </c>
      <c r="BB74" s="395">
        <f>SUMIFS('1_stopień'!$V$8:$V$591,'1_stopień'!$R$8:$R$591,D74,'1_stopień'!$AA$8:$AA$591,"Brzeg Dolny")</f>
        <v>0</v>
      </c>
      <c r="BC74" s="394">
        <f>SUMIFS('1_stopień'!$U$8:$U$591,'1_stopień'!$R$8:$R$591,D74,'1_stopień'!$AA$8:$AA$591,"CKZ Gniezno")</f>
        <v>0</v>
      </c>
      <c r="BD74" s="395">
        <f>SUMIFS('1_stopień'!$V$8:$V$591,'1_stopień'!$R$8:$R$591,D74,'1_stopień'!$AA$8:$AA$591,"CKZ Gniezno")</f>
        <v>0</v>
      </c>
      <c r="BE74" s="394">
        <f>SUMIFS('1_stopień'!$U$8:$U$591,'1_stopień'!$R$8:$R$591,D74,'1_stopień'!$AA$8:$AA$591,"CKZ Dębica")</f>
        <v>0</v>
      </c>
      <c r="BF74" s="395">
        <f>SUMIFS('1_stopień'!$V$8:$V$591,'1_stopień'!$R$8:$R$591,D74,'1_stopień'!$AA$8:$AA$591,"CKZ Dębicaica")</f>
        <v>0</v>
      </c>
      <c r="BG74" s="394">
        <f>SUMIFS('1_stopień'!$U$8:$U$591,'1_stopień'!$R$8:$R$591,D74,'1_stopień'!$AA$8:$AA$591,"CKZ Gliwice")</f>
        <v>0</v>
      </c>
      <c r="BH74" s="395">
        <f>SUMIFS('1_stopień'!$V$8:$V$591,'1_stopień'!$R$8:$R$591,D74,'1_stopień'!$AA$8:$AA$591,"CKZ Gliwice")</f>
        <v>0</v>
      </c>
      <c r="BI74" s="394">
        <f>SUMIFS('1_stopień'!$U$8:$U$591,'1_stopień'!$R$8:$R$591,D74,'1_stopień'!$AA$8:$AA$591,"szkoła")</f>
        <v>0</v>
      </c>
      <c r="BJ74" s="392">
        <f t="shared" si="4"/>
        <v>0</v>
      </c>
      <c r="BK74" s="182">
        <f t="shared" si="5"/>
        <v>0</v>
      </c>
    </row>
    <row r="75" spans="2:63" hidden="1">
      <c r="B75" s="17" t="s">
        <v>530</v>
      </c>
      <c r="C75" s="18">
        <v>753501</v>
      </c>
      <c r="D75" s="18" t="s">
        <v>1025</v>
      </c>
      <c r="E75" s="17" t="s">
        <v>658</v>
      </c>
      <c r="F75" s="397">
        <f>SUMIF('1_stopień'!R$8:R$591,D75,'1_stopień'!U$8:U$591)</f>
        <v>0</v>
      </c>
      <c r="G75" s="394">
        <f>SUMIFS('1_stopień'!$U$8:$U$591,'1_stopień'!$R$8:$R$591,D75,'1_stopień'!$AA$8:$AA$591,"CKZ Bielawa")</f>
        <v>0</v>
      </c>
      <c r="H75" s="396">
        <f>SUMIFS('1_stopień'!$V$8:$V$591,'1_stopień'!$R$8:$R$591,D75,'1_stopień'!$AA$8:$AA$591,"CKZ Bielawa")</f>
        <v>0</v>
      </c>
      <c r="I75" s="394">
        <f>SUMIFS('1_stopień'!$U$8:$U$591,'1_stopień'!$R$8:$R$591,D75,'1_stopień'!$AA$8:$AA$591,"GCKZ Głogów")</f>
        <v>0</v>
      </c>
      <c r="J75" s="395">
        <f>SUMIFS('1_stopień'!$V$8:$V$591,'1_stopień'!$R$8:$R$591,D75,'1_stopień'!$AA$8:$AA$591,"GCKZ Głogów")</f>
        <v>0</v>
      </c>
      <c r="K75" s="394">
        <f>SUMIFS('1_stopień'!$U$8:$U$591,'1_stopień'!$R$8:$R$591,D75,'1_stopień'!$AA$8:$AA$591,"Jelenia Góra")</f>
        <v>0</v>
      </c>
      <c r="L75" s="395">
        <f>SUMIFS('1_stopień'!$V$8:$V$591,'1_stopień'!$R$8:$R$591,D75,'1_stopień'!$AA$8:$AA$591,"Jelenia Góra")</f>
        <v>0</v>
      </c>
      <c r="M75" s="394">
        <f>SUMIFS('1_stopień'!$U$8:$U$591,'1_stopień'!$R$8:$R$591,D75,'1_stopień'!$AA$8:$AA$591,"CKZ Wodzisław Śląski")</f>
        <v>0</v>
      </c>
      <c r="N75" s="395">
        <f>SUMIFS('1_stopień'!$V$8:$V$591,'1_stopień'!$R$8:$R$591,D75,'1_stopień'!$AA$8:$AA$591,"CKZ Wodzisłąw Śląski")</f>
        <v>0</v>
      </c>
      <c r="O75" s="394">
        <f>SUMIFS('1_stopień'!$U$8:$U$591,'1_stopień'!$R$8:$R$591,D75,'1_stopień'!$AA$8:$AA$591,"CKZ Kłodzko")</f>
        <v>0</v>
      </c>
      <c r="P75" s="395">
        <f>SUMIFS('1_stopień'!$V$8:$V$591,'1_stopień'!$R$8:$R$591,D75,'1_stopień'!$AA$8:$AA$591,"CKZ Kłodzko")</f>
        <v>0</v>
      </c>
      <c r="Q75" s="394">
        <f>SUMIFS('1_stopień'!$U$8:$U$591,'1_stopień'!$R$8:$R$591,D75,'1_stopień'!$AA$8:$AA$591,"CKZ Legnica")</f>
        <v>0</v>
      </c>
      <c r="R75" s="395">
        <f>SUMIFS('1_stopień'!$V$8:$V$591,'1_stopień'!$R$8:$R$591,D75,'1_stopień'!$AA$8:$AA$591,"CKZ Legnica")</f>
        <v>0</v>
      </c>
      <c r="S75" s="394">
        <f>SUMIFS('1_stopień'!$U$8:$U$591,'1_stopień'!$R$8:$R$591,D75,'1_stopień'!$AA$8:$AA$591,"CKZ Oleśnica")</f>
        <v>0</v>
      </c>
      <c r="T75" s="395">
        <f>SUMIFS('1_stopień'!$V$8:$V$591,'1_stopień'!$R$8:$R$591,D75,'1_stopień'!$AA$8:$AA$591,"CKZ Oleśnica")</f>
        <v>0</v>
      </c>
      <c r="U75" s="394">
        <f>SUMIFS('1_stopień'!$U$8:$U$591,'1_stopień'!$R$8:$R$591,D75,'1_stopień'!$AA$8:$AA$591,"CKZ Świdnica")</f>
        <v>0</v>
      </c>
      <c r="V75" s="395">
        <f>SUMIFS('1_stopień'!$V$8:$V$591,'1_stopień'!$R$8:$R$591,D75,'1_stopień'!$AA$8:$AA$591,"CKZ Świdnica")</f>
        <v>0</v>
      </c>
      <c r="W75" s="394">
        <f>SUMIFS('1_stopień'!$U$8:$U$591,'1_stopień'!$R$8:$R$591,D75,'1_stopień'!$AA$8:$AA$591,"CKZ Wołów")</f>
        <v>0</v>
      </c>
      <c r="X75" s="395">
        <f>SUMIFS('1_stopień'!$V$8:$V$591,'1_stopień'!$R$8:$R$591,D75,'1_stopień'!$AA$8:$AA$591,"CKZ Wołów")</f>
        <v>0</v>
      </c>
      <c r="Y75" s="394">
        <f>SUMIFS('1_stopień'!$U$8:$U$591,'1_stopień'!$R$8:$R$591,D75,'1_stopień'!$AA$8:$AA$591,"CKZ Ziębice")</f>
        <v>0</v>
      </c>
      <c r="Z75" s="395">
        <f>SUMIFS('1_stopień'!$V$8:$V$591,'1_stopień'!$R$8:$R$591,D75,'1_stopień'!$AA$8:$AA$591,"CKZ Ziębice")</f>
        <v>0</v>
      </c>
      <c r="AA75" s="394">
        <f>SUMIFS('1_stopień'!$U$8:$U$591,'1_stopień'!$R$8:$R$591,D75,'1_stopień'!$AA$8:$AA$591,"CKZ Dobrodzień")</f>
        <v>0</v>
      </c>
      <c r="AB75" s="395">
        <f>SUMIFS('1_stopień'!$V$8:$V$591,'1_stopień'!$R$8:$R$591,D75,'1_stopień'!$AA$8:$AA$591,"CKZ Dobrodzień")</f>
        <v>0</v>
      </c>
      <c r="AC75" s="394">
        <f>SUMIFS('1_stopień'!$U$8:$U$591,'1_stopień'!$R$8:$R$591,D75,'1_stopień'!$AA$8:$AA$591,"TOYOTA")</f>
        <v>0</v>
      </c>
      <c r="AD75" s="395">
        <f>SUMIFS('1_stopień'!$V$8:$V$591,'1_stopień'!$R$8:$R$591,D75,'1_stopień'!$AA$8:$AA$591,"TOYOTA")</f>
        <v>0</v>
      </c>
      <c r="AE75" s="394">
        <f>SUMIFS('1_stopień'!$U$8:$U$591,'1_stopień'!$R$8:$R$591,D75,'1_stopień'!$AA$8:$AA$591,"CKZ Kędzierzyn-Koźle")</f>
        <v>0</v>
      </c>
      <c r="AF75" s="395">
        <f>SUMIFS('1_stopień'!$V$8:$V$591,'1_stopień'!$R$8:$R$591,D75,'1_stopień'!$AA$8:$AA$591,"CKZ Kędzierzyn-Koźle")</f>
        <v>0</v>
      </c>
      <c r="AG75" s="394">
        <f>SUMIFS('1_stopień'!$U$8:$U$591,'1_stopień'!$R$8:$R$591,D75,'1_stopień'!$AA$8:$AA$591,"ZSB Bolesławiec")</f>
        <v>0</v>
      </c>
      <c r="AH75" s="395">
        <f>SUMIFS('1_stopień'!$V$8:$V$591,'1_stopień'!$R$8:$R$591,D75,'1_stopień'!$AA$8:$AA$591,"ZSB Bolesławiec")</f>
        <v>0</v>
      </c>
      <c r="AI75" s="394">
        <f>SUMIFS('1_stopień'!$U$8:$U$591,'1_stopień'!$R$8:$R$591,D75,'1_stopień'!$AA$8:$AA$591,"CKZ Krotoszyn")</f>
        <v>0</v>
      </c>
      <c r="AJ75" s="395">
        <f>SUMIFS('1_stopień'!$V$8:$V$591,'1_stopień'!$R$8:$R$591,D75,'1_stopień'!$AA$8:$AA$591,"CKZ Krotoszyn")</f>
        <v>0</v>
      </c>
      <c r="AK75" s="394">
        <f>SUMIFS('1_stopień'!$U$8:$U$591,'1_stopień'!$R$8:$R$591,D75,'1_stopień'!$AA$8:$AA$591,"CKZ Olkusz")</f>
        <v>0</v>
      </c>
      <c r="AL75" s="395">
        <f>SUMIFS('1_stopień'!$V$8:$V$591,'1_stopień'!$R$8:$R$591,D75,'1_stopień'!$AA$8:$AA$591,"CKZ Olkusz")</f>
        <v>0</v>
      </c>
      <c r="AM75" s="394">
        <f>SUMIFS('1_stopień'!$U$8:$U$591,'1_stopień'!$R$8:$R$591,D75,'1_stopień'!$AA$8:$AA$591,"CKZ Wschowa")</f>
        <v>0</v>
      </c>
      <c r="AN75" s="395">
        <f>SUMIFS('1_stopień'!$V$8:$V$591,'1_stopień'!$R$8:$R$591,D75,'1_stopień'!$AA$8:$AA$591,"CKZ Wschowa")</f>
        <v>0</v>
      </c>
      <c r="AO75" s="394">
        <f>SUMIFS('1_stopień'!$U$8:$U$591,'1_stopień'!$R$8:$R$591,D75,'1_stopień'!$AA$8:$AA$591,"CKZ Zielona Góra")</f>
        <v>0</v>
      </c>
      <c r="AP75" s="395">
        <f>SUMIFS('1_stopień'!$V$8:$V$591,'1_stopień'!$R$8:$R$591,D75,'1_stopień'!$AA$8:$AA$591,"CKZ Zielona Góra")</f>
        <v>0</v>
      </c>
      <c r="AQ75" s="394">
        <f>SUMIFS('1_stopień'!$U$8:$U$591,'1_stopień'!$R$8:$R$591,D75,'1_stopień'!$AA$8:$AA$591,"Rzemieślnicza Wałbrzych")</f>
        <v>0</v>
      </c>
      <c r="AR75" s="395">
        <f>SUMIFS('1_stopień'!$V$8:$V$591,'1_stopień'!$R$8:$R$591,D75,'1_stopień'!$AA$8:$AA$591,"Rzemieślnicza Wałbrzych")</f>
        <v>0</v>
      </c>
      <c r="AS75" s="394">
        <f>SUMIFS('1_stopień'!$U$8:$U$591,'1_stopień'!$R$8:$R$591,D75,'1_stopień'!$AA$8:$AA$591,"CKZ Mosina")</f>
        <v>0</v>
      </c>
      <c r="AT75" s="395">
        <f>SUMIFS('1_stopień'!$V$8:$V$591,'1_stopień'!$R$8:$R$591,D75,'1_stopień'!$AA$8:$AA$591,"CKZ Mosina")</f>
        <v>0</v>
      </c>
      <c r="AU75" s="394">
        <f>SUMIFS('1_stopień'!$U$8:$U$591,'1_stopień'!$R$8:$R$591,D75,'1_stopień'!$AA$8:$AA$591,"CKZ Słupsk")</f>
        <v>0</v>
      </c>
      <c r="AV75" s="395">
        <f>SUMIFS('1_stopień'!$V$8:$V$591,'1_stopień'!$R$8:$R$591,D75,'1_stopień'!$AA$8:$AA$591,"CKZ Słupsk")</f>
        <v>0</v>
      </c>
      <c r="AW75" s="394">
        <f>SUMIFS('1_stopień'!$U$8:$U$591,'1_stopień'!$R$8:$R$591,D75,'1_stopień'!$AA$8:$AA$591,"CKZ Opole")</f>
        <v>0</v>
      </c>
      <c r="AX75" s="395">
        <f>SUMIFS('1_stopień'!$V$8:$V$591,'1_stopień'!$R$8:$R$591,D75,'1_stopień'!$AA$8:$AA$591,"CKZ Opole")</f>
        <v>0</v>
      </c>
      <c r="AY75" s="394">
        <f>SUMIFS('1_stopień'!$U$8:$U$591,'1_stopień'!$R$8:$R$591,D75,'1_stopień'!$AA$8:$AA$591,"CKZ Nowy Targ")</f>
        <v>0</v>
      </c>
      <c r="AZ75" s="395">
        <f>SUMIFS('1_stopień'!$V$8:$V$591,'1_stopień'!$R$8:$R$591,D75,'1_stopień'!$AA$8:$AA$591,"CKZ Nowy Targ")</f>
        <v>0</v>
      </c>
      <c r="BA75" s="394">
        <f>SUMIFS('1_stopień'!$U$8:$U$591,'1_stopień'!$R$8:$R$591,D75,'1_stopień'!$AA$8:$AA$591,"Brzeg Dolny")</f>
        <v>0</v>
      </c>
      <c r="BB75" s="395">
        <f>SUMIFS('1_stopień'!$V$8:$V$591,'1_stopień'!$R$8:$R$591,D75,'1_stopień'!$AA$8:$AA$591,"Brzeg Dolny")</f>
        <v>0</v>
      </c>
      <c r="BC75" s="394">
        <f>SUMIFS('1_stopień'!$U$8:$U$591,'1_stopień'!$R$8:$R$591,D75,'1_stopień'!$AA$8:$AA$591,"CKZ Gniezno")</f>
        <v>0</v>
      </c>
      <c r="BD75" s="395">
        <f>SUMIFS('1_stopień'!$V$8:$V$591,'1_stopień'!$R$8:$R$591,D75,'1_stopień'!$AA$8:$AA$591,"CKZ Gniezno")</f>
        <v>0</v>
      </c>
      <c r="BE75" s="394">
        <f>SUMIFS('1_stopień'!$U$8:$U$591,'1_stopień'!$R$8:$R$591,D75,'1_stopień'!$AA$8:$AA$591,"CKZ Dębica")</f>
        <v>0</v>
      </c>
      <c r="BF75" s="395">
        <f>SUMIFS('1_stopień'!$V$8:$V$591,'1_stopień'!$R$8:$R$591,D75,'1_stopień'!$AA$8:$AA$591,"CKZ Dębicaica")</f>
        <v>0</v>
      </c>
      <c r="BG75" s="394">
        <f>SUMIFS('1_stopień'!$U$8:$U$591,'1_stopień'!$R$8:$R$591,D75,'1_stopień'!$AA$8:$AA$591,"CKZ Gliwice")</f>
        <v>0</v>
      </c>
      <c r="BH75" s="395">
        <f>SUMIFS('1_stopień'!$V$8:$V$591,'1_stopień'!$R$8:$R$591,D75,'1_stopień'!$AA$8:$AA$591,"CKZ Gliwice")</f>
        <v>0</v>
      </c>
      <c r="BI75" s="394">
        <f>SUMIFS('1_stopień'!$U$8:$U$591,'1_stopień'!$R$8:$R$591,D75,'1_stopień'!$AA$8:$AA$591,"szkoła")</f>
        <v>0</v>
      </c>
      <c r="BJ75" s="392">
        <f t="shared" si="4"/>
        <v>0</v>
      </c>
      <c r="BK75" s="182">
        <f t="shared" si="5"/>
        <v>0</v>
      </c>
    </row>
    <row r="76" spans="2:63" ht="22.5" hidden="1">
      <c r="B76" s="17" t="s">
        <v>531</v>
      </c>
      <c r="C76" s="18">
        <v>753702</v>
      </c>
      <c r="D76" s="18" t="s">
        <v>1026</v>
      </c>
      <c r="E76" s="17" t="s">
        <v>657</v>
      </c>
      <c r="F76" s="397">
        <f>SUMIF('1_stopień'!R$8:R$591,D76,'1_stopień'!U$8:U$591)</f>
        <v>0</v>
      </c>
      <c r="G76" s="394">
        <f>SUMIFS('1_stopień'!$U$8:$U$591,'1_stopień'!$R$8:$R$591,D76,'1_stopień'!$AA$8:$AA$591,"CKZ Bielawa")</f>
        <v>0</v>
      </c>
      <c r="H76" s="396">
        <f>SUMIFS('1_stopień'!$V$8:$V$591,'1_stopień'!$R$8:$R$591,D76,'1_stopień'!$AA$8:$AA$591,"CKZ Bielawa")</f>
        <v>0</v>
      </c>
      <c r="I76" s="394">
        <f>SUMIFS('1_stopień'!$U$8:$U$591,'1_stopień'!$R$8:$R$591,D76,'1_stopień'!$AA$8:$AA$591,"GCKZ Głogów")</f>
        <v>0</v>
      </c>
      <c r="J76" s="395">
        <f>SUMIFS('1_stopień'!$V$8:$V$591,'1_stopień'!$R$8:$R$591,D76,'1_stopień'!$AA$8:$AA$591,"GCKZ Głogów")</f>
        <v>0</v>
      </c>
      <c r="K76" s="394">
        <f>SUMIFS('1_stopień'!$U$8:$U$591,'1_stopień'!$R$8:$R$591,D76,'1_stopień'!$AA$8:$AA$591,"Jelenia Góra")</f>
        <v>0</v>
      </c>
      <c r="L76" s="395">
        <f>SUMIFS('1_stopień'!$V$8:$V$591,'1_stopień'!$R$8:$R$591,D76,'1_stopień'!$AA$8:$AA$591,"Jelenia Góra")</f>
        <v>0</v>
      </c>
      <c r="M76" s="394">
        <f>SUMIFS('1_stopień'!$U$8:$U$591,'1_stopień'!$R$8:$R$591,D76,'1_stopień'!$AA$8:$AA$591,"CKZ Wodzisław Śląski")</f>
        <v>0</v>
      </c>
      <c r="N76" s="395">
        <f>SUMIFS('1_stopień'!$V$8:$V$591,'1_stopień'!$R$8:$R$591,D76,'1_stopień'!$AA$8:$AA$591,"CKZ Wodzisłąw Śląski")</f>
        <v>0</v>
      </c>
      <c r="O76" s="394">
        <f>SUMIFS('1_stopień'!$U$8:$U$591,'1_stopień'!$R$8:$R$591,D76,'1_stopień'!$AA$8:$AA$591,"CKZ Kłodzko")</f>
        <v>0</v>
      </c>
      <c r="P76" s="395">
        <f>SUMIFS('1_stopień'!$V$8:$V$591,'1_stopień'!$R$8:$R$591,D76,'1_stopień'!$AA$8:$AA$591,"CKZ Kłodzko")</f>
        <v>0</v>
      </c>
      <c r="Q76" s="394">
        <f>SUMIFS('1_stopień'!$U$8:$U$591,'1_stopień'!$R$8:$R$591,D76,'1_stopień'!$AA$8:$AA$591,"CKZ Legnica")</f>
        <v>0</v>
      </c>
      <c r="R76" s="395">
        <f>SUMIFS('1_stopień'!$V$8:$V$591,'1_stopień'!$R$8:$R$591,D76,'1_stopień'!$AA$8:$AA$591,"CKZ Legnica")</f>
        <v>0</v>
      </c>
      <c r="S76" s="394">
        <f>SUMIFS('1_stopień'!$U$8:$U$591,'1_stopień'!$R$8:$R$591,D76,'1_stopień'!$AA$8:$AA$591,"CKZ Oleśnica")</f>
        <v>0</v>
      </c>
      <c r="T76" s="395">
        <f>SUMIFS('1_stopień'!$V$8:$V$591,'1_stopień'!$R$8:$R$591,D76,'1_stopień'!$AA$8:$AA$591,"CKZ Oleśnica")</f>
        <v>0</v>
      </c>
      <c r="U76" s="394">
        <f>SUMIFS('1_stopień'!$U$8:$U$591,'1_stopień'!$R$8:$R$591,D76,'1_stopień'!$AA$8:$AA$591,"CKZ Świdnica")</f>
        <v>0</v>
      </c>
      <c r="V76" s="395">
        <f>SUMIFS('1_stopień'!$V$8:$V$591,'1_stopień'!$R$8:$R$591,D76,'1_stopień'!$AA$8:$AA$591,"CKZ Świdnica")</f>
        <v>0</v>
      </c>
      <c r="W76" s="394">
        <f>SUMIFS('1_stopień'!$U$8:$U$591,'1_stopień'!$R$8:$R$591,D76,'1_stopień'!$AA$8:$AA$591,"CKZ Wołów")</f>
        <v>0</v>
      </c>
      <c r="X76" s="395">
        <f>SUMIFS('1_stopień'!$V$8:$V$591,'1_stopień'!$R$8:$R$591,D76,'1_stopień'!$AA$8:$AA$591,"CKZ Wołów")</f>
        <v>0</v>
      </c>
      <c r="Y76" s="394">
        <f>SUMIFS('1_stopień'!$U$8:$U$591,'1_stopień'!$R$8:$R$591,D76,'1_stopień'!$AA$8:$AA$591,"CKZ Ziębice")</f>
        <v>0</v>
      </c>
      <c r="Z76" s="395">
        <f>SUMIFS('1_stopień'!$V$8:$V$591,'1_stopień'!$R$8:$R$591,D76,'1_stopień'!$AA$8:$AA$591,"CKZ Ziębice")</f>
        <v>0</v>
      </c>
      <c r="AA76" s="394">
        <f>SUMIFS('1_stopień'!$U$8:$U$591,'1_stopień'!$R$8:$R$591,D76,'1_stopień'!$AA$8:$AA$591,"CKZ Dobrodzień")</f>
        <v>0</v>
      </c>
      <c r="AB76" s="395">
        <f>SUMIFS('1_stopień'!$V$8:$V$591,'1_stopień'!$R$8:$R$591,D76,'1_stopień'!$AA$8:$AA$591,"CKZ Dobrodzień")</f>
        <v>0</v>
      </c>
      <c r="AC76" s="394">
        <f>SUMIFS('1_stopień'!$U$8:$U$591,'1_stopień'!$R$8:$R$591,D76,'1_stopień'!$AA$8:$AA$591,"TOYOTA")</f>
        <v>0</v>
      </c>
      <c r="AD76" s="395">
        <f>SUMIFS('1_stopień'!$V$8:$V$591,'1_stopień'!$R$8:$R$591,D76,'1_stopień'!$AA$8:$AA$591,"TOYOTA")</f>
        <v>0</v>
      </c>
      <c r="AE76" s="394">
        <f>SUMIFS('1_stopień'!$U$8:$U$591,'1_stopień'!$R$8:$R$591,D76,'1_stopień'!$AA$8:$AA$591,"CKZ Kędzierzyn-Koźle")</f>
        <v>0</v>
      </c>
      <c r="AF76" s="395">
        <f>SUMIFS('1_stopień'!$V$8:$V$591,'1_stopień'!$R$8:$R$591,D76,'1_stopień'!$AA$8:$AA$591,"CKZ Kędzierzyn-Koźle")</f>
        <v>0</v>
      </c>
      <c r="AG76" s="394">
        <f>SUMIFS('1_stopień'!$U$8:$U$591,'1_stopień'!$R$8:$R$591,D76,'1_stopień'!$AA$8:$AA$591,"ZSB Bolesławiec")</f>
        <v>0</v>
      </c>
      <c r="AH76" s="395">
        <f>SUMIFS('1_stopień'!$V$8:$V$591,'1_stopień'!$R$8:$R$591,D76,'1_stopień'!$AA$8:$AA$591,"ZSB Bolesławiec")</f>
        <v>0</v>
      </c>
      <c r="AI76" s="394">
        <f>SUMIFS('1_stopień'!$U$8:$U$591,'1_stopień'!$R$8:$R$591,D76,'1_stopień'!$AA$8:$AA$591,"CKZ Krotoszyn")</f>
        <v>0</v>
      </c>
      <c r="AJ76" s="395">
        <f>SUMIFS('1_stopień'!$V$8:$V$591,'1_stopień'!$R$8:$R$591,D76,'1_stopień'!$AA$8:$AA$591,"CKZ Krotoszyn")</f>
        <v>0</v>
      </c>
      <c r="AK76" s="394">
        <f>SUMIFS('1_stopień'!$U$8:$U$591,'1_stopień'!$R$8:$R$591,D76,'1_stopień'!$AA$8:$AA$591,"CKZ Olkusz")</f>
        <v>0</v>
      </c>
      <c r="AL76" s="395">
        <f>SUMIFS('1_stopień'!$V$8:$V$591,'1_stopień'!$R$8:$R$591,D76,'1_stopień'!$AA$8:$AA$591,"CKZ Olkusz")</f>
        <v>0</v>
      </c>
      <c r="AM76" s="394">
        <f>SUMIFS('1_stopień'!$U$8:$U$591,'1_stopień'!$R$8:$R$591,D76,'1_stopień'!$AA$8:$AA$591,"CKZ Wschowa")</f>
        <v>0</v>
      </c>
      <c r="AN76" s="395">
        <f>SUMIFS('1_stopień'!$V$8:$V$591,'1_stopień'!$R$8:$R$591,D76,'1_stopień'!$AA$8:$AA$591,"CKZ Wschowa")</f>
        <v>0</v>
      </c>
      <c r="AO76" s="394">
        <f>SUMIFS('1_stopień'!$U$8:$U$591,'1_stopień'!$R$8:$R$591,D76,'1_stopień'!$AA$8:$AA$591,"CKZ Zielona Góra")</f>
        <v>0</v>
      </c>
      <c r="AP76" s="395">
        <f>SUMIFS('1_stopień'!$V$8:$V$591,'1_stopień'!$R$8:$R$591,D76,'1_stopień'!$AA$8:$AA$591,"CKZ Zielona Góra")</f>
        <v>0</v>
      </c>
      <c r="AQ76" s="394">
        <f>SUMIFS('1_stopień'!$U$8:$U$591,'1_stopień'!$R$8:$R$591,D76,'1_stopień'!$AA$8:$AA$591,"Rzemieślnicza Wałbrzych")</f>
        <v>0</v>
      </c>
      <c r="AR76" s="395">
        <f>SUMIFS('1_stopień'!$V$8:$V$591,'1_stopień'!$R$8:$R$591,D76,'1_stopień'!$AA$8:$AA$591,"Rzemieślnicza Wałbrzych")</f>
        <v>0</v>
      </c>
      <c r="AS76" s="394">
        <f>SUMIFS('1_stopień'!$U$8:$U$591,'1_stopień'!$R$8:$R$591,D76,'1_stopień'!$AA$8:$AA$591,"CKZ Mosina")</f>
        <v>0</v>
      </c>
      <c r="AT76" s="395">
        <f>SUMIFS('1_stopień'!$V$8:$V$591,'1_stopień'!$R$8:$R$591,D76,'1_stopień'!$AA$8:$AA$591,"CKZ Mosina")</f>
        <v>0</v>
      </c>
      <c r="AU76" s="394">
        <f>SUMIFS('1_stopień'!$U$8:$U$591,'1_stopień'!$R$8:$R$591,D76,'1_stopień'!$AA$8:$AA$591,"CKZ Słupsk")</f>
        <v>0</v>
      </c>
      <c r="AV76" s="395">
        <f>SUMIFS('1_stopień'!$V$8:$V$591,'1_stopień'!$R$8:$R$591,D76,'1_stopień'!$AA$8:$AA$591,"CKZ Słupsk")</f>
        <v>0</v>
      </c>
      <c r="AW76" s="394">
        <f>SUMIFS('1_stopień'!$U$8:$U$591,'1_stopień'!$R$8:$R$591,D76,'1_stopień'!$AA$8:$AA$591,"CKZ Opole")</f>
        <v>0</v>
      </c>
      <c r="AX76" s="395">
        <f>SUMIFS('1_stopień'!$V$8:$V$591,'1_stopień'!$R$8:$R$591,D76,'1_stopień'!$AA$8:$AA$591,"CKZ Opole")</f>
        <v>0</v>
      </c>
      <c r="AY76" s="394">
        <f>SUMIFS('1_stopień'!$U$8:$U$591,'1_stopień'!$R$8:$R$591,D76,'1_stopień'!$AA$8:$AA$591,"CKZ Nowy Targ")</f>
        <v>0</v>
      </c>
      <c r="AZ76" s="395">
        <f>SUMIFS('1_stopień'!$V$8:$V$591,'1_stopień'!$R$8:$R$591,D76,'1_stopień'!$AA$8:$AA$591,"CKZ Nowy Targ")</f>
        <v>0</v>
      </c>
      <c r="BA76" s="394">
        <f>SUMIFS('1_stopień'!$U$8:$U$591,'1_stopień'!$R$8:$R$591,D76,'1_stopień'!$AA$8:$AA$591,"Brzeg Dolny")</f>
        <v>0</v>
      </c>
      <c r="BB76" s="395">
        <f>SUMIFS('1_stopień'!$V$8:$V$591,'1_stopień'!$R$8:$R$591,D76,'1_stopień'!$AA$8:$AA$591,"Brzeg Dolny")</f>
        <v>0</v>
      </c>
      <c r="BC76" s="394">
        <f>SUMIFS('1_stopień'!$U$8:$U$591,'1_stopień'!$R$8:$R$591,D76,'1_stopień'!$AA$8:$AA$591,"CKZ Gniezno")</f>
        <v>0</v>
      </c>
      <c r="BD76" s="395">
        <f>SUMIFS('1_stopień'!$V$8:$V$591,'1_stopień'!$R$8:$R$591,D76,'1_stopień'!$AA$8:$AA$591,"CKZ Gniezno")</f>
        <v>0</v>
      </c>
      <c r="BE76" s="394">
        <f>SUMIFS('1_stopień'!$U$8:$U$591,'1_stopień'!$R$8:$R$591,D76,'1_stopień'!$AA$8:$AA$591,"CKZ Dębica")</f>
        <v>0</v>
      </c>
      <c r="BF76" s="395">
        <f>SUMIFS('1_stopień'!$V$8:$V$591,'1_stopień'!$R$8:$R$591,D76,'1_stopień'!$AA$8:$AA$591,"CKZ Dębicaica")</f>
        <v>0</v>
      </c>
      <c r="BG76" s="394">
        <f>SUMIFS('1_stopień'!$U$8:$U$591,'1_stopień'!$R$8:$R$591,D76,'1_stopień'!$AA$8:$AA$591,"CKZ Gliwice")</f>
        <v>0</v>
      </c>
      <c r="BH76" s="395">
        <f>SUMIFS('1_stopień'!$V$8:$V$591,'1_stopień'!$R$8:$R$591,D76,'1_stopień'!$AA$8:$AA$591,"CKZ Gliwice")</f>
        <v>0</v>
      </c>
      <c r="BI76" s="394">
        <f>SUMIFS('1_stopień'!$U$8:$U$591,'1_stopień'!$R$8:$R$591,D76,'1_stopień'!$AA$8:$AA$591,"szkoła")</f>
        <v>0</v>
      </c>
      <c r="BJ76" s="392">
        <f t="shared" si="4"/>
        <v>0</v>
      </c>
      <c r="BK76" s="182">
        <f t="shared" si="5"/>
        <v>0</v>
      </c>
    </row>
    <row r="77" spans="2:63" ht="12.75" hidden="1" customHeight="1">
      <c r="B77" s="17" t="s">
        <v>532</v>
      </c>
      <c r="C77" s="18">
        <v>753105</v>
      </c>
      <c r="D77" s="18" t="s">
        <v>457</v>
      </c>
      <c r="E77" s="17" t="s">
        <v>656</v>
      </c>
      <c r="F77" s="397">
        <f>SUMIF('1_stopień'!R$8:R$591,D77,'1_stopień'!U$8:U$591)</f>
        <v>10</v>
      </c>
      <c r="G77" s="394">
        <f>SUMIFS('1_stopień'!$U$8:$U$591,'1_stopień'!$R$8:$R$591,D77,'1_stopień'!$AA$8:$AA$591,"CKZ Bielawa")</f>
        <v>0</v>
      </c>
      <c r="H77" s="396">
        <f>SUMIFS('1_stopień'!$V$8:$V$591,'1_stopień'!$R$8:$R$591,D77,'1_stopień'!$AA$8:$AA$591,"CKZ Bielawa")</f>
        <v>0</v>
      </c>
      <c r="I77" s="394">
        <f>SUMIFS('1_stopień'!$U$8:$U$591,'1_stopień'!$R$8:$R$591,D77,'1_stopień'!$AA$8:$AA$591,"GCKZ Głogów")</f>
        <v>0</v>
      </c>
      <c r="J77" s="395">
        <f>SUMIFS('1_stopień'!$V$8:$V$591,'1_stopień'!$R$8:$R$591,D77,'1_stopień'!$AA$8:$AA$591,"GCKZ Głogów")</f>
        <v>0</v>
      </c>
      <c r="K77" s="394">
        <f>SUMIFS('1_stopień'!$U$8:$U$591,'1_stopień'!$R$8:$R$591,D77,'1_stopień'!$AA$8:$AA$591,"Jelenia Góra")</f>
        <v>0</v>
      </c>
      <c r="L77" s="395">
        <f>SUMIFS('1_stopień'!$V$8:$V$591,'1_stopień'!$R$8:$R$591,D77,'1_stopień'!$AA$8:$AA$591,"Jelenia Góra")</f>
        <v>0</v>
      </c>
      <c r="M77" s="394">
        <f>SUMIFS('1_stopień'!$U$8:$U$591,'1_stopień'!$R$8:$R$591,D77,'1_stopień'!$AA$8:$AA$591,"CKZ Wodzisław Śląski")</f>
        <v>0</v>
      </c>
      <c r="N77" s="395">
        <f>SUMIFS('1_stopień'!$V$8:$V$591,'1_stopień'!$R$8:$R$591,D77,'1_stopień'!$AA$8:$AA$591,"CKZ Wodzisłąw Śląski")</f>
        <v>0</v>
      </c>
      <c r="O77" s="394">
        <f>SUMIFS('1_stopień'!$U$8:$U$591,'1_stopień'!$R$8:$R$591,D77,'1_stopień'!$AA$8:$AA$591,"CKZ Kłodzko")</f>
        <v>0</v>
      </c>
      <c r="P77" s="395">
        <f>SUMIFS('1_stopień'!$V$8:$V$591,'1_stopień'!$R$8:$R$591,D77,'1_stopień'!$AA$8:$AA$591,"CKZ Kłodzko")</f>
        <v>0</v>
      </c>
      <c r="Q77" s="394">
        <f>SUMIFS('1_stopień'!$U$8:$U$591,'1_stopień'!$R$8:$R$591,D77,'1_stopień'!$AA$8:$AA$591,"CKZ Legnica")</f>
        <v>0</v>
      </c>
      <c r="R77" s="395">
        <f>SUMIFS('1_stopień'!$V$8:$V$591,'1_stopień'!$R$8:$R$591,D77,'1_stopień'!$AA$8:$AA$591,"CKZ Legnica")</f>
        <v>0</v>
      </c>
      <c r="S77" s="394">
        <f>SUMIFS('1_stopień'!$U$8:$U$591,'1_stopień'!$R$8:$R$591,D77,'1_stopień'!$AA$8:$AA$591,"CKZ Oleśnica")</f>
        <v>0</v>
      </c>
      <c r="T77" s="395">
        <f>SUMIFS('1_stopień'!$V$8:$V$591,'1_stopień'!$R$8:$R$591,D77,'1_stopień'!$AA$8:$AA$591,"CKZ Oleśnica")</f>
        <v>0</v>
      </c>
      <c r="U77" s="394">
        <f>SUMIFS('1_stopień'!$U$8:$U$591,'1_stopień'!$R$8:$R$591,D77,'1_stopień'!$AA$8:$AA$591,"CKZ Świdnica")</f>
        <v>0</v>
      </c>
      <c r="V77" s="395">
        <f>SUMIFS('1_stopień'!$V$8:$V$591,'1_stopień'!$R$8:$R$591,D77,'1_stopień'!$AA$8:$AA$591,"CKZ Świdnica")</f>
        <v>0</v>
      </c>
      <c r="W77" s="394">
        <f>SUMIFS('1_stopień'!$U$8:$U$591,'1_stopień'!$R$8:$R$591,D77,'1_stopień'!$AA$8:$AA$591,"CKZ Wołów")</f>
        <v>0</v>
      </c>
      <c r="X77" s="395">
        <f>SUMIFS('1_stopień'!$V$8:$V$591,'1_stopień'!$R$8:$R$591,D77,'1_stopień'!$AA$8:$AA$591,"CKZ Wołów")</f>
        <v>0</v>
      </c>
      <c r="Y77" s="394">
        <f>SUMIFS('1_stopień'!$U$8:$U$591,'1_stopień'!$R$8:$R$591,D77,'1_stopień'!$AA$8:$AA$591,"CKZ Ziębice")</f>
        <v>0</v>
      </c>
      <c r="Z77" s="395">
        <f>SUMIFS('1_stopień'!$V$8:$V$591,'1_stopień'!$R$8:$R$591,D77,'1_stopień'!$AA$8:$AA$591,"CKZ Ziębice")</f>
        <v>0</v>
      </c>
      <c r="AA77" s="394">
        <f>SUMIFS('1_stopień'!$U$8:$U$591,'1_stopień'!$R$8:$R$591,D77,'1_stopień'!$AA$8:$AA$591,"CKZ Dobrodzień")</f>
        <v>0</v>
      </c>
      <c r="AB77" s="395">
        <f>SUMIFS('1_stopień'!$V$8:$V$591,'1_stopień'!$R$8:$R$591,D77,'1_stopień'!$AA$8:$AA$591,"CKZ Dobrodzień")</f>
        <v>0</v>
      </c>
      <c r="AC77" s="394">
        <f>SUMIFS('1_stopień'!$U$8:$U$591,'1_stopień'!$R$8:$R$591,D77,'1_stopień'!$AA$8:$AA$591,"TOYOTA")</f>
        <v>0</v>
      </c>
      <c r="AD77" s="395">
        <f>SUMIFS('1_stopień'!$V$8:$V$591,'1_stopień'!$R$8:$R$591,D77,'1_stopień'!$AA$8:$AA$591,"TOYOTA")</f>
        <v>0</v>
      </c>
      <c r="AE77" s="394">
        <f>SUMIFS('1_stopień'!$U$8:$U$591,'1_stopień'!$R$8:$R$591,D77,'1_stopień'!$AA$8:$AA$591,"CKZ Kędzierzyn-Koźle")</f>
        <v>0</v>
      </c>
      <c r="AF77" s="395">
        <f>SUMIFS('1_stopień'!$V$8:$V$591,'1_stopień'!$R$8:$R$591,D77,'1_stopień'!$AA$8:$AA$591,"CKZ Kędzierzyn-Koźle")</f>
        <v>0</v>
      </c>
      <c r="AG77" s="394">
        <f>SUMIFS('1_stopień'!$U$8:$U$591,'1_stopień'!$R$8:$R$591,D77,'1_stopień'!$AA$8:$AA$591,"ZSB Bolesławiec")</f>
        <v>0</v>
      </c>
      <c r="AH77" s="395">
        <f>SUMIFS('1_stopień'!$V$8:$V$591,'1_stopień'!$R$8:$R$591,D77,'1_stopień'!$AA$8:$AA$591,"ZSB Bolesławiec")</f>
        <v>0</v>
      </c>
      <c r="AI77" s="394">
        <f>SUMIFS('1_stopień'!$U$8:$U$591,'1_stopień'!$R$8:$R$591,D77,'1_stopień'!$AA$8:$AA$591,"CKZ Krotoszyn")</f>
        <v>0</v>
      </c>
      <c r="AJ77" s="395">
        <f>SUMIFS('1_stopień'!$V$8:$V$591,'1_stopień'!$R$8:$R$591,D77,'1_stopień'!$AA$8:$AA$591,"CKZ Krotoszyn")</f>
        <v>0</v>
      </c>
      <c r="AK77" s="394">
        <f>SUMIFS('1_stopień'!$U$8:$U$591,'1_stopień'!$R$8:$R$591,D77,'1_stopień'!$AA$8:$AA$591,"CKZ Olkusz")</f>
        <v>0</v>
      </c>
      <c r="AL77" s="395">
        <f>SUMIFS('1_stopień'!$V$8:$V$591,'1_stopień'!$R$8:$R$591,D77,'1_stopień'!$AA$8:$AA$591,"CKZ Olkusz")</f>
        <v>0</v>
      </c>
      <c r="AM77" s="394">
        <f>SUMIFS('1_stopień'!$U$8:$U$591,'1_stopień'!$R$8:$R$591,D77,'1_stopień'!$AA$8:$AA$591,"CKZ Wschowa")</f>
        <v>0</v>
      </c>
      <c r="AN77" s="395">
        <f>SUMIFS('1_stopień'!$V$8:$V$591,'1_stopień'!$R$8:$R$591,D77,'1_stopień'!$AA$8:$AA$591,"CKZ Wschowa")</f>
        <v>0</v>
      </c>
      <c r="AO77" s="394">
        <f>SUMIFS('1_stopień'!$U$8:$U$591,'1_stopień'!$R$8:$R$591,D77,'1_stopień'!$AA$8:$AA$591,"CKZ Zielona Góra")</f>
        <v>10</v>
      </c>
      <c r="AP77" s="395">
        <f>SUMIFS('1_stopień'!$V$8:$V$591,'1_stopień'!$R$8:$R$591,D77,'1_stopień'!$AA$8:$AA$591,"CKZ Zielona Góra")</f>
        <v>9</v>
      </c>
      <c r="AQ77" s="394">
        <f>SUMIFS('1_stopień'!$U$8:$U$591,'1_stopień'!$R$8:$R$591,D77,'1_stopień'!$AA$8:$AA$591,"Rzemieślnicza Wałbrzych")</f>
        <v>0</v>
      </c>
      <c r="AR77" s="395">
        <f>SUMIFS('1_stopień'!$V$8:$V$591,'1_stopień'!$R$8:$R$591,D77,'1_stopień'!$AA$8:$AA$591,"Rzemieślnicza Wałbrzych")</f>
        <v>0</v>
      </c>
      <c r="AS77" s="394">
        <f>SUMIFS('1_stopień'!$U$8:$U$591,'1_stopień'!$R$8:$R$591,D77,'1_stopień'!$AA$8:$AA$591,"CKZ Mosina")</f>
        <v>0</v>
      </c>
      <c r="AT77" s="395">
        <f>SUMIFS('1_stopień'!$V$8:$V$591,'1_stopień'!$R$8:$R$591,D77,'1_stopień'!$AA$8:$AA$591,"CKZ Mosina")</f>
        <v>0</v>
      </c>
      <c r="AU77" s="394">
        <f>SUMIFS('1_stopień'!$U$8:$U$591,'1_stopień'!$R$8:$R$591,D77,'1_stopień'!$AA$8:$AA$591,"CKZ Słupsk")</f>
        <v>0</v>
      </c>
      <c r="AV77" s="395">
        <f>SUMIFS('1_stopień'!$V$8:$V$591,'1_stopień'!$R$8:$R$591,D77,'1_stopień'!$AA$8:$AA$591,"CKZ Słupsk")</f>
        <v>0</v>
      </c>
      <c r="AW77" s="394">
        <f>SUMIFS('1_stopień'!$U$8:$U$591,'1_stopień'!$R$8:$R$591,D77,'1_stopień'!$AA$8:$AA$591,"CKZ Opole")</f>
        <v>0</v>
      </c>
      <c r="AX77" s="395">
        <f>SUMIFS('1_stopień'!$V$8:$V$591,'1_stopień'!$R$8:$R$591,D77,'1_stopień'!$AA$8:$AA$591,"CKZ Opole")</f>
        <v>0</v>
      </c>
      <c r="AY77" s="394">
        <f>SUMIFS('1_stopień'!$U$8:$U$591,'1_stopień'!$R$8:$R$591,D77,'1_stopień'!$AA$8:$AA$591,"CKZ Nowy Targ")</f>
        <v>0</v>
      </c>
      <c r="AZ77" s="395">
        <f>SUMIFS('1_stopień'!$V$8:$V$591,'1_stopień'!$R$8:$R$591,D77,'1_stopień'!$AA$8:$AA$591,"CKZ Nowy Targ")</f>
        <v>0</v>
      </c>
      <c r="BA77" s="394">
        <f>SUMIFS('1_stopień'!$U$8:$U$591,'1_stopień'!$R$8:$R$591,D77,'1_stopień'!$AA$8:$AA$591,"Brzeg Dolny")</f>
        <v>0</v>
      </c>
      <c r="BB77" s="395">
        <f>SUMIFS('1_stopień'!$V$8:$V$591,'1_stopień'!$R$8:$R$591,D77,'1_stopień'!$AA$8:$AA$591,"Brzeg Dolny")</f>
        <v>0</v>
      </c>
      <c r="BC77" s="394">
        <f>SUMIFS('1_stopień'!$U$8:$U$591,'1_stopień'!$R$8:$R$591,D77,'1_stopień'!$AA$8:$AA$591,"CKZ Gniezno")</f>
        <v>0</v>
      </c>
      <c r="BD77" s="395">
        <f>SUMIFS('1_stopień'!$V$8:$V$591,'1_stopień'!$R$8:$R$591,D77,'1_stopień'!$AA$8:$AA$591,"CKZ Gniezno")</f>
        <v>0</v>
      </c>
      <c r="BE77" s="394">
        <f>SUMIFS('1_stopień'!$U$8:$U$591,'1_stopień'!$R$8:$R$591,D77,'1_stopień'!$AA$8:$AA$591,"CKZ Dębica")</f>
        <v>0</v>
      </c>
      <c r="BF77" s="395">
        <f>SUMIFS('1_stopień'!$V$8:$V$591,'1_stopień'!$R$8:$R$591,D77,'1_stopień'!$AA$8:$AA$591,"CKZ Dębicaica")</f>
        <v>0</v>
      </c>
      <c r="BG77" s="394">
        <f>SUMIFS('1_stopień'!$U$8:$U$591,'1_stopień'!$R$8:$R$591,D77,'1_stopień'!$AA$8:$AA$591,"CKZ Gliwice")</f>
        <v>0</v>
      </c>
      <c r="BH77" s="395">
        <f>SUMIFS('1_stopień'!$V$8:$V$591,'1_stopień'!$R$8:$R$591,D77,'1_stopień'!$AA$8:$AA$591,"CKZ Gliwice")</f>
        <v>0</v>
      </c>
      <c r="BI77" s="394">
        <f>SUMIFS('1_stopień'!$U$8:$U$591,'1_stopień'!$R$8:$R$591,D77,'1_stopień'!$AA$8:$AA$591,"szkoła")</f>
        <v>0</v>
      </c>
      <c r="BJ77" s="392">
        <f t="shared" si="4"/>
        <v>10</v>
      </c>
      <c r="BK77" s="182">
        <f t="shared" si="5"/>
        <v>9</v>
      </c>
    </row>
    <row r="78" spans="2:63" ht="22.5" hidden="1">
      <c r="B78" s="17" t="s">
        <v>533</v>
      </c>
      <c r="C78" s="18">
        <v>753106</v>
      </c>
      <c r="D78" s="18" t="s">
        <v>1027</v>
      </c>
      <c r="E78" s="17" t="s">
        <v>655</v>
      </c>
      <c r="F78" s="397">
        <f>SUMIF('1_stopień'!R$8:R$591,D78,'1_stopień'!U$8:U$591)</f>
        <v>0</v>
      </c>
      <c r="G78" s="394">
        <f>SUMIFS('1_stopień'!$U$8:$U$591,'1_stopień'!$R$8:$R$591,D78,'1_stopień'!$AA$8:$AA$591,"CKZ Bielawa")</f>
        <v>0</v>
      </c>
      <c r="H78" s="396">
        <f>SUMIFS('1_stopień'!$V$8:$V$591,'1_stopień'!$R$8:$R$591,D78,'1_stopień'!$AA$8:$AA$591,"CKZ Bielawa")</f>
        <v>0</v>
      </c>
      <c r="I78" s="394">
        <f>SUMIFS('1_stopień'!$U$8:$U$591,'1_stopień'!$R$8:$R$591,D78,'1_stopień'!$AA$8:$AA$591,"GCKZ Głogów")</f>
        <v>0</v>
      </c>
      <c r="J78" s="395">
        <f>SUMIFS('1_stopień'!$V$8:$V$591,'1_stopień'!$R$8:$R$591,D78,'1_stopień'!$AA$8:$AA$591,"GCKZ Głogów")</f>
        <v>0</v>
      </c>
      <c r="K78" s="394">
        <f>SUMIFS('1_stopień'!$U$8:$U$591,'1_stopień'!$R$8:$R$591,D78,'1_stopień'!$AA$8:$AA$591,"Jelenia Góra")</f>
        <v>0</v>
      </c>
      <c r="L78" s="395">
        <f>SUMIFS('1_stopień'!$V$8:$V$591,'1_stopień'!$R$8:$R$591,D78,'1_stopień'!$AA$8:$AA$591,"Jelenia Góra")</f>
        <v>0</v>
      </c>
      <c r="M78" s="394">
        <f>SUMIFS('1_stopień'!$U$8:$U$591,'1_stopień'!$R$8:$R$591,D78,'1_stopień'!$AA$8:$AA$591,"CKZ Wodzisław Śląski")</f>
        <v>0</v>
      </c>
      <c r="N78" s="395">
        <f>SUMIFS('1_stopień'!$V$8:$V$591,'1_stopień'!$R$8:$R$591,D78,'1_stopień'!$AA$8:$AA$591,"CKZ Wodzisłąw Śląski")</f>
        <v>0</v>
      </c>
      <c r="O78" s="394">
        <f>SUMIFS('1_stopień'!$U$8:$U$591,'1_stopień'!$R$8:$R$591,D78,'1_stopień'!$AA$8:$AA$591,"CKZ Kłodzko")</f>
        <v>0</v>
      </c>
      <c r="P78" s="395">
        <f>SUMIFS('1_stopień'!$V$8:$V$591,'1_stopień'!$R$8:$R$591,D78,'1_stopień'!$AA$8:$AA$591,"CKZ Kłodzko")</f>
        <v>0</v>
      </c>
      <c r="Q78" s="394">
        <f>SUMIFS('1_stopień'!$U$8:$U$591,'1_stopień'!$R$8:$R$591,D78,'1_stopień'!$AA$8:$AA$591,"CKZ Legnica")</f>
        <v>0</v>
      </c>
      <c r="R78" s="395">
        <f>SUMIFS('1_stopień'!$V$8:$V$591,'1_stopień'!$R$8:$R$591,D78,'1_stopień'!$AA$8:$AA$591,"CKZ Legnica")</f>
        <v>0</v>
      </c>
      <c r="S78" s="394">
        <f>SUMIFS('1_stopień'!$U$8:$U$591,'1_stopień'!$R$8:$R$591,D78,'1_stopień'!$AA$8:$AA$591,"CKZ Oleśnica")</f>
        <v>0</v>
      </c>
      <c r="T78" s="395">
        <f>SUMIFS('1_stopień'!$V$8:$V$591,'1_stopień'!$R$8:$R$591,D78,'1_stopień'!$AA$8:$AA$591,"CKZ Oleśnica")</f>
        <v>0</v>
      </c>
      <c r="U78" s="394">
        <f>SUMIFS('1_stopień'!$U$8:$U$591,'1_stopień'!$R$8:$R$591,D78,'1_stopień'!$AA$8:$AA$591,"CKZ Świdnica")</f>
        <v>0</v>
      </c>
      <c r="V78" s="395">
        <f>SUMIFS('1_stopień'!$V$8:$V$591,'1_stopień'!$R$8:$R$591,D78,'1_stopień'!$AA$8:$AA$591,"CKZ Świdnica")</f>
        <v>0</v>
      </c>
      <c r="W78" s="394">
        <f>SUMIFS('1_stopień'!$U$8:$U$591,'1_stopień'!$R$8:$R$591,D78,'1_stopień'!$AA$8:$AA$591,"CKZ Wołów")</f>
        <v>0</v>
      </c>
      <c r="X78" s="395">
        <f>SUMIFS('1_stopień'!$V$8:$V$591,'1_stopień'!$R$8:$R$591,D78,'1_stopień'!$AA$8:$AA$591,"CKZ Wołów")</f>
        <v>0</v>
      </c>
      <c r="Y78" s="394">
        <f>SUMIFS('1_stopień'!$U$8:$U$591,'1_stopień'!$R$8:$R$591,D78,'1_stopień'!$AA$8:$AA$591,"CKZ Ziębice")</f>
        <v>0</v>
      </c>
      <c r="Z78" s="395">
        <f>SUMIFS('1_stopień'!$V$8:$V$591,'1_stopień'!$R$8:$R$591,D78,'1_stopień'!$AA$8:$AA$591,"CKZ Ziębice")</f>
        <v>0</v>
      </c>
      <c r="AA78" s="394">
        <f>SUMIFS('1_stopień'!$U$8:$U$591,'1_stopień'!$R$8:$R$591,D78,'1_stopień'!$AA$8:$AA$591,"CKZ Dobrodzień")</f>
        <v>0</v>
      </c>
      <c r="AB78" s="395">
        <f>SUMIFS('1_stopień'!$V$8:$V$591,'1_stopień'!$R$8:$R$591,D78,'1_stopień'!$AA$8:$AA$591,"CKZ Dobrodzień")</f>
        <v>0</v>
      </c>
      <c r="AC78" s="394">
        <f>SUMIFS('1_stopień'!$U$8:$U$591,'1_stopień'!$R$8:$R$591,D78,'1_stopień'!$AA$8:$AA$591,"TOYOTA")</f>
        <v>0</v>
      </c>
      <c r="AD78" s="395">
        <f>SUMIFS('1_stopień'!$V$8:$V$591,'1_stopień'!$R$8:$R$591,D78,'1_stopień'!$AA$8:$AA$591,"TOYOTA")</f>
        <v>0</v>
      </c>
      <c r="AE78" s="394">
        <f>SUMIFS('1_stopień'!$U$8:$U$591,'1_stopień'!$R$8:$R$591,D78,'1_stopień'!$AA$8:$AA$591,"CKZ Kędzierzyn-Koźle")</f>
        <v>0</v>
      </c>
      <c r="AF78" s="395">
        <f>SUMIFS('1_stopień'!$V$8:$V$591,'1_stopień'!$R$8:$R$591,D78,'1_stopień'!$AA$8:$AA$591,"CKZ Kędzierzyn-Koźle")</f>
        <v>0</v>
      </c>
      <c r="AG78" s="394">
        <f>SUMIFS('1_stopień'!$U$8:$U$591,'1_stopień'!$R$8:$R$591,D78,'1_stopień'!$AA$8:$AA$591,"ZSB Bolesławiec")</f>
        <v>0</v>
      </c>
      <c r="AH78" s="395">
        <f>SUMIFS('1_stopień'!$V$8:$V$591,'1_stopień'!$R$8:$R$591,D78,'1_stopień'!$AA$8:$AA$591,"ZSB Bolesławiec")</f>
        <v>0</v>
      </c>
      <c r="AI78" s="394">
        <f>SUMIFS('1_stopień'!$U$8:$U$591,'1_stopień'!$R$8:$R$591,D78,'1_stopień'!$AA$8:$AA$591,"CKZ Krotoszyn")</f>
        <v>0</v>
      </c>
      <c r="AJ78" s="395">
        <f>SUMIFS('1_stopień'!$V$8:$V$591,'1_stopień'!$R$8:$R$591,D78,'1_stopień'!$AA$8:$AA$591,"CKZ Krotoszyn")</f>
        <v>0</v>
      </c>
      <c r="AK78" s="394">
        <f>SUMIFS('1_stopień'!$U$8:$U$591,'1_stopień'!$R$8:$R$591,D78,'1_stopień'!$AA$8:$AA$591,"CKZ Olkusz")</f>
        <v>0</v>
      </c>
      <c r="AL78" s="395">
        <f>SUMIFS('1_stopień'!$V$8:$V$591,'1_stopień'!$R$8:$R$591,D78,'1_stopień'!$AA$8:$AA$591,"CKZ Olkusz")</f>
        <v>0</v>
      </c>
      <c r="AM78" s="394">
        <f>SUMIFS('1_stopień'!$U$8:$U$591,'1_stopień'!$R$8:$R$591,D78,'1_stopień'!$AA$8:$AA$591,"CKZ Wschowa")</f>
        <v>0</v>
      </c>
      <c r="AN78" s="395">
        <f>SUMIFS('1_stopień'!$V$8:$V$591,'1_stopień'!$R$8:$R$591,D78,'1_stopień'!$AA$8:$AA$591,"CKZ Wschowa")</f>
        <v>0</v>
      </c>
      <c r="AO78" s="394">
        <f>SUMIFS('1_stopień'!$U$8:$U$591,'1_stopień'!$R$8:$R$591,D78,'1_stopień'!$AA$8:$AA$591,"CKZ Zielona Góra")</f>
        <v>0</v>
      </c>
      <c r="AP78" s="395">
        <f>SUMIFS('1_stopień'!$V$8:$V$591,'1_stopień'!$R$8:$R$591,D78,'1_stopień'!$AA$8:$AA$591,"CKZ Zielona Góra")</f>
        <v>0</v>
      </c>
      <c r="AQ78" s="394">
        <f>SUMIFS('1_stopień'!$U$8:$U$591,'1_stopień'!$R$8:$R$591,D78,'1_stopień'!$AA$8:$AA$591,"Rzemieślnicza Wałbrzych")</f>
        <v>0</v>
      </c>
      <c r="AR78" s="395">
        <f>SUMIFS('1_stopień'!$V$8:$V$591,'1_stopień'!$R$8:$R$591,D78,'1_stopień'!$AA$8:$AA$591,"Rzemieślnicza Wałbrzych")</f>
        <v>0</v>
      </c>
      <c r="AS78" s="394">
        <f>SUMIFS('1_stopień'!$U$8:$U$591,'1_stopień'!$R$8:$R$591,D78,'1_stopień'!$AA$8:$AA$591,"CKZ Mosina")</f>
        <v>0</v>
      </c>
      <c r="AT78" s="395">
        <f>SUMIFS('1_stopień'!$V$8:$V$591,'1_stopień'!$R$8:$R$591,D78,'1_stopień'!$AA$8:$AA$591,"CKZ Mosina")</f>
        <v>0</v>
      </c>
      <c r="AU78" s="394">
        <f>SUMIFS('1_stopień'!$U$8:$U$591,'1_stopień'!$R$8:$R$591,D78,'1_stopień'!$AA$8:$AA$591,"CKZ Słupsk")</f>
        <v>0</v>
      </c>
      <c r="AV78" s="395">
        <f>SUMIFS('1_stopień'!$V$8:$V$591,'1_stopień'!$R$8:$R$591,D78,'1_stopień'!$AA$8:$AA$591,"CKZ Słupsk")</f>
        <v>0</v>
      </c>
      <c r="AW78" s="394">
        <f>SUMIFS('1_stopień'!$U$8:$U$591,'1_stopień'!$R$8:$R$591,D78,'1_stopień'!$AA$8:$AA$591,"CKZ Opole")</f>
        <v>0</v>
      </c>
      <c r="AX78" s="395">
        <f>SUMIFS('1_stopień'!$V$8:$V$591,'1_stopień'!$R$8:$R$591,D78,'1_stopień'!$AA$8:$AA$591,"CKZ Opole")</f>
        <v>0</v>
      </c>
      <c r="AY78" s="394">
        <f>SUMIFS('1_stopień'!$U$8:$U$591,'1_stopień'!$R$8:$R$591,D78,'1_stopień'!$AA$8:$AA$591,"CKZ Nowy Targ")</f>
        <v>0</v>
      </c>
      <c r="AZ78" s="395">
        <f>SUMIFS('1_stopień'!$V$8:$V$591,'1_stopień'!$R$8:$R$591,D78,'1_stopień'!$AA$8:$AA$591,"CKZ Nowy Targ")</f>
        <v>0</v>
      </c>
      <c r="BA78" s="394">
        <f>SUMIFS('1_stopień'!$U$8:$U$591,'1_stopień'!$R$8:$R$591,D78,'1_stopień'!$AA$8:$AA$591,"Brzeg Dolny")</f>
        <v>0</v>
      </c>
      <c r="BB78" s="395">
        <f>SUMIFS('1_stopień'!$V$8:$V$591,'1_stopień'!$R$8:$R$591,D78,'1_stopień'!$AA$8:$AA$591,"Brzeg Dolny")</f>
        <v>0</v>
      </c>
      <c r="BC78" s="394">
        <f>SUMIFS('1_stopień'!$U$8:$U$591,'1_stopień'!$R$8:$R$591,D78,'1_stopień'!$AA$8:$AA$591,"CKZ Gniezno")</f>
        <v>0</v>
      </c>
      <c r="BD78" s="395">
        <f>SUMIFS('1_stopień'!$V$8:$V$591,'1_stopień'!$R$8:$R$591,D78,'1_stopień'!$AA$8:$AA$591,"CKZ Gniezno")</f>
        <v>0</v>
      </c>
      <c r="BE78" s="394">
        <f>SUMIFS('1_stopień'!$U$8:$U$591,'1_stopień'!$R$8:$R$591,D78,'1_stopień'!$AA$8:$AA$591,"CKZ Dębica")</f>
        <v>0</v>
      </c>
      <c r="BF78" s="395">
        <f>SUMIFS('1_stopień'!$V$8:$V$591,'1_stopień'!$R$8:$R$591,D78,'1_stopień'!$AA$8:$AA$591,"CKZ Dębicaica")</f>
        <v>0</v>
      </c>
      <c r="BG78" s="394">
        <f>SUMIFS('1_stopień'!$U$8:$U$591,'1_stopień'!$R$8:$R$591,D78,'1_stopień'!$AA$8:$AA$591,"CKZ Gliwice")</f>
        <v>0</v>
      </c>
      <c r="BH78" s="395">
        <f>SUMIFS('1_stopień'!$V$8:$V$591,'1_stopień'!$R$8:$R$591,D78,'1_stopień'!$AA$8:$AA$591,"CKZ Gliwice")</f>
        <v>0</v>
      </c>
      <c r="BI78" s="394">
        <f>SUMIFS('1_stopień'!$U$8:$U$591,'1_stopień'!$R$8:$R$591,D78,'1_stopień'!$AA$8:$AA$591,"szkoła")</f>
        <v>0</v>
      </c>
      <c r="BJ78" s="392">
        <f t="shared" si="4"/>
        <v>0</v>
      </c>
      <c r="BK78" s="182">
        <f t="shared" si="5"/>
        <v>0</v>
      </c>
    </row>
    <row r="79" spans="2:63" ht="15.75" hidden="1" customHeight="1">
      <c r="B79" s="17" t="s">
        <v>534</v>
      </c>
      <c r="C79" s="18">
        <v>753602</v>
      </c>
      <c r="D79" s="18" t="s">
        <v>1028</v>
      </c>
      <c r="E79" s="17" t="s">
        <v>654</v>
      </c>
      <c r="F79" s="397">
        <f>SUMIF('1_stopień'!R$8:R$591,D79,'1_stopień'!U$8:U$591)</f>
        <v>0</v>
      </c>
      <c r="G79" s="394">
        <f>SUMIFS('1_stopień'!$U$8:$U$591,'1_stopień'!$R$8:$R$591,D79,'1_stopień'!$AA$8:$AA$591,"CKZ Bielawa")</f>
        <v>0</v>
      </c>
      <c r="H79" s="396">
        <f>SUMIFS('1_stopień'!$V$8:$V$591,'1_stopień'!$R$8:$R$591,D79,'1_stopień'!$AA$8:$AA$591,"CKZ Bielawa")</f>
        <v>0</v>
      </c>
      <c r="I79" s="394">
        <f>SUMIFS('1_stopień'!$U$8:$U$591,'1_stopień'!$R$8:$R$591,D79,'1_stopień'!$AA$8:$AA$591,"GCKZ Głogów")</f>
        <v>0</v>
      </c>
      <c r="J79" s="395">
        <f>SUMIFS('1_stopień'!$V$8:$V$591,'1_stopień'!$R$8:$R$591,D79,'1_stopień'!$AA$8:$AA$591,"GCKZ Głogów")</f>
        <v>0</v>
      </c>
      <c r="K79" s="394">
        <f>SUMIFS('1_stopień'!$U$8:$U$591,'1_stopień'!$R$8:$R$591,D79,'1_stopień'!$AA$8:$AA$591,"Jelenia Góra")</f>
        <v>0</v>
      </c>
      <c r="L79" s="395">
        <f>SUMIFS('1_stopień'!$V$8:$V$591,'1_stopień'!$R$8:$R$591,D79,'1_stopień'!$AA$8:$AA$591,"Jelenia Góra")</f>
        <v>0</v>
      </c>
      <c r="M79" s="394">
        <f>SUMIFS('1_stopień'!$U$8:$U$591,'1_stopień'!$R$8:$R$591,D79,'1_stopień'!$AA$8:$AA$591,"CKZ Wodzisław Śląski")</f>
        <v>0</v>
      </c>
      <c r="N79" s="395">
        <f>SUMIFS('1_stopień'!$V$8:$V$591,'1_stopień'!$R$8:$R$591,D79,'1_stopień'!$AA$8:$AA$591,"CKZ Wodzisłąw Śląski")</f>
        <v>0</v>
      </c>
      <c r="O79" s="394">
        <f>SUMIFS('1_stopień'!$U$8:$U$591,'1_stopień'!$R$8:$R$591,D79,'1_stopień'!$AA$8:$AA$591,"CKZ Kłodzko")</f>
        <v>0</v>
      </c>
      <c r="P79" s="395">
        <f>SUMIFS('1_stopień'!$V$8:$V$591,'1_stopień'!$R$8:$R$591,D79,'1_stopień'!$AA$8:$AA$591,"CKZ Kłodzko")</f>
        <v>0</v>
      </c>
      <c r="Q79" s="394">
        <f>SUMIFS('1_stopień'!$U$8:$U$591,'1_stopień'!$R$8:$R$591,D79,'1_stopień'!$AA$8:$AA$591,"CKZ Legnica")</f>
        <v>0</v>
      </c>
      <c r="R79" s="395">
        <f>SUMIFS('1_stopień'!$V$8:$V$591,'1_stopień'!$R$8:$R$591,D79,'1_stopień'!$AA$8:$AA$591,"CKZ Legnica")</f>
        <v>0</v>
      </c>
      <c r="S79" s="394">
        <f>SUMIFS('1_stopień'!$U$8:$U$591,'1_stopień'!$R$8:$R$591,D79,'1_stopień'!$AA$8:$AA$591,"CKZ Oleśnica")</f>
        <v>0</v>
      </c>
      <c r="T79" s="395">
        <f>SUMIFS('1_stopień'!$V$8:$V$591,'1_stopień'!$R$8:$R$591,D79,'1_stopień'!$AA$8:$AA$591,"CKZ Oleśnica")</f>
        <v>0</v>
      </c>
      <c r="U79" s="394">
        <f>SUMIFS('1_stopień'!$U$8:$U$591,'1_stopień'!$R$8:$R$591,D79,'1_stopień'!$AA$8:$AA$591,"CKZ Świdnica")</f>
        <v>0</v>
      </c>
      <c r="V79" s="395">
        <f>SUMIFS('1_stopień'!$V$8:$V$591,'1_stopień'!$R$8:$R$591,D79,'1_stopień'!$AA$8:$AA$591,"CKZ Świdnica")</f>
        <v>0</v>
      </c>
      <c r="W79" s="394">
        <f>SUMIFS('1_stopień'!$U$8:$U$591,'1_stopień'!$R$8:$R$591,D79,'1_stopień'!$AA$8:$AA$591,"CKZ Wołów")</f>
        <v>0</v>
      </c>
      <c r="X79" s="395">
        <f>SUMIFS('1_stopień'!$V$8:$V$591,'1_stopień'!$R$8:$R$591,D79,'1_stopień'!$AA$8:$AA$591,"CKZ Wołów")</f>
        <v>0</v>
      </c>
      <c r="Y79" s="394">
        <f>SUMIFS('1_stopień'!$U$8:$U$591,'1_stopień'!$R$8:$R$591,D79,'1_stopień'!$AA$8:$AA$591,"CKZ Ziębice")</f>
        <v>0</v>
      </c>
      <c r="Z79" s="395">
        <f>SUMIFS('1_stopień'!$V$8:$V$591,'1_stopień'!$R$8:$R$591,D79,'1_stopień'!$AA$8:$AA$591,"CKZ Ziębice")</f>
        <v>0</v>
      </c>
      <c r="AA79" s="394">
        <f>SUMIFS('1_stopień'!$U$8:$U$591,'1_stopień'!$R$8:$R$591,D79,'1_stopień'!$AA$8:$AA$591,"CKZ Dobrodzień")</f>
        <v>0</v>
      </c>
      <c r="AB79" s="395">
        <f>SUMIFS('1_stopień'!$V$8:$V$591,'1_stopień'!$R$8:$R$591,D79,'1_stopień'!$AA$8:$AA$591,"CKZ Dobrodzień")</f>
        <v>0</v>
      </c>
      <c r="AC79" s="394">
        <f>SUMIFS('1_stopień'!$U$8:$U$591,'1_stopień'!$R$8:$R$591,D79,'1_stopień'!$AA$8:$AA$591,"TOYOTA")</f>
        <v>0</v>
      </c>
      <c r="AD79" s="395">
        <f>SUMIFS('1_stopień'!$V$8:$V$591,'1_stopień'!$R$8:$R$591,D79,'1_stopień'!$AA$8:$AA$591,"TOYOTA")</f>
        <v>0</v>
      </c>
      <c r="AE79" s="394">
        <f>SUMIFS('1_stopień'!$U$8:$U$591,'1_stopień'!$R$8:$R$591,D79,'1_stopień'!$AA$8:$AA$591,"CKZ Kędzierzyn-Koźle")</f>
        <v>0</v>
      </c>
      <c r="AF79" s="395">
        <f>SUMIFS('1_stopień'!$V$8:$V$591,'1_stopień'!$R$8:$R$591,D79,'1_stopień'!$AA$8:$AA$591,"CKZ Kędzierzyn-Koźle")</f>
        <v>0</v>
      </c>
      <c r="AG79" s="394">
        <f>SUMIFS('1_stopień'!$U$8:$U$591,'1_stopień'!$R$8:$R$591,D79,'1_stopień'!$AA$8:$AA$591,"ZSB Bolesławiec")</f>
        <v>0</v>
      </c>
      <c r="AH79" s="395">
        <f>SUMIFS('1_stopień'!$V$8:$V$591,'1_stopień'!$R$8:$R$591,D79,'1_stopień'!$AA$8:$AA$591,"ZSB Bolesławiec")</f>
        <v>0</v>
      </c>
      <c r="AI79" s="394">
        <f>SUMIFS('1_stopień'!$U$8:$U$591,'1_stopień'!$R$8:$R$591,D79,'1_stopień'!$AA$8:$AA$591,"CKZ Krotoszyn")</f>
        <v>0</v>
      </c>
      <c r="AJ79" s="395">
        <f>SUMIFS('1_stopień'!$V$8:$V$591,'1_stopień'!$R$8:$R$591,D79,'1_stopień'!$AA$8:$AA$591,"CKZ Krotoszyn")</f>
        <v>0</v>
      </c>
      <c r="AK79" s="394">
        <f>SUMIFS('1_stopień'!$U$8:$U$591,'1_stopień'!$R$8:$R$591,D79,'1_stopień'!$AA$8:$AA$591,"CKZ Olkusz")</f>
        <v>0</v>
      </c>
      <c r="AL79" s="395">
        <f>SUMIFS('1_stopień'!$V$8:$V$591,'1_stopień'!$R$8:$R$591,D79,'1_stopień'!$AA$8:$AA$591,"CKZ Olkusz")</f>
        <v>0</v>
      </c>
      <c r="AM79" s="394">
        <f>SUMIFS('1_stopień'!$U$8:$U$591,'1_stopień'!$R$8:$R$591,D79,'1_stopień'!$AA$8:$AA$591,"CKZ Wschowa")</f>
        <v>0</v>
      </c>
      <c r="AN79" s="395">
        <f>SUMIFS('1_stopień'!$V$8:$V$591,'1_stopień'!$R$8:$R$591,D79,'1_stopień'!$AA$8:$AA$591,"CKZ Wschowa")</f>
        <v>0</v>
      </c>
      <c r="AO79" s="394">
        <f>SUMIFS('1_stopień'!$U$8:$U$591,'1_stopień'!$R$8:$R$591,D79,'1_stopień'!$AA$8:$AA$591,"CKZ Zielona Góra")</f>
        <v>0</v>
      </c>
      <c r="AP79" s="395">
        <f>SUMIFS('1_stopień'!$V$8:$V$591,'1_stopień'!$R$8:$R$591,D79,'1_stopień'!$AA$8:$AA$591,"CKZ Zielona Góra")</f>
        <v>0</v>
      </c>
      <c r="AQ79" s="394">
        <f>SUMIFS('1_stopień'!$U$8:$U$591,'1_stopień'!$R$8:$R$591,D79,'1_stopień'!$AA$8:$AA$591,"Rzemieślnicza Wałbrzych")</f>
        <v>0</v>
      </c>
      <c r="AR79" s="395">
        <f>SUMIFS('1_stopień'!$V$8:$V$591,'1_stopień'!$R$8:$R$591,D79,'1_stopień'!$AA$8:$AA$591,"Rzemieślnicza Wałbrzych")</f>
        <v>0</v>
      </c>
      <c r="AS79" s="394">
        <f>SUMIFS('1_stopień'!$U$8:$U$591,'1_stopień'!$R$8:$R$591,D79,'1_stopień'!$AA$8:$AA$591,"CKZ Mosina")</f>
        <v>0</v>
      </c>
      <c r="AT79" s="395">
        <f>SUMIFS('1_stopień'!$V$8:$V$591,'1_stopień'!$R$8:$R$591,D79,'1_stopień'!$AA$8:$AA$591,"CKZ Mosina")</f>
        <v>0</v>
      </c>
      <c r="AU79" s="394">
        <f>SUMIFS('1_stopień'!$U$8:$U$591,'1_stopień'!$R$8:$R$591,D79,'1_stopień'!$AA$8:$AA$591,"CKZ Słupsk")</f>
        <v>0</v>
      </c>
      <c r="AV79" s="395">
        <f>SUMIFS('1_stopień'!$V$8:$V$591,'1_stopień'!$R$8:$R$591,D79,'1_stopień'!$AA$8:$AA$591,"CKZ Słupsk")</f>
        <v>0</v>
      </c>
      <c r="AW79" s="394">
        <f>SUMIFS('1_stopień'!$U$8:$U$591,'1_stopień'!$R$8:$R$591,D79,'1_stopień'!$AA$8:$AA$591,"CKZ Opole")</f>
        <v>0</v>
      </c>
      <c r="AX79" s="395">
        <f>SUMIFS('1_stopień'!$V$8:$V$591,'1_stopień'!$R$8:$R$591,D79,'1_stopień'!$AA$8:$AA$591,"CKZ Opole")</f>
        <v>0</v>
      </c>
      <c r="AY79" s="394">
        <f>SUMIFS('1_stopień'!$U$8:$U$591,'1_stopień'!$R$8:$R$591,D79,'1_stopień'!$AA$8:$AA$591,"CKZ Nowy Targ")</f>
        <v>0</v>
      </c>
      <c r="AZ79" s="395">
        <f>SUMIFS('1_stopień'!$V$8:$V$591,'1_stopień'!$R$8:$R$591,D79,'1_stopień'!$AA$8:$AA$591,"CKZ Nowy Targ")</f>
        <v>0</v>
      </c>
      <c r="BA79" s="394">
        <f>SUMIFS('1_stopień'!$U$8:$U$591,'1_stopień'!$R$8:$R$591,D79,'1_stopień'!$AA$8:$AA$591,"Brzeg Dolny")</f>
        <v>0</v>
      </c>
      <c r="BB79" s="395">
        <f>SUMIFS('1_stopień'!$V$8:$V$591,'1_stopień'!$R$8:$R$591,D79,'1_stopień'!$AA$8:$AA$591,"Brzeg Dolny")</f>
        <v>0</v>
      </c>
      <c r="BC79" s="394">
        <f>SUMIFS('1_stopień'!$U$8:$U$591,'1_stopień'!$R$8:$R$591,D79,'1_stopień'!$AA$8:$AA$591,"CKZ Gniezno")</f>
        <v>0</v>
      </c>
      <c r="BD79" s="395">
        <f>SUMIFS('1_stopień'!$V$8:$V$591,'1_stopień'!$R$8:$R$591,D79,'1_stopień'!$AA$8:$AA$591,"CKZ Gniezno")</f>
        <v>0</v>
      </c>
      <c r="BE79" s="394">
        <f>SUMIFS('1_stopień'!$U$8:$U$591,'1_stopień'!$R$8:$R$591,D79,'1_stopień'!$AA$8:$AA$591,"CKZ Dębica")</f>
        <v>0</v>
      </c>
      <c r="BF79" s="395">
        <f>SUMIFS('1_stopień'!$V$8:$V$591,'1_stopień'!$R$8:$R$591,D79,'1_stopień'!$AA$8:$AA$591,"CKZ Dębicaica")</f>
        <v>0</v>
      </c>
      <c r="BG79" s="394">
        <f>SUMIFS('1_stopień'!$U$8:$U$591,'1_stopień'!$R$8:$R$591,D79,'1_stopień'!$AA$8:$AA$591,"CKZ Gliwice")</f>
        <v>0</v>
      </c>
      <c r="BH79" s="395">
        <f>SUMIFS('1_stopień'!$V$8:$V$591,'1_stopień'!$R$8:$R$591,D79,'1_stopień'!$AA$8:$AA$591,"CKZ Gliwice")</f>
        <v>0</v>
      </c>
      <c r="BI79" s="394">
        <f>SUMIFS('1_stopień'!$U$8:$U$591,'1_stopień'!$R$8:$R$591,D79,'1_stopień'!$AA$8:$AA$591,"szkoła")</f>
        <v>0</v>
      </c>
      <c r="BJ79" s="392">
        <f t="shared" si="4"/>
        <v>0</v>
      </c>
      <c r="BK79" s="182">
        <f t="shared" si="5"/>
        <v>0</v>
      </c>
    </row>
    <row r="80" spans="2:63" ht="22.5" hidden="1">
      <c r="B80" s="17" t="s">
        <v>535</v>
      </c>
      <c r="C80" s="18">
        <v>815204</v>
      </c>
      <c r="D80" s="18" t="s">
        <v>1029</v>
      </c>
      <c r="E80" s="17" t="s">
        <v>653</v>
      </c>
      <c r="F80" s="397">
        <f>SUMIF('1_stopień'!R$8:R$591,D80,'1_stopień'!U$8:U$591)</f>
        <v>0</v>
      </c>
      <c r="G80" s="394">
        <f>SUMIFS('1_stopień'!$U$8:$U$591,'1_stopień'!$R$8:$R$591,D80,'1_stopień'!$AA$8:$AA$591,"CKZ Bielawa")</f>
        <v>0</v>
      </c>
      <c r="H80" s="396">
        <f>SUMIFS('1_stopień'!$V$8:$V$591,'1_stopień'!$R$8:$R$591,D80,'1_stopień'!$AA$8:$AA$591,"CKZ Bielawa")</f>
        <v>0</v>
      </c>
      <c r="I80" s="394">
        <f>SUMIFS('1_stopień'!$U$8:$U$591,'1_stopień'!$R$8:$R$591,D80,'1_stopień'!$AA$8:$AA$591,"GCKZ Głogów")</f>
        <v>0</v>
      </c>
      <c r="J80" s="395">
        <f>SUMIFS('1_stopień'!$V$8:$V$591,'1_stopień'!$R$8:$R$591,D80,'1_stopień'!$AA$8:$AA$591,"GCKZ Głogów")</f>
        <v>0</v>
      </c>
      <c r="K80" s="394">
        <f>SUMIFS('1_stopień'!$U$8:$U$591,'1_stopień'!$R$8:$R$591,D80,'1_stopień'!$AA$8:$AA$591,"Jelenia Góra")</f>
        <v>0</v>
      </c>
      <c r="L80" s="395">
        <f>SUMIFS('1_stopień'!$V$8:$V$591,'1_stopień'!$R$8:$R$591,D80,'1_stopień'!$AA$8:$AA$591,"Jelenia Góra")</f>
        <v>0</v>
      </c>
      <c r="M80" s="394">
        <f>SUMIFS('1_stopień'!$U$8:$U$591,'1_stopień'!$R$8:$R$591,D80,'1_stopień'!$AA$8:$AA$591,"CKZ Wodzisław Śląski")</f>
        <v>0</v>
      </c>
      <c r="N80" s="395">
        <f>SUMIFS('1_stopień'!$V$8:$V$591,'1_stopień'!$R$8:$R$591,D80,'1_stopień'!$AA$8:$AA$591,"CKZ Wodzisłąw Śląski")</f>
        <v>0</v>
      </c>
      <c r="O80" s="394">
        <f>SUMIFS('1_stopień'!$U$8:$U$591,'1_stopień'!$R$8:$R$591,D80,'1_stopień'!$AA$8:$AA$591,"CKZ Kłodzko")</f>
        <v>0</v>
      </c>
      <c r="P80" s="395">
        <f>SUMIFS('1_stopień'!$V$8:$V$591,'1_stopień'!$R$8:$R$591,D80,'1_stopień'!$AA$8:$AA$591,"CKZ Kłodzko")</f>
        <v>0</v>
      </c>
      <c r="Q80" s="394">
        <f>SUMIFS('1_stopień'!$U$8:$U$591,'1_stopień'!$R$8:$R$591,D80,'1_stopień'!$AA$8:$AA$591,"CKZ Legnica")</f>
        <v>0</v>
      </c>
      <c r="R80" s="395">
        <f>SUMIFS('1_stopień'!$V$8:$V$591,'1_stopień'!$R$8:$R$591,D80,'1_stopień'!$AA$8:$AA$591,"CKZ Legnica")</f>
        <v>0</v>
      </c>
      <c r="S80" s="394">
        <f>SUMIFS('1_stopień'!$U$8:$U$591,'1_stopień'!$R$8:$R$591,D80,'1_stopień'!$AA$8:$AA$591,"CKZ Oleśnica")</f>
        <v>0</v>
      </c>
      <c r="T80" s="395">
        <f>SUMIFS('1_stopień'!$V$8:$V$591,'1_stopień'!$R$8:$R$591,D80,'1_stopień'!$AA$8:$AA$591,"CKZ Oleśnica")</f>
        <v>0</v>
      </c>
      <c r="U80" s="394">
        <f>SUMIFS('1_stopień'!$U$8:$U$591,'1_stopień'!$R$8:$R$591,D80,'1_stopień'!$AA$8:$AA$591,"CKZ Świdnica")</f>
        <v>0</v>
      </c>
      <c r="V80" s="395">
        <f>SUMIFS('1_stopień'!$V$8:$V$591,'1_stopień'!$R$8:$R$591,D80,'1_stopień'!$AA$8:$AA$591,"CKZ Świdnica")</f>
        <v>0</v>
      </c>
      <c r="W80" s="394">
        <f>SUMIFS('1_stopień'!$U$8:$U$591,'1_stopień'!$R$8:$R$591,D80,'1_stopień'!$AA$8:$AA$591,"CKZ Wołów")</f>
        <v>0</v>
      </c>
      <c r="X80" s="395">
        <f>SUMIFS('1_stopień'!$V$8:$V$591,'1_stopień'!$R$8:$R$591,D80,'1_stopień'!$AA$8:$AA$591,"CKZ Wołów")</f>
        <v>0</v>
      </c>
      <c r="Y80" s="394">
        <f>SUMIFS('1_stopień'!$U$8:$U$591,'1_stopień'!$R$8:$R$591,D80,'1_stopień'!$AA$8:$AA$591,"CKZ Ziębice")</f>
        <v>0</v>
      </c>
      <c r="Z80" s="395">
        <f>SUMIFS('1_stopień'!$V$8:$V$591,'1_stopień'!$R$8:$R$591,D80,'1_stopień'!$AA$8:$AA$591,"CKZ Ziębice")</f>
        <v>0</v>
      </c>
      <c r="AA80" s="394">
        <f>SUMIFS('1_stopień'!$U$8:$U$591,'1_stopień'!$R$8:$R$591,D80,'1_stopień'!$AA$8:$AA$591,"CKZ Dobrodzień")</f>
        <v>0</v>
      </c>
      <c r="AB80" s="395">
        <f>SUMIFS('1_stopień'!$V$8:$V$591,'1_stopień'!$R$8:$R$591,D80,'1_stopień'!$AA$8:$AA$591,"CKZ Dobrodzień")</f>
        <v>0</v>
      </c>
      <c r="AC80" s="394">
        <f>SUMIFS('1_stopień'!$U$8:$U$591,'1_stopień'!$R$8:$R$591,D80,'1_stopień'!$AA$8:$AA$591,"TOYOTA")</f>
        <v>0</v>
      </c>
      <c r="AD80" s="395">
        <f>SUMIFS('1_stopień'!$V$8:$V$591,'1_stopień'!$R$8:$R$591,D80,'1_stopień'!$AA$8:$AA$591,"TOYOTA")</f>
        <v>0</v>
      </c>
      <c r="AE80" s="394">
        <f>SUMIFS('1_stopień'!$U$8:$U$591,'1_stopień'!$R$8:$R$591,D80,'1_stopień'!$AA$8:$AA$591,"CKZ Kędzierzyn-Koźle")</f>
        <v>0</v>
      </c>
      <c r="AF80" s="395">
        <f>SUMIFS('1_stopień'!$V$8:$V$591,'1_stopień'!$R$8:$R$591,D80,'1_stopień'!$AA$8:$AA$591,"CKZ Kędzierzyn-Koźle")</f>
        <v>0</v>
      </c>
      <c r="AG80" s="394">
        <f>SUMIFS('1_stopień'!$U$8:$U$591,'1_stopień'!$R$8:$R$591,D80,'1_stopień'!$AA$8:$AA$591,"ZSB Bolesławiec")</f>
        <v>0</v>
      </c>
      <c r="AH80" s="395">
        <f>SUMIFS('1_stopień'!$V$8:$V$591,'1_stopień'!$R$8:$R$591,D80,'1_stopień'!$AA$8:$AA$591,"ZSB Bolesławiec")</f>
        <v>0</v>
      </c>
      <c r="AI80" s="394">
        <f>SUMIFS('1_stopień'!$U$8:$U$591,'1_stopień'!$R$8:$R$591,D80,'1_stopień'!$AA$8:$AA$591,"CKZ Krotoszyn")</f>
        <v>0</v>
      </c>
      <c r="AJ80" s="395">
        <f>SUMIFS('1_stopień'!$V$8:$V$591,'1_stopień'!$R$8:$R$591,D80,'1_stopień'!$AA$8:$AA$591,"CKZ Krotoszyn")</f>
        <v>0</v>
      </c>
      <c r="AK80" s="394">
        <f>SUMIFS('1_stopień'!$U$8:$U$591,'1_stopień'!$R$8:$R$591,D80,'1_stopień'!$AA$8:$AA$591,"CKZ Olkusz")</f>
        <v>0</v>
      </c>
      <c r="AL80" s="395">
        <f>SUMIFS('1_stopień'!$V$8:$V$591,'1_stopień'!$R$8:$R$591,D80,'1_stopień'!$AA$8:$AA$591,"CKZ Olkusz")</f>
        <v>0</v>
      </c>
      <c r="AM80" s="394">
        <f>SUMIFS('1_stopień'!$U$8:$U$591,'1_stopień'!$R$8:$R$591,D80,'1_stopień'!$AA$8:$AA$591,"CKZ Wschowa")</f>
        <v>0</v>
      </c>
      <c r="AN80" s="395">
        <f>SUMIFS('1_stopień'!$V$8:$V$591,'1_stopień'!$R$8:$R$591,D80,'1_stopień'!$AA$8:$AA$591,"CKZ Wschowa")</f>
        <v>0</v>
      </c>
      <c r="AO80" s="394">
        <f>SUMIFS('1_stopień'!$U$8:$U$591,'1_stopień'!$R$8:$R$591,D80,'1_stopień'!$AA$8:$AA$591,"CKZ Zielona Góra")</f>
        <v>0</v>
      </c>
      <c r="AP80" s="395">
        <f>SUMIFS('1_stopień'!$V$8:$V$591,'1_stopień'!$R$8:$R$591,D80,'1_stopień'!$AA$8:$AA$591,"CKZ Zielona Góra")</f>
        <v>0</v>
      </c>
      <c r="AQ80" s="394">
        <f>SUMIFS('1_stopień'!$U$8:$U$591,'1_stopień'!$R$8:$R$591,D80,'1_stopień'!$AA$8:$AA$591,"Rzemieślnicza Wałbrzych")</f>
        <v>0</v>
      </c>
      <c r="AR80" s="395">
        <f>SUMIFS('1_stopień'!$V$8:$V$591,'1_stopień'!$R$8:$R$591,D80,'1_stopień'!$AA$8:$AA$591,"Rzemieślnicza Wałbrzych")</f>
        <v>0</v>
      </c>
      <c r="AS80" s="394">
        <f>SUMIFS('1_stopień'!$U$8:$U$591,'1_stopień'!$R$8:$R$591,D80,'1_stopień'!$AA$8:$AA$591,"CKZ Mosina")</f>
        <v>0</v>
      </c>
      <c r="AT80" s="395">
        <f>SUMIFS('1_stopień'!$V$8:$V$591,'1_stopień'!$R$8:$R$591,D80,'1_stopień'!$AA$8:$AA$591,"CKZ Mosina")</f>
        <v>0</v>
      </c>
      <c r="AU80" s="394">
        <f>SUMIFS('1_stopień'!$U$8:$U$591,'1_stopień'!$R$8:$R$591,D80,'1_stopień'!$AA$8:$AA$591,"CKZ Słupsk")</f>
        <v>0</v>
      </c>
      <c r="AV80" s="395">
        <f>SUMIFS('1_stopień'!$V$8:$V$591,'1_stopień'!$R$8:$R$591,D80,'1_stopień'!$AA$8:$AA$591,"CKZ Słupsk")</f>
        <v>0</v>
      </c>
      <c r="AW80" s="394">
        <f>SUMIFS('1_stopień'!$U$8:$U$591,'1_stopień'!$R$8:$R$591,D80,'1_stopień'!$AA$8:$AA$591,"CKZ Opole")</f>
        <v>0</v>
      </c>
      <c r="AX80" s="395">
        <f>SUMIFS('1_stopień'!$V$8:$V$591,'1_stopień'!$R$8:$R$591,D80,'1_stopień'!$AA$8:$AA$591,"CKZ Opole")</f>
        <v>0</v>
      </c>
      <c r="AY80" s="394">
        <f>SUMIFS('1_stopień'!$U$8:$U$591,'1_stopień'!$R$8:$R$591,D80,'1_stopień'!$AA$8:$AA$591,"CKZ Nowy Targ")</f>
        <v>0</v>
      </c>
      <c r="AZ80" s="395">
        <f>SUMIFS('1_stopień'!$V$8:$V$591,'1_stopień'!$R$8:$R$591,D80,'1_stopień'!$AA$8:$AA$591,"CKZ Nowy Targ")</f>
        <v>0</v>
      </c>
      <c r="BA80" s="394">
        <f>SUMIFS('1_stopień'!$U$8:$U$591,'1_stopień'!$R$8:$R$591,D80,'1_stopień'!$AA$8:$AA$591,"Brzeg Dolny")</f>
        <v>0</v>
      </c>
      <c r="BB80" s="395">
        <f>SUMIFS('1_stopień'!$V$8:$V$591,'1_stopień'!$R$8:$R$591,D80,'1_stopień'!$AA$8:$AA$591,"Brzeg Dolny")</f>
        <v>0</v>
      </c>
      <c r="BC80" s="394">
        <f>SUMIFS('1_stopień'!$U$8:$U$591,'1_stopień'!$R$8:$R$591,D80,'1_stopień'!$AA$8:$AA$591,"CKZ Gniezno")</f>
        <v>0</v>
      </c>
      <c r="BD80" s="395">
        <f>SUMIFS('1_stopień'!$V$8:$V$591,'1_stopień'!$R$8:$R$591,D80,'1_stopień'!$AA$8:$AA$591,"CKZ Gniezno")</f>
        <v>0</v>
      </c>
      <c r="BE80" s="394">
        <f>SUMIFS('1_stopień'!$U$8:$U$591,'1_stopień'!$R$8:$R$591,D80,'1_stopień'!$AA$8:$AA$591,"CKZ Dębica")</f>
        <v>0</v>
      </c>
      <c r="BF80" s="395">
        <f>SUMIFS('1_stopień'!$V$8:$V$591,'1_stopień'!$R$8:$R$591,D80,'1_stopień'!$AA$8:$AA$591,"CKZ Dębicaica")</f>
        <v>0</v>
      </c>
      <c r="BG80" s="394">
        <f>SUMIFS('1_stopień'!$U$8:$U$591,'1_stopień'!$R$8:$R$591,D80,'1_stopień'!$AA$8:$AA$591,"CKZ Gliwice")</f>
        <v>0</v>
      </c>
      <c r="BH80" s="395">
        <f>SUMIFS('1_stopień'!$V$8:$V$591,'1_stopień'!$R$8:$R$591,D80,'1_stopień'!$AA$8:$AA$591,"CKZ Gliwice")</f>
        <v>0</v>
      </c>
      <c r="BI80" s="394">
        <f>SUMIFS('1_stopień'!$U$8:$U$591,'1_stopień'!$R$8:$R$591,D80,'1_stopień'!$AA$8:$AA$591,"szkoła")</f>
        <v>0</v>
      </c>
      <c r="BJ80" s="392">
        <f t="shared" si="4"/>
        <v>0</v>
      </c>
      <c r="BK80" s="182">
        <f t="shared" si="5"/>
        <v>0</v>
      </c>
    </row>
    <row r="81" spans="2:63" ht="22.5" hidden="1">
      <c r="B81" s="17" t="s">
        <v>536</v>
      </c>
      <c r="C81" s="18">
        <v>932915</v>
      </c>
      <c r="D81" s="18" t="s">
        <v>1030</v>
      </c>
      <c r="E81" s="17" t="s">
        <v>652</v>
      </c>
      <c r="F81" s="397">
        <f>SUMIF('1_stopień'!R$8:R$591,D81,'1_stopień'!U$8:U$591)</f>
        <v>0</v>
      </c>
      <c r="G81" s="394">
        <f>SUMIFS('1_stopień'!$U$8:$U$591,'1_stopień'!$R$8:$R$591,D81,'1_stopień'!$AA$8:$AA$591,"CKZ Bielawa")</f>
        <v>0</v>
      </c>
      <c r="H81" s="396">
        <f>SUMIFS('1_stopień'!$V$8:$V$591,'1_stopień'!$R$8:$R$591,D81,'1_stopień'!$AA$8:$AA$591,"CKZ Bielawa")</f>
        <v>0</v>
      </c>
      <c r="I81" s="394">
        <f>SUMIFS('1_stopień'!$U$8:$U$591,'1_stopień'!$R$8:$R$591,D81,'1_stopień'!$AA$8:$AA$591,"GCKZ Głogów")</f>
        <v>0</v>
      </c>
      <c r="J81" s="395">
        <f>SUMIFS('1_stopień'!$V$8:$V$591,'1_stopień'!$R$8:$R$591,D81,'1_stopień'!$AA$8:$AA$591,"GCKZ Głogów")</f>
        <v>0</v>
      </c>
      <c r="K81" s="394">
        <f>SUMIFS('1_stopień'!$U$8:$U$591,'1_stopień'!$R$8:$R$591,D81,'1_stopień'!$AA$8:$AA$591,"Jelenia Góra")</f>
        <v>0</v>
      </c>
      <c r="L81" s="395">
        <f>SUMIFS('1_stopień'!$V$8:$V$591,'1_stopień'!$R$8:$R$591,D81,'1_stopień'!$AA$8:$AA$591,"Jelenia Góra")</f>
        <v>0</v>
      </c>
      <c r="M81" s="394">
        <f>SUMIFS('1_stopień'!$U$8:$U$591,'1_stopień'!$R$8:$R$591,D81,'1_stopień'!$AA$8:$AA$591,"CKZ Wodzisław Śląski")</f>
        <v>0</v>
      </c>
      <c r="N81" s="395">
        <f>SUMIFS('1_stopień'!$V$8:$V$591,'1_stopień'!$R$8:$R$591,D81,'1_stopień'!$AA$8:$AA$591,"CKZ Wodzisłąw Śląski")</f>
        <v>0</v>
      </c>
      <c r="O81" s="394">
        <f>SUMIFS('1_stopień'!$U$8:$U$591,'1_stopień'!$R$8:$R$591,D81,'1_stopień'!$AA$8:$AA$591,"CKZ Kłodzko")</f>
        <v>0</v>
      </c>
      <c r="P81" s="395">
        <f>SUMIFS('1_stopień'!$V$8:$V$591,'1_stopień'!$R$8:$R$591,D81,'1_stopień'!$AA$8:$AA$591,"CKZ Kłodzko")</f>
        <v>0</v>
      </c>
      <c r="Q81" s="394">
        <f>SUMIFS('1_stopień'!$U$8:$U$591,'1_stopień'!$R$8:$R$591,D81,'1_stopień'!$AA$8:$AA$591,"CKZ Legnica")</f>
        <v>0</v>
      </c>
      <c r="R81" s="395">
        <f>SUMIFS('1_stopień'!$V$8:$V$591,'1_stopień'!$R$8:$R$591,D81,'1_stopień'!$AA$8:$AA$591,"CKZ Legnica")</f>
        <v>0</v>
      </c>
      <c r="S81" s="394">
        <f>SUMIFS('1_stopień'!$U$8:$U$591,'1_stopień'!$R$8:$R$591,D81,'1_stopień'!$AA$8:$AA$591,"CKZ Oleśnica")</f>
        <v>0</v>
      </c>
      <c r="T81" s="395">
        <f>SUMIFS('1_stopień'!$V$8:$V$591,'1_stopień'!$R$8:$R$591,D81,'1_stopień'!$AA$8:$AA$591,"CKZ Oleśnica")</f>
        <v>0</v>
      </c>
      <c r="U81" s="394">
        <f>SUMIFS('1_stopień'!$U$8:$U$591,'1_stopień'!$R$8:$R$591,D81,'1_stopień'!$AA$8:$AA$591,"CKZ Świdnica")</f>
        <v>0</v>
      </c>
      <c r="V81" s="395">
        <f>SUMIFS('1_stopień'!$V$8:$V$591,'1_stopień'!$R$8:$R$591,D81,'1_stopień'!$AA$8:$AA$591,"CKZ Świdnica")</f>
        <v>0</v>
      </c>
      <c r="W81" s="394">
        <f>SUMIFS('1_stopień'!$U$8:$U$591,'1_stopień'!$R$8:$R$591,D81,'1_stopień'!$AA$8:$AA$591,"CKZ Wołów")</f>
        <v>0</v>
      </c>
      <c r="X81" s="395">
        <f>SUMIFS('1_stopień'!$V$8:$V$591,'1_stopień'!$R$8:$R$591,D81,'1_stopień'!$AA$8:$AA$591,"CKZ Wołów")</f>
        <v>0</v>
      </c>
      <c r="Y81" s="394">
        <f>SUMIFS('1_stopień'!$U$8:$U$591,'1_stopień'!$R$8:$R$591,D81,'1_stopień'!$AA$8:$AA$591,"CKZ Ziębice")</f>
        <v>0</v>
      </c>
      <c r="Z81" s="395">
        <f>SUMIFS('1_stopień'!$V$8:$V$591,'1_stopień'!$R$8:$R$591,D81,'1_stopień'!$AA$8:$AA$591,"CKZ Ziębice")</f>
        <v>0</v>
      </c>
      <c r="AA81" s="394">
        <f>SUMIFS('1_stopień'!$U$8:$U$591,'1_stopień'!$R$8:$R$591,D81,'1_stopień'!$AA$8:$AA$591,"CKZ Dobrodzień")</f>
        <v>0</v>
      </c>
      <c r="AB81" s="395">
        <f>SUMIFS('1_stopień'!$V$8:$V$591,'1_stopień'!$R$8:$R$591,D81,'1_stopień'!$AA$8:$AA$591,"CKZ Dobrodzień")</f>
        <v>0</v>
      </c>
      <c r="AC81" s="394">
        <f>SUMIFS('1_stopień'!$U$8:$U$591,'1_stopień'!$R$8:$R$591,D81,'1_stopień'!$AA$8:$AA$591,"TOYOTA")</f>
        <v>0</v>
      </c>
      <c r="AD81" s="395">
        <f>SUMIFS('1_stopień'!$V$8:$V$591,'1_stopień'!$R$8:$R$591,D81,'1_stopień'!$AA$8:$AA$591,"TOYOTA")</f>
        <v>0</v>
      </c>
      <c r="AE81" s="394">
        <f>SUMIFS('1_stopień'!$U$8:$U$591,'1_stopień'!$R$8:$R$591,D81,'1_stopień'!$AA$8:$AA$591,"CKZ Kędzierzyn-Koźle")</f>
        <v>0</v>
      </c>
      <c r="AF81" s="395">
        <f>SUMIFS('1_stopień'!$V$8:$V$591,'1_stopień'!$R$8:$R$591,D81,'1_stopień'!$AA$8:$AA$591,"CKZ Kędzierzyn-Koźle")</f>
        <v>0</v>
      </c>
      <c r="AG81" s="394">
        <f>SUMIFS('1_stopień'!$U$8:$U$591,'1_stopień'!$R$8:$R$591,D81,'1_stopień'!$AA$8:$AA$591,"ZSB Bolesławiec")</f>
        <v>0</v>
      </c>
      <c r="AH81" s="395">
        <f>SUMIFS('1_stopień'!$V$8:$V$591,'1_stopień'!$R$8:$R$591,D81,'1_stopień'!$AA$8:$AA$591,"ZSB Bolesławiec")</f>
        <v>0</v>
      </c>
      <c r="AI81" s="394">
        <f>SUMIFS('1_stopień'!$U$8:$U$591,'1_stopień'!$R$8:$R$591,D81,'1_stopień'!$AA$8:$AA$591,"CKZ Krotoszyn")</f>
        <v>0</v>
      </c>
      <c r="AJ81" s="395">
        <f>SUMIFS('1_stopień'!$V$8:$V$591,'1_stopień'!$R$8:$R$591,D81,'1_stopień'!$AA$8:$AA$591,"CKZ Krotoszyn")</f>
        <v>0</v>
      </c>
      <c r="AK81" s="394">
        <f>SUMIFS('1_stopień'!$U$8:$U$591,'1_stopień'!$R$8:$R$591,D81,'1_stopień'!$AA$8:$AA$591,"CKZ Olkusz")</f>
        <v>0</v>
      </c>
      <c r="AL81" s="395">
        <f>SUMIFS('1_stopień'!$V$8:$V$591,'1_stopień'!$R$8:$R$591,D81,'1_stopień'!$AA$8:$AA$591,"CKZ Olkusz")</f>
        <v>0</v>
      </c>
      <c r="AM81" s="394">
        <f>SUMIFS('1_stopień'!$U$8:$U$591,'1_stopień'!$R$8:$R$591,D81,'1_stopień'!$AA$8:$AA$591,"CKZ Wschowa")</f>
        <v>0</v>
      </c>
      <c r="AN81" s="395">
        <f>SUMIFS('1_stopień'!$V$8:$V$591,'1_stopień'!$R$8:$R$591,D81,'1_stopień'!$AA$8:$AA$591,"CKZ Wschowa")</f>
        <v>0</v>
      </c>
      <c r="AO81" s="394">
        <f>SUMIFS('1_stopień'!$U$8:$U$591,'1_stopień'!$R$8:$R$591,D81,'1_stopień'!$AA$8:$AA$591,"CKZ Zielona Góra")</f>
        <v>0</v>
      </c>
      <c r="AP81" s="395">
        <f>SUMIFS('1_stopień'!$V$8:$V$591,'1_stopień'!$R$8:$R$591,D81,'1_stopień'!$AA$8:$AA$591,"CKZ Zielona Góra")</f>
        <v>0</v>
      </c>
      <c r="AQ81" s="394">
        <f>SUMIFS('1_stopień'!$U$8:$U$591,'1_stopień'!$R$8:$R$591,D81,'1_stopień'!$AA$8:$AA$591,"Rzemieślnicza Wałbrzych")</f>
        <v>0</v>
      </c>
      <c r="AR81" s="395">
        <f>SUMIFS('1_stopień'!$V$8:$V$591,'1_stopień'!$R$8:$R$591,D81,'1_stopień'!$AA$8:$AA$591,"Rzemieślnicza Wałbrzych")</f>
        <v>0</v>
      </c>
      <c r="AS81" s="394">
        <f>SUMIFS('1_stopień'!$U$8:$U$591,'1_stopień'!$R$8:$R$591,D81,'1_stopień'!$AA$8:$AA$591,"CKZ Mosina")</f>
        <v>0</v>
      </c>
      <c r="AT81" s="395">
        <f>SUMIFS('1_stopień'!$V$8:$V$591,'1_stopień'!$R$8:$R$591,D81,'1_stopień'!$AA$8:$AA$591,"CKZ Mosina")</f>
        <v>0</v>
      </c>
      <c r="AU81" s="394">
        <f>SUMIFS('1_stopień'!$U$8:$U$591,'1_stopień'!$R$8:$R$591,D81,'1_stopień'!$AA$8:$AA$591,"CKZ Słupsk")</f>
        <v>0</v>
      </c>
      <c r="AV81" s="395">
        <f>SUMIFS('1_stopień'!$V$8:$V$591,'1_stopień'!$R$8:$R$591,D81,'1_stopień'!$AA$8:$AA$591,"CKZ Słupsk")</f>
        <v>0</v>
      </c>
      <c r="AW81" s="394">
        <f>SUMIFS('1_stopień'!$U$8:$U$591,'1_stopień'!$R$8:$R$591,D81,'1_stopień'!$AA$8:$AA$591,"CKZ Opole")</f>
        <v>0</v>
      </c>
      <c r="AX81" s="395">
        <f>SUMIFS('1_stopień'!$V$8:$V$591,'1_stopień'!$R$8:$R$591,D81,'1_stopień'!$AA$8:$AA$591,"CKZ Opole")</f>
        <v>0</v>
      </c>
      <c r="AY81" s="394">
        <f>SUMIFS('1_stopień'!$U$8:$U$591,'1_stopień'!$R$8:$R$591,D81,'1_stopień'!$AA$8:$AA$591,"CKZ Nowy Targ")</f>
        <v>0</v>
      </c>
      <c r="AZ81" s="395">
        <f>SUMIFS('1_stopień'!$V$8:$V$591,'1_stopień'!$R$8:$R$591,D81,'1_stopień'!$AA$8:$AA$591,"CKZ Nowy Targ")</f>
        <v>0</v>
      </c>
      <c r="BA81" s="394">
        <f>SUMIFS('1_stopień'!$U$8:$U$591,'1_stopień'!$R$8:$R$591,D81,'1_stopień'!$AA$8:$AA$591,"Brzeg Dolny")</f>
        <v>0</v>
      </c>
      <c r="BB81" s="395">
        <f>SUMIFS('1_stopień'!$V$8:$V$591,'1_stopień'!$R$8:$R$591,D81,'1_stopień'!$AA$8:$AA$591,"Brzeg Dolny")</f>
        <v>0</v>
      </c>
      <c r="BC81" s="394">
        <f>SUMIFS('1_stopień'!$U$8:$U$591,'1_stopień'!$R$8:$R$591,D81,'1_stopień'!$AA$8:$AA$591,"CKZ Gniezno")</f>
        <v>0</v>
      </c>
      <c r="BD81" s="395">
        <f>SUMIFS('1_stopień'!$V$8:$V$591,'1_stopień'!$R$8:$R$591,D81,'1_stopień'!$AA$8:$AA$591,"CKZ Gniezno")</f>
        <v>0</v>
      </c>
      <c r="BE81" s="394">
        <f>SUMIFS('1_stopień'!$U$8:$U$591,'1_stopień'!$R$8:$R$591,D81,'1_stopień'!$AA$8:$AA$591,"CKZ Dębica")</f>
        <v>0</v>
      </c>
      <c r="BF81" s="395">
        <f>SUMIFS('1_stopień'!$V$8:$V$591,'1_stopień'!$R$8:$R$591,D81,'1_stopień'!$AA$8:$AA$591,"CKZ Dębicaica")</f>
        <v>0</v>
      </c>
      <c r="BG81" s="394">
        <f>SUMIFS('1_stopień'!$U$8:$U$591,'1_stopień'!$R$8:$R$591,D81,'1_stopień'!$AA$8:$AA$591,"CKZ Gliwice")</f>
        <v>0</v>
      </c>
      <c r="BH81" s="395">
        <f>SUMIFS('1_stopień'!$V$8:$V$591,'1_stopień'!$R$8:$R$591,D81,'1_stopień'!$AA$8:$AA$591,"CKZ Gliwice")</f>
        <v>0</v>
      </c>
      <c r="BI81" s="394">
        <f>SUMIFS('1_stopień'!$U$8:$U$591,'1_stopień'!$R$8:$R$591,D81,'1_stopień'!$AA$8:$AA$591,"szkoła")</f>
        <v>0</v>
      </c>
      <c r="BJ81" s="392">
        <f t="shared" si="4"/>
        <v>0</v>
      </c>
      <c r="BK81" s="182">
        <f t="shared" si="5"/>
        <v>0</v>
      </c>
    </row>
    <row r="82" spans="2:63" ht="33.75" hidden="1">
      <c r="B82" s="17" t="s">
        <v>537</v>
      </c>
      <c r="C82" s="18">
        <v>731808</v>
      </c>
      <c r="D82" s="18" t="s">
        <v>1031</v>
      </c>
      <c r="E82" s="17" t="s">
        <v>651</v>
      </c>
      <c r="F82" s="397">
        <f>SUMIF('1_stopień'!R$8:R$591,D82,'1_stopień'!U$8:U$591)</f>
        <v>0</v>
      </c>
      <c r="G82" s="394">
        <f>SUMIFS('1_stopień'!$U$8:$U$591,'1_stopień'!$R$8:$R$591,D82,'1_stopień'!$AA$8:$AA$591,"CKZ Bielawa")</f>
        <v>0</v>
      </c>
      <c r="H82" s="396">
        <f>SUMIFS('1_stopień'!$V$8:$V$591,'1_stopień'!$R$8:$R$591,D82,'1_stopień'!$AA$8:$AA$591,"CKZ Bielawa")</f>
        <v>0</v>
      </c>
      <c r="I82" s="394">
        <f>SUMIFS('1_stopień'!$U$8:$U$591,'1_stopień'!$R$8:$R$591,D82,'1_stopień'!$AA$8:$AA$591,"GCKZ Głogów")</f>
        <v>0</v>
      </c>
      <c r="J82" s="395">
        <f>SUMIFS('1_stopień'!$V$8:$V$591,'1_stopień'!$R$8:$R$591,D82,'1_stopień'!$AA$8:$AA$591,"GCKZ Głogów")</f>
        <v>0</v>
      </c>
      <c r="K82" s="394">
        <f>SUMIFS('1_stopień'!$U$8:$U$591,'1_stopień'!$R$8:$R$591,D82,'1_stopień'!$AA$8:$AA$591,"Jelenia Góra")</f>
        <v>0</v>
      </c>
      <c r="L82" s="395">
        <f>SUMIFS('1_stopień'!$V$8:$V$591,'1_stopień'!$R$8:$R$591,D82,'1_stopień'!$AA$8:$AA$591,"Jelenia Góra")</f>
        <v>0</v>
      </c>
      <c r="M82" s="394">
        <f>SUMIFS('1_stopień'!$U$8:$U$591,'1_stopień'!$R$8:$R$591,D82,'1_stopień'!$AA$8:$AA$591,"CKZ Wodzisław Śląski")</f>
        <v>0</v>
      </c>
      <c r="N82" s="395">
        <f>SUMIFS('1_stopień'!$V$8:$V$591,'1_stopień'!$R$8:$R$591,D82,'1_stopień'!$AA$8:$AA$591,"CKZ Wodzisłąw Śląski")</f>
        <v>0</v>
      </c>
      <c r="O82" s="394">
        <f>SUMIFS('1_stopień'!$U$8:$U$591,'1_stopień'!$R$8:$R$591,D82,'1_stopień'!$AA$8:$AA$591,"CKZ Kłodzko")</f>
        <v>0</v>
      </c>
      <c r="P82" s="395">
        <f>SUMIFS('1_stopień'!$V$8:$V$591,'1_stopień'!$R$8:$R$591,D82,'1_stopień'!$AA$8:$AA$591,"CKZ Kłodzko")</f>
        <v>0</v>
      </c>
      <c r="Q82" s="394">
        <f>SUMIFS('1_stopień'!$U$8:$U$591,'1_stopień'!$R$8:$R$591,D82,'1_stopień'!$AA$8:$AA$591,"CKZ Legnica")</f>
        <v>0</v>
      </c>
      <c r="R82" s="395">
        <f>SUMIFS('1_stopień'!$V$8:$V$591,'1_stopień'!$R$8:$R$591,D82,'1_stopień'!$AA$8:$AA$591,"CKZ Legnica")</f>
        <v>0</v>
      </c>
      <c r="S82" s="394">
        <f>SUMIFS('1_stopień'!$U$8:$U$591,'1_stopień'!$R$8:$R$591,D82,'1_stopień'!$AA$8:$AA$591,"CKZ Oleśnica")</f>
        <v>0</v>
      </c>
      <c r="T82" s="395">
        <f>SUMIFS('1_stopień'!$V$8:$V$591,'1_stopień'!$R$8:$R$591,D82,'1_stopień'!$AA$8:$AA$591,"CKZ Oleśnica")</f>
        <v>0</v>
      </c>
      <c r="U82" s="394">
        <f>SUMIFS('1_stopień'!$U$8:$U$591,'1_stopień'!$R$8:$R$591,D82,'1_stopień'!$AA$8:$AA$591,"CKZ Świdnica")</f>
        <v>0</v>
      </c>
      <c r="V82" s="395">
        <f>SUMIFS('1_stopień'!$V$8:$V$591,'1_stopień'!$R$8:$R$591,D82,'1_stopień'!$AA$8:$AA$591,"CKZ Świdnica")</f>
        <v>0</v>
      </c>
      <c r="W82" s="394">
        <f>SUMIFS('1_stopień'!$U$8:$U$591,'1_stopień'!$R$8:$R$591,D82,'1_stopień'!$AA$8:$AA$591,"CKZ Wołów")</f>
        <v>0</v>
      </c>
      <c r="X82" s="395">
        <f>SUMIFS('1_stopień'!$V$8:$V$591,'1_stopień'!$R$8:$R$591,D82,'1_stopień'!$AA$8:$AA$591,"CKZ Wołów")</f>
        <v>0</v>
      </c>
      <c r="Y82" s="394">
        <f>SUMIFS('1_stopień'!$U$8:$U$591,'1_stopień'!$R$8:$R$591,D82,'1_stopień'!$AA$8:$AA$591,"CKZ Ziębice")</f>
        <v>0</v>
      </c>
      <c r="Z82" s="395">
        <f>SUMIFS('1_stopień'!$V$8:$V$591,'1_stopień'!$R$8:$R$591,D82,'1_stopień'!$AA$8:$AA$591,"CKZ Ziębice")</f>
        <v>0</v>
      </c>
      <c r="AA82" s="394">
        <f>SUMIFS('1_stopień'!$U$8:$U$591,'1_stopień'!$R$8:$R$591,D82,'1_stopień'!$AA$8:$AA$591,"CKZ Dobrodzień")</f>
        <v>0</v>
      </c>
      <c r="AB82" s="395">
        <f>SUMIFS('1_stopień'!$V$8:$V$591,'1_stopień'!$R$8:$R$591,D82,'1_stopień'!$AA$8:$AA$591,"CKZ Dobrodzień")</f>
        <v>0</v>
      </c>
      <c r="AC82" s="394">
        <f>SUMIFS('1_stopień'!$U$8:$U$591,'1_stopień'!$R$8:$R$591,D82,'1_stopień'!$AA$8:$AA$591,"TOYOTA")</f>
        <v>0</v>
      </c>
      <c r="AD82" s="395">
        <f>SUMIFS('1_stopień'!$V$8:$V$591,'1_stopień'!$R$8:$R$591,D82,'1_stopień'!$AA$8:$AA$591,"TOYOTA")</f>
        <v>0</v>
      </c>
      <c r="AE82" s="394">
        <f>SUMIFS('1_stopień'!$U$8:$U$591,'1_stopień'!$R$8:$R$591,D82,'1_stopień'!$AA$8:$AA$591,"CKZ Kędzierzyn-Koźle")</f>
        <v>0</v>
      </c>
      <c r="AF82" s="395">
        <f>SUMIFS('1_stopień'!$V$8:$V$591,'1_stopień'!$R$8:$R$591,D82,'1_stopień'!$AA$8:$AA$591,"CKZ Kędzierzyn-Koźle")</f>
        <v>0</v>
      </c>
      <c r="AG82" s="394">
        <f>SUMIFS('1_stopień'!$U$8:$U$591,'1_stopień'!$R$8:$R$591,D82,'1_stopień'!$AA$8:$AA$591,"ZSB Bolesławiec")</f>
        <v>0</v>
      </c>
      <c r="AH82" s="395">
        <f>SUMIFS('1_stopień'!$V$8:$V$591,'1_stopień'!$R$8:$R$591,D82,'1_stopień'!$AA$8:$AA$591,"ZSB Bolesławiec")</f>
        <v>0</v>
      </c>
      <c r="AI82" s="394">
        <f>SUMIFS('1_stopień'!$U$8:$U$591,'1_stopień'!$R$8:$R$591,D82,'1_stopień'!$AA$8:$AA$591,"CKZ Krotoszyn")</f>
        <v>0</v>
      </c>
      <c r="AJ82" s="395">
        <f>SUMIFS('1_stopień'!$V$8:$V$591,'1_stopień'!$R$8:$R$591,D82,'1_stopień'!$AA$8:$AA$591,"CKZ Krotoszyn")</f>
        <v>0</v>
      </c>
      <c r="AK82" s="394">
        <f>SUMIFS('1_stopień'!$U$8:$U$591,'1_stopień'!$R$8:$R$591,D82,'1_stopień'!$AA$8:$AA$591,"CKZ Olkusz")</f>
        <v>0</v>
      </c>
      <c r="AL82" s="395">
        <f>SUMIFS('1_stopień'!$V$8:$V$591,'1_stopień'!$R$8:$R$591,D82,'1_stopień'!$AA$8:$AA$591,"CKZ Olkusz")</f>
        <v>0</v>
      </c>
      <c r="AM82" s="394">
        <f>SUMIFS('1_stopień'!$U$8:$U$591,'1_stopień'!$R$8:$R$591,D82,'1_stopień'!$AA$8:$AA$591,"CKZ Wschowa")</f>
        <v>0</v>
      </c>
      <c r="AN82" s="395">
        <f>SUMIFS('1_stopień'!$V$8:$V$591,'1_stopień'!$R$8:$R$591,D82,'1_stopień'!$AA$8:$AA$591,"CKZ Wschowa")</f>
        <v>0</v>
      </c>
      <c r="AO82" s="394">
        <f>SUMIFS('1_stopień'!$U$8:$U$591,'1_stopień'!$R$8:$R$591,D82,'1_stopień'!$AA$8:$AA$591,"CKZ Zielona Góra")</f>
        <v>0</v>
      </c>
      <c r="AP82" s="395">
        <f>SUMIFS('1_stopień'!$V$8:$V$591,'1_stopień'!$R$8:$R$591,D82,'1_stopień'!$AA$8:$AA$591,"CKZ Zielona Góra")</f>
        <v>0</v>
      </c>
      <c r="AQ82" s="394">
        <f>SUMIFS('1_stopień'!$U$8:$U$591,'1_stopień'!$R$8:$R$591,D82,'1_stopień'!$AA$8:$AA$591,"Rzemieślnicza Wałbrzych")</f>
        <v>0</v>
      </c>
      <c r="AR82" s="395">
        <f>SUMIFS('1_stopień'!$V$8:$V$591,'1_stopień'!$R$8:$R$591,D82,'1_stopień'!$AA$8:$AA$591,"Rzemieślnicza Wałbrzych")</f>
        <v>0</v>
      </c>
      <c r="AS82" s="394">
        <f>SUMIFS('1_stopień'!$U$8:$U$591,'1_stopień'!$R$8:$R$591,D82,'1_stopień'!$AA$8:$AA$591,"CKZ Mosina")</f>
        <v>0</v>
      </c>
      <c r="AT82" s="395">
        <f>SUMIFS('1_stopień'!$V$8:$V$591,'1_stopień'!$R$8:$R$591,D82,'1_stopień'!$AA$8:$AA$591,"CKZ Mosina")</f>
        <v>0</v>
      </c>
      <c r="AU82" s="394">
        <f>SUMIFS('1_stopień'!$U$8:$U$591,'1_stopień'!$R$8:$R$591,D82,'1_stopień'!$AA$8:$AA$591,"CKZ Słupsk")</f>
        <v>0</v>
      </c>
      <c r="AV82" s="395">
        <f>SUMIFS('1_stopień'!$V$8:$V$591,'1_stopień'!$R$8:$R$591,D82,'1_stopień'!$AA$8:$AA$591,"CKZ Słupsk")</f>
        <v>0</v>
      </c>
      <c r="AW82" s="394">
        <f>SUMIFS('1_stopień'!$U$8:$U$591,'1_stopień'!$R$8:$R$591,D82,'1_stopień'!$AA$8:$AA$591,"CKZ Opole")</f>
        <v>0</v>
      </c>
      <c r="AX82" s="395">
        <f>SUMIFS('1_stopień'!$V$8:$V$591,'1_stopień'!$R$8:$R$591,D82,'1_stopień'!$AA$8:$AA$591,"CKZ Opole")</f>
        <v>0</v>
      </c>
      <c r="AY82" s="394">
        <f>SUMIFS('1_stopień'!$U$8:$U$591,'1_stopień'!$R$8:$R$591,D82,'1_stopień'!$AA$8:$AA$591,"CKZ Nowy Targ")</f>
        <v>0</v>
      </c>
      <c r="AZ82" s="395">
        <f>SUMIFS('1_stopień'!$V$8:$V$591,'1_stopień'!$R$8:$R$591,D82,'1_stopień'!$AA$8:$AA$591,"CKZ Nowy Targ")</f>
        <v>0</v>
      </c>
      <c r="BA82" s="394">
        <f>SUMIFS('1_stopień'!$U$8:$U$591,'1_stopień'!$R$8:$R$591,D82,'1_stopień'!$AA$8:$AA$591,"Brzeg Dolny")</f>
        <v>0</v>
      </c>
      <c r="BB82" s="395">
        <f>SUMIFS('1_stopień'!$V$8:$V$591,'1_stopień'!$R$8:$R$591,D82,'1_stopień'!$AA$8:$AA$591,"Brzeg Dolny")</f>
        <v>0</v>
      </c>
      <c r="BC82" s="394">
        <f>SUMIFS('1_stopień'!$U$8:$U$591,'1_stopień'!$R$8:$R$591,D82,'1_stopień'!$AA$8:$AA$591,"CKZ Gniezno")</f>
        <v>0</v>
      </c>
      <c r="BD82" s="395">
        <f>SUMIFS('1_stopień'!$V$8:$V$591,'1_stopień'!$R$8:$R$591,D82,'1_stopień'!$AA$8:$AA$591,"CKZ Gniezno")</f>
        <v>0</v>
      </c>
      <c r="BE82" s="394">
        <f>SUMIFS('1_stopień'!$U$8:$U$591,'1_stopień'!$R$8:$R$591,D82,'1_stopień'!$AA$8:$AA$591,"CKZ Dębica")</f>
        <v>0</v>
      </c>
      <c r="BF82" s="395">
        <f>SUMIFS('1_stopień'!$V$8:$V$591,'1_stopień'!$R$8:$R$591,D82,'1_stopień'!$AA$8:$AA$591,"CKZ Dębicaica")</f>
        <v>0</v>
      </c>
      <c r="BG82" s="394">
        <f>SUMIFS('1_stopień'!$U$8:$U$591,'1_stopień'!$R$8:$R$591,D82,'1_stopień'!$AA$8:$AA$591,"CKZ Gliwice")</f>
        <v>0</v>
      </c>
      <c r="BH82" s="395">
        <f>SUMIFS('1_stopień'!$V$8:$V$591,'1_stopień'!$R$8:$R$591,D82,'1_stopień'!$AA$8:$AA$591,"CKZ Gliwice")</f>
        <v>0</v>
      </c>
      <c r="BI82" s="394">
        <f>SUMIFS('1_stopień'!$U$8:$U$591,'1_stopień'!$R$8:$R$591,D82,'1_stopień'!$AA$8:$AA$591,"szkoła")</f>
        <v>0</v>
      </c>
      <c r="BJ82" s="392">
        <f t="shared" si="4"/>
        <v>0</v>
      </c>
      <c r="BK82" s="182">
        <f t="shared" si="5"/>
        <v>0</v>
      </c>
    </row>
    <row r="83" spans="2:63" hidden="1">
      <c r="B83" s="17" t="s">
        <v>538</v>
      </c>
      <c r="C83" s="18">
        <v>516408</v>
      </c>
      <c r="D83" s="18" t="s">
        <v>1032</v>
      </c>
      <c r="E83" s="17" t="s">
        <v>650</v>
      </c>
      <c r="F83" s="397">
        <f>SUMIF('1_stopień'!R$8:R$591,D83,'1_stopień'!U$8:U$591)</f>
        <v>0</v>
      </c>
      <c r="G83" s="394">
        <f>SUMIFS('1_stopień'!$U$8:$U$591,'1_stopień'!$R$8:$R$591,D83,'1_stopień'!$AA$8:$AA$591,"CKZ Bielawa")</f>
        <v>0</v>
      </c>
      <c r="H83" s="396">
        <f>SUMIFS('1_stopień'!$V$8:$V$591,'1_stopień'!$R$8:$R$591,D83,'1_stopień'!$AA$8:$AA$591,"CKZ Bielawa")</f>
        <v>0</v>
      </c>
      <c r="I83" s="394">
        <f>SUMIFS('1_stopień'!$U$8:$U$591,'1_stopień'!$R$8:$R$591,D83,'1_stopień'!$AA$8:$AA$591,"GCKZ Głogów")</f>
        <v>0</v>
      </c>
      <c r="J83" s="395">
        <f>SUMIFS('1_stopień'!$V$8:$V$591,'1_stopień'!$R$8:$R$591,D83,'1_stopień'!$AA$8:$AA$591,"GCKZ Głogów")</f>
        <v>0</v>
      </c>
      <c r="K83" s="394">
        <f>SUMIFS('1_stopień'!$U$8:$U$591,'1_stopień'!$R$8:$R$591,D83,'1_stopień'!$AA$8:$AA$591,"Jelenia Góra")</f>
        <v>0</v>
      </c>
      <c r="L83" s="395">
        <f>SUMIFS('1_stopień'!$V$8:$V$591,'1_stopień'!$R$8:$R$591,D83,'1_stopień'!$AA$8:$AA$591,"Jelenia Góra")</f>
        <v>0</v>
      </c>
      <c r="M83" s="394">
        <f>SUMIFS('1_stopień'!$U$8:$U$591,'1_stopień'!$R$8:$R$591,D83,'1_stopień'!$AA$8:$AA$591,"CKZ Wodzisław Śląski")</f>
        <v>0</v>
      </c>
      <c r="N83" s="395">
        <f>SUMIFS('1_stopień'!$V$8:$V$591,'1_stopień'!$R$8:$R$591,D83,'1_stopień'!$AA$8:$AA$591,"CKZ Wodzisłąw Śląski")</f>
        <v>0</v>
      </c>
      <c r="O83" s="394">
        <f>SUMIFS('1_stopień'!$U$8:$U$591,'1_stopień'!$R$8:$R$591,D83,'1_stopień'!$AA$8:$AA$591,"CKZ Kłodzko")</f>
        <v>0</v>
      </c>
      <c r="P83" s="395">
        <f>SUMIFS('1_stopień'!$V$8:$V$591,'1_stopień'!$R$8:$R$591,D83,'1_stopień'!$AA$8:$AA$591,"CKZ Kłodzko")</f>
        <v>0</v>
      </c>
      <c r="Q83" s="394">
        <f>SUMIFS('1_stopień'!$U$8:$U$591,'1_stopień'!$R$8:$R$591,D83,'1_stopień'!$AA$8:$AA$591,"CKZ Legnica")</f>
        <v>0</v>
      </c>
      <c r="R83" s="395">
        <f>SUMIFS('1_stopień'!$V$8:$V$591,'1_stopień'!$R$8:$R$591,D83,'1_stopień'!$AA$8:$AA$591,"CKZ Legnica")</f>
        <v>0</v>
      </c>
      <c r="S83" s="394">
        <f>SUMIFS('1_stopień'!$U$8:$U$591,'1_stopień'!$R$8:$R$591,D83,'1_stopień'!$AA$8:$AA$591,"CKZ Oleśnica")</f>
        <v>0</v>
      </c>
      <c r="T83" s="395">
        <f>SUMIFS('1_stopień'!$V$8:$V$591,'1_stopień'!$R$8:$R$591,D83,'1_stopień'!$AA$8:$AA$591,"CKZ Oleśnica")</f>
        <v>0</v>
      </c>
      <c r="U83" s="394">
        <f>SUMIFS('1_stopień'!$U$8:$U$591,'1_stopień'!$R$8:$R$591,D83,'1_stopień'!$AA$8:$AA$591,"CKZ Świdnica")</f>
        <v>0</v>
      </c>
      <c r="V83" s="395">
        <f>SUMIFS('1_stopień'!$V$8:$V$591,'1_stopień'!$R$8:$R$591,D83,'1_stopień'!$AA$8:$AA$591,"CKZ Świdnica")</f>
        <v>0</v>
      </c>
      <c r="W83" s="394">
        <f>SUMIFS('1_stopień'!$U$8:$U$591,'1_stopień'!$R$8:$R$591,D83,'1_stopień'!$AA$8:$AA$591,"CKZ Wołów")</f>
        <v>0</v>
      </c>
      <c r="X83" s="395">
        <f>SUMIFS('1_stopień'!$V$8:$V$591,'1_stopień'!$R$8:$R$591,D83,'1_stopień'!$AA$8:$AA$591,"CKZ Wołów")</f>
        <v>0</v>
      </c>
      <c r="Y83" s="394">
        <f>SUMIFS('1_stopień'!$U$8:$U$591,'1_stopień'!$R$8:$R$591,D83,'1_stopień'!$AA$8:$AA$591,"CKZ Ziębice")</f>
        <v>0</v>
      </c>
      <c r="Z83" s="395">
        <f>SUMIFS('1_stopień'!$V$8:$V$591,'1_stopień'!$R$8:$R$591,D83,'1_stopień'!$AA$8:$AA$591,"CKZ Ziębice")</f>
        <v>0</v>
      </c>
      <c r="AA83" s="394">
        <f>SUMIFS('1_stopień'!$U$8:$U$591,'1_stopień'!$R$8:$R$591,D83,'1_stopień'!$AA$8:$AA$591,"CKZ Dobrodzień")</f>
        <v>0</v>
      </c>
      <c r="AB83" s="395">
        <f>SUMIFS('1_stopień'!$V$8:$V$591,'1_stopień'!$R$8:$R$591,D83,'1_stopień'!$AA$8:$AA$591,"CKZ Dobrodzień")</f>
        <v>0</v>
      </c>
      <c r="AC83" s="394">
        <f>SUMIFS('1_stopień'!$U$8:$U$591,'1_stopień'!$R$8:$R$591,D83,'1_stopień'!$AA$8:$AA$591,"TOYOTA")</f>
        <v>0</v>
      </c>
      <c r="AD83" s="395">
        <f>SUMIFS('1_stopień'!$V$8:$V$591,'1_stopień'!$R$8:$R$591,D83,'1_stopień'!$AA$8:$AA$591,"TOYOTA")</f>
        <v>0</v>
      </c>
      <c r="AE83" s="394">
        <f>SUMIFS('1_stopień'!$U$8:$U$591,'1_stopień'!$R$8:$R$591,D83,'1_stopień'!$AA$8:$AA$591,"CKZ Kędzierzyn-Koźle")</f>
        <v>0</v>
      </c>
      <c r="AF83" s="395">
        <f>SUMIFS('1_stopień'!$V$8:$V$591,'1_stopień'!$R$8:$R$591,D83,'1_stopień'!$AA$8:$AA$591,"CKZ Kędzierzyn-Koźle")</f>
        <v>0</v>
      </c>
      <c r="AG83" s="394">
        <f>SUMIFS('1_stopień'!$U$8:$U$591,'1_stopień'!$R$8:$R$591,D83,'1_stopień'!$AA$8:$AA$591,"ZSB Bolesławiec")</f>
        <v>0</v>
      </c>
      <c r="AH83" s="395">
        <f>SUMIFS('1_stopień'!$V$8:$V$591,'1_stopień'!$R$8:$R$591,D83,'1_stopień'!$AA$8:$AA$591,"ZSB Bolesławiec")</f>
        <v>0</v>
      </c>
      <c r="AI83" s="394">
        <f>SUMIFS('1_stopień'!$U$8:$U$591,'1_stopień'!$R$8:$R$591,D83,'1_stopień'!$AA$8:$AA$591,"CKZ Krotoszyn")</f>
        <v>0</v>
      </c>
      <c r="AJ83" s="395">
        <f>SUMIFS('1_stopień'!$V$8:$V$591,'1_stopień'!$R$8:$R$591,D83,'1_stopień'!$AA$8:$AA$591,"CKZ Krotoszyn")</f>
        <v>0</v>
      </c>
      <c r="AK83" s="394">
        <f>SUMIFS('1_stopień'!$U$8:$U$591,'1_stopień'!$R$8:$R$591,D83,'1_stopień'!$AA$8:$AA$591,"CKZ Olkusz")</f>
        <v>0</v>
      </c>
      <c r="AL83" s="395">
        <f>SUMIFS('1_stopień'!$V$8:$V$591,'1_stopień'!$R$8:$R$591,D83,'1_stopień'!$AA$8:$AA$591,"CKZ Olkusz")</f>
        <v>0</v>
      </c>
      <c r="AM83" s="394">
        <f>SUMIFS('1_stopień'!$U$8:$U$591,'1_stopień'!$R$8:$R$591,D83,'1_stopień'!$AA$8:$AA$591,"CKZ Wschowa")</f>
        <v>0</v>
      </c>
      <c r="AN83" s="395">
        <f>SUMIFS('1_stopień'!$V$8:$V$591,'1_stopień'!$R$8:$R$591,D83,'1_stopień'!$AA$8:$AA$591,"CKZ Wschowa")</f>
        <v>0</v>
      </c>
      <c r="AO83" s="394">
        <f>SUMIFS('1_stopień'!$U$8:$U$591,'1_stopień'!$R$8:$R$591,D83,'1_stopień'!$AA$8:$AA$591,"CKZ Zielona Góra")</f>
        <v>0</v>
      </c>
      <c r="AP83" s="395">
        <f>SUMIFS('1_stopień'!$V$8:$V$591,'1_stopień'!$R$8:$R$591,D83,'1_stopień'!$AA$8:$AA$591,"CKZ Zielona Góra")</f>
        <v>0</v>
      </c>
      <c r="AQ83" s="394">
        <f>SUMIFS('1_stopień'!$U$8:$U$591,'1_stopień'!$R$8:$R$591,D83,'1_stopień'!$AA$8:$AA$591,"Rzemieślnicza Wałbrzych")</f>
        <v>0</v>
      </c>
      <c r="AR83" s="395">
        <f>SUMIFS('1_stopień'!$V$8:$V$591,'1_stopień'!$R$8:$R$591,D83,'1_stopień'!$AA$8:$AA$591,"Rzemieślnicza Wałbrzych")</f>
        <v>0</v>
      </c>
      <c r="AS83" s="394">
        <f>SUMIFS('1_stopień'!$U$8:$U$591,'1_stopień'!$R$8:$R$591,D83,'1_stopień'!$AA$8:$AA$591,"CKZ Mosina")</f>
        <v>0</v>
      </c>
      <c r="AT83" s="395">
        <f>SUMIFS('1_stopień'!$V$8:$V$591,'1_stopień'!$R$8:$R$591,D83,'1_stopień'!$AA$8:$AA$591,"CKZ Mosina")</f>
        <v>0</v>
      </c>
      <c r="AU83" s="394">
        <f>SUMIFS('1_stopień'!$U$8:$U$591,'1_stopień'!$R$8:$R$591,D83,'1_stopień'!$AA$8:$AA$591,"CKZ Słupsk")</f>
        <v>0</v>
      </c>
      <c r="AV83" s="395">
        <f>SUMIFS('1_stopień'!$V$8:$V$591,'1_stopień'!$R$8:$R$591,D83,'1_stopień'!$AA$8:$AA$591,"CKZ Słupsk")</f>
        <v>0</v>
      </c>
      <c r="AW83" s="394">
        <f>SUMIFS('1_stopień'!$U$8:$U$591,'1_stopień'!$R$8:$R$591,D83,'1_stopień'!$AA$8:$AA$591,"CKZ Opole")</f>
        <v>0</v>
      </c>
      <c r="AX83" s="395">
        <f>SUMIFS('1_stopień'!$V$8:$V$591,'1_stopień'!$R$8:$R$591,D83,'1_stopień'!$AA$8:$AA$591,"CKZ Opole")</f>
        <v>0</v>
      </c>
      <c r="AY83" s="394">
        <f>SUMIFS('1_stopień'!$U$8:$U$591,'1_stopień'!$R$8:$R$591,D83,'1_stopień'!$AA$8:$AA$591,"CKZ Nowy Targ")</f>
        <v>0</v>
      </c>
      <c r="AZ83" s="395">
        <f>SUMIFS('1_stopień'!$V$8:$V$591,'1_stopień'!$R$8:$R$591,D83,'1_stopień'!$AA$8:$AA$591,"CKZ Nowy Targ")</f>
        <v>0</v>
      </c>
      <c r="BA83" s="394">
        <f>SUMIFS('1_stopień'!$U$8:$U$591,'1_stopień'!$R$8:$R$591,D83,'1_stopień'!$AA$8:$AA$591,"Brzeg Dolny")</f>
        <v>0</v>
      </c>
      <c r="BB83" s="395">
        <f>SUMIFS('1_stopień'!$V$8:$V$591,'1_stopień'!$R$8:$R$591,D83,'1_stopień'!$AA$8:$AA$591,"Brzeg Dolny")</f>
        <v>0</v>
      </c>
      <c r="BC83" s="394">
        <f>SUMIFS('1_stopień'!$U$8:$U$591,'1_stopień'!$R$8:$R$591,D83,'1_stopień'!$AA$8:$AA$591,"CKZ Gniezno")</f>
        <v>0</v>
      </c>
      <c r="BD83" s="395">
        <f>SUMIFS('1_stopień'!$V$8:$V$591,'1_stopień'!$R$8:$R$591,D83,'1_stopień'!$AA$8:$AA$591,"CKZ Gniezno")</f>
        <v>0</v>
      </c>
      <c r="BE83" s="394">
        <f>SUMIFS('1_stopień'!$U$8:$U$591,'1_stopień'!$R$8:$R$591,D83,'1_stopień'!$AA$8:$AA$591,"CKZ Dębica")</f>
        <v>0</v>
      </c>
      <c r="BF83" s="395">
        <f>SUMIFS('1_stopień'!$V$8:$V$591,'1_stopień'!$R$8:$R$591,D83,'1_stopień'!$AA$8:$AA$591,"CKZ Dębicaica")</f>
        <v>0</v>
      </c>
      <c r="BG83" s="394">
        <f>SUMIFS('1_stopień'!$U$8:$U$591,'1_stopień'!$R$8:$R$591,D83,'1_stopień'!$AA$8:$AA$591,"CKZ Gliwice")</f>
        <v>0</v>
      </c>
      <c r="BH83" s="395">
        <f>SUMIFS('1_stopień'!$V$8:$V$591,'1_stopień'!$R$8:$R$591,D83,'1_stopień'!$AA$8:$AA$591,"CKZ Gliwice")</f>
        <v>0</v>
      </c>
      <c r="BI83" s="394">
        <f>SUMIFS('1_stopień'!$U$8:$U$591,'1_stopień'!$R$8:$R$591,D83,'1_stopień'!$AA$8:$AA$591,"szkoła")</f>
        <v>0</v>
      </c>
      <c r="BJ83" s="392">
        <f t="shared" si="4"/>
        <v>0</v>
      </c>
      <c r="BK83" s="182">
        <f t="shared" si="5"/>
        <v>0</v>
      </c>
    </row>
    <row r="84" spans="2:63" ht="33.75" hidden="1">
      <c r="B84" s="17" t="s">
        <v>193</v>
      </c>
      <c r="C84" s="18">
        <v>834103</v>
      </c>
      <c r="D84" s="18" t="s">
        <v>165</v>
      </c>
      <c r="E84" s="17" t="s">
        <v>649</v>
      </c>
      <c r="F84" s="397">
        <f>SUMIF('1_stopień'!R$8:R$591,D84,'1_stopień'!U$8:U$591)</f>
        <v>2</v>
      </c>
      <c r="G84" s="394">
        <f>SUMIFS('1_stopień'!$U$8:$U$591,'1_stopień'!$R$8:$R$591,D84,'1_stopień'!$AA$8:$AA$591,"CKZ Bielawa")</f>
        <v>0</v>
      </c>
      <c r="H84" s="396">
        <f>SUMIFS('1_stopień'!$V$8:$V$591,'1_stopień'!$R$8:$R$591,D84,'1_stopień'!$AA$8:$AA$591,"CKZ Bielawa")</f>
        <v>0</v>
      </c>
      <c r="I84" s="394">
        <f>SUMIFS('1_stopień'!$U$8:$U$591,'1_stopień'!$R$8:$R$591,D84,'1_stopień'!$AA$8:$AA$591,"GCKZ Głogów")</f>
        <v>0</v>
      </c>
      <c r="J84" s="395">
        <f>SUMIFS('1_stopień'!$V$8:$V$591,'1_stopień'!$R$8:$R$591,D84,'1_stopień'!$AA$8:$AA$591,"GCKZ Głogów")</f>
        <v>0</v>
      </c>
      <c r="K84" s="394">
        <f>SUMIFS('1_stopień'!$U$8:$U$591,'1_stopień'!$R$8:$R$591,D84,'1_stopień'!$AA$8:$AA$591,"Jelenia Góra")</f>
        <v>0</v>
      </c>
      <c r="L84" s="395">
        <f>SUMIFS('1_stopień'!$V$8:$V$591,'1_stopień'!$R$8:$R$591,D84,'1_stopień'!$AA$8:$AA$591,"Jelenia Góra")</f>
        <v>0</v>
      </c>
      <c r="M84" s="394">
        <f>SUMIFS('1_stopień'!$U$8:$U$591,'1_stopień'!$R$8:$R$591,D84,'1_stopień'!$AA$8:$AA$591,"CKZ Wodzisław Śląski")</f>
        <v>0</v>
      </c>
      <c r="N84" s="395">
        <f>SUMIFS('1_stopień'!$V$8:$V$591,'1_stopień'!$R$8:$R$591,D84,'1_stopień'!$AA$8:$AA$591,"CKZ Wodzisłąw Śląski")</f>
        <v>0</v>
      </c>
      <c r="O84" s="394">
        <f>SUMIFS('1_stopień'!$U$8:$U$591,'1_stopień'!$R$8:$R$591,D84,'1_stopień'!$AA$8:$AA$591,"CKZ Kłodzko")</f>
        <v>0</v>
      </c>
      <c r="P84" s="395">
        <f>SUMIFS('1_stopień'!$V$8:$V$591,'1_stopień'!$R$8:$R$591,D84,'1_stopień'!$AA$8:$AA$591,"CKZ Kłodzko")</f>
        <v>0</v>
      </c>
      <c r="Q84" s="394">
        <f>SUMIFS('1_stopień'!$U$8:$U$591,'1_stopień'!$R$8:$R$591,D84,'1_stopień'!$AA$8:$AA$591,"CKZ Legnica")</f>
        <v>0</v>
      </c>
      <c r="R84" s="395">
        <f>SUMIFS('1_stopień'!$V$8:$V$591,'1_stopień'!$R$8:$R$591,D84,'1_stopień'!$AA$8:$AA$591,"CKZ Legnica")</f>
        <v>0</v>
      </c>
      <c r="S84" s="394">
        <f>SUMIFS('1_stopień'!$U$8:$U$591,'1_stopień'!$R$8:$R$591,D84,'1_stopień'!$AA$8:$AA$591,"CKZ Oleśnica")</f>
        <v>0</v>
      </c>
      <c r="T84" s="395">
        <f>SUMIFS('1_stopień'!$V$8:$V$591,'1_stopień'!$R$8:$R$591,D84,'1_stopień'!$AA$8:$AA$591,"CKZ Oleśnica")</f>
        <v>0</v>
      </c>
      <c r="U84" s="394">
        <f>SUMIFS('1_stopień'!$U$8:$U$591,'1_stopień'!$R$8:$R$591,D84,'1_stopień'!$AA$8:$AA$591,"CKZ Świdnica")</f>
        <v>0</v>
      </c>
      <c r="V84" s="395">
        <f>SUMIFS('1_stopień'!$V$8:$V$591,'1_stopień'!$R$8:$R$591,D84,'1_stopień'!$AA$8:$AA$591,"CKZ Świdnica")</f>
        <v>0</v>
      </c>
      <c r="W84" s="394">
        <f>SUMIFS('1_stopień'!$U$8:$U$591,'1_stopień'!$R$8:$R$591,D84,'1_stopień'!$AA$8:$AA$591,"CKZ Wołów")</f>
        <v>0</v>
      </c>
      <c r="X84" s="395">
        <f>SUMIFS('1_stopień'!$V$8:$V$591,'1_stopień'!$R$8:$R$591,D84,'1_stopień'!$AA$8:$AA$591,"CKZ Wołów")</f>
        <v>0</v>
      </c>
      <c r="Y84" s="394">
        <f>SUMIFS('1_stopień'!$U$8:$U$591,'1_stopień'!$R$8:$R$591,D84,'1_stopień'!$AA$8:$AA$591,"CKZ Ziębice")</f>
        <v>0</v>
      </c>
      <c r="Z84" s="395">
        <f>SUMIFS('1_stopień'!$V$8:$V$591,'1_stopień'!$R$8:$R$591,D84,'1_stopień'!$AA$8:$AA$591,"CKZ Ziębice")</f>
        <v>0</v>
      </c>
      <c r="AA84" s="394">
        <f>SUMIFS('1_stopień'!$U$8:$U$591,'1_stopień'!$R$8:$R$591,D84,'1_stopień'!$AA$8:$AA$591,"CKZ Dobrodzień")</f>
        <v>0</v>
      </c>
      <c r="AB84" s="395">
        <f>SUMIFS('1_stopień'!$V$8:$V$591,'1_stopień'!$R$8:$R$591,D84,'1_stopień'!$AA$8:$AA$591,"CKZ Dobrodzień")</f>
        <v>0</v>
      </c>
      <c r="AC84" s="394">
        <f>SUMIFS('1_stopień'!$U$8:$U$591,'1_stopień'!$R$8:$R$591,D84,'1_stopień'!$AA$8:$AA$591,"TOYOTA")</f>
        <v>0</v>
      </c>
      <c r="AD84" s="395">
        <f>SUMIFS('1_stopień'!$V$8:$V$591,'1_stopień'!$R$8:$R$591,D84,'1_stopień'!$AA$8:$AA$591,"TOYOTA")</f>
        <v>0</v>
      </c>
      <c r="AE84" s="394">
        <f>SUMIFS('1_stopień'!$U$8:$U$591,'1_stopień'!$R$8:$R$591,D84,'1_stopień'!$AA$8:$AA$591,"CKZ Kędzierzyn-Koźle")</f>
        <v>0</v>
      </c>
      <c r="AF84" s="395">
        <f>SUMIFS('1_stopień'!$V$8:$V$591,'1_stopień'!$R$8:$R$591,D84,'1_stopień'!$AA$8:$AA$591,"CKZ Kędzierzyn-Koźle")</f>
        <v>0</v>
      </c>
      <c r="AG84" s="394">
        <f>SUMIFS('1_stopień'!$U$8:$U$591,'1_stopień'!$R$8:$R$591,D84,'1_stopień'!$AA$8:$AA$591,"ZSB Bolesławiec")</f>
        <v>0</v>
      </c>
      <c r="AH84" s="395">
        <f>SUMIFS('1_stopień'!$V$8:$V$591,'1_stopień'!$R$8:$R$591,D84,'1_stopień'!$AA$8:$AA$591,"ZSB Bolesławiec")</f>
        <v>0</v>
      </c>
      <c r="AI84" s="394">
        <f>SUMIFS('1_stopień'!$U$8:$U$591,'1_stopień'!$R$8:$R$591,D84,'1_stopień'!$AA$8:$AA$591,"CKZ Krotoszyn")</f>
        <v>0</v>
      </c>
      <c r="AJ84" s="395">
        <f>SUMIFS('1_stopień'!$V$8:$V$591,'1_stopień'!$R$8:$R$591,D84,'1_stopień'!$AA$8:$AA$591,"CKZ Krotoszyn")</f>
        <v>0</v>
      </c>
      <c r="AK84" s="394">
        <f>SUMIFS('1_stopień'!$U$8:$U$591,'1_stopień'!$R$8:$R$591,D84,'1_stopień'!$AA$8:$AA$591,"CKZ Olkusz")</f>
        <v>0</v>
      </c>
      <c r="AL84" s="395">
        <f>SUMIFS('1_stopień'!$V$8:$V$591,'1_stopień'!$R$8:$R$591,D84,'1_stopień'!$AA$8:$AA$591,"CKZ Olkusz")</f>
        <v>0</v>
      </c>
      <c r="AM84" s="394">
        <f>SUMIFS('1_stopień'!$U$8:$U$591,'1_stopień'!$R$8:$R$591,D84,'1_stopień'!$AA$8:$AA$591,"CKZ Wschowa")</f>
        <v>2</v>
      </c>
      <c r="AN84" s="395">
        <f>SUMIFS('1_stopień'!$V$8:$V$591,'1_stopień'!$R$8:$R$591,D84,'1_stopień'!$AA$8:$AA$591,"CKZ Wschowa")</f>
        <v>0</v>
      </c>
      <c r="AO84" s="394">
        <f>SUMIFS('1_stopień'!$U$8:$U$591,'1_stopień'!$R$8:$R$591,D84,'1_stopień'!$AA$8:$AA$591,"CKZ Zielona Góra")</f>
        <v>0</v>
      </c>
      <c r="AP84" s="395">
        <f>SUMIFS('1_stopień'!$V$8:$V$591,'1_stopień'!$R$8:$R$591,D84,'1_stopień'!$AA$8:$AA$591,"CKZ Zielona Góra")</f>
        <v>0</v>
      </c>
      <c r="AQ84" s="394">
        <f>SUMIFS('1_stopień'!$U$8:$U$591,'1_stopień'!$R$8:$R$591,D84,'1_stopień'!$AA$8:$AA$591,"Rzemieślnicza Wałbrzych")</f>
        <v>0</v>
      </c>
      <c r="AR84" s="395">
        <f>SUMIFS('1_stopień'!$V$8:$V$591,'1_stopień'!$R$8:$R$591,D84,'1_stopień'!$AA$8:$AA$591,"Rzemieślnicza Wałbrzych")</f>
        <v>0</v>
      </c>
      <c r="AS84" s="394">
        <f>SUMIFS('1_stopień'!$U$8:$U$591,'1_stopień'!$R$8:$R$591,D84,'1_stopień'!$AA$8:$AA$591,"CKZ Mosina")</f>
        <v>0</v>
      </c>
      <c r="AT84" s="395">
        <f>SUMIFS('1_stopień'!$V$8:$V$591,'1_stopień'!$R$8:$R$591,D84,'1_stopień'!$AA$8:$AA$591,"CKZ Mosina")</f>
        <v>0</v>
      </c>
      <c r="AU84" s="394">
        <f>SUMIFS('1_stopień'!$U$8:$U$591,'1_stopień'!$R$8:$R$591,D84,'1_stopień'!$AA$8:$AA$591,"CKZ Słupsk")</f>
        <v>0</v>
      </c>
      <c r="AV84" s="395">
        <f>SUMIFS('1_stopień'!$V$8:$V$591,'1_stopień'!$R$8:$R$591,D84,'1_stopień'!$AA$8:$AA$591,"CKZ Słupsk")</f>
        <v>0</v>
      </c>
      <c r="AW84" s="394">
        <f>SUMIFS('1_stopień'!$U$8:$U$591,'1_stopień'!$R$8:$R$591,D84,'1_stopień'!$AA$8:$AA$591,"CKZ Opole")</f>
        <v>0</v>
      </c>
      <c r="AX84" s="395">
        <f>SUMIFS('1_stopień'!$V$8:$V$591,'1_stopień'!$R$8:$R$591,D84,'1_stopień'!$AA$8:$AA$591,"CKZ Opole")</f>
        <v>0</v>
      </c>
      <c r="AY84" s="394">
        <f>SUMIFS('1_stopień'!$U$8:$U$591,'1_stopień'!$R$8:$R$591,D84,'1_stopień'!$AA$8:$AA$591,"CKZ Nowy Targ")</f>
        <v>0</v>
      </c>
      <c r="AZ84" s="395">
        <f>SUMIFS('1_stopień'!$V$8:$V$591,'1_stopień'!$R$8:$R$591,D84,'1_stopień'!$AA$8:$AA$591,"CKZ Nowy Targ")</f>
        <v>0</v>
      </c>
      <c r="BA84" s="394">
        <f>SUMIFS('1_stopień'!$U$8:$U$591,'1_stopień'!$R$8:$R$591,D84,'1_stopień'!$AA$8:$AA$591,"Brzeg Dolny")</f>
        <v>0</v>
      </c>
      <c r="BB84" s="395">
        <f>SUMIFS('1_stopień'!$V$8:$V$591,'1_stopień'!$R$8:$R$591,D84,'1_stopień'!$AA$8:$AA$591,"Brzeg Dolny")</f>
        <v>0</v>
      </c>
      <c r="BC84" s="394">
        <f>SUMIFS('1_stopień'!$U$8:$U$591,'1_stopień'!$R$8:$R$591,D84,'1_stopień'!$AA$8:$AA$591,"CKZ Gniezno")</f>
        <v>0</v>
      </c>
      <c r="BD84" s="395">
        <f>SUMIFS('1_stopień'!$V$8:$V$591,'1_stopień'!$R$8:$R$591,D84,'1_stopień'!$AA$8:$AA$591,"CKZ Gniezno")</f>
        <v>0</v>
      </c>
      <c r="BE84" s="394">
        <f>SUMIFS('1_stopień'!$U$8:$U$591,'1_stopień'!$R$8:$R$591,D84,'1_stopień'!$AA$8:$AA$591,"CKZ Dębica")</f>
        <v>0</v>
      </c>
      <c r="BF84" s="395">
        <f>SUMIFS('1_stopień'!$V$8:$V$591,'1_stopień'!$R$8:$R$591,D84,'1_stopień'!$AA$8:$AA$591,"CKZ Dębicaica")</f>
        <v>0</v>
      </c>
      <c r="BG84" s="394">
        <f>SUMIFS('1_stopień'!$U$8:$U$591,'1_stopień'!$R$8:$R$591,D84,'1_stopień'!$AA$8:$AA$591,"CKZ Gliwice")</f>
        <v>0</v>
      </c>
      <c r="BH84" s="395">
        <f>SUMIFS('1_stopień'!$V$8:$V$591,'1_stopień'!$R$8:$R$591,D84,'1_stopień'!$AA$8:$AA$591,"CKZ Gliwice")</f>
        <v>0</v>
      </c>
      <c r="BI84" s="394">
        <f>SUMIFS('1_stopień'!$U$8:$U$591,'1_stopień'!$R$8:$R$591,D84,'1_stopień'!$AA$8:$AA$591,"szkoła")</f>
        <v>0</v>
      </c>
      <c r="BJ84" s="392">
        <f t="shared" si="4"/>
        <v>2</v>
      </c>
      <c r="BK84" s="182">
        <f t="shared" si="5"/>
        <v>0</v>
      </c>
    </row>
    <row r="85" spans="2:63" ht="22.5" hidden="1">
      <c r="B85" s="17" t="s">
        <v>539</v>
      </c>
      <c r="C85" s="18">
        <v>612302</v>
      </c>
      <c r="D85" s="18" t="s">
        <v>1033</v>
      </c>
      <c r="E85" s="17" t="s">
        <v>648</v>
      </c>
      <c r="F85" s="397">
        <f>SUMIF('1_stopień'!R$8:R$591,D85,'1_stopień'!U$8:U$591)</f>
        <v>0</v>
      </c>
      <c r="G85" s="394">
        <f>SUMIFS('1_stopień'!$U$8:$U$591,'1_stopień'!$R$8:$R$591,D85,'1_stopień'!$AA$8:$AA$591,"CKZ Bielawa")</f>
        <v>0</v>
      </c>
      <c r="H85" s="396">
        <f>SUMIFS('1_stopień'!$V$8:$V$591,'1_stopień'!$R$8:$R$591,D85,'1_stopień'!$AA$8:$AA$591,"CKZ Bielawa")</f>
        <v>0</v>
      </c>
      <c r="I85" s="394">
        <f>SUMIFS('1_stopień'!$U$8:$U$591,'1_stopień'!$R$8:$R$591,D85,'1_stopień'!$AA$8:$AA$591,"GCKZ Głogów")</f>
        <v>0</v>
      </c>
      <c r="J85" s="395">
        <f>SUMIFS('1_stopień'!$V$8:$V$591,'1_stopień'!$R$8:$R$591,D85,'1_stopień'!$AA$8:$AA$591,"GCKZ Głogów")</f>
        <v>0</v>
      </c>
      <c r="K85" s="394">
        <f>SUMIFS('1_stopień'!$U$8:$U$591,'1_stopień'!$R$8:$R$591,D85,'1_stopień'!$AA$8:$AA$591,"Jelenia Góra")</f>
        <v>0</v>
      </c>
      <c r="L85" s="395">
        <f>SUMIFS('1_stopień'!$V$8:$V$591,'1_stopień'!$R$8:$R$591,D85,'1_stopień'!$AA$8:$AA$591,"Jelenia Góra")</f>
        <v>0</v>
      </c>
      <c r="M85" s="394">
        <f>SUMIFS('1_stopień'!$U$8:$U$591,'1_stopień'!$R$8:$R$591,D85,'1_stopień'!$AA$8:$AA$591,"CKZ Wodzisław Śląski")</f>
        <v>0</v>
      </c>
      <c r="N85" s="395">
        <f>SUMIFS('1_stopień'!$V$8:$V$591,'1_stopień'!$R$8:$R$591,D85,'1_stopień'!$AA$8:$AA$591,"CKZ Wodzisłąw Śląski")</f>
        <v>0</v>
      </c>
      <c r="O85" s="394">
        <f>SUMIFS('1_stopień'!$U$8:$U$591,'1_stopień'!$R$8:$R$591,D85,'1_stopień'!$AA$8:$AA$591,"CKZ Kłodzko")</f>
        <v>0</v>
      </c>
      <c r="P85" s="395">
        <f>SUMIFS('1_stopień'!$V$8:$V$591,'1_stopień'!$R$8:$R$591,D85,'1_stopień'!$AA$8:$AA$591,"CKZ Kłodzko")</f>
        <v>0</v>
      </c>
      <c r="Q85" s="394">
        <f>SUMIFS('1_stopień'!$U$8:$U$591,'1_stopień'!$R$8:$R$591,D85,'1_stopień'!$AA$8:$AA$591,"CKZ Legnica")</f>
        <v>0</v>
      </c>
      <c r="R85" s="395">
        <f>SUMIFS('1_stopień'!$V$8:$V$591,'1_stopień'!$R$8:$R$591,D85,'1_stopień'!$AA$8:$AA$591,"CKZ Legnica")</f>
        <v>0</v>
      </c>
      <c r="S85" s="394">
        <f>SUMIFS('1_stopień'!$U$8:$U$591,'1_stopień'!$R$8:$R$591,D85,'1_stopień'!$AA$8:$AA$591,"CKZ Oleśnica")</f>
        <v>0</v>
      </c>
      <c r="T85" s="395">
        <f>SUMIFS('1_stopień'!$V$8:$V$591,'1_stopień'!$R$8:$R$591,D85,'1_stopień'!$AA$8:$AA$591,"CKZ Oleśnica")</f>
        <v>0</v>
      </c>
      <c r="U85" s="394">
        <f>SUMIFS('1_stopień'!$U$8:$U$591,'1_stopień'!$R$8:$R$591,D85,'1_stopień'!$AA$8:$AA$591,"CKZ Świdnica")</f>
        <v>0</v>
      </c>
      <c r="V85" s="395">
        <f>SUMIFS('1_stopień'!$V$8:$V$591,'1_stopień'!$R$8:$R$591,D85,'1_stopień'!$AA$8:$AA$591,"CKZ Świdnica")</f>
        <v>0</v>
      </c>
      <c r="W85" s="394">
        <f>SUMIFS('1_stopień'!$U$8:$U$591,'1_stopień'!$R$8:$R$591,D85,'1_stopień'!$AA$8:$AA$591,"CKZ Wołów")</f>
        <v>0</v>
      </c>
      <c r="X85" s="395">
        <f>SUMIFS('1_stopień'!$V$8:$V$591,'1_stopień'!$R$8:$R$591,D85,'1_stopień'!$AA$8:$AA$591,"CKZ Wołów")</f>
        <v>0</v>
      </c>
      <c r="Y85" s="394">
        <f>SUMIFS('1_stopień'!$U$8:$U$591,'1_stopień'!$R$8:$R$591,D85,'1_stopień'!$AA$8:$AA$591,"CKZ Ziębice")</f>
        <v>0</v>
      </c>
      <c r="Z85" s="395">
        <f>SUMIFS('1_stopień'!$V$8:$V$591,'1_stopień'!$R$8:$R$591,D85,'1_stopień'!$AA$8:$AA$591,"CKZ Ziębice")</f>
        <v>0</v>
      </c>
      <c r="AA85" s="394">
        <f>SUMIFS('1_stopień'!$U$8:$U$591,'1_stopień'!$R$8:$R$591,D85,'1_stopień'!$AA$8:$AA$591,"CKZ Dobrodzień")</f>
        <v>0</v>
      </c>
      <c r="AB85" s="395">
        <f>SUMIFS('1_stopień'!$V$8:$V$591,'1_stopień'!$R$8:$R$591,D85,'1_stopień'!$AA$8:$AA$591,"CKZ Dobrodzień")</f>
        <v>0</v>
      </c>
      <c r="AC85" s="394">
        <f>SUMIFS('1_stopień'!$U$8:$U$591,'1_stopień'!$R$8:$R$591,D85,'1_stopień'!$AA$8:$AA$591,"TOYOTA")</f>
        <v>0</v>
      </c>
      <c r="AD85" s="395">
        <f>SUMIFS('1_stopień'!$V$8:$V$591,'1_stopień'!$R$8:$R$591,D85,'1_stopień'!$AA$8:$AA$591,"TOYOTA")</f>
        <v>0</v>
      </c>
      <c r="AE85" s="394">
        <f>SUMIFS('1_stopień'!$U$8:$U$591,'1_stopień'!$R$8:$R$591,D85,'1_stopień'!$AA$8:$AA$591,"CKZ Kędzierzyn-Koźle")</f>
        <v>0</v>
      </c>
      <c r="AF85" s="395">
        <f>SUMIFS('1_stopień'!$V$8:$V$591,'1_stopień'!$R$8:$R$591,D85,'1_stopień'!$AA$8:$AA$591,"CKZ Kędzierzyn-Koźle")</f>
        <v>0</v>
      </c>
      <c r="AG85" s="394">
        <f>SUMIFS('1_stopień'!$U$8:$U$591,'1_stopień'!$R$8:$R$591,D85,'1_stopień'!$AA$8:$AA$591,"ZSB Bolesławiec")</f>
        <v>0</v>
      </c>
      <c r="AH85" s="395">
        <f>SUMIFS('1_stopień'!$V$8:$V$591,'1_stopień'!$R$8:$R$591,D85,'1_stopień'!$AA$8:$AA$591,"ZSB Bolesławiec")</f>
        <v>0</v>
      </c>
      <c r="AI85" s="394">
        <f>SUMIFS('1_stopień'!$U$8:$U$591,'1_stopień'!$R$8:$R$591,D85,'1_stopień'!$AA$8:$AA$591,"CKZ Krotoszyn")</f>
        <v>0</v>
      </c>
      <c r="AJ85" s="395">
        <f>SUMIFS('1_stopień'!$V$8:$V$591,'1_stopień'!$R$8:$R$591,D85,'1_stopień'!$AA$8:$AA$591,"CKZ Krotoszyn")</f>
        <v>0</v>
      </c>
      <c r="AK85" s="394">
        <f>SUMIFS('1_stopień'!$U$8:$U$591,'1_stopień'!$R$8:$R$591,D85,'1_stopień'!$AA$8:$AA$591,"CKZ Olkusz")</f>
        <v>0</v>
      </c>
      <c r="AL85" s="395">
        <f>SUMIFS('1_stopień'!$V$8:$V$591,'1_stopień'!$R$8:$R$591,D85,'1_stopień'!$AA$8:$AA$591,"CKZ Olkusz")</f>
        <v>0</v>
      </c>
      <c r="AM85" s="394">
        <f>SUMIFS('1_stopień'!$U$8:$U$591,'1_stopień'!$R$8:$R$591,D85,'1_stopień'!$AA$8:$AA$591,"CKZ Wschowa")</f>
        <v>0</v>
      </c>
      <c r="AN85" s="395">
        <f>SUMIFS('1_stopień'!$V$8:$V$591,'1_stopień'!$R$8:$R$591,D85,'1_stopień'!$AA$8:$AA$591,"CKZ Wschowa")</f>
        <v>0</v>
      </c>
      <c r="AO85" s="394">
        <f>SUMIFS('1_stopień'!$U$8:$U$591,'1_stopień'!$R$8:$R$591,D85,'1_stopień'!$AA$8:$AA$591,"CKZ Zielona Góra")</f>
        <v>0</v>
      </c>
      <c r="AP85" s="395">
        <f>SUMIFS('1_stopień'!$V$8:$V$591,'1_stopień'!$R$8:$R$591,D85,'1_stopień'!$AA$8:$AA$591,"CKZ Zielona Góra")</f>
        <v>0</v>
      </c>
      <c r="AQ85" s="394">
        <f>SUMIFS('1_stopień'!$U$8:$U$591,'1_stopień'!$R$8:$R$591,D85,'1_stopień'!$AA$8:$AA$591,"Rzemieślnicza Wałbrzych")</f>
        <v>0</v>
      </c>
      <c r="AR85" s="395">
        <f>SUMIFS('1_stopień'!$V$8:$V$591,'1_stopień'!$R$8:$R$591,D85,'1_stopień'!$AA$8:$AA$591,"Rzemieślnicza Wałbrzych")</f>
        <v>0</v>
      </c>
      <c r="AS85" s="394">
        <f>SUMIFS('1_stopień'!$U$8:$U$591,'1_stopień'!$R$8:$R$591,D85,'1_stopień'!$AA$8:$AA$591,"CKZ Mosina")</f>
        <v>0</v>
      </c>
      <c r="AT85" s="395">
        <f>SUMIFS('1_stopień'!$V$8:$V$591,'1_stopień'!$R$8:$R$591,D85,'1_stopień'!$AA$8:$AA$591,"CKZ Mosina")</f>
        <v>0</v>
      </c>
      <c r="AU85" s="394">
        <f>SUMIFS('1_stopień'!$U$8:$U$591,'1_stopień'!$R$8:$R$591,D85,'1_stopień'!$AA$8:$AA$591,"CKZ Słupsk")</f>
        <v>0</v>
      </c>
      <c r="AV85" s="395">
        <f>SUMIFS('1_stopień'!$V$8:$V$591,'1_stopień'!$R$8:$R$591,D85,'1_stopień'!$AA$8:$AA$591,"CKZ Słupsk")</f>
        <v>0</v>
      </c>
      <c r="AW85" s="394">
        <f>SUMIFS('1_stopień'!$U$8:$U$591,'1_stopień'!$R$8:$R$591,D85,'1_stopień'!$AA$8:$AA$591,"CKZ Opole")</f>
        <v>0</v>
      </c>
      <c r="AX85" s="395">
        <f>SUMIFS('1_stopień'!$V$8:$V$591,'1_stopień'!$R$8:$R$591,D85,'1_stopień'!$AA$8:$AA$591,"CKZ Opole")</f>
        <v>0</v>
      </c>
      <c r="AY85" s="394">
        <f>SUMIFS('1_stopień'!$U$8:$U$591,'1_stopień'!$R$8:$R$591,D85,'1_stopień'!$AA$8:$AA$591,"CKZ Nowy Targ")</f>
        <v>0</v>
      </c>
      <c r="AZ85" s="395">
        <f>SUMIFS('1_stopień'!$V$8:$V$591,'1_stopień'!$R$8:$R$591,D85,'1_stopień'!$AA$8:$AA$591,"CKZ Nowy Targ")</f>
        <v>0</v>
      </c>
      <c r="BA85" s="394">
        <f>SUMIFS('1_stopień'!$U$8:$U$591,'1_stopień'!$R$8:$R$591,D85,'1_stopień'!$AA$8:$AA$591,"Brzeg Dolny")</f>
        <v>0</v>
      </c>
      <c r="BB85" s="395">
        <f>SUMIFS('1_stopień'!$V$8:$V$591,'1_stopień'!$R$8:$R$591,D85,'1_stopień'!$AA$8:$AA$591,"Brzeg Dolny")</f>
        <v>0</v>
      </c>
      <c r="BC85" s="394">
        <f>SUMIFS('1_stopień'!$U$8:$U$591,'1_stopień'!$R$8:$R$591,D85,'1_stopień'!$AA$8:$AA$591,"CKZ Gniezno")</f>
        <v>0</v>
      </c>
      <c r="BD85" s="395">
        <f>SUMIFS('1_stopień'!$V$8:$V$591,'1_stopień'!$R$8:$R$591,D85,'1_stopień'!$AA$8:$AA$591,"CKZ Gniezno")</f>
        <v>0</v>
      </c>
      <c r="BE85" s="394">
        <f>SUMIFS('1_stopień'!$U$8:$U$591,'1_stopień'!$R$8:$R$591,D85,'1_stopień'!$AA$8:$AA$591,"CKZ Dębica")</f>
        <v>0</v>
      </c>
      <c r="BF85" s="395">
        <f>SUMIFS('1_stopień'!$V$8:$V$591,'1_stopień'!$R$8:$R$591,D85,'1_stopień'!$AA$8:$AA$591,"CKZ Dębicaica")</f>
        <v>0</v>
      </c>
      <c r="BG85" s="394">
        <f>SUMIFS('1_stopień'!$U$8:$U$591,'1_stopień'!$R$8:$R$591,D85,'1_stopień'!$AA$8:$AA$591,"CKZ Gliwice")</f>
        <v>0</v>
      </c>
      <c r="BH85" s="395">
        <f>SUMIFS('1_stopień'!$V$8:$V$591,'1_stopień'!$R$8:$R$591,D85,'1_stopień'!$AA$8:$AA$591,"CKZ Gliwice")</f>
        <v>0</v>
      </c>
      <c r="BI85" s="394">
        <f>SUMIFS('1_stopień'!$U$8:$U$591,'1_stopień'!$R$8:$R$591,D85,'1_stopień'!$AA$8:$AA$591,"szkoła")</f>
        <v>0</v>
      </c>
      <c r="BJ85" s="392">
        <f t="shared" si="4"/>
        <v>0</v>
      </c>
      <c r="BK85" s="182">
        <f t="shared" si="5"/>
        <v>0</v>
      </c>
    </row>
    <row r="86" spans="2:63" hidden="1">
      <c r="B86" s="17" t="s">
        <v>196</v>
      </c>
      <c r="C86" s="18">
        <v>613003</v>
      </c>
      <c r="D86" s="18" t="s">
        <v>456</v>
      </c>
      <c r="E86" s="17" t="s">
        <v>647</v>
      </c>
      <c r="F86" s="397">
        <f>SUMIF('1_stopień'!R$8:R$591,D86,'1_stopień'!U$8:U$591)</f>
        <v>15</v>
      </c>
      <c r="G86" s="394">
        <f>SUMIFS('1_stopień'!$U$8:$U$591,'1_stopień'!$R$8:$R$591,D86,'1_stopień'!$AA$8:$AA$591,"CKZ Bielawa")</f>
        <v>0</v>
      </c>
      <c r="H86" s="396">
        <f>SUMIFS('1_stopień'!$V$8:$V$591,'1_stopień'!$R$8:$R$591,D86,'1_stopień'!$AA$8:$AA$591,"CKZ Bielawa")</f>
        <v>0</v>
      </c>
      <c r="I86" s="394">
        <f>SUMIFS('1_stopień'!$U$8:$U$591,'1_stopień'!$R$8:$R$591,D86,'1_stopień'!$AA$8:$AA$591,"GCKZ Głogów")</f>
        <v>0</v>
      </c>
      <c r="J86" s="395">
        <f>SUMIFS('1_stopień'!$V$8:$V$591,'1_stopień'!$R$8:$R$591,D86,'1_stopień'!$AA$8:$AA$591,"GCKZ Głogów")</f>
        <v>0</v>
      </c>
      <c r="K86" s="394">
        <f>SUMIFS('1_stopień'!$U$8:$U$591,'1_stopień'!$R$8:$R$591,D86,'1_stopień'!$AA$8:$AA$591,"Jelenia Góra")</f>
        <v>0</v>
      </c>
      <c r="L86" s="395">
        <f>SUMIFS('1_stopień'!$V$8:$V$591,'1_stopień'!$R$8:$R$591,D86,'1_stopień'!$AA$8:$AA$591,"Jelenia Góra")</f>
        <v>0</v>
      </c>
      <c r="M86" s="394">
        <f>SUMIFS('1_stopień'!$U$8:$U$591,'1_stopień'!$R$8:$R$591,D86,'1_stopień'!$AA$8:$AA$591,"CKZ Wodzisław Śląski")</f>
        <v>0</v>
      </c>
      <c r="N86" s="395">
        <f>SUMIFS('1_stopień'!$V$8:$V$591,'1_stopień'!$R$8:$R$591,D86,'1_stopień'!$AA$8:$AA$591,"CKZ Wodzisłąw Śląski")</f>
        <v>0</v>
      </c>
      <c r="O86" s="394">
        <f>SUMIFS('1_stopień'!$U$8:$U$591,'1_stopień'!$R$8:$R$591,D86,'1_stopień'!$AA$8:$AA$591,"CKZ Kłodzko")</f>
        <v>0</v>
      </c>
      <c r="P86" s="395">
        <f>SUMIFS('1_stopień'!$V$8:$V$591,'1_stopień'!$R$8:$R$591,D86,'1_stopień'!$AA$8:$AA$591,"CKZ Kłodzko")</f>
        <v>0</v>
      </c>
      <c r="Q86" s="394">
        <f>SUMIFS('1_stopień'!$U$8:$U$591,'1_stopień'!$R$8:$R$591,D86,'1_stopień'!$AA$8:$AA$591,"CKZ Legnica")</f>
        <v>0</v>
      </c>
      <c r="R86" s="395">
        <f>SUMIFS('1_stopień'!$V$8:$V$591,'1_stopień'!$R$8:$R$591,D86,'1_stopień'!$AA$8:$AA$591,"CKZ Legnica")</f>
        <v>0</v>
      </c>
      <c r="S86" s="394">
        <f>SUMIFS('1_stopień'!$U$8:$U$591,'1_stopień'!$R$8:$R$591,D86,'1_stopień'!$AA$8:$AA$591,"CKZ Oleśnica")</f>
        <v>0</v>
      </c>
      <c r="T86" s="395">
        <f>SUMIFS('1_stopień'!$V$8:$V$591,'1_stopień'!$R$8:$R$591,D86,'1_stopień'!$AA$8:$AA$591,"CKZ Oleśnica")</f>
        <v>0</v>
      </c>
      <c r="U86" s="394">
        <f>SUMIFS('1_stopień'!$U$8:$U$591,'1_stopień'!$R$8:$R$591,D86,'1_stopień'!$AA$8:$AA$591,"CKZ Świdnica")</f>
        <v>0</v>
      </c>
      <c r="V86" s="395">
        <f>SUMIFS('1_stopień'!$V$8:$V$591,'1_stopień'!$R$8:$R$591,D86,'1_stopień'!$AA$8:$AA$591,"CKZ Świdnica")</f>
        <v>0</v>
      </c>
      <c r="W86" s="394">
        <f>SUMIFS('1_stopień'!$U$8:$U$591,'1_stopień'!$R$8:$R$591,D86,'1_stopień'!$AA$8:$AA$591,"CKZ Wołów")</f>
        <v>0</v>
      </c>
      <c r="X86" s="395">
        <f>SUMIFS('1_stopień'!$V$8:$V$591,'1_stopień'!$R$8:$R$591,D86,'1_stopień'!$AA$8:$AA$591,"CKZ Wołów")</f>
        <v>0</v>
      </c>
      <c r="Y86" s="394">
        <f>SUMIFS('1_stopień'!$U$8:$U$591,'1_stopień'!$R$8:$R$591,D86,'1_stopień'!$AA$8:$AA$591,"CKZ Ziębice")</f>
        <v>0</v>
      </c>
      <c r="Z86" s="395">
        <f>SUMIFS('1_stopień'!$V$8:$V$591,'1_stopień'!$R$8:$R$591,D86,'1_stopień'!$AA$8:$AA$591,"CKZ Ziębice")</f>
        <v>0</v>
      </c>
      <c r="AA86" s="394">
        <f>SUMIFS('1_stopień'!$U$8:$U$591,'1_stopień'!$R$8:$R$591,D86,'1_stopień'!$AA$8:$AA$591,"CKZ Dobrodzień")</f>
        <v>0</v>
      </c>
      <c r="AB86" s="395">
        <f>SUMIFS('1_stopień'!$V$8:$V$591,'1_stopień'!$R$8:$R$591,D86,'1_stopień'!$AA$8:$AA$591,"CKZ Dobrodzień")</f>
        <v>0</v>
      </c>
      <c r="AC86" s="394">
        <f>SUMIFS('1_stopień'!$U$8:$U$591,'1_stopień'!$R$8:$R$591,D86,'1_stopień'!$AA$8:$AA$591,"TOYOTA")</f>
        <v>0</v>
      </c>
      <c r="AD86" s="395">
        <f>SUMIFS('1_stopień'!$V$8:$V$591,'1_stopień'!$R$8:$R$591,D86,'1_stopień'!$AA$8:$AA$591,"TOYOTA")</f>
        <v>0</v>
      </c>
      <c r="AE86" s="394">
        <f>SUMIFS('1_stopień'!$U$8:$U$591,'1_stopień'!$R$8:$R$591,D86,'1_stopień'!$AA$8:$AA$591,"CKZ Kędzierzyn-Koźle")</f>
        <v>0</v>
      </c>
      <c r="AF86" s="395">
        <f>SUMIFS('1_stopień'!$V$8:$V$591,'1_stopień'!$R$8:$R$591,D86,'1_stopień'!$AA$8:$AA$591,"CKZ Kędzierzyn-Koźle")</f>
        <v>0</v>
      </c>
      <c r="AG86" s="394">
        <f>SUMIFS('1_stopień'!$U$8:$U$591,'1_stopień'!$R$8:$R$591,D86,'1_stopień'!$AA$8:$AA$591,"ZSB Bolesławiec")</f>
        <v>0</v>
      </c>
      <c r="AH86" s="395">
        <f>SUMIFS('1_stopień'!$V$8:$V$591,'1_stopień'!$R$8:$R$591,D86,'1_stopień'!$AA$8:$AA$591,"ZSB Bolesławiec")</f>
        <v>0</v>
      </c>
      <c r="AI86" s="394">
        <f>SUMIFS('1_stopień'!$U$8:$U$591,'1_stopień'!$R$8:$R$591,D86,'1_stopień'!$AA$8:$AA$591,"CKZ Krotoszyn")</f>
        <v>4</v>
      </c>
      <c r="AJ86" s="395">
        <f>SUMIFS('1_stopień'!$V$8:$V$591,'1_stopień'!$R$8:$R$591,D86,'1_stopień'!$AA$8:$AA$591,"CKZ Krotoszyn")</f>
        <v>1</v>
      </c>
      <c r="AK86" s="394">
        <f>SUMIFS('1_stopień'!$U$8:$U$591,'1_stopień'!$R$8:$R$591,D86,'1_stopień'!$AA$8:$AA$591,"CKZ Olkusz")</f>
        <v>0</v>
      </c>
      <c r="AL86" s="395">
        <f>SUMIFS('1_stopień'!$V$8:$V$591,'1_stopień'!$R$8:$R$591,D86,'1_stopień'!$AA$8:$AA$591,"CKZ Olkusz")</f>
        <v>0</v>
      </c>
      <c r="AM86" s="394">
        <f>SUMIFS('1_stopień'!$U$8:$U$591,'1_stopień'!$R$8:$R$591,D86,'1_stopień'!$AA$8:$AA$591,"CKZ Wschowa")</f>
        <v>11</v>
      </c>
      <c r="AN86" s="395">
        <f>SUMIFS('1_stopień'!$V$8:$V$591,'1_stopień'!$R$8:$R$591,D86,'1_stopień'!$AA$8:$AA$591,"CKZ Wschowa")</f>
        <v>1</v>
      </c>
      <c r="AO86" s="394">
        <f>SUMIFS('1_stopień'!$U$8:$U$591,'1_stopień'!$R$8:$R$591,D86,'1_stopień'!$AA$8:$AA$591,"CKZ Zielona Góra")</f>
        <v>0</v>
      </c>
      <c r="AP86" s="395">
        <f>SUMIFS('1_stopień'!$V$8:$V$591,'1_stopień'!$R$8:$R$591,D86,'1_stopień'!$AA$8:$AA$591,"CKZ Zielona Góra")</f>
        <v>0</v>
      </c>
      <c r="AQ86" s="394">
        <f>SUMIFS('1_stopień'!$U$8:$U$591,'1_stopień'!$R$8:$R$591,D86,'1_stopień'!$AA$8:$AA$591,"Rzemieślnicza Wałbrzych")</f>
        <v>0</v>
      </c>
      <c r="AR86" s="395">
        <f>SUMIFS('1_stopień'!$V$8:$V$591,'1_stopień'!$R$8:$R$591,D86,'1_stopień'!$AA$8:$AA$591,"Rzemieślnicza Wałbrzych")</f>
        <v>0</v>
      </c>
      <c r="AS86" s="394">
        <f>SUMIFS('1_stopień'!$U$8:$U$591,'1_stopień'!$R$8:$R$591,D86,'1_stopień'!$AA$8:$AA$591,"CKZ Mosina")</f>
        <v>0</v>
      </c>
      <c r="AT86" s="395">
        <f>SUMIFS('1_stopień'!$V$8:$V$591,'1_stopień'!$R$8:$R$591,D86,'1_stopień'!$AA$8:$AA$591,"CKZ Mosina")</f>
        <v>0</v>
      </c>
      <c r="AU86" s="394">
        <f>SUMIFS('1_stopień'!$U$8:$U$591,'1_stopień'!$R$8:$R$591,D86,'1_stopień'!$AA$8:$AA$591,"CKZ Słupsk")</f>
        <v>0</v>
      </c>
      <c r="AV86" s="395">
        <f>SUMIFS('1_stopień'!$V$8:$V$591,'1_stopień'!$R$8:$R$591,D86,'1_stopień'!$AA$8:$AA$591,"CKZ Słupsk")</f>
        <v>0</v>
      </c>
      <c r="AW86" s="394">
        <f>SUMIFS('1_stopień'!$U$8:$U$591,'1_stopień'!$R$8:$R$591,D86,'1_stopień'!$AA$8:$AA$591,"CKZ Opole")</f>
        <v>0</v>
      </c>
      <c r="AX86" s="395">
        <f>SUMIFS('1_stopień'!$V$8:$V$591,'1_stopień'!$R$8:$R$591,D86,'1_stopień'!$AA$8:$AA$591,"CKZ Opole")</f>
        <v>0</v>
      </c>
      <c r="AY86" s="394">
        <f>SUMIFS('1_stopień'!$U$8:$U$591,'1_stopień'!$R$8:$R$591,D86,'1_stopień'!$AA$8:$AA$591,"CKZ Nowy Targ")</f>
        <v>0</v>
      </c>
      <c r="AZ86" s="395">
        <f>SUMIFS('1_stopień'!$V$8:$V$591,'1_stopień'!$R$8:$R$591,D86,'1_stopień'!$AA$8:$AA$591,"CKZ Nowy Targ")</f>
        <v>0</v>
      </c>
      <c r="BA86" s="394">
        <f>SUMIFS('1_stopień'!$U$8:$U$591,'1_stopień'!$R$8:$R$591,D86,'1_stopień'!$AA$8:$AA$591,"Brzeg Dolny")</f>
        <v>0</v>
      </c>
      <c r="BB86" s="395">
        <f>SUMIFS('1_stopień'!$V$8:$V$591,'1_stopień'!$R$8:$R$591,D86,'1_stopień'!$AA$8:$AA$591,"Brzeg Dolny")</f>
        <v>0</v>
      </c>
      <c r="BC86" s="394">
        <f>SUMIFS('1_stopień'!$U$8:$U$591,'1_stopień'!$R$8:$R$591,D86,'1_stopień'!$AA$8:$AA$591,"CKZ Gniezno")</f>
        <v>0</v>
      </c>
      <c r="BD86" s="395">
        <f>SUMIFS('1_stopień'!$V$8:$V$591,'1_stopień'!$R$8:$R$591,D86,'1_stopień'!$AA$8:$AA$591,"CKZ Gniezno")</f>
        <v>0</v>
      </c>
      <c r="BE86" s="394">
        <f>SUMIFS('1_stopień'!$U$8:$U$591,'1_stopień'!$R$8:$R$591,D86,'1_stopień'!$AA$8:$AA$591,"CKZ Dębica")</f>
        <v>0</v>
      </c>
      <c r="BF86" s="395">
        <f>SUMIFS('1_stopień'!$V$8:$V$591,'1_stopień'!$R$8:$R$591,D86,'1_stopień'!$AA$8:$AA$591,"CKZ Dębicaica")</f>
        <v>0</v>
      </c>
      <c r="BG86" s="394">
        <f>SUMIFS('1_stopień'!$U$8:$U$591,'1_stopień'!$R$8:$R$591,D86,'1_stopień'!$AA$8:$AA$591,"CKZ Gliwice")</f>
        <v>0</v>
      </c>
      <c r="BH86" s="395">
        <f>SUMIFS('1_stopień'!$V$8:$V$591,'1_stopień'!$R$8:$R$591,D86,'1_stopień'!$AA$8:$AA$591,"CKZ Gliwice")</f>
        <v>0</v>
      </c>
      <c r="BI86" s="394">
        <f>SUMIFS('1_stopień'!$U$8:$U$591,'1_stopień'!$R$8:$R$591,D86,'1_stopień'!$AA$8:$AA$591,"szkoła")</f>
        <v>0</v>
      </c>
      <c r="BJ86" s="392">
        <f t="shared" si="4"/>
        <v>15</v>
      </c>
      <c r="BK86" s="182">
        <f t="shared" si="5"/>
        <v>2</v>
      </c>
    </row>
    <row r="87" spans="2:63" ht="33.75" hidden="1">
      <c r="B87" s="17" t="s">
        <v>540</v>
      </c>
      <c r="C87" s="18">
        <v>622201</v>
      </c>
      <c r="D87" s="18" t="s">
        <v>868</v>
      </c>
      <c r="E87" s="17" t="s">
        <v>646</v>
      </c>
      <c r="F87" s="397">
        <f>SUMIF('1_stopień'!R$8:R$591,D87,'1_stopień'!U$8:U$591)</f>
        <v>0</v>
      </c>
      <c r="G87" s="394">
        <f>SUMIFS('1_stopień'!$U$8:$U$591,'1_stopień'!$R$8:$R$591,D87,'1_stopień'!$AA$8:$AA$591,"CKZ Bielawa")</f>
        <v>0</v>
      </c>
      <c r="H87" s="396">
        <f>SUMIFS('1_stopień'!$V$8:$V$591,'1_stopień'!$R$8:$R$591,D87,'1_stopień'!$AA$8:$AA$591,"CKZ Bielawa")</f>
        <v>0</v>
      </c>
      <c r="I87" s="394">
        <f>SUMIFS('1_stopień'!$U$8:$U$591,'1_stopień'!$R$8:$R$591,D87,'1_stopień'!$AA$8:$AA$591,"GCKZ Głogów")</f>
        <v>0</v>
      </c>
      <c r="J87" s="395">
        <f>SUMIFS('1_stopień'!$V$8:$V$591,'1_stopień'!$R$8:$R$591,D87,'1_stopień'!$AA$8:$AA$591,"GCKZ Głogów")</f>
        <v>0</v>
      </c>
      <c r="K87" s="394">
        <f>SUMIFS('1_stopień'!$U$8:$U$591,'1_stopień'!$R$8:$R$591,D87,'1_stopień'!$AA$8:$AA$591,"Jelenia Góra")</f>
        <v>0</v>
      </c>
      <c r="L87" s="395">
        <f>SUMIFS('1_stopień'!$V$8:$V$591,'1_stopień'!$R$8:$R$591,D87,'1_stopień'!$AA$8:$AA$591,"Jelenia Góra")</f>
        <v>0</v>
      </c>
      <c r="M87" s="394">
        <f>SUMIFS('1_stopień'!$U$8:$U$591,'1_stopień'!$R$8:$R$591,D87,'1_stopień'!$AA$8:$AA$591,"CKZ Wodzisław Śląski")</f>
        <v>0</v>
      </c>
      <c r="N87" s="395">
        <f>SUMIFS('1_stopień'!$V$8:$V$591,'1_stopień'!$R$8:$R$591,D87,'1_stopień'!$AA$8:$AA$591,"CKZ Wodzisłąw Śląski")</f>
        <v>0</v>
      </c>
      <c r="O87" s="394">
        <f>SUMIFS('1_stopień'!$U$8:$U$591,'1_stopień'!$R$8:$R$591,D87,'1_stopień'!$AA$8:$AA$591,"CKZ Kłodzko")</f>
        <v>0</v>
      </c>
      <c r="P87" s="395">
        <f>SUMIFS('1_stopień'!$V$8:$V$591,'1_stopień'!$R$8:$R$591,D87,'1_stopień'!$AA$8:$AA$591,"CKZ Kłodzko")</f>
        <v>0</v>
      </c>
      <c r="Q87" s="394">
        <f>SUMIFS('1_stopień'!$U$8:$U$591,'1_stopień'!$R$8:$R$591,D87,'1_stopień'!$AA$8:$AA$591,"CKZ Legnica")</f>
        <v>0</v>
      </c>
      <c r="R87" s="395">
        <f>SUMIFS('1_stopień'!$V$8:$V$591,'1_stopień'!$R$8:$R$591,D87,'1_stopień'!$AA$8:$AA$591,"CKZ Legnica")</f>
        <v>0</v>
      </c>
      <c r="S87" s="394">
        <f>SUMIFS('1_stopień'!$U$8:$U$591,'1_stopień'!$R$8:$R$591,D87,'1_stopień'!$AA$8:$AA$591,"CKZ Oleśnica")</f>
        <v>0</v>
      </c>
      <c r="T87" s="395">
        <f>SUMIFS('1_stopień'!$V$8:$V$591,'1_stopień'!$R$8:$R$591,D87,'1_stopień'!$AA$8:$AA$591,"CKZ Oleśnica")</f>
        <v>0</v>
      </c>
      <c r="U87" s="394">
        <f>SUMIFS('1_stopień'!$U$8:$U$591,'1_stopień'!$R$8:$R$591,D87,'1_stopień'!$AA$8:$AA$591,"CKZ Świdnica")</f>
        <v>0</v>
      </c>
      <c r="V87" s="395">
        <f>SUMIFS('1_stopień'!$V$8:$V$591,'1_stopień'!$R$8:$R$591,D87,'1_stopień'!$AA$8:$AA$591,"CKZ Świdnica")</f>
        <v>0</v>
      </c>
      <c r="W87" s="394">
        <f>SUMIFS('1_stopień'!$U$8:$U$591,'1_stopień'!$R$8:$R$591,D87,'1_stopień'!$AA$8:$AA$591,"CKZ Wołów")</f>
        <v>0</v>
      </c>
      <c r="X87" s="395">
        <f>SUMIFS('1_stopień'!$V$8:$V$591,'1_stopień'!$R$8:$R$591,D87,'1_stopień'!$AA$8:$AA$591,"CKZ Wołów")</f>
        <v>0</v>
      </c>
      <c r="Y87" s="394">
        <f>SUMIFS('1_stopień'!$U$8:$U$591,'1_stopień'!$R$8:$R$591,D87,'1_stopień'!$AA$8:$AA$591,"CKZ Ziębice")</f>
        <v>0</v>
      </c>
      <c r="Z87" s="395">
        <f>SUMIFS('1_stopień'!$V$8:$V$591,'1_stopień'!$R$8:$R$591,D87,'1_stopień'!$AA$8:$AA$591,"CKZ Ziębice")</f>
        <v>0</v>
      </c>
      <c r="AA87" s="394">
        <f>SUMIFS('1_stopień'!$U$8:$U$591,'1_stopień'!$R$8:$R$591,D87,'1_stopień'!$AA$8:$AA$591,"CKZ Dobrodzień")</f>
        <v>0</v>
      </c>
      <c r="AB87" s="395">
        <f>SUMIFS('1_stopień'!$V$8:$V$591,'1_stopień'!$R$8:$R$591,D87,'1_stopień'!$AA$8:$AA$591,"CKZ Dobrodzień")</f>
        <v>0</v>
      </c>
      <c r="AC87" s="394">
        <f>SUMIFS('1_stopień'!$U$8:$U$591,'1_stopień'!$R$8:$R$591,D87,'1_stopień'!$AA$8:$AA$591,"TOYOTA")</f>
        <v>0</v>
      </c>
      <c r="AD87" s="395">
        <f>SUMIFS('1_stopień'!$V$8:$V$591,'1_stopień'!$R$8:$R$591,D87,'1_stopień'!$AA$8:$AA$591,"TOYOTA")</f>
        <v>0</v>
      </c>
      <c r="AE87" s="394">
        <f>SUMIFS('1_stopień'!$U$8:$U$591,'1_stopień'!$R$8:$R$591,D87,'1_stopień'!$AA$8:$AA$591,"CKZ Kędzierzyn-Koźle")</f>
        <v>0</v>
      </c>
      <c r="AF87" s="395">
        <f>SUMIFS('1_stopień'!$V$8:$V$591,'1_stopień'!$R$8:$R$591,D87,'1_stopień'!$AA$8:$AA$591,"CKZ Kędzierzyn-Koźle")</f>
        <v>0</v>
      </c>
      <c r="AG87" s="394">
        <f>SUMIFS('1_stopień'!$U$8:$U$591,'1_stopień'!$R$8:$R$591,D87,'1_stopień'!$AA$8:$AA$591,"ZSB Bolesławiec")</f>
        <v>0</v>
      </c>
      <c r="AH87" s="395">
        <f>SUMIFS('1_stopień'!$V$8:$V$591,'1_stopień'!$R$8:$R$591,D87,'1_stopień'!$AA$8:$AA$591,"ZSB Bolesławiec")</f>
        <v>0</v>
      </c>
      <c r="AI87" s="394">
        <f>SUMIFS('1_stopień'!$U$8:$U$591,'1_stopień'!$R$8:$R$591,D87,'1_stopień'!$AA$8:$AA$591,"CKZ Krotoszyn")</f>
        <v>0</v>
      </c>
      <c r="AJ87" s="395">
        <f>SUMIFS('1_stopień'!$V$8:$V$591,'1_stopień'!$R$8:$R$591,D87,'1_stopień'!$AA$8:$AA$591,"CKZ Krotoszyn")</f>
        <v>0</v>
      </c>
      <c r="AK87" s="394">
        <f>SUMIFS('1_stopień'!$U$8:$U$591,'1_stopień'!$R$8:$R$591,D87,'1_stopień'!$AA$8:$AA$591,"CKZ Olkusz")</f>
        <v>0</v>
      </c>
      <c r="AL87" s="395">
        <f>SUMIFS('1_stopień'!$V$8:$V$591,'1_stopień'!$R$8:$R$591,D87,'1_stopień'!$AA$8:$AA$591,"CKZ Olkusz")</f>
        <v>0</v>
      </c>
      <c r="AM87" s="394">
        <f>SUMIFS('1_stopień'!$U$8:$U$591,'1_stopień'!$R$8:$R$591,D87,'1_stopień'!$AA$8:$AA$591,"CKZ Wschowa")</f>
        <v>0</v>
      </c>
      <c r="AN87" s="395">
        <f>SUMIFS('1_stopień'!$V$8:$V$591,'1_stopień'!$R$8:$R$591,D87,'1_stopień'!$AA$8:$AA$591,"CKZ Wschowa")</f>
        <v>0</v>
      </c>
      <c r="AO87" s="394">
        <f>SUMIFS('1_stopień'!$U$8:$U$591,'1_stopień'!$R$8:$R$591,D87,'1_stopień'!$AA$8:$AA$591,"CKZ Zielona Góra")</f>
        <v>0</v>
      </c>
      <c r="AP87" s="395">
        <f>SUMIFS('1_stopień'!$V$8:$V$591,'1_stopień'!$R$8:$R$591,D87,'1_stopień'!$AA$8:$AA$591,"CKZ Zielona Góra")</f>
        <v>0</v>
      </c>
      <c r="AQ87" s="394">
        <f>SUMIFS('1_stopień'!$U$8:$U$591,'1_stopień'!$R$8:$R$591,D87,'1_stopień'!$AA$8:$AA$591,"Rzemieślnicza Wałbrzych")</f>
        <v>0</v>
      </c>
      <c r="AR87" s="395">
        <f>SUMIFS('1_stopień'!$V$8:$V$591,'1_stopień'!$R$8:$R$591,D87,'1_stopień'!$AA$8:$AA$591,"Rzemieślnicza Wałbrzych")</f>
        <v>0</v>
      </c>
      <c r="AS87" s="394">
        <f>SUMIFS('1_stopień'!$U$8:$U$591,'1_stopień'!$R$8:$R$591,D87,'1_stopień'!$AA$8:$AA$591,"CKZ Mosina")</f>
        <v>0</v>
      </c>
      <c r="AT87" s="395">
        <f>SUMIFS('1_stopień'!$V$8:$V$591,'1_stopień'!$R$8:$R$591,D87,'1_stopień'!$AA$8:$AA$591,"CKZ Mosina")</f>
        <v>0</v>
      </c>
      <c r="AU87" s="394">
        <f>SUMIFS('1_stopień'!$U$8:$U$591,'1_stopień'!$R$8:$R$591,D87,'1_stopień'!$AA$8:$AA$591,"CKZ Słupsk")</f>
        <v>0</v>
      </c>
      <c r="AV87" s="395">
        <f>SUMIFS('1_stopień'!$V$8:$V$591,'1_stopień'!$R$8:$R$591,D87,'1_stopień'!$AA$8:$AA$591,"CKZ Słupsk")</f>
        <v>0</v>
      </c>
      <c r="AW87" s="394">
        <f>SUMIFS('1_stopień'!$U$8:$U$591,'1_stopień'!$R$8:$R$591,D87,'1_stopień'!$AA$8:$AA$591,"CKZ Opole")</f>
        <v>0</v>
      </c>
      <c r="AX87" s="395">
        <f>SUMIFS('1_stopień'!$V$8:$V$591,'1_stopień'!$R$8:$R$591,D87,'1_stopień'!$AA$8:$AA$591,"CKZ Opole")</f>
        <v>0</v>
      </c>
      <c r="AY87" s="394">
        <f>SUMIFS('1_stopień'!$U$8:$U$591,'1_stopień'!$R$8:$R$591,D87,'1_stopień'!$AA$8:$AA$591,"CKZ Nowy Targ")</f>
        <v>0</v>
      </c>
      <c r="AZ87" s="395">
        <f>SUMIFS('1_stopień'!$V$8:$V$591,'1_stopień'!$R$8:$R$591,D87,'1_stopień'!$AA$8:$AA$591,"CKZ Nowy Targ")</f>
        <v>0</v>
      </c>
      <c r="BA87" s="394">
        <f>SUMIFS('1_stopień'!$U$8:$U$591,'1_stopień'!$R$8:$R$591,D87,'1_stopień'!$AA$8:$AA$591,"Brzeg Dolny")</f>
        <v>0</v>
      </c>
      <c r="BB87" s="395">
        <f>SUMIFS('1_stopień'!$V$8:$V$591,'1_stopień'!$R$8:$R$591,D87,'1_stopień'!$AA$8:$AA$591,"Brzeg Dolny")</f>
        <v>0</v>
      </c>
      <c r="BC87" s="394">
        <f>SUMIFS('1_stopień'!$U$8:$U$591,'1_stopień'!$R$8:$R$591,D87,'1_stopień'!$AA$8:$AA$591,"CKZ Gniezno")</f>
        <v>0</v>
      </c>
      <c r="BD87" s="395">
        <f>SUMIFS('1_stopień'!$V$8:$V$591,'1_stopień'!$R$8:$R$591,D87,'1_stopień'!$AA$8:$AA$591,"CKZ Gniezno")</f>
        <v>0</v>
      </c>
      <c r="BE87" s="394">
        <f>SUMIFS('1_stopień'!$U$8:$U$591,'1_stopień'!$R$8:$R$591,D87,'1_stopień'!$AA$8:$AA$591,"CKZ Dębica")</f>
        <v>0</v>
      </c>
      <c r="BF87" s="395">
        <f>SUMIFS('1_stopień'!$V$8:$V$591,'1_stopień'!$R$8:$R$591,D87,'1_stopień'!$AA$8:$AA$591,"CKZ Dębicaica")</f>
        <v>0</v>
      </c>
      <c r="BG87" s="394">
        <f>SUMIFS('1_stopień'!$U$8:$U$591,'1_stopień'!$R$8:$R$591,D87,'1_stopień'!$AA$8:$AA$591,"CKZ Gliwice")</f>
        <v>0</v>
      </c>
      <c r="BH87" s="395">
        <f>SUMIFS('1_stopień'!$V$8:$V$591,'1_stopień'!$R$8:$R$591,D87,'1_stopień'!$AA$8:$AA$591,"CKZ Gliwice")</f>
        <v>0</v>
      </c>
      <c r="BI87" s="394">
        <f>SUMIFS('1_stopień'!$U$8:$U$591,'1_stopień'!$R$8:$R$591,D87,'1_stopień'!$AA$8:$AA$591,"szkoła")</f>
        <v>0</v>
      </c>
      <c r="BJ87" s="392">
        <f t="shared" si="4"/>
        <v>0</v>
      </c>
      <c r="BK87" s="182">
        <f t="shared" si="5"/>
        <v>0</v>
      </c>
    </row>
    <row r="88" spans="2:63" hidden="1">
      <c r="B88" s="17" t="s">
        <v>211</v>
      </c>
      <c r="C88" s="18">
        <v>432106</v>
      </c>
      <c r="D88" s="18" t="s">
        <v>217</v>
      </c>
      <c r="E88" s="17" t="s">
        <v>645</v>
      </c>
      <c r="F88" s="397">
        <f>SUMIF('1_stopień'!R$8:R$591,D88,'1_stopień'!U$8:U$591)</f>
        <v>18</v>
      </c>
      <c r="G88" s="394">
        <f>SUMIFS('1_stopień'!$U$8:$U$591,'1_stopień'!$R$8:$R$591,D88,'1_stopień'!$AA$8:$AA$591,"CKZ Bielawa")</f>
        <v>0</v>
      </c>
      <c r="H88" s="396">
        <f>SUMIFS('1_stopień'!$V$8:$V$591,'1_stopień'!$R$8:$R$591,D88,'1_stopień'!$AA$8:$AA$591,"CKZ Bielawa")</f>
        <v>0</v>
      </c>
      <c r="I88" s="394">
        <f>SUMIFS('1_stopień'!$U$8:$U$591,'1_stopień'!$R$8:$R$591,D88,'1_stopień'!$AA$8:$AA$591,"GCKZ Głogów")</f>
        <v>0</v>
      </c>
      <c r="J88" s="395">
        <f>SUMIFS('1_stopień'!$V$8:$V$591,'1_stopień'!$R$8:$R$591,D88,'1_stopień'!$AA$8:$AA$591,"GCKZ Głogów")</f>
        <v>0</v>
      </c>
      <c r="K88" s="394">
        <f>SUMIFS('1_stopień'!$U$8:$U$591,'1_stopień'!$R$8:$R$591,D88,'1_stopień'!$AA$8:$AA$591,"Jelenia Góra")</f>
        <v>0</v>
      </c>
      <c r="L88" s="395">
        <f>SUMIFS('1_stopień'!$V$8:$V$591,'1_stopień'!$R$8:$R$591,D88,'1_stopień'!$AA$8:$AA$591,"Jelenia Góra")</f>
        <v>0</v>
      </c>
      <c r="M88" s="394">
        <f>SUMIFS('1_stopień'!$U$8:$U$591,'1_stopień'!$R$8:$R$591,D88,'1_stopień'!$AA$8:$AA$591,"CKZ Wodzisław Śląski")</f>
        <v>0</v>
      </c>
      <c r="N88" s="395">
        <f>SUMIFS('1_stopień'!$V$8:$V$591,'1_stopień'!$R$8:$R$591,D88,'1_stopień'!$AA$8:$AA$591,"CKZ Wodzisłąw Śląski")</f>
        <v>0</v>
      </c>
      <c r="O88" s="394">
        <f>SUMIFS('1_stopień'!$U$8:$U$591,'1_stopień'!$R$8:$R$591,D88,'1_stopień'!$AA$8:$AA$591,"CKZ Kłodzko")</f>
        <v>0</v>
      </c>
      <c r="P88" s="395">
        <f>SUMIFS('1_stopień'!$V$8:$V$591,'1_stopień'!$R$8:$R$591,D88,'1_stopień'!$AA$8:$AA$591,"CKZ Kłodzko")</f>
        <v>0</v>
      </c>
      <c r="Q88" s="394">
        <f>SUMIFS('1_stopień'!$U$8:$U$591,'1_stopień'!$R$8:$R$591,D88,'1_stopień'!$AA$8:$AA$591,"CKZ Legnica")</f>
        <v>0</v>
      </c>
      <c r="R88" s="395">
        <f>SUMIFS('1_stopień'!$V$8:$V$591,'1_stopień'!$R$8:$R$591,D88,'1_stopień'!$AA$8:$AA$591,"CKZ Legnica")</f>
        <v>0</v>
      </c>
      <c r="S88" s="394">
        <f>SUMIFS('1_stopień'!$U$8:$U$591,'1_stopień'!$R$8:$R$591,D88,'1_stopień'!$AA$8:$AA$591,"CKZ Oleśnica")</f>
        <v>0</v>
      </c>
      <c r="T88" s="395">
        <f>SUMIFS('1_stopień'!$V$8:$V$591,'1_stopień'!$R$8:$R$591,D88,'1_stopień'!$AA$8:$AA$591,"CKZ Oleśnica")</f>
        <v>0</v>
      </c>
      <c r="U88" s="394">
        <f>SUMIFS('1_stopień'!$U$8:$U$591,'1_stopień'!$R$8:$R$591,D88,'1_stopień'!$AA$8:$AA$591,"CKZ Świdnica")</f>
        <v>0</v>
      </c>
      <c r="V88" s="395">
        <f>SUMIFS('1_stopień'!$V$8:$V$591,'1_stopień'!$R$8:$R$591,D88,'1_stopień'!$AA$8:$AA$591,"CKZ Świdnica")</f>
        <v>0</v>
      </c>
      <c r="W88" s="394">
        <f>SUMIFS('1_stopień'!$U$8:$U$591,'1_stopień'!$R$8:$R$591,D88,'1_stopień'!$AA$8:$AA$591,"CKZ Wołów")</f>
        <v>0</v>
      </c>
      <c r="X88" s="395">
        <f>SUMIFS('1_stopień'!$V$8:$V$591,'1_stopień'!$R$8:$R$591,D88,'1_stopień'!$AA$8:$AA$591,"CKZ Wołów")</f>
        <v>0</v>
      </c>
      <c r="Y88" s="394">
        <f>SUMIFS('1_stopień'!$U$8:$U$591,'1_stopień'!$R$8:$R$591,D88,'1_stopień'!$AA$8:$AA$591,"CKZ Ziębice")</f>
        <v>0</v>
      </c>
      <c r="Z88" s="395">
        <f>SUMIFS('1_stopień'!$V$8:$V$591,'1_stopień'!$R$8:$R$591,D88,'1_stopień'!$AA$8:$AA$591,"CKZ Ziębice")</f>
        <v>0</v>
      </c>
      <c r="AA88" s="394">
        <f>SUMIFS('1_stopień'!$U$8:$U$591,'1_stopień'!$R$8:$R$591,D88,'1_stopień'!$AA$8:$AA$591,"CKZ Dobrodzień")</f>
        <v>0</v>
      </c>
      <c r="AB88" s="395">
        <f>SUMIFS('1_stopień'!$V$8:$V$591,'1_stopień'!$R$8:$R$591,D88,'1_stopień'!$AA$8:$AA$591,"CKZ Dobrodzień")</f>
        <v>0</v>
      </c>
      <c r="AC88" s="394">
        <f>SUMIFS('1_stopień'!$U$8:$U$591,'1_stopień'!$R$8:$R$591,D88,'1_stopień'!$AA$8:$AA$591,"TOYOTA")</f>
        <v>0</v>
      </c>
      <c r="AD88" s="395">
        <f>SUMIFS('1_stopień'!$V$8:$V$591,'1_stopień'!$R$8:$R$591,D88,'1_stopień'!$AA$8:$AA$591,"TOYOTA")</f>
        <v>0</v>
      </c>
      <c r="AE88" s="394">
        <f>SUMIFS('1_stopień'!$U$8:$U$591,'1_stopień'!$R$8:$R$591,D88,'1_stopień'!$AA$8:$AA$591,"CKZ Kędzierzyn-Koźle")</f>
        <v>18</v>
      </c>
      <c r="AF88" s="395">
        <f>SUMIFS('1_stopień'!$V$8:$V$591,'1_stopień'!$R$8:$R$591,D88,'1_stopień'!$AA$8:$AA$591,"CKZ Kędzierzyn-Koźle")</f>
        <v>6</v>
      </c>
      <c r="AG88" s="394">
        <f>SUMIFS('1_stopień'!$U$8:$U$591,'1_stopień'!$R$8:$R$591,D88,'1_stopień'!$AA$8:$AA$591,"ZSB Bolesławiec")</f>
        <v>0</v>
      </c>
      <c r="AH88" s="395">
        <f>SUMIFS('1_stopień'!$V$8:$V$591,'1_stopień'!$R$8:$R$591,D88,'1_stopień'!$AA$8:$AA$591,"ZSB Bolesławiec")</f>
        <v>0</v>
      </c>
      <c r="AI88" s="394">
        <f>SUMIFS('1_stopień'!$U$8:$U$591,'1_stopień'!$R$8:$R$591,D88,'1_stopień'!$AA$8:$AA$591,"CKZ Krotoszyn")</f>
        <v>0</v>
      </c>
      <c r="AJ88" s="395">
        <f>SUMIFS('1_stopień'!$V$8:$V$591,'1_stopień'!$R$8:$R$591,D88,'1_stopień'!$AA$8:$AA$591,"CKZ Krotoszyn")</f>
        <v>0</v>
      </c>
      <c r="AK88" s="394">
        <f>SUMIFS('1_stopień'!$U$8:$U$591,'1_stopień'!$R$8:$R$591,D88,'1_stopień'!$AA$8:$AA$591,"CKZ Olkusz")</f>
        <v>0</v>
      </c>
      <c r="AL88" s="395">
        <f>SUMIFS('1_stopień'!$V$8:$V$591,'1_stopień'!$R$8:$R$591,D88,'1_stopień'!$AA$8:$AA$591,"CKZ Olkusz")</f>
        <v>0</v>
      </c>
      <c r="AM88" s="394">
        <f>SUMIFS('1_stopień'!$U$8:$U$591,'1_stopień'!$R$8:$R$591,D88,'1_stopień'!$AA$8:$AA$591,"CKZ Wschowa")</f>
        <v>0</v>
      </c>
      <c r="AN88" s="395">
        <f>SUMIFS('1_stopień'!$V$8:$V$591,'1_stopień'!$R$8:$R$591,D88,'1_stopień'!$AA$8:$AA$591,"CKZ Wschowa")</f>
        <v>0</v>
      </c>
      <c r="AO88" s="394">
        <f>SUMIFS('1_stopień'!$U$8:$U$591,'1_stopień'!$R$8:$R$591,D88,'1_stopień'!$AA$8:$AA$591,"CKZ Zielona Góra")</f>
        <v>0</v>
      </c>
      <c r="AP88" s="395">
        <f>SUMIFS('1_stopień'!$V$8:$V$591,'1_stopień'!$R$8:$R$591,D88,'1_stopień'!$AA$8:$AA$591,"CKZ Zielona Góra")</f>
        <v>0</v>
      </c>
      <c r="AQ88" s="394">
        <f>SUMIFS('1_stopień'!$U$8:$U$591,'1_stopień'!$R$8:$R$591,D88,'1_stopień'!$AA$8:$AA$591,"Rzemieślnicza Wałbrzych")</f>
        <v>0</v>
      </c>
      <c r="AR88" s="395">
        <f>SUMIFS('1_stopień'!$V$8:$V$591,'1_stopień'!$R$8:$R$591,D88,'1_stopień'!$AA$8:$AA$591,"Rzemieślnicza Wałbrzych")</f>
        <v>0</v>
      </c>
      <c r="AS88" s="394">
        <f>SUMIFS('1_stopień'!$U$8:$U$591,'1_stopień'!$R$8:$R$591,D88,'1_stopień'!$AA$8:$AA$591,"CKZ Mosina")</f>
        <v>0</v>
      </c>
      <c r="AT88" s="395">
        <f>SUMIFS('1_stopień'!$V$8:$V$591,'1_stopień'!$R$8:$R$591,D88,'1_stopień'!$AA$8:$AA$591,"CKZ Mosina")</f>
        <v>0</v>
      </c>
      <c r="AU88" s="394">
        <f>SUMIFS('1_stopień'!$U$8:$U$591,'1_stopień'!$R$8:$R$591,D88,'1_stopień'!$AA$8:$AA$591,"CKZ Słupsk")</f>
        <v>0</v>
      </c>
      <c r="AV88" s="395">
        <f>SUMIFS('1_stopień'!$V$8:$V$591,'1_stopień'!$R$8:$R$591,D88,'1_stopień'!$AA$8:$AA$591,"CKZ Słupsk")</f>
        <v>0</v>
      </c>
      <c r="AW88" s="394">
        <f>SUMIFS('1_stopień'!$U$8:$U$591,'1_stopień'!$R$8:$R$591,D88,'1_stopień'!$AA$8:$AA$591,"CKZ Opole")</f>
        <v>0</v>
      </c>
      <c r="AX88" s="395">
        <f>SUMIFS('1_stopień'!$V$8:$V$591,'1_stopień'!$R$8:$R$591,D88,'1_stopień'!$AA$8:$AA$591,"CKZ Opole")</f>
        <v>0</v>
      </c>
      <c r="AY88" s="394">
        <f>SUMIFS('1_stopień'!$U$8:$U$591,'1_stopień'!$R$8:$R$591,D88,'1_stopień'!$AA$8:$AA$591,"CKZ Nowy Targ")</f>
        <v>0</v>
      </c>
      <c r="AZ88" s="395">
        <f>SUMIFS('1_stopień'!$V$8:$V$591,'1_stopień'!$R$8:$R$591,D88,'1_stopień'!$AA$8:$AA$591,"CKZ Nowy Targ")</f>
        <v>0</v>
      </c>
      <c r="BA88" s="394">
        <f>SUMIFS('1_stopień'!$U$8:$U$591,'1_stopień'!$R$8:$R$591,D88,'1_stopień'!$AA$8:$AA$591,"Brzeg Dolny")</f>
        <v>0</v>
      </c>
      <c r="BB88" s="395">
        <f>SUMIFS('1_stopień'!$V$8:$V$591,'1_stopień'!$R$8:$R$591,D88,'1_stopień'!$AA$8:$AA$591,"Brzeg Dolny")</f>
        <v>0</v>
      </c>
      <c r="BC88" s="394">
        <f>SUMIFS('1_stopień'!$U$8:$U$591,'1_stopień'!$R$8:$R$591,D88,'1_stopień'!$AA$8:$AA$591,"CKZ Gniezno")</f>
        <v>0</v>
      </c>
      <c r="BD88" s="395">
        <f>SUMIFS('1_stopień'!$V$8:$V$591,'1_stopień'!$R$8:$R$591,D88,'1_stopień'!$AA$8:$AA$591,"CKZ Gniezno")</f>
        <v>0</v>
      </c>
      <c r="BE88" s="394">
        <f>SUMIFS('1_stopień'!$U$8:$U$591,'1_stopień'!$R$8:$R$591,D88,'1_stopień'!$AA$8:$AA$591,"CKZ Dębica")</f>
        <v>0</v>
      </c>
      <c r="BF88" s="395">
        <f>SUMIFS('1_stopień'!$V$8:$V$591,'1_stopień'!$R$8:$R$591,D88,'1_stopień'!$AA$8:$AA$591,"CKZ Dębicaica")</f>
        <v>0</v>
      </c>
      <c r="BG88" s="394">
        <f>SUMIFS('1_stopień'!$U$8:$U$591,'1_stopień'!$R$8:$R$591,D88,'1_stopień'!$AA$8:$AA$591,"CKZ Gliwice")</f>
        <v>0</v>
      </c>
      <c r="BH88" s="395">
        <f>SUMIFS('1_stopień'!$V$8:$V$591,'1_stopień'!$R$8:$R$591,D88,'1_stopień'!$AA$8:$AA$591,"CKZ Gliwice")</f>
        <v>0</v>
      </c>
      <c r="BI88" s="394">
        <f>SUMIFS('1_stopień'!$U$8:$U$591,'1_stopień'!$R$8:$R$591,D88,'1_stopień'!$AA$8:$AA$591,"szkoła")</f>
        <v>0</v>
      </c>
      <c r="BJ88" s="392">
        <f t="shared" si="4"/>
        <v>18</v>
      </c>
      <c r="BK88" s="182">
        <f t="shared" si="5"/>
        <v>6</v>
      </c>
    </row>
    <row r="89" spans="2:63" ht="13.5" hidden="1" customHeight="1">
      <c r="B89" s="17" t="s">
        <v>175</v>
      </c>
      <c r="C89" s="18">
        <v>751201</v>
      </c>
      <c r="D89" s="18" t="s">
        <v>162</v>
      </c>
      <c r="E89" s="17" t="s">
        <v>644</v>
      </c>
      <c r="F89" s="397">
        <f>SUMIF('1_stopień'!R$8:R$591,D89,'1_stopień'!U$8:U$591)</f>
        <v>113</v>
      </c>
      <c r="G89" s="394">
        <f>SUMIFS('1_stopień'!$U$8:$U$591,'1_stopień'!$R$8:$R$591,D89,'1_stopień'!$AA$8:$AA$591,"CKZ Bielawa")</f>
        <v>0</v>
      </c>
      <c r="H89" s="396">
        <f>SUMIFS('1_stopień'!$V$8:$V$591,'1_stopień'!$R$8:$R$591,D89,'1_stopień'!$AA$8:$AA$591,"CKZ Bielawa")</f>
        <v>0</v>
      </c>
      <c r="I89" s="394">
        <f>SUMIFS('1_stopień'!$U$8:$U$591,'1_stopień'!$R$8:$R$591,D89,'1_stopień'!$AA$8:$AA$591,"GCKZ Głogów")</f>
        <v>0</v>
      </c>
      <c r="J89" s="395">
        <f>SUMIFS('1_stopień'!$V$8:$V$591,'1_stopień'!$R$8:$R$591,D89,'1_stopień'!$AA$8:$AA$591,"GCKZ Głogów")</f>
        <v>0</v>
      </c>
      <c r="K89" s="394">
        <f>SUMIFS('1_stopień'!$U$8:$U$591,'1_stopień'!$R$8:$R$591,D89,'1_stopień'!$AA$8:$AA$591,"Jelenia Góra")</f>
        <v>0</v>
      </c>
      <c r="L89" s="395">
        <f>SUMIFS('1_stopień'!$V$8:$V$591,'1_stopień'!$R$8:$R$591,D89,'1_stopień'!$AA$8:$AA$591,"Jelenia Góra")</f>
        <v>0</v>
      </c>
      <c r="M89" s="394">
        <f>SUMIFS('1_stopień'!$U$8:$U$591,'1_stopień'!$R$8:$R$591,D89,'1_stopień'!$AA$8:$AA$591,"CKZ Wodzisław Śląski")</f>
        <v>0</v>
      </c>
      <c r="N89" s="395">
        <f>SUMIFS('1_stopień'!$V$8:$V$591,'1_stopień'!$R$8:$R$591,D89,'1_stopień'!$AA$8:$AA$591,"CKZ Wodzisłąw Śląski")</f>
        <v>0</v>
      </c>
      <c r="O89" s="394">
        <f>SUMIFS('1_stopień'!$U$8:$U$591,'1_stopień'!$R$8:$R$591,D89,'1_stopień'!$AA$8:$AA$591,"CKZ Kłodzko")</f>
        <v>20</v>
      </c>
      <c r="P89" s="395">
        <f>SUMIFS('1_stopień'!$V$8:$V$591,'1_stopień'!$R$8:$R$591,D89,'1_stopień'!$AA$8:$AA$591,"CKZ Kłodzko")</f>
        <v>15</v>
      </c>
      <c r="Q89" s="394">
        <f>SUMIFS('1_stopień'!$U$8:$U$591,'1_stopień'!$R$8:$R$591,D89,'1_stopień'!$AA$8:$AA$591,"CKZ Legnica")</f>
        <v>40</v>
      </c>
      <c r="R89" s="395">
        <f>SUMIFS('1_stopień'!$V$8:$V$591,'1_stopień'!$R$8:$R$591,D89,'1_stopień'!$AA$8:$AA$591,"CKZ Legnica")</f>
        <v>33</v>
      </c>
      <c r="S89" s="394">
        <f>SUMIFS('1_stopień'!$U$8:$U$591,'1_stopień'!$R$8:$R$591,D89,'1_stopień'!$AA$8:$AA$591,"CKZ Oleśnica")</f>
        <v>23</v>
      </c>
      <c r="T89" s="395">
        <f>SUMIFS('1_stopień'!$V$8:$V$591,'1_stopień'!$R$8:$R$591,D89,'1_stopień'!$AA$8:$AA$591,"CKZ Oleśnica")</f>
        <v>14</v>
      </c>
      <c r="U89" s="405">
        <f>SUMIFS('1_stopień'!$U$8:$U$591,'1_stopień'!$R$8:$R$591,D89,'1_stopień'!$AA$8:$AA$591,"CKZ Świdnica")</f>
        <v>27</v>
      </c>
      <c r="V89" s="395">
        <f>SUMIFS('1_stopień'!$V$8:$V$591,'1_stopień'!$R$8:$R$591,D89,'1_stopień'!$AA$8:$AA$591,"CKZ Świdnica")</f>
        <v>22</v>
      </c>
      <c r="W89" s="394">
        <f>SUMIFS('1_stopień'!$U$8:$U$591,'1_stopień'!$R$8:$R$591,D89,'1_stopień'!$AA$8:$AA$591,"CKZ Wołów")</f>
        <v>0</v>
      </c>
      <c r="X89" s="395">
        <f>SUMIFS('1_stopień'!$V$8:$V$591,'1_stopień'!$R$8:$R$591,D89,'1_stopień'!$AA$8:$AA$591,"CKZ Wołów")</f>
        <v>0</v>
      </c>
      <c r="Y89" s="394">
        <f>SUMIFS('1_stopień'!$U$8:$U$591,'1_stopień'!$R$8:$R$591,D89,'1_stopień'!$AA$8:$AA$591,"CKZ Ziębice")</f>
        <v>0</v>
      </c>
      <c r="Z89" s="395">
        <f>SUMIFS('1_stopień'!$V$8:$V$591,'1_stopień'!$R$8:$R$591,D89,'1_stopień'!$AA$8:$AA$591,"CKZ Ziębice")</f>
        <v>0</v>
      </c>
      <c r="AA89" s="394">
        <f>SUMIFS('1_stopień'!$U$8:$U$591,'1_stopień'!$R$8:$R$591,D89,'1_stopień'!$AA$8:$AA$591,"CKZ Dobrodzień")</f>
        <v>0</v>
      </c>
      <c r="AB89" s="395">
        <f>SUMIFS('1_stopień'!$V$8:$V$591,'1_stopień'!$R$8:$R$591,D89,'1_stopień'!$AA$8:$AA$591,"CKZ Dobrodzień")</f>
        <v>0</v>
      </c>
      <c r="AC89" s="394">
        <f>SUMIFS('1_stopień'!$U$8:$U$591,'1_stopień'!$R$8:$R$591,D89,'1_stopień'!$AA$8:$AA$591,"TOYOTA")</f>
        <v>0</v>
      </c>
      <c r="AD89" s="395">
        <f>SUMIFS('1_stopień'!$V$8:$V$591,'1_stopień'!$R$8:$R$591,D89,'1_stopień'!$AA$8:$AA$591,"TOYOTA")</f>
        <v>0</v>
      </c>
      <c r="AE89" s="394">
        <f>SUMIFS('1_stopień'!$U$8:$U$591,'1_stopień'!$R$8:$R$591,D89,'1_stopień'!$AA$8:$AA$591,"CKZ Kędzierzyn-Koźle")</f>
        <v>0</v>
      </c>
      <c r="AF89" s="395">
        <f>SUMIFS('1_stopień'!$V$8:$V$591,'1_stopień'!$R$8:$R$591,D89,'1_stopień'!$AA$8:$AA$591,"CKZ Kędzierzyn-Koźle")</f>
        <v>0</v>
      </c>
      <c r="AG89" s="394">
        <f>SUMIFS('1_stopień'!$U$8:$U$591,'1_stopień'!$R$8:$R$591,D89,'1_stopień'!$AA$8:$AA$591,"ZSB Bolesławiec")</f>
        <v>0</v>
      </c>
      <c r="AH89" s="395">
        <f>SUMIFS('1_stopień'!$V$8:$V$591,'1_stopień'!$R$8:$R$591,D89,'1_stopień'!$AA$8:$AA$591,"ZSB Bolesławiec")</f>
        <v>0</v>
      </c>
      <c r="AI89" s="394">
        <f>SUMIFS('1_stopień'!$U$8:$U$591,'1_stopień'!$R$8:$R$591,D89,'1_stopień'!$AA$8:$AA$591,"CKZ Krotoszyn")</f>
        <v>3</v>
      </c>
      <c r="AJ89" s="395">
        <f>SUMIFS('1_stopień'!$V$8:$V$591,'1_stopień'!$R$8:$R$591,D89,'1_stopień'!$AA$8:$AA$591,"CKZ Krotoszyn")</f>
        <v>3</v>
      </c>
      <c r="AK89" s="394">
        <f>SUMIFS('1_stopień'!$U$8:$U$591,'1_stopień'!$R$8:$R$591,D89,'1_stopień'!$AA$8:$AA$591,"CKZ Olkusz")</f>
        <v>0</v>
      </c>
      <c r="AL89" s="395">
        <f>SUMIFS('1_stopień'!$V$8:$V$591,'1_stopień'!$R$8:$R$591,D89,'1_stopień'!$AA$8:$AA$591,"CKZ Olkusz")</f>
        <v>0</v>
      </c>
      <c r="AM89" s="394">
        <f>SUMIFS('1_stopień'!$U$8:$U$591,'1_stopień'!$R$8:$R$591,D89,'1_stopień'!$AA$8:$AA$591,"CKZ Wschowa")</f>
        <v>0</v>
      </c>
      <c r="AN89" s="395">
        <f>SUMIFS('1_stopień'!$V$8:$V$591,'1_stopień'!$R$8:$R$591,D89,'1_stopień'!$AA$8:$AA$591,"CKZ Wschowa")</f>
        <v>0</v>
      </c>
      <c r="AO89" s="394">
        <f>SUMIFS('1_stopień'!$U$8:$U$591,'1_stopień'!$R$8:$R$591,D89,'1_stopień'!$AA$8:$AA$591,"CKZ Zielona Góra")</f>
        <v>0</v>
      </c>
      <c r="AP89" s="395">
        <f>SUMIFS('1_stopień'!$V$8:$V$591,'1_stopień'!$R$8:$R$591,D89,'1_stopień'!$AA$8:$AA$591,"CKZ Zielona Góra")</f>
        <v>0</v>
      </c>
      <c r="AQ89" s="394">
        <f>SUMIFS('1_stopień'!$U$8:$U$591,'1_stopień'!$R$8:$R$591,D89,'1_stopień'!$AA$8:$AA$591,"Rzemieślnicza Wałbrzych")</f>
        <v>0</v>
      </c>
      <c r="AR89" s="395">
        <f>SUMIFS('1_stopień'!$V$8:$V$591,'1_stopień'!$R$8:$R$591,D89,'1_stopień'!$AA$8:$AA$591,"Rzemieślnicza Wałbrzych")</f>
        <v>0</v>
      </c>
      <c r="AS89" s="394">
        <f>SUMIFS('1_stopień'!$U$8:$U$591,'1_stopień'!$R$8:$R$591,D89,'1_stopień'!$AA$8:$AA$591,"CKZ Mosina")</f>
        <v>0</v>
      </c>
      <c r="AT89" s="395">
        <f>SUMIFS('1_stopień'!$V$8:$V$591,'1_stopień'!$R$8:$R$591,D89,'1_stopień'!$AA$8:$AA$591,"CKZ Mosina")</f>
        <v>0</v>
      </c>
      <c r="AU89" s="394">
        <f>SUMIFS('1_stopień'!$U$8:$U$591,'1_stopień'!$R$8:$R$591,D89,'1_stopień'!$AA$8:$AA$591,"CKZ Słupsk")</f>
        <v>0</v>
      </c>
      <c r="AV89" s="395">
        <f>SUMIFS('1_stopień'!$V$8:$V$591,'1_stopień'!$R$8:$R$591,D89,'1_stopień'!$AA$8:$AA$591,"CKZ Słupsk")</f>
        <v>0</v>
      </c>
      <c r="AW89" s="394">
        <f>SUMIFS('1_stopień'!$U$8:$U$591,'1_stopień'!$R$8:$R$591,D89,'1_stopień'!$AA$8:$AA$591,"CKZ Opole")</f>
        <v>0</v>
      </c>
      <c r="AX89" s="395">
        <f>SUMIFS('1_stopień'!$V$8:$V$591,'1_stopień'!$R$8:$R$591,D89,'1_stopień'!$AA$8:$AA$591,"CKZ Opole")</f>
        <v>0</v>
      </c>
      <c r="AY89" s="394">
        <f>SUMIFS('1_stopień'!$U$8:$U$591,'1_stopień'!$R$8:$R$591,D89,'1_stopień'!$AA$8:$AA$591,"CKZ Nowy Targ")</f>
        <v>0</v>
      </c>
      <c r="AZ89" s="395">
        <f>SUMIFS('1_stopień'!$V$8:$V$591,'1_stopień'!$R$8:$R$591,D89,'1_stopień'!$AA$8:$AA$591,"CKZ Nowy Targ")</f>
        <v>0</v>
      </c>
      <c r="BA89" s="394">
        <f>SUMIFS('1_stopień'!$U$8:$U$591,'1_stopień'!$R$8:$R$591,D89,'1_stopień'!$AA$8:$AA$591,"Brzeg Dolny")</f>
        <v>0</v>
      </c>
      <c r="BB89" s="395">
        <f>SUMIFS('1_stopień'!$V$8:$V$591,'1_stopień'!$R$8:$R$591,D89,'1_stopień'!$AA$8:$AA$591,"Brzeg Dolny")</f>
        <v>0</v>
      </c>
      <c r="BC89" s="394">
        <f>SUMIFS('1_stopień'!$U$8:$U$591,'1_stopień'!$R$8:$R$591,D89,'1_stopień'!$AA$8:$AA$591,"CKZ Gniezno")</f>
        <v>0</v>
      </c>
      <c r="BD89" s="395">
        <f>SUMIFS('1_stopień'!$V$8:$V$591,'1_stopień'!$R$8:$R$591,D89,'1_stopień'!$AA$8:$AA$591,"CKZ Gniezno")</f>
        <v>0</v>
      </c>
      <c r="BE89" s="394">
        <f>SUMIFS('1_stopień'!$U$8:$U$591,'1_stopień'!$R$8:$R$591,D89,'1_stopień'!$AA$8:$AA$591,"CKZ Dębica")</f>
        <v>0</v>
      </c>
      <c r="BF89" s="395">
        <f>SUMIFS('1_stopień'!$V$8:$V$591,'1_stopień'!$R$8:$R$591,D89,'1_stopień'!$AA$8:$AA$591,"CKZ Dębicaica")</f>
        <v>0</v>
      </c>
      <c r="BG89" s="394">
        <f>SUMIFS('1_stopień'!$U$8:$U$591,'1_stopień'!$R$8:$R$591,D89,'1_stopień'!$AA$8:$AA$591,"CKZ Gliwice")</f>
        <v>0</v>
      </c>
      <c r="BH89" s="395">
        <f>SUMIFS('1_stopień'!$V$8:$V$591,'1_stopień'!$R$8:$R$591,D89,'1_stopień'!$AA$8:$AA$591,"CKZ Gliwice")</f>
        <v>0</v>
      </c>
      <c r="BI89" s="394">
        <f>SUMIFS('1_stopień'!$U$8:$U$591,'1_stopień'!$R$8:$R$591,D89,'1_stopień'!$AA$8:$AA$591,"szkoła")</f>
        <v>0</v>
      </c>
      <c r="BJ89" s="392">
        <f t="shared" si="4"/>
        <v>113</v>
      </c>
      <c r="BK89" s="182">
        <f t="shared" si="5"/>
        <v>87</v>
      </c>
    </row>
    <row r="90" spans="2:63" ht="33.75" hidden="1">
      <c r="B90" s="17" t="s">
        <v>541</v>
      </c>
      <c r="C90" s="18">
        <v>816003</v>
      </c>
      <c r="D90" s="18" t="s">
        <v>1034</v>
      </c>
      <c r="E90" s="17" t="s">
        <v>643</v>
      </c>
      <c r="F90" s="397">
        <f>SUMIF('1_stopień'!R$8:R$591,D90,'1_stopień'!U$8:U$591)</f>
        <v>0</v>
      </c>
      <c r="G90" s="394">
        <f>SUMIFS('1_stopień'!$U$8:$U$591,'1_stopień'!$R$8:$R$591,D90,'1_stopień'!$AA$8:$AA$591,"CKZ Bielawa")</f>
        <v>0</v>
      </c>
      <c r="H90" s="396">
        <f>SUMIFS('1_stopień'!$V$8:$V$591,'1_stopień'!$R$8:$R$591,D90,'1_stopień'!$AA$8:$AA$591,"CKZ Bielawa")</f>
        <v>0</v>
      </c>
      <c r="I90" s="394">
        <f>SUMIFS('1_stopień'!$U$8:$U$591,'1_stopień'!$R$8:$R$591,D90,'1_stopień'!$AA$8:$AA$591,"GCKZ Głogów")</f>
        <v>0</v>
      </c>
      <c r="J90" s="395">
        <f>SUMIFS('1_stopień'!$V$8:$V$591,'1_stopień'!$R$8:$R$591,D90,'1_stopień'!$AA$8:$AA$591,"GCKZ Głogów")</f>
        <v>0</v>
      </c>
      <c r="K90" s="394">
        <f>SUMIFS('1_stopień'!$U$8:$U$591,'1_stopień'!$R$8:$R$591,D90,'1_stopień'!$AA$8:$AA$591,"Jelenia Góra")</f>
        <v>0</v>
      </c>
      <c r="L90" s="395">
        <f>SUMIFS('1_stopień'!$V$8:$V$591,'1_stopień'!$R$8:$R$591,D90,'1_stopień'!$AA$8:$AA$591,"Jelenia Góra")</f>
        <v>0</v>
      </c>
      <c r="M90" s="394">
        <f>SUMIFS('1_stopień'!$U$8:$U$591,'1_stopień'!$R$8:$R$591,D90,'1_stopień'!$AA$8:$AA$591,"CKZ Wodzisław Śląski")</f>
        <v>0</v>
      </c>
      <c r="N90" s="395">
        <f>SUMIFS('1_stopień'!$V$8:$V$591,'1_stopień'!$R$8:$R$591,D90,'1_stopień'!$AA$8:$AA$591,"CKZ Wodzisłąw Śląski")</f>
        <v>0</v>
      </c>
      <c r="O90" s="394">
        <f>SUMIFS('1_stopień'!$U$8:$U$591,'1_stopień'!$R$8:$R$591,D90,'1_stopień'!$AA$8:$AA$591,"CKZ Kłodzko")</f>
        <v>0</v>
      </c>
      <c r="P90" s="395">
        <f>SUMIFS('1_stopień'!$V$8:$V$591,'1_stopień'!$R$8:$R$591,D90,'1_stopień'!$AA$8:$AA$591,"CKZ Kłodzko")</f>
        <v>0</v>
      </c>
      <c r="Q90" s="394">
        <f>SUMIFS('1_stopień'!$U$8:$U$591,'1_stopień'!$R$8:$R$591,D90,'1_stopień'!$AA$8:$AA$591,"CKZ Legnica")</f>
        <v>0</v>
      </c>
      <c r="R90" s="395">
        <f>SUMIFS('1_stopień'!$V$8:$V$591,'1_stopień'!$R$8:$R$591,D90,'1_stopień'!$AA$8:$AA$591,"CKZ Legnica")</f>
        <v>0</v>
      </c>
      <c r="S90" s="394">
        <f>SUMIFS('1_stopień'!$U$8:$U$591,'1_stopień'!$R$8:$R$591,D90,'1_stopień'!$AA$8:$AA$591,"CKZ Oleśnica")</f>
        <v>0</v>
      </c>
      <c r="T90" s="395">
        <f>SUMIFS('1_stopień'!$V$8:$V$591,'1_stopień'!$R$8:$R$591,D90,'1_stopień'!$AA$8:$AA$591,"CKZ Oleśnica")</f>
        <v>0</v>
      </c>
      <c r="U90" s="394">
        <f>SUMIFS('1_stopień'!$U$8:$U$591,'1_stopień'!$R$8:$R$591,D90,'1_stopień'!$AA$8:$AA$591,"CKZ Świdnica")</f>
        <v>0</v>
      </c>
      <c r="V90" s="395">
        <f>SUMIFS('1_stopień'!$V$8:$V$591,'1_stopień'!$R$8:$R$591,D90,'1_stopień'!$AA$8:$AA$591,"CKZ Świdnica")</f>
        <v>0</v>
      </c>
      <c r="W90" s="394">
        <f>SUMIFS('1_stopień'!$U$8:$U$591,'1_stopień'!$R$8:$R$591,D90,'1_stopień'!$AA$8:$AA$591,"CKZ Wołów")</f>
        <v>0</v>
      </c>
      <c r="X90" s="395">
        <f>SUMIFS('1_stopień'!$V$8:$V$591,'1_stopień'!$R$8:$R$591,D90,'1_stopień'!$AA$8:$AA$591,"CKZ Wołów")</f>
        <v>0</v>
      </c>
      <c r="Y90" s="394">
        <f>SUMIFS('1_stopień'!$U$8:$U$591,'1_stopień'!$R$8:$R$591,D90,'1_stopień'!$AA$8:$AA$591,"CKZ Ziębice")</f>
        <v>0</v>
      </c>
      <c r="Z90" s="395">
        <f>SUMIFS('1_stopień'!$V$8:$V$591,'1_stopień'!$R$8:$R$591,D90,'1_stopień'!$AA$8:$AA$591,"CKZ Ziębice")</f>
        <v>0</v>
      </c>
      <c r="AA90" s="394">
        <f>SUMIFS('1_stopień'!$U$8:$U$591,'1_stopień'!$R$8:$R$591,D90,'1_stopień'!$AA$8:$AA$591,"CKZ Dobrodzień")</f>
        <v>0</v>
      </c>
      <c r="AB90" s="395">
        <f>SUMIFS('1_stopień'!$V$8:$V$591,'1_stopień'!$R$8:$R$591,D90,'1_stopień'!$AA$8:$AA$591,"CKZ Dobrodzień")</f>
        <v>0</v>
      </c>
      <c r="AC90" s="394">
        <f>SUMIFS('1_stopień'!$U$8:$U$591,'1_stopień'!$R$8:$R$591,D90,'1_stopień'!$AA$8:$AA$591,"TOYOTA")</f>
        <v>0</v>
      </c>
      <c r="AD90" s="395">
        <f>SUMIFS('1_stopień'!$V$8:$V$591,'1_stopień'!$R$8:$R$591,D90,'1_stopień'!$AA$8:$AA$591,"TOYOTA")</f>
        <v>0</v>
      </c>
      <c r="AE90" s="394">
        <f>SUMIFS('1_stopień'!$U$8:$U$591,'1_stopień'!$R$8:$R$591,D90,'1_stopień'!$AA$8:$AA$591,"CKZ Kędzierzyn-Koźle")</f>
        <v>0</v>
      </c>
      <c r="AF90" s="395">
        <f>SUMIFS('1_stopień'!$V$8:$V$591,'1_stopień'!$R$8:$R$591,D90,'1_stopień'!$AA$8:$AA$591,"CKZ Kędzierzyn-Koźle")</f>
        <v>0</v>
      </c>
      <c r="AG90" s="394">
        <f>SUMIFS('1_stopień'!$U$8:$U$591,'1_stopień'!$R$8:$R$591,D90,'1_stopień'!$AA$8:$AA$591,"ZSB Bolesławiec")</f>
        <v>0</v>
      </c>
      <c r="AH90" s="395">
        <f>SUMIFS('1_stopień'!$V$8:$V$591,'1_stopień'!$R$8:$R$591,D90,'1_stopień'!$AA$8:$AA$591,"ZSB Bolesławiec")</f>
        <v>0</v>
      </c>
      <c r="AI90" s="394">
        <f>SUMIFS('1_stopień'!$U$8:$U$591,'1_stopień'!$R$8:$R$591,D90,'1_stopień'!$AA$8:$AA$591,"CKZ Krotoszyn")</f>
        <v>0</v>
      </c>
      <c r="AJ90" s="395">
        <f>SUMIFS('1_stopień'!$V$8:$V$591,'1_stopień'!$R$8:$R$591,D90,'1_stopień'!$AA$8:$AA$591,"CKZ Krotoszyn")</f>
        <v>0</v>
      </c>
      <c r="AK90" s="394">
        <f>SUMIFS('1_stopień'!$U$8:$U$591,'1_stopień'!$R$8:$R$591,D90,'1_stopień'!$AA$8:$AA$591,"CKZ Olkusz")</f>
        <v>0</v>
      </c>
      <c r="AL90" s="395">
        <f>SUMIFS('1_stopień'!$V$8:$V$591,'1_stopień'!$R$8:$R$591,D90,'1_stopień'!$AA$8:$AA$591,"CKZ Olkusz")</f>
        <v>0</v>
      </c>
      <c r="AM90" s="394">
        <f>SUMIFS('1_stopień'!$U$8:$U$591,'1_stopień'!$R$8:$R$591,D90,'1_stopień'!$AA$8:$AA$591,"CKZ Wschowa")</f>
        <v>0</v>
      </c>
      <c r="AN90" s="395">
        <f>SUMIFS('1_stopień'!$V$8:$V$591,'1_stopień'!$R$8:$R$591,D90,'1_stopień'!$AA$8:$AA$591,"CKZ Wschowa")</f>
        <v>0</v>
      </c>
      <c r="AO90" s="394">
        <f>SUMIFS('1_stopień'!$U$8:$U$591,'1_stopień'!$R$8:$R$591,D90,'1_stopień'!$AA$8:$AA$591,"CKZ Zielona Góra")</f>
        <v>0</v>
      </c>
      <c r="AP90" s="395">
        <f>SUMIFS('1_stopień'!$V$8:$V$591,'1_stopień'!$R$8:$R$591,D90,'1_stopień'!$AA$8:$AA$591,"CKZ Zielona Góra")</f>
        <v>0</v>
      </c>
      <c r="AQ90" s="394">
        <f>SUMIFS('1_stopień'!$U$8:$U$591,'1_stopień'!$R$8:$R$591,D90,'1_stopień'!$AA$8:$AA$591,"Rzemieślnicza Wałbrzych")</f>
        <v>0</v>
      </c>
      <c r="AR90" s="395">
        <f>SUMIFS('1_stopień'!$V$8:$V$591,'1_stopień'!$R$8:$R$591,D90,'1_stopień'!$AA$8:$AA$591,"Rzemieślnicza Wałbrzych")</f>
        <v>0</v>
      </c>
      <c r="AS90" s="394">
        <f>SUMIFS('1_stopień'!$U$8:$U$591,'1_stopień'!$R$8:$R$591,D90,'1_stopień'!$AA$8:$AA$591,"CKZ Mosina")</f>
        <v>0</v>
      </c>
      <c r="AT90" s="395">
        <f>SUMIFS('1_stopień'!$V$8:$V$591,'1_stopień'!$R$8:$R$591,D90,'1_stopień'!$AA$8:$AA$591,"CKZ Mosina")</f>
        <v>0</v>
      </c>
      <c r="AU90" s="394">
        <f>SUMIFS('1_stopień'!$U$8:$U$591,'1_stopień'!$R$8:$R$591,D90,'1_stopień'!$AA$8:$AA$591,"CKZ Słupsk")</f>
        <v>0</v>
      </c>
      <c r="AV90" s="395">
        <f>SUMIFS('1_stopień'!$V$8:$V$591,'1_stopień'!$R$8:$R$591,D90,'1_stopień'!$AA$8:$AA$591,"CKZ Słupsk")</f>
        <v>0</v>
      </c>
      <c r="AW90" s="394">
        <f>SUMIFS('1_stopień'!$U$8:$U$591,'1_stopień'!$R$8:$R$591,D90,'1_stopień'!$AA$8:$AA$591,"CKZ Opole")</f>
        <v>0</v>
      </c>
      <c r="AX90" s="395">
        <f>SUMIFS('1_stopień'!$V$8:$V$591,'1_stopień'!$R$8:$R$591,D90,'1_stopień'!$AA$8:$AA$591,"CKZ Opole")</f>
        <v>0</v>
      </c>
      <c r="AY90" s="394">
        <f>SUMIFS('1_stopień'!$U$8:$U$591,'1_stopień'!$R$8:$R$591,D90,'1_stopień'!$AA$8:$AA$591,"CKZ Nowy Targ")</f>
        <v>0</v>
      </c>
      <c r="AZ90" s="395">
        <f>SUMIFS('1_stopień'!$V$8:$V$591,'1_stopień'!$R$8:$R$591,D90,'1_stopień'!$AA$8:$AA$591,"CKZ Nowy Targ")</f>
        <v>0</v>
      </c>
      <c r="BA90" s="394">
        <f>SUMIFS('1_stopień'!$U$8:$U$591,'1_stopień'!$R$8:$R$591,D90,'1_stopień'!$AA$8:$AA$591,"Brzeg Dolny")</f>
        <v>0</v>
      </c>
      <c r="BB90" s="395">
        <f>SUMIFS('1_stopień'!$V$8:$V$591,'1_stopień'!$R$8:$R$591,D90,'1_stopień'!$AA$8:$AA$591,"Brzeg Dolny")</f>
        <v>0</v>
      </c>
      <c r="BC90" s="394">
        <f>SUMIFS('1_stopień'!$U$8:$U$591,'1_stopień'!$R$8:$R$591,D90,'1_stopień'!$AA$8:$AA$591,"CKZ Gniezno")</f>
        <v>0</v>
      </c>
      <c r="BD90" s="395">
        <f>SUMIFS('1_stopień'!$V$8:$V$591,'1_stopień'!$R$8:$R$591,D90,'1_stopień'!$AA$8:$AA$591,"CKZ Gniezno")</f>
        <v>0</v>
      </c>
      <c r="BE90" s="394">
        <f>SUMIFS('1_stopień'!$U$8:$U$591,'1_stopień'!$R$8:$R$591,D90,'1_stopień'!$AA$8:$AA$591,"CKZ Dębica")</f>
        <v>0</v>
      </c>
      <c r="BF90" s="395">
        <f>SUMIFS('1_stopień'!$V$8:$V$591,'1_stopień'!$R$8:$R$591,D90,'1_stopień'!$AA$8:$AA$591,"CKZ Dębicaica")</f>
        <v>0</v>
      </c>
      <c r="BG90" s="394">
        <f>SUMIFS('1_stopień'!$U$8:$U$591,'1_stopień'!$R$8:$R$591,D90,'1_stopień'!$AA$8:$AA$591,"CKZ Gliwice")</f>
        <v>0</v>
      </c>
      <c r="BH90" s="395">
        <f>SUMIFS('1_stopień'!$V$8:$V$591,'1_stopień'!$R$8:$R$591,D90,'1_stopień'!$AA$8:$AA$591,"CKZ Gliwice")</f>
        <v>0</v>
      </c>
      <c r="BI90" s="394">
        <f>SUMIFS('1_stopień'!$U$8:$U$591,'1_stopień'!$R$8:$R$591,D90,'1_stopień'!$AA$8:$AA$591,"szkoła")</f>
        <v>0</v>
      </c>
      <c r="BJ90" s="392">
        <f t="shared" si="4"/>
        <v>0</v>
      </c>
      <c r="BK90" s="182">
        <f t="shared" si="5"/>
        <v>0</v>
      </c>
    </row>
    <row r="91" spans="2:63" hidden="1">
      <c r="B91" s="17" t="s">
        <v>79</v>
      </c>
      <c r="C91" s="18">
        <v>751204</v>
      </c>
      <c r="D91" s="18" t="s">
        <v>61</v>
      </c>
      <c r="E91" s="17" t="s">
        <v>642</v>
      </c>
      <c r="F91" s="397">
        <f>SUMIF('1_stopień'!R$8:R$591,D91,'1_stopień'!U$8:U$591)</f>
        <v>68</v>
      </c>
      <c r="G91" s="394">
        <f>SUMIFS('1_stopień'!$U$8:$U$591,'1_stopień'!$R$8:$R$591,D91,'1_stopień'!$AA$8:$AA$591,"CKZ Bielawa")</f>
        <v>0</v>
      </c>
      <c r="H91" s="396">
        <f>SUMIFS('1_stopień'!$V$8:$V$591,'1_stopień'!$R$8:$R$591,D91,'1_stopień'!$AA$8:$AA$591,"CKZ Bielawa")</f>
        <v>0</v>
      </c>
      <c r="I91" s="394">
        <f>SUMIFS('1_stopień'!$U$8:$U$591,'1_stopień'!$R$8:$R$591,D91,'1_stopień'!$AA$8:$AA$591,"GCKZ Głogów")</f>
        <v>0</v>
      </c>
      <c r="J91" s="395">
        <f>SUMIFS('1_stopień'!$V$8:$V$591,'1_stopień'!$R$8:$R$591,D91,'1_stopień'!$AA$8:$AA$591,"GCKZ Głogów")</f>
        <v>0</v>
      </c>
      <c r="K91" s="394">
        <f>SUMIFS('1_stopień'!$U$8:$U$591,'1_stopień'!$R$8:$R$591,D91,'1_stopień'!$AA$8:$AA$591,"Jelenia Góra")</f>
        <v>0</v>
      </c>
      <c r="L91" s="395">
        <f>SUMIFS('1_stopień'!$V$8:$V$591,'1_stopień'!$R$8:$R$591,D91,'1_stopień'!$AA$8:$AA$591,"Jelenia Góra")</f>
        <v>0</v>
      </c>
      <c r="M91" s="394">
        <f>SUMIFS('1_stopień'!$U$8:$U$591,'1_stopień'!$R$8:$R$591,D91,'1_stopień'!$AA$8:$AA$591,"CKZ Wodzisław Śląski")</f>
        <v>0</v>
      </c>
      <c r="N91" s="395">
        <f>SUMIFS('1_stopień'!$V$8:$V$591,'1_stopień'!$R$8:$R$591,D91,'1_stopień'!$AA$8:$AA$591,"CKZ Wodzisłąw Śląski")</f>
        <v>0</v>
      </c>
      <c r="O91" s="394">
        <f>SUMIFS('1_stopień'!$U$8:$U$591,'1_stopień'!$R$8:$R$591,D91,'1_stopień'!$AA$8:$AA$591,"CKZ Kłodzko")</f>
        <v>0</v>
      </c>
      <c r="P91" s="395">
        <f>SUMIFS('1_stopień'!$V$8:$V$591,'1_stopień'!$R$8:$R$591,D91,'1_stopień'!$AA$8:$AA$591,"CKZ Kłodzko")</f>
        <v>0</v>
      </c>
      <c r="Q91" s="394">
        <f>SUMIFS('1_stopień'!$U$8:$U$591,'1_stopień'!$R$8:$R$591,D91,'1_stopień'!$AA$8:$AA$591,"CKZ Legnica")</f>
        <v>0</v>
      </c>
      <c r="R91" s="395">
        <f>SUMIFS('1_stopień'!$V$8:$V$591,'1_stopień'!$R$8:$R$591,D91,'1_stopień'!$AA$8:$AA$591,"CKZ Legnica")</f>
        <v>0</v>
      </c>
      <c r="S91" s="394">
        <f>SUMIFS('1_stopień'!$U$8:$U$591,'1_stopień'!$R$8:$R$591,D91,'1_stopień'!$AA$8:$AA$591,"CKZ Oleśnica")</f>
        <v>31</v>
      </c>
      <c r="T91" s="395">
        <f>SUMIFS('1_stopień'!$V$8:$V$591,'1_stopień'!$R$8:$R$591,D91,'1_stopień'!$AA$8:$AA$591,"CKZ Oleśnica")</f>
        <v>7</v>
      </c>
      <c r="U91" s="394">
        <f>SUMIFS('1_stopień'!$U$8:$U$591,'1_stopień'!$R$8:$R$591,D91,'1_stopień'!$AA$8:$AA$591,"CKZ Świdnica")</f>
        <v>30</v>
      </c>
      <c r="V91" s="395">
        <f>SUMIFS('1_stopień'!$V$8:$V$591,'1_stopień'!$R$8:$R$591,D91,'1_stopień'!$AA$8:$AA$591,"CKZ Świdnica")</f>
        <v>1</v>
      </c>
      <c r="W91" s="394">
        <f>SUMIFS('1_stopień'!$U$8:$U$591,'1_stopień'!$R$8:$R$591,D91,'1_stopień'!$AA$8:$AA$591,"CKZ Wołów")</f>
        <v>0</v>
      </c>
      <c r="X91" s="395">
        <f>SUMIFS('1_stopień'!$V$8:$V$591,'1_stopień'!$R$8:$R$591,D91,'1_stopień'!$AA$8:$AA$591,"CKZ Wołów")</f>
        <v>0</v>
      </c>
      <c r="Y91" s="394">
        <f>SUMIFS('1_stopień'!$U$8:$U$591,'1_stopień'!$R$8:$R$591,D91,'1_stopień'!$AA$8:$AA$591,"CKZ Ziębice")</f>
        <v>0</v>
      </c>
      <c r="Z91" s="395">
        <f>SUMIFS('1_stopień'!$V$8:$V$591,'1_stopień'!$R$8:$R$591,D91,'1_stopień'!$AA$8:$AA$591,"CKZ Ziębice")</f>
        <v>0</v>
      </c>
      <c r="AA91" s="394">
        <f>SUMIFS('1_stopień'!$U$8:$U$591,'1_stopień'!$R$8:$R$591,D91,'1_stopień'!$AA$8:$AA$591,"CKZ Dobrodzień")</f>
        <v>0</v>
      </c>
      <c r="AB91" s="395">
        <f>SUMIFS('1_stopień'!$V$8:$V$591,'1_stopień'!$R$8:$R$591,D91,'1_stopień'!$AA$8:$AA$591,"CKZ Dobrodzień")</f>
        <v>0</v>
      </c>
      <c r="AC91" s="394">
        <f>SUMIFS('1_stopień'!$U$8:$U$591,'1_stopień'!$R$8:$R$591,D91,'1_stopień'!$AA$8:$AA$591,"TOYOTA")</f>
        <v>0</v>
      </c>
      <c r="AD91" s="395">
        <f>SUMIFS('1_stopień'!$V$8:$V$591,'1_stopień'!$R$8:$R$591,D91,'1_stopień'!$AA$8:$AA$591,"TOYOTA")</f>
        <v>0</v>
      </c>
      <c r="AE91" s="394">
        <f>SUMIFS('1_stopień'!$U$8:$U$591,'1_stopień'!$R$8:$R$591,D91,'1_stopień'!$AA$8:$AA$591,"CKZ Kędzierzyn-Koźle")</f>
        <v>0</v>
      </c>
      <c r="AF91" s="395">
        <f>SUMIFS('1_stopień'!$V$8:$V$591,'1_stopień'!$R$8:$R$591,D91,'1_stopień'!$AA$8:$AA$591,"CKZ Kędzierzyn-Koźle")</f>
        <v>0</v>
      </c>
      <c r="AG91" s="394">
        <f>SUMIFS('1_stopień'!$U$8:$U$591,'1_stopień'!$R$8:$R$591,D91,'1_stopień'!$AA$8:$AA$591,"ZSB Bolesławiec")</f>
        <v>0</v>
      </c>
      <c r="AH91" s="395">
        <f>SUMIFS('1_stopień'!$V$8:$V$591,'1_stopień'!$R$8:$R$591,D91,'1_stopień'!$AA$8:$AA$591,"ZSB Bolesławiec")</f>
        <v>0</v>
      </c>
      <c r="AI91" s="394">
        <f>SUMIFS('1_stopień'!$U$8:$U$591,'1_stopień'!$R$8:$R$591,D91,'1_stopień'!$AA$8:$AA$591,"CKZ Krotoszyn")</f>
        <v>3</v>
      </c>
      <c r="AJ91" s="395">
        <f>SUMIFS('1_stopień'!$V$8:$V$591,'1_stopień'!$R$8:$R$591,D91,'1_stopień'!$AA$8:$AA$591,"CKZ Krotoszyn")</f>
        <v>0</v>
      </c>
      <c r="AK91" s="394">
        <f>SUMIFS('1_stopień'!$U$8:$U$591,'1_stopień'!$R$8:$R$591,D91,'1_stopień'!$AA$8:$AA$591,"CKZ Olkusz")</f>
        <v>0</v>
      </c>
      <c r="AL91" s="395">
        <f>SUMIFS('1_stopień'!$V$8:$V$591,'1_stopień'!$R$8:$R$591,D91,'1_stopień'!$AA$8:$AA$591,"CKZ Olkusz")</f>
        <v>0</v>
      </c>
      <c r="AM91" s="394">
        <f>SUMIFS('1_stopień'!$U$8:$U$591,'1_stopień'!$R$8:$R$591,D91,'1_stopień'!$AA$8:$AA$591,"CKZ Wschowa")</f>
        <v>4</v>
      </c>
      <c r="AN91" s="395">
        <f>SUMIFS('1_stopień'!$V$8:$V$591,'1_stopień'!$R$8:$R$591,D91,'1_stopień'!$AA$8:$AA$591,"CKZ Wschowa")</f>
        <v>1</v>
      </c>
      <c r="AO91" s="394">
        <f>SUMIFS('1_stopień'!$U$8:$U$591,'1_stopień'!$R$8:$R$591,D91,'1_stopień'!$AA$8:$AA$591,"CKZ Zielona Góra")</f>
        <v>0</v>
      </c>
      <c r="AP91" s="395">
        <f>SUMIFS('1_stopień'!$V$8:$V$591,'1_stopień'!$R$8:$R$591,D91,'1_stopień'!$AA$8:$AA$591,"CKZ Zielona Góra")</f>
        <v>0</v>
      </c>
      <c r="AQ91" s="394">
        <f>SUMIFS('1_stopień'!$U$8:$U$591,'1_stopień'!$R$8:$R$591,D91,'1_stopień'!$AA$8:$AA$591,"Rzemieślnicza Wałbrzych")</f>
        <v>0</v>
      </c>
      <c r="AR91" s="395">
        <f>SUMIFS('1_stopień'!$V$8:$V$591,'1_stopień'!$R$8:$R$591,D91,'1_stopień'!$AA$8:$AA$591,"Rzemieślnicza Wałbrzych")</f>
        <v>0</v>
      </c>
      <c r="AS91" s="394">
        <f>SUMIFS('1_stopień'!$U$8:$U$591,'1_stopień'!$R$8:$R$591,D91,'1_stopień'!$AA$8:$AA$591,"CKZ Mosina")</f>
        <v>0</v>
      </c>
      <c r="AT91" s="395">
        <f>SUMIFS('1_stopień'!$V$8:$V$591,'1_stopień'!$R$8:$R$591,D91,'1_stopień'!$AA$8:$AA$591,"CKZ Mosina")</f>
        <v>0</v>
      </c>
      <c r="AU91" s="394">
        <f>SUMIFS('1_stopień'!$U$8:$U$591,'1_stopień'!$R$8:$R$591,D91,'1_stopień'!$AA$8:$AA$591,"CKZ Słupsk")</f>
        <v>0</v>
      </c>
      <c r="AV91" s="395">
        <f>SUMIFS('1_stopień'!$V$8:$V$591,'1_stopień'!$R$8:$R$591,D91,'1_stopień'!$AA$8:$AA$591,"CKZ Słupsk")</f>
        <v>0</v>
      </c>
      <c r="AW91" s="394">
        <f>SUMIFS('1_stopień'!$U$8:$U$591,'1_stopień'!$R$8:$R$591,D91,'1_stopień'!$AA$8:$AA$591,"CKZ Opole")</f>
        <v>0</v>
      </c>
      <c r="AX91" s="395">
        <f>SUMIFS('1_stopień'!$V$8:$V$591,'1_stopień'!$R$8:$R$591,D91,'1_stopień'!$AA$8:$AA$591,"CKZ Opole")</f>
        <v>0</v>
      </c>
      <c r="AY91" s="394">
        <f>SUMIFS('1_stopień'!$U$8:$U$591,'1_stopień'!$R$8:$R$591,D91,'1_stopień'!$AA$8:$AA$591,"CKZ Nowy Targ")</f>
        <v>0</v>
      </c>
      <c r="AZ91" s="395">
        <f>SUMIFS('1_stopień'!$V$8:$V$591,'1_stopień'!$R$8:$R$591,D91,'1_stopień'!$AA$8:$AA$591,"CKZ Nowy Targ")</f>
        <v>0</v>
      </c>
      <c r="BA91" s="394">
        <f>SUMIFS('1_stopień'!$U$8:$U$591,'1_stopień'!$R$8:$R$591,D91,'1_stopień'!$AA$8:$AA$591,"Brzeg Dolny")</f>
        <v>0</v>
      </c>
      <c r="BB91" s="395">
        <f>SUMIFS('1_stopień'!$V$8:$V$591,'1_stopień'!$R$8:$R$591,D91,'1_stopień'!$AA$8:$AA$591,"Brzeg Dolny")</f>
        <v>0</v>
      </c>
      <c r="BC91" s="394">
        <f>SUMIFS('1_stopień'!$U$8:$U$591,'1_stopień'!$R$8:$R$591,D91,'1_stopień'!$AA$8:$AA$591,"CKZ Gniezno")</f>
        <v>0</v>
      </c>
      <c r="BD91" s="395">
        <f>SUMIFS('1_stopień'!$V$8:$V$591,'1_stopień'!$R$8:$R$591,D91,'1_stopień'!$AA$8:$AA$591,"CKZ Gniezno")</f>
        <v>0</v>
      </c>
      <c r="BE91" s="394">
        <f>SUMIFS('1_stopień'!$U$8:$U$591,'1_stopień'!$R$8:$R$591,D91,'1_stopień'!$AA$8:$AA$591,"CKZ Dębica")</f>
        <v>0</v>
      </c>
      <c r="BF91" s="395">
        <f>SUMIFS('1_stopień'!$V$8:$V$591,'1_stopień'!$R$8:$R$591,D91,'1_stopień'!$AA$8:$AA$591,"CKZ Dębicaica")</f>
        <v>0</v>
      </c>
      <c r="BG91" s="394">
        <f>SUMIFS('1_stopień'!$U$8:$U$591,'1_stopień'!$R$8:$R$591,D91,'1_stopień'!$AA$8:$AA$591,"CKZ Gliwice")</f>
        <v>0</v>
      </c>
      <c r="BH91" s="395">
        <f>SUMIFS('1_stopień'!$V$8:$V$591,'1_stopień'!$R$8:$R$591,D91,'1_stopień'!$AA$8:$AA$591,"CKZ Gliwice")</f>
        <v>0</v>
      </c>
      <c r="BI91" s="394">
        <f>SUMIFS('1_stopień'!$U$8:$U$591,'1_stopień'!$R$8:$R$591,D91,'1_stopień'!$AA$8:$AA$591,"szkoła")</f>
        <v>0</v>
      </c>
      <c r="BJ91" s="392">
        <f t="shared" si="4"/>
        <v>68</v>
      </c>
      <c r="BK91" s="182">
        <f t="shared" si="5"/>
        <v>9</v>
      </c>
    </row>
    <row r="92" spans="2:63" ht="22.5" hidden="1">
      <c r="B92" s="17" t="s">
        <v>210</v>
      </c>
      <c r="C92" s="18">
        <v>751108</v>
      </c>
      <c r="D92" s="18" t="s">
        <v>641</v>
      </c>
      <c r="E92" s="17" t="s">
        <v>640</v>
      </c>
      <c r="F92" s="397">
        <f>SUMIF('1_stopień'!R$8:R$591,D92,'1_stopień'!U$8:U$591)</f>
        <v>1</v>
      </c>
      <c r="G92" s="394">
        <f>SUMIFS('1_stopień'!$U$8:$U$591,'1_stopień'!$R$8:$R$591,D92,'1_stopień'!$AA$8:$AA$591,"CKZ Bielawa")</f>
        <v>0</v>
      </c>
      <c r="H92" s="396">
        <f>SUMIFS('1_stopień'!$V$8:$V$591,'1_stopień'!$R$8:$R$591,D92,'1_stopień'!$AA$8:$AA$591,"CKZ Bielawa")</f>
        <v>0</v>
      </c>
      <c r="I92" s="394">
        <f>SUMIFS('1_stopień'!$U$8:$U$591,'1_stopień'!$R$8:$R$591,D92,'1_stopień'!$AA$8:$AA$591,"GCKZ Głogów")</f>
        <v>0</v>
      </c>
      <c r="J92" s="395">
        <f>SUMIFS('1_stopień'!$V$8:$V$591,'1_stopień'!$R$8:$R$591,D92,'1_stopień'!$AA$8:$AA$591,"GCKZ Głogów")</f>
        <v>0</v>
      </c>
      <c r="K92" s="394">
        <f>SUMIFS('1_stopień'!$U$8:$U$591,'1_stopień'!$R$8:$R$591,D92,'1_stopień'!$AA$8:$AA$591,"Jelenia Góra")</f>
        <v>0</v>
      </c>
      <c r="L92" s="395">
        <f>SUMIFS('1_stopień'!$V$8:$V$591,'1_stopień'!$R$8:$R$591,D92,'1_stopień'!$AA$8:$AA$591,"Jelenia Góra")</f>
        <v>0</v>
      </c>
      <c r="M92" s="394">
        <f>SUMIFS('1_stopień'!$U$8:$U$591,'1_stopień'!$R$8:$R$591,D92,'1_stopień'!$AA$8:$AA$591,"CKZ Wodzisław Śląski")</f>
        <v>0</v>
      </c>
      <c r="N92" s="395">
        <f>SUMIFS('1_stopień'!$V$8:$V$591,'1_stopień'!$R$8:$R$591,D92,'1_stopień'!$AA$8:$AA$591,"CKZ Wodzisłąw Śląski")</f>
        <v>0</v>
      </c>
      <c r="O92" s="394">
        <f>SUMIFS('1_stopień'!$U$8:$U$591,'1_stopień'!$R$8:$R$591,D92,'1_stopień'!$AA$8:$AA$591,"CKZ Kłodzko")</f>
        <v>0</v>
      </c>
      <c r="P92" s="395">
        <f>SUMIFS('1_stopień'!$V$8:$V$591,'1_stopień'!$R$8:$R$591,D92,'1_stopień'!$AA$8:$AA$591,"CKZ Kłodzko")</f>
        <v>0</v>
      </c>
      <c r="Q92" s="394">
        <f>SUMIFS('1_stopień'!$U$8:$U$591,'1_stopień'!$R$8:$R$591,D92,'1_stopień'!$AA$8:$AA$591,"CKZ Legnica")</f>
        <v>0</v>
      </c>
      <c r="R92" s="395">
        <f>SUMIFS('1_stopień'!$V$8:$V$591,'1_stopień'!$R$8:$R$591,D92,'1_stopień'!$AA$8:$AA$591,"CKZ Legnica")</f>
        <v>0</v>
      </c>
      <c r="S92" s="394">
        <f>SUMIFS('1_stopień'!$U$8:$U$591,'1_stopień'!$R$8:$R$591,D92,'1_stopień'!$AA$8:$AA$591,"CKZ Oleśnica")</f>
        <v>0</v>
      </c>
      <c r="T92" s="395">
        <f>SUMIFS('1_stopień'!$V$8:$V$591,'1_stopień'!$R$8:$R$591,D92,'1_stopień'!$AA$8:$AA$591,"CKZ Oleśnica")</f>
        <v>0</v>
      </c>
      <c r="U92" s="394">
        <f>SUMIFS('1_stopień'!$U$8:$U$591,'1_stopień'!$R$8:$R$591,D92,'1_stopień'!$AA$8:$AA$591,"CKZ Świdnica")</f>
        <v>0</v>
      </c>
      <c r="V92" s="395">
        <f>SUMIFS('1_stopień'!$V$8:$V$591,'1_stopień'!$R$8:$R$591,D92,'1_stopień'!$AA$8:$AA$591,"CKZ Świdnica")</f>
        <v>0</v>
      </c>
      <c r="W92" s="394">
        <f>SUMIFS('1_stopień'!$U$8:$U$591,'1_stopień'!$R$8:$R$591,D92,'1_stopień'!$AA$8:$AA$591,"CKZ Wołów")</f>
        <v>0</v>
      </c>
      <c r="X92" s="395">
        <f>SUMIFS('1_stopień'!$V$8:$V$591,'1_stopień'!$R$8:$R$591,D92,'1_stopień'!$AA$8:$AA$591,"CKZ Wołów")</f>
        <v>0</v>
      </c>
      <c r="Y92" s="394">
        <f>SUMIFS('1_stopień'!$U$8:$U$591,'1_stopień'!$R$8:$R$591,D92,'1_stopień'!$AA$8:$AA$591,"CKZ Ziębice")</f>
        <v>0</v>
      </c>
      <c r="Z92" s="395">
        <f>SUMIFS('1_stopień'!$V$8:$V$591,'1_stopień'!$R$8:$R$591,D92,'1_stopień'!$AA$8:$AA$591,"CKZ Ziębice")</f>
        <v>0</v>
      </c>
      <c r="AA92" s="394">
        <f>SUMIFS('1_stopień'!$U$8:$U$591,'1_stopień'!$R$8:$R$591,D92,'1_stopień'!$AA$8:$AA$591,"CKZ Dobrodzień")</f>
        <v>0</v>
      </c>
      <c r="AB92" s="395">
        <f>SUMIFS('1_stopień'!$V$8:$V$591,'1_stopień'!$R$8:$R$591,D92,'1_stopień'!$AA$8:$AA$591,"CKZ Dobrodzień")</f>
        <v>0</v>
      </c>
      <c r="AC92" s="394">
        <f>SUMIFS('1_stopień'!$U$8:$U$591,'1_stopień'!$R$8:$R$591,D92,'1_stopień'!$AA$8:$AA$591,"TOYOTA")</f>
        <v>0</v>
      </c>
      <c r="AD92" s="395">
        <f>SUMIFS('1_stopień'!$V$8:$V$591,'1_stopień'!$R$8:$R$591,D92,'1_stopień'!$AA$8:$AA$591,"TOYOTA")</f>
        <v>0</v>
      </c>
      <c r="AE92" s="394">
        <f>SUMIFS('1_stopień'!$U$8:$U$591,'1_stopień'!$R$8:$R$591,D92,'1_stopień'!$AA$8:$AA$591,"CKZ Kędzierzyn-Koźle")</f>
        <v>0</v>
      </c>
      <c r="AF92" s="395">
        <f>SUMIFS('1_stopień'!$V$8:$V$591,'1_stopień'!$R$8:$R$591,D92,'1_stopień'!$AA$8:$AA$591,"CKZ Kędzierzyn-Koźle")</f>
        <v>0</v>
      </c>
      <c r="AG92" s="394">
        <f>SUMIFS('1_stopień'!$U$8:$U$591,'1_stopień'!$R$8:$R$591,D92,'1_stopień'!$AA$8:$AA$591,"ZSB Bolesławiec")</f>
        <v>0</v>
      </c>
      <c r="AH92" s="395">
        <f>SUMIFS('1_stopień'!$V$8:$V$591,'1_stopień'!$R$8:$R$591,D92,'1_stopień'!$AA$8:$AA$591,"ZSB Bolesławiec")</f>
        <v>0</v>
      </c>
      <c r="AI92" s="394">
        <f>SUMIFS('1_stopień'!$U$8:$U$591,'1_stopień'!$R$8:$R$591,D92,'1_stopień'!$AA$8:$AA$591,"CKZ Krotoszyn")</f>
        <v>1</v>
      </c>
      <c r="AJ92" s="395">
        <f>SUMIFS('1_stopień'!$V$8:$V$591,'1_stopień'!$R$8:$R$591,D92,'1_stopień'!$AA$8:$AA$591,"CKZ Krotoszyn")</f>
        <v>0</v>
      </c>
      <c r="AK92" s="394">
        <f>SUMIFS('1_stopień'!$U$8:$U$591,'1_stopień'!$R$8:$R$591,D92,'1_stopień'!$AA$8:$AA$591,"CKZ Olkusz")</f>
        <v>0</v>
      </c>
      <c r="AL92" s="395">
        <f>SUMIFS('1_stopień'!$V$8:$V$591,'1_stopień'!$R$8:$R$591,D92,'1_stopień'!$AA$8:$AA$591,"CKZ Olkusz")</f>
        <v>0</v>
      </c>
      <c r="AM92" s="394">
        <f>SUMIFS('1_stopień'!$U$8:$U$591,'1_stopień'!$R$8:$R$591,D92,'1_stopień'!$AA$8:$AA$591,"CKZ Wschowa")</f>
        <v>0</v>
      </c>
      <c r="AN92" s="395">
        <f>SUMIFS('1_stopień'!$V$8:$V$591,'1_stopień'!$R$8:$R$591,D92,'1_stopień'!$AA$8:$AA$591,"CKZ Wschowa")</f>
        <v>0</v>
      </c>
      <c r="AO92" s="394">
        <f>SUMIFS('1_stopień'!$U$8:$U$591,'1_stopień'!$R$8:$R$591,D92,'1_stopień'!$AA$8:$AA$591,"CKZ Zielona Góra")</f>
        <v>0</v>
      </c>
      <c r="AP92" s="395">
        <f>SUMIFS('1_stopień'!$V$8:$V$591,'1_stopień'!$R$8:$R$591,D92,'1_stopień'!$AA$8:$AA$591,"CKZ Zielona Góra")</f>
        <v>0</v>
      </c>
      <c r="AQ92" s="394">
        <f>SUMIFS('1_stopień'!$U$8:$U$591,'1_stopień'!$R$8:$R$591,D92,'1_stopień'!$AA$8:$AA$591,"Rzemieślnicza Wałbrzych")</f>
        <v>0</v>
      </c>
      <c r="AR92" s="395">
        <f>SUMIFS('1_stopień'!$V$8:$V$591,'1_stopień'!$R$8:$R$591,D92,'1_stopień'!$AA$8:$AA$591,"Rzemieślnicza Wałbrzych")</f>
        <v>0</v>
      </c>
      <c r="AS92" s="394">
        <f>SUMIFS('1_stopień'!$U$8:$U$591,'1_stopień'!$R$8:$R$591,D92,'1_stopień'!$AA$8:$AA$591,"CKZ Mosina")</f>
        <v>0</v>
      </c>
      <c r="AT92" s="395">
        <f>SUMIFS('1_stopień'!$V$8:$V$591,'1_stopień'!$R$8:$R$591,D92,'1_stopień'!$AA$8:$AA$591,"CKZ Mosina")</f>
        <v>0</v>
      </c>
      <c r="AU92" s="394">
        <f>SUMIFS('1_stopień'!$U$8:$U$591,'1_stopień'!$R$8:$R$591,D92,'1_stopień'!$AA$8:$AA$591,"CKZ Słupsk")</f>
        <v>0</v>
      </c>
      <c r="AV92" s="395">
        <f>SUMIFS('1_stopień'!$V$8:$V$591,'1_stopień'!$R$8:$R$591,D92,'1_stopień'!$AA$8:$AA$591,"CKZ Słupsk")</f>
        <v>0</v>
      </c>
      <c r="AW92" s="394">
        <f>SUMIFS('1_stopień'!$U$8:$U$591,'1_stopień'!$R$8:$R$591,D92,'1_stopień'!$AA$8:$AA$591,"CKZ Opole")</f>
        <v>0</v>
      </c>
      <c r="AX92" s="395">
        <f>SUMIFS('1_stopień'!$V$8:$V$591,'1_stopień'!$R$8:$R$591,D92,'1_stopień'!$AA$8:$AA$591,"CKZ Opole")</f>
        <v>0</v>
      </c>
      <c r="AY92" s="394">
        <f>SUMIFS('1_stopień'!$U$8:$U$591,'1_stopień'!$R$8:$R$591,D92,'1_stopień'!$AA$8:$AA$591,"CKZ Nowy Targ")</f>
        <v>0</v>
      </c>
      <c r="AZ92" s="395">
        <f>SUMIFS('1_stopień'!$V$8:$V$591,'1_stopień'!$R$8:$R$591,D92,'1_stopień'!$AA$8:$AA$591,"CKZ Nowy Targ")</f>
        <v>0</v>
      </c>
      <c r="BA92" s="394">
        <f>SUMIFS('1_stopień'!$U$8:$U$591,'1_stopień'!$R$8:$R$591,D92,'1_stopień'!$AA$8:$AA$591,"Brzeg Dolny")</f>
        <v>0</v>
      </c>
      <c r="BB92" s="395">
        <f>SUMIFS('1_stopień'!$V$8:$V$591,'1_stopień'!$R$8:$R$591,D92,'1_stopień'!$AA$8:$AA$591,"Brzeg Dolny")</f>
        <v>0</v>
      </c>
      <c r="BC92" s="394">
        <f>SUMIFS('1_stopień'!$U$8:$U$591,'1_stopień'!$R$8:$R$591,D92,'1_stopień'!$AA$8:$AA$591,"CKZ Gniezno")</f>
        <v>0</v>
      </c>
      <c r="BD92" s="395">
        <f>SUMIFS('1_stopień'!$V$8:$V$591,'1_stopień'!$R$8:$R$591,D92,'1_stopień'!$AA$8:$AA$591,"CKZ Gniezno")</f>
        <v>0</v>
      </c>
      <c r="BE92" s="394">
        <f>SUMIFS('1_stopień'!$U$8:$U$591,'1_stopień'!$R$8:$R$591,D92,'1_stopień'!$AA$8:$AA$591,"CKZ Dębica")</f>
        <v>0</v>
      </c>
      <c r="BF92" s="395">
        <f>SUMIFS('1_stopień'!$V$8:$V$591,'1_stopień'!$R$8:$R$591,D92,'1_stopień'!$AA$8:$AA$591,"CKZ Dębicaica")</f>
        <v>0</v>
      </c>
      <c r="BG92" s="394">
        <f>SUMIFS('1_stopień'!$U$8:$U$591,'1_stopień'!$R$8:$R$591,D92,'1_stopień'!$AA$8:$AA$591,"CKZ Gliwice")</f>
        <v>0</v>
      </c>
      <c r="BH92" s="395">
        <f>SUMIFS('1_stopień'!$V$8:$V$591,'1_stopień'!$R$8:$R$591,D92,'1_stopień'!$AA$8:$AA$591,"CKZ Gliwice")</f>
        <v>0</v>
      </c>
      <c r="BI92" s="394">
        <f>SUMIFS('1_stopień'!$U$8:$U$591,'1_stopień'!$R$8:$R$591,D92,'1_stopień'!$AA$8:$AA$591,"szkoła")</f>
        <v>0</v>
      </c>
      <c r="BJ92" s="392">
        <f t="shared" si="4"/>
        <v>1</v>
      </c>
      <c r="BK92" s="182">
        <f t="shared" si="5"/>
        <v>0</v>
      </c>
    </row>
    <row r="93" spans="2:63" ht="22.5" hidden="1">
      <c r="B93" s="17" t="s">
        <v>542</v>
      </c>
      <c r="C93" s="18">
        <v>751103</v>
      </c>
      <c r="D93" s="18" t="s">
        <v>1035</v>
      </c>
      <c r="E93" s="17" t="s">
        <v>639</v>
      </c>
      <c r="F93" s="397">
        <f>SUMIF('1_stopień'!R$8:R$591,D93,'1_stopień'!U$8:U$591)</f>
        <v>0</v>
      </c>
      <c r="G93" s="394">
        <f>SUMIFS('1_stopień'!$U$8:$U$591,'1_stopień'!$R$8:$R$591,D93,'1_stopień'!$AA$8:$AA$591,"CKZ Bielawa")</f>
        <v>0</v>
      </c>
      <c r="H93" s="396">
        <f>SUMIFS('1_stopień'!$V$8:$V$591,'1_stopień'!$R$8:$R$591,D93,'1_stopień'!$AA$8:$AA$591,"CKZ Bielawa")</f>
        <v>0</v>
      </c>
      <c r="I93" s="394">
        <f>SUMIFS('1_stopień'!$U$8:$U$591,'1_stopień'!$R$8:$R$591,D93,'1_stopień'!$AA$8:$AA$591,"GCKZ Głogów")</f>
        <v>0</v>
      </c>
      <c r="J93" s="395">
        <f>SUMIFS('1_stopień'!$V$8:$V$591,'1_stopień'!$R$8:$R$591,D93,'1_stopień'!$AA$8:$AA$591,"GCKZ Głogów")</f>
        <v>0</v>
      </c>
      <c r="K93" s="394">
        <f>SUMIFS('1_stopień'!$U$8:$U$591,'1_stopień'!$R$8:$R$591,D93,'1_stopień'!$AA$8:$AA$591,"Jelenia Góra")</f>
        <v>0</v>
      </c>
      <c r="L93" s="395">
        <f>SUMIFS('1_stopień'!$V$8:$V$591,'1_stopień'!$R$8:$R$591,D93,'1_stopień'!$AA$8:$AA$591,"Jelenia Góra")</f>
        <v>0</v>
      </c>
      <c r="M93" s="394">
        <f>SUMIFS('1_stopień'!$U$8:$U$591,'1_stopień'!$R$8:$R$591,D93,'1_stopień'!$AA$8:$AA$591,"CKZ Wodzisław Śląski")</f>
        <v>0</v>
      </c>
      <c r="N93" s="395">
        <f>SUMIFS('1_stopień'!$V$8:$V$591,'1_stopień'!$R$8:$R$591,D93,'1_stopień'!$AA$8:$AA$591,"CKZ Wodzisłąw Śląski")</f>
        <v>0</v>
      </c>
      <c r="O93" s="394">
        <f>SUMIFS('1_stopień'!$U$8:$U$591,'1_stopień'!$R$8:$R$591,D93,'1_stopień'!$AA$8:$AA$591,"CKZ Kłodzko")</f>
        <v>0</v>
      </c>
      <c r="P93" s="395">
        <f>SUMIFS('1_stopień'!$V$8:$V$591,'1_stopień'!$R$8:$R$591,D93,'1_stopień'!$AA$8:$AA$591,"CKZ Kłodzko")</f>
        <v>0</v>
      </c>
      <c r="Q93" s="394">
        <f>SUMIFS('1_stopień'!$U$8:$U$591,'1_stopień'!$R$8:$R$591,D93,'1_stopień'!$AA$8:$AA$591,"CKZ Legnica")</f>
        <v>0</v>
      </c>
      <c r="R93" s="395">
        <f>SUMIFS('1_stopień'!$V$8:$V$591,'1_stopień'!$R$8:$R$591,D93,'1_stopień'!$AA$8:$AA$591,"CKZ Legnica")</f>
        <v>0</v>
      </c>
      <c r="S93" s="394">
        <f>SUMIFS('1_stopień'!$U$8:$U$591,'1_stopień'!$R$8:$R$591,D93,'1_stopień'!$AA$8:$AA$591,"CKZ Oleśnica")</f>
        <v>0</v>
      </c>
      <c r="T93" s="395">
        <f>SUMIFS('1_stopień'!$V$8:$V$591,'1_stopień'!$R$8:$R$591,D93,'1_stopień'!$AA$8:$AA$591,"CKZ Oleśnica")</f>
        <v>0</v>
      </c>
      <c r="U93" s="394">
        <f>SUMIFS('1_stopień'!$U$8:$U$591,'1_stopień'!$R$8:$R$591,D93,'1_stopień'!$AA$8:$AA$591,"CKZ Świdnica")</f>
        <v>0</v>
      </c>
      <c r="V93" s="395">
        <f>SUMIFS('1_stopień'!$V$8:$V$591,'1_stopień'!$R$8:$R$591,D93,'1_stopień'!$AA$8:$AA$591,"CKZ Świdnica")</f>
        <v>0</v>
      </c>
      <c r="W93" s="394">
        <f>SUMIFS('1_stopień'!$U$8:$U$591,'1_stopień'!$R$8:$R$591,D93,'1_stopień'!$AA$8:$AA$591,"CKZ Wołów")</f>
        <v>0</v>
      </c>
      <c r="X93" s="395">
        <f>SUMIFS('1_stopień'!$V$8:$V$591,'1_stopień'!$R$8:$R$591,D93,'1_stopień'!$AA$8:$AA$591,"CKZ Wołów")</f>
        <v>0</v>
      </c>
      <c r="Y93" s="394">
        <f>SUMIFS('1_stopień'!$U$8:$U$591,'1_stopień'!$R$8:$R$591,D93,'1_stopień'!$AA$8:$AA$591,"CKZ Ziębice")</f>
        <v>0</v>
      </c>
      <c r="Z93" s="395">
        <f>SUMIFS('1_stopień'!$V$8:$V$591,'1_stopień'!$R$8:$R$591,D93,'1_stopień'!$AA$8:$AA$591,"CKZ Ziębice")</f>
        <v>0</v>
      </c>
      <c r="AA93" s="394">
        <f>SUMIFS('1_stopień'!$U$8:$U$591,'1_stopień'!$R$8:$R$591,D93,'1_stopień'!$AA$8:$AA$591,"CKZ Dobrodzień")</f>
        <v>0</v>
      </c>
      <c r="AB93" s="395">
        <f>SUMIFS('1_stopień'!$V$8:$V$591,'1_stopień'!$R$8:$R$591,D93,'1_stopień'!$AA$8:$AA$591,"CKZ Dobrodzień")</f>
        <v>0</v>
      </c>
      <c r="AC93" s="394">
        <f>SUMIFS('1_stopień'!$U$8:$U$591,'1_stopień'!$R$8:$R$591,D93,'1_stopień'!$AA$8:$AA$591,"TOYOTA")</f>
        <v>0</v>
      </c>
      <c r="AD93" s="395">
        <f>SUMIFS('1_stopień'!$V$8:$V$591,'1_stopień'!$R$8:$R$591,D93,'1_stopień'!$AA$8:$AA$591,"TOYOTA")</f>
        <v>0</v>
      </c>
      <c r="AE93" s="394">
        <f>SUMIFS('1_stopień'!$U$8:$U$591,'1_stopień'!$R$8:$R$591,D93,'1_stopień'!$AA$8:$AA$591,"CKZ Kędzierzyn-Koźle")</f>
        <v>0</v>
      </c>
      <c r="AF93" s="395">
        <f>SUMIFS('1_stopień'!$V$8:$V$591,'1_stopień'!$R$8:$R$591,D93,'1_stopień'!$AA$8:$AA$591,"CKZ Kędzierzyn-Koźle")</f>
        <v>0</v>
      </c>
      <c r="AG93" s="394">
        <f>SUMIFS('1_stopień'!$U$8:$U$591,'1_stopień'!$R$8:$R$591,D93,'1_stopień'!$AA$8:$AA$591,"ZSB Bolesławiec")</f>
        <v>0</v>
      </c>
      <c r="AH93" s="395">
        <f>SUMIFS('1_stopień'!$V$8:$V$591,'1_stopień'!$R$8:$R$591,D93,'1_stopień'!$AA$8:$AA$591,"ZSB Bolesławiec")</f>
        <v>0</v>
      </c>
      <c r="AI93" s="394">
        <f>SUMIFS('1_stopień'!$U$8:$U$591,'1_stopień'!$R$8:$R$591,D93,'1_stopień'!$AA$8:$AA$591,"CKZ Krotoszyn")</f>
        <v>0</v>
      </c>
      <c r="AJ93" s="395">
        <f>SUMIFS('1_stopień'!$V$8:$V$591,'1_stopień'!$R$8:$R$591,D93,'1_stopień'!$AA$8:$AA$591,"CKZ Krotoszyn")</f>
        <v>0</v>
      </c>
      <c r="AK93" s="394">
        <f>SUMIFS('1_stopień'!$U$8:$U$591,'1_stopień'!$R$8:$R$591,D93,'1_stopień'!$AA$8:$AA$591,"CKZ Olkusz")</f>
        <v>0</v>
      </c>
      <c r="AL93" s="395">
        <f>SUMIFS('1_stopień'!$V$8:$V$591,'1_stopień'!$R$8:$R$591,D93,'1_stopień'!$AA$8:$AA$591,"CKZ Olkusz")</f>
        <v>0</v>
      </c>
      <c r="AM93" s="394">
        <f>SUMIFS('1_stopień'!$U$8:$U$591,'1_stopień'!$R$8:$R$591,D93,'1_stopień'!$AA$8:$AA$591,"CKZ Wschowa")</f>
        <v>0</v>
      </c>
      <c r="AN93" s="395">
        <f>SUMIFS('1_stopień'!$V$8:$V$591,'1_stopień'!$R$8:$R$591,D93,'1_stopień'!$AA$8:$AA$591,"CKZ Wschowa")</f>
        <v>0</v>
      </c>
      <c r="AO93" s="394">
        <f>SUMIFS('1_stopień'!$U$8:$U$591,'1_stopień'!$R$8:$R$591,D93,'1_stopień'!$AA$8:$AA$591,"CKZ Zielona Góra")</f>
        <v>0</v>
      </c>
      <c r="AP93" s="395">
        <f>SUMIFS('1_stopień'!$V$8:$V$591,'1_stopień'!$R$8:$R$591,D93,'1_stopień'!$AA$8:$AA$591,"CKZ Zielona Góra")</f>
        <v>0</v>
      </c>
      <c r="AQ93" s="394">
        <f>SUMIFS('1_stopień'!$U$8:$U$591,'1_stopień'!$R$8:$R$591,D93,'1_stopień'!$AA$8:$AA$591,"Rzemieślnicza Wałbrzych")</f>
        <v>0</v>
      </c>
      <c r="AR93" s="395">
        <f>SUMIFS('1_stopień'!$V$8:$V$591,'1_stopień'!$R$8:$R$591,D93,'1_stopień'!$AA$8:$AA$591,"Rzemieślnicza Wałbrzych")</f>
        <v>0</v>
      </c>
      <c r="AS93" s="394">
        <f>SUMIFS('1_stopień'!$U$8:$U$591,'1_stopień'!$R$8:$R$591,D93,'1_stopień'!$AA$8:$AA$591,"CKZ Mosina")</f>
        <v>0</v>
      </c>
      <c r="AT93" s="395">
        <f>SUMIFS('1_stopień'!$V$8:$V$591,'1_stopień'!$R$8:$R$591,D93,'1_stopień'!$AA$8:$AA$591,"CKZ Mosina")</f>
        <v>0</v>
      </c>
      <c r="AU93" s="394">
        <f>SUMIFS('1_stopień'!$U$8:$U$591,'1_stopień'!$R$8:$R$591,D93,'1_stopień'!$AA$8:$AA$591,"CKZ Słupsk")</f>
        <v>0</v>
      </c>
      <c r="AV93" s="395">
        <f>SUMIFS('1_stopień'!$V$8:$V$591,'1_stopień'!$R$8:$R$591,D93,'1_stopień'!$AA$8:$AA$591,"CKZ Słupsk")</f>
        <v>0</v>
      </c>
      <c r="AW93" s="394">
        <f>SUMIFS('1_stopień'!$U$8:$U$591,'1_stopień'!$R$8:$R$591,D93,'1_stopień'!$AA$8:$AA$591,"CKZ Opole")</f>
        <v>0</v>
      </c>
      <c r="AX93" s="395">
        <f>SUMIFS('1_stopień'!$V$8:$V$591,'1_stopień'!$R$8:$R$591,D93,'1_stopień'!$AA$8:$AA$591,"CKZ Opole")</f>
        <v>0</v>
      </c>
      <c r="AY93" s="394">
        <f>SUMIFS('1_stopień'!$U$8:$U$591,'1_stopień'!$R$8:$R$591,D93,'1_stopień'!$AA$8:$AA$591,"CKZ Nowy Targ")</f>
        <v>0</v>
      </c>
      <c r="AZ93" s="395">
        <f>SUMIFS('1_stopień'!$V$8:$V$591,'1_stopień'!$R$8:$R$591,D93,'1_stopień'!$AA$8:$AA$591,"CKZ Nowy Targ")</f>
        <v>0</v>
      </c>
      <c r="BA93" s="394">
        <f>SUMIFS('1_stopień'!$U$8:$U$591,'1_stopień'!$R$8:$R$591,D93,'1_stopień'!$AA$8:$AA$591,"Brzeg Dolny")</f>
        <v>0</v>
      </c>
      <c r="BB93" s="395">
        <f>SUMIFS('1_stopień'!$V$8:$V$591,'1_stopień'!$R$8:$R$591,D93,'1_stopień'!$AA$8:$AA$591,"Brzeg Dolny")</f>
        <v>0</v>
      </c>
      <c r="BC93" s="394">
        <f>SUMIFS('1_stopień'!$U$8:$U$591,'1_stopień'!$R$8:$R$591,D93,'1_stopień'!$AA$8:$AA$591,"CKZ Gniezno")</f>
        <v>0</v>
      </c>
      <c r="BD93" s="395">
        <f>SUMIFS('1_stopień'!$V$8:$V$591,'1_stopień'!$R$8:$R$591,D93,'1_stopień'!$AA$8:$AA$591,"CKZ Gniezno")</f>
        <v>0</v>
      </c>
      <c r="BE93" s="394">
        <f>SUMIFS('1_stopień'!$U$8:$U$591,'1_stopień'!$R$8:$R$591,D93,'1_stopień'!$AA$8:$AA$591,"CKZ Dębica")</f>
        <v>0</v>
      </c>
      <c r="BF93" s="395">
        <f>SUMIFS('1_stopień'!$V$8:$V$591,'1_stopień'!$R$8:$R$591,D93,'1_stopień'!$AA$8:$AA$591,"CKZ Dębicaica")</f>
        <v>0</v>
      </c>
      <c r="BG93" s="394">
        <f>SUMIFS('1_stopień'!$U$8:$U$591,'1_stopień'!$R$8:$R$591,D93,'1_stopień'!$AA$8:$AA$591,"CKZ Gliwice")</f>
        <v>0</v>
      </c>
      <c r="BH93" s="395">
        <f>SUMIFS('1_stopień'!$V$8:$V$591,'1_stopień'!$R$8:$R$591,D93,'1_stopień'!$AA$8:$AA$591,"CKZ Gliwice")</f>
        <v>0</v>
      </c>
      <c r="BI93" s="394">
        <f>SUMIFS('1_stopień'!$U$8:$U$591,'1_stopień'!$R$8:$R$591,D93,'1_stopień'!$AA$8:$AA$591,"szkoła")</f>
        <v>0</v>
      </c>
      <c r="BJ93" s="392">
        <f t="shared" si="4"/>
        <v>0</v>
      </c>
      <c r="BK93" s="182">
        <f t="shared" si="5"/>
        <v>0</v>
      </c>
    </row>
    <row r="94" spans="2:63" ht="33.75" hidden="1">
      <c r="B94" s="17" t="s">
        <v>543</v>
      </c>
      <c r="C94" s="18">
        <v>742202</v>
      </c>
      <c r="D94" s="18" t="s">
        <v>638</v>
      </c>
      <c r="E94" s="17" t="s">
        <v>637</v>
      </c>
      <c r="F94" s="397">
        <f>SUMIF('1_stopień'!R$8:R$591,D94,'1_stopień'!U$8:U$591)</f>
        <v>0</v>
      </c>
      <c r="G94" s="394">
        <f>SUMIFS('1_stopień'!$U$8:$U$591,'1_stopień'!$R$8:$R$591,D94,'1_stopień'!$AA$8:$AA$591,"CKZ Bielawa")</f>
        <v>0</v>
      </c>
      <c r="H94" s="396">
        <f>SUMIFS('1_stopień'!$V$8:$V$591,'1_stopień'!$R$8:$R$591,D94,'1_stopień'!$AA$8:$AA$591,"CKZ Bielawa")</f>
        <v>0</v>
      </c>
      <c r="I94" s="394">
        <f>SUMIFS('1_stopień'!$U$8:$U$591,'1_stopień'!$R$8:$R$591,D94,'1_stopień'!$AA$8:$AA$591,"GCKZ Głogów")</f>
        <v>0</v>
      </c>
      <c r="J94" s="395">
        <f>SUMIFS('1_stopień'!$V$8:$V$591,'1_stopień'!$R$8:$R$591,D94,'1_stopień'!$AA$8:$AA$591,"GCKZ Głogów")</f>
        <v>0</v>
      </c>
      <c r="K94" s="394">
        <f>SUMIFS('1_stopień'!$U$8:$U$591,'1_stopień'!$R$8:$R$591,D94,'1_stopień'!$AA$8:$AA$591,"Jelenia Góra")</f>
        <v>0</v>
      </c>
      <c r="L94" s="395">
        <f>SUMIFS('1_stopień'!$V$8:$V$591,'1_stopień'!$R$8:$R$591,D94,'1_stopień'!$AA$8:$AA$591,"Jelenia Góra")</f>
        <v>0</v>
      </c>
      <c r="M94" s="394">
        <f>SUMIFS('1_stopień'!$U$8:$U$591,'1_stopień'!$R$8:$R$591,D94,'1_stopień'!$AA$8:$AA$591,"CKZ Wodzisław Śląski")</f>
        <v>0</v>
      </c>
      <c r="N94" s="395">
        <f>SUMIFS('1_stopień'!$V$8:$V$591,'1_stopień'!$R$8:$R$591,D94,'1_stopień'!$AA$8:$AA$591,"CKZ Wodzisłąw Śląski")</f>
        <v>0</v>
      </c>
      <c r="O94" s="394">
        <f>SUMIFS('1_stopień'!$U$8:$U$591,'1_stopień'!$R$8:$R$591,D94,'1_stopień'!$AA$8:$AA$591,"CKZ Kłodzko")</f>
        <v>0</v>
      </c>
      <c r="P94" s="395">
        <f>SUMIFS('1_stopień'!$V$8:$V$591,'1_stopień'!$R$8:$R$591,D94,'1_stopień'!$AA$8:$AA$591,"CKZ Kłodzko")</f>
        <v>0</v>
      </c>
      <c r="Q94" s="394">
        <f>SUMIFS('1_stopień'!$U$8:$U$591,'1_stopień'!$R$8:$R$591,D94,'1_stopień'!$AA$8:$AA$591,"CKZ Legnica")</f>
        <v>0</v>
      </c>
      <c r="R94" s="395">
        <f>SUMIFS('1_stopień'!$V$8:$V$591,'1_stopień'!$R$8:$R$591,D94,'1_stopień'!$AA$8:$AA$591,"CKZ Legnica")</f>
        <v>0</v>
      </c>
      <c r="S94" s="394">
        <f>SUMIFS('1_stopień'!$U$8:$U$591,'1_stopień'!$R$8:$R$591,D94,'1_stopień'!$AA$8:$AA$591,"CKZ Oleśnica")</f>
        <v>0</v>
      </c>
      <c r="T94" s="395">
        <f>SUMIFS('1_stopień'!$V$8:$V$591,'1_stopień'!$R$8:$R$591,D94,'1_stopień'!$AA$8:$AA$591,"CKZ Oleśnica")</f>
        <v>0</v>
      </c>
      <c r="U94" s="394">
        <f>SUMIFS('1_stopień'!$U$8:$U$591,'1_stopień'!$R$8:$R$591,D94,'1_stopień'!$AA$8:$AA$591,"CKZ Świdnica")</f>
        <v>0</v>
      </c>
      <c r="V94" s="395">
        <f>SUMIFS('1_stopień'!$V$8:$V$591,'1_stopień'!$R$8:$R$591,D94,'1_stopień'!$AA$8:$AA$591,"CKZ Świdnica")</f>
        <v>0</v>
      </c>
      <c r="W94" s="394">
        <f>SUMIFS('1_stopień'!$U$8:$U$591,'1_stopień'!$R$8:$R$591,D94,'1_stopień'!$AA$8:$AA$591,"CKZ Wołów")</f>
        <v>0</v>
      </c>
      <c r="X94" s="395">
        <f>SUMIFS('1_stopień'!$V$8:$V$591,'1_stopień'!$R$8:$R$591,D94,'1_stopień'!$AA$8:$AA$591,"CKZ Wołów")</f>
        <v>0</v>
      </c>
      <c r="Y94" s="394">
        <f>SUMIFS('1_stopień'!$U$8:$U$591,'1_stopień'!$R$8:$R$591,D94,'1_stopień'!$AA$8:$AA$591,"CKZ Ziębice")</f>
        <v>0</v>
      </c>
      <c r="Z94" s="395">
        <f>SUMIFS('1_stopień'!$V$8:$V$591,'1_stopień'!$R$8:$R$591,D94,'1_stopień'!$AA$8:$AA$591,"CKZ Ziębice")</f>
        <v>0</v>
      </c>
      <c r="AA94" s="394">
        <f>SUMIFS('1_stopień'!$U$8:$U$591,'1_stopień'!$R$8:$R$591,D94,'1_stopień'!$AA$8:$AA$591,"CKZ Dobrodzień")</f>
        <v>0</v>
      </c>
      <c r="AB94" s="395">
        <f>SUMIFS('1_stopień'!$V$8:$V$591,'1_stopień'!$R$8:$R$591,D94,'1_stopień'!$AA$8:$AA$591,"CKZ Dobrodzień")</f>
        <v>0</v>
      </c>
      <c r="AC94" s="394">
        <f>SUMIFS('1_stopień'!$U$8:$U$591,'1_stopień'!$R$8:$R$591,D94,'1_stopień'!$AA$8:$AA$591,"TOYOTA")</f>
        <v>0</v>
      </c>
      <c r="AD94" s="395">
        <f>SUMIFS('1_stopień'!$V$8:$V$591,'1_stopień'!$R$8:$R$591,D94,'1_stopień'!$AA$8:$AA$591,"TOYOTA")</f>
        <v>0</v>
      </c>
      <c r="AE94" s="394">
        <f>SUMIFS('1_stopień'!$U$8:$U$591,'1_stopień'!$R$8:$R$591,D94,'1_stopień'!$AA$8:$AA$591,"CKZ Kędzierzyn-Koźle")</f>
        <v>0</v>
      </c>
      <c r="AF94" s="395">
        <f>SUMIFS('1_stopień'!$V$8:$V$591,'1_stopień'!$R$8:$R$591,D94,'1_stopień'!$AA$8:$AA$591,"CKZ Kędzierzyn-Koźle")</f>
        <v>0</v>
      </c>
      <c r="AG94" s="394">
        <f>SUMIFS('1_stopień'!$U$8:$U$591,'1_stopień'!$R$8:$R$591,D94,'1_stopień'!$AA$8:$AA$591,"ZSB Bolesławiec")</f>
        <v>0</v>
      </c>
      <c r="AH94" s="395">
        <f>SUMIFS('1_stopień'!$V$8:$V$591,'1_stopień'!$R$8:$R$591,D94,'1_stopień'!$AA$8:$AA$591,"ZSB Bolesławiec")</f>
        <v>0</v>
      </c>
      <c r="AI94" s="394">
        <f>SUMIFS('1_stopień'!$U$8:$U$591,'1_stopień'!$R$8:$R$591,D94,'1_stopień'!$AA$8:$AA$591,"CKZ Krotoszyn")</f>
        <v>0</v>
      </c>
      <c r="AJ94" s="395">
        <f>SUMIFS('1_stopień'!$V$8:$V$591,'1_stopień'!$R$8:$R$591,D94,'1_stopień'!$AA$8:$AA$591,"CKZ Krotoszyn")</f>
        <v>0</v>
      </c>
      <c r="AK94" s="394">
        <f>SUMIFS('1_stopień'!$U$8:$U$591,'1_stopień'!$R$8:$R$591,D94,'1_stopień'!$AA$8:$AA$591,"CKZ Olkusz")</f>
        <v>0</v>
      </c>
      <c r="AL94" s="395">
        <f>SUMIFS('1_stopień'!$V$8:$V$591,'1_stopień'!$R$8:$R$591,D94,'1_stopień'!$AA$8:$AA$591,"CKZ Olkusz")</f>
        <v>0</v>
      </c>
      <c r="AM94" s="394">
        <f>SUMIFS('1_stopień'!$U$8:$U$591,'1_stopień'!$R$8:$R$591,D94,'1_stopień'!$AA$8:$AA$591,"CKZ Wschowa")</f>
        <v>0</v>
      </c>
      <c r="AN94" s="395">
        <f>SUMIFS('1_stopień'!$V$8:$V$591,'1_stopień'!$R$8:$R$591,D94,'1_stopień'!$AA$8:$AA$591,"CKZ Wschowa")</f>
        <v>0</v>
      </c>
      <c r="AO94" s="394">
        <f>SUMIFS('1_stopień'!$U$8:$U$591,'1_stopień'!$R$8:$R$591,D94,'1_stopień'!$AA$8:$AA$591,"CKZ Zielona Góra")</f>
        <v>0</v>
      </c>
      <c r="AP94" s="395">
        <f>SUMIFS('1_stopień'!$V$8:$V$591,'1_stopień'!$R$8:$R$591,D94,'1_stopień'!$AA$8:$AA$591,"CKZ Zielona Góra")</f>
        <v>0</v>
      </c>
      <c r="AQ94" s="394">
        <f>SUMIFS('1_stopień'!$U$8:$U$591,'1_stopień'!$R$8:$R$591,D94,'1_stopień'!$AA$8:$AA$591,"Rzemieślnicza Wałbrzych")</f>
        <v>0</v>
      </c>
      <c r="AR94" s="395">
        <f>SUMIFS('1_stopień'!$V$8:$V$591,'1_stopień'!$R$8:$R$591,D94,'1_stopień'!$AA$8:$AA$591,"Rzemieślnicza Wałbrzych")</f>
        <v>0</v>
      </c>
      <c r="AS94" s="394">
        <f>SUMIFS('1_stopień'!$U$8:$U$591,'1_stopień'!$R$8:$R$591,D94,'1_stopień'!$AA$8:$AA$591,"CKZ Mosina")</f>
        <v>0</v>
      </c>
      <c r="AT94" s="395">
        <f>SUMIFS('1_stopień'!$V$8:$V$591,'1_stopień'!$R$8:$R$591,D94,'1_stopień'!$AA$8:$AA$591,"CKZ Mosina")</f>
        <v>0</v>
      </c>
      <c r="AU94" s="394">
        <f>SUMIFS('1_stopień'!$U$8:$U$591,'1_stopień'!$R$8:$R$591,D94,'1_stopień'!$AA$8:$AA$591,"CKZ Słupsk")</f>
        <v>0</v>
      </c>
      <c r="AV94" s="395">
        <f>SUMIFS('1_stopień'!$V$8:$V$591,'1_stopień'!$R$8:$R$591,D94,'1_stopień'!$AA$8:$AA$591,"CKZ Słupsk")</f>
        <v>0</v>
      </c>
      <c r="AW94" s="394">
        <f>SUMIFS('1_stopień'!$U$8:$U$591,'1_stopień'!$R$8:$R$591,D94,'1_stopień'!$AA$8:$AA$591,"CKZ Opole")</f>
        <v>0</v>
      </c>
      <c r="AX94" s="395">
        <f>SUMIFS('1_stopień'!$V$8:$V$591,'1_stopień'!$R$8:$R$591,D94,'1_stopień'!$AA$8:$AA$591,"CKZ Opole")</f>
        <v>0</v>
      </c>
      <c r="AY94" s="394">
        <f>SUMIFS('1_stopień'!$U$8:$U$591,'1_stopień'!$R$8:$R$591,D94,'1_stopień'!$AA$8:$AA$591,"CKZ Nowy Targ")</f>
        <v>0</v>
      </c>
      <c r="AZ94" s="395">
        <f>SUMIFS('1_stopień'!$V$8:$V$591,'1_stopień'!$R$8:$R$591,D94,'1_stopień'!$AA$8:$AA$591,"CKZ Nowy Targ")</f>
        <v>0</v>
      </c>
      <c r="BA94" s="394">
        <f>SUMIFS('1_stopień'!$U$8:$U$591,'1_stopień'!$R$8:$R$591,D94,'1_stopień'!$AA$8:$AA$591,"Brzeg Dolny")</f>
        <v>0</v>
      </c>
      <c r="BB94" s="395">
        <f>SUMIFS('1_stopień'!$V$8:$V$591,'1_stopień'!$R$8:$R$591,D94,'1_stopień'!$AA$8:$AA$591,"Brzeg Dolny")</f>
        <v>0</v>
      </c>
      <c r="BC94" s="394">
        <f>SUMIFS('1_stopień'!$U$8:$U$591,'1_stopień'!$R$8:$R$591,D94,'1_stopień'!$AA$8:$AA$591,"CKZ Gniezno")</f>
        <v>0</v>
      </c>
      <c r="BD94" s="395">
        <f>SUMIFS('1_stopień'!$V$8:$V$591,'1_stopień'!$R$8:$R$591,D94,'1_stopień'!$AA$8:$AA$591,"CKZ Gniezno")</f>
        <v>0</v>
      </c>
      <c r="BE94" s="394">
        <f>SUMIFS('1_stopień'!$U$8:$U$591,'1_stopień'!$R$8:$R$591,D94,'1_stopień'!$AA$8:$AA$591,"CKZ Dębica")</f>
        <v>0</v>
      </c>
      <c r="BF94" s="395">
        <f>SUMIFS('1_stopień'!$V$8:$V$591,'1_stopień'!$R$8:$R$591,D94,'1_stopień'!$AA$8:$AA$591,"CKZ Dębicaica")</f>
        <v>0</v>
      </c>
      <c r="BG94" s="394">
        <f>SUMIFS('1_stopień'!$U$8:$U$591,'1_stopień'!$R$8:$R$591,D94,'1_stopień'!$AA$8:$AA$591,"CKZ Gliwice")</f>
        <v>0</v>
      </c>
      <c r="BH94" s="395">
        <f>SUMIFS('1_stopień'!$V$8:$V$591,'1_stopień'!$R$8:$R$591,D94,'1_stopień'!$AA$8:$AA$591,"CKZ Gliwice")</f>
        <v>0</v>
      </c>
      <c r="BI94" s="394">
        <f>SUMIFS('1_stopień'!$U$8:$U$591,'1_stopień'!$R$8:$R$591,D94,'1_stopień'!$AA$8:$AA$591,"szkoła")</f>
        <v>0</v>
      </c>
      <c r="BJ94" s="392">
        <f t="shared" si="4"/>
        <v>0</v>
      </c>
      <c r="BK94" s="182">
        <f t="shared" si="5"/>
        <v>0</v>
      </c>
    </row>
    <row r="95" spans="2:63" ht="22.5" hidden="1">
      <c r="B95" s="17" t="s">
        <v>445</v>
      </c>
      <c r="C95" s="18">
        <v>832201</v>
      </c>
      <c r="D95" s="18" t="s">
        <v>446</v>
      </c>
      <c r="E95" s="17" t="s">
        <v>636</v>
      </c>
      <c r="F95" s="397">
        <f>SUMIF('1_stopień'!R$8:R$591,D95,'1_stopień'!U$8:U$591)</f>
        <v>0</v>
      </c>
      <c r="G95" s="394">
        <f>SUMIFS('1_stopień'!$U$8:$U$591,'1_stopień'!$R$8:$R$591,D95,'1_stopień'!$AA$8:$AA$591,"CKZ Bielawa")</f>
        <v>0</v>
      </c>
      <c r="H95" s="396">
        <f>SUMIFS('1_stopień'!$V$8:$V$591,'1_stopień'!$R$8:$R$591,D95,'1_stopień'!$AA$8:$AA$591,"CKZ Bielawa")</f>
        <v>0</v>
      </c>
      <c r="I95" s="394">
        <f>SUMIFS('1_stopień'!$U$8:$U$591,'1_stopień'!$R$8:$R$591,D95,'1_stopień'!$AA$8:$AA$591,"GCKZ Głogów")</f>
        <v>0</v>
      </c>
      <c r="J95" s="395">
        <f>SUMIFS('1_stopień'!$V$8:$V$591,'1_stopień'!$R$8:$R$591,D95,'1_stopień'!$AA$8:$AA$591,"GCKZ Głogów")</f>
        <v>0</v>
      </c>
      <c r="K95" s="394">
        <f>SUMIFS('1_stopień'!$U$8:$U$591,'1_stopień'!$R$8:$R$591,D95,'1_stopień'!$AA$8:$AA$591,"Jelenia Góra")</f>
        <v>0</v>
      </c>
      <c r="L95" s="395">
        <f>SUMIFS('1_stopień'!$V$8:$V$591,'1_stopień'!$R$8:$R$591,D95,'1_stopień'!$AA$8:$AA$591,"Jelenia Góra")</f>
        <v>0</v>
      </c>
      <c r="M95" s="394">
        <f>SUMIFS('1_stopień'!$U$8:$U$591,'1_stopień'!$R$8:$R$591,D95,'1_stopień'!$AA$8:$AA$591,"CKZ Wodzisław Śląski")</f>
        <v>0</v>
      </c>
      <c r="N95" s="395">
        <f>SUMIFS('1_stopień'!$V$8:$V$591,'1_stopień'!$R$8:$R$591,D95,'1_stopień'!$AA$8:$AA$591,"CKZ Wodzisłąw Śląski")</f>
        <v>0</v>
      </c>
      <c r="O95" s="394">
        <f>SUMIFS('1_stopień'!$U$8:$U$591,'1_stopień'!$R$8:$R$591,D95,'1_stopień'!$AA$8:$AA$591,"CKZ Kłodzko")</f>
        <v>0</v>
      </c>
      <c r="P95" s="395">
        <f>SUMIFS('1_stopień'!$V$8:$V$591,'1_stopień'!$R$8:$R$591,D95,'1_stopień'!$AA$8:$AA$591,"CKZ Kłodzko")</f>
        <v>0</v>
      </c>
      <c r="Q95" s="394">
        <f>SUMIFS('1_stopień'!$U$8:$U$591,'1_stopień'!$R$8:$R$591,D95,'1_stopień'!$AA$8:$AA$591,"CKZ Legnica")</f>
        <v>0</v>
      </c>
      <c r="R95" s="395">
        <f>SUMIFS('1_stopień'!$V$8:$V$591,'1_stopień'!$R$8:$R$591,D95,'1_stopień'!$AA$8:$AA$591,"CKZ Legnica")</f>
        <v>0</v>
      </c>
      <c r="S95" s="394">
        <f>SUMIFS('1_stopień'!$U$8:$U$591,'1_stopień'!$R$8:$R$591,D95,'1_stopień'!$AA$8:$AA$591,"CKZ Oleśnica")</f>
        <v>0</v>
      </c>
      <c r="T95" s="395">
        <f>SUMIFS('1_stopień'!$V$8:$V$591,'1_stopień'!$R$8:$R$591,D95,'1_stopień'!$AA$8:$AA$591,"CKZ Oleśnica")</f>
        <v>0</v>
      </c>
      <c r="U95" s="394">
        <f>SUMIFS('1_stopień'!$U$8:$U$591,'1_stopień'!$R$8:$R$591,D95,'1_stopień'!$AA$8:$AA$591,"CKZ Świdnica")</f>
        <v>0</v>
      </c>
      <c r="V95" s="395">
        <f>SUMIFS('1_stopień'!$V$8:$V$591,'1_stopień'!$R$8:$R$591,D95,'1_stopień'!$AA$8:$AA$591,"CKZ Świdnica")</f>
        <v>0</v>
      </c>
      <c r="W95" s="394">
        <f>SUMIFS('1_stopień'!$U$8:$U$591,'1_stopień'!$R$8:$R$591,D95,'1_stopień'!$AA$8:$AA$591,"CKZ Wołów")</f>
        <v>0</v>
      </c>
      <c r="X95" s="395">
        <f>SUMIFS('1_stopień'!$V$8:$V$591,'1_stopień'!$R$8:$R$591,D95,'1_stopień'!$AA$8:$AA$591,"CKZ Wołów")</f>
        <v>0</v>
      </c>
      <c r="Y95" s="394">
        <f>SUMIFS('1_stopień'!$U$8:$U$591,'1_stopień'!$R$8:$R$591,D95,'1_stopień'!$AA$8:$AA$591,"CKZ Ziębice")</f>
        <v>0</v>
      </c>
      <c r="Z95" s="395">
        <f>SUMIFS('1_stopień'!$V$8:$V$591,'1_stopień'!$R$8:$R$591,D95,'1_stopień'!$AA$8:$AA$591,"CKZ Ziębice")</f>
        <v>0</v>
      </c>
      <c r="AA95" s="394">
        <f>SUMIFS('1_stopień'!$U$8:$U$591,'1_stopień'!$R$8:$R$591,D95,'1_stopień'!$AA$8:$AA$591,"CKZ Dobrodzień")</f>
        <v>0</v>
      </c>
      <c r="AB95" s="395">
        <f>SUMIFS('1_stopień'!$V$8:$V$591,'1_stopień'!$R$8:$R$591,D95,'1_stopień'!$AA$8:$AA$591,"CKZ Dobrodzień")</f>
        <v>0</v>
      </c>
      <c r="AC95" s="394">
        <f>SUMIFS('1_stopień'!$U$8:$U$591,'1_stopień'!$R$8:$R$591,D95,'1_stopień'!$AA$8:$AA$591,"TOYOTA")</f>
        <v>0</v>
      </c>
      <c r="AD95" s="395">
        <f>SUMIFS('1_stopień'!$V$8:$V$591,'1_stopień'!$R$8:$R$591,D95,'1_stopień'!$AA$8:$AA$591,"TOYOTA")</f>
        <v>0</v>
      </c>
      <c r="AE95" s="394">
        <f>SUMIFS('1_stopień'!$U$8:$U$591,'1_stopień'!$R$8:$R$591,D95,'1_stopień'!$AA$8:$AA$591,"CKZ Kędzierzyn-Koźle")</f>
        <v>0</v>
      </c>
      <c r="AF95" s="395">
        <f>SUMIFS('1_stopień'!$V$8:$V$591,'1_stopień'!$R$8:$R$591,D95,'1_stopień'!$AA$8:$AA$591,"CKZ Kędzierzyn-Koźle")</f>
        <v>0</v>
      </c>
      <c r="AG95" s="394">
        <f>SUMIFS('1_stopień'!$U$8:$U$591,'1_stopień'!$R$8:$R$591,D95,'1_stopień'!$AA$8:$AA$591,"ZSB Bolesławiec")</f>
        <v>0</v>
      </c>
      <c r="AH95" s="395">
        <f>SUMIFS('1_stopień'!$V$8:$V$591,'1_stopień'!$R$8:$R$591,D95,'1_stopień'!$AA$8:$AA$591,"ZSB Bolesławiec")</f>
        <v>0</v>
      </c>
      <c r="AI95" s="394">
        <f>SUMIFS('1_stopień'!$U$8:$U$591,'1_stopień'!$R$8:$R$591,D95,'1_stopień'!$AA$8:$AA$591,"CKZ Krotoszyn")</f>
        <v>0</v>
      </c>
      <c r="AJ95" s="395">
        <f>SUMIFS('1_stopień'!$V$8:$V$591,'1_stopień'!$R$8:$R$591,D95,'1_stopień'!$AA$8:$AA$591,"CKZ Krotoszyn")</f>
        <v>0</v>
      </c>
      <c r="AK95" s="394">
        <f>SUMIFS('1_stopień'!$U$8:$U$591,'1_stopień'!$R$8:$R$591,D95,'1_stopień'!$AA$8:$AA$591,"CKZ Olkusz")</f>
        <v>0</v>
      </c>
      <c r="AL95" s="395">
        <f>SUMIFS('1_stopień'!$V$8:$V$591,'1_stopień'!$R$8:$R$591,D95,'1_stopień'!$AA$8:$AA$591,"CKZ Olkusz")</f>
        <v>0</v>
      </c>
      <c r="AM95" s="394">
        <f>SUMIFS('1_stopień'!$U$8:$U$591,'1_stopień'!$R$8:$R$591,D95,'1_stopień'!$AA$8:$AA$591,"CKZ Wschowa")</f>
        <v>0</v>
      </c>
      <c r="AN95" s="395">
        <f>SUMIFS('1_stopień'!$V$8:$V$591,'1_stopień'!$R$8:$R$591,D95,'1_stopień'!$AA$8:$AA$591,"CKZ Wschowa")</f>
        <v>0</v>
      </c>
      <c r="AO95" s="394">
        <f>SUMIFS('1_stopień'!$U$8:$U$591,'1_stopień'!$R$8:$R$591,D95,'1_stopień'!$AA$8:$AA$591,"CKZ Zielona Góra")</f>
        <v>0</v>
      </c>
      <c r="AP95" s="395">
        <f>SUMIFS('1_stopień'!$V$8:$V$591,'1_stopień'!$R$8:$R$591,D95,'1_stopień'!$AA$8:$AA$591,"CKZ Zielona Góra")</f>
        <v>0</v>
      </c>
      <c r="AQ95" s="394">
        <f>SUMIFS('1_stopień'!$U$8:$U$591,'1_stopień'!$R$8:$R$591,D95,'1_stopień'!$AA$8:$AA$591,"Rzemieślnicza Wałbrzych")</f>
        <v>0</v>
      </c>
      <c r="AR95" s="395">
        <f>SUMIFS('1_stopień'!$V$8:$V$591,'1_stopień'!$R$8:$R$591,D95,'1_stopień'!$AA$8:$AA$591,"Rzemieślnicza Wałbrzych")</f>
        <v>0</v>
      </c>
      <c r="AS95" s="394">
        <f>SUMIFS('1_stopień'!$U$8:$U$591,'1_stopień'!$R$8:$R$591,D95,'1_stopień'!$AA$8:$AA$591,"CKZ Mosina")</f>
        <v>0</v>
      </c>
      <c r="AT95" s="395">
        <f>SUMIFS('1_stopień'!$V$8:$V$591,'1_stopień'!$R$8:$R$591,D95,'1_stopień'!$AA$8:$AA$591,"CKZ Mosina")</f>
        <v>0</v>
      </c>
      <c r="AU95" s="394">
        <f>SUMIFS('1_stopień'!$U$8:$U$591,'1_stopień'!$R$8:$R$591,D95,'1_stopień'!$AA$8:$AA$591,"CKZ Słupsk")</f>
        <v>0</v>
      </c>
      <c r="AV95" s="395">
        <f>SUMIFS('1_stopień'!$V$8:$V$591,'1_stopień'!$R$8:$R$591,D95,'1_stopień'!$AA$8:$AA$591,"CKZ Słupsk")</f>
        <v>0</v>
      </c>
      <c r="AW95" s="394">
        <f>SUMIFS('1_stopień'!$U$8:$U$591,'1_stopień'!$R$8:$R$591,D95,'1_stopień'!$AA$8:$AA$591,"CKZ Opole")</f>
        <v>0</v>
      </c>
      <c r="AX95" s="395">
        <f>SUMIFS('1_stopień'!$V$8:$V$591,'1_stopień'!$R$8:$R$591,D95,'1_stopień'!$AA$8:$AA$591,"CKZ Opole")</f>
        <v>0</v>
      </c>
      <c r="AY95" s="394">
        <f>SUMIFS('1_stopień'!$U$8:$U$591,'1_stopień'!$R$8:$R$591,D95,'1_stopień'!$AA$8:$AA$591,"CKZ Nowy Targ")</f>
        <v>0</v>
      </c>
      <c r="AZ95" s="395">
        <f>SUMIFS('1_stopień'!$V$8:$V$591,'1_stopień'!$R$8:$R$591,D95,'1_stopień'!$AA$8:$AA$591,"CKZ Nowy Targ")</f>
        <v>0</v>
      </c>
      <c r="BA95" s="394">
        <f>SUMIFS('1_stopień'!$U$8:$U$591,'1_stopień'!$R$8:$R$591,D95,'1_stopień'!$AA$8:$AA$591,"Brzeg Dolny")</f>
        <v>0</v>
      </c>
      <c r="BB95" s="395">
        <f>SUMIFS('1_stopień'!$V$8:$V$591,'1_stopień'!$R$8:$R$591,D95,'1_stopień'!$AA$8:$AA$591,"Brzeg Dolny")</f>
        <v>0</v>
      </c>
      <c r="BC95" s="394">
        <f>SUMIFS('1_stopień'!$U$8:$U$591,'1_stopień'!$R$8:$R$591,D95,'1_stopień'!$AA$8:$AA$591,"CKZ Gniezno")</f>
        <v>0</v>
      </c>
      <c r="BD95" s="395">
        <f>SUMIFS('1_stopień'!$V$8:$V$591,'1_stopień'!$R$8:$R$591,D95,'1_stopień'!$AA$8:$AA$591,"CKZ Gniezno")</f>
        <v>0</v>
      </c>
      <c r="BE95" s="394">
        <f>SUMIFS('1_stopień'!$U$8:$U$591,'1_stopień'!$R$8:$R$591,D95,'1_stopień'!$AA$8:$AA$591,"CKZ Dębica")</f>
        <v>0</v>
      </c>
      <c r="BF95" s="395">
        <f>SUMIFS('1_stopień'!$V$8:$V$591,'1_stopień'!$R$8:$R$591,D95,'1_stopień'!$AA$8:$AA$591,"CKZ Dębicaica")</f>
        <v>0</v>
      </c>
      <c r="BG95" s="394">
        <f>SUMIFS('1_stopień'!$U$8:$U$591,'1_stopień'!$R$8:$R$591,D95,'1_stopień'!$AA$8:$AA$591,"CKZ Gliwice")</f>
        <v>0</v>
      </c>
      <c r="BH95" s="395">
        <f>SUMIFS('1_stopień'!$V$8:$V$591,'1_stopień'!$R$8:$R$591,D95,'1_stopień'!$AA$8:$AA$591,"CKZ Gliwice")</f>
        <v>0</v>
      </c>
      <c r="BI95" s="394">
        <f>SUMIFS('1_stopień'!$U$8:$U$591,'1_stopień'!$R$8:$R$591,D95,'1_stopień'!$AA$8:$AA$591,"szkoła")</f>
        <v>0</v>
      </c>
      <c r="BJ95" s="392">
        <f t="shared" si="4"/>
        <v>0</v>
      </c>
      <c r="BK95" s="182">
        <f t="shared" si="5"/>
        <v>0</v>
      </c>
    </row>
    <row r="96" spans="2:63" ht="22.5" hidden="1">
      <c r="B96" s="17" t="s">
        <v>544</v>
      </c>
      <c r="C96" s="18">
        <v>711603</v>
      </c>
      <c r="D96" s="18" t="s">
        <v>635</v>
      </c>
      <c r="E96" s="17" t="s">
        <v>634</v>
      </c>
      <c r="F96" s="397">
        <f>SUMIF('1_stopień'!R$8:R$591,D96,'1_stopień'!U$8:U$591)</f>
        <v>0</v>
      </c>
      <c r="G96" s="394">
        <f>SUMIFS('1_stopień'!$U$8:$U$591,'1_stopień'!$R$8:$R$591,D96,'1_stopień'!$AA$8:$AA$591,"CKZ Bielawa")</f>
        <v>0</v>
      </c>
      <c r="H96" s="396">
        <f>SUMIFS('1_stopień'!$V$8:$V$591,'1_stopień'!$R$8:$R$591,D96,'1_stopień'!$AA$8:$AA$591,"CKZ Bielawa")</f>
        <v>0</v>
      </c>
      <c r="I96" s="394">
        <f>SUMIFS('1_stopień'!$U$8:$U$591,'1_stopień'!$R$8:$R$591,D96,'1_stopień'!$AA$8:$AA$591,"GCKZ Głogów")</f>
        <v>0</v>
      </c>
      <c r="J96" s="395">
        <f>SUMIFS('1_stopień'!$V$8:$V$591,'1_stopień'!$R$8:$R$591,D96,'1_stopień'!$AA$8:$AA$591,"GCKZ Głogów")</f>
        <v>0</v>
      </c>
      <c r="K96" s="394">
        <f>SUMIFS('1_stopień'!$U$8:$U$591,'1_stopień'!$R$8:$R$591,D96,'1_stopień'!$AA$8:$AA$591,"Jelenia Góra")</f>
        <v>0</v>
      </c>
      <c r="L96" s="395">
        <f>SUMIFS('1_stopień'!$V$8:$V$591,'1_stopień'!$R$8:$R$591,D96,'1_stopień'!$AA$8:$AA$591,"Jelenia Góra")</f>
        <v>0</v>
      </c>
      <c r="M96" s="394">
        <f>SUMIFS('1_stopień'!$U$8:$U$591,'1_stopień'!$R$8:$R$591,D96,'1_stopień'!$AA$8:$AA$591,"CKZ Wodzisław Śląski")</f>
        <v>0</v>
      </c>
      <c r="N96" s="395">
        <f>SUMIFS('1_stopień'!$V$8:$V$591,'1_stopień'!$R$8:$R$591,D96,'1_stopień'!$AA$8:$AA$591,"CKZ Wodzisłąw Śląski")</f>
        <v>0</v>
      </c>
      <c r="O96" s="394">
        <f>SUMIFS('1_stopień'!$U$8:$U$591,'1_stopień'!$R$8:$R$591,D96,'1_stopień'!$AA$8:$AA$591,"CKZ Kłodzko")</f>
        <v>0</v>
      </c>
      <c r="P96" s="395">
        <f>SUMIFS('1_stopień'!$V$8:$V$591,'1_stopień'!$R$8:$R$591,D96,'1_stopień'!$AA$8:$AA$591,"CKZ Kłodzko")</f>
        <v>0</v>
      </c>
      <c r="Q96" s="394">
        <f>SUMIFS('1_stopień'!$U$8:$U$591,'1_stopień'!$R$8:$R$591,D96,'1_stopień'!$AA$8:$AA$591,"CKZ Legnica")</f>
        <v>0</v>
      </c>
      <c r="R96" s="395">
        <f>SUMIFS('1_stopień'!$V$8:$V$591,'1_stopień'!$R$8:$R$591,D96,'1_stopień'!$AA$8:$AA$591,"CKZ Legnica")</f>
        <v>0</v>
      </c>
      <c r="S96" s="394">
        <f>SUMIFS('1_stopień'!$U$8:$U$591,'1_stopień'!$R$8:$R$591,D96,'1_stopień'!$AA$8:$AA$591,"CKZ Oleśnica")</f>
        <v>0</v>
      </c>
      <c r="T96" s="395">
        <f>SUMIFS('1_stopień'!$V$8:$V$591,'1_stopień'!$R$8:$R$591,D96,'1_stopień'!$AA$8:$AA$591,"CKZ Oleśnica")</f>
        <v>0</v>
      </c>
      <c r="U96" s="394">
        <f>SUMIFS('1_stopień'!$U$8:$U$591,'1_stopień'!$R$8:$R$591,D96,'1_stopień'!$AA$8:$AA$591,"CKZ Świdnica")</f>
        <v>0</v>
      </c>
      <c r="V96" s="395">
        <f>SUMIFS('1_stopień'!$V$8:$V$591,'1_stopień'!$R$8:$R$591,D96,'1_stopień'!$AA$8:$AA$591,"CKZ Świdnica")</f>
        <v>0</v>
      </c>
      <c r="W96" s="394">
        <f>SUMIFS('1_stopień'!$U$8:$U$591,'1_stopień'!$R$8:$R$591,D96,'1_stopień'!$AA$8:$AA$591,"CKZ Wołów")</f>
        <v>0</v>
      </c>
      <c r="X96" s="395">
        <f>SUMIFS('1_stopień'!$V$8:$V$591,'1_stopień'!$R$8:$R$591,D96,'1_stopień'!$AA$8:$AA$591,"CKZ Wołów")</f>
        <v>0</v>
      </c>
      <c r="Y96" s="394">
        <f>SUMIFS('1_stopień'!$U$8:$U$591,'1_stopień'!$R$8:$R$591,D96,'1_stopień'!$AA$8:$AA$591,"CKZ Ziębice")</f>
        <v>0</v>
      </c>
      <c r="Z96" s="395">
        <f>SUMIFS('1_stopień'!$V$8:$V$591,'1_stopień'!$R$8:$R$591,D96,'1_stopień'!$AA$8:$AA$591,"CKZ Ziębice")</f>
        <v>0</v>
      </c>
      <c r="AA96" s="394">
        <f>SUMIFS('1_stopień'!$U$8:$U$591,'1_stopień'!$R$8:$R$591,D96,'1_stopień'!$AA$8:$AA$591,"CKZ Dobrodzień")</f>
        <v>0</v>
      </c>
      <c r="AB96" s="395">
        <f>SUMIFS('1_stopień'!$V$8:$V$591,'1_stopień'!$R$8:$R$591,D96,'1_stopień'!$AA$8:$AA$591,"CKZ Dobrodzień")</f>
        <v>0</v>
      </c>
      <c r="AC96" s="394">
        <f>SUMIFS('1_stopień'!$U$8:$U$591,'1_stopień'!$R$8:$R$591,D96,'1_stopień'!$AA$8:$AA$591,"TOYOTA")</f>
        <v>0</v>
      </c>
      <c r="AD96" s="395">
        <f>SUMIFS('1_stopień'!$V$8:$V$591,'1_stopień'!$R$8:$R$591,D96,'1_stopień'!$AA$8:$AA$591,"TOYOTA")</f>
        <v>0</v>
      </c>
      <c r="AE96" s="394">
        <f>SUMIFS('1_stopień'!$U$8:$U$591,'1_stopień'!$R$8:$R$591,D96,'1_stopień'!$AA$8:$AA$591,"CKZ Kędzierzyn-Koźle")</f>
        <v>0</v>
      </c>
      <c r="AF96" s="395">
        <f>SUMIFS('1_stopień'!$V$8:$V$591,'1_stopień'!$R$8:$R$591,D96,'1_stopień'!$AA$8:$AA$591,"CKZ Kędzierzyn-Koźle")</f>
        <v>0</v>
      </c>
      <c r="AG96" s="394">
        <f>SUMIFS('1_stopień'!$U$8:$U$591,'1_stopień'!$R$8:$R$591,D96,'1_stopień'!$AA$8:$AA$591,"ZSB Bolesławiec")</f>
        <v>0</v>
      </c>
      <c r="AH96" s="395">
        <f>SUMIFS('1_stopień'!$V$8:$V$591,'1_stopień'!$R$8:$R$591,D96,'1_stopień'!$AA$8:$AA$591,"ZSB Bolesławiec")</f>
        <v>0</v>
      </c>
      <c r="AI96" s="394">
        <f>SUMIFS('1_stopień'!$U$8:$U$591,'1_stopień'!$R$8:$R$591,D96,'1_stopień'!$AA$8:$AA$591,"CKZ Krotoszyn")</f>
        <v>0</v>
      </c>
      <c r="AJ96" s="395">
        <f>SUMIFS('1_stopień'!$V$8:$V$591,'1_stopień'!$R$8:$R$591,D96,'1_stopień'!$AA$8:$AA$591,"CKZ Krotoszyn")</f>
        <v>0</v>
      </c>
      <c r="AK96" s="394">
        <f>SUMIFS('1_stopień'!$U$8:$U$591,'1_stopień'!$R$8:$R$591,D96,'1_stopień'!$AA$8:$AA$591,"CKZ Olkusz")</f>
        <v>0</v>
      </c>
      <c r="AL96" s="395">
        <f>SUMIFS('1_stopień'!$V$8:$V$591,'1_stopień'!$R$8:$R$591,D96,'1_stopień'!$AA$8:$AA$591,"CKZ Olkusz")</f>
        <v>0</v>
      </c>
      <c r="AM96" s="394">
        <f>SUMIFS('1_stopień'!$U$8:$U$591,'1_stopień'!$R$8:$R$591,D96,'1_stopień'!$AA$8:$AA$591,"CKZ Wschowa")</f>
        <v>0</v>
      </c>
      <c r="AN96" s="395">
        <f>SUMIFS('1_stopień'!$V$8:$V$591,'1_stopień'!$R$8:$R$591,D96,'1_stopień'!$AA$8:$AA$591,"CKZ Wschowa")</f>
        <v>0</v>
      </c>
      <c r="AO96" s="394">
        <f>SUMIFS('1_stopień'!$U$8:$U$591,'1_stopień'!$R$8:$R$591,D96,'1_stopień'!$AA$8:$AA$591,"CKZ Zielona Góra")</f>
        <v>0</v>
      </c>
      <c r="AP96" s="395">
        <f>SUMIFS('1_stopień'!$V$8:$V$591,'1_stopień'!$R$8:$R$591,D96,'1_stopień'!$AA$8:$AA$591,"CKZ Zielona Góra")</f>
        <v>0</v>
      </c>
      <c r="AQ96" s="394">
        <f>SUMIFS('1_stopień'!$U$8:$U$591,'1_stopień'!$R$8:$R$591,D96,'1_stopień'!$AA$8:$AA$591,"Rzemieślnicza Wałbrzych")</f>
        <v>0</v>
      </c>
      <c r="AR96" s="395">
        <f>SUMIFS('1_stopień'!$V$8:$V$591,'1_stopień'!$R$8:$R$591,D96,'1_stopień'!$AA$8:$AA$591,"Rzemieślnicza Wałbrzych")</f>
        <v>0</v>
      </c>
      <c r="AS96" s="394">
        <f>SUMIFS('1_stopień'!$U$8:$U$591,'1_stopień'!$R$8:$R$591,D96,'1_stopień'!$AA$8:$AA$591,"CKZ Mosina")</f>
        <v>0</v>
      </c>
      <c r="AT96" s="395">
        <f>SUMIFS('1_stopień'!$V$8:$V$591,'1_stopień'!$R$8:$R$591,D96,'1_stopień'!$AA$8:$AA$591,"CKZ Mosina")</f>
        <v>0</v>
      </c>
      <c r="AU96" s="394">
        <f>SUMIFS('1_stopień'!$U$8:$U$591,'1_stopień'!$R$8:$R$591,D96,'1_stopień'!$AA$8:$AA$591,"CKZ Słupsk")</f>
        <v>0</v>
      </c>
      <c r="AV96" s="395">
        <f>SUMIFS('1_stopień'!$V$8:$V$591,'1_stopień'!$R$8:$R$591,D96,'1_stopień'!$AA$8:$AA$591,"CKZ Słupsk")</f>
        <v>0</v>
      </c>
      <c r="AW96" s="394">
        <f>SUMIFS('1_stopień'!$U$8:$U$591,'1_stopień'!$R$8:$R$591,D96,'1_stopień'!$AA$8:$AA$591,"CKZ Opole")</f>
        <v>0</v>
      </c>
      <c r="AX96" s="395">
        <f>SUMIFS('1_stopień'!$V$8:$V$591,'1_stopień'!$R$8:$R$591,D96,'1_stopień'!$AA$8:$AA$591,"CKZ Opole")</f>
        <v>0</v>
      </c>
      <c r="AY96" s="394">
        <f>SUMIFS('1_stopień'!$U$8:$U$591,'1_stopień'!$R$8:$R$591,D96,'1_stopień'!$AA$8:$AA$591,"CKZ Nowy Targ")</f>
        <v>0</v>
      </c>
      <c r="AZ96" s="395">
        <f>SUMIFS('1_stopień'!$V$8:$V$591,'1_stopień'!$R$8:$R$591,D96,'1_stopień'!$AA$8:$AA$591,"CKZ Nowy Targ")</f>
        <v>0</v>
      </c>
      <c r="BA96" s="394">
        <f>SUMIFS('1_stopień'!$U$8:$U$591,'1_stopień'!$R$8:$R$591,D96,'1_stopień'!$AA$8:$AA$591,"Brzeg Dolny")</f>
        <v>0</v>
      </c>
      <c r="BB96" s="395">
        <f>SUMIFS('1_stopień'!$V$8:$V$591,'1_stopień'!$R$8:$R$591,D96,'1_stopień'!$AA$8:$AA$591,"Brzeg Dolny")</f>
        <v>0</v>
      </c>
      <c r="BC96" s="394">
        <f>SUMIFS('1_stopień'!$U$8:$U$591,'1_stopień'!$R$8:$R$591,D96,'1_stopień'!$AA$8:$AA$591,"CKZ Gniezno")</f>
        <v>0</v>
      </c>
      <c r="BD96" s="395">
        <f>SUMIFS('1_stopień'!$V$8:$V$591,'1_stopień'!$R$8:$R$591,D96,'1_stopień'!$AA$8:$AA$591,"CKZ Gniezno")</f>
        <v>0</v>
      </c>
      <c r="BE96" s="394">
        <f>SUMIFS('1_stopień'!$U$8:$U$591,'1_stopień'!$R$8:$R$591,D96,'1_stopień'!$AA$8:$AA$591,"CKZ Dębica")</f>
        <v>0</v>
      </c>
      <c r="BF96" s="395">
        <f>SUMIFS('1_stopień'!$V$8:$V$591,'1_stopień'!$R$8:$R$591,D96,'1_stopień'!$AA$8:$AA$591,"CKZ Dębicaica")</f>
        <v>0</v>
      </c>
      <c r="BG96" s="394">
        <f>SUMIFS('1_stopień'!$U$8:$U$591,'1_stopień'!$R$8:$R$591,D96,'1_stopień'!$AA$8:$AA$591,"CKZ Gliwice")</f>
        <v>0</v>
      </c>
      <c r="BH96" s="395">
        <f>SUMIFS('1_stopień'!$V$8:$V$591,'1_stopień'!$R$8:$R$591,D96,'1_stopień'!$AA$8:$AA$591,"CKZ Gliwice")</f>
        <v>0</v>
      </c>
      <c r="BI96" s="394">
        <f>SUMIFS('1_stopień'!$U$8:$U$591,'1_stopień'!$R$8:$R$591,D96,'1_stopień'!$AA$8:$AA$591,"szkoła")</f>
        <v>0</v>
      </c>
      <c r="BJ96" s="392">
        <f t="shared" si="4"/>
        <v>0</v>
      </c>
      <c r="BK96" s="182">
        <f t="shared" si="5"/>
        <v>0</v>
      </c>
    </row>
    <row r="97" spans="2:63" ht="17.25" hidden="1" customHeight="1">
      <c r="B97" s="19" t="s">
        <v>545</v>
      </c>
      <c r="C97" s="20">
        <v>723318</v>
      </c>
      <c r="D97" s="20" t="s">
        <v>633</v>
      </c>
      <c r="E97" s="21" t="s">
        <v>632</v>
      </c>
      <c r="F97" s="397">
        <f>SUMIF('1_stopień'!R$8:R$591,D97,'1_stopień'!U$8:U$591)</f>
        <v>4</v>
      </c>
      <c r="G97" s="394">
        <f>SUMIFS('1_stopień'!$U$8:$U$591,'1_stopień'!$R$8:$R$591,D97,'1_stopień'!$AA$8:$AA$591,"CKZ Bielawa")</f>
        <v>0</v>
      </c>
      <c r="H97" s="396">
        <f>SUMIFS('1_stopień'!$V$8:$V$591,'1_stopień'!$R$8:$R$591,D97,'1_stopień'!$AA$8:$AA$591,"CKZ Bielawa")</f>
        <v>0</v>
      </c>
      <c r="I97" s="394">
        <f>SUMIFS('1_stopień'!$U$8:$U$591,'1_stopień'!$R$8:$R$591,D97,'1_stopień'!$AA$8:$AA$591,"GCKZ Głogów")</f>
        <v>0</v>
      </c>
      <c r="J97" s="395">
        <f>SUMIFS('1_stopień'!$V$8:$V$591,'1_stopień'!$R$8:$R$591,D97,'1_stopień'!$AA$8:$AA$591,"GCKZ Głogów")</f>
        <v>0</v>
      </c>
      <c r="K97" s="394">
        <f>SUMIFS('1_stopień'!$U$8:$U$591,'1_stopień'!$R$8:$R$591,D97,'1_stopień'!$AA$8:$AA$591,"Jelenia Góra")</f>
        <v>0</v>
      </c>
      <c r="L97" s="395">
        <f>SUMIFS('1_stopień'!$V$8:$V$591,'1_stopień'!$R$8:$R$591,D97,'1_stopień'!$AA$8:$AA$591,"Jelenia Góra")</f>
        <v>0</v>
      </c>
      <c r="M97" s="394">
        <f>SUMIFS('1_stopień'!$U$8:$U$591,'1_stopień'!$R$8:$R$591,D97,'1_stopień'!$AA$8:$AA$591,"CKZ Wodzisław Śląski")</f>
        <v>0</v>
      </c>
      <c r="N97" s="395">
        <f>SUMIFS('1_stopień'!$V$8:$V$591,'1_stopień'!$R$8:$R$591,D97,'1_stopień'!$AA$8:$AA$591,"CKZ Wodzisłąw Śląski")</f>
        <v>0</v>
      </c>
      <c r="O97" s="394">
        <f>SUMIFS('1_stopień'!$U$8:$U$591,'1_stopień'!$R$8:$R$591,D97,'1_stopień'!$AA$8:$AA$591,"CKZ Kłodzko")</f>
        <v>0</v>
      </c>
      <c r="P97" s="395">
        <f>SUMIFS('1_stopień'!$V$8:$V$591,'1_stopień'!$R$8:$R$591,D97,'1_stopień'!$AA$8:$AA$591,"CKZ Kłodzko")</f>
        <v>0</v>
      </c>
      <c r="Q97" s="394">
        <f>SUMIFS('1_stopień'!$U$8:$U$591,'1_stopień'!$R$8:$R$591,D97,'1_stopień'!$AA$8:$AA$591,"CKZ Legnica")</f>
        <v>0</v>
      </c>
      <c r="R97" s="395">
        <f>SUMIFS('1_stopień'!$V$8:$V$591,'1_stopień'!$R$8:$R$591,D97,'1_stopień'!$AA$8:$AA$591,"CKZ Legnica")</f>
        <v>0</v>
      </c>
      <c r="S97" s="394">
        <f>SUMIFS('1_stopień'!$U$8:$U$591,'1_stopień'!$R$8:$R$591,D97,'1_stopień'!$AA$8:$AA$591,"CKZ Oleśnica")</f>
        <v>0</v>
      </c>
      <c r="T97" s="395">
        <f>SUMIFS('1_stopień'!$V$8:$V$591,'1_stopień'!$R$8:$R$591,D97,'1_stopień'!$AA$8:$AA$591,"CKZ Oleśnica")</f>
        <v>0</v>
      </c>
      <c r="U97" s="394">
        <f>SUMIFS('1_stopień'!$U$8:$U$591,'1_stopień'!$R$8:$R$591,D97,'1_stopień'!$AA$8:$AA$591,"CKZ Świdnica")</f>
        <v>0</v>
      </c>
      <c r="V97" s="395">
        <f>SUMIFS('1_stopień'!$V$8:$V$591,'1_stopień'!$R$8:$R$591,D97,'1_stopień'!$AA$8:$AA$591,"CKZ Świdnica")</f>
        <v>0</v>
      </c>
      <c r="W97" s="394">
        <f>SUMIFS('1_stopień'!$U$8:$U$591,'1_stopień'!$R$8:$R$591,D97,'1_stopień'!$AA$8:$AA$591,"CKZ Wołów")</f>
        <v>0</v>
      </c>
      <c r="X97" s="395">
        <f>SUMIFS('1_stopień'!$V$8:$V$591,'1_stopień'!$R$8:$R$591,D97,'1_stopień'!$AA$8:$AA$591,"CKZ Wołów")</f>
        <v>0</v>
      </c>
      <c r="Y97" s="394">
        <f>SUMIFS('1_stopień'!$U$8:$U$591,'1_stopień'!$R$8:$R$591,D97,'1_stopień'!$AA$8:$AA$591,"CKZ Ziębice")</f>
        <v>0</v>
      </c>
      <c r="Z97" s="395">
        <f>SUMIFS('1_stopień'!$V$8:$V$591,'1_stopień'!$R$8:$R$591,D97,'1_stopień'!$AA$8:$AA$591,"CKZ Ziębice")</f>
        <v>0</v>
      </c>
      <c r="AA97" s="394">
        <f>SUMIFS('1_stopień'!$U$8:$U$591,'1_stopień'!$R$8:$R$591,D97,'1_stopień'!$AA$8:$AA$591,"CKZ Dobrodzień")</f>
        <v>0</v>
      </c>
      <c r="AB97" s="395">
        <f>SUMIFS('1_stopień'!$V$8:$V$591,'1_stopień'!$R$8:$R$591,D97,'1_stopień'!$AA$8:$AA$591,"CKZ Dobrodzień")</f>
        <v>0</v>
      </c>
      <c r="AC97" s="394">
        <f>SUMIFS('1_stopień'!$U$8:$U$591,'1_stopień'!$R$8:$R$591,D97,'1_stopień'!$AA$8:$AA$591,"TOYOTA")</f>
        <v>0</v>
      </c>
      <c r="AD97" s="395">
        <f>SUMIFS('1_stopień'!$V$8:$V$591,'1_stopień'!$R$8:$R$591,D97,'1_stopień'!$AA$8:$AA$591,"TOYOTA")</f>
        <v>0</v>
      </c>
      <c r="AE97" s="394">
        <f>SUMIFS('1_stopień'!$U$8:$U$591,'1_stopień'!$R$8:$R$591,D97,'1_stopień'!$AA$8:$AA$591,"CKZ Kędzierzyn-Koźle")</f>
        <v>0</v>
      </c>
      <c r="AF97" s="395">
        <f>SUMIFS('1_stopień'!$V$8:$V$591,'1_stopień'!$R$8:$R$591,D97,'1_stopień'!$AA$8:$AA$591,"CKZ Kędzierzyn-Koźle")</f>
        <v>0</v>
      </c>
      <c r="AG97" s="394">
        <f>SUMIFS('1_stopień'!$U$8:$U$591,'1_stopień'!$R$8:$R$591,D97,'1_stopień'!$AA$8:$AA$591,"ZSB Bolesławiec")</f>
        <v>0</v>
      </c>
      <c r="AH97" s="395">
        <f>SUMIFS('1_stopień'!$V$8:$V$591,'1_stopień'!$R$8:$R$591,D97,'1_stopień'!$AA$8:$AA$591,"ZSB Bolesławiec")</f>
        <v>0</v>
      </c>
      <c r="AI97" s="394">
        <f>SUMIFS('1_stopień'!$U$8:$U$591,'1_stopień'!$R$8:$R$591,D97,'1_stopień'!$AA$8:$AA$591,"CKZ Krotoszyn")</f>
        <v>0</v>
      </c>
      <c r="AJ97" s="395">
        <f>SUMIFS('1_stopień'!$V$8:$V$591,'1_stopień'!$R$8:$R$591,D97,'1_stopień'!$AA$8:$AA$591,"CKZ Krotoszyn")</f>
        <v>0</v>
      </c>
      <c r="AK97" s="394">
        <f>SUMIFS('1_stopień'!$U$8:$U$591,'1_stopień'!$R$8:$R$591,D97,'1_stopień'!$AA$8:$AA$591,"CKZ Olkusz")</f>
        <v>0</v>
      </c>
      <c r="AL97" s="395">
        <f>SUMIFS('1_stopień'!$V$8:$V$591,'1_stopień'!$R$8:$R$591,D97,'1_stopień'!$AA$8:$AA$591,"CKZ Olkusz")</f>
        <v>0</v>
      </c>
      <c r="AM97" s="394">
        <f>SUMIFS('1_stopień'!$U$8:$U$591,'1_stopień'!$R$8:$R$591,D97,'1_stopień'!$AA$8:$AA$591,"CKZ Wschowa")</f>
        <v>0</v>
      </c>
      <c r="AN97" s="395">
        <f>SUMIFS('1_stopień'!$V$8:$V$591,'1_stopień'!$R$8:$R$591,D97,'1_stopień'!$AA$8:$AA$591,"CKZ Wschowa")</f>
        <v>0</v>
      </c>
      <c r="AO97" s="394">
        <f>SUMIFS('1_stopień'!$U$8:$U$591,'1_stopień'!$R$8:$R$591,D97,'1_stopień'!$AA$8:$AA$591,"CKZ Zielona Góra")</f>
        <v>0</v>
      </c>
      <c r="AP97" s="395">
        <f>SUMIFS('1_stopień'!$V$8:$V$591,'1_stopień'!$R$8:$R$591,D97,'1_stopień'!$AA$8:$AA$591,"CKZ Zielona Góra")</f>
        <v>0</v>
      </c>
      <c r="AQ97" s="394">
        <f>SUMIFS('1_stopień'!$U$8:$U$591,'1_stopień'!$R$8:$R$591,D97,'1_stopień'!$AA$8:$AA$591,"Rzemieślnicza Wałbrzych")</f>
        <v>0</v>
      </c>
      <c r="AR97" s="395">
        <f>SUMIFS('1_stopień'!$V$8:$V$591,'1_stopień'!$R$8:$R$591,D97,'1_stopień'!$AA$8:$AA$591,"Rzemieślnicza Wałbrzych")</f>
        <v>0</v>
      </c>
      <c r="AS97" s="394">
        <f>SUMIFS('1_stopień'!$U$8:$U$591,'1_stopień'!$R$8:$R$591,D97,'1_stopień'!$AA$8:$AA$591,"CKZ Mosina")</f>
        <v>0</v>
      </c>
      <c r="AT97" s="395">
        <f>SUMIFS('1_stopień'!$V$8:$V$591,'1_stopień'!$R$8:$R$591,D97,'1_stopień'!$AA$8:$AA$591,"CKZ Mosina")</f>
        <v>0</v>
      </c>
      <c r="AU97" s="394">
        <f>SUMIFS('1_stopień'!$U$8:$U$591,'1_stopień'!$R$8:$R$591,D97,'1_stopień'!$AA$8:$AA$591,"CKZ Słupsk")</f>
        <v>0</v>
      </c>
      <c r="AV97" s="395">
        <f>SUMIFS('1_stopień'!$V$8:$V$591,'1_stopień'!$R$8:$R$591,D97,'1_stopień'!$AA$8:$AA$591,"CKZ Słupsk")</f>
        <v>0</v>
      </c>
      <c r="AW97" s="394">
        <f>SUMIFS('1_stopień'!$U$8:$U$591,'1_stopień'!$R$8:$R$591,D97,'1_stopień'!$AA$8:$AA$591,"CKZ Opole")</f>
        <v>0</v>
      </c>
      <c r="AX97" s="395">
        <f>SUMIFS('1_stopień'!$V$8:$V$591,'1_stopień'!$R$8:$R$591,D97,'1_stopień'!$AA$8:$AA$591,"CKZ Opole")</f>
        <v>0</v>
      </c>
      <c r="AY97" s="394">
        <f>SUMIFS('1_stopień'!$U$8:$U$591,'1_stopień'!$R$8:$R$591,D97,'1_stopień'!$AA$8:$AA$591,"CKZ Nowy Targ")</f>
        <v>0</v>
      </c>
      <c r="AZ97" s="395">
        <f>SUMIFS('1_stopień'!$V$8:$V$591,'1_stopień'!$R$8:$R$591,D97,'1_stopień'!$AA$8:$AA$591,"CKZ Nowy Targ")</f>
        <v>0</v>
      </c>
      <c r="BA97" s="394">
        <f>SUMIFS('1_stopień'!$U$8:$U$591,'1_stopień'!$R$8:$R$591,D97,'1_stopień'!$AA$8:$AA$591,"Brzeg Dolny")</f>
        <v>0</v>
      </c>
      <c r="BB97" s="395">
        <f>SUMIFS('1_stopień'!$V$8:$V$591,'1_stopień'!$R$8:$R$591,D97,'1_stopień'!$AA$8:$AA$591,"Brzeg Dolny")</f>
        <v>0</v>
      </c>
      <c r="BC97" s="394">
        <f>SUMIFS('1_stopień'!$U$8:$U$591,'1_stopień'!$R$8:$R$591,D97,'1_stopień'!$AA$8:$AA$591,"CKZ Gniezno")</f>
        <v>0</v>
      </c>
      <c r="BD97" s="395">
        <f>SUMIFS('1_stopień'!$V$8:$V$591,'1_stopień'!$R$8:$R$591,D97,'1_stopień'!$AA$8:$AA$591,"CKZ Gniezno")</f>
        <v>0</v>
      </c>
      <c r="BE97" s="394">
        <f>SUMIFS('1_stopień'!$U$8:$U$591,'1_stopień'!$R$8:$R$591,D97,'1_stopień'!$AA$8:$AA$591,"CKZ Dębica")</f>
        <v>4</v>
      </c>
      <c r="BF97" s="395">
        <f>SUMIFS('1_stopień'!$V$8:$V$591,'1_stopień'!$R$8:$R$591,D97,'1_stopień'!$AA$8:$AA$591,"CKZ Dębicaica")</f>
        <v>0</v>
      </c>
      <c r="BG97" s="394">
        <f>SUMIFS('1_stopień'!$U$8:$U$591,'1_stopień'!$R$8:$R$591,D97,'1_stopień'!$AA$8:$AA$591,"CKZ Gliwice")</f>
        <v>0</v>
      </c>
      <c r="BH97" s="395">
        <f>SUMIFS('1_stopień'!$V$8:$V$591,'1_stopień'!$R$8:$R$591,D97,'1_stopień'!$AA$8:$AA$591,"CKZ Gliwice")</f>
        <v>0</v>
      </c>
      <c r="BI97" s="394">
        <f>SUMIFS('1_stopień'!$U$8:$U$591,'1_stopień'!$R$8:$R$591,D97,'1_stopień'!$AA$8:$AA$591,"szkoła")</f>
        <v>0</v>
      </c>
      <c r="BJ97" s="392">
        <f t="shared" si="4"/>
        <v>4</v>
      </c>
      <c r="BK97" s="182">
        <f t="shared" si="5"/>
        <v>0</v>
      </c>
    </row>
    <row r="98" spans="2:63" ht="33.75" hidden="1">
      <c r="B98" s="17" t="s">
        <v>546</v>
      </c>
      <c r="C98" s="18">
        <v>711701</v>
      </c>
      <c r="D98" s="18" t="s">
        <v>1036</v>
      </c>
      <c r="E98" s="17" t="s">
        <v>631</v>
      </c>
      <c r="F98" s="397">
        <f>SUMIF('1_stopień'!R$8:R$591,D98,'1_stopień'!U$8:U$591)</f>
        <v>0</v>
      </c>
      <c r="G98" s="394">
        <f>SUMIFS('1_stopień'!$U$8:$U$591,'1_stopień'!$R$8:$R$591,D98,'1_stopień'!$AA$8:$AA$591,"CKZ Bielawa")</f>
        <v>0</v>
      </c>
      <c r="H98" s="396">
        <f>SUMIFS('1_stopień'!$V$8:$V$591,'1_stopień'!$R$8:$R$591,D98,'1_stopień'!$AA$8:$AA$591,"CKZ Bielawa")</f>
        <v>0</v>
      </c>
      <c r="I98" s="394">
        <f>SUMIFS('1_stopień'!$U$8:$U$591,'1_stopień'!$R$8:$R$591,D98,'1_stopień'!$AA$8:$AA$591,"GCKZ Głogów")</f>
        <v>0</v>
      </c>
      <c r="J98" s="395">
        <f>SUMIFS('1_stopień'!$V$8:$V$591,'1_stopień'!$R$8:$R$591,D98,'1_stopień'!$AA$8:$AA$591,"GCKZ Głogów")</f>
        <v>0</v>
      </c>
      <c r="K98" s="394">
        <f>SUMIFS('1_stopień'!$U$8:$U$591,'1_stopień'!$R$8:$R$591,D98,'1_stopień'!$AA$8:$AA$591,"Jelenia Góra")</f>
        <v>0</v>
      </c>
      <c r="L98" s="395">
        <f>SUMIFS('1_stopień'!$V$8:$V$591,'1_stopień'!$R$8:$R$591,D98,'1_stopień'!$AA$8:$AA$591,"Jelenia Góra")</f>
        <v>0</v>
      </c>
      <c r="M98" s="394">
        <f>SUMIFS('1_stopień'!$U$8:$U$591,'1_stopień'!$R$8:$R$591,D98,'1_stopień'!$AA$8:$AA$591,"CKZ Wodzisław Śląski")</f>
        <v>0</v>
      </c>
      <c r="N98" s="395">
        <f>SUMIFS('1_stopień'!$V$8:$V$591,'1_stopień'!$R$8:$R$591,D98,'1_stopień'!$AA$8:$AA$591,"CKZ Wodzisłąw Śląski")</f>
        <v>0</v>
      </c>
      <c r="O98" s="394">
        <f>SUMIFS('1_stopień'!$U$8:$U$591,'1_stopień'!$R$8:$R$591,D98,'1_stopień'!$AA$8:$AA$591,"CKZ Kłodzko")</f>
        <v>0</v>
      </c>
      <c r="P98" s="395">
        <f>SUMIFS('1_stopień'!$V$8:$V$591,'1_stopień'!$R$8:$R$591,D98,'1_stopień'!$AA$8:$AA$591,"CKZ Kłodzko")</f>
        <v>0</v>
      </c>
      <c r="Q98" s="394">
        <f>SUMIFS('1_stopień'!$U$8:$U$591,'1_stopień'!$R$8:$R$591,D98,'1_stopień'!$AA$8:$AA$591,"CKZ Legnica")</f>
        <v>0</v>
      </c>
      <c r="R98" s="395">
        <f>SUMIFS('1_stopień'!$V$8:$V$591,'1_stopień'!$R$8:$R$591,D98,'1_stopień'!$AA$8:$AA$591,"CKZ Legnica")</f>
        <v>0</v>
      </c>
      <c r="S98" s="394">
        <f>SUMIFS('1_stopień'!$U$8:$U$591,'1_stopień'!$R$8:$R$591,D98,'1_stopień'!$AA$8:$AA$591,"CKZ Oleśnica")</f>
        <v>0</v>
      </c>
      <c r="T98" s="395">
        <f>SUMIFS('1_stopień'!$V$8:$V$591,'1_stopień'!$R$8:$R$591,D98,'1_stopień'!$AA$8:$AA$591,"CKZ Oleśnica")</f>
        <v>0</v>
      </c>
      <c r="U98" s="394">
        <f>SUMIFS('1_stopień'!$U$8:$U$591,'1_stopień'!$R$8:$R$591,D98,'1_stopień'!$AA$8:$AA$591,"CKZ Świdnica")</f>
        <v>0</v>
      </c>
      <c r="V98" s="395">
        <f>SUMIFS('1_stopień'!$V$8:$V$591,'1_stopień'!$R$8:$R$591,D98,'1_stopień'!$AA$8:$AA$591,"CKZ Świdnica")</f>
        <v>0</v>
      </c>
      <c r="W98" s="394">
        <f>SUMIFS('1_stopień'!$U$8:$U$591,'1_stopień'!$R$8:$R$591,D98,'1_stopień'!$AA$8:$AA$591,"CKZ Wołów")</f>
        <v>0</v>
      </c>
      <c r="X98" s="395">
        <f>SUMIFS('1_stopień'!$V$8:$V$591,'1_stopień'!$R$8:$R$591,D98,'1_stopień'!$AA$8:$AA$591,"CKZ Wołów")</f>
        <v>0</v>
      </c>
      <c r="Y98" s="394">
        <f>SUMIFS('1_stopień'!$U$8:$U$591,'1_stopień'!$R$8:$R$591,D98,'1_stopień'!$AA$8:$AA$591,"CKZ Ziębice")</f>
        <v>0</v>
      </c>
      <c r="Z98" s="395">
        <f>SUMIFS('1_stopień'!$V$8:$V$591,'1_stopień'!$R$8:$R$591,D98,'1_stopień'!$AA$8:$AA$591,"CKZ Ziębice")</f>
        <v>0</v>
      </c>
      <c r="AA98" s="394">
        <f>SUMIFS('1_stopień'!$U$8:$U$591,'1_stopień'!$R$8:$R$591,D98,'1_stopień'!$AA$8:$AA$591,"CKZ Dobrodzień")</f>
        <v>0</v>
      </c>
      <c r="AB98" s="395">
        <f>SUMIFS('1_stopień'!$V$8:$V$591,'1_stopień'!$R$8:$R$591,D98,'1_stopień'!$AA$8:$AA$591,"CKZ Dobrodzień")</f>
        <v>0</v>
      </c>
      <c r="AC98" s="394">
        <f>SUMIFS('1_stopień'!$U$8:$U$591,'1_stopień'!$R$8:$R$591,D98,'1_stopień'!$AA$8:$AA$591,"TOYOTA")</f>
        <v>0</v>
      </c>
      <c r="AD98" s="395">
        <f>SUMIFS('1_stopień'!$V$8:$V$591,'1_stopień'!$R$8:$R$591,D98,'1_stopień'!$AA$8:$AA$591,"TOYOTA")</f>
        <v>0</v>
      </c>
      <c r="AE98" s="394">
        <f>SUMIFS('1_stopień'!$U$8:$U$591,'1_stopień'!$R$8:$R$591,D98,'1_stopień'!$AA$8:$AA$591,"CKZ Kędzierzyn-Koźle")</f>
        <v>0</v>
      </c>
      <c r="AF98" s="395">
        <f>SUMIFS('1_stopień'!$V$8:$V$591,'1_stopień'!$R$8:$R$591,D98,'1_stopień'!$AA$8:$AA$591,"CKZ Kędzierzyn-Koźle")</f>
        <v>0</v>
      </c>
      <c r="AG98" s="394">
        <f>SUMIFS('1_stopień'!$U$8:$U$591,'1_stopień'!$R$8:$R$591,D98,'1_stopień'!$AA$8:$AA$591,"ZSB Bolesławiec")</f>
        <v>0</v>
      </c>
      <c r="AH98" s="395">
        <f>SUMIFS('1_stopień'!$V$8:$V$591,'1_stopień'!$R$8:$R$591,D98,'1_stopień'!$AA$8:$AA$591,"ZSB Bolesławiec")</f>
        <v>0</v>
      </c>
      <c r="AI98" s="394">
        <f>SUMIFS('1_stopień'!$U$8:$U$591,'1_stopień'!$R$8:$R$591,D98,'1_stopień'!$AA$8:$AA$591,"CKZ Krotoszyn")</f>
        <v>0</v>
      </c>
      <c r="AJ98" s="395">
        <f>SUMIFS('1_stopień'!$V$8:$V$591,'1_stopień'!$R$8:$R$591,D98,'1_stopień'!$AA$8:$AA$591,"CKZ Krotoszyn")</f>
        <v>0</v>
      </c>
      <c r="AK98" s="394">
        <f>SUMIFS('1_stopień'!$U$8:$U$591,'1_stopień'!$R$8:$R$591,D98,'1_stopień'!$AA$8:$AA$591,"CKZ Olkusz")</f>
        <v>0</v>
      </c>
      <c r="AL98" s="395">
        <f>SUMIFS('1_stopień'!$V$8:$V$591,'1_stopień'!$R$8:$R$591,D98,'1_stopień'!$AA$8:$AA$591,"CKZ Olkusz")</f>
        <v>0</v>
      </c>
      <c r="AM98" s="394">
        <f>SUMIFS('1_stopień'!$U$8:$U$591,'1_stopień'!$R$8:$R$591,D98,'1_stopień'!$AA$8:$AA$591,"CKZ Wschowa")</f>
        <v>0</v>
      </c>
      <c r="AN98" s="395">
        <f>SUMIFS('1_stopień'!$V$8:$V$591,'1_stopień'!$R$8:$R$591,D98,'1_stopień'!$AA$8:$AA$591,"CKZ Wschowa")</f>
        <v>0</v>
      </c>
      <c r="AO98" s="394">
        <f>SUMIFS('1_stopień'!$U$8:$U$591,'1_stopień'!$R$8:$R$591,D98,'1_stopień'!$AA$8:$AA$591,"CKZ Zielona Góra")</f>
        <v>0</v>
      </c>
      <c r="AP98" s="395">
        <f>SUMIFS('1_stopień'!$V$8:$V$591,'1_stopień'!$R$8:$R$591,D98,'1_stopień'!$AA$8:$AA$591,"CKZ Zielona Góra")</f>
        <v>0</v>
      </c>
      <c r="AQ98" s="394">
        <f>SUMIFS('1_stopień'!$U$8:$U$591,'1_stopień'!$R$8:$R$591,D98,'1_stopień'!$AA$8:$AA$591,"Rzemieślnicza Wałbrzych")</f>
        <v>0</v>
      </c>
      <c r="AR98" s="395">
        <f>SUMIFS('1_stopień'!$V$8:$V$591,'1_stopień'!$R$8:$R$591,D98,'1_stopień'!$AA$8:$AA$591,"Rzemieślnicza Wałbrzych")</f>
        <v>0</v>
      </c>
      <c r="AS98" s="394">
        <f>SUMIFS('1_stopień'!$U$8:$U$591,'1_stopień'!$R$8:$R$591,D98,'1_stopień'!$AA$8:$AA$591,"CKZ Mosina")</f>
        <v>0</v>
      </c>
      <c r="AT98" s="395">
        <f>SUMIFS('1_stopień'!$V$8:$V$591,'1_stopień'!$R$8:$R$591,D98,'1_stopień'!$AA$8:$AA$591,"CKZ Mosina")</f>
        <v>0</v>
      </c>
      <c r="AU98" s="394">
        <f>SUMIFS('1_stopień'!$U$8:$U$591,'1_stopień'!$R$8:$R$591,D98,'1_stopień'!$AA$8:$AA$591,"CKZ Słupsk")</f>
        <v>0</v>
      </c>
      <c r="AV98" s="395">
        <f>SUMIFS('1_stopień'!$V$8:$V$591,'1_stopień'!$R$8:$R$591,D98,'1_stopień'!$AA$8:$AA$591,"CKZ Słupsk")</f>
        <v>0</v>
      </c>
      <c r="AW98" s="394">
        <f>SUMIFS('1_stopień'!$U$8:$U$591,'1_stopień'!$R$8:$R$591,D98,'1_stopień'!$AA$8:$AA$591,"CKZ Opole")</f>
        <v>0</v>
      </c>
      <c r="AX98" s="395">
        <f>SUMIFS('1_stopień'!$V$8:$V$591,'1_stopień'!$R$8:$R$591,D98,'1_stopień'!$AA$8:$AA$591,"CKZ Opole")</f>
        <v>0</v>
      </c>
      <c r="AY98" s="394">
        <f>SUMIFS('1_stopień'!$U$8:$U$591,'1_stopień'!$R$8:$R$591,D98,'1_stopień'!$AA$8:$AA$591,"CKZ Nowy Targ")</f>
        <v>0</v>
      </c>
      <c r="AZ98" s="395">
        <f>SUMIFS('1_stopień'!$V$8:$V$591,'1_stopień'!$R$8:$R$591,D98,'1_stopień'!$AA$8:$AA$591,"CKZ Nowy Targ")</f>
        <v>0</v>
      </c>
      <c r="BA98" s="394">
        <f>SUMIFS('1_stopień'!$U$8:$U$591,'1_stopień'!$R$8:$R$591,D98,'1_stopień'!$AA$8:$AA$591,"Brzeg Dolny")</f>
        <v>0</v>
      </c>
      <c r="BB98" s="395">
        <f>SUMIFS('1_stopień'!$V$8:$V$591,'1_stopień'!$R$8:$R$591,D98,'1_stopień'!$AA$8:$AA$591,"Brzeg Dolny")</f>
        <v>0</v>
      </c>
      <c r="BC98" s="394">
        <f>SUMIFS('1_stopień'!$U$8:$U$591,'1_stopień'!$R$8:$R$591,D98,'1_stopień'!$AA$8:$AA$591,"CKZ Gniezno")</f>
        <v>0</v>
      </c>
      <c r="BD98" s="395">
        <f>SUMIFS('1_stopień'!$V$8:$V$591,'1_stopień'!$R$8:$R$591,D98,'1_stopień'!$AA$8:$AA$591,"CKZ Gniezno")</f>
        <v>0</v>
      </c>
      <c r="BE98" s="394">
        <f>SUMIFS('1_stopień'!$U$8:$U$591,'1_stopień'!$R$8:$R$591,D98,'1_stopień'!$AA$8:$AA$591,"CKZ Dębica")</f>
        <v>0</v>
      </c>
      <c r="BF98" s="395">
        <f>SUMIFS('1_stopień'!$V$8:$V$591,'1_stopień'!$R$8:$R$591,D98,'1_stopień'!$AA$8:$AA$591,"CKZ Dębicaica")</f>
        <v>0</v>
      </c>
      <c r="BG98" s="394">
        <f>SUMIFS('1_stopień'!$U$8:$U$591,'1_stopień'!$R$8:$R$591,D98,'1_stopień'!$AA$8:$AA$591,"CKZ Gliwice")</f>
        <v>0</v>
      </c>
      <c r="BH98" s="395">
        <f>SUMIFS('1_stopień'!$V$8:$V$591,'1_stopień'!$R$8:$R$591,D98,'1_stopień'!$AA$8:$AA$591,"CKZ Gliwice")</f>
        <v>0</v>
      </c>
      <c r="BI98" s="394">
        <f>SUMIFS('1_stopień'!$U$8:$U$591,'1_stopień'!$R$8:$R$591,D98,'1_stopień'!$AA$8:$AA$591,"szkoła")</f>
        <v>0</v>
      </c>
      <c r="BJ98" s="392">
        <f t="shared" si="4"/>
        <v>0</v>
      </c>
      <c r="BK98" s="182">
        <f t="shared" si="5"/>
        <v>0</v>
      </c>
    </row>
    <row r="99" spans="2:63" ht="22.5" hidden="1">
      <c r="B99" s="17" t="s">
        <v>547</v>
      </c>
      <c r="C99" s="18">
        <v>711505</v>
      </c>
      <c r="D99" s="18" t="s">
        <v>1037</v>
      </c>
      <c r="E99" s="17" t="s">
        <v>630</v>
      </c>
      <c r="F99" s="397">
        <f>SUMIF('1_stopień'!R$8:R$591,D99,'1_stopień'!U$8:U$591)</f>
        <v>0</v>
      </c>
      <c r="G99" s="394">
        <f>SUMIFS('1_stopień'!$U$8:$U$591,'1_stopień'!$R$8:$R$591,D99,'1_stopień'!$AA$8:$AA$591,"CKZ Bielawa")</f>
        <v>0</v>
      </c>
      <c r="H99" s="396">
        <f>SUMIFS('1_stopień'!$V$8:$V$591,'1_stopień'!$R$8:$R$591,D99,'1_stopień'!$AA$8:$AA$591,"CKZ Bielawa")</f>
        <v>0</v>
      </c>
      <c r="I99" s="394">
        <f>SUMIFS('1_stopień'!$U$8:$U$591,'1_stopień'!$R$8:$R$591,D99,'1_stopień'!$AA$8:$AA$591,"GCKZ Głogów")</f>
        <v>0</v>
      </c>
      <c r="J99" s="395">
        <f>SUMIFS('1_stopień'!$V$8:$V$591,'1_stopień'!$R$8:$R$591,D99,'1_stopień'!$AA$8:$AA$591,"GCKZ Głogów")</f>
        <v>0</v>
      </c>
      <c r="K99" s="394">
        <f>SUMIFS('1_stopień'!$U$8:$U$591,'1_stopień'!$R$8:$R$591,D99,'1_stopień'!$AA$8:$AA$591,"Jelenia Góra")</f>
        <v>0</v>
      </c>
      <c r="L99" s="395">
        <f>SUMIFS('1_stopień'!$V$8:$V$591,'1_stopień'!$R$8:$R$591,D99,'1_stopień'!$AA$8:$AA$591,"Jelenia Góra")</f>
        <v>0</v>
      </c>
      <c r="M99" s="394">
        <f>SUMIFS('1_stopień'!$U$8:$U$591,'1_stopień'!$R$8:$R$591,D99,'1_stopień'!$AA$8:$AA$591,"CKZ Wodzisław Śląski")</f>
        <v>0</v>
      </c>
      <c r="N99" s="395">
        <f>SUMIFS('1_stopień'!$V$8:$V$591,'1_stopień'!$R$8:$R$591,D99,'1_stopień'!$AA$8:$AA$591,"CKZ Wodzisłąw Śląski")</f>
        <v>0</v>
      </c>
      <c r="O99" s="394">
        <f>SUMIFS('1_stopień'!$U$8:$U$591,'1_stopień'!$R$8:$R$591,D99,'1_stopień'!$AA$8:$AA$591,"CKZ Kłodzko")</f>
        <v>0</v>
      </c>
      <c r="P99" s="395">
        <f>SUMIFS('1_stopień'!$V$8:$V$591,'1_stopień'!$R$8:$R$591,D99,'1_stopień'!$AA$8:$AA$591,"CKZ Kłodzko")</f>
        <v>0</v>
      </c>
      <c r="Q99" s="394">
        <f>SUMIFS('1_stopień'!$U$8:$U$591,'1_stopień'!$R$8:$R$591,D99,'1_stopień'!$AA$8:$AA$591,"CKZ Legnica")</f>
        <v>0</v>
      </c>
      <c r="R99" s="395">
        <f>SUMIFS('1_stopień'!$V$8:$V$591,'1_stopień'!$R$8:$R$591,D99,'1_stopień'!$AA$8:$AA$591,"CKZ Legnica")</f>
        <v>0</v>
      </c>
      <c r="S99" s="394">
        <f>SUMIFS('1_stopień'!$U$8:$U$591,'1_stopień'!$R$8:$R$591,D99,'1_stopień'!$AA$8:$AA$591,"CKZ Oleśnica")</f>
        <v>0</v>
      </c>
      <c r="T99" s="395">
        <f>SUMIFS('1_stopień'!$V$8:$V$591,'1_stopień'!$R$8:$R$591,D99,'1_stopień'!$AA$8:$AA$591,"CKZ Oleśnica")</f>
        <v>0</v>
      </c>
      <c r="U99" s="394">
        <f>SUMIFS('1_stopień'!$U$8:$U$591,'1_stopień'!$R$8:$R$591,D99,'1_stopień'!$AA$8:$AA$591,"CKZ Świdnica")</f>
        <v>0</v>
      </c>
      <c r="V99" s="395">
        <f>SUMIFS('1_stopień'!$V$8:$V$591,'1_stopień'!$R$8:$R$591,D99,'1_stopień'!$AA$8:$AA$591,"CKZ Świdnica")</f>
        <v>0</v>
      </c>
      <c r="W99" s="394">
        <f>SUMIFS('1_stopień'!$U$8:$U$591,'1_stopień'!$R$8:$R$591,D99,'1_stopień'!$AA$8:$AA$591,"CKZ Wołów")</f>
        <v>0</v>
      </c>
      <c r="X99" s="395">
        <f>SUMIFS('1_stopień'!$V$8:$V$591,'1_stopień'!$R$8:$R$591,D99,'1_stopień'!$AA$8:$AA$591,"CKZ Wołów")</f>
        <v>0</v>
      </c>
      <c r="Y99" s="394">
        <f>SUMIFS('1_stopień'!$U$8:$U$591,'1_stopień'!$R$8:$R$591,D99,'1_stopień'!$AA$8:$AA$591,"CKZ Ziębice")</f>
        <v>0</v>
      </c>
      <c r="Z99" s="395">
        <f>SUMIFS('1_stopień'!$V$8:$V$591,'1_stopień'!$R$8:$R$591,D99,'1_stopień'!$AA$8:$AA$591,"CKZ Ziębice")</f>
        <v>0</v>
      </c>
      <c r="AA99" s="394">
        <f>SUMIFS('1_stopień'!$U$8:$U$591,'1_stopień'!$R$8:$R$591,D99,'1_stopień'!$AA$8:$AA$591,"CKZ Dobrodzień")</f>
        <v>0</v>
      </c>
      <c r="AB99" s="395">
        <f>SUMIFS('1_stopień'!$V$8:$V$591,'1_stopień'!$R$8:$R$591,D99,'1_stopień'!$AA$8:$AA$591,"CKZ Dobrodzień")</f>
        <v>0</v>
      </c>
      <c r="AC99" s="394">
        <f>SUMIFS('1_stopień'!$U$8:$U$591,'1_stopień'!$R$8:$R$591,D99,'1_stopień'!$AA$8:$AA$591,"TOYOTA")</f>
        <v>0</v>
      </c>
      <c r="AD99" s="395">
        <f>SUMIFS('1_stopień'!$V$8:$V$591,'1_stopień'!$R$8:$R$591,D99,'1_stopień'!$AA$8:$AA$591,"TOYOTA")</f>
        <v>0</v>
      </c>
      <c r="AE99" s="394">
        <f>SUMIFS('1_stopień'!$U$8:$U$591,'1_stopień'!$R$8:$R$591,D99,'1_stopień'!$AA$8:$AA$591,"CKZ Kędzierzyn-Koźle")</f>
        <v>0</v>
      </c>
      <c r="AF99" s="395">
        <f>SUMIFS('1_stopień'!$V$8:$V$591,'1_stopień'!$R$8:$R$591,D99,'1_stopień'!$AA$8:$AA$591,"CKZ Kędzierzyn-Koźle")</f>
        <v>0</v>
      </c>
      <c r="AG99" s="394">
        <f>SUMIFS('1_stopień'!$U$8:$U$591,'1_stopień'!$R$8:$R$591,D99,'1_stopień'!$AA$8:$AA$591,"ZSB Bolesławiec")</f>
        <v>0</v>
      </c>
      <c r="AH99" s="395">
        <f>SUMIFS('1_stopień'!$V$8:$V$591,'1_stopień'!$R$8:$R$591,D99,'1_stopień'!$AA$8:$AA$591,"ZSB Bolesławiec")</f>
        <v>0</v>
      </c>
      <c r="AI99" s="394">
        <f>SUMIFS('1_stopień'!$U$8:$U$591,'1_stopień'!$R$8:$R$591,D99,'1_stopień'!$AA$8:$AA$591,"CKZ Krotoszyn")</f>
        <v>0</v>
      </c>
      <c r="AJ99" s="395">
        <f>SUMIFS('1_stopień'!$V$8:$V$591,'1_stopień'!$R$8:$R$591,D99,'1_stopień'!$AA$8:$AA$591,"CKZ Krotoszyn")</f>
        <v>0</v>
      </c>
      <c r="AK99" s="394">
        <f>SUMIFS('1_stopień'!$U$8:$U$591,'1_stopień'!$R$8:$R$591,D99,'1_stopień'!$AA$8:$AA$591,"CKZ Olkusz")</f>
        <v>0</v>
      </c>
      <c r="AL99" s="395">
        <f>SUMIFS('1_stopień'!$V$8:$V$591,'1_stopień'!$R$8:$R$591,D99,'1_stopień'!$AA$8:$AA$591,"CKZ Olkusz")</f>
        <v>0</v>
      </c>
      <c r="AM99" s="394">
        <f>SUMIFS('1_stopień'!$U$8:$U$591,'1_stopień'!$R$8:$R$591,D99,'1_stopień'!$AA$8:$AA$591,"CKZ Wschowa")</f>
        <v>0</v>
      </c>
      <c r="AN99" s="395">
        <f>SUMIFS('1_stopień'!$V$8:$V$591,'1_stopień'!$R$8:$R$591,D99,'1_stopień'!$AA$8:$AA$591,"CKZ Wschowa")</f>
        <v>0</v>
      </c>
      <c r="AO99" s="394">
        <f>SUMIFS('1_stopień'!$U$8:$U$591,'1_stopień'!$R$8:$R$591,D99,'1_stopień'!$AA$8:$AA$591,"CKZ Zielona Góra")</f>
        <v>0</v>
      </c>
      <c r="AP99" s="395">
        <f>SUMIFS('1_stopień'!$V$8:$V$591,'1_stopień'!$R$8:$R$591,D99,'1_stopień'!$AA$8:$AA$591,"CKZ Zielona Góra")</f>
        <v>0</v>
      </c>
      <c r="AQ99" s="394">
        <f>SUMIFS('1_stopień'!$U$8:$U$591,'1_stopień'!$R$8:$R$591,D99,'1_stopień'!$AA$8:$AA$591,"Rzemieślnicza Wałbrzych")</f>
        <v>0</v>
      </c>
      <c r="AR99" s="395">
        <f>SUMIFS('1_stopień'!$V$8:$V$591,'1_stopień'!$R$8:$R$591,D99,'1_stopień'!$AA$8:$AA$591,"Rzemieślnicza Wałbrzych")</f>
        <v>0</v>
      </c>
      <c r="AS99" s="394">
        <f>SUMIFS('1_stopień'!$U$8:$U$591,'1_stopień'!$R$8:$R$591,D99,'1_stopień'!$AA$8:$AA$591,"CKZ Mosina")</f>
        <v>0</v>
      </c>
      <c r="AT99" s="395">
        <f>SUMIFS('1_stopień'!$V$8:$V$591,'1_stopień'!$R$8:$R$591,D99,'1_stopień'!$AA$8:$AA$591,"CKZ Mosina")</f>
        <v>0</v>
      </c>
      <c r="AU99" s="394">
        <f>SUMIFS('1_stopień'!$U$8:$U$591,'1_stopień'!$R$8:$R$591,D99,'1_stopień'!$AA$8:$AA$591,"CKZ Słupsk")</f>
        <v>0</v>
      </c>
      <c r="AV99" s="395">
        <f>SUMIFS('1_stopień'!$V$8:$V$591,'1_stopień'!$R$8:$R$591,D99,'1_stopień'!$AA$8:$AA$591,"CKZ Słupsk")</f>
        <v>0</v>
      </c>
      <c r="AW99" s="394">
        <f>SUMIFS('1_stopień'!$U$8:$U$591,'1_stopień'!$R$8:$R$591,D99,'1_stopień'!$AA$8:$AA$591,"CKZ Opole")</f>
        <v>0</v>
      </c>
      <c r="AX99" s="395">
        <f>SUMIFS('1_stopień'!$V$8:$V$591,'1_stopień'!$R$8:$R$591,D99,'1_stopień'!$AA$8:$AA$591,"CKZ Opole")</f>
        <v>0</v>
      </c>
      <c r="AY99" s="394">
        <f>SUMIFS('1_stopień'!$U$8:$U$591,'1_stopień'!$R$8:$R$591,D99,'1_stopień'!$AA$8:$AA$591,"CKZ Nowy Targ")</f>
        <v>0</v>
      </c>
      <c r="AZ99" s="395">
        <f>SUMIFS('1_stopień'!$V$8:$V$591,'1_stopień'!$R$8:$R$591,D99,'1_stopień'!$AA$8:$AA$591,"CKZ Nowy Targ")</f>
        <v>0</v>
      </c>
      <c r="BA99" s="394">
        <f>SUMIFS('1_stopień'!$U$8:$U$591,'1_stopień'!$R$8:$R$591,D99,'1_stopień'!$AA$8:$AA$591,"Brzeg Dolny")</f>
        <v>0</v>
      </c>
      <c r="BB99" s="395">
        <f>SUMIFS('1_stopień'!$V$8:$V$591,'1_stopień'!$R$8:$R$591,D99,'1_stopień'!$AA$8:$AA$591,"Brzeg Dolny")</f>
        <v>0</v>
      </c>
      <c r="BC99" s="394">
        <f>SUMIFS('1_stopień'!$U$8:$U$591,'1_stopień'!$R$8:$R$591,D99,'1_stopień'!$AA$8:$AA$591,"CKZ Gniezno")</f>
        <v>0</v>
      </c>
      <c r="BD99" s="395">
        <f>SUMIFS('1_stopień'!$V$8:$V$591,'1_stopień'!$R$8:$R$591,D99,'1_stopień'!$AA$8:$AA$591,"CKZ Gniezno")</f>
        <v>0</v>
      </c>
      <c r="BE99" s="394">
        <f>SUMIFS('1_stopień'!$U$8:$U$591,'1_stopień'!$R$8:$R$591,D99,'1_stopień'!$AA$8:$AA$591,"CKZ Dębica")</f>
        <v>0</v>
      </c>
      <c r="BF99" s="395">
        <f>SUMIFS('1_stopień'!$V$8:$V$591,'1_stopień'!$R$8:$R$591,D99,'1_stopień'!$AA$8:$AA$591,"CKZ Dębicaica")</f>
        <v>0</v>
      </c>
      <c r="BG99" s="394">
        <f>SUMIFS('1_stopień'!$U$8:$U$591,'1_stopień'!$R$8:$R$591,D99,'1_stopień'!$AA$8:$AA$591,"CKZ Gliwice")</f>
        <v>0</v>
      </c>
      <c r="BH99" s="395">
        <f>SUMIFS('1_stopień'!$V$8:$V$591,'1_stopień'!$R$8:$R$591,D99,'1_stopień'!$AA$8:$AA$591,"CKZ Gliwice")</f>
        <v>0</v>
      </c>
      <c r="BI99" s="394">
        <f>SUMIFS('1_stopień'!$U$8:$U$591,'1_stopień'!$R$8:$R$591,D99,'1_stopień'!$AA$8:$AA$591,"szkoła")</f>
        <v>0</v>
      </c>
      <c r="BJ99" s="392">
        <f t="shared" si="4"/>
        <v>0</v>
      </c>
      <c r="BK99" s="182">
        <f t="shared" si="5"/>
        <v>0</v>
      </c>
    </row>
    <row r="100" spans="2:63" ht="33.75" hidden="1">
      <c r="B100" s="17" t="s">
        <v>548</v>
      </c>
      <c r="C100" s="18">
        <v>721406</v>
      </c>
      <c r="D100" s="18" t="s">
        <v>1038</v>
      </c>
      <c r="E100" s="17" t="s">
        <v>629</v>
      </c>
      <c r="F100" s="397">
        <f>SUMIF('1_stopień'!R$8:R$591,D100,'1_stopień'!U$8:U$591)</f>
        <v>0</v>
      </c>
      <c r="G100" s="394">
        <f>SUMIFS('1_stopień'!$U$8:$U$591,'1_stopień'!$R$8:$R$591,D100,'1_stopień'!$AA$8:$AA$591,"CKZ Bielawa")</f>
        <v>0</v>
      </c>
      <c r="H100" s="396">
        <f>SUMIFS('1_stopień'!$V$8:$V$591,'1_stopień'!$R$8:$R$591,D100,'1_stopień'!$AA$8:$AA$591,"CKZ Bielawa")</f>
        <v>0</v>
      </c>
      <c r="I100" s="394">
        <f>SUMIFS('1_stopień'!$U$8:$U$591,'1_stopień'!$R$8:$R$591,D100,'1_stopień'!$AA$8:$AA$591,"GCKZ Głogów")</f>
        <v>0</v>
      </c>
      <c r="J100" s="395">
        <f>SUMIFS('1_stopień'!$V$8:$V$591,'1_stopień'!$R$8:$R$591,D100,'1_stopień'!$AA$8:$AA$591,"GCKZ Głogów")</f>
        <v>0</v>
      </c>
      <c r="K100" s="394">
        <f>SUMIFS('1_stopień'!$U$8:$U$591,'1_stopień'!$R$8:$R$591,D100,'1_stopień'!$AA$8:$AA$591,"Jelenia Góra")</f>
        <v>0</v>
      </c>
      <c r="L100" s="395">
        <f>SUMIFS('1_stopień'!$V$8:$V$591,'1_stopień'!$R$8:$R$591,D100,'1_stopień'!$AA$8:$AA$591,"Jelenia Góra")</f>
        <v>0</v>
      </c>
      <c r="M100" s="394">
        <f>SUMIFS('1_stopień'!$U$8:$U$591,'1_stopień'!$R$8:$R$591,D100,'1_stopień'!$AA$8:$AA$591,"CKZ Wodzisław Śląski")</f>
        <v>0</v>
      </c>
      <c r="N100" s="395">
        <f>SUMIFS('1_stopień'!$V$8:$V$591,'1_stopień'!$R$8:$R$591,D100,'1_stopień'!$AA$8:$AA$591,"CKZ Wodzisłąw Śląski")</f>
        <v>0</v>
      </c>
      <c r="O100" s="394">
        <f>SUMIFS('1_stopień'!$U$8:$U$591,'1_stopień'!$R$8:$R$591,D100,'1_stopień'!$AA$8:$AA$591,"CKZ Kłodzko")</f>
        <v>0</v>
      </c>
      <c r="P100" s="395">
        <f>SUMIFS('1_stopień'!$V$8:$V$591,'1_stopień'!$R$8:$R$591,D100,'1_stopień'!$AA$8:$AA$591,"CKZ Kłodzko")</f>
        <v>0</v>
      </c>
      <c r="Q100" s="394">
        <f>SUMIFS('1_stopień'!$U$8:$U$591,'1_stopień'!$R$8:$R$591,D100,'1_stopień'!$AA$8:$AA$591,"CKZ Legnica")</f>
        <v>0</v>
      </c>
      <c r="R100" s="395">
        <f>SUMIFS('1_stopień'!$V$8:$V$591,'1_stopień'!$R$8:$R$591,D100,'1_stopień'!$AA$8:$AA$591,"CKZ Legnica")</f>
        <v>0</v>
      </c>
      <c r="S100" s="394">
        <f>SUMIFS('1_stopień'!$U$8:$U$591,'1_stopień'!$R$8:$R$591,D100,'1_stopień'!$AA$8:$AA$591,"CKZ Oleśnica")</f>
        <v>0</v>
      </c>
      <c r="T100" s="395">
        <f>SUMIFS('1_stopień'!$V$8:$V$591,'1_stopień'!$R$8:$R$591,D100,'1_stopień'!$AA$8:$AA$591,"CKZ Oleśnica")</f>
        <v>0</v>
      </c>
      <c r="U100" s="394">
        <f>SUMIFS('1_stopień'!$U$8:$U$591,'1_stopień'!$R$8:$R$591,D100,'1_stopień'!$AA$8:$AA$591,"CKZ Świdnica")</f>
        <v>0</v>
      </c>
      <c r="V100" s="395">
        <f>SUMIFS('1_stopień'!$V$8:$V$591,'1_stopień'!$R$8:$R$591,D100,'1_stopień'!$AA$8:$AA$591,"CKZ Świdnica")</f>
        <v>0</v>
      </c>
      <c r="W100" s="394">
        <f>SUMIFS('1_stopień'!$U$8:$U$591,'1_stopień'!$R$8:$R$591,D100,'1_stopień'!$AA$8:$AA$591,"CKZ Wołów")</f>
        <v>0</v>
      </c>
      <c r="X100" s="395">
        <f>SUMIFS('1_stopień'!$V$8:$V$591,'1_stopień'!$R$8:$R$591,D100,'1_stopień'!$AA$8:$AA$591,"CKZ Wołów")</f>
        <v>0</v>
      </c>
      <c r="Y100" s="394">
        <f>SUMIFS('1_stopień'!$U$8:$U$591,'1_stopień'!$R$8:$R$591,D100,'1_stopień'!$AA$8:$AA$591,"CKZ Ziębice")</f>
        <v>0</v>
      </c>
      <c r="Z100" s="395">
        <f>SUMIFS('1_stopień'!$V$8:$V$591,'1_stopień'!$R$8:$R$591,D100,'1_stopień'!$AA$8:$AA$591,"CKZ Ziębice")</f>
        <v>0</v>
      </c>
      <c r="AA100" s="394">
        <f>SUMIFS('1_stopień'!$U$8:$U$591,'1_stopień'!$R$8:$R$591,D100,'1_stopień'!$AA$8:$AA$591,"CKZ Dobrodzień")</f>
        <v>0</v>
      </c>
      <c r="AB100" s="395">
        <f>SUMIFS('1_stopień'!$V$8:$V$591,'1_stopień'!$R$8:$R$591,D100,'1_stopień'!$AA$8:$AA$591,"CKZ Dobrodzień")</f>
        <v>0</v>
      </c>
      <c r="AC100" s="394">
        <f>SUMIFS('1_stopień'!$U$8:$U$591,'1_stopień'!$R$8:$R$591,D100,'1_stopień'!$AA$8:$AA$591,"TOYOTA")</f>
        <v>0</v>
      </c>
      <c r="AD100" s="395">
        <f>SUMIFS('1_stopień'!$V$8:$V$591,'1_stopień'!$R$8:$R$591,D100,'1_stopień'!$AA$8:$AA$591,"TOYOTA")</f>
        <v>0</v>
      </c>
      <c r="AE100" s="394">
        <f>SUMIFS('1_stopień'!$U$8:$U$591,'1_stopień'!$R$8:$R$591,D100,'1_stopień'!$AA$8:$AA$591,"CKZ Kędzierzyn-Koźle")</f>
        <v>0</v>
      </c>
      <c r="AF100" s="395">
        <f>SUMIFS('1_stopień'!$V$8:$V$591,'1_stopień'!$R$8:$R$591,D100,'1_stopień'!$AA$8:$AA$591,"CKZ Kędzierzyn-Koźle")</f>
        <v>0</v>
      </c>
      <c r="AG100" s="394">
        <f>SUMIFS('1_stopień'!$U$8:$U$591,'1_stopień'!$R$8:$R$591,D100,'1_stopień'!$AA$8:$AA$591,"ZSB Bolesławiec")</f>
        <v>0</v>
      </c>
      <c r="AH100" s="395">
        <f>SUMIFS('1_stopień'!$V$8:$V$591,'1_stopień'!$R$8:$R$591,D100,'1_stopień'!$AA$8:$AA$591,"ZSB Bolesławiec")</f>
        <v>0</v>
      </c>
      <c r="AI100" s="394">
        <f>SUMIFS('1_stopień'!$U$8:$U$591,'1_stopień'!$R$8:$R$591,D100,'1_stopień'!$AA$8:$AA$591,"CKZ Krotoszyn")</f>
        <v>0</v>
      </c>
      <c r="AJ100" s="395">
        <f>SUMIFS('1_stopień'!$V$8:$V$591,'1_stopień'!$R$8:$R$591,D100,'1_stopień'!$AA$8:$AA$591,"CKZ Krotoszyn")</f>
        <v>0</v>
      </c>
      <c r="AK100" s="394">
        <f>SUMIFS('1_stopień'!$U$8:$U$591,'1_stopień'!$R$8:$R$591,D100,'1_stopień'!$AA$8:$AA$591,"CKZ Olkusz")</f>
        <v>0</v>
      </c>
      <c r="AL100" s="395">
        <f>SUMIFS('1_stopień'!$V$8:$V$591,'1_stopień'!$R$8:$R$591,D100,'1_stopień'!$AA$8:$AA$591,"CKZ Olkusz")</f>
        <v>0</v>
      </c>
      <c r="AM100" s="394">
        <f>SUMIFS('1_stopień'!$U$8:$U$591,'1_stopień'!$R$8:$R$591,D100,'1_stopień'!$AA$8:$AA$591,"CKZ Wschowa")</f>
        <v>0</v>
      </c>
      <c r="AN100" s="395">
        <f>SUMIFS('1_stopień'!$V$8:$V$591,'1_stopień'!$R$8:$R$591,D100,'1_stopień'!$AA$8:$AA$591,"CKZ Wschowa")</f>
        <v>0</v>
      </c>
      <c r="AO100" s="394">
        <f>SUMIFS('1_stopień'!$U$8:$U$591,'1_stopień'!$R$8:$R$591,D100,'1_stopień'!$AA$8:$AA$591,"CKZ Zielona Góra")</f>
        <v>0</v>
      </c>
      <c r="AP100" s="395">
        <f>SUMIFS('1_stopień'!$V$8:$V$591,'1_stopień'!$R$8:$R$591,D100,'1_stopień'!$AA$8:$AA$591,"CKZ Zielona Góra")</f>
        <v>0</v>
      </c>
      <c r="AQ100" s="394">
        <f>SUMIFS('1_stopień'!$U$8:$U$591,'1_stopień'!$R$8:$R$591,D100,'1_stopień'!$AA$8:$AA$591,"Rzemieślnicza Wałbrzych")</f>
        <v>0</v>
      </c>
      <c r="AR100" s="395">
        <f>SUMIFS('1_stopień'!$V$8:$V$591,'1_stopień'!$R$8:$R$591,D100,'1_stopień'!$AA$8:$AA$591,"Rzemieślnicza Wałbrzych")</f>
        <v>0</v>
      </c>
      <c r="AS100" s="394">
        <f>SUMIFS('1_stopień'!$U$8:$U$591,'1_stopień'!$R$8:$R$591,D100,'1_stopień'!$AA$8:$AA$591,"CKZ Mosina")</f>
        <v>0</v>
      </c>
      <c r="AT100" s="395">
        <f>SUMIFS('1_stopień'!$V$8:$V$591,'1_stopień'!$R$8:$R$591,D100,'1_stopień'!$AA$8:$AA$591,"CKZ Mosina")</f>
        <v>0</v>
      </c>
      <c r="AU100" s="394">
        <f>SUMIFS('1_stopień'!$U$8:$U$591,'1_stopień'!$R$8:$R$591,D100,'1_stopień'!$AA$8:$AA$591,"CKZ Słupsk")</f>
        <v>0</v>
      </c>
      <c r="AV100" s="395">
        <f>SUMIFS('1_stopień'!$V$8:$V$591,'1_stopień'!$R$8:$R$591,D100,'1_stopień'!$AA$8:$AA$591,"CKZ Słupsk")</f>
        <v>0</v>
      </c>
      <c r="AW100" s="394">
        <f>SUMIFS('1_stopień'!$U$8:$U$591,'1_stopień'!$R$8:$R$591,D100,'1_stopień'!$AA$8:$AA$591,"CKZ Opole")</f>
        <v>0</v>
      </c>
      <c r="AX100" s="395">
        <f>SUMIFS('1_stopień'!$V$8:$V$591,'1_stopień'!$R$8:$R$591,D100,'1_stopień'!$AA$8:$AA$591,"CKZ Opole")</f>
        <v>0</v>
      </c>
      <c r="AY100" s="394">
        <f>SUMIFS('1_stopień'!$U$8:$U$591,'1_stopień'!$R$8:$R$591,D100,'1_stopień'!$AA$8:$AA$591,"CKZ Nowy Targ")</f>
        <v>0</v>
      </c>
      <c r="AZ100" s="395">
        <f>SUMIFS('1_stopień'!$V$8:$V$591,'1_stopień'!$R$8:$R$591,D100,'1_stopień'!$AA$8:$AA$591,"CKZ Nowy Targ")</f>
        <v>0</v>
      </c>
      <c r="BA100" s="394">
        <f>SUMIFS('1_stopień'!$U$8:$U$591,'1_stopień'!$R$8:$R$591,D100,'1_stopień'!$AA$8:$AA$591,"Brzeg Dolny")</f>
        <v>0</v>
      </c>
      <c r="BB100" s="395">
        <f>SUMIFS('1_stopień'!$V$8:$V$591,'1_stopień'!$R$8:$R$591,D100,'1_stopień'!$AA$8:$AA$591,"Brzeg Dolny")</f>
        <v>0</v>
      </c>
      <c r="BC100" s="394">
        <f>SUMIFS('1_stopień'!$U$8:$U$591,'1_stopień'!$R$8:$R$591,D100,'1_stopień'!$AA$8:$AA$591,"CKZ Gniezno")</f>
        <v>0</v>
      </c>
      <c r="BD100" s="395">
        <f>SUMIFS('1_stopień'!$V$8:$V$591,'1_stopień'!$R$8:$R$591,D100,'1_stopień'!$AA$8:$AA$591,"CKZ Gniezno")</f>
        <v>0</v>
      </c>
      <c r="BE100" s="394">
        <f>SUMIFS('1_stopień'!$U$8:$U$591,'1_stopień'!$R$8:$R$591,D100,'1_stopień'!$AA$8:$AA$591,"CKZ Dębica")</f>
        <v>0</v>
      </c>
      <c r="BF100" s="395">
        <f>SUMIFS('1_stopień'!$V$8:$V$591,'1_stopień'!$R$8:$R$591,D100,'1_stopień'!$AA$8:$AA$591,"CKZ Dębicaica")</f>
        <v>0</v>
      </c>
      <c r="BG100" s="394">
        <f>SUMIFS('1_stopień'!$U$8:$U$591,'1_stopień'!$R$8:$R$591,D100,'1_stopień'!$AA$8:$AA$591,"CKZ Gliwice")</f>
        <v>0</v>
      </c>
      <c r="BH100" s="395">
        <f>SUMIFS('1_stopień'!$V$8:$V$591,'1_stopień'!$R$8:$R$591,D100,'1_stopień'!$AA$8:$AA$591,"CKZ Gliwice")</f>
        <v>0</v>
      </c>
      <c r="BI100" s="394">
        <f>SUMIFS('1_stopień'!$U$8:$U$591,'1_stopień'!$R$8:$R$591,D100,'1_stopień'!$AA$8:$AA$591,"szkoła")</f>
        <v>0</v>
      </c>
      <c r="BJ100" s="392">
        <f t="shared" si="4"/>
        <v>0</v>
      </c>
      <c r="BK100" s="182">
        <f t="shared" si="5"/>
        <v>0</v>
      </c>
    </row>
    <row r="101" spans="2:63" hidden="1">
      <c r="BJ101" s="221">
        <f>SUM(BJ6:BJ100)</f>
        <v>2315</v>
      </c>
      <c r="BK101" s="202">
        <f>SUM(BK6:BK100)</f>
        <v>867</v>
      </c>
    </row>
    <row r="102" spans="2:63" hidden="1">
      <c r="F102" s="2"/>
      <c r="G102" s="74">
        <f>SUM(G6:G100)</f>
        <v>46</v>
      </c>
      <c r="H102" s="242">
        <f t="shared" ref="H102:BI102" si="6">SUM(H6:H100)</f>
        <v>13</v>
      </c>
      <c r="I102" s="74">
        <f t="shared" si="6"/>
        <v>34</v>
      </c>
      <c r="J102" s="242">
        <f t="shared" si="6"/>
        <v>1</v>
      </c>
      <c r="K102" s="74">
        <f t="shared" si="6"/>
        <v>1</v>
      </c>
      <c r="L102" s="242">
        <f t="shared" si="6"/>
        <v>0</v>
      </c>
      <c r="M102" s="74">
        <f t="shared" si="6"/>
        <v>0</v>
      </c>
      <c r="N102" s="242">
        <f t="shared" si="6"/>
        <v>0</v>
      </c>
      <c r="O102" s="74">
        <f t="shared" si="6"/>
        <v>169</v>
      </c>
      <c r="P102" s="242">
        <f t="shared" si="6"/>
        <v>88</v>
      </c>
      <c r="Q102" s="74">
        <f t="shared" si="6"/>
        <v>266</v>
      </c>
      <c r="R102" s="242">
        <f t="shared" si="6"/>
        <v>185</v>
      </c>
      <c r="S102" s="74">
        <f t="shared" si="6"/>
        <v>470</v>
      </c>
      <c r="T102" s="242">
        <f t="shared" si="6"/>
        <v>137</v>
      </c>
      <c r="U102" s="74">
        <f t="shared" si="6"/>
        <v>484</v>
      </c>
      <c r="V102" s="242">
        <f t="shared" si="6"/>
        <v>147</v>
      </c>
      <c r="W102" s="74">
        <f t="shared" si="6"/>
        <v>116</v>
      </c>
      <c r="X102" s="242">
        <f t="shared" si="6"/>
        <v>35</v>
      </c>
      <c r="Y102" s="74">
        <f t="shared" si="6"/>
        <v>206</v>
      </c>
      <c r="Z102" s="242">
        <f t="shared" si="6"/>
        <v>104</v>
      </c>
      <c r="AA102" s="74">
        <f t="shared" si="6"/>
        <v>0</v>
      </c>
      <c r="AB102" s="242">
        <f t="shared" si="6"/>
        <v>0</v>
      </c>
      <c r="AC102" s="74">
        <f t="shared" si="6"/>
        <v>21</v>
      </c>
      <c r="AD102" s="242">
        <f t="shared" si="6"/>
        <v>4</v>
      </c>
      <c r="AE102" s="74">
        <f t="shared" si="6"/>
        <v>18</v>
      </c>
      <c r="AF102" s="242">
        <f t="shared" si="6"/>
        <v>6</v>
      </c>
      <c r="AG102" s="74">
        <f t="shared" si="6"/>
        <v>37</v>
      </c>
      <c r="AH102" s="242">
        <f t="shared" si="6"/>
        <v>29</v>
      </c>
      <c r="AI102" s="74">
        <f t="shared" si="6"/>
        <v>91</v>
      </c>
      <c r="AJ102" s="242">
        <f t="shared" si="6"/>
        <v>38</v>
      </c>
      <c r="AK102" s="74">
        <f t="shared" si="6"/>
        <v>23</v>
      </c>
      <c r="AL102" s="242">
        <f t="shared" si="6"/>
        <v>19</v>
      </c>
      <c r="AM102" s="74">
        <f t="shared" si="6"/>
        <v>222</v>
      </c>
      <c r="AN102" s="242">
        <f t="shared" si="6"/>
        <v>27</v>
      </c>
      <c r="AO102" s="74">
        <f t="shared" si="6"/>
        <v>24</v>
      </c>
      <c r="AP102" s="242">
        <f t="shared" si="6"/>
        <v>12</v>
      </c>
      <c r="AQ102" s="74">
        <f t="shared" si="6"/>
        <v>63</v>
      </c>
      <c r="AR102" s="242">
        <f t="shared" si="6"/>
        <v>20</v>
      </c>
      <c r="AS102" s="74">
        <f t="shared" si="6"/>
        <v>0</v>
      </c>
      <c r="AT102" s="242">
        <f t="shared" si="6"/>
        <v>0</v>
      </c>
      <c r="AU102" s="74">
        <f t="shared" si="6"/>
        <v>0</v>
      </c>
      <c r="AV102" s="242">
        <f t="shared" si="6"/>
        <v>0</v>
      </c>
      <c r="AW102" s="74">
        <f t="shared" si="6"/>
        <v>4</v>
      </c>
      <c r="AX102" s="242">
        <f t="shared" si="6"/>
        <v>2</v>
      </c>
      <c r="AY102" s="74">
        <f t="shared" si="6"/>
        <v>0</v>
      </c>
      <c r="AZ102" s="242">
        <f t="shared" si="6"/>
        <v>0</v>
      </c>
      <c r="BA102" s="74">
        <f t="shared" si="6"/>
        <v>0</v>
      </c>
      <c r="BB102" s="242">
        <f t="shared" si="6"/>
        <v>0</v>
      </c>
      <c r="BC102" s="74">
        <f t="shared" si="6"/>
        <v>0</v>
      </c>
      <c r="BD102" s="242">
        <f t="shared" si="6"/>
        <v>0</v>
      </c>
      <c r="BE102" s="74">
        <f t="shared" si="6"/>
        <v>7</v>
      </c>
      <c r="BF102" s="242">
        <f t="shared" si="6"/>
        <v>0</v>
      </c>
      <c r="BG102" s="74">
        <f t="shared" si="6"/>
        <v>1</v>
      </c>
      <c r="BH102" s="242">
        <f t="shared" si="6"/>
        <v>0</v>
      </c>
      <c r="BI102" s="74">
        <f t="shared" si="6"/>
        <v>12</v>
      </c>
      <c r="BJ102" s="252">
        <f>SUM(G102,I102,K102,M102,O102,Q102,S102,U102,W102,Y102,AA102,AC102,AE102,AG102,AI102,AK102,AM102,AO102,AQ102,AS102,AU102,AW102,AY102,BA102,BC102,BI102)</f>
        <v>2307</v>
      </c>
      <c r="BK102" s="253">
        <f>SUM(H102,J102,L102,N102,P102,R102,T102,V102,X102,Z102,AB102,AD102,AF102,AH102,AJ102,AL102,AN102,AP102,AR102,AT102,AV102,AX102,AZ102,BB102,BD102)</f>
        <v>867</v>
      </c>
    </row>
    <row r="103" spans="2:63"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  <c r="AC103" s="52"/>
      <c r="AD103" s="52"/>
      <c r="AE103" s="52"/>
      <c r="AF103" s="52"/>
      <c r="AG103" s="52"/>
      <c r="AH103" s="52"/>
      <c r="AI103" s="52"/>
      <c r="AJ103" s="52"/>
      <c r="AK103" s="52"/>
      <c r="AL103" s="52"/>
      <c r="AM103" s="52"/>
      <c r="AN103" s="52"/>
      <c r="AO103" s="52"/>
      <c r="AP103" s="52"/>
      <c r="AQ103" s="52"/>
      <c r="AR103" s="52"/>
      <c r="AS103" s="52"/>
      <c r="AT103" s="52"/>
      <c r="AU103" s="52"/>
      <c r="AV103" s="52"/>
      <c r="AW103" s="52"/>
      <c r="AX103" s="52"/>
      <c r="AY103" s="52"/>
      <c r="AZ103" s="52"/>
      <c r="BA103" s="52"/>
      <c r="BB103" s="52"/>
      <c r="BC103" s="52"/>
      <c r="BD103" s="52"/>
      <c r="BE103" s="52"/>
      <c r="BF103" s="52"/>
      <c r="BG103" s="52"/>
      <c r="BH103" s="52"/>
      <c r="BI103" s="52"/>
    </row>
    <row r="104" spans="2:63" ht="116.25" customHeight="1">
      <c r="G104" s="203" t="str">
        <f>G5</f>
        <v>Bielawa</v>
      </c>
      <c r="H104" s="207" t="str">
        <f t="shared" ref="H104:BI104" si="7">H5</f>
        <v>D-Bielawa</v>
      </c>
      <c r="I104" s="203" t="str">
        <f t="shared" si="7"/>
        <v>Głogów</v>
      </c>
      <c r="J104" s="207" t="str">
        <f t="shared" si="7"/>
        <v>D-Głogów</v>
      </c>
      <c r="K104" s="203" t="str">
        <f t="shared" si="7"/>
        <v>Jelenia Góra</v>
      </c>
      <c r="L104" s="207" t="str">
        <f t="shared" si="7"/>
        <v>D-Jelenia Góra</v>
      </c>
      <c r="M104" s="203" t="str">
        <f t="shared" si="7"/>
        <v>Wodzisław Śląski</v>
      </c>
      <c r="N104" s="207" t="str">
        <f t="shared" si="7"/>
        <v>D-Wodzisław Sląski</v>
      </c>
      <c r="O104" s="203" t="str">
        <f t="shared" si="7"/>
        <v>Kłodzko</v>
      </c>
      <c r="P104" s="207" t="str">
        <f t="shared" si="7"/>
        <v>D-Kłodzko</v>
      </c>
      <c r="Q104" s="203" t="str">
        <f t="shared" si="7"/>
        <v>Legnica</v>
      </c>
      <c r="R104" s="207" t="str">
        <f t="shared" si="7"/>
        <v>D-Legnica</v>
      </c>
      <c r="S104" s="203" t="str">
        <f t="shared" si="7"/>
        <v>Oleśnica</v>
      </c>
      <c r="T104" s="207" t="str">
        <f t="shared" si="7"/>
        <v>D-Oleśnica</v>
      </c>
      <c r="U104" s="203" t="str">
        <f t="shared" si="7"/>
        <v>Świdnica</v>
      </c>
      <c r="V104" s="207" t="str">
        <f t="shared" si="7"/>
        <v>D-Świdnica</v>
      </c>
      <c r="W104" s="203" t="str">
        <f t="shared" si="7"/>
        <v>Wołów</v>
      </c>
      <c r="X104" s="207" t="str">
        <f t="shared" si="7"/>
        <v>D-Wołów</v>
      </c>
      <c r="Y104" s="203" t="str">
        <f t="shared" si="7"/>
        <v>Ziębice</v>
      </c>
      <c r="Z104" s="207" t="str">
        <f t="shared" si="7"/>
        <v>D-Ziębice</v>
      </c>
      <c r="AA104" s="203" t="str">
        <f t="shared" si="7"/>
        <v>Dobrodzień</v>
      </c>
      <c r="AB104" s="207" t="str">
        <f t="shared" si="7"/>
        <v>D-Dobrodzień</v>
      </c>
      <c r="AC104" s="203" t="str">
        <f t="shared" si="7"/>
        <v>TOYOTA</v>
      </c>
      <c r="AD104" s="207" t="str">
        <f t="shared" si="7"/>
        <v>TOYOTA</v>
      </c>
      <c r="AE104" s="203" t="str">
        <f t="shared" si="7"/>
        <v>K. Koźle</v>
      </c>
      <c r="AF104" s="207" t="str">
        <f t="shared" si="7"/>
        <v>D-K.Koźle</v>
      </c>
      <c r="AG104" s="203" t="str">
        <f t="shared" si="7"/>
        <v>Bolesławiec</v>
      </c>
      <c r="AH104" s="207" t="str">
        <f t="shared" si="7"/>
        <v>D-Bolesławiec</v>
      </c>
      <c r="AI104" s="203" t="str">
        <f t="shared" si="7"/>
        <v>Krotoszyn</v>
      </c>
      <c r="AJ104" s="207" t="str">
        <f t="shared" si="7"/>
        <v>D-Krotoszyn</v>
      </c>
      <c r="AK104" s="203" t="str">
        <f t="shared" si="7"/>
        <v>Olkusz</v>
      </c>
      <c r="AL104" s="207" t="str">
        <f t="shared" si="7"/>
        <v>D-Olkusz</v>
      </c>
      <c r="AM104" s="203" t="str">
        <f t="shared" si="7"/>
        <v>Wschowa</v>
      </c>
      <c r="AN104" s="207" t="str">
        <f t="shared" si="7"/>
        <v>D-Wschowa</v>
      </c>
      <c r="AO104" s="203" t="str">
        <f t="shared" si="7"/>
        <v>Zielona Góra</v>
      </c>
      <c r="AP104" s="207" t="str">
        <f t="shared" si="7"/>
        <v>D-Zielona Góra</v>
      </c>
      <c r="AQ104" s="203" t="str">
        <f t="shared" si="7"/>
        <v>Rzemieślnicza</v>
      </c>
      <c r="AR104" s="207" t="str">
        <f t="shared" si="7"/>
        <v>D-Rzemieślnicza</v>
      </c>
      <c r="AS104" s="203" t="str">
        <f t="shared" si="7"/>
        <v>Mosina</v>
      </c>
      <c r="AT104" s="207" t="str">
        <f t="shared" si="7"/>
        <v>D-Mosina</v>
      </c>
      <c r="AU104" s="203" t="str">
        <f t="shared" si="7"/>
        <v>Słupsk</v>
      </c>
      <c r="AV104" s="207" t="str">
        <f t="shared" si="7"/>
        <v>D-Słupsk</v>
      </c>
      <c r="AW104" s="203" t="str">
        <f t="shared" si="7"/>
        <v>Opole</v>
      </c>
      <c r="AX104" s="207" t="str">
        <f t="shared" si="7"/>
        <v>D-Opole</v>
      </c>
      <c r="AY104" s="203" t="str">
        <f t="shared" si="7"/>
        <v>Nowy Targ</v>
      </c>
      <c r="AZ104" s="207" t="str">
        <f t="shared" si="7"/>
        <v>D_Nowy Targ</v>
      </c>
      <c r="BA104" s="203" t="str">
        <f t="shared" si="7"/>
        <v>Brzeg Dolny</v>
      </c>
      <c r="BB104" s="207" t="str">
        <f t="shared" si="7"/>
        <v>D-Brzeg Dolny</v>
      </c>
      <c r="BC104" s="203" t="str">
        <f t="shared" si="7"/>
        <v>Gniezno</v>
      </c>
      <c r="BD104" s="207" t="str">
        <f t="shared" si="7"/>
        <v>D-Gniezno</v>
      </c>
      <c r="BE104" s="203" t="s">
        <v>2146</v>
      </c>
      <c r="BF104" s="207" t="s">
        <v>2146</v>
      </c>
      <c r="BG104" s="203" t="s">
        <v>1983</v>
      </c>
      <c r="BH104" s="207" t="s">
        <v>2147</v>
      </c>
      <c r="BI104" s="203" t="str">
        <f t="shared" si="7"/>
        <v>konsulatacje szkoła</v>
      </c>
    </row>
    <row r="105" spans="2:63" ht="15.75" customHeight="1"/>
    <row r="107" spans="2:63" ht="15.75" customHeight="1"/>
    <row r="109" spans="2:63" ht="15.75" customHeight="1"/>
    <row r="115" ht="15.75" customHeight="1"/>
    <row r="117" ht="15.75" customHeight="1"/>
    <row r="119" ht="15.75" customHeight="1"/>
    <row r="122" ht="15.75" customHeight="1"/>
  </sheetData>
  <autoFilter ref="B5:BI102">
    <filterColumn colId="0">
      <filters>
        <filter val="Sprzedawca"/>
      </filters>
    </filterColumn>
  </autoFilter>
  <mergeCells count="3">
    <mergeCell ref="B3:B4"/>
    <mergeCell ref="C3:C4"/>
    <mergeCell ref="G3:BI3"/>
  </mergeCells>
  <pageMargins left="0.70866141732283472" right="0.70866141732283472" top="2.1259842519685042" bottom="0.74803149606299213" header="0.31496062992125984" footer="0.31496062992125984"/>
  <pageSetup paperSize="9" scale="21" orientation="portrait" r:id="rId1"/>
  <headerFooter>
    <oddHeader>&amp;CKuratorium Oświaty we Wrocławiu
Delegatura w Wałbrzychu
Aleja Wyzwolenia 22-24,   58 – 300 Wałbrzych
tel. 74 842 20 64  
e-mail: walbrzych@kowroc.pl
Wykaz zawodów
klasa 1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M109"/>
  <sheetViews>
    <sheetView view="pageBreakPreview" topLeftCell="A3" zoomScale="60" zoomScaleNormal="90" workbookViewId="0">
      <selection activeCell="B6" sqref="B6:AP103"/>
    </sheetView>
  </sheetViews>
  <sheetFormatPr defaultColWidth="9.140625" defaultRowHeight="15"/>
  <cols>
    <col min="2" max="2" width="45.7109375" customWidth="1"/>
    <col min="3" max="4" width="8.140625" style="4" hidden="1" customWidth="1"/>
    <col min="5" max="5" width="78.5703125" hidden="1" customWidth="1"/>
    <col min="6" max="6" width="11" hidden="1" customWidth="1"/>
    <col min="7" max="8" width="5.42578125" hidden="1" customWidth="1"/>
    <col min="9" max="10" width="6.42578125" hidden="1" customWidth="1"/>
    <col min="11" max="12" width="5.42578125" hidden="1" customWidth="1"/>
    <col min="13" max="14" width="6.140625" hidden="1" customWidth="1"/>
    <col min="15" max="16" width="5.5703125" hidden="1" customWidth="1"/>
    <col min="17" max="18" width="5" hidden="1" customWidth="1"/>
    <col min="19" max="20" width="4.42578125" hidden="1" customWidth="1"/>
    <col min="21" max="22" width="4.85546875" hidden="1" customWidth="1"/>
    <col min="23" max="24" width="4.42578125" hidden="1" customWidth="1"/>
    <col min="25" max="25" width="5.42578125" hidden="1" customWidth="1"/>
    <col min="26" max="26" width="4.28515625" hidden="1" customWidth="1"/>
    <col min="27" max="28" width="6" hidden="1" customWidth="1"/>
    <col min="29" max="30" width="6.140625" hidden="1" customWidth="1"/>
    <col min="31" max="32" width="4.28515625" hidden="1" customWidth="1"/>
    <col min="33" max="34" width="5.42578125" hidden="1" customWidth="1"/>
    <col min="35" max="36" width="4.42578125" hidden="1" customWidth="1"/>
    <col min="37" max="38" width="4.7109375" hidden="1" customWidth="1"/>
    <col min="39" max="40" width="5.42578125" hidden="1" customWidth="1"/>
    <col min="41" max="41" width="5" customWidth="1"/>
    <col min="42" max="42" width="5.7109375" customWidth="1"/>
    <col min="43" max="43" width="4.140625" hidden="1" customWidth="1"/>
    <col min="44" max="44" width="4" hidden="1" customWidth="1"/>
    <col min="45" max="62" width="4.140625" hidden="1" customWidth="1"/>
    <col min="63" max="65" width="9.140625" hidden="1" customWidth="1"/>
  </cols>
  <sheetData>
    <row r="1" spans="1:65">
      <c r="A1" s="15"/>
      <c r="B1" s="14">
        <f ca="1">NOW()</f>
        <v>45749.444103819442</v>
      </c>
    </row>
    <row r="2" spans="1:65" ht="214.5" customHeight="1"/>
    <row r="3" spans="1:65">
      <c r="B3" s="692" t="s">
        <v>482</v>
      </c>
      <c r="C3" s="693" t="s">
        <v>549</v>
      </c>
      <c r="D3" s="8"/>
      <c r="E3" s="5" t="s">
        <v>550</v>
      </c>
      <c r="F3" s="12" t="s">
        <v>552</v>
      </c>
      <c r="G3" s="695" t="s">
        <v>551</v>
      </c>
      <c r="H3" s="696"/>
      <c r="I3" s="696"/>
      <c r="J3" s="696"/>
      <c r="K3" s="696"/>
      <c r="L3" s="696"/>
      <c r="M3" s="696"/>
      <c r="N3" s="696"/>
      <c r="O3" s="696"/>
      <c r="P3" s="696"/>
      <c r="Q3" s="696"/>
      <c r="R3" s="696"/>
      <c r="S3" s="696"/>
      <c r="T3" s="696"/>
      <c r="U3" s="696"/>
      <c r="V3" s="696"/>
      <c r="W3" s="696"/>
      <c r="X3" s="696"/>
      <c r="Y3" s="696"/>
      <c r="Z3" s="696"/>
      <c r="AA3" s="696"/>
      <c r="AB3" s="696"/>
      <c r="AC3" s="696"/>
      <c r="AD3" s="696"/>
      <c r="AE3" s="696"/>
      <c r="AF3" s="696"/>
      <c r="AG3" s="696"/>
      <c r="AH3" s="696"/>
      <c r="AI3" s="696"/>
      <c r="AJ3" s="696"/>
      <c r="AK3" s="696"/>
      <c r="AL3" s="696"/>
      <c r="AM3" s="696"/>
      <c r="AN3" s="696"/>
      <c r="AO3" s="696"/>
      <c r="AP3" s="696"/>
      <c r="AQ3" s="696"/>
      <c r="AR3" s="696"/>
      <c r="AS3" s="696"/>
      <c r="AT3" s="696"/>
      <c r="AU3" s="696"/>
      <c r="AV3" s="696"/>
      <c r="AW3" s="696"/>
      <c r="AX3" s="696"/>
      <c r="AY3" s="696"/>
      <c r="AZ3" s="696"/>
      <c r="BA3" s="696"/>
      <c r="BB3" s="696"/>
      <c r="BC3" s="696"/>
      <c r="BD3" s="696"/>
      <c r="BE3" s="696"/>
      <c r="BF3" s="696"/>
      <c r="BG3" s="696"/>
      <c r="BH3" s="696"/>
      <c r="BI3" s="696"/>
      <c r="BJ3" s="696"/>
      <c r="BK3" s="697"/>
      <c r="BL3">
        <f>SUM(G6:BK100)-BM102</f>
        <v>2729</v>
      </c>
    </row>
    <row r="4" spans="1:65" ht="15" customHeight="1">
      <c r="B4" s="692"/>
      <c r="C4" s="693"/>
      <c r="D4" s="8"/>
      <c r="E4" s="6"/>
      <c r="F4" s="9"/>
      <c r="G4" s="13"/>
      <c r="H4" s="210" t="s">
        <v>2036</v>
      </c>
      <c r="I4" s="211"/>
      <c r="J4" s="212" t="s">
        <v>2036</v>
      </c>
      <c r="K4" s="211"/>
      <c r="L4" s="212" t="s">
        <v>2036</v>
      </c>
      <c r="M4" s="211"/>
      <c r="N4" s="212" t="s">
        <v>2036</v>
      </c>
      <c r="O4" s="213"/>
      <c r="P4" s="214" t="s">
        <v>2036</v>
      </c>
      <c r="Q4" s="213"/>
      <c r="R4" s="214" t="s">
        <v>2036</v>
      </c>
      <c r="S4" s="213"/>
      <c r="T4" s="214" t="s">
        <v>2036</v>
      </c>
      <c r="U4" s="213"/>
      <c r="V4" s="214" t="s">
        <v>2036</v>
      </c>
      <c r="W4" s="213"/>
      <c r="X4" s="214" t="s">
        <v>2036</v>
      </c>
      <c r="Y4" s="213"/>
      <c r="Z4" s="214" t="s">
        <v>2036</v>
      </c>
      <c r="AA4" s="213"/>
      <c r="AB4" s="214" t="s">
        <v>2036</v>
      </c>
      <c r="AC4" s="213"/>
      <c r="AD4" s="214" t="s">
        <v>2036</v>
      </c>
      <c r="AE4" s="213"/>
      <c r="AF4" s="214" t="s">
        <v>2036</v>
      </c>
      <c r="AG4" s="213"/>
      <c r="AH4" s="214" t="s">
        <v>2036</v>
      </c>
      <c r="AI4" s="213"/>
      <c r="AJ4" s="214" t="s">
        <v>2036</v>
      </c>
      <c r="AK4" s="213"/>
      <c r="AL4" s="214" t="s">
        <v>2036</v>
      </c>
      <c r="AM4" s="213"/>
      <c r="AN4" s="214" t="s">
        <v>2036</v>
      </c>
      <c r="AO4" s="213"/>
      <c r="AP4" s="215" t="s">
        <v>2036</v>
      </c>
      <c r="AQ4" s="216"/>
      <c r="AR4" s="215" t="s">
        <v>2036</v>
      </c>
      <c r="AS4" s="216"/>
      <c r="AT4" s="215" t="s">
        <v>2036</v>
      </c>
      <c r="AU4" s="216"/>
      <c r="AV4" s="215" t="s">
        <v>2036</v>
      </c>
      <c r="AW4" s="216"/>
      <c r="AX4" s="215" t="s">
        <v>2036</v>
      </c>
      <c r="AY4" s="216"/>
      <c r="AZ4" s="215" t="s">
        <v>2036</v>
      </c>
      <c r="BA4" s="216"/>
      <c r="BB4" s="215" t="s">
        <v>2036</v>
      </c>
      <c r="BC4" s="216"/>
      <c r="BD4" s="215" t="s">
        <v>2036</v>
      </c>
      <c r="BE4" s="216"/>
      <c r="BF4" s="215" t="s">
        <v>2036</v>
      </c>
      <c r="BG4" s="216"/>
      <c r="BH4" s="215" t="s">
        <v>2036</v>
      </c>
      <c r="BI4" s="216"/>
      <c r="BJ4" s="215" t="s">
        <v>2036</v>
      </c>
      <c r="BK4" s="52"/>
    </row>
    <row r="5" spans="1:65" ht="108" customHeight="1">
      <c r="B5" s="7">
        <v>1</v>
      </c>
      <c r="C5" s="7">
        <v>2</v>
      </c>
      <c r="D5" s="7"/>
      <c r="E5" s="7">
        <v>9</v>
      </c>
      <c r="F5" s="10">
        <f>SUM(F6:F100)</f>
        <v>2729</v>
      </c>
      <c r="G5" s="23" t="s">
        <v>168</v>
      </c>
      <c r="H5" s="205" t="s">
        <v>168</v>
      </c>
      <c r="I5" s="24" t="s">
        <v>449</v>
      </c>
      <c r="J5" s="207" t="s">
        <v>449</v>
      </c>
      <c r="K5" s="24" t="s">
        <v>201</v>
      </c>
      <c r="L5" s="207" t="s">
        <v>201</v>
      </c>
      <c r="M5" s="24" t="s">
        <v>2252</v>
      </c>
      <c r="N5" s="207" t="s">
        <v>2252</v>
      </c>
      <c r="O5" s="24" t="s">
        <v>450</v>
      </c>
      <c r="P5" s="207" t="s">
        <v>450</v>
      </c>
      <c r="Q5" s="24" t="s">
        <v>200</v>
      </c>
      <c r="R5" s="207" t="s">
        <v>200</v>
      </c>
      <c r="S5" s="24" t="s">
        <v>452</v>
      </c>
      <c r="T5" s="207" t="s">
        <v>452</v>
      </c>
      <c r="U5" s="24" t="s">
        <v>203</v>
      </c>
      <c r="V5" s="207" t="s">
        <v>203</v>
      </c>
      <c r="W5" s="24" t="s">
        <v>188</v>
      </c>
      <c r="X5" s="207" t="s">
        <v>188</v>
      </c>
      <c r="Y5" s="24" t="s">
        <v>44</v>
      </c>
      <c r="Z5" s="207" t="s">
        <v>44</v>
      </c>
      <c r="AA5" s="25" t="s">
        <v>554</v>
      </c>
      <c r="AB5" s="208" t="s">
        <v>554</v>
      </c>
      <c r="AC5" s="25" t="s">
        <v>2087</v>
      </c>
      <c r="AD5" s="208" t="s">
        <v>2087</v>
      </c>
      <c r="AE5" s="25" t="s">
        <v>2161</v>
      </c>
      <c r="AF5" s="208" t="s">
        <v>2161</v>
      </c>
      <c r="AG5" s="25" t="s">
        <v>2160</v>
      </c>
      <c r="AH5" s="208" t="s">
        <v>2160</v>
      </c>
      <c r="AI5" s="25" t="s">
        <v>556</v>
      </c>
      <c r="AJ5" s="208" t="s">
        <v>556</v>
      </c>
      <c r="AK5" s="25" t="s">
        <v>557</v>
      </c>
      <c r="AL5" s="208" t="s">
        <v>557</v>
      </c>
      <c r="AM5" s="25" t="s">
        <v>202</v>
      </c>
      <c r="AN5" s="208" t="s">
        <v>202</v>
      </c>
      <c r="AO5" s="25" t="s">
        <v>553</v>
      </c>
      <c r="AP5" s="208" t="s">
        <v>553</v>
      </c>
      <c r="AQ5" s="204" t="s">
        <v>687</v>
      </c>
      <c r="AR5" s="208" t="s">
        <v>687</v>
      </c>
      <c r="AS5" s="204" t="s">
        <v>690</v>
      </c>
      <c r="AT5" s="208" t="s">
        <v>690</v>
      </c>
      <c r="AU5" s="204" t="s">
        <v>2165</v>
      </c>
      <c r="AV5" s="208" t="s">
        <v>2165</v>
      </c>
      <c r="AW5" s="204" t="s">
        <v>1006</v>
      </c>
      <c r="AX5" s="208" t="s">
        <v>1006</v>
      </c>
      <c r="AY5" s="204" t="s">
        <v>46</v>
      </c>
      <c r="AZ5" s="208" t="s">
        <v>46</v>
      </c>
      <c r="BA5" s="204" t="s">
        <v>1984</v>
      </c>
      <c r="BB5" s="208" t="s">
        <v>1984</v>
      </c>
      <c r="BC5" s="204" t="s">
        <v>1075</v>
      </c>
      <c r="BD5" s="208" t="s">
        <v>1075</v>
      </c>
      <c r="BE5" s="204" t="s">
        <v>215</v>
      </c>
      <c r="BF5" s="208" t="s">
        <v>215</v>
      </c>
      <c r="BG5" s="204" t="s">
        <v>2262</v>
      </c>
      <c r="BH5" s="208" t="s">
        <v>2262</v>
      </c>
      <c r="BI5" s="204" t="s">
        <v>2033</v>
      </c>
      <c r="BJ5" s="208" t="s">
        <v>2034</v>
      </c>
      <c r="BK5" s="204" t="s">
        <v>2227</v>
      </c>
      <c r="BL5" s="224" t="s">
        <v>2059</v>
      </c>
      <c r="BM5" s="218" t="s">
        <v>1835</v>
      </c>
    </row>
    <row r="6" spans="1:65">
      <c r="B6" s="17" t="s">
        <v>75</v>
      </c>
      <c r="C6" s="18">
        <v>343101</v>
      </c>
      <c r="D6" s="18" t="s">
        <v>58</v>
      </c>
      <c r="E6" s="17" t="s">
        <v>560</v>
      </c>
      <c r="F6" s="360">
        <f>SUMIF('2_stopień'!R$8:R$883,D6,'2_stopień'!U$8:U$885)</f>
        <v>9</v>
      </c>
      <c r="G6" s="16">
        <f>SUMIFS('2_stopień'!$U$8:$U$883,'2_stopień'!$R$8:$R$883,D6,'2_stopień'!$AA$8:$AA$883,"CKZ Bielawa")</f>
        <v>0</v>
      </c>
      <c r="H6" s="16">
        <f>SUMIFS('2_stopień'!$V$8:$V$883,'2_stopień'!$R$8:$R$883,D6,'2_stopień'!$AA$8:$AA$883,"CKZ Bielawa")</f>
        <v>0</v>
      </c>
      <c r="I6" s="16">
        <f>SUMIFS('2_stopień'!$U$8:$U$883,'2_stopień'!$R$8:$R$883,D6,'2_stopień'!$AA$8:$AA$883,"GCKZ Głogów")</f>
        <v>0</v>
      </c>
      <c r="J6" s="16">
        <f>SUMIFS('2_stopień'!$V$8:$V$883,'2_stopień'!$R$8:$R$883,D6,'2_stopień'!$AA$8:$AA$883,"GCKZ Głogów")</f>
        <v>0</v>
      </c>
      <c r="K6" s="16">
        <f>SUMIFS('2_stopień'!$U$8:$U$883,'2_stopień'!$R$8:$R$883,D6,'2_stopień'!$AA$8:$AA$883,"CKZ Jawor")</f>
        <v>0</v>
      </c>
      <c r="L6" s="16">
        <f>SUMIFS('2_stopień'!$V$8:$V$883,'2_stopień'!$R$8:$R$883,D6,'2_stopień'!$AA$8:$AA$883,"CKZ Jawor")</f>
        <v>0</v>
      </c>
      <c r="M6" s="16">
        <f>SUMIFS('2_stopień'!$U$8:$U$883,'2_stopień'!$R$8:$R$883,D6,'2_stopień'!$AA$8:$AA$883,"ZSM Głubczyce")</f>
        <v>0</v>
      </c>
      <c r="N6" s="16">
        <f>SUMIFS('2_stopień'!$V$8:$V$883,'2_stopień'!$R$8:$R$883,D6,'2_stopień'!$AA$8:$AA$883,"ZSM Głubczyce")</f>
        <v>0</v>
      </c>
      <c r="O6" s="16">
        <f>SUMIFS('2_stopień'!$U$8:$U$883,'2_stopień'!$R$8:$R$883,D6,'2_stopień'!$AA$8:$AA$883,"CKZ Kłodzko")</f>
        <v>0</v>
      </c>
      <c r="P6" s="16">
        <f>SUMIFS('2_stopień'!$V$8:$V$883,'2_stopień'!$R$8:$R$883,D6,'2_stopień'!$AA$8:$AA$883,"CKZ Kłodzko")</f>
        <v>0</v>
      </c>
      <c r="Q6" s="16">
        <f>SUMIFS('2_stopień'!$U$8:$U$883,'2_stopień'!$R$8:$R$883,D6,'2_stopień'!$AA$8:$AA$883,"CKZ Legnica")</f>
        <v>0</v>
      </c>
      <c r="R6" s="16">
        <f>SUMIFS('2_stopień'!$V$8:$V$883,'2_stopień'!$R$8:$R$883,D6,'2_stopień'!$AA$8:$AA$883,"CKZ Legnica")</f>
        <v>0</v>
      </c>
      <c r="S6" s="16">
        <f>SUMIFS('2_stopień'!$U$8:$U$883,'2_stopień'!$R$8:$R$883,D6,'2_stopień'!$AA$8:$AA$883,"CKZ Oleśnica")</f>
        <v>0</v>
      </c>
      <c r="T6" s="16">
        <f>SUMIFS('2_stopień'!$V$8:$V$883,'2_stopień'!$R$8:$R$883,D6,'2_stopień'!$AA$8:$AA$883,"CKZ Oleśnica")</f>
        <v>0</v>
      </c>
      <c r="U6" s="16">
        <f>SUMIFS('2_stopień'!$U$8:$U$883,'2_stopień'!$R$8:$R$883,D6,'2_stopień'!$AA$8:$AA$883,"CKZ Świdnica")</f>
        <v>0</v>
      </c>
      <c r="V6" s="16">
        <f>SUMIFS('2_stopień'!$V$8:$V$883,'2_stopień'!$R$8:$R$883,D6,'2_stopień'!$AA$8:$AA$883,"CKZ Świdnica")</f>
        <v>0</v>
      </c>
      <c r="W6" s="16">
        <f>SUMIFS('2_stopień'!$U$8:$U$883,'2_stopień'!$R$8:$R$883,D6,'2_stopień'!$AA$8:$AA$883,"CKZ Wołów")</f>
        <v>0</v>
      </c>
      <c r="X6" s="16">
        <f>SUMIFS('2_stopień'!$V$8:$V$883,'2_stopień'!$R$8:$R$883,D6,'2_stopień'!$AA$8:$AA$883,"CKZ Wołów")</f>
        <v>0</v>
      </c>
      <c r="Y6" s="16">
        <f>SUMIFS('2_stopień'!$U$8:$U$883,'2_stopień'!$R$8:$R$883,D6,'2_stopień'!$AA$8:$AA$883,"CKZ Ziębice")</f>
        <v>0</v>
      </c>
      <c r="Z6" s="16">
        <f>SUMIFS('2_stopień'!$V$8:$V$883,'2_stopień'!$R$8:$R$883,D6,'2_stopień'!$AA$8:$AA$883,"CKZ Ziębice")</f>
        <v>0</v>
      </c>
      <c r="AA6" s="16">
        <f>SUMIFS('2_stopień'!$U$8:$U$883,'2_stopień'!$R$8:$R$883,D6,'2_stopień'!$AA$8:$AA$883,"CKZ Dobrodzień")</f>
        <v>0</v>
      </c>
      <c r="AB6" s="16">
        <f>SUMIFS('2_stopień'!$V$8:$V$883,'2_stopień'!$R$8:$R$883,D6,'2_stopień'!$AA$8:$AA$883,"CKZ Dobrodzień")</f>
        <v>0</v>
      </c>
      <c r="AC6" s="16">
        <f>SUMIFS('2_stopień'!$U$8:$U$883,'2_stopień'!$R$8:$R$883,D6,'2_stopień'!$AA$8:$AA$883,"CKZ Kędzierzyn-Koźle")</f>
        <v>0</v>
      </c>
      <c r="AD6" s="16">
        <f>SUMIFS('2_stopień'!$V$8:$V$883,'2_stopień'!$R$8:$R$883,D6,'2_stopień'!$AA$8:$AA$883,"CKZ Kędzierzyn-Koźle")</f>
        <v>0</v>
      </c>
      <c r="AE6" s="16">
        <f>SUMIFS('2_stopień'!$U$8:$U$883,'2_stopień'!$R$8:$R$883,D6,'2_stopień'!$AA$8:$AA$883,"CKZ Dębica")</f>
        <v>0</v>
      </c>
      <c r="AF6" s="16">
        <f>SUMIFS('2_stopień'!$V$8:$V$883,'2_stopień'!$R$8:$R$883,D6,'2_stopień'!$AA$8:$AA$883,"CKZ Dębica")</f>
        <v>0</v>
      </c>
      <c r="AG6" s="16">
        <f>SUMIFS('2_stopień'!$U$8:$U$883,'2_stopień'!$R$8:$R$883,D6,'2_stopień'!$AA$8:$AA$883,"ZSET Rakowice Wielkie")</f>
        <v>0</v>
      </c>
      <c r="AH6" s="16">
        <f>SUMIFS('2_stopień'!$V$8:$V$883,'2_stopień'!$R$8:$R$883,D6,'2_stopień'!$AA$8:$AA$883,"ZSET Rakowice Wielkie")</f>
        <v>0</v>
      </c>
      <c r="AI6" s="16">
        <f>SUMIFS('2_stopień'!$U$8:$U$883,'2_stopień'!$R$8:$R$883,D6,'2_stopień'!$AA$8:$AA$883,"CKZ Krotoszyn")</f>
        <v>0</v>
      </c>
      <c r="AJ6" s="16">
        <f>SUMIFS('2_stopień'!$V$8:$V$883,'2_stopień'!$R$8:$R$883,D6,'2_stopień'!$AA$8:$AA$883,"CKZ Krotoszyn")</f>
        <v>0</v>
      </c>
      <c r="AK6" s="16">
        <f>SUMIFS('2_stopień'!$U$8:$U$883,'2_stopień'!$R$8:$R$883,D6,'2_stopień'!$AA$8:$AA$883,"CKZ Olkusz")</f>
        <v>4</v>
      </c>
      <c r="AL6" s="16">
        <f>SUMIFS('2_stopień'!$V$8:$V$883,'2_stopień'!$R$8:$R$883,D6,'2_stopień'!$AA$8:$AA$883,"CKZ Olkusz")</f>
        <v>2</v>
      </c>
      <c r="AM6" s="16">
        <f>SUMIFS('2_stopień'!$U$8:$U$883,'2_stopień'!$R$8:$R$883,D6,'2_stopień'!$AA$8:$AA$883,"CKZ Wschowa")</f>
        <v>0</v>
      </c>
      <c r="AN6" s="16">
        <f>SUMIFS('2_stopień'!$V$8:$V$883,'2_stopień'!$R$8:$R$883,D6,'2_stopień'!$AA$8:$AA$883,"CKZ Wschowa")</f>
        <v>0</v>
      </c>
      <c r="AO6" s="16">
        <f>SUMIFS('2_stopień'!$U$8:$U$883,'2_stopień'!$R$8:$R$883,D6,'2_stopień'!$AA$8:$AA$883,"CKZ Zielona Góra")</f>
        <v>5</v>
      </c>
      <c r="AP6" s="16">
        <f>SUMIFS('2_stopień'!$V$8:$V$883,'2_stopień'!$R$8:$R$883,D6,'2_stopień'!$AA$8:$AA$883,"CKZ Zielona Góra")</f>
        <v>4</v>
      </c>
      <c r="AQ6" s="16">
        <f>SUMIFS('2_stopień'!$U$8:$U$883,'2_stopień'!$R$8:$R$883,D6,'2_stopień'!$AA$8:$AA$883,"Rzemieślnicza Wałbrzych")</f>
        <v>0</v>
      </c>
      <c r="AR6" s="16">
        <f>SUMIFS('2_stopień'!$V$8:$V$883,'2_stopień'!$R$8:$R$883,D6,'2_stopień'!$AA$8:$AA$883,"Rzemieślnicza Wałbrzych")</f>
        <v>0</v>
      </c>
      <c r="AS6" s="16">
        <f>SUMIFS('2_stopień'!$U$8:$U$883,'2_stopień'!$R$8:$R$883,D6,'2_stopień'!$AA$8:$AA$883,"CKZ Mosina")</f>
        <v>0</v>
      </c>
      <c r="AT6" s="16">
        <f>SUMIFS('2_stopień'!$V$8:$V$883,'2_stopień'!$R$8:$R$883,D6,'2_stopień'!$AA$8:$AA$883,"CKZ Mosina")</f>
        <v>0</v>
      </c>
      <c r="AU6" s="16">
        <f>SUMIFS('2_stopień'!$U$8:$U$883,'2_stopień'!$R$8:$R$883,D6,'2_stopień'!$AA$8:$AA$883,"Cech Opole")</f>
        <v>0</v>
      </c>
      <c r="AV6" s="16">
        <f>SUMIFS('2_stopień'!$V$8:$V$883,'2_stopień'!$R$8:$R$883,D6,'2_stopień'!$AA$8:$AA$883,"Cech Opole")</f>
        <v>0</v>
      </c>
      <c r="AW6" s="16">
        <f>SUMIFS('2_stopień'!$U$8:$U$883,'2_stopień'!$R$8:$R$883,D6,'2_stopień'!$AA$8:$AA$883,"TOYOTA")</f>
        <v>0</v>
      </c>
      <c r="AX6" s="16">
        <f>SUMIFS('2_stopień'!$V$8:$V$883,'2_stopień'!$R$8:$R$883,D6,'2_stopień'!$AA$8:$AA$883,"TOYOTA")</f>
        <v>0</v>
      </c>
      <c r="AY6" s="16">
        <f>SUMIFS('2_stopień'!$U$8:$U$883,'2_stopień'!$R$8:$R$883,D6,'2_stopień'!$AA$8:$AA$883,"CKZ Wrocław")</f>
        <v>0</v>
      </c>
      <c r="AZ6" s="16">
        <f>SUMIFS('2_stopień'!$V$8:$V$883,'2_stopień'!$R$8:$R$883,D6,'2_stopień'!$AA$8:$AA$883,"CKZ Wrocław")</f>
        <v>0</v>
      </c>
      <c r="BA6" s="16">
        <f>SUMIFS('2_stopień'!$U$8:$U$883,'2_stopień'!$R$8:$R$883,D6,'2_stopień'!$AA$8:$AA$883,"CKZ Gliwice")</f>
        <v>0</v>
      </c>
      <c r="BB6" s="16">
        <f>SUMIFS('2_stopień'!$V$8:$V$883,'2_stopień'!$R$8:$R$883,D6,'2_stopień'!$AA$8:$AA$883,"CKZ Gliwice")</f>
        <v>0</v>
      </c>
      <c r="BC6" s="16">
        <f>SUMIFS('2_stopień'!$U$8:$U$883,'2_stopień'!$R$8:$R$883,D6,'2_stopień'!$AA$8:$AA$883,"CKZ Opole")</f>
        <v>0</v>
      </c>
      <c r="BD6" s="16">
        <f>SUMIFS('2_stopień'!$V$8:$V$883,'2_stopień'!$R$8:$R$883,D6,'2_stopień'!$AA$8:$AA$883,"CKZ Opole")</f>
        <v>0</v>
      </c>
      <c r="BE6" s="16">
        <f>SUMIFS('2_stopień'!$U$8:$U$883,'2_stopień'!$R$8:$R$883,D6,'2_stopień'!$AA$8:$AA$883,"CKZ Chojnów")</f>
        <v>0</v>
      </c>
      <c r="BF6" s="16">
        <f>SUMIFS('2_stopień'!$V$8:$V$883,'2_stopień'!$R$8:$R$883,D6,'2_stopień'!$AA$8:$AA$883,"CKZ Chojnów")</f>
        <v>0</v>
      </c>
      <c r="BG6" s="16">
        <f>SUMIFS('2_stopień'!$U$8:$U$883,'2_stopień'!$R$8:$R$883,D6,'2_stopień'!$AA$8:$AA$883,"CKZ Nowy Targ")</f>
        <v>0</v>
      </c>
      <c r="BH6" s="16">
        <f>SUMIFS('2_stopień'!$V$8:$V$883,'2_stopień'!$R$8:$R$883,D6,'2_stopień'!$AA$8:$AA$883,"CKZ Nowy Targ")</f>
        <v>0</v>
      </c>
      <c r="BI6" s="16">
        <f>SUMIFS('2_stopień'!$U$8:$U$883,'2_stopień'!$R$8:$R$883,D6,'2_stopień'!$AA$8:$AA$883,"CKZ Gniezno")</f>
        <v>0</v>
      </c>
      <c r="BJ6" s="16">
        <f>SUMIFS('2_stopień'!$V$8:$V$883,'2_stopień'!$R$8:$R$883,D6,'2_stopień'!$AA$8:$AA$883,"CKZ Gniezno")</f>
        <v>0</v>
      </c>
      <c r="BK6" s="16">
        <f>SUMIFS('2_stopień'!$U$8:$U$883,'2_stopień'!$R$8:$R$883,D6,'2_stopień'!$AA$8:$AA$883,"konsultacje szkoła")</f>
        <v>0</v>
      </c>
      <c r="BL6" s="222">
        <f t="shared" ref="BL6:BL37" si="0">SUM(G6,I6,K6,M6,O6,Q6,S6,U6,W6,Y6,AA6,AC6,AE6,AG6,AI6,AK6,AM6,AO6,AQ6,AS6,AU6,AW6,AY6,BA6,BC6,BE6,BI6,BK6)</f>
        <v>9</v>
      </c>
      <c r="BM6" s="219">
        <f t="shared" ref="BM6:BM37" si="1">SUM(H6,J6,L6,N6,P6,R6,T6,V6,X6,Z6,AB6,AD6,AF6,AH6,AJ6,AL6,AN6,AP6,AR6,AT6,AV6,AX6,AZ6,BB6,BD6,BF6,BJ6)</f>
        <v>6</v>
      </c>
    </row>
    <row r="7" spans="1:65">
      <c r="B7" s="17" t="s">
        <v>483</v>
      </c>
      <c r="C7" s="18">
        <v>711402</v>
      </c>
      <c r="D7" s="18" t="s">
        <v>681</v>
      </c>
      <c r="E7" s="17" t="s">
        <v>561</v>
      </c>
      <c r="F7" s="360">
        <f>SUMIF('2_stopień'!R$8:R$883,D7,'2_stopień'!U$8:U$885)</f>
        <v>4</v>
      </c>
      <c r="G7" s="16">
        <f>SUMIFS('2_stopień'!$U$8:$U$883,'2_stopień'!$R$8:$R$883,D7,'2_stopień'!$AA$8:$AA$883,"CKZ Bielawa")</f>
        <v>0</v>
      </c>
      <c r="H7" s="16">
        <f>SUMIFS('2_stopień'!$V$8:$V$883,'2_stopień'!$R$8:$R$883,D7,'2_stopień'!$AA$8:$AA$883,"CKZ Bielawa")</f>
        <v>0</v>
      </c>
      <c r="I7" s="16">
        <f>SUMIFS('2_stopień'!$U$8:$U$883,'2_stopień'!$R$8:$R$883,D7,'2_stopień'!$AA$8:$AA$883,"GCKZ Głogów")</f>
        <v>0</v>
      </c>
      <c r="J7" s="16">
        <f>SUMIFS('2_stopień'!$V$8:$V$883,'2_stopień'!$R$8:$R$883,D7,'2_stopień'!$AA$8:$AA$883,"GCKZ Głogów")</f>
        <v>0</v>
      </c>
      <c r="K7" s="16">
        <f>SUMIFS('2_stopień'!$U$8:$U$883,'2_stopień'!$R$8:$R$883,D7,'2_stopień'!$AA$8:$AA$883,"CKZ Jawor")</f>
        <v>0</v>
      </c>
      <c r="L7" s="16">
        <f>SUMIFS('2_stopień'!$V$8:$V$883,'2_stopień'!$R$8:$R$883,D7,'2_stopień'!$AA$8:$AA$883,"CKZ Jawor")</f>
        <v>0</v>
      </c>
      <c r="M7" s="16">
        <f>SUMIFS('2_stopień'!$U$8:$U$883,'2_stopień'!$R$8:$R$883,D7,'2_stopień'!$AA$8:$AA$883,"ZSM Głubczyce")</f>
        <v>0</v>
      </c>
      <c r="N7" s="16">
        <f>SUMIFS('2_stopień'!$V$8:$V$883,'2_stopień'!$R$8:$R$883,D7,'2_stopień'!$AA$8:$AA$883,"ZSM Głubczyce")</f>
        <v>0</v>
      </c>
      <c r="O7" s="16">
        <f>SUMIFS('2_stopień'!$U$8:$U$883,'2_stopień'!$R$8:$R$883,D7,'2_stopień'!$AA$8:$AA$883,"CKZ Kłodzko")</f>
        <v>0</v>
      </c>
      <c r="P7" s="16">
        <f>SUMIFS('2_stopień'!$V$8:$V$883,'2_stopień'!$R$8:$R$883,D7,'2_stopień'!$AA$8:$AA$883,"CKZ Kłodzko")</f>
        <v>0</v>
      </c>
      <c r="Q7" s="16">
        <f>SUMIFS('2_stopień'!$U$8:$U$883,'2_stopień'!$R$8:$R$883,D7,'2_stopień'!$AA$8:$AA$883,"CKZ Legnica")</f>
        <v>0</v>
      </c>
      <c r="R7" s="16">
        <f>SUMIFS('2_stopień'!$V$8:$V$883,'2_stopień'!$R$8:$R$883,D7,'2_stopień'!$AA$8:$AA$883,"CKZ Legnica")</f>
        <v>0</v>
      </c>
      <c r="S7" s="16">
        <f>SUMIFS('2_stopień'!$U$8:$U$883,'2_stopień'!$R$8:$R$883,D7,'2_stopień'!$AA$8:$AA$883,"CKZ Oleśnica")</f>
        <v>0</v>
      </c>
      <c r="T7" s="16">
        <f>SUMIFS('2_stopień'!$V$8:$V$883,'2_stopień'!$R$8:$R$883,D7,'2_stopień'!$AA$8:$AA$883,"CKZ Oleśnica")</f>
        <v>0</v>
      </c>
      <c r="U7" s="16">
        <f>SUMIFS('2_stopień'!$U$8:$U$883,'2_stopień'!$R$8:$R$883,D7,'2_stopień'!$AA$8:$AA$883,"CKZ Świdnica")</f>
        <v>0</v>
      </c>
      <c r="V7" s="16">
        <f>SUMIFS('2_stopień'!$V$8:$V$883,'2_stopień'!$R$8:$R$883,D7,'2_stopień'!$AA$8:$AA$883,"CKZ Świdnica")</f>
        <v>0</v>
      </c>
      <c r="W7" s="16">
        <f>SUMIFS('2_stopień'!$U$8:$U$883,'2_stopień'!$R$8:$R$883,D7,'2_stopień'!$AA$8:$AA$883,"CKZ Wołów")</f>
        <v>0</v>
      </c>
      <c r="X7" s="16">
        <f>SUMIFS('2_stopień'!$V$8:$V$883,'2_stopień'!$R$8:$R$883,D7,'2_stopień'!$AA$8:$AA$883,"CKZ Wołów")</f>
        <v>0</v>
      </c>
      <c r="Y7" s="16">
        <f>SUMIFS('2_stopień'!$U$8:$U$883,'2_stopień'!$R$8:$R$883,D7,'2_stopień'!$AA$8:$AA$883,"CKZ Ziębice")</f>
        <v>0</v>
      </c>
      <c r="Z7" s="16">
        <f>SUMIFS('2_stopień'!$V$8:$V$883,'2_stopień'!$R$8:$R$883,D7,'2_stopień'!$AA$8:$AA$883,"CKZ Ziębice")</f>
        <v>0</v>
      </c>
      <c r="AA7" s="16">
        <f>SUMIFS('2_stopień'!$U$8:$U$883,'2_stopień'!$R$8:$R$883,D7,'2_stopień'!$AA$8:$AA$883,"CKZ Dobrodzień")</f>
        <v>0</v>
      </c>
      <c r="AB7" s="16">
        <f>SUMIFS('2_stopień'!$V$8:$V$883,'2_stopień'!$R$8:$R$883,D7,'2_stopień'!$AA$8:$AA$883,"CKZ Dobrodzień")</f>
        <v>0</v>
      </c>
      <c r="AC7" s="16">
        <f>SUMIFS('2_stopień'!$U$8:$U$883,'2_stopień'!$R$8:$R$883,D7,'2_stopień'!$AA$8:$AA$883,"CKZ Kędzierzyn-Koźle")</f>
        <v>0</v>
      </c>
      <c r="AD7" s="16">
        <f>SUMIFS('2_stopień'!$V$8:$V$883,'2_stopień'!$R$8:$R$883,D7,'2_stopień'!$AA$8:$AA$883,"CKZ Kędzierzyn-Koźle")</f>
        <v>0</v>
      </c>
      <c r="AE7" s="16">
        <f>SUMIFS('2_stopień'!$U$8:$U$883,'2_stopień'!$R$8:$R$883,D7,'2_stopień'!$AA$8:$AA$883,"CKZ Dębica")</f>
        <v>3</v>
      </c>
      <c r="AF7" s="16">
        <f>SUMIFS('2_stopień'!$V$8:$V$883,'2_stopień'!$R$8:$R$883,D7,'2_stopień'!$AA$8:$AA$883,"CKZ Dębica")</f>
        <v>0</v>
      </c>
      <c r="AG7" s="16">
        <f>SUMIFS('2_stopień'!$U$8:$U$883,'2_stopień'!$R$8:$R$883,D7,'2_stopień'!$AA$8:$AA$883,"ZSET Rakowice Wielkie")</f>
        <v>0</v>
      </c>
      <c r="AH7" s="16">
        <f>SUMIFS('2_stopień'!$V$8:$V$883,'2_stopień'!$R$8:$R$883,D7,'2_stopień'!$AA$8:$AA$883,"ZSET Rakowice Wielkie")</f>
        <v>0</v>
      </c>
      <c r="AI7" s="16">
        <f>SUMIFS('2_stopień'!$U$8:$U$883,'2_stopień'!$R$8:$R$883,D7,'2_stopień'!$AA$8:$AA$883,"CKZ Krotoszyn")</f>
        <v>0</v>
      </c>
      <c r="AJ7" s="16">
        <f>SUMIFS('2_stopień'!$V$8:$V$883,'2_stopień'!$R$8:$R$883,D7,'2_stopień'!$AA$8:$AA$883,"CKZ Krotoszyn")</f>
        <v>0</v>
      </c>
      <c r="AK7" s="16">
        <f>SUMIFS('2_stopień'!$U$8:$U$883,'2_stopień'!$R$8:$R$883,D7,'2_stopień'!$AA$8:$AA$883,"CKZ Olkusz")</f>
        <v>0</v>
      </c>
      <c r="AL7" s="16">
        <f>SUMIFS('2_stopień'!$V$8:$V$883,'2_stopień'!$R$8:$R$883,D7,'2_stopień'!$AA$8:$AA$883,"CKZ Olkusz")</f>
        <v>0</v>
      </c>
      <c r="AM7" s="16">
        <f>SUMIFS('2_stopień'!$U$8:$U$883,'2_stopień'!$R$8:$R$883,D7,'2_stopień'!$AA$8:$AA$883,"CKZ Wschowa")</f>
        <v>0</v>
      </c>
      <c r="AN7" s="16">
        <f>SUMIFS('2_stopień'!$V$8:$V$883,'2_stopień'!$R$8:$R$883,D7,'2_stopień'!$AA$8:$AA$883,"CKZ Wschowa")</f>
        <v>0</v>
      </c>
      <c r="AO7" s="16">
        <f>SUMIFS('2_stopień'!$U$8:$U$883,'2_stopień'!$R$8:$R$883,D7,'2_stopień'!$AA$8:$AA$883,"CKZ Zielona Góra")</f>
        <v>1</v>
      </c>
      <c r="AP7" s="16">
        <f>SUMIFS('2_stopień'!$V$8:$V$883,'2_stopień'!$R$8:$R$883,D7,'2_stopień'!$AA$8:$AA$883,"CKZ Zielona Góra")</f>
        <v>0</v>
      </c>
      <c r="AQ7" s="16">
        <f>SUMIFS('2_stopień'!$U$8:$U$883,'2_stopień'!$R$8:$R$883,D7,'2_stopień'!$AA$8:$AA$883,"Rzemieślnicza Wałbrzych")</f>
        <v>0</v>
      </c>
      <c r="AR7" s="16">
        <f>SUMIFS('2_stopień'!$V$8:$V$883,'2_stopień'!$R$8:$R$883,D7,'2_stopień'!$AA$8:$AA$883,"Rzemieślnicza Wałbrzych")</f>
        <v>0</v>
      </c>
      <c r="AS7" s="16">
        <f>SUMIFS('2_stopień'!$U$8:$U$883,'2_stopień'!$R$8:$R$883,D7,'2_stopień'!$AA$8:$AA$883,"CKZ Mosina")</f>
        <v>0</v>
      </c>
      <c r="AT7" s="16">
        <f>SUMIFS('2_stopień'!$V$8:$V$883,'2_stopień'!$R$8:$R$883,D7,'2_stopień'!$AA$8:$AA$883,"CKZ Mosina")</f>
        <v>0</v>
      </c>
      <c r="AU7" s="16">
        <f>SUMIFS('2_stopień'!$U$8:$U$883,'2_stopień'!$R$8:$R$883,D7,'2_stopień'!$AA$8:$AA$883,"Cech Opole")</f>
        <v>0</v>
      </c>
      <c r="AV7" s="16">
        <f>SUMIFS('2_stopień'!$V$8:$V$883,'2_stopień'!$R$8:$R$883,D7,'2_stopień'!$AA$8:$AA$883,"Cech Opole")</f>
        <v>0</v>
      </c>
      <c r="AW7" s="16">
        <f>SUMIFS('2_stopień'!$U$8:$U$883,'2_stopień'!$R$8:$R$883,D7,'2_stopień'!$AA$8:$AA$883,"TOYOTA")</f>
        <v>0</v>
      </c>
      <c r="AX7" s="16">
        <f>SUMIFS('2_stopień'!$V$8:$V$883,'2_stopień'!$R$8:$R$883,D7,'2_stopień'!$AA$8:$AA$883,"TOYOTA")</f>
        <v>0</v>
      </c>
      <c r="AY7" s="16">
        <f>SUMIFS('2_stopień'!$U$8:$U$883,'2_stopień'!$R$8:$R$883,D7,'2_stopień'!$AA$8:$AA$883,"CKZ Wrocław")</f>
        <v>0</v>
      </c>
      <c r="AZ7" s="16">
        <f>SUMIFS('2_stopień'!$V$8:$V$883,'2_stopień'!$R$8:$R$883,D7,'2_stopień'!$AA$8:$AA$883,"CKZ Wrocław")</f>
        <v>0</v>
      </c>
      <c r="BA7" s="16">
        <f>SUMIFS('2_stopień'!$U$8:$U$883,'2_stopień'!$R$8:$R$883,D7,'2_stopień'!$AA$8:$AA$883,"CKZ Gliwice")</f>
        <v>0</v>
      </c>
      <c r="BB7" s="16">
        <f>SUMIFS('2_stopień'!$V$8:$V$883,'2_stopień'!$R$8:$R$883,D7,'2_stopień'!$AA$8:$AA$883,"CKZ Gliwice")</f>
        <v>0</v>
      </c>
      <c r="BC7" s="16">
        <f>SUMIFS('2_stopień'!$U$8:$U$883,'2_stopień'!$R$8:$R$883,D7,'2_stopień'!$AA$8:$AA$883,"CKZ Opole")</f>
        <v>0</v>
      </c>
      <c r="BD7" s="16">
        <f>SUMIFS('2_stopień'!$V$8:$V$883,'2_stopień'!$R$8:$R$883,D7,'2_stopień'!$AA$8:$AA$883,"CKZ Opole")</f>
        <v>0</v>
      </c>
      <c r="BE7" s="16">
        <f>SUMIFS('2_stopień'!$U$8:$U$883,'2_stopień'!$R$8:$R$883,D7,'2_stopień'!$AA$8:$AA$883,"CKZ Chojnów")</f>
        <v>0</v>
      </c>
      <c r="BF7" s="16">
        <f>SUMIFS('2_stopień'!$V$8:$V$883,'2_stopień'!$R$8:$R$883,D7,'2_stopień'!$AA$8:$AA$883,"CKZ Chojnów")</f>
        <v>0</v>
      </c>
      <c r="BG7" s="16">
        <f>SUMIFS('2_stopień'!$U$8:$U$883,'2_stopień'!$R$8:$R$883,D7,'2_stopień'!$AA$8:$AA$883,"CKZ Nowy Targ")</f>
        <v>0</v>
      </c>
      <c r="BH7" s="16">
        <f>SUMIFS('2_stopień'!$V$8:$V$883,'2_stopień'!$R$8:$R$883,D7,'2_stopień'!$AA$8:$AA$883,"CKZ Nowy Targ")</f>
        <v>0</v>
      </c>
      <c r="BI7" s="16">
        <f>SUMIFS('2_stopień'!$U$8:$U$883,'2_stopień'!$R$8:$R$883,D7,'2_stopień'!$AA$8:$AA$883,"CKZ Gniezno")</f>
        <v>0</v>
      </c>
      <c r="BJ7" s="16">
        <f>SUMIFS('2_stopień'!$V$8:$V$883,'2_stopień'!$R$8:$R$883,D7,'2_stopień'!$AA$8:$AA$883,"CKZ Gniezno")</f>
        <v>0</v>
      </c>
      <c r="BK7" s="16">
        <f>SUMIFS('2_stopień'!$U$8:$U$883,'2_stopień'!$R$8:$R$883,D7,'2_stopień'!$AA$8:$AA$883,"konsultacje szkoła")</f>
        <v>0</v>
      </c>
      <c r="BL7" s="222">
        <f t="shared" si="0"/>
        <v>4</v>
      </c>
      <c r="BM7" s="219">
        <f t="shared" si="1"/>
        <v>0</v>
      </c>
    </row>
    <row r="8" spans="1:65" hidden="1">
      <c r="B8" s="17" t="s">
        <v>484</v>
      </c>
      <c r="C8" s="18">
        <v>711501</v>
      </c>
      <c r="D8" s="18" t="s">
        <v>1007</v>
      </c>
      <c r="E8" s="17" t="s">
        <v>562</v>
      </c>
      <c r="F8" s="360">
        <f>SUMIF('2_stopień'!R$8:R$883,D8,'2_stopień'!U$8:U$885)</f>
        <v>0</v>
      </c>
      <c r="G8" s="16">
        <f>SUMIFS('2_stopień'!$U$8:$U$883,'2_stopień'!$R$8:$R$883,D8,'2_stopień'!$AA$8:$AA$883,"CKZ Bielawa")</f>
        <v>0</v>
      </c>
      <c r="H8" s="16">
        <f>SUMIFS('2_stopień'!$V$8:$V$883,'2_stopień'!$R$8:$R$883,D8,'2_stopień'!$AA$8:$AA$883,"CKZ Bielawa")</f>
        <v>0</v>
      </c>
      <c r="I8" s="16">
        <f>SUMIFS('2_stopień'!$U$8:$U$883,'2_stopień'!$R$8:$R$883,D8,'2_stopień'!$AA$8:$AA$883,"GCKZ Głogów")</f>
        <v>0</v>
      </c>
      <c r="J8" s="16">
        <f>SUMIFS('2_stopień'!$V$8:$V$883,'2_stopień'!$R$8:$R$883,D8,'2_stopień'!$AA$8:$AA$883,"GCKZ Głogów")</f>
        <v>0</v>
      </c>
      <c r="K8" s="16">
        <f>SUMIFS('2_stopień'!$U$8:$U$883,'2_stopień'!$R$8:$R$883,D8,'2_stopień'!$AA$8:$AA$883,"CKZ Jawor")</f>
        <v>0</v>
      </c>
      <c r="L8" s="16">
        <f>SUMIFS('2_stopień'!$V$8:$V$883,'2_stopień'!$R$8:$R$883,D8,'2_stopień'!$AA$8:$AA$883,"CKZ Jawor")</f>
        <v>0</v>
      </c>
      <c r="M8" s="16">
        <f>SUMIFS('2_stopień'!$U$8:$U$883,'2_stopień'!$R$8:$R$883,D8,'2_stopień'!$AA$8:$AA$883,"ZSM Głubczyce")</f>
        <v>0</v>
      </c>
      <c r="N8" s="16">
        <f>SUMIFS('2_stopień'!$V$8:$V$883,'2_stopień'!$R$8:$R$883,D8,'2_stopień'!$AA$8:$AA$883,"ZSM Głubczyce")</f>
        <v>0</v>
      </c>
      <c r="O8" s="16">
        <f>SUMIFS('2_stopień'!$U$8:$U$883,'2_stopień'!$R$8:$R$883,D8,'2_stopień'!$AA$8:$AA$883,"CKZ Kłodzko")</f>
        <v>0</v>
      </c>
      <c r="P8" s="16">
        <f>SUMIFS('2_stopień'!$V$8:$V$883,'2_stopień'!$R$8:$R$883,D8,'2_stopień'!$AA$8:$AA$883,"CKZ Kłodzko")</f>
        <v>0</v>
      </c>
      <c r="Q8" s="16">
        <f>SUMIFS('2_stopień'!$U$8:$U$883,'2_stopień'!$R$8:$R$883,D8,'2_stopień'!$AA$8:$AA$883,"CKZ Legnica")</f>
        <v>0</v>
      </c>
      <c r="R8" s="16">
        <f>SUMIFS('2_stopień'!$V$8:$V$883,'2_stopień'!$R$8:$R$883,D8,'2_stopień'!$AA$8:$AA$883,"CKZ Legnica")</f>
        <v>0</v>
      </c>
      <c r="S8" s="16">
        <f>SUMIFS('2_stopień'!$U$8:$U$883,'2_stopień'!$R$8:$R$883,D8,'2_stopień'!$AA$8:$AA$883,"CKZ Oleśnica")</f>
        <v>0</v>
      </c>
      <c r="T8" s="16">
        <f>SUMIFS('2_stopień'!$V$8:$V$883,'2_stopień'!$R$8:$R$883,D8,'2_stopień'!$AA$8:$AA$883,"CKZ Oleśnica")</f>
        <v>0</v>
      </c>
      <c r="U8" s="16">
        <f>SUMIFS('2_stopień'!$U$8:$U$883,'2_stopień'!$R$8:$R$883,D8,'2_stopień'!$AA$8:$AA$883,"CKZ Świdnica")</f>
        <v>0</v>
      </c>
      <c r="V8" s="16">
        <f>SUMIFS('2_stopień'!$V$8:$V$883,'2_stopień'!$R$8:$R$883,D8,'2_stopień'!$AA$8:$AA$883,"CKZ Świdnica")</f>
        <v>0</v>
      </c>
      <c r="W8" s="16">
        <f>SUMIFS('2_stopień'!$U$8:$U$883,'2_stopień'!$R$8:$R$883,D8,'2_stopień'!$AA$8:$AA$883,"CKZ Wołów")</f>
        <v>0</v>
      </c>
      <c r="X8" s="16">
        <f>SUMIFS('2_stopień'!$V$8:$V$883,'2_stopień'!$R$8:$R$883,D8,'2_stopień'!$AA$8:$AA$883,"CKZ Wołów")</f>
        <v>0</v>
      </c>
      <c r="Y8" s="16">
        <f>SUMIFS('2_stopień'!$U$8:$U$883,'2_stopień'!$R$8:$R$883,D8,'2_stopień'!$AA$8:$AA$883,"CKZ Ziębice")</f>
        <v>0</v>
      </c>
      <c r="Z8" s="16">
        <f>SUMIFS('2_stopień'!$V$8:$V$883,'2_stopień'!$R$8:$R$883,D8,'2_stopień'!$AA$8:$AA$883,"CKZ Ziębice")</f>
        <v>0</v>
      </c>
      <c r="AA8" s="16">
        <f>SUMIFS('2_stopień'!$U$8:$U$883,'2_stopień'!$R$8:$R$883,D8,'2_stopień'!$AA$8:$AA$883,"CKZ Dobrodzień")</f>
        <v>0</v>
      </c>
      <c r="AB8" s="16">
        <f>SUMIFS('2_stopień'!$V$8:$V$883,'2_stopień'!$R$8:$R$883,D8,'2_stopień'!$AA$8:$AA$883,"CKZ Dobrodzień")</f>
        <v>0</v>
      </c>
      <c r="AC8" s="16">
        <f>SUMIFS('2_stopień'!$U$8:$U$883,'2_stopień'!$R$8:$R$883,D8,'2_stopień'!$AA$8:$AA$883,"CKZ Kędzierzyn-Koźle")</f>
        <v>0</v>
      </c>
      <c r="AD8" s="16">
        <f>SUMIFS('2_stopień'!$V$8:$V$883,'2_stopień'!$R$8:$R$883,D8,'2_stopień'!$AA$8:$AA$883,"CKZ Kędzierzyn-Koźle")</f>
        <v>0</v>
      </c>
      <c r="AE8" s="16">
        <f>SUMIFS('2_stopień'!$U$8:$U$883,'2_stopień'!$R$8:$R$883,D8,'2_stopień'!$AA$8:$AA$883,"CKZ Dębica")</f>
        <v>0</v>
      </c>
      <c r="AF8" s="16">
        <f>SUMIFS('2_stopień'!$V$8:$V$883,'2_stopień'!$R$8:$R$883,D8,'2_stopień'!$AA$8:$AA$883,"CKZ Dębica")</f>
        <v>0</v>
      </c>
      <c r="AG8" s="16">
        <f>SUMIFS('2_stopień'!$U$8:$U$883,'2_stopień'!$R$8:$R$883,D8,'2_stopień'!$AA$8:$AA$883,"ZSET Rakowice Wielkie")</f>
        <v>0</v>
      </c>
      <c r="AH8" s="16">
        <f>SUMIFS('2_stopień'!$V$8:$V$883,'2_stopień'!$R$8:$R$883,D8,'2_stopień'!$AA$8:$AA$883,"ZSET Rakowice Wielkie")</f>
        <v>0</v>
      </c>
      <c r="AI8" s="16">
        <f>SUMIFS('2_stopień'!$U$8:$U$883,'2_stopień'!$R$8:$R$883,D8,'2_stopień'!$AA$8:$AA$883,"CKZ Krotoszyn")</f>
        <v>0</v>
      </c>
      <c r="AJ8" s="16">
        <f>SUMIFS('2_stopień'!$V$8:$V$883,'2_stopień'!$R$8:$R$883,D8,'2_stopień'!$AA$8:$AA$883,"CKZ Krotoszyn")</f>
        <v>0</v>
      </c>
      <c r="AK8" s="16">
        <f>SUMIFS('2_stopień'!$U$8:$U$883,'2_stopień'!$R$8:$R$883,D8,'2_stopień'!$AA$8:$AA$883,"CKZ Olkusz")</f>
        <v>0</v>
      </c>
      <c r="AL8" s="16">
        <f>SUMIFS('2_stopień'!$V$8:$V$883,'2_stopień'!$R$8:$R$883,D8,'2_stopień'!$AA$8:$AA$883,"CKZ Olkusz")</f>
        <v>0</v>
      </c>
      <c r="AM8" s="16">
        <f>SUMIFS('2_stopień'!$U$8:$U$883,'2_stopień'!$R$8:$R$883,D8,'2_stopień'!$AA$8:$AA$883,"CKZ Wschowa")</f>
        <v>0</v>
      </c>
      <c r="AN8" s="16">
        <f>SUMIFS('2_stopień'!$V$8:$V$883,'2_stopień'!$R$8:$R$883,D8,'2_stopień'!$AA$8:$AA$883,"CKZ Wschowa")</f>
        <v>0</v>
      </c>
      <c r="AO8" s="16">
        <f>SUMIFS('2_stopień'!$U$8:$U$883,'2_stopień'!$R$8:$R$883,D8,'2_stopień'!$AA$8:$AA$883,"CKZ Zielona Góra")</f>
        <v>0</v>
      </c>
      <c r="AP8" s="16">
        <f>SUMIFS('2_stopień'!$V$8:$V$883,'2_stopień'!$R$8:$R$883,D8,'2_stopień'!$AA$8:$AA$883,"CKZ Zielona Góra")</f>
        <v>0</v>
      </c>
      <c r="AQ8" s="16">
        <f>SUMIFS('2_stopień'!$U$8:$U$883,'2_stopień'!$R$8:$R$883,D8,'2_stopień'!$AA$8:$AA$883,"Rzemieślnicza Wałbrzych")</f>
        <v>0</v>
      </c>
      <c r="AR8" s="16">
        <f>SUMIFS('2_stopień'!$V$8:$V$883,'2_stopień'!$R$8:$R$883,D8,'2_stopień'!$AA$8:$AA$883,"Rzemieślnicza Wałbrzych")</f>
        <v>0</v>
      </c>
      <c r="AS8" s="16">
        <f>SUMIFS('2_stopień'!$U$8:$U$883,'2_stopień'!$R$8:$R$883,D8,'2_stopień'!$AA$8:$AA$883,"CKZ Mosina")</f>
        <v>0</v>
      </c>
      <c r="AT8" s="16">
        <f>SUMIFS('2_stopień'!$V$8:$V$883,'2_stopień'!$R$8:$R$883,D8,'2_stopień'!$AA$8:$AA$883,"CKZ Mosina")</f>
        <v>0</v>
      </c>
      <c r="AU8" s="16">
        <f>SUMIFS('2_stopień'!$U$8:$U$883,'2_stopień'!$R$8:$R$883,D8,'2_stopień'!$AA$8:$AA$883,"Cech Opole")</f>
        <v>0</v>
      </c>
      <c r="AV8" s="16">
        <f>SUMIFS('2_stopień'!$V$8:$V$883,'2_stopień'!$R$8:$R$883,D8,'2_stopień'!$AA$8:$AA$883,"Cech Opole")</f>
        <v>0</v>
      </c>
      <c r="AW8" s="16">
        <f>SUMIFS('2_stopień'!$U$8:$U$883,'2_stopień'!$R$8:$R$883,D8,'2_stopień'!$AA$8:$AA$883,"TOYOTA")</f>
        <v>0</v>
      </c>
      <c r="AX8" s="16">
        <f>SUMIFS('2_stopień'!$V$8:$V$883,'2_stopień'!$R$8:$R$883,D8,'2_stopień'!$AA$8:$AA$883,"TOYOTA")</f>
        <v>0</v>
      </c>
      <c r="AY8" s="16">
        <f>SUMIFS('2_stopień'!$U$8:$U$883,'2_stopień'!$R$8:$R$883,D8,'2_stopień'!$AA$8:$AA$883,"CKZ Wrocław")</f>
        <v>0</v>
      </c>
      <c r="AZ8" s="16">
        <f>SUMIFS('2_stopień'!$V$8:$V$883,'2_stopień'!$R$8:$R$883,D8,'2_stopień'!$AA$8:$AA$883,"CKZ Wrocław")</f>
        <v>0</v>
      </c>
      <c r="BA8" s="16">
        <f>SUMIFS('2_stopień'!$U$8:$U$883,'2_stopień'!$R$8:$R$883,D8,'2_stopień'!$AA$8:$AA$883,"CKZ Gliwice")</f>
        <v>0</v>
      </c>
      <c r="BB8" s="16">
        <f>SUMIFS('2_stopień'!$V$8:$V$883,'2_stopień'!$R$8:$R$883,D8,'2_stopień'!$AA$8:$AA$883,"CKZ Gliwice")</f>
        <v>0</v>
      </c>
      <c r="BC8" s="16">
        <f>SUMIFS('2_stopień'!$U$8:$U$883,'2_stopień'!$R$8:$R$883,D8,'2_stopień'!$AA$8:$AA$883,"CKZ Opole")</f>
        <v>0</v>
      </c>
      <c r="BD8" s="16">
        <f>SUMIFS('2_stopień'!$V$8:$V$883,'2_stopień'!$R$8:$R$883,D8,'2_stopień'!$AA$8:$AA$883,"CKZ Opole")</f>
        <v>0</v>
      </c>
      <c r="BE8" s="16">
        <f>SUMIFS('2_stopień'!$U$8:$U$883,'2_stopień'!$R$8:$R$883,D8,'2_stopień'!$AA$8:$AA$883,"CKZ Chojnów")</f>
        <v>0</v>
      </c>
      <c r="BF8" s="16">
        <f>SUMIFS('2_stopień'!$V$8:$V$883,'2_stopień'!$R$8:$R$883,D8,'2_stopień'!$AA$8:$AA$883,"CKZ Chojnów")</f>
        <v>0</v>
      </c>
      <c r="BG8" s="16">
        <f>SUMIFS('2_stopień'!$U$8:$U$883,'2_stopień'!$R$8:$R$883,D8,'2_stopień'!$AA$8:$AA$883,"CKZ Nowy Targ")</f>
        <v>0</v>
      </c>
      <c r="BH8" s="16">
        <f>SUMIFS('2_stopień'!$V$8:$V$883,'2_stopień'!$R$8:$R$883,D8,'2_stopień'!$AA$8:$AA$883,"CKZ Nowy Targ")</f>
        <v>0</v>
      </c>
      <c r="BI8" s="16">
        <f>SUMIFS('2_stopień'!$U$8:$U$883,'2_stopień'!$R$8:$R$883,D8,'2_stopień'!$AA$8:$AA$883,"CKZ Gniezno")</f>
        <v>0</v>
      </c>
      <c r="BJ8" s="16">
        <f>SUMIFS('2_stopień'!$V$8:$V$883,'2_stopień'!$R$8:$R$883,D8,'2_stopień'!$AA$8:$AA$883,"CKZ Gniezno")</f>
        <v>0</v>
      </c>
      <c r="BK8" s="16">
        <f>SUMIFS('2_stopień'!$U$8:$U$883,'2_stopień'!$R$8:$R$883,D8,'2_stopień'!$AA$8:$AA$883,"konsultacje szkoła")</f>
        <v>0</v>
      </c>
      <c r="BL8" s="222">
        <f t="shared" si="0"/>
        <v>0</v>
      </c>
      <c r="BM8" s="219">
        <f t="shared" si="1"/>
        <v>0</v>
      </c>
    </row>
    <row r="9" spans="1:65">
      <c r="B9" s="17" t="s">
        <v>485</v>
      </c>
      <c r="C9" s="18">
        <v>712101</v>
      </c>
      <c r="D9" s="18" t="s">
        <v>163</v>
      </c>
      <c r="E9" s="17" t="s">
        <v>563</v>
      </c>
      <c r="F9" s="360">
        <f>SUMIF('2_stopień'!R$8:R$883,D9,'2_stopień'!U$8:U$885)</f>
        <v>7</v>
      </c>
      <c r="G9" s="16">
        <f>SUMIFS('2_stopień'!$U$8:$U$883,'2_stopień'!$R$8:$R$883,D9,'2_stopień'!$AA$8:$AA$883,"CKZ Bielawa")</f>
        <v>0</v>
      </c>
      <c r="H9" s="16">
        <f>SUMIFS('2_stopień'!$V$8:$V$883,'2_stopień'!$R$8:$R$883,D9,'2_stopień'!$AA$8:$AA$883,"CKZ Bielawa")</f>
        <v>0</v>
      </c>
      <c r="I9" s="16">
        <f>SUMIFS('2_stopień'!$U$8:$U$883,'2_stopień'!$R$8:$R$883,D9,'2_stopień'!$AA$8:$AA$883,"GCKZ Głogów")</f>
        <v>0</v>
      </c>
      <c r="J9" s="16">
        <f>SUMIFS('2_stopień'!$V$8:$V$883,'2_stopień'!$R$8:$R$883,D9,'2_stopień'!$AA$8:$AA$883,"GCKZ Głogów")</f>
        <v>0</v>
      </c>
      <c r="K9" s="16">
        <f>SUMIFS('2_stopień'!$U$8:$U$883,'2_stopień'!$R$8:$R$883,D9,'2_stopień'!$AA$8:$AA$883,"CKZ Jawor")</f>
        <v>0</v>
      </c>
      <c r="L9" s="16">
        <f>SUMIFS('2_stopień'!$V$8:$V$883,'2_stopień'!$R$8:$R$883,D9,'2_stopień'!$AA$8:$AA$883,"CKZ Jawor")</f>
        <v>0</v>
      </c>
      <c r="M9" s="16">
        <f>SUMIFS('2_stopień'!$U$8:$U$883,'2_stopień'!$R$8:$R$883,D9,'2_stopień'!$AA$8:$AA$883,"ZSM Głubczyce")</f>
        <v>0</v>
      </c>
      <c r="N9" s="16">
        <f>SUMIFS('2_stopień'!$V$8:$V$883,'2_stopień'!$R$8:$R$883,D9,'2_stopień'!$AA$8:$AA$883,"ZSM Głubczyce")</f>
        <v>0</v>
      </c>
      <c r="O9" s="16">
        <f>SUMIFS('2_stopień'!$U$8:$U$883,'2_stopień'!$R$8:$R$883,D9,'2_stopień'!$AA$8:$AA$883,"CKZ Kłodzko")</f>
        <v>0</v>
      </c>
      <c r="P9" s="16">
        <f>SUMIFS('2_stopień'!$V$8:$V$883,'2_stopień'!$R$8:$R$883,D9,'2_stopień'!$AA$8:$AA$883,"CKZ Kłodzko")</f>
        <v>0</v>
      </c>
      <c r="Q9" s="16">
        <f>SUMIFS('2_stopień'!$U$8:$U$883,'2_stopień'!$R$8:$R$883,D9,'2_stopień'!$AA$8:$AA$883,"CKZ Legnica")</f>
        <v>0</v>
      </c>
      <c r="R9" s="16">
        <f>SUMIFS('2_stopień'!$V$8:$V$883,'2_stopień'!$R$8:$R$883,D9,'2_stopień'!$AA$8:$AA$883,"CKZ Legnica")</f>
        <v>0</v>
      </c>
      <c r="S9" s="16">
        <f>SUMIFS('2_stopień'!$U$8:$U$883,'2_stopień'!$R$8:$R$883,D9,'2_stopień'!$AA$8:$AA$883,"CKZ Oleśnica")</f>
        <v>0</v>
      </c>
      <c r="T9" s="16">
        <f>SUMIFS('2_stopień'!$V$8:$V$883,'2_stopień'!$R$8:$R$883,D9,'2_stopień'!$AA$8:$AA$883,"CKZ Oleśnica")</f>
        <v>0</v>
      </c>
      <c r="U9" s="16">
        <f>SUMIFS('2_stopień'!$U$8:$U$883,'2_stopień'!$R$8:$R$883,D9,'2_stopień'!$AA$8:$AA$883,"CKZ Świdnica")</f>
        <v>0</v>
      </c>
      <c r="V9" s="16">
        <f>SUMIFS('2_stopień'!$V$8:$V$883,'2_stopień'!$R$8:$R$883,D9,'2_stopień'!$AA$8:$AA$883,"CKZ Świdnica")</f>
        <v>0</v>
      </c>
      <c r="W9" s="16">
        <f>SUMIFS('2_stopień'!$U$8:$U$883,'2_stopień'!$R$8:$R$883,D9,'2_stopień'!$AA$8:$AA$883,"CKZ Wołów")</f>
        <v>0</v>
      </c>
      <c r="X9" s="16">
        <f>SUMIFS('2_stopień'!$V$8:$V$883,'2_stopień'!$R$8:$R$883,D9,'2_stopień'!$AA$8:$AA$883,"CKZ Wołów")</f>
        <v>0</v>
      </c>
      <c r="Y9" s="16">
        <f>SUMIFS('2_stopień'!$U$8:$U$883,'2_stopień'!$R$8:$R$883,D9,'2_stopień'!$AA$8:$AA$883,"CKZ Ziębice")</f>
        <v>0</v>
      </c>
      <c r="Z9" s="16">
        <f>SUMIFS('2_stopień'!$V$8:$V$883,'2_stopień'!$R$8:$R$883,D9,'2_stopień'!$AA$8:$AA$883,"CKZ Ziębice")</f>
        <v>0</v>
      </c>
      <c r="AA9" s="16">
        <f>SUMIFS('2_stopień'!$U$8:$U$883,'2_stopień'!$R$8:$R$883,D9,'2_stopień'!$AA$8:$AA$883,"CKZ Dobrodzień")</f>
        <v>0</v>
      </c>
      <c r="AB9" s="16">
        <f>SUMIFS('2_stopień'!$V$8:$V$883,'2_stopień'!$R$8:$R$883,D9,'2_stopień'!$AA$8:$AA$883,"CKZ Dobrodzień")</f>
        <v>0</v>
      </c>
      <c r="AC9" s="16">
        <f>SUMIFS('2_stopień'!$U$8:$U$883,'2_stopień'!$R$8:$R$883,D9,'2_stopień'!$AA$8:$AA$883,"CKZ Kędzierzyn-Koźle")</f>
        <v>0</v>
      </c>
      <c r="AD9" s="16">
        <f>SUMIFS('2_stopień'!$V$8:$V$883,'2_stopień'!$R$8:$R$883,D9,'2_stopień'!$AA$8:$AA$883,"CKZ Kędzierzyn-Koźle")</f>
        <v>0</v>
      </c>
      <c r="AE9" s="16">
        <f>SUMIFS('2_stopień'!$U$8:$U$883,'2_stopień'!$R$8:$R$883,D9,'2_stopień'!$AA$8:$AA$883,"CKZ Dębica")</f>
        <v>0</v>
      </c>
      <c r="AF9" s="16">
        <f>SUMIFS('2_stopień'!$V$8:$V$883,'2_stopień'!$R$8:$R$883,D9,'2_stopień'!$AA$8:$AA$883,"CKZ Dębica")</f>
        <v>0</v>
      </c>
      <c r="AG9" s="16">
        <f>SUMIFS('2_stopień'!$U$8:$U$883,'2_stopień'!$R$8:$R$883,D9,'2_stopień'!$AA$8:$AA$883,"ZSET Rakowice Wielkie")</f>
        <v>0</v>
      </c>
      <c r="AH9" s="16">
        <f>SUMIFS('2_stopień'!$V$8:$V$883,'2_stopień'!$R$8:$R$883,D9,'2_stopień'!$AA$8:$AA$883,"ZSET Rakowice Wielkie")</f>
        <v>0</v>
      </c>
      <c r="AI9" s="16">
        <f>SUMIFS('2_stopień'!$U$8:$U$883,'2_stopień'!$R$8:$R$883,D9,'2_stopień'!$AA$8:$AA$883,"CKZ Krotoszyn")</f>
        <v>0</v>
      </c>
      <c r="AJ9" s="16">
        <f>SUMIFS('2_stopień'!$V$8:$V$883,'2_stopień'!$R$8:$R$883,D9,'2_stopień'!$AA$8:$AA$883,"CKZ Krotoszyn")</f>
        <v>0</v>
      </c>
      <c r="AK9" s="16">
        <f>SUMIFS('2_stopień'!$U$8:$U$883,'2_stopień'!$R$8:$R$883,D9,'2_stopień'!$AA$8:$AA$883,"CKZ Olkusz")</f>
        <v>0</v>
      </c>
      <c r="AL9" s="16">
        <f>SUMIFS('2_stopień'!$V$8:$V$883,'2_stopień'!$R$8:$R$883,D9,'2_stopień'!$AA$8:$AA$883,"CKZ Olkusz")</f>
        <v>0</v>
      </c>
      <c r="AM9" s="16">
        <f>SUMIFS('2_stopień'!$U$8:$U$883,'2_stopień'!$R$8:$R$883,D9,'2_stopień'!$AA$8:$AA$883,"CKZ Wschowa")</f>
        <v>0</v>
      </c>
      <c r="AN9" s="16">
        <f>SUMIFS('2_stopień'!$V$8:$V$883,'2_stopień'!$R$8:$R$883,D9,'2_stopień'!$AA$8:$AA$883,"CKZ Wschowa")</f>
        <v>0</v>
      </c>
      <c r="AO9" s="16">
        <f>SUMIFS('2_stopień'!$U$8:$U$883,'2_stopień'!$R$8:$R$883,D9,'2_stopień'!$AA$8:$AA$883,"CKZ Zielona Góra")</f>
        <v>7</v>
      </c>
      <c r="AP9" s="16">
        <f>SUMIFS('2_stopień'!$V$8:$V$883,'2_stopień'!$R$8:$R$883,D9,'2_stopień'!$AA$8:$AA$883,"CKZ Zielona Góra")</f>
        <v>0</v>
      </c>
      <c r="AQ9" s="16">
        <f>SUMIFS('2_stopień'!$U$8:$U$883,'2_stopień'!$R$8:$R$883,D9,'2_stopień'!$AA$8:$AA$883,"Rzemieślnicza Wałbrzych")</f>
        <v>0</v>
      </c>
      <c r="AR9" s="16">
        <f>SUMIFS('2_stopień'!$V$8:$V$883,'2_stopień'!$R$8:$R$883,D9,'2_stopień'!$AA$8:$AA$883,"Rzemieślnicza Wałbrzych")</f>
        <v>0</v>
      </c>
      <c r="AS9" s="16">
        <f>SUMIFS('2_stopień'!$U$8:$U$883,'2_stopień'!$R$8:$R$883,D9,'2_stopień'!$AA$8:$AA$883,"CKZ Mosina")</f>
        <v>0</v>
      </c>
      <c r="AT9" s="16">
        <f>SUMIFS('2_stopień'!$V$8:$V$883,'2_stopień'!$R$8:$R$883,D9,'2_stopień'!$AA$8:$AA$883,"CKZ Mosina")</f>
        <v>0</v>
      </c>
      <c r="AU9" s="16">
        <f>SUMIFS('2_stopień'!$U$8:$U$883,'2_stopień'!$R$8:$R$883,D9,'2_stopień'!$AA$8:$AA$883,"Cech Opole")</f>
        <v>0</v>
      </c>
      <c r="AV9" s="16">
        <f>SUMIFS('2_stopień'!$V$8:$V$883,'2_stopień'!$R$8:$R$883,D9,'2_stopień'!$AA$8:$AA$883,"Cech Opole")</f>
        <v>0</v>
      </c>
      <c r="AW9" s="16">
        <f>SUMIFS('2_stopień'!$U$8:$U$883,'2_stopień'!$R$8:$R$883,D9,'2_stopień'!$AA$8:$AA$883,"TOYOTA")</f>
        <v>0</v>
      </c>
      <c r="AX9" s="16">
        <f>SUMIFS('2_stopień'!$V$8:$V$883,'2_stopień'!$R$8:$R$883,D9,'2_stopień'!$AA$8:$AA$883,"TOYOTA")</f>
        <v>0</v>
      </c>
      <c r="AY9" s="16">
        <f>SUMIFS('2_stopień'!$U$8:$U$883,'2_stopień'!$R$8:$R$883,D9,'2_stopień'!$AA$8:$AA$883,"CKZ Wrocław")</f>
        <v>0</v>
      </c>
      <c r="AZ9" s="16">
        <f>SUMIFS('2_stopień'!$V$8:$V$883,'2_stopień'!$R$8:$R$883,D9,'2_stopień'!$AA$8:$AA$883,"CKZ Wrocław")</f>
        <v>0</v>
      </c>
      <c r="BA9" s="16">
        <f>SUMIFS('2_stopień'!$U$8:$U$883,'2_stopień'!$R$8:$R$883,D9,'2_stopień'!$AA$8:$AA$883,"CKZ Gliwice")</f>
        <v>0</v>
      </c>
      <c r="BB9" s="16">
        <f>SUMIFS('2_stopień'!$V$8:$V$883,'2_stopień'!$R$8:$R$883,D9,'2_stopień'!$AA$8:$AA$883,"CKZ Gliwice")</f>
        <v>0</v>
      </c>
      <c r="BC9" s="16">
        <f>SUMIFS('2_stopień'!$U$8:$U$883,'2_stopień'!$R$8:$R$883,D9,'2_stopień'!$AA$8:$AA$883,"CKZ Opole")</f>
        <v>0</v>
      </c>
      <c r="BD9" s="16">
        <f>SUMIFS('2_stopień'!$V$8:$V$883,'2_stopień'!$R$8:$R$883,D9,'2_stopień'!$AA$8:$AA$883,"CKZ Opole")</f>
        <v>0</v>
      </c>
      <c r="BE9" s="16">
        <f>SUMIFS('2_stopień'!$U$8:$U$883,'2_stopień'!$R$8:$R$883,D9,'2_stopień'!$AA$8:$AA$883,"CKZ Chojnów")</f>
        <v>0</v>
      </c>
      <c r="BF9" s="16">
        <f>SUMIFS('2_stopień'!$V$8:$V$883,'2_stopień'!$R$8:$R$883,D9,'2_stopień'!$AA$8:$AA$883,"CKZ Chojnów")</f>
        <v>0</v>
      </c>
      <c r="BG9" s="16">
        <f>SUMIFS('2_stopień'!$U$8:$U$883,'2_stopień'!$R$8:$R$883,D9,'2_stopień'!$AA$8:$AA$883,"CKZ Nowy Targ")</f>
        <v>0</v>
      </c>
      <c r="BH9" s="16">
        <f>SUMIFS('2_stopień'!$V$8:$V$883,'2_stopień'!$R$8:$R$883,D9,'2_stopień'!$AA$8:$AA$883,"CKZ Nowy Targ")</f>
        <v>0</v>
      </c>
      <c r="BI9" s="16">
        <f>SUMIFS('2_stopień'!$U$8:$U$883,'2_stopień'!$R$8:$R$883,D9,'2_stopień'!$AA$8:$AA$883,"CKZ Gniezno")</f>
        <v>0</v>
      </c>
      <c r="BJ9" s="16">
        <f>SUMIFS('2_stopień'!$V$8:$V$883,'2_stopień'!$R$8:$R$883,D9,'2_stopień'!$AA$8:$AA$883,"CKZ Gniezno")</f>
        <v>0</v>
      </c>
      <c r="BK9" s="16">
        <f>SUMIFS('2_stopień'!$U$8:$U$883,'2_stopień'!$R$8:$R$883,D9,'2_stopień'!$AA$8:$AA$883,"konsultacje szkoła")</f>
        <v>0</v>
      </c>
      <c r="BL9" s="222">
        <f t="shared" si="0"/>
        <v>7</v>
      </c>
      <c r="BM9" s="219">
        <f t="shared" si="1"/>
        <v>0</v>
      </c>
    </row>
    <row r="10" spans="1:65">
      <c r="B10" s="17" t="s">
        <v>486</v>
      </c>
      <c r="C10" s="18">
        <v>711301</v>
      </c>
      <c r="D10" s="18" t="s">
        <v>455</v>
      </c>
      <c r="E10" s="17" t="s">
        <v>564</v>
      </c>
      <c r="F10" s="360">
        <f>SUMIF('2_stopień'!R$8:R$883,D10,'2_stopień'!U$8:U$885)</f>
        <v>2</v>
      </c>
      <c r="G10" s="16">
        <f>SUMIFS('2_stopień'!$U$8:$U$883,'2_stopień'!$R$8:$R$883,D10,'2_stopień'!$AA$8:$AA$883,"CKZ Bielawa")</f>
        <v>0</v>
      </c>
      <c r="H10" s="16">
        <f>SUMIFS('2_stopień'!$V$8:$V$883,'2_stopień'!$R$8:$R$883,D10,'2_stopień'!$AA$8:$AA$883,"CKZ Bielawa")</f>
        <v>0</v>
      </c>
      <c r="I10" s="16">
        <f>SUMIFS('2_stopień'!$U$8:$U$883,'2_stopień'!$R$8:$R$883,D10,'2_stopień'!$AA$8:$AA$883,"GCKZ Głogów")</f>
        <v>0</v>
      </c>
      <c r="J10" s="16">
        <f>SUMIFS('2_stopień'!$V$8:$V$883,'2_stopień'!$R$8:$R$883,D10,'2_stopień'!$AA$8:$AA$883,"GCKZ Głogów")</f>
        <v>0</v>
      </c>
      <c r="K10" s="16">
        <f>SUMIFS('2_stopień'!$U$8:$U$883,'2_stopień'!$R$8:$R$883,D10,'2_stopień'!$AA$8:$AA$883,"CKZ Jawor")</f>
        <v>0</v>
      </c>
      <c r="L10" s="16">
        <f>SUMIFS('2_stopień'!$V$8:$V$883,'2_stopień'!$R$8:$R$883,D10,'2_stopień'!$AA$8:$AA$883,"CKZ Jawor")</f>
        <v>0</v>
      </c>
      <c r="M10" s="16">
        <f>SUMIFS('2_stopień'!$U$8:$U$883,'2_stopień'!$R$8:$R$883,D10,'2_stopień'!$AA$8:$AA$883,"ZSM Głubczyce")</f>
        <v>0</v>
      </c>
      <c r="N10" s="16">
        <f>SUMIFS('2_stopień'!$V$8:$V$883,'2_stopień'!$R$8:$R$883,D10,'2_stopień'!$AA$8:$AA$883,"ZSM Głubczyce")</f>
        <v>0</v>
      </c>
      <c r="O10" s="16">
        <f>SUMIFS('2_stopień'!$U$8:$U$883,'2_stopień'!$R$8:$R$883,D10,'2_stopień'!$AA$8:$AA$883,"CKZ Kłodzko")</f>
        <v>0</v>
      </c>
      <c r="P10" s="16">
        <f>SUMIFS('2_stopień'!$V$8:$V$883,'2_stopień'!$R$8:$R$883,D10,'2_stopień'!$AA$8:$AA$883,"CKZ Kłodzko")</f>
        <v>0</v>
      </c>
      <c r="Q10" s="16">
        <f>SUMIFS('2_stopień'!$U$8:$U$883,'2_stopień'!$R$8:$R$883,D10,'2_stopień'!$AA$8:$AA$883,"CKZ Legnica")</f>
        <v>0</v>
      </c>
      <c r="R10" s="16">
        <f>SUMIFS('2_stopień'!$V$8:$V$883,'2_stopień'!$R$8:$R$883,D10,'2_stopień'!$AA$8:$AA$883,"CKZ Legnica")</f>
        <v>0</v>
      </c>
      <c r="S10" s="16">
        <f>SUMIFS('2_stopień'!$U$8:$U$883,'2_stopień'!$R$8:$R$883,D10,'2_stopień'!$AA$8:$AA$883,"CKZ Oleśnica")</f>
        <v>0</v>
      </c>
      <c r="T10" s="16">
        <f>SUMIFS('2_stopień'!$V$8:$V$883,'2_stopień'!$R$8:$R$883,D10,'2_stopień'!$AA$8:$AA$883,"CKZ Oleśnica")</f>
        <v>0</v>
      </c>
      <c r="U10" s="16">
        <f>SUMIFS('2_stopień'!$U$8:$U$883,'2_stopień'!$R$8:$R$883,D10,'2_stopień'!$AA$8:$AA$883,"CKZ Świdnica")</f>
        <v>0</v>
      </c>
      <c r="V10" s="16">
        <f>SUMIFS('2_stopień'!$V$8:$V$883,'2_stopień'!$R$8:$R$883,D10,'2_stopień'!$AA$8:$AA$883,"CKZ Świdnica")</f>
        <v>0</v>
      </c>
      <c r="W10" s="16">
        <f>SUMIFS('2_stopień'!$U$8:$U$883,'2_stopień'!$R$8:$R$883,D10,'2_stopień'!$AA$8:$AA$883,"CKZ Wołów")</f>
        <v>0</v>
      </c>
      <c r="X10" s="16">
        <f>SUMIFS('2_stopień'!$V$8:$V$883,'2_stopień'!$R$8:$R$883,D10,'2_stopień'!$AA$8:$AA$883,"CKZ Wołów")</f>
        <v>0</v>
      </c>
      <c r="Y10" s="16">
        <f>SUMIFS('2_stopień'!$U$8:$U$883,'2_stopień'!$R$8:$R$883,D10,'2_stopień'!$AA$8:$AA$883,"CKZ Ziębice")</f>
        <v>0</v>
      </c>
      <c r="Z10" s="16">
        <f>SUMIFS('2_stopień'!$V$8:$V$883,'2_stopień'!$R$8:$R$883,D10,'2_stopień'!$AA$8:$AA$883,"CKZ Ziębice")</f>
        <v>0</v>
      </c>
      <c r="AA10" s="16">
        <f>SUMIFS('2_stopień'!$U$8:$U$883,'2_stopień'!$R$8:$R$883,D10,'2_stopień'!$AA$8:$AA$883,"CKZ Dobrodzień")</f>
        <v>0</v>
      </c>
      <c r="AB10" s="16">
        <f>SUMIFS('2_stopień'!$V$8:$V$883,'2_stopień'!$R$8:$R$883,D10,'2_stopień'!$AA$8:$AA$883,"CKZ Dobrodzień")</f>
        <v>0</v>
      </c>
      <c r="AC10" s="16">
        <f>SUMIFS('2_stopień'!$U$8:$U$883,'2_stopień'!$R$8:$R$883,D10,'2_stopień'!$AA$8:$AA$883,"CKZ Kędzierzyn-Koźle")</f>
        <v>0</v>
      </c>
      <c r="AD10" s="16">
        <f>SUMIFS('2_stopień'!$V$8:$V$883,'2_stopień'!$R$8:$R$883,D10,'2_stopień'!$AA$8:$AA$883,"CKZ Kędzierzyn-Koźle")</f>
        <v>0</v>
      </c>
      <c r="AE10" s="16">
        <f>SUMIFS('2_stopień'!$U$8:$U$883,'2_stopień'!$R$8:$R$883,D10,'2_stopień'!$AA$8:$AA$883,"CKZ Dębica")</f>
        <v>0</v>
      </c>
      <c r="AF10" s="16">
        <f>SUMIFS('2_stopień'!$V$8:$V$883,'2_stopień'!$R$8:$R$883,D10,'2_stopień'!$AA$8:$AA$883,"CKZ Dębica")</f>
        <v>0</v>
      </c>
      <c r="AG10" s="16">
        <f>SUMIFS('2_stopień'!$U$8:$U$883,'2_stopień'!$R$8:$R$883,D10,'2_stopień'!$AA$8:$AA$883,"ZSET Rakowice Wielkie")</f>
        <v>0</v>
      </c>
      <c r="AH10" s="16">
        <f>SUMIFS('2_stopień'!$V$8:$V$883,'2_stopień'!$R$8:$R$883,D10,'2_stopień'!$AA$8:$AA$883,"ZSET Rakowice Wielkie")</f>
        <v>0</v>
      </c>
      <c r="AI10" s="16">
        <f>SUMIFS('2_stopień'!$U$8:$U$883,'2_stopień'!$R$8:$R$883,D10,'2_stopień'!$AA$8:$AA$883,"CKZ Krotoszyn")</f>
        <v>0</v>
      </c>
      <c r="AJ10" s="16">
        <f>SUMIFS('2_stopień'!$V$8:$V$883,'2_stopień'!$R$8:$R$883,D10,'2_stopień'!$AA$8:$AA$883,"CKZ Krotoszyn")</f>
        <v>0</v>
      </c>
      <c r="AK10" s="16">
        <f>SUMIFS('2_stopień'!$U$8:$U$883,'2_stopień'!$R$8:$R$883,D10,'2_stopień'!$AA$8:$AA$883,"CKZ Olkusz")</f>
        <v>0</v>
      </c>
      <c r="AL10" s="16">
        <f>SUMIFS('2_stopień'!$V$8:$V$883,'2_stopień'!$R$8:$R$883,D10,'2_stopień'!$AA$8:$AA$883,"CKZ Olkusz")</f>
        <v>0</v>
      </c>
      <c r="AM10" s="16">
        <f>SUMIFS('2_stopień'!$U$8:$U$883,'2_stopień'!$R$8:$R$883,D10,'2_stopień'!$AA$8:$AA$883,"CKZ Wschowa")</f>
        <v>0</v>
      </c>
      <c r="AN10" s="16">
        <f>SUMIFS('2_stopień'!$V$8:$V$883,'2_stopień'!$R$8:$R$883,D10,'2_stopień'!$AA$8:$AA$883,"CKZ Wschowa")</f>
        <v>0</v>
      </c>
      <c r="AO10" s="16">
        <f>SUMIFS('2_stopień'!$U$8:$U$883,'2_stopień'!$R$8:$R$883,D10,'2_stopień'!$AA$8:$AA$883,"CKZ Zielona Góra")</f>
        <v>2</v>
      </c>
      <c r="AP10" s="16">
        <f>SUMIFS('2_stopień'!$V$8:$V$883,'2_stopień'!$R$8:$R$883,D10,'2_stopień'!$AA$8:$AA$883,"CKZ Zielona Góra")</f>
        <v>0</v>
      </c>
      <c r="AQ10" s="16">
        <f>SUMIFS('2_stopień'!$U$8:$U$883,'2_stopień'!$R$8:$R$883,D10,'2_stopień'!$AA$8:$AA$883,"Rzemieślnicza Wałbrzych")</f>
        <v>0</v>
      </c>
      <c r="AR10" s="16">
        <f>SUMIFS('2_stopień'!$V$8:$V$883,'2_stopień'!$R$8:$R$883,D10,'2_stopień'!$AA$8:$AA$883,"Rzemieślnicza Wałbrzych")</f>
        <v>0</v>
      </c>
      <c r="AS10" s="16">
        <f>SUMIFS('2_stopień'!$U$8:$U$883,'2_stopień'!$R$8:$R$883,D10,'2_stopień'!$AA$8:$AA$883,"CKZ Mosina")</f>
        <v>0</v>
      </c>
      <c r="AT10" s="16">
        <f>SUMIFS('2_stopień'!$V$8:$V$883,'2_stopień'!$R$8:$R$883,D10,'2_stopień'!$AA$8:$AA$883,"CKZ Mosina")</f>
        <v>0</v>
      </c>
      <c r="AU10" s="16">
        <f>SUMIFS('2_stopień'!$U$8:$U$883,'2_stopień'!$R$8:$R$883,D10,'2_stopień'!$AA$8:$AA$883,"Cech Opole")</f>
        <v>0</v>
      </c>
      <c r="AV10" s="16">
        <f>SUMIFS('2_stopień'!$V$8:$V$883,'2_stopień'!$R$8:$R$883,D10,'2_stopień'!$AA$8:$AA$883,"Cech Opole")</f>
        <v>0</v>
      </c>
      <c r="AW10" s="16">
        <f>SUMIFS('2_stopień'!$U$8:$U$883,'2_stopień'!$R$8:$R$883,D10,'2_stopień'!$AA$8:$AA$883,"TOYOTA")</f>
        <v>0</v>
      </c>
      <c r="AX10" s="16">
        <f>SUMIFS('2_stopień'!$V$8:$V$883,'2_stopień'!$R$8:$R$883,D10,'2_stopień'!$AA$8:$AA$883,"TOYOTA")</f>
        <v>0</v>
      </c>
      <c r="AY10" s="16">
        <f>SUMIFS('2_stopień'!$U$8:$U$883,'2_stopień'!$R$8:$R$883,D10,'2_stopień'!$AA$8:$AA$883,"CKZ Wrocław")</f>
        <v>0</v>
      </c>
      <c r="AZ10" s="16">
        <f>SUMIFS('2_stopień'!$V$8:$V$883,'2_stopień'!$R$8:$R$883,D10,'2_stopień'!$AA$8:$AA$883,"CKZ Wrocław")</f>
        <v>0</v>
      </c>
      <c r="BA10" s="16">
        <f>SUMIFS('2_stopień'!$U$8:$U$883,'2_stopień'!$R$8:$R$883,D10,'2_stopień'!$AA$8:$AA$883,"CKZ Gliwice")</f>
        <v>0</v>
      </c>
      <c r="BB10" s="16">
        <f>SUMIFS('2_stopień'!$V$8:$V$883,'2_stopień'!$R$8:$R$883,D10,'2_stopień'!$AA$8:$AA$883,"CKZ Gliwice")</f>
        <v>0</v>
      </c>
      <c r="BC10" s="16">
        <f>SUMIFS('2_stopień'!$U$8:$U$883,'2_stopień'!$R$8:$R$883,D10,'2_stopień'!$AA$8:$AA$883,"CKZ Opole")</f>
        <v>0</v>
      </c>
      <c r="BD10" s="16">
        <f>SUMIFS('2_stopień'!$V$8:$V$883,'2_stopień'!$R$8:$R$883,D10,'2_stopień'!$AA$8:$AA$883,"CKZ Opole")</f>
        <v>0</v>
      </c>
      <c r="BE10" s="16">
        <f>SUMIFS('2_stopień'!$U$8:$U$883,'2_stopień'!$R$8:$R$883,D10,'2_stopień'!$AA$8:$AA$883,"CKZ Chojnów")</f>
        <v>0</v>
      </c>
      <c r="BF10" s="16">
        <f>SUMIFS('2_stopień'!$V$8:$V$883,'2_stopień'!$R$8:$R$883,D10,'2_stopień'!$AA$8:$AA$883,"CKZ Chojnów")</f>
        <v>0</v>
      </c>
      <c r="BG10" s="16">
        <f>SUMIFS('2_stopień'!$U$8:$U$883,'2_stopień'!$R$8:$R$883,D10,'2_stopień'!$AA$8:$AA$883,"CKZ Nowy Targ")</f>
        <v>0</v>
      </c>
      <c r="BH10" s="16">
        <f>SUMIFS('2_stopień'!$V$8:$V$883,'2_stopień'!$R$8:$R$883,D10,'2_stopień'!$AA$8:$AA$883,"CKZ Nowy Targ")</f>
        <v>0</v>
      </c>
      <c r="BI10" s="16">
        <f>SUMIFS('2_stopień'!$U$8:$U$883,'2_stopień'!$R$8:$R$883,D10,'2_stopień'!$AA$8:$AA$883,"CKZ Gniezno")</f>
        <v>0</v>
      </c>
      <c r="BJ10" s="16">
        <f>SUMIFS('2_stopień'!$V$8:$V$883,'2_stopień'!$R$8:$R$883,D10,'2_stopień'!$AA$8:$AA$883,"CKZ Gniezno")</f>
        <v>0</v>
      </c>
      <c r="BK10" s="16">
        <f>SUMIFS('2_stopień'!$U$8:$U$883,'2_stopień'!$R$8:$R$883,D10,'2_stopień'!$AA$8:$AA$883,"konsultacje szkoła")</f>
        <v>0</v>
      </c>
      <c r="BL10" s="222">
        <f t="shared" si="0"/>
        <v>2</v>
      </c>
      <c r="BM10" s="219">
        <f t="shared" si="1"/>
        <v>0</v>
      </c>
    </row>
    <row r="11" spans="1:65" hidden="1">
      <c r="B11" s="17" t="s">
        <v>487</v>
      </c>
      <c r="C11" s="18">
        <v>713303</v>
      </c>
      <c r="D11" s="18" t="s">
        <v>566</v>
      </c>
      <c r="E11" s="17" t="s">
        <v>565</v>
      </c>
      <c r="F11" s="360">
        <f>SUMIF('2_stopień'!R$8:R$883,D11,'2_stopień'!U$8:U$885)</f>
        <v>0</v>
      </c>
      <c r="G11" s="16">
        <f>SUMIFS('2_stopień'!$U$8:$U$883,'2_stopień'!$R$8:$R$883,D11,'2_stopień'!$AA$8:$AA$883,"CKZ Bielawa")</f>
        <v>0</v>
      </c>
      <c r="H11" s="16">
        <f>SUMIFS('2_stopień'!$V$8:$V$883,'2_stopień'!$R$8:$R$883,D11,'2_stopień'!$AA$8:$AA$883,"CKZ Bielawa")</f>
        <v>0</v>
      </c>
      <c r="I11" s="16">
        <f>SUMIFS('2_stopień'!$U$8:$U$883,'2_stopień'!$R$8:$R$883,D11,'2_stopień'!$AA$8:$AA$883,"GCKZ Głogów")</f>
        <v>0</v>
      </c>
      <c r="J11" s="16">
        <f>SUMIFS('2_stopień'!$V$8:$V$883,'2_stopień'!$R$8:$R$883,D11,'2_stopień'!$AA$8:$AA$883,"GCKZ Głogów")</f>
        <v>0</v>
      </c>
      <c r="K11" s="16">
        <f>SUMIFS('2_stopień'!$U$8:$U$883,'2_stopień'!$R$8:$R$883,D11,'2_stopień'!$AA$8:$AA$883,"CKZ Jawor")</f>
        <v>0</v>
      </c>
      <c r="L11" s="16">
        <f>SUMIFS('2_stopień'!$V$8:$V$883,'2_stopień'!$R$8:$R$883,D11,'2_stopień'!$AA$8:$AA$883,"CKZ Jawor")</f>
        <v>0</v>
      </c>
      <c r="M11" s="16">
        <f>SUMIFS('2_stopień'!$U$8:$U$883,'2_stopień'!$R$8:$R$883,D11,'2_stopień'!$AA$8:$AA$883,"ZSM Głubczyce")</f>
        <v>0</v>
      </c>
      <c r="N11" s="16">
        <f>SUMIFS('2_stopień'!$V$8:$V$883,'2_stopień'!$R$8:$R$883,D11,'2_stopień'!$AA$8:$AA$883,"ZSM Głubczyce")</f>
        <v>0</v>
      </c>
      <c r="O11" s="16">
        <f>SUMIFS('2_stopień'!$U$8:$U$883,'2_stopień'!$R$8:$R$883,D11,'2_stopień'!$AA$8:$AA$883,"CKZ Kłodzko")</f>
        <v>0</v>
      </c>
      <c r="P11" s="16">
        <f>SUMIFS('2_stopień'!$V$8:$V$883,'2_stopień'!$R$8:$R$883,D11,'2_stopień'!$AA$8:$AA$883,"CKZ Kłodzko")</f>
        <v>0</v>
      </c>
      <c r="Q11" s="16">
        <f>SUMIFS('2_stopień'!$U$8:$U$883,'2_stopień'!$R$8:$R$883,D11,'2_stopień'!$AA$8:$AA$883,"CKZ Legnica")</f>
        <v>0</v>
      </c>
      <c r="R11" s="16">
        <f>SUMIFS('2_stopień'!$V$8:$V$883,'2_stopień'!$R$8:$R$883,D11,'2_stopień'!$AA$8:$AA$883,"CKZ Legnica")</f>
        <v>0</v>
      </c>
      <c r="S11" s="16">
        <f>SUMIFS('2_stopień'!$U$8:$U$883,'2_stopień'!$R$8:$R$883,D11,'2_stopień'!$AA$8:$AA$883,"CKZ Oleśnica")</f>
        <v>0</v>
      </c>
      <c r="T11" s="16">
        <f>SUMIFS('2_stopień'!$V$8:$V$883,'2_stopień'!$R$8:$R$883,D11,'2_stopień'!$AA$8:$AA$883,"CKZ Oleśnica")</f>
        <v>0</v>
      </c>
      <c r="U11" s="16">
        <f>SUMIFS('2_stopień'!$U$8:$U$883,'2_stopień'!$R$8:$R$883,D11,'2_stopień'!$AA$8:$AA$883,"CKZ Świdnica")</f>
        <v>0</v>
      </c>
      <c r="V11" s="16">
        <f>SUMIFS('2_stopień'!$V$8:$V$883,'2_stopień'!$R$8:$R$883,D11,'2_stopień'!$AA$8:$AA$883,"CKZ Świdnica")</f>
        <v>0</v>
      </c>
      <c r="W11" s="16">
        <f>SUMIFS('2_stopień'!$U$8:$U$883,'2_stopień'!$R$8:$R$883,D11,'2_stopień'!$AA$8:$AA$883,"CKZ Wołów")</f>
        <v>0</v>
      </c>
      <c r="X11" s="16">
        <f>SUMIFS('2_stopień'!$V$8:$V$883,'2_stopień'!$R$8:$R$883,D11,'2_stopień'!$AA$8:$AA$883,"CKZ Wołów")</f>
        <v>0</v>
      </c>
      <c r="Y11" s="16">
        <f>SUMIFS('2_stopień'!$U$8:$U$883,'2_stopień'!$R$8:$R$883,D11,'2_stopień'!$AA$8:$AA$883,"CKZ Ziębice")</f>
        <v>0</v>
      </c>
      <c r="Z11" s="16">
        <f>SUMIFS('2_stopień'!$V$8:$V$883,'2_stopień'!$R$8:$R$883,D11,'2_stopień'!$AA$8:$AA$883,"CKZ Ziębice")</f>
        <v>0</v>
      </c>
      <c r="AA11" s="16">
        <f>SUMIFS('2_stopień'!$U$8:$U$883,'2_stopień'!$R$8:$R$883,D11,'2_stopień'!$AA$8:$AA$883,"CKZ Dobrodzień")</f>
        <v>0</v>
      </c>
      <c r="AB11" s="16">
        <f>SUMIFS('2_stopień'!$V$8:$V$883,'2_stopień'!$R$8:$R$883,D11,'2_stopień'!$AA$8:$AA$883,"CKZ Dobrodzień")</f>
        <v>0</v>
      </c>
      <c r="AC11" s="16">
        <f>SUMIFS('2_stopień'!$U$8:$U$883,'2_stopień'!$R$8:$R$883,D11,'2_stopień'!$AA$8:$AA$883,"CKZ Kędzierzyn-Koźle")</f>
        <v>0</v>
      </c>
      <c r="AD11" s="16">
        <f>SUMIFS('2_stopień'!$V$8:$V$883,'2_stopień'!$R$8:$R$883,D11,'2_stopień'!$AA$8:$AA$883,"CKZ Kędzierzyn-Koźle")</f>
        <v>0</v>
      </c>
      <c r="AE11" s="16">
        <f>SUMIFS('2_stopień'!$U$8:$U$883,'2_stopień'!$R$8:$R$883,D11,'2_stopień'!$AA$8:$AA$883,"CKZ Dębica")</f>
        <v>0</v>
      </c>
      <c r="AF11" s="16">
        <f>SUMIFS('2_stopień'!$V$8:$V$883,'2_stopień'!$R$8:$R$883,D11,'2_stopień'!$AA$8:$AA$883,"CKZ Dębica")</f>
        <v>0</v>
      </c>
      <c r="AG11" s="16">
        <f>SUMIFS('2_stopień'!$U$8:$U$883,'2_stopień'!$R$8:$R$883,D11,'2_stopień'!$AA$8:$AA$883,"ZSET Rakowice Wielkie")</f>
        <v>0</v>
      </c>
      <c r="AH11" s="16">
        <f>SUMIFS('2_stopień'!$V$8:$V$883,'2_stopień'!$R$8:$R$883,D11,'2_stopień'!$AA$8:$AA$883,"ZSET Rakowice Wielkie")</f>
        <v>0</v>
      </c>
      <c r="AI11" s="16">
        <f>SUMIFS('2_stopień'!$U$8:$U$883,'2_stopień'!$R$8:$R$883,D11,'2_stopień'!$AA$8:$AA$883,"CKZ Krotoszyn")</f>
        <v>0</v>
      </c>
      <c r="AJ11" s="16">
        <f>SUMIFS('2_stopień'!$V$8:$V$883,'2_stopień'!$R$8:$R$883,D11,'2_stopień'!$AA$8:$AA$883,"CKZ Krotoszyn")</f>
        <v>0</v>
      </c>
      <c r="AK11" s="16">
        <f>SUMIFS('2_stopień'!$U$8:$U$883,'2_stopień'!$R$8:$R$883,D11,'2_stopień'!$AA$8:$AA$883,"CKZ Olkusz")</f>
        <v>0</v>
      </c>
      <c r="AL11" s="16">
        <f>SUMIFS('2_stopień'!$V$8:$V$883,'2_stopień'!$R$8:$R$883,D11,'2_stopień'!$AA$8:$AA$883,"CKZ Olkusz")</f>
        <v>0</v>
      </c>
      <c r="AM11" s="16">
        <f>SUMIFS('2_stopień'!$U$8:$U$883,'2_stopień'!$R$8:$R$883,D11,'2_stopień'!$AA$8:$AA$883,"CKZ Wschowa")</f>
        <v>0</v>
      </c>
      <c r="AN11" s="16">
        <f>SUMIFS('2_stopień'!$V$8:$V$883,'2_stopień'!$R$8:$R$883,D11,'2_stopień'!$AA$8:$AA$883,"CKZ Wschowa")</f>
        <v>0</v>
      </c>
      <c r="AO11" s="16">
        <f>SUMIFS('2_stopień'!$U$8:$U$883,'2_stopień'!$R$8:$R$883,D11,'2_stopień'!$AA$8:$AA$883,"CKZ Zielona Góra")</f>
        <v>0</v>
      </c>
      <c r="AP11" s="16">
        <f>SUMIFS('2_stopień'!$V$8:$V$883,'2_stopień'!$R$8:$R$883,D11,'2_stopień'!$AA$8:$AA$883,"CKZ Zielona Góra")</f>
        <v>0</v>
      </c>
      <c r="AQ11" s="16">
        <f>SUMIFS('2_stopień'!$U$8:$U$883,'2_stopień'!$R$8:$R$883,D11,'2_stopień'!$AA$8:$AA$883,"Rzemieślnicza Wałbrzych")</f>
        <v>0</v>
      </c>
      <c r="AR11" s="16">
        <f>SUMIFS('2_stopień'!$V$8:$V$883,'2_stopień'!$R$8:$R$883,D11,'2_stopień'!$AA$8:$AA$883,"Rzemieślnicza Wałbrzych")</f>
        <v>0</v>
      </c>
      <c r="AS11" s="16">
        <f>SUMIFS('2_stopień'!$U$8:$U$883,'2_stopień'!$R$8:$R$883,D11,'2_stopień'!$AA$8:$AA$883,"CKZ Mosina")</f>
        <v>0</v>
      </c>
      <c r="AT11" s="16">
        <f>SUMIFS('2_stopień'!$V$8:$V$883,'2_stopień'!$R$8:$R$883,D11,'2_stopień'!$AA$8:$AA$883,"CKZ Mosina")</f>
        <v>0</v>
      </c>
      <c r="AU11" s="16">
        <f>SUMIFS('2_stopień'!$U$8:$U$883,'2_stopień'!$R$8:$R$883,D11,'2_stopień'!$AA$8:$AA$883,"Cech Opole")</f>
        <v>0</v>
      </c>
      <c r="AV11" s="16">
        <f>SUMIFS('2_stopień'!$V$8:$V$883,'2_stopień'!$R$8:$R$883,D11,'2_stopień'!$AA$8:$AA$883,"Cech Opole")</f>
        <v>0</v>
      </c>
      <c r="AW11" s="16">
        <f>SUMIFS('2_stopień'!$U$8:$U$883,'2_stopień'!$R$8:$R$883,D11,'2_stopień'!$AA$8:$AA$883,"TOYOTA")</f>
        <v>0</v>
      </c>
      <c r="AX11" s="16">
        <f>SUMIFS('2_stopień'!$V$8:$V$883,'2_stopień'!$R$8:$R$883,D11,'2_stopień'!$AA$8:$AA$883,"TOYOTA")</f>
        <v>0</v>
      </c>
      <c r="AY11" s="16">
        <f>SUMIFS('2_stopień'!$U$8:$U$883,'2_stopień'!$R$8:$R$883,D11,'2_stopień'!$AA$8:$AA$883,"CKZ Wrocław")</f>
        <v>0</v>
      </c>
      <c r="AZ11" s="16">
        <f>SUMIFS('2_stopień'!$V$8:$V$883,'2_stopień'!$R$8:$R$883,D11,'2_stopień'!$AA$8:$AA$883,"CKZ Wrocław")</f>
        <v>0</v>
      </c>
      <c r="BA11" s="16">
        <f>SUMIFS('2_stopień'!$U$8:$U$883,'2_stopień'!$R$8:$R$883,D11,'2_stopień'!$AA$8:$AA$883,"CKZ Gliwice")</f>
        <v>0</v>
      </c>
      <c r="BB11" s="16">
        <f>SUMIFS('2_stopień'!$V$8:$V$883,'2_stopień'!$R$8:$R$883,D11,'2_stopień'!$AA$8:$AA$883,"CKZ Gliwice")</f>
        <v>0</v>
      </c>
      <c r="BC11" s="16">
        <f>SUMIFS('2_stopień'!$U$8:$U$883,'2_stopień'!$R$8:$R$883,D11,'2_stopień'!$AA$8:$AA$883,"CKZ Opole")</f>
        <v>0</v>
      </c>
      <c r="BD11" s="16">
        <f>SUMIFS('2_stopień'!$V$8:$V$883,'2_stopień'!$R$8:$R$883,D11,'2_stopień'!$AA$8:$AA$883,"CKZ Opole")</f>
        <v>0</v>
      </c>
      <c r="BE11" s="16">
        <f>SUMIFS('2_stopień'!$U$8:$U$883,'2_stopień'!$R$8:$R$883,D11,'2_stopień'!$AA$8:$AA$883,"CKZ Chojnów")</f>
        <v>0</v>
      </c>
      <c r="BF11" s="16">
        <f>SUMIFS('2_stopień'!$V$8:$V$883,'2_stopień'!$R$8:$R$883,D11,'2_stopień'!$AA$8:$AA$883,"CKZ Chojnów")</f>
        <v>0</v>
      </c>
      <c r="BG11" s="16">
        <f>SUMIFS('2_stopień'!$U$8:$U$883,'2_stopień'!$R$8:$R$883,D11,'2_stopień'!$AA$8:$AA$883,"CKZ Nowy Targ")</f>
        <v>0</v>
      </c>
      <c r="BH11" s="16">
        <f>SUMIFS('2_stopień'!$V$8:$V$883,'2_stopień'!$R$8:$R$883,D11,'2_stopień'!$AA$8:$AA$883,"CKZ Nowy Targ")</f>
        <v>0</v>
      </c>
      <c r="BI11" s="16">
        <f>SUMIFS('2_stopień'!$U$8:$U$883,'2_stopień'!$R$8:$R$883,D11,'2_stopień'!$AA$8:$AA$883,"CKZ Gniezno")</f>
        <v>0</v>
      </c>
      <c r="BJ11" s="16">
        <f>SUMIFS('2_stopień'!$V$8:$V$883,'2_stopień'!$R$8:$R$883,D11,'2_stopień'!$AA$8:$AA$883,"CKZ Gniezno")</f>
        <v>0</v>
      </c>
      <c r="BK11" s="16">
        <f>SUMIFS('2_stopień'!$U$8:$U$883,'2_stopień'!$R$8:$R$883,D11,'2_stopień'!$AA$8:$AA$883,"konsultacje szkoła")</f>
        <v>0</v>
      </c>
      <c r="BL11" s="222">
        <f t="shared" si="0"/>
        <v>0</v>
      </c>
      <c r="BM11" s="219">
        <f t="shared" si="1"/>
        <v>0</v>
      </c>
    </row>
    <row r="12" spans="1:65" hidden="1">
      <c r="B12" s="17" t="s">
        <v>488</v>
      </c>
      <c r="C12" s="18">
        <v>712401</v>
      </c>
      <c r="D12" s="18" t="s">
        <v>568</v>
      </c>
      <c r="E12" s="17" t="s">
        <v>567</v>
      </c>
      <c r="F12" s="360">
        <f>SUMIF('2_stopień'!R$8:R$883,D12,'2_stopień'!U$8:U$885)</f>
        <v>0</v>
      </c>
      <c r="G12" s="16">
        <f>SUMIFS('2_stopień'!$U$8:$U$883,'2_stopień'!$R$8:$R$883,D12,'2_stopień'!$AA$8:$AA$883,"CKZ Bielawa")</f>
        <v>0</v>
      </c>
      <c r="H12" s="16">
        <f>SUMIFS('2_stopień'!$V$8:$V$883,'2_stopień'!$R$8:$R$883,D12,'2_stopień'!$AA$8:$AA$883,"CKZ Bielawa")</f>
        <v>0</v>
      </c>
      <c r="I12" s="16">
        <f>SUMIFS('2_stopień'!$U$8:$U$883,'2_stopień'!$R$8:$R$883,D12,'2_stopień'!$AA$8:$AA$883,"GCKZ Głogów")</f>
        <v>0</v>
      </c>
      <c r="J12" s="16">
        <f>SUMIFS('2_stopień'!$V$8:$V$883,'2_stopień'!$R$8:$R$883,D12,'2_stopień'!$AA$8:$AA$883,"GCKZ Głogów")</f>
        <v>0</v>
      </c>
      <c r="K12" s="16">
        <f>SUMIFS('2_stopień'!$U$8:$U$883,'2_stopień'!$R$8:$R$883,D12,'2_stopień'!$AA$8:$AA$883,"CKZ Jawor")</f>
        <v>0</v>
      </c>
      <c r="L12" s="16">
        <f>SUMIFS('2_stopień'!$V$8:$V$883,'2_stopień'!$R$8:$R$883,D12,'2_stopień'!$AA$8:$AA$883,"CKZ Jawor")</f>
        <v>0</v>
      </c>
      <c r="M12" s="16">
        <f>SUMIFS('2_stopień'!$U$8:$U$883,'2_stopień'!$R$8:$R$883,D12,'2_stopień'!$AA$8:$AA$883,"ZSM Głubczyce")</f>
        <v>0</v>
      </c>
      <c r="N12" s="16">
        <f>SUMIFS('2_stopień'!$V$8:$V$883,'2_stopień'!$R$8:$R$883,D12,'2_stopień'!$AA$8:$AA$883,"ZSM Głubczyce")</f>
        <v>0</v>
      </c>
      <c r="O12" s="16">
        <f>SUMIFS('2_stopień'!$U$8:$U$883,'2_stopień'!$R$8:$R$883,D12,'2_stopień'!$AA$8:$AA$883,"CKZ Kłodzko")</f>
        <v>0</v>
      </c>
      <c r="P12" s="16">
        <f>SUMIFS('2_stopień'!$V$8:$V$883,'2_stopień'!$R$8:$R$883,D12,'2_stopień'!$AA$8:$AA$883,"CKZ Kłodzko")</f>
        <v>0</v>
      </c>
      <c r="Q12" s="16">
        <f>SUMIFS('2_stopień'!$U$8:$U$883,'2_stopień'!$R$8:$R$883,D12,'2_stopień'!$AA$8:$AA$883,"CKZ Legnica")</f>
        <v>0</v>
      </c>
      <c r="R12" s="16">
        <f>SUMIFS('2_stopień'!$V$8:$V$883,'2_stopień'!$R$8:$R$883,D12,'2_stopień'!$AA$8:$AA$883,"CKZ Legnica")</f>
        <v>0</v>
      </c>
      <c r="S12" s="16">
        <f>SUMIFS('2_stopień'!$U$8:$U$883,'2_stopień'!$R$8:$R$883,D12,'2_stopień'!$AA$8:$AA$883,"CKZ Oleśnica")</f>
        <v>0</v>
      </c>
      <c r="T12" s="16">
        <f>SUMIFS('2_stopień'!$V$8:$V$883,'2_stopień'!$R$8:$R$883,D12,'2_stopień'!$AA$8:$AA$883,"CKZ Oleśnica")</f>
        <v>0</v>
      </c>
      <c r="U12" s="16">
        <f>SUMIFS('2_stopień'!$U$8:$U$883,'2_stopień'!$R$8:$R$883,D12,'2_stopień'!$AA$8:$AA$883,"CKZ Świdnica")</f>
        <v>0</v>
      </c>
      <c r="V12" s="16">
        <f>SUMIFS('2_stopień'!$V$8:$V$883,'2_stopień'!$R$8:$R$883,D12,'2_stopień'!$AA$8:$AA$883,"CKZ Świdnica")</f>
        <v>0</v>
      </c>
      <c r="W12" s="16">
        <f>SUMIFS('2_stopień'!$U$8:$U$883,'2_stopień'!$R$8:$R$883,D12,'2_stopień'!$AA$8:$AA$883,"CKZ Wołów")</f>
        <v>0</v>
      </c>
      <c r="X12" s="16">
        <f>SUMIFS('2_stopień'!$V$8:$V$883,'2_stopień'!$R$8:$R$883,D12,'2_stopień'!$AA$8:$AA$883,"CKZ Wołów")</f>
        <v>0</v>
      </c>
      <c r="Y12" s="16">
        <f>SUMIFS('2_stopień'!$U$8:$U$883,'2_stopień'!$R$8:$R$883,D12,'2_stopień'!$AA$8:$AA$883,"CKZ Ziębice")</f>
        <v>0</v>
      </c>
      <c r="Z12" s="16">
        <f>SUMIFS('2_stopień'!$V$8:$V$883,'2_stopień'!$R$8:$R$883,D12,'2_stopień'!$AA$8:$AA$883,"CKZ Ziębice")</f>
        <v>0</v>
      </c>
      <c r="AA12" s="16">
        <f>SUMIFS('2_stopień'!$U$8:$U$883,'2_stopień'!$R$8:$R$883,D12,'2_stopień'!$AA$8:$AA$883,"CKZ Dobrodzień")</f>
        <v>0</v>
      </c>
      <c r="AB12" s="16">
        <f>SUMIFS('2_stopień'!$V$8:$V$883,'2_stopień'!$R$8:$R$883,D12,'2_stopień'!$AA$8:$AA$883,"CKZ Dobrodzień")</f>
        <v>0</v>
      </c>
      <c r="AC12" s="16">
        <f>SUMIFS('2_stopień'!$U$8:$U$883,'2_stopień'!$R$8:$R$883,D12,'2_stopień'!$AA$8:$AA$883,"CKZ Kędzierzyn-Koźle")</f>
        <v>0</v>
      </c>
      <c r="AD12" s="16">
        <f>SUMIFS('2_stopień'!$V$8:$V$883,'2_stopień'!$R$8:$R$883,D12,'2_stopień'!$AA$8:$AA$883,"CKZ Kędzierzyn-Koźle")</f>
        <v>0</v>
      </c>
      <c r="AE12" s="16">
        <f>SUMIFS('2_stopień'!$U$8:$U$883,'2_stopień'!$R$8:$R$883,D12,'2_stopień'!$AA$8:$AA$883,"CKZ Dębica")</f>
        <v>0</v>
      </c>
      <c r="AF12" s="16">
        <f>SUMIFS('2_stopień'!$V$8:$V$883,'2_stopień'!$R$8:$R$883,D12,'2_stopień'!$AA$8:$AA$883,"CKZ Dębica")</f>
        <v>0</v>
      </c>
      <c r="AG12" s="16">
        <f>SUMIFS('2_stopień'!$U$8:$U$883,'2_stopień'!$R$8:$R$883,D12,'2_stopień'!$AA$8:$AA$883,"ZSET Rakowice Wielkie")</f>
        <v>0</v>
      </c>
      <c r="AH12" s="16">
        <f>SUMIFS('2_stopień'!$V$8:$V$883,'2_stopień'!$R$8:$R$883,D12,'2_stopień'!$AA$8:$AA$883,"ZSET Rakowice Wielkie")</f>
        <v>0</v>
      </c>
      <c r="AI12" s="16">
        <f>SUMIFS('2_stopień'!$U$8:$U$883,'2_stopień'!$R$8:$R$883,D12,'2_stopień'!$AA$8:$AA$883,"CKZ Krotoszyn")</f>
        <v>0</v>
      </c>
      <c r="AJ12" s="16">
        <f>SUMIFS('2_stopień'!$V$8:$V$883,'2_stopień'!$R$8:$R$883,D12,'2_stopień'!$AA$8:$AA$883,"CKZ Krotoszyn")</f>
        <v>0</v>
      </c>
      <c r="AK12" s="16">
        <f>SUMIFS('2_stopień'!$U$8:$U$883,'2_stopień'!$R$8:$R$883,D12,'2_stopień'!$AA$8:$AA$883,"CKZ Olkusz")</f>
        <v>0</v>
      </c>
      <c r="AL12" s="16">
        <f>SUMIFS('2_stopień'!$V$8:$V$883,'2_stopień'!$R$8:$R$883,D12,'2_stopień'!$AA$8:$AA$883,"CKZ Olkusz")</f>
        <v>0</v>
      </c>
      <c r="AM12" s="16">
        <f>SUMIFS('2_stopień'!$U$8:$U$883,'2_stopień'!$R$8:$R$883,D12,'2_stopień'!$AA$8:$AA$883,"CKZ Wschowa")</f>
        <v>0</v>
      </c>
      <c r="AN12" s="16">
        <f>SUMIFS('2_stopień'!$V$8:$V$883,'2_stopień'!$R$8:$R$883,D12,'2_stopień'!$AA$8:$AA$883,"CKZ Wschowa")</f>
        <v>0</v>
      </c>
      <c r="AO12" s="16">
        <f>SUMIFS('2_stopień'!$U$8:$U$883,'2_stopień'!$R$8:$R$883,D12,'2_stopień'!$AA$8:$AA$883,"CKZ Zielona Góra")</f>
        <v>0</v>
      </c>
      <c r="AP12" s="16">
        <f>SUMIFS('2_stopień'!$V$8:$V$883,'2_stopień'!$R$8:$R$883,D12,'2_stopień'!$AA$8:$AA$883,"CKZ Zielona Góra")</f>
        <v>0</v>
      </c>
      <c r="AQ12" s="16">
        <f>SUMIFS('2_stopień'!$U$8:$U$883,'2_stopień'!$R$8:$R$883,D12,'2_stopień'!$AA$8:$AA$883,"Rzemieślnicza Wałbrzych")</f>
        <v>0</v>
      </c>
      <c r="AR12" s="16">
        <f>SUMIFS('2_stopień'!$V$8:$V$883,'2_stopień'!$R$8:$R$883,D12,'2_stopień'!$AA$8:$AA$883,"Rzemieślnicza Wałbrzych")</f>
        <v>0</v>
      </c>
      <c r="AS12" s="16">
        <f>SUMIFS('2_stopień'!$U$8:$U$883,'2_stopień'!$R$8:$R$883,D12,'2_stopień'!$AA$8:$AA$883,"CKZ Mosina")</f>
        <v>0</v>
      </c>
      <c r="AT12" s="16">
        <f>SUMIFS('2_stopień'!$V$8:$V$883,'2_stopień'!$R$8:$R$883,D12,'2_stopień'!$AA$8:$AA$883,"CKZ Mosina")</f>
        <v>0</v>
      </c>
      <c r="AU12" s="16">
        <f>SUMIFS('2_stopień'!$U$8:$U$883,'2_stopień'!$R$8:$R$883,D12,'2_stopień'!$AA$8:$AA$883,"Cech Opole")</f>
        <v>0</v>
      </c>
      <c r="AV12" s="16">
        <f>SUMIFS('2_stopień'!$V$8:$V$883,'2_stopień'!$R$8:$R$883,D12,'2_stopień'!$AA$8:$AA$883,"Cech Opole")</f>
        <v>0</v>
      </c>
      <c r="AW12" s="16">
        <f>SUMIFS('2_stopień'!$U$8:$U$883,'2_stopień'!$R$8:$R$883,D12,'2_stopień'!$AA$8:$AA$883,"TOYOTA")</f>
        <v>0</v>
      </c>
      <c r="AX12" s="16">
        <f>SUMIFS('2_stopień'!$V$8:$V$883,'2_stopień'!$R$8:$R$883,D12,'2_stopień'!$AA$8:$AA$883,"TOYOTA")</f>
        <v>0</v>
      </c>
      <c r="AY12" s="16">
        <f>SUMIFS('2_stopień'!$U$8:$U$883,'2_stopień'!$R$8:$R$883,D12,'2_stopień'!$AA$8:$AA$883,"CKZ Wrocław")</f>
        <v>0</v>
      </c>
      <c r="AZ12" s="16">
        <f>SUMIFS('2_stopień'!$V$8:$V$883,'2_stopień'!$R$8:$R$883,D12,'2_stopień'!$AA$8:$AA$883,"CKZ Wrocław")</f>
        <v>0</v>
      </c>
      <c r="BA12" s="16">
        <f>SUMIFS('2_stopień'!$U$8:$U$883,'2_stopień'!$R$8:$R$883,D12,'2_stopień'!$AA$8:$AA$883,"CKZ Gliwice")</f>
        <v>0</v>
      </c>
      <c r="BB12" s="16">
        <f>SUMIFS('2_stopień'!$V$8:$V$883,'2_stopień'!$R$8:$R$883,D12,'2_stopień'!$AA$8:$AA$883,"CKZ Gliwice")</f>
        <v>0</v>
      </c>
      <c r="BC12" s="16">
        <f>SUMIFS('2_stopień'!$U$8:$U$883,'2_stopień'!$R$8:$R$883,D12,'2_stopień'!$AA$8:$AA$883,"CKZ Opole")</f>
        <v>0</v>
      </c>
      <c r="BD12" s="16">
        <f>SUMIFS('2_stopień'!$V$8:$V$883,'2_stopień'!$R$8:$R$883,D12,'2_stopień'!$AA$8:$AA$883,"CKZ Opole")</f>
        <v>0</v>
      </c>
      <c r="BE12" s="16">
        <f>SUMIFS('2_stopień'!$U$8:$U$883,'2_stopień'!$R$8:$R$883,D12,'2_stopień'!$AA$8:$AA$883,"CKZ Chojnów")</f>
        <v>0</v>
      </c>
      <c r="BF12" s="16">
        <f>SUMIFS('2_stopień'!$V$8:$V$883,'2_stopień'!$R$8:$R$883,D12,'2_stopień'!$AA$8:$AA$883,"CKZ Chojnów")</f>
        <v>0</v>
      </c>
      <c r="BG12" s="16">
        <f>SUMIFS('2_stopień'!$U$8:$U$883,'2_stopień'!$R$8:$R$883,D12,'2_stopień'!$AA$8:$AA$883,"CKZ Nowy Targ")</f>
        <v>0</v>
      </c>
      <c r="BH12" s="16">
        <f>SUMIFS('2_stopień'!$V$8:$V$883,'2_stopień'!$R$8:$R$883,D12,'2_stopień'!$AA$8:$AA$883,"CKZ Nowy Targ")</f>
        <v>0</v>
      </c>
      <c r="BI12" s="16">
        <f>SUMIFS('2_stopień'!$U$8:$U$883,'2_stopień'!$R$8:$R$883,D12,'2_stopień'!$AA$8:$AA$883,"CKZ Gniezno")</f>
        <v>0</v>
      </c>
      <c r="BJ12" s="16">
        <f>SUMIFS('2_stopień'!$V$8:$V$883,'2_stopień'!$R$8:$R$883,D12,'2_stopień'!$AA$8:$AA$883,"CKZ Gniezno")</f>
        <v>0</v>
      </c>
      <c r="BK12" s="16">
        <f>SUMIFS('2_stopień'!$U$8:$U$883,'2_stopień'!$R$8:$R$883,D12,'2_stopień'!$AA$8:$AA$883,"konsultacje szkoła")</f>
        <v>0</v>
      </c>
      <c r="BL12" s="222">
        <f t="shared" si="0"/>
        <v>0</v>
      </c>
      <c r="BM12" s="219">
        <f t="shared" si="1"/>
        <v>0</v>
      </c>
    </row>
    <row r="13" spans="1:65" ht="16.149999999999999" hidden="1" customHeight="1">
      <c r="B13" s="17" t="s">
        <v>489</v>
      </c>
      <c r="C13" s="18">
        <v>712403</v>
      </c>
      <c r="D13" s="18" t="s">
        <v>570</v>
      </c>
      <c r="E13" s="17" t="s">
        <v>569</v>
      </c>
      <c r="F13" s="360">
        <f>SUMIF('2_stopień'!R$8:R$883,D13,'2_stopień'!U$8:U$885)</f>
        <v>0</v>
      </c>
      <c r="G13" s="16">
        <f>SUMIFS('2_stopień'!$U$8:$U$883,'2_stopień'!$R$8:$R$883,D13,'2_stopień'!$AA$8:$AA$883,"CKZ Bielawa")</f>
        <v>0</v>
      </c>
      <c r="H13" s="16">
        <f>SUMIFS('2_stopień'!$V$8:$V$883,'2_stopień'!$R$8:$R$883,D13,'2_stopień'!$AA$8:$AA$883,"CKZ Bielawa")</f>
        <v>0</v>
      </c>
      <c r="I13" s="16">
        <f>SUMIFS('2_stopień'!$U$8:$U$883,'2_stopień'!$R$8:$R$883,D13,'2_stopień'!$AA$8:$AA$883,"GCKZ Głogów")</f>
        <v>0</v>
      </c>
      <c r="J13" s="16">
        <f>SUMIFS('2_stopień'!$V$8:$V$883,'2_stopień'!$R$8:$R$883,D13,'2_stopień'!$AA$8:$AA$883,"GCKZ Głogów")</f>
        <v>0</v>
      </c>
      <c r="K13" s="16">
        <f>SUMIFS('2_stopień'!$U$8:$U$883,'2_stopień'!$R$8:$R$883,D13,'2_stopień'!$AA$8:$AA$883,"CKZ Jawor")</f>
        <v>0</v>
      </c>
      <c r="L13" s="16">
        <f>SUMIFS('2_stopień'!$V$8:$V$883,'2_stopień'!$R$8:$R$883,D13,'2_stopień'!$AA$8:$AA$883,"CKZ Jawor")</f>
        <v>0</v>
      </c>
      <c r="M13" s="16">
        <f>SUMIFS('2_stopień'!$U$8:$U$883,'2_stopień'!$R$8:$R$883,D13,'2_stopień'!$AA$8:$AA$883,"ZSM Głubczyce")</f>
        <v>0</v>
      </c>
      <c r="N13" s="16">
        <f>SUMIFS('2_stopień'!$V$8:$V$883,'2_stopień'!$R$8:$R$883,D13,'2_stopień'!$AA$8:$AA$883,"ZSM Głubczyce")</f>
        <v>0</v>
      </c>
      <c r="O13" s="16">
        <f>SUMIFS('2_stopień'!$U$8:$U$883,'2_stopień'!$R$8:$R$883,D13,'2_stopień'!$AA$8:$AA$883,"CKZ Kłodzko")</f>
        <v>0</v>
      </c>
      <c r="P13" s="16">
        <f>SUMIFS('2_stopień'!$V$8:$V$883,'2_stopień'!$R$8:$R$883,D13,'2_stopień'!$AA$8:$AA$883,"CKZ Kłodzko")</f>
        <v>0</v>
      </c>
      <c r="Q13" s="16">
        <f>SUMIFS('2_stopień'!$U$8:$U$883,'2_stopień'!$R$8:$R$883,D13,'2_stopień'!$AA$8:$AA$883,"CKZ Legnica")</f>
        <v>0</v>
      </c>
      <c r="R13" s="16">
        <f>SUMIFS('2_stopień'!$V$8:$V$883,'2_stopień'!$R$8:$R$883,D13,'2_stopień'!$AA$8:$AA$883,"CKZ Legnica")</f>
        <v>0</v>
      </c>
      <c r="S13" s="16">
        <f>SUMIFS('2_stopień'!$U$8:$U$883,'2_stopień'!$R$8:$R$883,D13,'2_stopień'!$AA$8:$AA$883,"CKZ Oleśnica")</f>
        <v>0</v>
      </c>
      <c r="T13" s="16">
        <f>SUMIFS('2_stopień'!$V$8:$V$883,'2_stopień'!$R$8:$R$883,D13,'2_stopień'!$AA$8:$AA$883,"CKZ Oleśnica")</f>
        <v>0</v>
      </c>
      <c r="U13" s="16">
        <f>SUMIFS('2_stopień'!$U$8:$U$883,'2_stopień'!$R$8:$R$883,D13,'2_stopień'!$AA$8:$AA$883,"CKZ Świdnica")</f>
        <v>0</v>
      </c>
      <c r="V13" s="16">
        <f>SUMIFS('2_stopień'!$V$8:$V$883,'2_stopień'!$R$8:$R$883,D13,'2_stopień'!$AA$8:$AA$883,"CKZ Świdnica")</f>
        <v>0</v>
      </c>
      <c r="W13" s="16">
        <f>SUMIFS('2_stopień'!$U$8:$U$883,'2_stopień'!$R$8:$R$883,D13,'2_stopień'!$AA$8:$AA$883,"CKZ Wołów")</f>
        <v>0</v>
      </c>
      <c r="X13" s="16">
        <f>SUMIFS('2_stopień'!$V$8:$V$883,'2_stopień'!$R$8:$R$883,D13,'2_stopień'!$AA$8:$AA$883,"CKZ Wołów")</f>
        <v>0</v>
      </c>
      <c r="Y13" s="16">
        <f>SUMIFS('2_stopień'!$U$8:$U$883,'2_stopień'!$R$8:$R$883,D13,'2_stopień'!$AA$8:$AA$883,"CKZ Ziębice")</f>
        <v>0</v>
      </c>
      <c r="Z13" s="16">
        <f>SUMIFS('2_stopień'!$V$8:$V$883,'2_stopień'!$R$8:$R$883,D13,'2_stopień'!$AA$8:$AA$883,"CKZ Ziębice")</f>
        <v>0</v>
      </c>
      <c r="AA13" s="16">
        <f>SUMIFS('2_stopień'!$U$8:$U$883,'2_stopień'!$R$8:$R$883,D13,'2_stopień'!$AA$8:$AA$883,"CKZ Dobrodzień")</f>
        <v>0</v>
      </c>
      <c r="AB13" s="16">
        <f>SUMIFS('2_stopień'!$V$8:$V$883,'2_stopień'!$R$8:$R$883,D13,'2_stopień'!$AA$8:$AA$883,"CKZ Dobrodzień")</f>
        <v>0</v>
      </c>
      <c r="AC13" s="16">
        <f>SUMIFS('2_stopień'!$U$8:$U$883,'2_stopień'!$R$8:$R$883,D13,'2_stopień'!$AA$8:$AA$883,"CKZ Kędzierzyn-Koźle")</f>
        <v>0</v>
      </c>
      <c r="AD13" s="16">
        <f>SUMIFS('2_stopień'!$V$8:$V$883,'2_stopień'!$R$8:$R$883,D13,'2_stopień'!$AA$8:$AA$883,"CKZ Kędzierzyn-Koźle")</f>
        <v>0</v>
      </c>
      <c r="AE13" s="16">
        <f>SUMIFS('2_stopień'!$U$8:$U$883,'2_stopień'!$R$8:$R$883,D13,'2_stopień'!$AA$8:$AA$883,"CKZ Dębica")</f>
        <v>0</v>
      </c>
      <c r="AF13" s="16">
        <f>SUMIFS('2_stopień'!$V$8:$V$883,'2_stopień'!$R$8:$R$883,D13,'2_stopień'!$AA$8:$AA$883,"CKZ Dębica")</f>
        <v>0</v>
      </c>
      <c r="AG13" s="16">
        <f>SUMIFS('2_stopień'!$U$8:$U$883,'2_stopień'!$R$8:$R$883,D13,'2_stopień'!$AA$8:$AA$883,"ZSET Rakowice Wielkie")</f>
        <v>0</v>
      </c>
      <c r="AH13" s="16">
        <f>SUMIFS('2_stopień'!$V$8:$V$883,'2_stopień'!$R$8:$R$883,D13,'2_stopień'!$AA$8:$AA$883,"ZSET Rakowice Wielkie")</f>
        <v>0</v>
      </c>
      <c r="AI13" s="16">
        <f>SUMIFS('2_stopień'!$U$8:$U$883,'2_stopień'!$R$8:$R$883,D13,'2_stopień'!$AA$8:$AA$883,"CKZ Krotoszyn")</f>
        <v>0</v>
      </c>
      <c r="AJ13" s="16">
        <f>SUMIFS('2_stopień'!$V$8:$V$883,'2_stopień'!$R$8:$R$883,D13,'2_stopień'!$AA$8:$AA$883,"CKZ Krotoszyn")</f>
        <v>0</v>
      </c>
      <c r="AK13" s="16">
        <f>SUMIFS('2_stopień'!$U$8:$U$883,'2_stopień'!$R$8:$R$883,D13,'2_stopień'!$AA$8:$AA$883,"CKZ Olkusz")</f>
        <v>0</v>
      </c>
      <c r="AL13" s="16">
        <f>SUMIFS('2_stopień'!$V$8:$V$883,'2_stopień'!$R$8:$R$883,D13,'2_stopień'!$AA$8:$AA$883,"CKZ Olkusz")</f>
        <v>0</v>
      </c>
      <c r="AM13" s="16">
        <f>SUMIFS('2_stopień'!$U$8:$U$883,'2_stopień'!$R$8:$R$883,D13,'2_stopień'!$AA$8:$AA$883,"CKZ Wschowa")</f>
        <v>0</v>
      </c>
      <c r="AN13" s="16">
        <f>SUMIFS('2_stopień'!$V$8:$V$883,'2_stopień'!$R$8:$R$883,D13,'2_stopień'!$AA$8:$AA$883,"CKZ Wschowa")</f>
        <v>0</v>
      </c>
      <c r="AO13" s="16">
        <f>SUMIFS('2_stopień'!$U$8:$U$883,'2_stopień'!$R$8:$R$883,D13,'2_stopień'!$AA$8:$AA$883,"CKZ Zielona Góra")</f>
        <v>0</v>
      </c>
      <c r="AP13" s="16">
        <f>SUMIFS('2_stopień'!$V$8:$V$883,'2_stopień'!$R$8:$R$883,D13,'2_stopień'!$AA$8:$AA$883,"CKZ Zielona Góra")</f>
        <v>0</v>
      </c>
      <c r="AQ13" s="16">
        <f>SUMIFS('2_stopień'!$U$8:$U$883,'2_stopień'!$R$8:$R$883,D13,'2_stopień'!$AA$8:$AA$883,"Rzemieślnicza Wałbrzych")</f>
        <v>0</v>
      </c>
      <c r="AR13" s="16">
        <f>SUMIFS('2_stopień'!$V$8:$V$883,'2_stopień'!$R$8:$R$883,D13,'2_stopień'!$AA$8:$AA$883,"Rzemieślnicza Wałbrzych")</f>
        <v>0</v>
      </c>
      <c r="AS13" s="16">
        <f>SUMIFS('2_stopień'!$U$8:$U$883,'2_stopień'!$R$8:$R$883,D13,'2_stopień'!$AA$8:$AA$883,"CKZ Mosina")</f>
        <v>0</v>
      </c>
      <c r="AT13" s="16">
        <f>SUMIFS('2_stopień'!$V$8:$V$883,'2_stopień'!$R$8:$R$883,D13,'2_stopień'!$AA$8:$AA$883,"CKZ Mosina")</f>
        <v>0</v>
      </c>
      <c r="AU13" s="16">
        <f>SUMIFS('2_stopień'!$U$8:$U$883,'2_stopień'!$R$8:$R$883,D13,'2_stopień'!$AA$8:$AA$883,"Cech Opole")</f>
        <v>0</v>
      </c>
      <c r="AV13" s="16">
        <f>SUMIFS('2_stopień'!$V$8:$V$883,'2_stopień'!$R$8:$R$883,D13,'2_stopień'!$AA$8:$AA$883,"Cech Opole")</f>
        <v>0</v>
      </c>
      <c r="AW13" s="16">
        <f>SUMIFS('2_stopień'!$U$8:$U$883,'2_stopień'!$R$8:$R$883,D13,'2_stopień'!$AA$8:$AA$883,"TOYOTA")</f>
        <v>0</v>
      </c>
      <c r="AX13" s="16">
        <f>SUMIFS('2_stopień'!$V$8:$V$883,'2_stopień'!$R$8:$R$883,D13,'2_stopień'!$AA$8:$AA$883,"TOYOTA")</f>
        <v>0</v>
      </c>
      <c r="AY13" s="16">
        <f>SUMIFS('2_stopień'!$U$8:$U$883,'2_stopień'!$R$8:$R$883,D13,'2_stopień'!$AA$8:$AA$883,"CKZ Wrocław")</f>
        <v>0</v>
      </c>
      <c r="AZ13" s="16">
        <f>SUMIFS('2_stopień'!$V$8:$V$883,'2_stopień'!$R$8:$R$883,D13,'2_stopień'!$AA$8:$AA$883,"CKZ Wrocław")</f>
        <v>0</v>
      </c>
      <c r="BA13" s="16">
        <f>SUMIFS('2_stopień'!$U$8:$U$883,'2_stopień'!$R$8:$R$883,D13,'2_stopień'!$AA$8:$AA$883,"CKZ Gliwice")</f>
        <v>0</v>
      </c>
      <c r="BB13" s="16">
        <f>SUMIFS('2_stopień'!$V$8:$V$883,'2_stopień'!$R$8:$R$883,D13,'2_stopień'!$AA$8:$AA$883,"CKZ Gliwice")</f>
        <v>0</v>
      </c>
      <c r="BC13" s="16">
        <f>SUMIFS('2_stopień'!$U$8:$U$883,'2_stopień'!$R$8:$R$883,D13,'2_stopień'!$AA$8:$AA$883,"CKZ Opole")</f>
        <v>0</v>
      </c>
      <c r="BD13" s="16">
        <f>SUMIFS('2_stopień'!$V$8:$V$883,'2_stopień'!$R$8:$R$883,D13,'2_stopień'!$AA$8:$AA$883,"CKZ Opole")</f>
        <v>0</v>
      </c>
      <c r="BE13" s="16">
        <f>SUMIFS('2_stopień'!$U$8:$U$883,'2_stopień'!$R$8:$R$883,D13,'2_stopień'!$AA$8:$AA$883,"CKZ Chojnów")</f>
        <v>0</v>
      </c>
      <c r="BF13" s="16">
        <f>SUMIFS('2_stopień'!$V$8:$V$883,'2_stopień'!$R$8:$R$883,D13,'2_stopień'!$AA$8:$AA$883,"CKZ Chojnów")</f>
        <v>0</v>
      </c>
      <c r="BG13" s="16">
        <f>SUMIFS('2_stopień'!$U$8:$U$883,'2_stopień'!$R$8:$R$883,D13,'2_stopień'!$AA$8:$AA$883,"CKZ Nowy Targ")</f>
        <v>0</v>
      </c>
      <c r="BH13" s="16">
        <f>SUMIFS('2_stopień'!$V$8:$V$883,'2_stopień'!$R$8:$R$883,D13,'2_stopień'!$AA$8:$AA$883,"CKZ Nowy Targ")</f>
        <v>0</v>
      </c>
      <c r="BI13" s="16">
        <f>SUMIFS('2_stopień'!$U$8:$U$883,'2_stopień'!$R$8:$R$883,D13,'2_stopień'!$AA$8:$AA$883,"CKZ Gniezno")</f>
        <v>0</v>
      </c>
      <c r="BJ13" s="16">
        <f>SUMIFS('2_stopień'!$V$8:$V$883,'2_stopień'!$R$8:$R$883,D13,'2_stopień'!$AA$8:$AA$883,"CKZ Gniezno")</f>
        <v>0</v>
      </c>
      <c r="BK13" s="16">
        <f>SUMIFS('2_stopień'!$U$8:$U$883,'2_stopień'!$R$8:$R$883,D13,'2_stopień'!$AA$8:$AA$883,"konsultacje szkoła")</f>
        <v>0</v>
      </c>
      <c r="BL13" s="222">
        <f t="shared" si="0"/>
        <v>0</v>
      </c>
      <c r="BM13" s="219">
        <f t="shared" si="1"/>
        <v>0</v>
      </c>
    </row>
    <row r="14" spans="1:65" hidden="1">
      <c r="B14" s="17" t="s">
        <v>490</v>
      </c>
      <c r="C14" s="18">
        <v>711102</v>
      </c>
      <c r="D14" s="18" t="s">
        <v>572</v>
      </c>
      <c r="E14" s="17" t="s">
        <v>571</v>
      </c>
      <c r="F14" s="360">
        <f>SUMIF('2_stopień'!R$8:R$883,D14,'2_stopień'!U$8:U$885)</f>
        <v>0</v>
      </c>
      <c r="G14" s="16">
        <f>SUMIFS('2_stopień'!$U$8:$U$883,'2_stopień'!$R$8:$R$883,D14,'2_stopień'!$AA$8:$AA$883,"CKZ Bielawa")</f>
        <v>0</v>
      </c>
      <c r="H14" s="16">
        <f>SUMIFS('2_stopień'!$V$8:$V$883,'2_stopień'!$R$8:$R$883,D14,'2_stopień'!$AA$8:$AA$883,"CKZ Bielawa")</f>
        <v>0</v>
      </c>
      <c r="I14" s="16">
        <f>SUMIFS('2_stopień'!$U$8:$U$883,'2_stopień'!$R$8:$R$883,D14,'2_stopień'!$AA$8:$AA$883,"GCKZ Głogów")</f>
        <v>0</v>
      </c>
      <c r="J14" s="16">
        <f>SUMIFS('2_stopień'!$V$8:$V$883,'2_stopień'!$R$8:$R$883,D14,'2_stopień'!$AA$8:$AA$883,"GCKZ Głogów")</f>
        <v>0</v>
      </c>
      <c r="K14" s="16">
        <f>SUMIFS('2_stopień'!$U$8:$U$883,'2_stopień'!$R$8:$R$883,D14,'2_stopień'!$AA$8:$AA$883,"CKZ Jawor")</f>
        <v>0</v>
      </c>
      <c r="L14" s="16">
        <f>SUMIFS('2_stopień'!$V$8:$V$883,'2_stopień'!$R$8:$R$883,D14,'2_stopień'!$AA$8:$AA$883,"CKZ Jawor")</f>
        <v>0</v>
      </c>
      <c r="M14" s="16">
        <f>SUMIFS('2_stopień'!$U$8:$U$883,'2_stopień'!$R$8:$R$883,D14,'2_stopień'!$AA$8:$AA$883,"ZSM Głubczyce")</f>
        <v>0</v>
      </c>
      <c r="N14" s="16">
        <f>SUMIFS('2_stopień'!$V$8:$V$883,'2_stopień'!$R$8:$R$883,D14,'2_stopień'!$AA$8:$AA$883,"ZSM Głubczyce")</f>
        <v>0</v>
      </c>
      <c r="O14" s="16">
        <f>SUMIFS('2_stopień'!$U$8:$U$883,'2_stopień'!$R$8:$R$883,D14,'2_stopień'!$AA$8:$AA$883,"CKZ Kłodzko")</f>
        <v>0</v>
      </c>
      <c r="P14" s="16">
        <f>SUMIFS('2_stopień'!$V$8:$V$883,'2_stopień'!$R$8:$R$883,D14,'2_stopień'!$AA$8:$AA$883,"CKZ Kłodzko")</f>
        <v>0</v>
      </c>
      <c r="Q14" s="16">
        <f>SUMIFS('2_stopień'!$U$8:$U$883,'2_stopień'!$R$8:$R$883,D14,'2_stopień'!$AA$8:$AA$883,"CKZ Legnica")</f>
        <v>0</v>
      </c>
      <c r="R14" s="16">
        <f>SUMIFS('2_stopień'!$V$8:$V$883,'2_stopień'!$R$8:$R$883,D14,'2_stopień'!$AA$8:$AA$883,"CKZ Legnica")</f>
        <v>0</v>
      </c>
      <c r="S14" s="16">
        <f>SUMIFS('2_stopień'!$U$8:$U$883,'2_stopień'!$R$8:$R$883,D14,'2_stopień'!$AA$8:$AA$883,"CKZ Oleśnica")</f>
        <v>0</v>
      </c>
      <c r="T14" s="16">
        <f>SUMIFS('2_stopień'!$V$8:$V$883,'2_stopień'!$R$8:$R$883,D14,'2_stopień'!$AA$8:$AA$883,"CKZ Oleśnica")</f>
        <v>0</v>
      </c>
      <c r="U14" s="16">
        <f>SUMIFS('2_stopień'!$U$8:$U$883,'2_stopień'!$R$8:$R$883,D14,'2_stopień'!$AA$8:$AA$883,"CKZ Świdnica")</f>
        <v>0</v>
      </c>
      <c r="V14" s="16">
        <f>SUMIFS('2_stopień'!$V$8:$V$883,'2_stopień'!$R$8:$R$883,D14,'2_stopień'!$AA$8:$AA$883,"CKZ Świdnica")</f>
        <v>0</v>
      </c>
      <c r="W14" s="16">
        <f>SUMIFS('2_stopień'!$U$8:$U$883,'2_stopień'!$R$8:$R$883,D14,'2_stopień'!$AA$8:$AA$883,"CKZ Wołów")</f>
        <v>0</v>
      </c>
      <c r="X14" s="16">
        <f>SUMIFS('2_stopień'!$V$8:$V$883,'2_stopień'!$R$8:$R$883,D14,'2_stopień'!$AA$8:$AA$883,"CKZ Wołów")</f>
        <v>0</v>
      </c>
      <c r="Y14" s="16">
        <f>SUMIFS('2_stopień'!$U$8:$U$883,'2_stopień'!$R$8:$R$883,D14,'2_stopień'!$AA$8:$AA$883,"CKZ Ziębice")</f>
        <v>0</v>
      </c>
      <c r="Z14" s="16">
        <f>SUMIFS('2_stopień'!$V$8:$V$883,'2_stopień'!$R$8:$R$883,D14,'2_stopień'!$AA$8:$AA$883,"CKZ Ziębice")</f>
        <v>0</v>
      </c>
      <c r="AA14" s="16">
        <f>SUMIFS('2_stopień'!$U$8:$U$883,'2_stopień'!$R$8:$R$883,D14,'2_stopień'!$AA$8:$AA$883,"CKZ Dobrodzień")</f>
        <v>0</v>
      </c>
      <c r="AB14" s="16">
        <f>SUMIFS('2_stopień'!$V$8:$V$883,'2_stopień'!$R$8:$R$883,D14,'2_stopień'!$AA$8:$AA$883,"CKZ Dobrodzień")</f>
        <v>0</v>
      </c>
      <c r="AC14" s="16">
        <f>SUMIFS('2_stopień'!$U$8:$U$883,'2_stopień'!$R$8:$R$883,D14,'2_stopień'!$AA$8:$AA$883,"CKZ Kędzierzyn-Koźle")</f>
        <v>0</v>
      </c>
      <c r="AD14" s="16">
        <f>SUMIFS('2_stopień'!$V$8:$V$883,'2_stopień'!$R$8:$R$883,D14,'2_stopień'!$AA$8:$AA$883,"CKZ Kędzierzyn-Koźle")</f>
        <v>0</v>
      </c>
      <c r="AE14" s="16">
        <f>SUMIFS('2_stopień'!$U$8:$U$883,'2_stopień'!$R$8:$R$883,D14,'2_stopień'!$AA$8:$AA$883,"CKZ Dębica")</f>
        <v>0</v>
      </c>
      <c r="AF14" s="16">
        <f>SUMIFS('2_stopień'!$V$8:$V$883,'2_stopień'!$R$8:$R$883,D14,'2_stopień'!$AA$8:$AA$883,"CKZ Dębica")</f>
        <v>0</v>
      </c>
      <c r="AG14" s="16">
        <f>SUMIFS('2_stopień'!$U$8:$U$883,'2_stopień'!$R$8:$R$883,D14,'2_stopień'!$AA$8:$AA$883,"ZSET Rakowice Wielkie")</f>
        <v>0</v>
      </c>
      <c r="AH14" s="16">
        <f>SUMIFS('2_stopień'!$V$8:$V$883,'2_stopień'!$R$8:$R$883,D14,'2_stopień'!$AA$8:$AA$883,"ZSET Rakowice Wielkie")</f>
        <v>0</v>
      </c>
      <c r="AI14" s="16">
        <f>SUMIFS('2_stopień'!$U$8:$U$883,'2_stopień'!$R$8:$R$883,D14,'2_stopień'!$AA$8:$AA$883,"CKZ Krotoszyn")</f>
        <v>0</v>
      </c>
      <c r="AJ14" s="16">
        <f>SUMIFS('2_stopień'!$V$8:$V$883,'2_stopień'!$R$8:$R$883,D14,'2_stopień'!$AA$8:$AA$883,"CKZ Krotoszyn")</f>
        <v>0</v>
      </c>
      <c r="AK14" s="16">
        <f>SUMIFS('2_stopień'!$U$8:$U$883,'2_stopień'!$R$8:$R$883,D14,'2_stopień'!$AA$8:$AA$883,"CKZ Olkusz")</f>
        <v>0</v>
      </c>
      <c r="AL14" s="16">
        <f>SUMIFS('2_stopień'!$V$8:$V$883,'2_stopień'!$R$8:$R$883,D14,'2_stopień'!$AA$8:$AA$883,"CKZ Olkusz")</f>
        <v>0</v>
      </c>
      <c r="AM14" s="16">
        <f>SUMIFS('2_stopień'!$U$8:$U$883,'2_stopień'!$R$8:$R$883,D14,'2_stopień'!$AA$8:$AA$883,"CKZ Wschowa")</f>
        <v>0</v>
      </c>
      <c r="AN14" s="16">
        <f>SUMIFS('2_stopień'!$V$8:$V$883,'2_stopień'!$R$8:$R$883,D14,'2_stopień'!$AA$8:$AA$883,"CKZ Wschowa")</f>
        <v>0</v>
      </c>
      <c r="AO14" s="16">
        <f>SUMIFS('2_stopień'!$U$8:$U$883,'2_stopień'!$R$8:$R$883,D14,'2_stopień'!$AA$8:$AA$883,"CKZ Zielona Góra")</f>
        <v>0</v>
      </c>
      <c r="AP14" s="16">
        <f>SUMIFS('2_stopień'!$V$8:$V$883,'2_stopień'!$R$8:$R$883,D14,'2_stopień'!$AA$8:$AA$883,"CKZ Zielona Góra")</f>
        <v>0</v>
      </c>
      <c r="AQ14" s="16">
        <f>SUMIFS('2_stopień'!$U$8:$U$883,'2_stopień'!$R$8:$R$883,D14,'2_stopień'!$AA$8:$AA$883,"Rzemieślnicza Wałbrzych")</f>
        <v>0</v>
      </c>
      <c r="AR14" s="16">
        <f>SUMIFS('2_stopień'!$V$8:$V$883,'2_stopień'!$R$8:$R$883,D14,'2_stopień'!$AA$8:$AA$883,"Rzemieślnicza Wałbrzych")</f>
        <v>0</v>
      </c>
      <c r="AS14" s="16">
        <f>SUMIFS('2_stopień'!$U$8:$U$883,'2_stopień'!$R$8:$R$883,D14,'2_stopień'!$AA$8:$AA$883,"CKZ Mosina")</f>
        <v>0</v>
      </c>
      <c r="AT14" s="16">
        <f>SUMIFS('2_stopień'!$V$8:$V$883,'2_stopień'!$R$8:$R$883,D14,'2_stopień'!$AA$8:$AA$883,"CKZ Mosina")</f>
        <v>0</v>
      </c>
      <c r="AU14" s="16">
        <f>SUMIFS('2_stopień'!$U$8:$U$883,'2_stopień'!$R$8:$R$883,D14,'2_stopień'!$AA$8:$AA$883,"Cech Opole")</f>
        <v>0</v>
      </c>
      <c r="AV14" s="16">
        <f>SUMIFS('2_stopień'!$V$8:$V$883,'2_stopień'!$R$8:$R$883,D14,'2_stopień'!$AA$8:$AA$883,"Cech Opole")</f>
        <v>0</v>
      </c>
      <c r="AW14" s="16">
        <f>SUMIFS('2_stopień'!$U$8:$U$883,'2_stopień'!$R$8:$R$883,D14,'2_stopień'!$AA$8:$AA$883,"TOYOTA")</f>
        <v>0</v>
      </c>
      <c r="AX14" s="16">
        <f>SUMIFS('2_stopień'!$V$8:$V$883,'2_stopień'!$R$8:$R$883,D14,'2_stopień'!$AA$8:$AA$883,"TOYOTA")</f>
        <v>0</v>
      </c>
      <c r="AY14" s="16">
        <f>SUMIFS('2_stopień'!$U$8:$U$883,'2_stopień'!$R$8:$R$883,D14,'2_stopień'!$AA$8:$AA$883,"CKZ Wrocław")</f>
        <v>0</v>
      </c>
      <c r="AZ14" s="16">
        <f>SUMIFS('2_stopień'!$V$8:$V$883,'2_stopień'!$R$8:$R$883,D14,'2_stopień'!$AA$8:$AA$883,"CKZ Wrocław")</f>
        <v>0</v>
      </c>
      <c r="BA14" s="16">
        <f>SUMIFS('2_stopień'!$U$8:$U$883,'2_stopień'!$R$8:$R$883,D14,'2_stopień'!$AA$8:$AA$883,"CKZ Gliwice")</f>
        <v>0</v>
      </c>
      <c r="BB14" s="16">
        <f>SUMIFS('2_stopień'!$V$8:$V$883,'2_stopień'!$R$8:$R$883,D14,'2_stopień'!$AA$8:$AA$883,"CKZ Gliwice")</f>
        <v>0</v>
      </c>
      <c r="BC14" s="16">
        <f>SUMIFS('2_stopień'!$U$8:$U$883,'2_stopień'!$R$8:$R$883,D14,'2_stopień'!$AA$8:$AA$883,"CKZ Opole")</f>
        <v>0</v>
      </c>
      <c r="BD14" s="16">
        <f>SUMIFS('2_stopień'!$V$8:$V$883,'2_stopień'!$R$8:$R$883,D14,'2_stopień'!$AA$8:$AA$883,"CKZ Opole")</f>
        <v>0</v>
      </c>
      <c r="BE14" s="16">
        <f>SUMIFS('2_stopień'!$U$8:$U$883,'2_stopień'!$R$8:$R$883,D14,'2_stopień'!$AA$8:$AA$883,"CKZ Chojnów")</f>
        <v>0</v>
      </c>
      <c r="BF14" s="16">
        <f>SUMIFS('2_stopień'!$V$8:$V$883,'2_stopień'!$R$8:$R$883,D14,'2_stopień'!$AA$8:$AA$883,"CKZ Chojnów")</f>
        <v>0</v>
      </c>
      <c r="BG14" s="16">
        <f>SUMIFS('2_stopień'!$U$8:$U$883,'2_stopień'!$R$8:$R$883,D14,'2_stopień'!$AA$8:$AA$883,"CKZ Nowy Targ")</f>
        <v>0</v>
      </c>
      <c r="BH14" s="16">
        <f>SUMIFS('2_stopień'!$V$8:$V$883,'2_stopień'!$R$8:$R$883,D14,'2_stopień'!$AA$8:$AA$883,"CKZ Nowy Targ")</f>
        <v>0</v>
      </c>
      <c r="BI14" s="16">
        <f>SUMIFS('2_stopień'!$U$8:$U$883,'2_stopień'!$R$8:$R$883,D14,'2_stopień'!$AA$8:$AA$883,"CKZ Gniezno")</f>
        <v>0</v>
      </c>
      <c r="BJ14" s="16">
        <f>SUMIFS('2_stopień'!$V$8:$V$883,'2_stopień'!$R$8:$R$883,D14,'2_stopień'!$AA$8:$AA$883,"CKZ Gniezno")</f>
        <v>0</v>
      </c>
      <c r="BK14" s="16">
        <f>SUMIFS('2_stopień'!$U$8:$U$883,'2_stopień'!$R$8:$R$883,D14,'2_stopień'!$AA$8:$AA$883,"konsultacje szkoła")</f>
        <v>0</v>
      </c>
      <c r="BL14" s="222">
        <f t="shared" si="0"/>
        <v>0</v>
      </c>
      <c r="BM14" s="219">
        <f t="shared" si="1"/>
        <v>0</v>
      </c>
    </row>
    <row r="15" spans="1:65" hidden="1">
      <c r="B15" s="17" t="s">
        <v>125</v>
      </c>
      <c r="C15" s="18">
        <v>712618</v>
      </c>
      <c r="D15" s="18" t="s">
        <v>77</v>
      </c>
      <c r="E15" s="17" t="s">
        <v>573</v>
      </c>
      <c r="F15" s="360">
        <f>SUMIF('2_stopień'!R$8:R$883,D15,'2_stopień'!U$8:U$885)</f>
        <v>42</v>
      </c>
      <c r="G15" s="16">
        <f>SUMIFS('2_stopień'!$U$8:$U$883,'2_stopień'!$R$8:$R$883,D15,'2_stopień'!$AA$8:$AA$883,"CKZ Bielawa")</f>
        <v>0</v>
      </c>
      <c r="H15" s="16">
        <f>SUMIFS('2_stopień'!$V$8:$V$883,'2_stopień'!$R$8:$R$883,D15,'2_stopień'!$AA$8:$AA$883,"CKZ Bielawa")</f>
        <v>0</v>
      </c>
      <c r="I15" s="16">
        <f>SUMIFS('2_stopień'!$U$8:$U$883,'2_stopień'!$R$8:$R$883,D15,'2_stopień'!$AA$8:$AA$883,"GCKZ Głogów")</f>
        <v>0</v>
      </c>
      <c r="J15" s="16">
        <f>SUMIFS('2_stopień'!$V$8:$V$883,'2_stopień'!$R$8:$R$883,D15,'2_stopień'!$AA$8:$AA$883,"GCKZ Głogów")</f>
        <v>0</v>
      </c>
      <c r="K15" s="16">
        <f>SUMIFS('2_stopień'!$U$8:$U$883,'2_stopień'!$R$8:$R$883,D15,'2_stopień'!$AA$8:$AA$883,"CKZ Jawor")</f>
        <v>0</v>
      </c>
      <c r="L15" s="16">
        <f>SUMIFS('2_stopień'!$V$8:$V$883,'2_stopień'!$R$8:$R$883,D15,'2_stopień'!$AA$8:$AA$883,"CKZ Jawor")</f>
        <v>0</v>
      </c>
      <c r="M15" s="16">
        <f>SUMIFS('2_stopień'!$U$8:$U$883,'2_stopień'!$R$8:$R$883,D15,'2_stopień'!$AA$8:$AA$883,"ZSM Głubczyce")</f>
        <v>0</v>
      </c>
      <c r="N15" s="16">
        <f>SUMIFS('2_stopień'!$V$8:$V$883,'2_stopień'!$R$8:$R$883,D15,'2_stopień'!$AA$8:$AA$883,"ZSM Głubczyce")</f>
        <v>0</v>
      </c>
      <c r="O15" s="16">
        <f>SUMIFS('2_stopień'!$U$8:$U$883,'2_stopień'!$R$8:$R$883,D15,'2_stopień'!$AA$8:$AA$883,"CKZ Kłodzko")</f>
        <v>0</v>
      </c>
      <c r="P15" s="16">
        <f>SUMIFS('2_stopień'!$V$8:$V$883,'2_stopień'!$R$8:$R$883,D15,'2_stopień'!$AA$8:$AA$883,"CKZ Kłodzko")</f>
        <v>0</v>
      </c>
      <c r="Q15" s="16">
        <f>SUMIFS('2_stopień'!$U$8:$U$883,'2_stopień'!$R$8:$R$883,D15,'2_stopień'!$AA$8:$AA$883,"CKZ Legnica")</f>
        <v>0</v>
      </c>
      <c r="R15" s="16">
        <f>SUMIFS('2_stopień'!$V$8:$V$883,'2_stopień'!$R$8:$R$883,D15,'2_stopień'!$AA$8:$AA$883,"CKZ Legnica")</f>
        <v>0</v>
      </c>
      <c r="S15" s="16">
        <f>SUMIFS('2_stopień'!$U$8:$U$883,'2_stopień'!$R$8:$R$883,D15,'2_stopień'!$AA$8:$AA$883,"CKZ Oleśnica")</f>
        <v>0</v>
      </c>
      <c r="T15" s="16">
        <f>SUMIFS('2_stopień'!$V$8:$V$883,'2_stopień'!$R$8:$R$883,D15,'2_stopień'!$AA$8:$AA$883,"CKZ Oleśnica")</f>
        <v>0</v>
      </c>
      <c r="U15" s="16">
        <f>SUMIFS('2_stopień'!$U$8:$U$883,'2_stopień'!$R$8:$R$883,D15,'2_stopień'!$AA$8:$AA$883,"CKZ Świdnica")</f>
        <v>35</v>
      </c>
      <c r="V15" s="16">
        <f>SUMIFS('2_stopień'!$V$8:$V$883,'2_stopień'!$R$8:$R$883,D15,'2_stopień'!$AA$8:$AA$883,"CKZ Świdnica")</f>
        <v>0</v>
      </c>
      <c r="W15" s="16">
        <f>SUMIFS('2_stopień'!$U$8:$U$883,'2_stopień'!$R$8:$R$883,D15,'2_stopień'!$AA$8:$AA$883,"CKZ Wołów")</f>
        <v>0</v>
      </c>
      <c r="X15" s="16">
        <f>SUMIFS('2_stopień'!$V$8:$V$883,'2_stopień'!$R$8:$R$883,D15,'2_stopień'!$AA$8:$AA$883,"CKZ Wołów")</f>
        <v>0</v>
      </c>
      <c r="Y15" s="16">
        <f>SUMIFS('2_stopień'!$U$8:$U$883,'2_stopień'!$R$8:$R$883,D15,'2_stopień'!$AA$8:$AA$883,"CKZ Ziębice")</f>
        <v>0</v>
      </c>
      <c r="Z15" s="16">
        <f>SUMIFS('2_stopień'!$V$8:$V$883,'2_stopień'!$R$8:$R$883,D15,'2_stopień'!$AA$8:$AA$883,"CKZ Ziębice")</f>
        <v>0</v>
      </c>
      <c r="AA15" s="16">
        <f>SUMIFS('2_stopień'!$U$8:$U$883,'2_stopień'!$R$8:$R$883,D15,'2_stopień'!$AA$8:$AA$883,"CKZ Dobrodzień")</f>
        <v>0</v>
      </c>
      <c r="AB15" s="16">
        <f>SUMIFS('2_stopień'!$V$8:$V$883,'2_stopień'!$R$8:$R$883,D15,'2_stopień'!$AA$8:$AA$883,"CKZ Dobrodzień")</f>
        <v>0</v>
      </c>
      <c r="AC15" s="16">
        <f>SUMIFS('2_stopień'!$U$8:$U$883,'2_stopień'!$R$8:$R$883,D15,'2_stopień'!$AA$8:$AA$883,"CKZ Kędzierzyn-Koźle")</f>
        <v>0</v>
      </c>
      <c r="AD15" s="16">
        <f>SUMIFS('2_stopień'!$V$8:$V$883,'2_stopień'!$R$8:$R$883,D15,'2_stopień'!$AA$8:$AA$883,"CKZ Kędzierzyn-Koźle")</f>
        <v>0</v>
      </c>
      <c r="AE15" s="16">
        <f>SUMIFS('2_stopień'!$U$8:$U$883,'2_stopień'!$R$8:$R$883,D15,'2_stopień'!$AA$8:$AA$883,"CKZ Dębica")</f>
        <v>0</v>
      </c>
      <c r="AF15" s="16">
        <f>SUMIFS('2_stopień'!$V$8:$V$883,'2_stopień'!$R$8:$R$883,D15,'2_stopień'!$AA$8:$AA$883,"CKZ Dębica")</f>
        <v>0</v>
      </c>
      <c r="AG15" s="16">
        <f>SUMIFS('2_stopień'!$U$8:$U$883,'2_stopień'!$R$8:$R$883,D15,'2_stopień'!$AA$8:$AA$883,"ZSET Rakowice Wielkie")</f>
        <v>0</v>
      </c>
      <c r="AH15" s="16">
        <f>SUMIFS('2_stopień'!$V$8:$V$883,'2_stopień'!$R$8:$R$883,D15,'2_stopień'!$AA$8:$AA$883,"ZSET Rakowice Wielkie")</f>
        <v>0</v>
      </c>
      <c r="AI15" s="16">
        <f>SUMIFS('2_stopień'!$U$8:$U$883,'2_stopień'!$R$8:$R$883,D15,'2_stopień'!$AA$8:$AA$883,"CKZ Krotoszyn")</f>
        <v>0</v>
      </c>
      <c r="AJ15" s="16">
        <f>SUMIFS('2_stopień'!$V$8:$V$883,'2_stopień'!$R$8:$R$883,D15,'2_stopień'!$AA$8:$AA$883,"CKZ Krotoszyn")</f>
        <v>0</v>
      </c>
      <c r="AK15" s="16">
        <f>SUMIFS('2_stopień'!$U$8:$U$883,'2_stopień'!$R$8:$R$883,D15,'2_stopień'!$AA$8:$AA$883,"CKZ Olkusz")</f>
        <v>0</v>
      </c>
      <c r="AL15" s="16">
        <f>SUMIFS('2_stopień'!$V$8:$V$883,'2_stopień'!$R$8:$R$883,D15,'2_stopień'!$AA$8:$AA$883,"CKZ Olkusz")</f>
        <v>0</v>
      </c>
      <c r="AM15" s="16">
        <f>SUMIFS('2_stopień'!$U$8:$U$883,'2_stopień'!$R$8:$R$883,D15,'2_stopień'!$AA$8:$AA$883,"CKZ Wschowa")</f>
        <v>7</v>
      </c>
      <c r="AN15" s="16">
        <f>SUMIFS('2_stopień'!$V$8:$V$883,'2_stopień'!$R$8:$R$883,D15,'2_stopień'!$AA$8:$AA$883,"CKZ Wschowa")</f>
        <v>0</v>
      </c>
      <c r="AO15" s="16">
        <f>SUMIFS('2_stopień'!$U$8:$U$883,'2_stopień'!$R$8:$R$883,D15,'2_stopień'!$AA$8:$AA$883,"CKZ Zielona Góra")</f>
        <v>0</v>
      </c>
      <c r="AP15" s="16">
        <f>SUMIFS('2_stopień'!$V$8:$V$883,'2_stopień'!$R$8:$R$883,D15,'2_stopień'!$AA$8:$AA$883,"CKZ Zielona Góra")</f>
        <v>0</v>
      </c>
      <c r="AQ15" s="16">
        <f>SUMIFS('2_stopień'!$U$8:$U$883,'2_stopień'!$R$8:$R$883,D15,'2_stopień'!$AA$8:$AA$883,"Rzemieślnicza Wałbrzych")</f>
        <v>0</v>
      </c>
      <c r="AR15" s="16">
        <f>SUMIFS('2_stopień'!$V$8:$V$883,'2_stopień'!$R$8:$R$883,D15,'2_stopień'!$AA$8:$AA$883,"Rzemieślnicza Wałbrzych")</f>
        <v>0</v>
      </c>
      <c r="AS15" s="16">
        <f>SUMIFS('2_stopień'!$U$8:$U$883,'2_stopień'!$R$8:$R$883,D15,'2_stopień'!$AA$8:$AA$883,"CKZ Mosina")</f>
        <v>0</v>
      </c>
      <c r="AT15" s="16">
        <f>SUMIFS('2_stopień'!$V$8:$V$883,'2_stopień'!$R$8:$R$883,D15,'2_stopień'!$AA$8:$AA$883,"CKZ Mosina")</f>
        <v>0</v>
      </c>
      <c r="AU15" s="16">
        <f>SUMIFS('2_stopień'!$U$8:$U$883,'2_stopień'!$R$8:$R$883,D15,'2_stopień'!$AA$8:$AA$883,"Cech Opole")</f>
        <v>0</v>
      </c>
      <c r="AV15" s="16">
        <f>SUMIFS('2_stopień'!$V$8:$V$883,'2_stopień'!$R$8:$R$883,D15,'2_stopień'!$AA$8:$AA$883,"Cech Opole")</f>
        <v>0</v>
      </c>
      <c r="AW15" s="16">
        <f>SUMIFS('2_stopień'!$U$8:$U$883,'2_stopień'!$R$8:$R$883,D15,'2_stopień'!$AA$8:$AA$883,"TOYOTA")</f>
        <v>0</v>
      </c>
      <c r="AX15" s="16">
        <f>SUMIFS('2_stopień'!$V$8:$V$883,'2_stopień'!$R$8:$R$883,D15,'2_stopień'!$AA$8:$AA$883,"TOYOTA")</f>
        <v>0</v>
      </c>
      <c r="AY15" s="16">
        <f>SUMIFS('2_stopień'!$U$8:$U$883,'2_stopień'!$R$8:$R$883,D15,'2_stopień'!$AA$8:$AA$883,"CKZ Wrocław")</f>
        <v>0</v>
      </c>
      <c r="AZ15" s="16">
        <f>SUMIFS('2_stopień'!$V$8:$V$883,'2_stopień'!$R$8:$R$883,D15,'2_stopień'!$AA$8:$AA$883,"CKZ Wrocław")</f>
        <v>0</v>
      </c>
      <c r="BA15" s="16">
        <f>SUMIFS('2_stopień'!$U$8:$U$883,'2_stopień'!$R$8:$R$883,D15,'2_stopień'!$AA$8:$AA$883,"CKZ Gliwice")</f>
        <v>0</v>
      </c>
      <c r="BB15" s="16">
        <f>SUMIFS('2_stopień'!$V$8:$V$883,'2_stopień'!$R$8:$R$883,D15,'2_stopień'!$AA$8:$AA$883,"CKZ Gliwice")</f>
        <v>0</v>
      </c>
      <c r="BC15" s="16">
        <f>SUMIFS('2_stopień'!$U$8:$U$883,'2_stopień'!$R$8:$R$883,D15,'2_stopień'!$AA$8:$AA$883,"CKZ Opole")</f>
        <v>0</v>
      </c>
      <c r="BD15" s="16">
        <f>SUMIFS('2_stopień'!$V$8:$V$883,'2_stopień'!$R$8:$R$883,D15,'2_stopień'!$AA$8:$AA$883,"CKZ Opole")</f>
        <v>0</v>
      </c>
      <c r="BE15" s="16">
        <f>SUMIFS('2_stopień'!$U$8:$U$883,'2_stopień'!$R$8:$R$883,D15,'2_stopień'!$AA$8:$AA$883,"CKZ Chojnów")</f>
        <v>0</v>
      </c>
      <c r="BF15" s="16">
        <f>SUMIFS('2_stopień'!$V$8:$V$883,'2_stopień'!$R$8:$R$883,D15,'2_stopień'!$AA$8:$AA$883,"CKZ Chojnów")</f>
        <v>0</v>
      </c>
      <c r="BG15" s="16">
        <f>SUMIFS('2_stopień'!$U$8:$U$883,'2_stopień'!$R$8:$R$883,D15,'2_stopień'!$AA$8:$AA$883,"CKZ Nowy Targ")</f>
        <v>0</v>
      </c>
      <c r="BH15" s="16">
        <f>SUMIFS('2_stopień'!$V$8:$V$883,'2_stopień'!$R$8:$R$883,D15,'2_stopień'!$AA$8:$AA$883,"CKZ Nowy Targ")</f>
        <v>0</v>
      </c>
      <c r="BI15" s="16">
        <f>SUMIFS('2_stopień'!$U$8:$U$883,'2_stopień'!$R$8:$R$883,D15,'2_stopień'!$AA$8:$AA$883,"CKZ Gniezno")</f>
        <v>0</v>
      </c>
      <c r="BJ15" s="16">
        <f>SUMIFS('2_stopień'!$V$8:$V$883,'2_stopień'!$R$8:$R$883,D15,'2_stopień'!$AA$8:$AA$883,"CKZ Gniezno")</f>
        <v>0</v>
      </c>
      <c r="BK15" s="16">
        <f>SUMIFS('2_stopień'!$U$8:$U$883,'2_stopień'!$R$8:$R$883,D15,'2_stopień'!$AA$8:$AA$883,"konsultacje szkoła")</f>
        <v>0</v>
      </c>
      <c r="BL15" s="222">
        <f t="shared" si="0"/>
        <v>42</v>
      </c>
      <c r="BM15" s="219">
        <f t="shared" si="1"/>
        <v>0</v>
      </c>
    </row>
    <row r="16" spans="1:65" hidden="1">
      <c r="B16" s="17" t="s">
        <v>468</v>
      </c>
      <c r="C16" s="18">
        <v>712906</v>
      </c>
      <c r="D16" s="18" t="s">
        <v>682</v>
      </c>
      <c r="E16" s="17" t="s">
        <v>574</v>
      </c>
      <c r="F16" s="360">
        <f>SUMIF('2_stopień'!R$8:R$883,D16,'2_stopień'!U$8:U$885)</f>
        <v>2</v>
      </c>
      <c r="G16" s="16">
        <f>SUMIFS('2_stopień'!$U$8:$U$883,'2_stopień'!$R$8:$R$883,D16,'2_stopień'!$AA$8:$AA$883,"CKZ Bielawa")</f>
        <v>0</v>
      </c>
      <c r="H16" s="16">
        <f>SUMIFS('2_stopień'!$V$8:$V$883,'2_stopień'!$R$8:$R$883,D16,'2_stopień'!$AA$8:$AA$883,"CKZ Bielawa")</f>
        <v>0</v>
      </c>
      <c r="I16" s="16">
        <f>SUMIFS('2_stopień'!$U$8:$U$883,'2_stopień'!$R$8:$R$883,D16,'2_stopień'!$AA$8:$AA$883,"GCKZ Głogów")</f>
        <v>0</v>
      </c>
      <c r="J16" s="16">
        <f>SUMIFS('2_stopień'!$V$8:$V$883,'2_stopień'!$R$8:$R$883,D16,'2_stopień'!$AA$8:$AA$883,"GCKZ Głogów")</f>
        <v>0</v>
      </c>
      <c r="K16" s="16">
        <f>SUMIFS('2_stopień'!$U$8:$U$883,'2_stopień'!$R$8:$R$883,D16,'2_stopień'!$AA$8:$AA$883,"CKZ Jawor")</f>
        <v>0</v>
      </c>
      <c r="L16" s="16">
        <f>SUMIFS('2_stopień'!$V$8:$V$883,'2_stopień'!$R$8:$R$883,D16,'2_stopień'!$AA$8:$AA$883,"CKZ Jawor")</f>
        <v>0</v>
      </c>
      <c r="M16" s="16">
        <f>SUMIFS('2_stopień'!$U$8:$U$883,'2_stopień'!$R$8:$R$883,D16,'2_stopień'!$AA$8:$AA$883,"ZSM Głubczyce")</f>
        <v>0</v>
      </c>
      <c r="N16" s="16">
        <f>SUMIFS('2_stopień'!$V$8:$V$883,'2_stopień'!$R$8:$R$883,D16,'2_stopień'!$AA$8:$AA$883,"ZSM Głubczyce")</f>
        <v>0</v>
      </c>
      <c r="O16" s="16">
        <f>SUMIFS('2_stopień'!$U$8:$U$883,'2_stopień'!$R$8:$R$883,D16,'2_stopień'!$AA$8:$AA$883,"CKZ Kłodzko")</f>
        <v>0</v>
      </c>
      <c r="P16" s="16">
        <f>SUMIFS('2_stopień'!$V$8:$V$883,'2_stopień'!$R$8:$R$883,D16,'2_stopień'!$AA$8:$AA$883,"CKZ Kłodzko")</f>
        <v>0</v>
      </c>
      <c r="Q16" s="16">
        <f>SUMIFS('2_stopień'!$U$8:$U$883,'2_stopień'!$R$8:$R$883,D16,'2_stopień'!$AA$8:$AA$883,"CKZ Legnica")</f>
        <v>0</v>
      </c>
      <c r="R16" s="16">
        <f>SUMIFS('2_stopień'!$V$8:$V$883,'2_stopień'!$R$8:$R$883,D16,'2_stopień'!$AA$8:$AA$883,"CKZ Legnica")</f>
        <v>0</v>
      </c>
      <c r="S16" s="16">
        <f>SUMIFS('2_stopień'!$U$8:$U$883,'2_stopień'!$R$8:$R$883,D16,'2_stopień'!$AA$8:$AA$883,"CKZ Oleśnica")</f>
        <v>0</v>
      </c>
      <c r="T16" s="16">
        <f>SUMIFS('2_stopień'!$V$8:$V$883,'2_stopień'!$R$8:$R$883,D16,'2_stopień'!$AA$8:$AA$883,"CKZ Oleśnica")</f>
        <v>0</v>
      </c>
      <c r="U16" s="16">
        <f>SUMIFS('2_stopień'!$U$8:$U$883,'2_stopień'!$R$8:$R$883,D16,'2_stopień'!$AA$8:$AA$883,"CKZ Świdnica")</f>
        <v>0</v>
      </c>
      <c r="V16" s="16">
        <f>SUMIFS('2_stopień'!$V$8:$V$883,'2_stopień'!$R$8:$R$883,D16,'2_stopień'!$AA$8:$AA$883,"CKZ Świdnica")</f>
        <v>0</v>
      </c>
      <c r="W16" s="16">
        <f>SUMIFS('2_stopień'!$U$8:$U$883,'2_stopień'!$R$8:$R$883,D16,'2_stopień'!$AA$8:$AA$883,"CKZ Wołów")</f>
        <v>0</v>
      </c>
      <c r="X16" s="16">
        <f>SUMIFS('2_stopień'!$V$8:$V$883,'2_stopień'!$R$8:$R$883,D16,'2_stopień'!$AA$8:$AA$883,"CKZ Wołów")</f>
        <v>0</v>
      </c>
      <c r="Y16" s="16">
        <f>SUMIFS('2_stopień'!$U$8:$U$883,'2_stopień'!$R$8:$R$883,D16,'2_stopień'!$AA$8:$AA$883,"CKZ Ziębice")</f>
        <v>0</v>
      </c>
      <c r="Z16" s="16">
        <f>SUMIFS('2_stopień'!$V$8:$V$883,'2_stopień'!$R$8:$R$883,D16,'2_stopień'!$AA$8:$AA$883,"CKZ Ziębice")</f>
        <v>0</v>
      </c>
      <c r="AA16" s="16">
        <f>SUMIFS('2_stopień'!$U$8:$U$883,'2_stopień'!$R$8:$R$883,D16,'2_stopień'!$AA$8:$AA$883,"CKZ Dobrodzień")</f>
        <v>0</v>
      </c>
      <c r="AB16" s="16">
        <f>SUMIFS('2_stopień'!$V$8:$V$883,'2_stopień'!$R$8:$R$883,D16,'2_stopień'!$AA$8:$AA$883,"CKZ Dobrodzień")</f>
        <v>0</v>
      </c>
      <c r="AC16" s="16">
        <f>SUMIFS('2_stopień'!$U$8:$U$883,'2_stopień'!$R$8:$R$883,D16,'2_stopień'!$AA$8:$AA$883,"CKZ Kędzierzyn-Koźle")</f>
        <v>0</v>
      </c>
      <c r="AD16" s="16">
        <f>SUMIFS('2_stopień'!$V$8:$V$883,'2_stopień'!$R$8:$R$883,D16,'2_stopień'!$AA$8:$AA$883,"CKZ Kędzierzyn-Koźle")</f>
        <v>0</v>
      </c>
      <c r="AE16" s="16">
        <f>SUMIFS('2_stopień'!$U$8:$U$883,'2_stopień'!$R$8:$R$883,D16,'2_stopień'!$AA$8:$AA$883,"CKZ Dębica")</f>
        <v>0</v>
      </c>
      <c r="AF16" s="16">
        <f>SUMIFS('2_stopień'!$V$8:$V$883,'2_stopień'!$R$8:$R$883,D16,'2_stopień'!$AA$8:$AA$883,"CKZ Dębica")</f>
        <v>0</v>
      </c>
      <c r="AG16" s="16">
        <f>SUMIFS('2_stopień'!$U$8:$U$883,'2_stopień'!$R$8:$R$883,D16,'2_stopień'!$AA$8:$AA$883,"ZSET Rakowice Wielkie")</f>
        <v>0</v>
      </c>
      <c r="AH16" s="16">
        <f>SUMIFS('2_stopień'!$V$8:$V$883,'2_stopień'!$R$8:$R$883,D16,'2_stopień'!$AA$8:$AA$883,"ZSET Rakowice Wielkie")</f>
        <v>0</v>
      </c>
      <c r="AI16" s="16">
        <f>SUMIFS('2_stopień'!$U$8:$U$883,'2_stopień'!$R$8:$R$883,D16,'2_stopień'!$AA$8:$AA$883,"CKZ Krotoszyn")</f>
        <v>0</v>
      </c>
      <c r="AJ16" s="16">
        <f>SUMIFS('2_stopień'!$V$8:$V$883,'2_stopień'!$R$8:$R$883,D16,'2_stopień'!$AA$8:$AA$883,"CKZ Krotoszyn")</f>
        <v>0</v>
      </c>
      <c r="AK16" s="16">
        <f>SUMIFS('2_stopień'!$U$8:$U$883,'2_stopień'!$R$8:$R$883,D16,'2_stopień'!$AA$8:$AA$883,"CKZ Olkusz")</f>
        <v>0</v>
      </c>
      <c r="AL16" s="16">
        <f>SUMIFS('2_stopień'!$V$8:$V$883,'2_stopień'!$R$8:$R$883,D16,'2_stopień'!$AA$8:$AA$883,"CKZ Olkusz")</f>
        <v>0</v>
      </c>
      <c r="AM16" s="16">
        <f>SUMIFS('2_stopień'!$U$8:$U$883,'2_stopień'!$R$8:$R$883,D16,'2_stopień'!$AA$8:$AA$883,"CKZ Wschowa")</f>
        <v>2</v>
      </c>
      <c r="AN16" s="16">
        <f>SUMIFS('2_stopień'!$V$8:$V$883,'2_stopień'!$R$8:$R$883,D16,'2_stopień'!$AA$8:$AA$883,"CKZ Wschowa")</f>
        <v>0</v>
      </c>
      <c r="AO16" s="16">
        <f>SUMIFS('2_stopień'!$U$8:$U$883,'2_stopień'!$R$8:$R$883,D16,'2_stopień'!$AA$8:$AA$883,"CKZ Zielona Góra")</f>
        <v>0</v>
      </c>
      <c r="AP16" s="16">
        <f>SUMIFS('2_stopień'!$V$8:$V$883,'2_stopień'!$R$8:$R$883,D16,'2_stopień'!$AA$8:$AA$883,"CKZ Zielona Góra")</f>
        <v>0</v>
      </c>
      <c r="AQ16" s="16">
        <f>SUMIFS('2_stopień'!$U$8:$U$883,'2_stopień'!$R$8:$R$883,D16,'2_stopień'!$AA$8:$AA$883,"Rzemieślnicza Wałbrzych")</f>
        <v>0</v>
      </c>
      <c r="AR16" s="16">
        <f>SUMIFS('2_stopień'!$V$8:$V$883,'2_stopień'!$R$8:$R$883,D16,'2_stopień'!$AA$8:$AA$883,"Rzemieślnicza Wałbrzych")</f>
        <v>0</v>
      </c>
      <c r="AS16" s="16">
        <f>SUMIFS('2_stopień'!$U$8:$U$883,'2_stopień'!$R$8:$R$883,D16,'2_stopień'!$AA$8:$AA$883,"CKZ Mosina")</f>
        <v>0</v>
      </c>
      <c r="AT16" s="16">
        <f>SUMIFS('2_stopień'!$V$8:$V$883,'2_stopień'!$R$8:$R$883,D16,'2_stopień'!$AA$8:$AA$883,"CKZ Mosina")</f>
        <v>0</v>
      </c>
      <c r="AU16" s="16">
        <f>SUMIFS('2_stopień'!$U$8:$U$883,'2_stopień'!$R$8:$R$883,D16,'2_stopień'!$AA$8:$AA$883,"Cech Opole")</f>
        <v>0</v>
      </c>
      <c r="AV16" s="16">
        <f>SUMIFS('2_stopień'!$V$8:$V$883,'2_stopień'!$R$8:$R$883,D16,'2_stopień'!$AA$8:$AA$883,"Cech Opole")</f>
        <v>0</v>
      </c>
      <c r="AW16" s="16">
        <f>SUMIFS('2_stopień'!$U$8:$U$883,'2_stopień'!$R$8:$R$883,D16,'2_stopień'!$AA$8:$AA$883,"TOYOTA")</f>
        <v>0</v>
      </c>
      <c r="AX16" s="16">
        <f>SUMIFS('2_stopień'!$V$8:$V$883,'2_stopień'!$R$8:$R$883,D16,'2_stopień'!$AA$8:$AA$883,"TOYOTA")</f>
        <v>0</v>
      </c>
      <c r="AY16" s="16">
        <f>SUMIFS('2_stopień'!$U$8:$U$883,'2_stopień'!$R$8:$R$883,D16,'2_stopień'!$AA$8:$AA$883,"CKZ Wrocław")</f>
        <v>0</v>
      </c>
      <c r="AZ16" s="16">
        <f>SUMIFS('2_stopień'!$V$8:$V$883,'2_stopień'!$R$8:$R$883,D16,'2_stopień'!$AA$8:$AA$883,"CKZ Wrocław")</f>
        <v>0</v>
      </c>
      <c r="BA16" s="16">
        <f>SUMIFS('2_stopień'!$U$8:$U$883,'2_stopień'!$R$8:$R$883,D16,'2_stopień'!$AA$8:$AA$883,"CKZ Gliwice")</f>
        <v>0</v>
      </c>
      <c r="BB16" s="16">
        <f>SUMIFS('2_stopień'!$V$8:$V$883,'2_stopień'!$R$8:$R$883,D16,'2_stopień'!$AA$8:$AA$883,"CKZ Gliwice")</f>
        <v>0</v>
      </c>
      <c r="BC16" s="16">
        <f>SUMIFS('2_stopień'!$U$8:$U$883,'2_stopień'!$R$8:$R$883,D16,'2_stopień'!$AA$8:$AA$883,"CKZ Opole")</f>
        <v>0</v>
      </c>
      <c r="BD16" s="16">
        <f>SUMIFS('2_stopień'!$V$8:$V$883,'2_stopień'!$R$8:$R$883,D16,'2_stopień'!$AA$8:$AA$883,"CKZ Opole")</f>
        <v>0</v>
      </c>
      <c r="BE16" s="16">
        <f>SUMIFS('2_stopień'!$U$8:$U$883,'2_stopień'!$R$8:$R$883,D16,'2_stopień'!$AA$8:$AA$883,"CKZ Chojnów")</f>
        <v>0</v>
      </c>
      <c r="BF16" s="16">
        <f>SUMIFS('2_stopień'!$V$8:$V$883,'2_stopień'!$R$8:$R$883,D16,'2_stopień'!$AA$8:$AA$883,"CKZ Chojnów")</f>
        <v>0</v>
      </c>
      <c r="BG16" s="16">
        <f>SUMIFS('2_stopień'!$U$8:$U$883,'2_stopień'!$R$8:$R$883,D16,'2_stopień'!$AA$8:$AA$883,"CKZ Nowy Targ")</f>
        <v>0</v>
      </c>
      <c r="BH16" s="16">
        <f>SUMIFS('2_stopień'!$V$8:$V$883,'2_stopień'!$R$8:$R$883,D16,'2_stopień'!$AA$8:$AA$883,"CKZ Nowy Targ")</f>
        <v>0</v>
      </c>
      <c r="BI16" s="16">
        <f>SUMIFS('2_stopień'!$U$8:$U$883,'2_stopień'!$R$8:$R$883,D16,'2_stopień'!$AA$8:$AA$883,"CKZ Gniezno")</f>
        <v>0</v>
      </c>
      <c r="BJ16" s="16">
        <f>SUMIFS('2_stopień'!$V$8:$V$883,'2_stopień'!$R$8:$R$883,D16,'2_stopień'!$AA$8:$AA$883,"CKZ Gniezno")</f>
        <v>0</v>
      </c>
      <c r="BK16" s="16">
        <f>SUMIFS('2_stopień'!$U$8:$U$883,'2_stopień'!$R$8:$R$883,D16,'2_stopień'!$AA$8:$AA$883,"konsultacje szkoła")</f>
        <v>0</v>
      </c>
      <c r="BL16" s="222">
        <f t="shared" si="0"/>
        <v>2</v>
      </c>
      <c r="BM16" s="219">
        <f t="shared" si="1"/>
        <v>0</v>
      </c>
    </row>
    <row r="17" spans="2:65">
      <c r="B17" s="17" t="s">
        <v>180</v>
      </c>
      <c r="C17" s="18">
        <v>712905</v>
      </c>
      <c r="D17" s="18" t="s">
        <v>60</v>
      </c>
      <c r="E17" s="17" t="s">
        <v>575</v>
      </c>
      <c r="F17" s="360">
        <f>SUMIF('2_stopień'!R$8:R$883,D17,'2_stopień'!U$8:U$885)</f>
        <v>27</v>
      </c>
      <c r="G17" s="16">
        <f>SUMIFS('2_stopień'!$U$8:$U$883,'2_stopień'!$R$8:$R$883,D17,'2_stopień'!$AA$8:$AA$883,"CKZ Bielawa")</f>
        <v>0</v>
      </c>
      <c r="H17" s="16">
        <f>SUMIFS('2_stopień'!$V$8:$V$883,'2_stopień'!$R$8:$R$883,D17,'2_stopień'!$AA$8:$AA$883,"CKZ Bielawa")</f>
        <v>0</v>
      </c>
      <c r="I17" s="16">
        <f>SUMIFS('2_stopień'!$U$8:$U$883,'2_stopień'!$R$8:$R$883,D17,'2_stopień'!$AA$8:$AA$883,"GCKZ Głogów")</f>
        <v>0</v>
      </c>
      <c r="J17" s="16">
        <f>SUMIFS('2_stopień'!$V$8:$V$883,'2_stopień'!$R$8:$R$883,D17,'2_stopień'!$AA$8:$AA$883,"GCKZ Głogów")</f>
        <v>0</v>
      </c>
      <c r="K17" s="16">
        <f>SUMIFS('2_stopień'!$U$8:$U$883,'2_stopień'!$R$8:$R$883,D17,'2_stopień'!$AA$8:$AA$883,"CKZ Jawor")</f>
        <v>0</v>
      </c>
      <c r="L17" s="16">
        <f>SUMIFS('2_stopień'!$V$8:$V$883,'2_stopień'!$R$8:$R$883,D17,'2_stopień'!$AA$8:$AA$883,"CKZ Jawor")</f>
        <v>0</v>
      </c>
      <c r="M17" s="16">
        <f>SUMIFS('2_stopień'!$U$8:$U$883,'2_stopień'!$R$8:$R$883,D17,'2_stopień'!$AA$8:$AA$883,"ZSM Głubczyce")</f>
        <v>0</v>
      </c>
      <c r="N17" s="16">
        <f>SUMIFS('2_stopień'!$V$8:$V$883,'2_stopień'!$R$8:$R$883,D17,'2_stopień'!$AA$8:$AA$883,"ZSM Głubczyce")</f>
        <v>0</v>
      </c>
      <c r="O17" s="16">
        <f>SUMIFS('2_stopień'!$U$8:$U$883,'2_stopień'!$R$8:$R$883,D17,'2_stopień'!$AA$8:$AA$883,"CKZ Kłodzko")</f>
        <v>0</v>
      </c>
      <c r="P17" s="16">
        <f>SUMIFS('2_stopień'!$V$8:$V$883,'2_stopień'!$R$8:$R$883,D17,'2_stopień'!$AA$8:$AA$883,"CKZ Kłodzko")</f>
        <v>0</v>
      </c>
      <c r="Q17" s="16">
        <f>SUMIFS('2_stopień'!$U$8:$U$883,'2_stopień'!$R$8:$R$883,D17,'2_stopień'!$AA$8:$AA$883,"CKZ Legnica")</f>
        <v>0</v>
      </c>
      <c r="R17" s="16">
        <f>SUMIFS('2_stopień'!$V$8:$V$883,'2_stopień'!$R$8:$R$883,D17,'2_stopień'!$AA$8:$AA$883,"CKZ Legnica")</f>
        <v>0</v>
      </c>
      <c r="S17" s="16">
        <f>SUMIFS('2_stopień'!$U$8:$U$883,'2_stopień'!$R$8:$R$883,D17,'2_stopień'!$AA$8:$AA$883,"CKZ Oleśnica")</f>
        <v>0</v>
      </c>
      <c r="T17" s="16">
        <f>SUMIFS('2_stopień'!$V$8:$V$883,'2_stopień'!$R$8:$R$883,D17,'2_stopień'!$AA$8:$AA$883,"CKZ Oleśnica")</f>
        <v>0</v>
      </c>
      <c r="U17" s="16">
        <f>SUMIFS('2_stopień'!$U$8:$U$883,'2_stopień'!$R$8:$R$883,D17,'2_stopień'!$AA$8:$AA$883,"CKZ Świdnica")</f>
        <v>0</v>
      </c>
      <c r="V17" s="16">
        <f>SUMIFS('2_stopień'!$V$8:$V$883,'2_stopień'!$R$8:$R$883,D17,'2_stopień'!$AA$8:$AA$883,"CKZ Świdnica")</f>
        <v>0</v>
      </c>
      <c r="W17" s="16">
        <f>SUMIFS('2_stopień'!$U$8:$U$883,'2_stopień'!$R$8:$R$883,D17,'2_stopień'!$AA$8:$AA$883,"CKZ Wołów")</f>
        <v>0</v>
      </c>
      <c r="X17" s="16">
        <f>SUMIFS('2_stopień'!$V$8:$V$883,'2_stopień'!$R$8:$R$883,D17,'2_stopień'!$AA$8:$AA$883,"CKZ Wołów")</f>
        <v>0</v>
      </c>
      <c r="Y17" s="16">
        <f>SUMIFS('2_stopień'!$U$8:$U$883,'2_stopień'!$R$8:$R$883,D17,'2_stopień'!$AA$8:$AA$883,"CKZ Ziębice")</f>
        <v>0</v>
      </c>
      <c r="Z17" s="16">
        <f>SUMIFS('2_stopień'!$V$8:$V$883,'2_stopień'!$R$8:$R$883,D17,'2_stopień'!$AA$8:$AA$883,"CKZ Ziębice")</f>
        <v>0</v>
      </c>
      <c r="AA17" s="16">
        <f>SUMIFS('2_stopień'!$U$8:$U$883,'2_stopień'!$R$8:$R$883,D17,'2_stopień'!$AA$8:$AA$883,"CKZ Dobrodzień")</f>
        <v>0</v>
      </c>
      <c r="AB17" s="16">
        <f>SUMIFS('2_stopień'!$V$8:$V$883,'2_stopień'!$R$8:$R$883,D17,'2_stopień'!$AA$8:$AA$883,"CKZ Dobrodzień")</f>
        <v>0</v>
      </c>
      <c r="AC17" s="16">
        <f>SUMIFS('2_stopień'!$U$8:$U$883,'2_stopień'!$R$8:$R$883,D17,'2_stopień'!$AA$8:$AA$883,"CKZ Kędzierzyn-Koźle")</f>
        <v>0</v>
      </c>
      <c r="AD17" s="16">
        <f>SUMIFS('2_stopień'!$V$8:$V$883,'2_stopień'!$R$8:$R$883,D17,'2_stopień'!$AA$8:$AA$883,"CKZ Kędzierzyn-Koźle")</f>
        <v>0</v>
      </c>
      <c r="AE17" s="16">
        <f>SUMIFS('2_stopień'!$U$8:$U$883,'2_stopień'!$R$8:$R$883,D17,'2_stopień'!$AA$8:$AA$883,"CKZ Dębica")</f>
        <v>0</v>
      </c>
      <c r="AF17" s="16">
        <f>SUMIFS('2_stopień'!$V$8:$V$883,'2_stopień'!$R$8:$R$883,D17,'2_stopień'!$AA$8:$AA$883,"CKZ Dębica")</f>
        <v>0</v>
      </c>
      <c r="AG17" s="16">
        <f>SUMIFS('2_stopień'!$U$8:$U$883,'2_stopień'!$R$8:$R$883,D17,'2_stopień'!$AA$8:$AA$883,"ZSET Rakowice Wielkie")</f>
        <v>0</v>
      </c>
      <c r="AH17" s="16">
        <f>SUMIFS('2_stopień'!$V$8:$V$883,'2_stopień'!$R$8:$R$883,D17,'2_stopień'!$AA$8:$AA$883,"ZSET Rakowice Wielkie")</f>
        <v>0</v>
      </c>
      <c r="AI17" s="16">
        <f>SUMIFS('2_stopień'!$U$8:$U$883,'2_stopień'!$R$8:$R$883,D17,'2_stopień'!$AA$8:$AA$883,"CKZ Krotoszyn")</f>
        <v>2</v>
      </c>
      <c r="AJ17" s="16">
        <f>SUMIFS('2_stopień'!$V$8:$V$883,'2_stopień'!$R$8:$R$883,D17,'2_stopień'!$AA$8:$AA$883,"CKZ Krotoszyn")</f>
        <v>0</v>
      </c>
      <c r="AK17" s="16">
        <f>SUMIFS('2_stopień'!$U$8:$U$883,'2_stopień'!$R$8:$R$883,D17,'2_stopień'!$AA$8:$AA$883,"CKZ Olkusz")</f>
        <v>0</v>
      </c>
      <c r="AL17" s="16">
        <f>SUMIFS('2_stopień'!$V$8:$V$883,'2_stopień'!$R$8:$R$883,D17,'2_stopień'!$AA$8:$AA$883,"CKZ Olkusz")</f>
        <v>0</v>
      </c>
      <c r="AM17" s="16">
        <f>SUMIFS('2_stopień'!$U$8:$U$883,'2_stopień'!$R$8:$R$883,D17,'2_stopień'!$AA$8:$AA$883,"CKZ Wschowa")</f>
        <v>17</v>
      </c>
      <c r="AN17" s="16">
        <f>SUMIFS('2_stopień'!$V$8:$V$883,'2_stopień'!$R$8:$R$883,D17,'2_stopień'!$AA$8:$AA$883,"CKZ Wschowa")</f>
        <v>1</v>
      </c>
      <c r="AO17" s="16">
        <f>SUMIFS('2_stopień'!$U$8:$U$883,'2_stopień'!$R$8:$R$883,D17,'2_stopień'!$AA$8:$AA$883,"CKZ Zielona Góra")</f>
        <v>5</v>
      </c>
      <c r="AP17" s="16">
        <f>SUMIFS('2_stopień'!$V$8:$V$883,'2_stopień'!$R$8:$R$883,D17,'2_stopień'!$AA$8:$AA$883,"CKZ Zielona Góra")</f>
        <v>0</v>
      </c>
      <c r="AQ17" s="16">
        <f>SUMIFS('2_stopień'!$U$8:$U$883,'2_stopień'!$R$8:$R$883,D17,'2_stopień'!$AA$8:$AA$883,"Rzemieślnicza Wałbrzych")</f>
        <v>3</v>
      </c>
      <c r="AR17" s="16">
        <f>SUMIFS('2_stopień'!$V$8:$V$883,'2_stopień'!$R$8:$R$883,D17,'2_stopień'!$AA$8:$AA$883,"Rzemieślnicza Wałbrzych")</f>
        <v>0</v>
      </c>
      <c r="AS17" s="16">
        <f>SUMIFS('2_stopień'!$U$8:$U$883,'2_stopień'!$R$8:$R$883,D17,'2_stopień'!$AA$8:$AA$883,"CKZ Mosina")</f>
        <v>0</v>
      </c>
      <c r="AT17" s="16">
        <f>SUMIFS('2_stopień'!$V$8:$V$883,'2_stopień'!$R$8:$R$883,D17,'2_stopień'!$AA$8:$AA$883,"CKZ Mosina")</f>
        <v>0</v>
      </c>
      <c r="AU17" s="16">
        <f>SUMIFS('2_stopień'!$U$8:$U$883,'2_stopień'!$R$8:$R$883,D17,'2_stopień'!$AA$8:$AA$883,"Cech Opole")</f>
        <v>0</v>
      </c>
      <c r="AV17" s="16">
        <f>SUMIFS('2_stopień'!$V$8:$V$883,'2_stopień'!$R$8:$R$883,D17,'2_stopień'!$AA$8:$AA$883,"Cech Opole")</f>
        <v>0</v>
      </c>
      <c r="AW17" s="16">
        <f>SUMIFS('2_stopień'!$U$8:$U$883,'2_stopień'!$R$8:$R$883,D17,'2_stopień'!$AA$8:$AA$883,"TOYOTA")</f>
        <v>0</v>
      </c>
      <c r="AX17" s="16">
        <f>SUMIFS('2_stopień'!$V$8:$V$883,'2_stopień'!$R$8:$R$883,D17,'2_stopień'!$AA$8:$AA$883,"TOYOTA")</f>
        <v>0</v>
      </c>
      <c r="AY17" s="16">
        <f>SUMIFS('2_stopień'!$U$8:$U$883,'2_stopień'!$R$8:$R$883,D17,'2_stopień'!$AA$8:$AA$883,"CKZ Wrocław")</f>
        <v>0</v>
      </c>
      <c r="AZ17" s="16">
        <f>SUMIFS('2_stopień'!$V$8:$V$883,'2_stopień'!$R$8:$R$883,D17,'2_stopień'!$AA$8:$AA$883,"CKZ Wrocław")</f>
        <v>0</v>
      </c>
      <c r="BA17" s="16">
        <f>SUMIFS('2_stopień'!$U$8:$U$883,'2_stopień'!$R$8:$R$883,D17,'2_stopień'!$AA$8:$AA$883,"CKZ Gliwice")</f>
        <v>0</v>
      </c>
      <c r="BB17" s="16">
        <f>SUMIFS('2_stopień'!$V$8:$V$883,'2_stopień'!$R$8:$R$883,D17,'2_stopień'!$AA$8:$AA$883,"CKZ Gliwice")</f>
        <v>0</v>
      </c>
      <c r="BC17" s="16">
        <f>SUMIFS('2_stopień'!$U$8:$U$883,'2_stopień'!$R$8:$R$883,D17,'2_stopień'!$AA$8:$AA$883,"CKZ Opole")</f>
        <v>0</v>
      </c>
      <c r="BD17" s="16">
        <f>SUMIFS('2_stopień'!$V$8:$V$883,'2_stopień'!$R$8:$R$883,D17,'2_stopień'!$AA$8:$AA$883,"CKZ Opole")</f>
        <v>0</v>
      </c>
      <c r="BE17" s="16">
        <f>SUMIFS('2_stopień'!$U$8:$U$883,'2_stopień'!$R$8:$R$883,D17,'2_stopień'!$AA$8:$AA$883,"CKZ Chojnów")</f>
        <v>0</v>
      </c>
      <c r="BF17" s="16">
        <f>SUMIFS('2_stopień'!$V$8:$V$883,'2_stopień'!$R$8:$R$883,D17,'2_stopień'!$AA$8:$AA$883,"CKZ Chojnów")</f>
        <v>0</v>
      </c>
      <c r="BG17" s="16">
        <f>SUMIFS('2_stopień'!$U$8:$U$883,'2_stopień'!$R$8:$R$883,D17,'2_stopień'!$AA$8:$AA$883,"CKZ Nowy Targ")</f>
        <v>0</v>
      </c>
      <c r="BH17" s="16">
        <f>SUMIFS('2_stopień'!$V$8:$V$883,'2_stopień'!$R$8:$R$883,D17,'2_stopień'!$AA$8:$AA$883,"CKZ Nowy Targ")</f>
        <v>0</v>
      </c>
      <c r="BI17" s="16">
        <f>SUMIFS('2_stopień'!$U$8:$U$883,'2_stopień'!$R$8:$R$883,D17,'2_stopień'!$AA$8:$AA$883,"CKZ Gniezno")</f>
        <v>0</v>
      </c>
      <c r="BJ17" s="16">
        <f>SUMIFS('2_stopień'!$V$8:$V$883,'2_stopień'!$R$8:$R$883,D17,'2_stopień'!$AA$8:$AA$883,"CKZ Gniezno")</f>
        <v>0</v>
      </c>
      <c r="BK17" s="16">
        <f>SUMIFS('2_stopień'!$U$8:$U$883,'2_stopień'!$R$8:$R$883,D17,'2_stopień'!$AA$8:$AA$883,"konsultacje szkoła")</f>
        <v>0</v>
      </c>
      <c r="BL17" s="222">
        <f t="shared" si="0"/>
        <v>27</v>
      </c>
      <c r="BM17" s="219">
        <f t="shared" si="1"/>
        <v>1</v>
      </c>
    </row>
    <row r="18" spans="2:65" hidden="1">
      <c r="B18" s="17" t="s">
        <v>194</v>
      </c>
      <c r="C18" s="18">
        <v>711204</v>
      </c>
      <c r="D18" s="18" t="s">
        <v>94</v>
      </c>
      <c r="E18" s="17" t="s">
        <v>576</v>
      </c>
      <c r="F18" s="360">
        <f>SUMIF('2_stopień'!R$8:R$883,D18,'2_stopień'!U$8:U$885)</f>
        <v>35</v>
      </c>
      <c r="G18" s="16">
        <f>SUMIFS('2_stopień'!$U$8:$U$883,'2_stopień'!$R$8:$R$883,D18,'2_stopień'!$AA$8:$AA$883,"CKZ Bielawa")</f>
        <v>0</v>
      </c>
      <c r="H18" s="16">
        <f>SUMIFS('2_stopień'!$V$8:$V$883,'2_stopień'!$R$8:$R$883,D18,'2_stopień'!$AA$8:$AA$883,"CKZ Bielawa")</f>
        <v>0</v>
      </c>
      <c r="I18" s="16">
        <f>SUMIFS('2_stopień'!$U$8:$U$883,'2_stopień'!$R$8:$R$883,D18,'2_stopień'!$AA$8:$AA$883,"GCKZ Głogów")</f>
        <v>0</v>
      </c>
      <c r="J18" s="16">
        <f>SUMIFS('2_stopień'!$V$8:$V$883,'2_stopień'!$R$8:$R$883,D18,'2_stopień'!$AA$8:$AA$883,"GCKZ Głogów")</f>
        <v>0</v>
      </c>
      <c r="K18" s="16">
        <f>SUMIFS('2_stopień'!$U$8:$U$883,'2_stopień'!$R$8:$R$883,D18,'2_stopień'!$AA$8:$AA$883,"CKZ Jawor")</f>
        <v>0</v>
      </c>
      <c r="L18" s="16">
        <f>SUMIFS('2_stopień'!$V$8:$V$883,'2_stopień'!$R$8:$R$883,D18,'2_stopień'!$AA$8:$AA$883,"CKZ Jawor")</f>
        <v>0</v>
      </c>
      <c r="M18" s="16">
        <f>SUMIFS('2_stopień'!$U$8:$U$883,'2_stopień'!$R$8:$R$883,D18,'2_stopień'!$AA$8:$AA$883,"ZSM Głubczyce")</f>
        <v>0</v>
      </c>
      <c r="N18" s="16">
        <f>SUMIFS('2_stopień'!$V$8:$V$883,'2_stopień'!$R$8:$R$883,D18,'2_stopień'!$AA$8:$AA$883,"ZSM Głubczyce")</f>
        <v>0</v>
      </c>
      <c r="O18" s="16">
        <f>SUMIFS('2_stopień'!$U$8:$U$883,'2_stopień'!$R$8:$R$883,D18,'2_stopień'!$AA$8:$AA$883,"CKZ Kłodzko")</f>
        <v>0</v>
      </c>
      <c r="P18" s="16">
        <f>SUMIFS('2_stopień'!$V$8:$V$883,'2_stopień'!$R$8:$R$883,D18,'2_stopień'!$AA$8:$AA$883,"CKZ Kłodzko")</f>
        <v>0</v>
      </c>
      <c r="Q18" s="16">
        <f>SUMIFS('2_stopień'!$U$8:$U$883,'2_stopień'!$R$8:$R$883,D18,'2_stopień'!$AA$8:$AA$883,"CKZ Legnica")</f>
        <v>0</v>
      </c>
      <c r="R18" s="16">
        <f>SUMIFS('2_stopień'!$V$8:$V$883,'2_stopień'!$R$8:$R$883,D18,'2_stopień'!$AA$8:$AA$883,"CKZ Legnica")</f>
        <v>0</v>
      </c>
      <c r="S18" s="16">
        <f>SUMIFS('2_stopień'!$U$8:$U$883,'2_stopień'!$R$8:$R$883,D18,'2_stopień'!$AA$8:$AA$883,"CKZ Oleśnica")</f>
        <v>0</v>
      </c>
      <c r="T18" s="16">
        <f>SUMIFS('2_stopień'!$V$8:$V$883,'2_stopień'!$R$8:$R$883,D18,'2_stopień'!$AA$8:$AA$883,"CKZ Oleśnica")</f>
        <v>0</v>
      </c>
      <c r="U18" s="16">
        <f>SUMIFS('2_stopień'!$U$8:$U$883,'2_stopień'!$R$8:$R$883,D18,'2_stopień'!$AA$8:$AA$883,"CKZ Świdnica")</f>
        <v>28</v>
      </c>
      <c r="V18" s="16">
        <f>SUMIFS('2_stopień'!$V$8:$V$883,'2_stopień'!$R$8:$R$883,D18,'2_stopień'!$AA$8:$AA$883,"CKZ Świdnica")</f>
        <v>0</v>
      </c>
      <c r="W18" s="16">
        <f>SUMIFS('2_stopień'!$U$8:$U$883,'2_stopień'!$R$8:$R$883,D18,'2_stopień'!$AA$8:$AA$883,"CKZ Wołów")</f>
        <v>0</v>
      </c>
      <c r="X18" s="16">
        <f>SUMIFS('2_stopień'!$V$8:$V$883,'2_stopień'!$R$8:$R$883,D18,'2_stopień'!$AA$8:$AA$883,"CKZ Wołów")</f>
        <v>0</v>
      </c>
      <c r="Y18" s="16">
        <f>SUMIFS('2_stopień'!$U$8:$U$883,'2_stopień'!$R$8:$R$883,D18,'2_stopień'!$AA$8:$AA$883,"CKZ Ziębice")</f>
        <v>0</v>
      </c>
      <c r="Z18" s="16">
        <f>SUMIFS('2_stopień'!$V$8:$V$883,'2_stopień'!$R$8:$R$883,D18,'2_stopień'!$AA$8:$AA$883,"CKZ Ziębice")</f>
        <v>0</v>
      </c>
      <c r="AA18" s="16">
        <f>SUMIFS('2_stopień'!$U$8:$U$883,'2_stopień'!$R$8:$R$883,D18,'2_stopień'!$AA$8:$AA$883,"CKZ Dobrodzień")</f>
        <v>0</v>
      </c>
      <c r="AB18" s="16">
        <f>SUMIFS('2_stopień'!$V$8:$V$883,'2_stopień'!$R$8:$R$883,D18,'2_stopień'!$AA$8:$AA$883,"CKZ Dobrodzień")</f>
        <v>0</v>
      </c>
      <c r="AC18" s="16">
        <f>SUMIFS('2_stopień'!$U$8:$U$883,'2_stopień'!$R$8:$R$883,D18,'2_stopień'!$AA$8:$AA$883,"CKZ Kędzierzyn-Koźle")</f>
        <v>0</v>
      </c>
      <c r="AD18" s="16">
        <f>SUMIFS('2_stopień'!$V$8:$V$883,'2_stopień'!$R$8:$R$883,D18,'2_stopień'!$AA$8:$AA$883,"CKZ Kędzierzyn-Koźle")</f>
        <v>0</v>
      </c>
      <c r="AE18" s="16">
        <f>SUMIFS('2_stopień'!$U$8:$U$883,'2_stopień'!$R$8:$R$883,D18,'2_stopień'!$AA$8:$AA$883,"CKZ Dębica")</f>
        <v>0</v>
      </c>
      <c r="AF18" s="16">
        <f>SUMIFS('2_stopień'!$V$8:$V$883,'2_stopień'!$R$8:$R$883,D18,'2_stopień'!$AA$8:$AA$883,"CKZ Dębica")</f>
        <v>0</v>
      </c>
      <c r="AG18" s="16">
        <f>SUMIFS('2_stopień'!$U$8:$U$883,'2_stopień'!$R$8:$R$883,D18,'2_stopień'!$AA$8:$AA$883,"ZSET Rakowice Wielkie")</f>
        <v>0</v>
      </c>
      <c r="AH18" s="16">
        <f>SUMIFS('2_stopień'!$V$8:$V$883,'2_stopień'!$R$8:$R$883,D18,'2_stopień'!$AA$8:$AA$883,"ZSET Rakowice Wielkie")</f>
        <v>0</v>
      </c>
      <c r="AI18" s="16">
        <f>SUMIFS('2_stopień'!$U$8:$U$883,'2_stopień'!$R$8:$R$883,D18,'2_stopień'!$AA$8:$AA$883,"CKZ Krotoszyn")</f>
        <v>1</v>
      </c>
      <c r="AJ18" s="16">
        <f>SUMIFS('2_stopień'!$V$8:$V$883,'2_stopień'!$R$8:$R$883,D18,'2_stopień'!$AA$8:$AA$883,"CKZ Krotoszyn")</f>
        <v>0</v>
      </c>
      <c r="AK18" s="16">
        <f>SUMIFS('2_stopień'!$U$8:$U$883,'2_stopień'!$R$8:$R$883,D18,'2_stopień'!$AA$8:$AA$883,"CKZ Olkusz")</f>
        <v>0</v>
      </c>
      <c r="AL18" s="16">
        <f>SUMIFS('2_stopień'!$V$8:$V$883,'2_stopień'!$R$8:$R$883,D18,'2_stopień'!$AA$8:$AA$883,"CKZ Olkusz")</f>
        <v>0</v>
      </c>
      <c r="AM18" s="16">
        <f>SUMIFS('2_stopień'!$U$8:$U$883,'2_stopień'!$R$8:$R$883,D18,'2_stopień'!$AA$8:$AA$883,"CKZ Wschowa")</f>
        <v>6</v>
      </c>
      <c r="AN18" s="16">
        <f>SUMIFS('2_stopień'!$V$8:$V$883,'2_stopień'!$R$8:$R$883,D18,'2_stopień'!$AA$8:$AA$883,"CKZ Wschowa")</f>
        <v>1</v>
      </c>
      <c r="AO18" s="16">
        <f>SUMIFS('2_stopień'!$U$8:$U$883,'2_stopień'!$R$8:$R$883,D18,'2_stopień'!$AA$8:$AA$883,"CKZ Zielona Góra")</f>
        <v>0</v>
      </c>
      <c r="AP18" s="16">
        <f>SUMIFS('2_stopień'!$V$8:$V$883,'2_stopień'!$R$8:$R$883,D18,'2_stopień'!$AA$8:$AA$883,"CKZ Zielona Góra")</f>
        <v>0</v>
      </c>
      <c r="AQ18" s="16">
        <f>SUMIFS('2_stopień'!$U$8:$U$883,'2_stopień'!$R$8:$R$883,D18,'2_stopień'!$AA$8:$AA$883,"Rzemieślnicza Wałbrzych")</f>
        <v>0</v>
      </c>
      <c r="AR18" s="16">
        <f>SUMIFS('2_stopień'!$V$8:$V$883,'2_stopień'!$R$8:$R$883,D18,'2_stopień'!$AA$8:$AA$883,"Rzemieślnicza Wałbrzych")</f>
        <v>0</v>
      </c>
      <c r="AS18" s="16">
        <f>SUMIFS('2_stopień'!$U$8:$U$883,'2_stopień'!$R$8:$R$883,D18,'2_stopień'!$AA$8:$AA$883,"CKZ Mosina")</f>
        <v>0</v>
      </c>
      <c r="AT18" s="16">
        <f>SUMIFS('2_stopień'!$V$8:$V$883,'2_stopień'!$R$8:$R$883,D18,'2_stopień'!$AA$8:$AA$883,"CKZ Mosina")</f>
        <v>0</v>
      </c>
      <c r="AU18" s="16">
        <f>SUMIFS('2_stopień'!$U$8:$U$883,'2_stopień'!$R$8:$R$883,D18,'2_stopień'!$AA$8:$AA$883,"Cech Opole")</f>
        <v>0</v>
      </c>
      <c r="AV18" s="16">
        <f>SUMIFS('2_stopień'!$V$8:$V$883,'2_stopień'!$R$8:$R$883,D18,'2_stopień'!$AA$8:$AA$883,"Cech Opole")</f>
        <v>0</v>
      </c>
      <c r="AW18" s="16">
        <f>SUMIFS('2_stopień'!$U$8:$U$883,'2_stopień'!$R$8:$R$883,D18,'2_stopień'!$AA$8:$AA$883,"TOYOTA")</f>
        <v>0</v>
      </c>
      <c r="AX18" s="16">
        <f>SUMIFS('2_stopień'!$V$8:$V$883,'2_stopień'!$R$8:$R$883,D18,'2_stopień'!$AA$8:$AA$883,"TOYOTA")</f>
        <v>0</v>
      </c>
      <c r="AY18" s="16">
        <f>SUMIFS('2_stopień'!$U$8:$U$883,'2_stopień'!$R$8:$R$883,D18,'2_stopień'!$AA$8:$AA$883,"CKZ Wrocław")</f>
        <v>0</v>
      </c>
      <c r="AZ18" s="16">
        <f>SUMIFS('2_stopień'!$V$8:$V$883,'2_stopień'!$R$8:$R$883,D18,'2_stopień'!$AA$8:$AA$883,"CKZ Wrocław")</f>
        <v>0</v>
      </c>
      <c r="BA18" s="16">
        <f>SUMIFS('2_stopień'!$U$8:$U$883,'2_stopień'!$R$8:$R$883,D18,'2_stopień'!$AA$8:$AA$883,"CKZ Gliwice")</f>
        <v>0</v>
      </c>
      <c r="BB18" s="16">
        <f>SUMIFS('2_stopień'!$V$8:$V$883,'2_stopień'!$R$8:$R$883,D18,'2_stopień'!$AA$8:$AA$883,"CKZ Gliwice")</f>
        <v>0</v>
      </c>
      <c r="BC18" s="16">
        <f>SUMIFS('2_stopień'!$U$8:$U$883,'2_stopień'!$R$8:$R$883,D18,'2_stopień'!$AA$8:$AA$883,"CKZ Opole")</f>
        <v>0</v>
      </c>
      <c r="BD18" s="16">
        <f>SUMIFS('2_stopień'!$V$8:$V$883,'2_stopień'!$R$8:$R$883,D18,'2_stopień'!$AA$8:$AA$883,"CKZ Opole")</f>
        <v>0</v>
      </c>
      <c r="BE18" s="16">
        <f>SUMIFS('2_stopień'!$U$8:$U$883,'2_stopień'!$R$8:$R$883,D18,'2_stopień'!$AA$8:$AA$883,"CKZ Chojnów")</f>
        <v>0</v>
      </c>
      <c r="BF18" s="16">
        <f>SUMIFS('2_stopień'!$V$8:$V$883,'2_stopień'!$R$8:$R$883,D18,'2_stopień'!$AA$8:$AA$883,"CKZ Chojnów")</f>
        <v>0</v>
      </c>
      <c r="BG18" s="16">
        <f>SUMIFS('2_stopień'!$U$8:$U$883,'2_stopień'!$R$8:$R$883,D18,'2_stopień'!$AA$8:$AA$883,"CKZ Nowy Targ")</f>
        <v>0</v>
      </c>
      <c r="BH18" s="16">
        <f>SUMIFS('2_stopień'!$V$8:$V$883,'2_stopień'!$R$8:$R$883,D18,'2_stopień'!$AA$8:$AA$883,"CKZ Nowy Targ")</f>
        <v>0</v>
      </c>
      <c r="BI18" s="16">
        <f>SUMIFS('2_stopień'!$U$8:$U$883,'2_stopień'!$R$8:$R$883,D18,'2_stopień'!$AA$8:$AA$883,"CKZ Gniezno")</f>
        <v>0</v>
      </c>
      <c r="BJ18" s="16">
        <f>SUMIFS('2_stopień'!$V$8:$V$883,'2_stopień'!$R$8:$R$883,D18,'2_stopień'!$AA$8:$AA$883,"CKZ Gniezno")</f>
        <v>0</v>
      </c>
      <c r="BK18" s="16">
        <f>SUMIFS('2_stopień'!$U$8:$U$883,'2_stopień'!$R$8:$R$883,D18,'2_stopień'!$AA$8:$AA$883,"konsultacje szkoła")</f>
        <v>0</v>
      </c>
      <c r="BL18" s="222">
        <f t="shared" si="0"/>
        <v>35</v>
      </c>
      <c r="BM18" s="219">
        <f t="shared" si="1"/>
        <v>1</v>
      </c>
    </row>
    <row r="19" spans="2:65" hidden="1">
      <c r="B19" s="17" t="s">
        <v>491</v>
      </c>
      <c r="C19" s="18">
        <v>834209</v>
      </c>
      <c r="D19" s="18" t="s">
        <v>578</v>
      </c>
      <c r="E19" s="17" t="s">
        <v>577</v>
      </c>
      <c r="F19" s="360">
        <f>SUMIF('2_stopień'!R$8:R$883,D19,'2_stopień'!U$8:U$885)</f>
        <v>0</v>
      </c>
      <c r="G19" s="16">
        <f>SUMIFS('2_stopień'!$U$8:$U$883,'2_stopień'!$R$8:$R$883,D19,'2_stopień'!$AA$8:$AA$883,"CKZ Bielawa")</f>
        <v>0</v>
      </c>
      <c r="H19" s="16">
        <f>SUMIFS('2_stopień'!$V$8:$V$883,'2_stopień'!$R$8:$R$883,D19,'2_stopień'!$AA$8:$AA$883,"CKZ Bielawa")</f>
        <v>0</v>
      </c>
      <c r="I19" s="16">
        <f>SUMIFS('2_stopień'!$U$8:$U$883,'2_stopień'!$R$8:$R$883,D19,'2_stopień'!$AA$8:$AA$883,"GCKZ Głogów")</f>
        <v>0</v>
      </c>
      <c r="J19" s="16">
        <f>SUMIFS('2_stopień'!$V$8:$V$883,'2_stopień'!$R$8:$R$883,D19,'2_stopień'!$AA$8:$AA$883,"GCKZ Głogów")</f>
        <v>0</v>
      </c>
      <c r="K19" s="16">
        <f>SUMIFS('2_stopień'!$U$8:$U$883,'2_stopień'!$R$8:$R$883,D19,'2_stopień'!$AA$8:$AA$883,"CKZ Jawor")</f>
        <v>0</v>
      </c>
      <c r="L19" s="16">
        <f>SUMIFS('2_stopień'!$V$8:$V$883,'2_stopień'!$R$8:$R$883,D19,'2_stopień'!$AA$8:$AA$883,"CKZ Jawor")</f>
        <v>0</v>
      </c>
      <c r="M19" s="16">
        <f>SUMIFS('2_stopień'!$U$8:$U$883,'2_stopień'!$R$8:$R$883,D19,'2_stopień'!$AA$8:$AA$883,"ZSM Głubczyce")</f>
        <v>0</v>
      </c>
      <c r="N19" s="16">
        <f>SUMIFS('2_stopień'!$V$8:$V$883,'2_stopień'!$R$8:$R$883,D19,'2_stopień'!$AA$8:$AA$883,"ZSM Głubczyce")</f>
        <v>0</v>
      </c>
      <c r="O19" s="16">
        <f>SUMIFS('2_stopień'!$U$8:$U$883,'2_stopień'!$R$8:$R$883,D19,'2_stopień'!$AA$8:$AA$883,"CKZ Kłodzko")</f>
        <v>0</v>
      </c>
      <c r="P19" s="16">
        <f>SUMIFS('2_stopień'!$V$8:$V$883,'2_stopień'!$R$8:$R$883,D19,'2_stopień'!$AA$8:$AA$883,"CKZ Kłodzko")</f>
        <v>0</v>
      </c>
      <c r="Q19" s="16">
        <f>SUMIFS('2_stopień'!$U$8:$U$883,'2_stopień'!$R$8:$R$883,D19,'2_stopień'!$AA$8:$AA$883,"CKZ Legnica")</f>
        <v>0</v>
      </c>
      <c r="R19" s="16">
        <f>SUMIFS('2_stopień'!$V$8:$V$883,'2_stopień'!$R$8:$R$883,D19,'2_stopień'!$AA$8:$AA$883,"CKZ Legnica")</f>
        <v>0</v>
      </c>
      <c r="S19" s="16">
        <f>SUMIFS('2_stopień'!$U$8:$U$883,'2_stopień'!$R$8:$R$883,D19,'2_stopień'!$AA$8:$AA$883,"CKZ Oleśnica")</f>
        <v>0</v>
      </c>
      <c r="T19" s="16">
        <f>SUMIFS('2_stopień'!$V$8:$V$883,'2_stopień'!$R$8:$R$883,D19,'2_stopień'!$AA$8:$AA$883,"CKZ Oleśnica")</f>
        <v>0</v>
      </c>
      <c r="U19" s="16">
        <f>SUMIFS('2_stopień'!$U$8:$U$883,'2_stopień'!$R$8:$R$883,D19,'2_stopień'!$AA$8:$AA$883,"CKZ Świdnica")</f>
        <v>0</v>
      </c>
      <c r="V19" s="16">
        <f>SUMIFS('2_stopień'!$V$8:$V$883,'2_stopień'!$R$8:$R$883,D19,'2_stopień'!$AA$8:$AA$883,"CKZ Świdnica")</f>
        <v>0</v>
      </c>
      <c r="W19" s="16">
        <f>SUMIFS('2_stopień'!$U$8:$U$883,'2_stopień'!$R$8:$R$883,D19,'2_stopień'!$AA$8:$AA$883,"CKZ Wołów")</f>
        <v>0</v>
      </c>
      <c r="X19" s="16">
        <f>SUMIFS('2_stopień'!$V$8:$V$883,'2_stopień'!$R$8:$R$883,D19,'2_stopień'!$AA$8:$AA$883,"CKZ Wołów")</f>
        <v>0</v>
      </c>
      <c r="Y19" s="16">
        <f>SUMIFS('2_stopień'!$U$8:$U$883,'2_stopień'!$R$8:$R$883,D19,'2_stopień'!$AA$8:$AA$883,"CKZ Ziębice")</f>
        <v>0</v>
      </c>
      <c r="Z19" s="16">
        <f>SUMIFS('2_stopień'!$V$8:$V$883,'2_stopień'!$R$8:$R$883,D19,'2_stopień'!$AA$8:$AA$883,"CKZ Ziębice")</f>
        <v>0</v>
      </c>
      <c r="AA19" s="16">
        <f>SUMIFS('2_stopień'!$U$8:$U$883,'2_stopień'!$R$8:$R$883,D19,'2_stopień'!$AA$8:$AA$883,"CKZ Dobrodzień")</f>
        <v>0</v>
      </c>
      <c r="AB19" s="16">
        <f>SUMIFS('2_stopień'!$V$8:$V$883,'2_stopień'!$R$8:$R$883,D19,'2_stopień'!$AA$8:$AA$883,"CKZ Dobrodzień")</f>
        <v>0</v>
      </c>
      <c r="AC19" s="16">
        <f>SUMIFS('2_stopień'!$U$8:$U$883,'2_stopień'!$R$8:$R$883,D19,'2_stopień'!$AA$8:$AA$883,"CKZ Kędzierzyn-Koźle")</f>
        <v>0</v>
      </c>
      <c r="AD19" s="16">
        <f>SUMIFS('2_stopień'!$V$8:$V$883,'2_stopień'!$R$8:$R$883,D19,'2_stopień'!$AA$8:$AA$883,"CKZ Kędzierzyn-Koźle")</f>
        <v>0</v>
      </c>
      <c r="AE19" s="16">
        <f>SUMIFS('2_stopień'!$U$8:$U$883,'2_stopień'!$R$8:$R$883,D19,'2_stopień'!$AA$8:$AA$883,"CKZ Dębica")</f>
        <v>0</v>
      </c>
      <c r="AF19" s="16">
        <f>SUMIFS('2_stopień'!$V$8:$V$883,'2_stopień'!$R$8:$R$883,D19,'2_stopień'!$AA$8:$AA$883,"CKZ Dębica")</f>
        <v>0</v>
      </c>
      <c r="AG19" s="16">
        <f>SUMIFS('2_stopień'!$U$8:$U$883,'2_stopień'!$R$8:$R$883,D19,'2_stopień'!$AA$8:$AA$883,"ZSET Rakowice Wielkie")</f>
        <v>0</v>
      </c>
      <c r="AH19" s="16">
        <f>SUMIFS('2_stopień'!$V$8:$V$883,'2_stopień'!$R$8:$R$883,D19,'2_stopień'!$AA$8:$AA$883,"ZSET Rakowice Wielkie")</f>
        <v>0</v>
      </c>
      <c r="AI19" s="16">
        <f>SUMIFS('2_stopień'!$U$8:$U$883,'2_stopień'!$R$8:$R$883,D19,'2_stopień'!$AA$8:$AA$883,"CKZ Krotoszyn")</f>
        <v>0</v>
      </c>
      <c r="AJ19" s="16">
        <f>SUMIFS('2_stopień'!$V$8:$V$883,'2_stopień'!$R$8:$R$883,D19,'2_stopień'!$AA$8:$AA$883,"CKZ Krotoszyn")</f>
        <v>0</v>
      </c>
      <c r="AK19" s="16">
        <f>SUMIFS('2_stopień'!$U$8:$U$883,'2_stopień'!$R$8:$R$883,D19,'2_stopień'!$AA$8:$AA$883,"CKZ Olkusz")</f>
        <v>0</v>
      </c>
      <c r="AL19" s="16">
        <f>SUMIFS('2_stopień'!$V$8:$V$883,'2_stopień'!$R$8:$R$883,D19,'2_stopień'!$AA$8:$AA$883,"CKZ Olkusz")</f>
        <v>0</v>
      </c>
      <c r="AM19" s="16">
        <f>SUMIFS('2_stopień'!$U$8:$U$883,'2_stopień'!$R$8:$R$883,D19,'2_stopień'!$AA$8:$AA$883,"CKZ Wschowa")</f>
        <v>0</v>
      </c>
      <c r="AN19" s="16">
        <f>SUMIFS('2_stopień'!$V$8:$V$883,'2_stopień'!$R$8:$R$883,D19,'2_stopień'!$AA$8:$AA$883,"CKZ Wschowa")</f>
        <v>0</v>
      </c>
      <c r="AO19" s="16">
        <f>SUMIFS('2_stopień'!$U$8:$U$883,'2_stopień'!$R$8:$R$883,D19,'2_stopień'!$AA$8:$AA$883,"CKZ Zielona Góra")</f>
        <v>0</v>
      </c>
      <c r="AP19" s="16">
        <f>SUMIFS('2_stopień'!$V$8:$V$883,'2_stopień'!$R$8:$R$883,D19,'2_stopień'!$AA$8:$AA$883,"CKZ Zielona Góra")</f>
        <v>0</v>
      </c>
      <c r="AQ19" s="16">
        <f>SUMIFS('2_stopień'!$U$8:$U$883,'2_stopień'!$R$8:$R$883,D19,'2_stopień'!$AA$8:$AA$883,"Rzemieślnicza Wałbrzych")</f>
        <v>0</v>
      </c>
      <c r="AR19" s="16">
        <f>SUMIFS('2_stopień'!$V$8:$V$883,'2_stopień'!$R$8:$R$883,D19,'2_stopień'!$AA$8:$AA$883,"Rzemieślnicza Wałbrzych")</f>
        <v>0</v>
      </c>
      <c r="AS19" s="16">
        <f>SUMIFS('2_stopień'!$U$8:$U$883,'2_stopień'!$R$8:$R$883,D19,'2_stopień'!$AA$8:$AA$883,"CKZ Mosina")</f>
        <v>0</v>
      </c>
      <c r="AT19" s="16">
        <f>SUMIFS('2_stopień'!$V$8:$V$883,'2_stopień'!$R$8:$R$883,D19,'2_stopień'!$AA$8:$AA$883,"CKZ Mosina")</f>
        <v>0</v>
      </c>
      <c r="AU19" s="16">
        <f>SUMIFS('2_stopień'!$U$8:$U$883,'2_stopień'!$R$8:$R$883,D19,'2_stopień'!$AA$8:$AA$883,"Cech Opole")</f>
        <v>0</v>
      </c>
      <c r="AV19" s="16">
        <f>SUMIFS('2_stopień'!$V$8:$V$883,'2_stopień'!$R$8:$R$883,D19,'2_stopień'!$AA$8:$AA$883,"Cech Opole")</f>
        <v>0</v>
      </c>
      <c r="AW19" s="16">
        <f>SUMIFS('2_stopień'!$U$8:$U$883,'2_stopień'!$R$8:$R$883,D19,'2_stopień'!$AA$8:$AA$883,"TOYOTA")</f>
        <v>0</v>
      </c>
      <c r="AX19" s="16">
        <f>SUMIFS('2_stopień'!$V$8:$V$883,'2_stopień'!$R$8:$R$883,D19,'2_stopień'!$AA$8:$AA$883,"TOYOTA")</f>
        <v>0</v>
      </c>
      <c r="AY19" s="16">
        <f>SUMIFS('2_stopień'!$U$8:$U$883,'2_stopień'!$R$8:$R$883,D19,'2_stopień'!$AA$8:$AA$883,"CKZ Wrocław")</f>
        <v>0</v>
      </c>
      <c r="AZ19" s="16">
        <f>SUMIFS('2_stopień'!$V$8:$V$883,'2_stopień'!$R$8:$R$883,D19,'2_stopień'!$AA$8:$AA$883,"CKZ Wrocław")</f>
        <v>0</v>
      </c>
      <c r="BA19" s="16">
        <f>SUMIFS('2_stopień'!$U$8:$U$883,'2_stopień'!$R$8:$R$883,D19,'2_stopień'!$AA$8:$AA$883,"CKZ Gliwice")</f>
        <v>0</v>
      </c>
      <c r="BB19" s="16">
        <f>SUMIFS('2_stopień'!$V$8:$V$883,'2_stopień'!$R$8:$R$883,D19,'2_stopień'!$AA$8:$AA$883,"CKZ Gliwice")</f>
        <v>0</v>
      </c>
      <c r="BC19" s="16">
        <f>SUMIFS('2_stopień'!$U$8:$U$883,'2_stopień'!$R$8:$R$883,D19,'2_stopień'!$AA$8:$AA$883,"CKZ Opole")</f>
        <v>0</v>
      </c>
      <c r="BD19" s="16">
        <f>SUMIFS('2_stopień'!$V$8:$V$883,'2_stopień'!$R$8:$R$883,D19,'2_stopień'!$AA$8:$AA$883,"CKZ Opole")</f>
        <v>0</v>
      </c>
      <c r="BE19" s="16">
        <f>SUMIFS('2_stopień'!$U$8:$U$883,'2_stopień'!$R$8:$R$883,D19,'2_stopień'!$AA$8:$AA$883,"CKZ Chojnów")</f>
        <v>0</v>
      </c>
      <c r="BF19" s="16">
        <f>SUMIFS('2_stopień'!$V$8:$V$883,'2_stopień'!$R$8:$R$883,D19,'2_stopień'!$AA$8:$AA$883,"CKZ Chojnów")</f>
        <v>0</v>
      </c>
      <c r="BG19" s="16">
        <f>SUMIFS('2_stopień'!$U$8:$U$883,'2_stopień'!$R$8:$R$883,D19,'2_stopień'!$AA$8:$AA$883,"CKZ Nowy Targ")</f>
        <v>0</v>
      </c>
      <c r="BH19" s="16">
        <f>SUMIFS('2_stopień'!$V$8:$V$883,'2_stopień'!$R$8:$R$883,D19,'2_stopień'!$AA$8:$AA$883,"CKZ Nowy Targ")</f>
        <v>0</v>
      </c>
      <c r="BI19" s="16">
        <f>SUMIFS('2_stopień'!$U$8:$U$883,'2_stopień'!$R$8:$R$883,D19,'2_stopień'!$AA$8:$AA$883,"CKZ Gniezno")</f>
        <v>0</v>
      </c>
      <c r="BJ19" s="16">
        <f>SUMIFS('2_stopień'!$V$8:$V$883,'2_stopień'!$R$8:$R$883,D19,'2_stopień'!$AA$8:$AA$883,"CKZ Gniezno")</f>
        <v>0</v>
      </c>
      <c r="BK19" s="16">
        <f>SUMIFS('2_stopień'!$U$8:$U$883,'2_stopień'!$R$8:$R$883,D19,'2_stopień'!$AA$8:$AA$883,"konsultacje szkoła")</f>
        <v>0</v>
      </c>
      <c r="BL19" s="222">
        <f t="shared" si="0"/>
        <v>0</v>
      </c>
      <c r="BM19" s="219">
        <f t="shared" si="1"/>
        <v>0</v>
      </c>
    </row>
    <row r="20" spans="2:65" hidden="1">
      <c r="B20" s="17" t="s">
        <v>492</v>
      </c>
      <c r="C20" s="18">
        <v>711203</v>
      </c>
      <c r="D20" s="18" t="s">
        <v>1008</v>
      </c>
      <c r="E20" s="17" t="s">
        <v>579</v>
      </c>
      <c r="F20" s="360">
        <f>SUMIF('2_stopień'!R$8:R$883,D20,'2_stopień'!U$8:U$885)</f>
        <v>0</v>
      </c>
      <c r="G20" s="16">
        <f>SUMIFS('2_stopień'!$U$8:$U$883,'2_stopień'!$R$8:$R$883,D20,'2_stopień'!$AA$8:$AA$883,"CKZ Bielawa")</f>
        <v>0</v>
      </c>
      <c r="H20" s="16">
        <f>SUMIFS('2_stopień'!$V$8:$V$883,'2_stopień'!$R$8:$R$883,D20,'2_stopień'!$AA$8:$AA$883,"CKZ Bielawa")</f>
        <v>0</v>
      </c>
      <c r="I20" s="16">
        <f>SUMIFS('2_stopień'!$U$8:$U$883,'2_stopień'!$R$8:$R$883,D20,'2_stopień'!$AA$8:$AA$883,"GCKZ Głogów")</f>
        <v>0</v>
      </c>
      <c r="J20" s="16">
        <f>SUMIFS('2_stopień'!$V$8:$V$883,'2_stopień'!$R$8:$R$883,D20,'2_stopień'!$AA$8:$AA$883,"GCKZ Głogów")</f>
        <v>0</v>
      </c>
      <c r="K20" s="16">
        <f>SUMIFS('2_stopień'!$U$8:$U$883,'2_stopień'!$R$8:$R$883,D20,'2_stopień'!$AA$8:$AA$883,"CKZ Jawor")</f>
        <v>0</v>
      </c>
      <c r="L20" s="16">
        <f>SUMIFS('2_stopień'!$V$8:$V$883,'2_stopień'!$R$8:$R$883,D20,'2_stopień'!$AA$8:$AA$883,"CKZ Jawor")</f>
        <v>0</v>
      </c>
      <c r="M20" s="16">
        <f>SUMIFS('2_stopień'!$U$8:$U$883,'2_stopień'!$R$8:$R$883,D20,'2_stopień'!$AA$8:$AA$883,"ZSM Głubczyce")</f>
        <v>0</v>
      </c>
      <c r="N20" s="16">
        <f>SUMIFS('2_stopień'!$V$8:$V$883,'2_stopień'!$R$8:$R$883,D20,'2_stopień'!$AA$8:$AA$883,"ZSM Głubczyce")</f>
        <v>0</v>
      </c>
      <c r="O20" s="16">
        <f>SUMIFS('2_stopień'!$U$8:$U$883,'2_stopień'!$R$8:$R$883,D20,'2_stopień'!$AA$8:$AA$883,"CKZ Kłodzko")</f>
        <v>0</v>
      </c>
      <c r="P20" s="16">
        <f>SUMIFS('2_stopień'!$V$8:$V$883,'2_stopień'!$R$8:$R$883,D20,'2_stopień'!$AA$8:$AA$883,"CKZ Kłodzko")</f>
        <v>0</v>
      </c>
      <c r="Q20" s="16">
        <f>SUMIFS('2_stopień'!$U$8:$U$883,'2_stopień'!$R$8:$R$883,D20,'2_stopień'!$AA$8:$AA$883,"CKZ Legnica")</f>
        <v>0</v>
      </c>
      <c r="R20" s="16">
        <f>SUMIFS('2_stopień'!$V$8:$V$883,'2_stopień'!$R$8:$R$883,D20,'2_stopień'!$AA$8:$AA$883,"CKZ Legnica")</f>
        <v>0</v>
      </c>
      <c r="S20" s="16">
        <f>SUMIFS('2_stopień'!$U$8:$U$883,'2_stopień'!$R$8:$R$883,D20,'2_stopień'!$AA$8:$AA$883,"CKZ Oleśnica")</f>
        <v>0</v>
      </c>
      <c r="T20" s="16">
        <f>SUMIFS('2_stopień'!$V$8:$V$883,'2_stopień'!$R$8:$R$883,D20,'2_stopień'!$AA$8:$AA$883,"CKZ Oleśnica")</f>
        <v>0</v>
      </c>
      <c r="U20" s="16">
        <f>SUMIFS('2_stopień'!$U$8:$U$883,'2_stopień'!$R$8:$R$883,D20,'2_stopień'!$AA$8:$AA$883,"CKZ Świdnica")</f>
        <v>0</v>
      </c>
      <c r="V20" s="16">
        <f>SUMIFS('2_stopień'!$V$8:$V$883,'2_stopień'!$R$8:$R$883,D20,'2_stopień'!$AA$8:$AA$883,"CKZ Świdnica")</f>
        <v>0</v>
      </c>
      <c r="W20" s="16">
        <f>SUMIFS('2_stopień'!$U$8:$U$883,'2_stopień'!$R$8:$R$883,D20,'2_stopień'!$AA$8:$AA$883,"CKZ Wołów")</f>
        <v>0</v>
      </c>
      <c r="X20" s="16">
        <f>SUMIFS('2_stopień'!$V$8:$V$883,'2_stopień'!$R$8:$R$883,D20,'2_stopień'!$AA$8:$AA$883,"CKZ Wołów")</f>
        <v>0</v>
      </c>
      <c r="Y20" s="16">
        <f>SUMIFS('2_stopień'!$U$8:$U$883,'2_stopień'!$R$8:$R$883,D20,'2_stopień'!$AA$8:$AA$883,"CKZ Ziębice")</f>
        <v>0</v>
      </c>
      <c r="Z20" s="16">
        <f>SUMIFS('2_stopień'!$V$8:$V$883,'2_stopień'!$R$8:$R$883,D20,'2_stopień'!$AA$8:$AA$883,"CKZ Ziębice")</f>
        <v>0</v>
      </c>
      <c r="AA20" s="16">
        <f>SUMIFS('2_stopień'!$U$8:$U$883,'2_stopień'!$R$8:$R$883,D20,'2_stopień'!$AA$8:$AA$883,"CKZ Dobrodzień")</f>
        <v>0</v>
      </c>
      <c r="AB20" s="16">
        <f>SUMIFS('2_stopień'!$V$8:$V$883,'2_stopień'!$R$8:$R$883,D20,'2_stopień'!$AA$8:$AA$883,"CKZ Dobrodzień")</f>
        <v>0</v>
      </c>
      <c r="AC20" s="16">
        <f>SUMIFS('2_stopień'!$U$8:$U$883,'2_stopień'!$R$8:$R$883,D20,'2_stopień'!$AA$8:$AA$883,"CKZ Kędzierzyn-Koźle")</f>
        <v>0</v>
      </c>
      <c r="AD20" s="16">
        <f>SUMIFS('2_stopień'!$V$8:$V$883,'2_stopień'!$R$8:$R$883,D20,'2_stopień'!$AA$8:$AA$883,"CKZ Kędzierzyn-Koźle")</f>
        <v>0</v>
      </c>
      <c r="AE20" s="16">
        <f>SUMIFS('2_stopień'!$U$8:$U$883,'2_stopień'!$R$8:$R$883,D20,'2_stopień'!$AA$8:$AA$883,"CKZ Dębica")</f>
        <v>0</v>
      </c>
      <c r="AF20" s="16">
        <f>SUMIFS('2_stopień'!$V$8:$V$883,'2_stopień'!$R$8:$R$883,D20,'2_stopień'!$AA$8:$AA$883,"CKZ Dębica")</f>
        <v>0</v>
      </c>
      <c r="AG20" s="16">
        <f>SUMIFS('2_stopień'!$U$8:$U$883,'2_stopień'!$R$8:$R$883,D20,'2_stopień'!$AA$8:$AA$883,"ZSET Rakowice Wielkie")</f>
        <v>0</v>
      </c>
      <c r="AH20" s="16">
        <f>SUMIFS('2_stopień'!$V$8:$V$883,'2_stopień'!$R$8:$R$883,D20,'2_stopień'!$AA$8:$AA$883,"ZSET Rakowice Wielkie")</f>
        <v>0</v>
      </c>
      <c r="AI20" s="16">
        <f>SUMIFS('2_stopień'!$U$8:$U$883,'2_stopień'!$R$8:$R$883,D20,'2_stopień'!$AA$8:$AA$883,"CKZ Krotoszyn")</f>
        <v>0</v>
      </c>
      <c r="AJ20" s="16">
        <f>SUMIFS('2_stopień'!$V$8:$V$883,'2_stopień'!$R$8:$R$883,D20,'2_stopień'!$AA$8:$AA$883,"CKZ Krotoszyn")</f>
        <v>0</v>
      </c>
      <c r="AK20" s="16">
        <f>SUMIFS('2_stopień'!$U$8:$U$883,'2_stopień'!$R$8:$R$883,D20,'2_stopień'!$AA$8:$AA$883,"CKZ Olkusz")</f>
        <v>0</v>
      </c>
      <c r="AL20" s="16">
        <f>SUMIFS('2_stopień'!$V$8:$V$883,'2_stopień'!$R$8:$R$883,D20,'2_stopień'!$AA$8:$AA$883,"CKZ Olkusz")</f>
        <v>0</v>
      </c>
      <c r="AM20" s="16">
        <f>SUMIFS('2_stopień'!$U$8:$U$883,'2_stopień'!$R$8:$R$883,D20,'2_stopień'!$AA$8:$AA$883,"CKZ Wschowa")</f>
        <v>0</v>
      </c>
      <c r="AN20" s="16">
        <f>SUMIFS('2_stopień'!$V$8:$V$883,'2_stopień'!$R$8:$R$883,D20,'2_stopień'!$AA$8:$AA$883,"CKZ Wschowa")</f>
        <v>0</v>
      </c>
      <c r="AO20" s="16">
        <f>SUMIFS('2_stopień'!$U$8:$U$883,'2_stopień'!$R$8:$R$883,D20,'2_stopień'!$AA$8:$AA$883,"CKZ Zielona Góra")</f>
        <v>0</v>
      </c>
      <c r="AP20" s="16">
        <f>SUMIFS('2_stopień'!$V$8:$V$883,'2_stopień'!$R$8:$R$883,D20,'2_stopień'!$AA$8:$AA$883,"CKZ Zielona Góra")</f>
        <v>0</v>
      </c>
      <c r="AQ20" s="16">
        <f>SUMIFS('2_stopień'!$U$8:$U$883,'2_stopień'!$R$8:$R$883,D20,'2_stopień'!$AA$8:$AA$883,"Rzemieślnicza Wałbrzych")</f>
        <v>0</v>
      </c>
      <c r="AR20" s="16">
        <f>SUMIFS('2_stopień'!$V$8:$V$883,'2_stopień'!$R$8:$R$883,D20,'2_stopień'!$AA$8:$AA$883,"Rzemieślnicza Wałbrzych")</f>
        <v>0</v>
      </c>
      <c r="AS20" s="16">
        <f>SUMIFS('2_stopień'!$U$8:$U$883,'2_stopień'!$R$8:$R$883,D20,'2_stopień'!$AA$8:$AA$883,"CKZ Mosina")</f>
        <v>0</v>
      </c>
      <c r="AT20" s="16">
        <f>SUMIFS('2_stopień'!$V$8:$V$883,'2_stopień'!$R$8:$R$883,D20,'2_stopień'!$AA$8:$AA$883,"CKZ Mosina")</f>
        <v>0</v>
      </c>
      <c r="AU20" s="16">
        <f>SUMIFS('2_stopień'!$U$8:$U$883,'2_stopień'!$R$8:$R$883,D20,'2_stopień'!$AA$8:$AA$883,"Cech Opole")</f>
        <v>0</v>
      </c>
      <c r="AV20" s="16">
        <f>SUMIFS('2_stopień'!$V$8:$V$883,'2_stopień'!$R$8:$R$883,D20,'2_stopień'!$AA$8:$AA$883,"Cech Opole")</f>
        <v>0</v>
      </c>
      <c r="AW20" s="16">
        <f>SUMIFS('2_stopień'!$U$8:$U$883,'2_stopień'!$R$8:$R$883,D20,'2_stopień'!$AA$8:$AA$883,"TOYOTA")</f>
        <v>0</v>
      </c>
      <c r="AX20" s="16">
        <f>SUMIFS('2_stopień'!$V$8:$V$883,'2_stopień'!$R$8:$R$883,D20,'2_stopień'!$AA$8:$AA$883,"TOYOTA")</f>
        <v>0</v>
      </c>
      <c r="AY20" s="16">
        <f>SUMIFS('2_stopień'!$U$8:$U$883,'2_stopień'!$R$8:$R$883,D20,'2_stopień'!$AA$8:$AA$883,"CKZ Wrocław")</f>
        <v>0</v>
      </c>
      <c r="AZ20" s="16">
        <f>SUMIFS('2_stopień'!$V$8:$V$883,'2_stopień'!$R$8:$R$883,D20,'2_stopień'!$AA$8:$AA$883,"CKZ Wrocław")</f>
        <v>0</v>
      </c>
      <c r="BA20" s="16">
        <f>SUMIFS('2_stopień'!$U$8:$U$883,'2_stopień'!$R$8:$R$883,D20,'2_stopień'!$AA$8:$AA$883,"CKZ Gliwice")</f>
        <v>0</v>
      </c>
      <c r="BB20" s="16">
        <f>SUMIFS('2_stopień'!$V$8:$V$883,'2_stopień'!$R$8:$R$883,D20,'2_stopień'!$AA$8:$AA$883,"CKZ Gliwice")</f>
        <v>0</v>
      </c>
      <c r="BC20" s="16">
        <f>SUMIFS('2_stopień'!$U$8:$U$883,'2_stopień'!$R$8:$R$883,D20,'2_stopień'!$AA$8:$AA$883,"CKZ Opole")</f>
        <v>0</v>
      </c>
      <c r="BD20" s="16">
        <f>SUMIFS('2_stopień'!$V$8:$V$883,'2_stopień'!$R$8:$R$883,D20,'2_stopień'!$AA$8:$AA$883,"CKZ Opole")</f>
        <v>0</v>
      </c>
      <c r="BE20" s="16">
        <f>SUMIFS('2_stopień'!$U$8:$U$883,'2_stopień'!$R$8:$R$883,D20,'2_stopień'!$AA$8:$AA$883,"CKZ Chojnów")</f>
        <v>0</v>
      </c>
      <c r="BF20" s="16">
        <f>SUMIFS('2_stopień'!$V$8:$V$883,'2_stopień'!$R$8:$R$883,D20,'2_stopień'!$AA$8:$AA$883,"CKZ Chojnów")</f>
        <v>0</v>
      </c>
      <c r="BG20" s="16">
        <f>SUMIFS('2_stopień'!$U$8:$U$883,'2_stopień'!$R$8:$R$883,D20,'2_stopień'!$AA$8:$AA$883,"CKZ Nowy Targ")</f>
        <v>0</v>
      </c>
      <c r="BH20" s="16">
        <f>SUMIFS('2_stopień'!$V$8:$V$883,'2_stopień'!$R$8:$R$883,D20,'2_stopień'!$AA$8:$AA$883,"CKZ Nowy Targ")</f>
        <v>0</v>
      </c>
      <c r="BI20" s="16">
        <f>SUMIFS('2_stopień'!$U$8:$U$883,'2_stopień'!$R$8:$R$883,D20,'2_stopień'!$AA$8:$AA$883,"CKZ Gniezno")</f>
        <v>0</v>
      </c>
      <c r="BJ20" s="16">
        <f>SUMIFS('2_stopień'!$V$8:$V$883,'2_stopień'!$R$8:$R$883,D20,'2_stopień'!$AA$8:$AA$883,"CKZ Gniezno")</f>
        <v>0</v>
      </c>
      <c r="BK20" s="16">
        <f>SUMIFS('2_stopień'!$U$8:$U$883,'2_stopień'!$R$8:$R$883,D20,'2_stopień'!$AA$8:$AA$883,"konsultacje szkoła")</f>
        <v>0</v>
      </c>
      <c r="BL20" s="222">
        <f t="shared" si="0"/>
        <v>0</v>
      </c>
      <c r="BM20" s="219">
        <f t="shared" si="1"/>
        <v>0</v>
      </c>
    </row>
    <row r="21" spans="2:65" hidden="1">
      <c r="B21" s="17" t="s">
        <v>493</v>
      </c>
      <c r="C21" s="18">
        <v>818115</v>
      </c>
      <c r="D21" s="18" t="s">
        <v>581</v>
      </c>
      <c r="E21" s="17" t="s">
        <v>580</v>
      </c>
      <c r="F21" s="360">
        <f>SUMIF('2_stopień'!R$8:R$883,D21,'2_stopień'!U$8:U$885)</f>
        <v>0</v>
      </c>
      <c r="G21" s="16">
        <f>SUMIFS('2_stopień'!$U$8:$U$883,'2_stopień'!$R$8:$R$883,D21,'2_stopień'!$AA$8:$AA$883,"CKZ Bielawa")</f>
        <v>0</v>
      </c>
      <c r="H21" s="16">
        <f>SUMIFS('2_stopień'!$V$8:$V$883,'2_stopień'!$R$8:$R$883,D21,'2_stopień'!$AA$8:$AA$883,"CKZ Bielawa")</f>
        <v>0</v>
      </c>
      <c r="I21" s="16">
        <f>SUMIFS('2_stopień'!$U$8:$U$883,'2_stopień'!$R$8:$R$883,D21,'2_stopień'!$AA$8:$AA$883,"GCKZ Głogów")</f>
        <v>0</v>
      </c>
      <c r="J21" s="16">
        <f>SUMIFS('2_stopień'!$V$8:$V$883,'2_stopień'!$R$8:$R$883,D21,'2_stopień'!$AA$8:$AA$883,"GCKZ Głogów")</f>
        <v>0</v>
      </c>
      <c r="K21" s="16">
        <f>SUMIFS('2_stopień'!$U$8:$U$883,'2_stopień'!$R$8:$R$883,D21,'2_stopień'!$AA$8:$AA$883,"CKZ Jawor")</f>
        <v>0</v>
      </c>
      <c r="L21" s="16">
        <f>SUMIFS('2_stopień'!$V$8:$V$883,'2_stopień'!$R$8:$R$883,D21,'2_stopień'!$AA$8:$AA$883,"CKZ Jawor")</f>
        <v>0</v>
      </c>
      <c r="M21" s="16">
        <f>SUMIFS('2_stopień'!$U$8:$U$883,'2_stopień'!$R$8:$R$883,D21,'2_stopień'!$AA$8:$AA$883,"ZSM Głubczyce")</f>
        <v>0</v>
      </c>
      <c r="N21" s="16">
        <f>SUMIFS('2_stopień'!$V$8:$V$883,'2_stopień'!$R$8:$R$883,D21,'2_stopień'!$AA$8:$AA$883,"ZSM Głubczyce")</f>
        <v>0</v>
      </c>
      <c r="O21" s="16">
        <f>SUMIFS('2_stopień'!$U$8:$U$883,'2_stopień'!$R$8:$R$883,D21,'2_stopień'!$AA$8:$AA$883,"CKZ Kłodzko")</f>
        <v>0</v>
      </c>
      <c r="P21" s="16">
        <f>SUMIFS('2_stopień'!$V$8:$V$883,'2_stopień'!$R$8:$R$883,D21,'2_stopień'!$AA$8:$AA$883,"CKZ Kłodzko")</f>
        <v>0</v>
      </c>
      <c r="Q21" s="16">
        <f>SUMIFS('2_stopień'!$U$8:$U$883,'2_stopień'!$R$8:$R$883,D21,'2_stopień'!$AA$8:$AA$883,"CKZ Legnica")</f>
        <v>0</v>
      </c>
      <c r="R21" s="16">
        <f>SUMIFS('2_stopień'!$V$8:$V$883,'2_stopień'!$R$8:$R$883,D21,'2_stopień'!$AA$8:$AA$883,"CKZ Legnica")</f>
        <v>0</v>
      </c>
      <c r="S21" s="16">
        <f>SUMIFS('2_stopień'!$U$8:$U$883,'2_stopień'!$R$8:$R$883,D21,'2_stopień'!$AA$8:$AA$883,"CKZ Oleśnica")</f>
        <v>0</v>
      </c>
      <c r="T21" s="16">
        <f>SUMIFS('2_stopień'!$V$8:$V$883,'2_stopień'!$R$8:$R$883,D21,'2_stopień'!$AA$8:$AA$883,"CKZ Oleśnica")</f>
        <v>0</v>
      </c>
      <c r="U21" s="16">
        <f>SUMIFS('2_stopień'!$U$8:$U$883,'2_stopień'!$R$8:$R$883,D21,'2_stopień'!$AA$8:$AA$883,"CKZ Świdnica")</f>
        <v>0</v>
      </c>
      <c r="V21" s="16">
        <f>SUMIFS('2_stopień'!$V$8:$V$883,'2_stopień'!$R$8:$R$883,D21,'2_stopień'!$AA$8:$AA$883,"CKZ Świdnica")</f>
        <v>0</v>
      </c>
      <c r="W21" s="16">
        <f>SUMIFS('2_stopień'!$U$8:$U$883,'2_stopień'!$R$8:$R$883,D21,'2_stopień'!$AA$8:$AA$883,"CKZ Wołów")</f>
        <v>0</v>
      </c>
      <c r="X21" s="16">
        <f>SUMIFS('2_stopień'!$V$8:$V$883,'2_stopień'!$R$8:$R$883,D21,'2_stopień'!$AA$8:$AA$883,"CKZ Wołów")</f>
        <v>0</v>
      </c>
      <c r="Y21" s="16">
        <f>SUMIFS('2_stopień'!$U$8:$U$883,'2_stopień'!$R$8:$R$883,D21,'2_stopień'!$AA$8:$AA$883,"CKZ Ziębice")</f>
        <v>0</v>
      </c>
      <c r="Z21" s="16">
        <f>SUMIFS('2_stopień'!$V$8:$V$883,'2_stopień'!$R$8:$R$883,D21,'2_stopień'!$AA$8:$AA$883,"CKZ Ziębice")</f>
        <v>0</v>
      </c>
      <c r="AA21" s="16">
        <f>SUMIFS('2_stopień'!$U$8:$U$883,'2_stopień'!$R$8:$R$883,D21,'2_stopień'!$AA$8:$AA$883,"CKZ Dobrodzień")</f>
        <v>0</v>
      </c>
      <c r="AB21" s="16">
        <f>SUMIFS('2_stopień'!$V$8:$V$883,'2_stopień'!$R$8:$R$883,D21,'2_stopień'!$AA$8:$AA$883,"CKZ Dobrodzień")</f>
        <v>0</v>
      </c>
      <c r="AC21" s="16">
        <f>SUMIFS('2_stopień'!$U$8:$U$883,'2_stopień'!$R$8:$R$883,D21,'2_stopień'!$AA$8:$AA$883,"CKZ Kędzierzyn-Koźle")</f>
        <v>0</v>
      </c>
      <c r="AD21" s="16">
        <f>SUMIFS('2_stopień'!$V$8:$V$883,'2_stopień'!$R$8:$R$883,D21,'2_stopień'!$AA$8:$AA$883,"CKZ Kędzierzyn-Koźle")</f>
        <v>0</v>
      </c>
      <c r="AE21" s="16">
        <f>SUMIFS('2_stopień'!$U$8:$U$883,'2_stopień'!$R$8:$R$883,D21,'2_stopień'!$AA$8:$AA$883,"CKZ Dębica")</f>
        <v>0</v>
      </c>
      <c r="AF21" s="16">
        <f>SUMIFS('2_stopień'!$V$8:$V$883,'2_stopień'!$R$8:$R$883,D21,'2_stopień'!$AA$8:$AA$883,"CKZ Dębica")</f>
        <v>0</v>
      </c>
      <c r="AG21" s="16">
        <f>SUMIFS('2_stopień'!$U$8:$U$883,'2_stopień'!$R$8:$R$883,D21,'2_stopień'!$AA$8:$AA$883,"ZSET Rakowice Wielkie")</f>
        <v>0</v>
      </c>
      <c r="AH21" s="16">
        <f>SUMIFS('2_stopień'!$V$8:$V$883,'2_stopień'!$R$8:$R$883,D21,'2_stopień'!$AA$8:$AA$883,"ZSET Rakowice Wielkie")</f>
        <v>0</v>
      </c>
      <c r="AI21" s="16">
        <f>SUMIFS('2_stopień'!$U$8:$U$883,'2_stopień'!$R$8:$R$883,D21,'2_stopień'!$AA$8:$AA$883,"CKZ Krotoszyn")</f>
        <v>0</v>
      </c>
      <c r="AJ21" s="16">
        <f>SUMIFS('2_stopień'!$V$8:$V$883,'2_stopień'!$R$8:$R$883,D21,'2_stopień'!$AA$8:$AA$883,"CKZ Krotoszyn")</f>
        <v>0</v>
      </c>
      <c r="AK21" s="16">
        <f>SUMIFS('2_stopień'!$U$8:$U$883,'2_stopień'!$R$8:$R$883,D21,'2_stopień'!$AA$8:$AA$883,"CKZ Olkusz")</f>
        <v>0</v>
      </c>
      <c r="AL21" s="16">
        <f>SUMIFS('2_stopień'!$V$8:$V$883,'2_stopień'!$R$8:$R$883,D21,'2_stopień'!$AA$8:$AA$883,"CKZ Olkusz")</f>
        <v>0</v>
      </c>
      <c r="AM21" s="16">
        <f>SUMIFS('2_stopień'!$U$8:$U$883,'2_stopień'!$R$8:$R$883,D21,'2_stopień'!$AA$8:$AA$883,"CKZ Wschowa")</f>
        <v>0</v>
      </c>
      <c r="AN21" s="16">
        <f>SUMIFS('2_stopień'!$V$8:$V$883,'2_stopień'!$R$8:$R$883,D21,'2_stopień'!$AA$8:$AA$883,"CKZ Wschowa")</f>
        <v>0</v>
      </c>
      <c r="AO21" s="16">
        <f>SUMIFS('2_stopień'!$U$8:$U$883,'2_stopień'!$R$8:$R$883,D21,'2_stopień'!$AA$8:$AA$883,"CKZ Zielona Góra")</f>
        <v>0</v>
      </c>
      <c r="AP21" s="16">
        <f>SUMIFS('2_stopień'!$V$8:$V$883,'2_stopień'!$R$8:$R$883,D21,'2_stopień'!$AA$8:$AA$883,"CKZ Zielona Góra")</f>
        <v>0</v>
      </c>
      <c r="AQ21" s="16">
        <f>SUMIFS('2_stopień'!$U$8:$U$883,'2_stopień'!$R$8:$R$883,D21,'2_stopień'!$AA$8:$AA$883,"Rzemieślnicza Wałbrzych")</f>
        <v>0</v>
      </c>
      <c r="AR21" s="16">
        <f>SUMIFS('2_stopień'!$V$8:$V$883,'2_stopień'!$R$8:$R$883,D21,'2_stopień'!$AA$8:$AA$883,"Rzemieślnicza Wałbrzych")</f>
        <v>0</v>
      </c>
      <c r="AS21" s="16">
        <f>SUMIFS('2_stopień'!$U$8:$U$883,'2_stopień'!$R$8:$R$883,D21,'2_stopień'!$AA$8:$AA$883,"CKZ Mosina")</f>
        <v>0</v>
      </c>
      <c r="AT21" s="16">
        <f>SUMIFS('2_stopień'!$V$8:$V$883,'2_stopień'!$R$8:$R$883,D21,'2_stopień'!$AA$8:$AA$883,"CKZ Mosina")</f>
        <v>0</v>
      </c>
      <c r="AU21" s="16">
        <f>SUMIFS('2_stopień'!$U$8:$U$883,'2_stopień'!$R$8:$R$883,D21,'2_stopień'!$AA$8:$AA$883,"Cech Opole")</f>
        <v>0</v>
      </c>
      <c r="AV21" s="16">
        <f>SUMIFS('2_stopień'!$V$8:$V$883,'2_stopień'!$R$8:$R$883,D21,'2_stopień'!$AA$8:$AA$883,"Cech Opole")</f>
        <v>0</v>
      </c>
      <c r="AW21" s="16">
        <f>SUMIFS('2_stopień'!$U$8:$U$883,'2_stopień'!$R$8:$R$883,D21,'2_stopień'!$AA$8:$AA$883,"TOYOTA")</f>
        <v>0</v>
      </c>
      <c r="AX21" s="16">
        <f>SUMIFS('2_stopień'!$V$8:$V$883,'2_stopień'!$R$8:$R$883,D21,'2_stopień'!$AA$8:$AA$883,"TOYOTA")</f>
        <v>0</v>
      </c>
      <c r="AY21" s="16">
        <f>SUMIFS('2_stopień'!$U$8:$U$883,'2_stopień'!$R$8:$R$883,D21,'2_stopień'!$AA$8:$AA$883,"CKZ Wrocław")</f>
        <v>0</v>
      </c>
      <c r="AZ21" s="16">
        <f>SUMIFS('2_stopień'!$V$8:$V$883,'2_stopień'!$R$8:$R$883,D21,'2_stopień'!$AA$8:$AA$883,"CKZ Wrocław")</f>
        <v>0</v>
      </c>
      <c r="BA21" s="16">
        <f>SUMIFS('2_stopień'!$U$8:$U$883,'2_stopień'!$R$8:$R$883,D21,'2_stopień'!$AA$8:$AA$883,"CKZ Gliwice")</f>
        <v>0</v>
      </c>
      <c r="BB21" s="16">
        <f>SUMIFS('2_stopień'!$V$8:$V$883,'2_stopień'!$R$8:$R$883,D21,'2_stopień'!$AA$8:$AA$883,"CKZ Gliwice")</f>
        <v>0</v>
      </c>
      <c r="BC21" s="16">
        <f>SUMIFS('2_stopień'!$U$8:$U$883,'2_stopień'!$R$8:$R$883,D21,'2_stopień'!$AA$8:$AA$883,"CKZ Opole")</f>
        <v>0</v>
      </c>
      <c r="BD21" s="16">
        <f>SUMIFS('2_stopień'!$V$8:$V$883,'2_stopień'!$R$8:$R$883,D21,'2_stopień'!$AA$8:$AA$883,"CKZ Opole")</f>
        <v>0</v>
      </c>
      <c r="BE21" s="16">
        <f>SUMIFS('2_stopień'!$U$8:$U$883,'2_stopień'!$R$8:$R$883,D21,'2_stopień'!$AA$8:$AA$883,"CKZ Chojnów")</f>
        <v>0</v>
      </c>
      <c r="BF21" s="16">
        <f>SUMIFS('2_stopień'!$V$8:$V$883,'2_stopień'!$R$8:$R$883,D21,'2_stopień'!$AA$8:$AA$883,"CKZ Chojnów")</f>
        <v>0</v>
      </c>
      <c r="BG21" s="16">
        <f>SUMIFS('2_stopień'!$U$8:$U$883,'2_stopień'!$R$8:$R$883,D21,'2_stopień'!$AA$8:$AA$883,"CKZ Nowy Targ")</f>
        <v>0</v>
      </c>
      <c r="BH21" s="16">
        <f>SUMIFS('2_stopień'!$V$8:$V$883,'2_stopień'!$R$8:$R$883,D21,'2_stopień'!$AA$8:$AA$883,"CKZ Nowy Targ")</f>
        <v>0</v>
      </c>
      <c r="BI21" s="16">
        <f>SUMIFS('2_stopień'!$U$8:$U$883,'2_stopień'!$R$8:$R$883,D21,'2_stopień'!$AA$8:$AA$883,"CKZ Gniezno")</f>
        <v>0</v>
      </c>
      <c r="BJ21" s="16">
        <f>SUMIFS('2_stopień'!$V$8:$V$883,'2_stopień'!$R$8:$R$883,D21,'2_stopień'!$AA$8:$AA$883,"CKZ Gniezno")</f>
        <v>0</v>
      </c>
      <c r="BK21" s="16">
        <f>SUMIFS('2_stopień'!$U$8:$U$883,'2_stopień'!$R$8:$R$883,D21,'2_stopień'!$AA$8:$AA$883,"konsultacje szkoła")</f>
        <v>0</v>
      </c>
      <c r="BL21" s="222">
        <f t="shared" si="0"/>
        <v>0</v>
      </c>
      <c r="BM21" s="219">
        <f t="shared" si="1"/>
        <v>0</v>
      </c>
    </row>
    <row r="22" spans="2:65" hidden="1">
      <c r="B22" s="17" t="s">
        <v>494</v>
      </c>
      <c r="C22" s="18">
        <v>818116</v>
      </c>
      <c r="D22" s="18" t="s">
        <v>583</v>
      </c>
      <c r="E22" s="17" t="s">
        <v>582</v>
      </c>
      <c r="F22" s="360">
        <f>SUMIF('2_stopień'!R$8:R$883,D22,'2_stopień'!U$8:U$885)</f>
        <v>0</v>
      </c>
      <c r="G22" s="16">
        <f>SUMIFS('2_stopień'!$U$8:$U$883,'2_stopień'!$R$8:$R$883,D22,'2_stopień'!$AA$8:$AA$883,"CKZ Bielawa")</f>
        <v>0</v>
      </c>
      <c r="H22" s="16">
        <f>SUMIFS('2_stopień'!$V$8:$V$883,'2_stopień'!$R$8:$R$883,D22,'2_stopień'!$AA$8:$AA$883,"CKZ Bielawa")</f>
        <v>0</v>
      </c>
      <c r="I22" s="16">
        <f>SUMIFS('2_stopień'!$U$8:$U$883,'2_stopień'!$R$8:$R$883,D22,'2_stopień'!$AA$8:$AA$883,"GCKZ Głogów")</f>
        <v>0</v>
      </c>
      <c r="J22" s="16">
        <f>SUMIFS('2_stopień'!$V$8:$V$883,'2_stopień'!$R$8:$R$883,D22,'2_stopień'!$AA$8:$AA$883,"GCKZ Głogów")</f>
        <v>0</v>
      </c>
      <c r="K22" s="16">
        <f>SUMIFS('2_stopień'!$U$8:$U$883,'2_stopień'!$R$8:$R$883,D22,'2_stopień'!$AA$8:$AA$883,"CKZ Jawor")</f>
        <v>0</v>
      </c>
      <c r="L22" s="16">
        <f>SUMIFS('2_stopień'!$V$8:$V$883,'2_stopień'!$R$8:$R$883,D22,'2_stopień'!$AA$8:$AA$883,"CKZ Jawor")</f>
        <v>0</v>
      </c>
      <c r="M22" s="16">
        <f>SUMIFS('2_stopień'!$U$8:$U$883,'2_stopień'!$R$8:$R$883,D22,'2_stopień'!$AA$8:$AA$883,"ZSM Głubczyce")</f>
        <v>0</v>
      </c>
      <c r="N22" s="16">
        <f>SUMIFS('2_stopień'!$V$8:$V$883,'2_stopień'!$R$8:$R$883,D22,'2_stopień'!$AA$8:$AA$883,"ZSM Głubczyce")</f>
        <v>0</v>
      </c>
      <c r="O22" s="16">
        <f>SUMIFS('2_stopień'!$U$8:$U$883,'2_stopień'!$R$8:$R$883,D22,'2_stopień'!$AA$8:$AA$883,"CKZ Kłodzko")</f>
        <v>0</v>
      </c>
      <c r="P22" s="16">
        <f>SUMIFS('2_stopień'!$V$8:$V$883,'2_stopień'!$R$8:$R$883,D22,'2_stopień'!$AA$8:$AA$883,"CKZ Kłodzko")</f>
        <v>0</v>
      </c>
      <c r="Q22" s="16">
        <f>SUMIFS('2_stopień'!$U$8:$U$883,'2_stopień'!$R$8:$R$883,D22,'2_stopień'!$AA$8:$AA$883,"CKZ Legnica")</f>
        <v>0</v>
      </c>
      <c r="R22" s="16">
        <f>SUMIFS('2_stopień'!$V$8:$V$883,'2_stopień'!$R$8:$R$883,D22,'2_stopień'!$AA$8:$AA$883,"CKZ Legnica")</f>
        <v>0</v>
      </c>
      <c r="S22" s="16">
        <f>SUMIFS('2_stopień'!$U$8:$U$883,'2_stopień'!$R$8:$R$883,D22,'2_stopień'!$AA$8:$AA$883,"CKZ Oleśnica")</f>
        <v>0</v>
      </c>
      <c r="T22" s="16">
        <f>SUMIFS('2_stopień'!$V$8:$V$883,'2_stopień'!$R$8:$R$883,D22,'2_stopień'!$AA$8:$AA$883,"CKZ Oleśnica")</f>
        <v>0</v>
      </c>
      <c r="U22" s="16">
        <f>SUMIFS('2_stopień'!$U$8:$U$883,'2_stopień'!$R$8:$R$883,D22,'2_stopień'!$AA$8:$AA$883,"CKZ Świdnica")</f>
        <v>0</v>
      </c>
      <c r="V22" s="16">
        <f>SUMIFS('2_stopień'!$V$8:$V$883,'2_stopień'!$R$8:$R$883,D22,'2_stopień'!$AA$8:$AA$883,"CKZ Świdnica")</f>
        <v>0</v>
      </c>
      <c r="W22" s="16">
        <f>SUMIFS('2_stopień'!$U$8:$U$883,'2_stopień'!$R$8:$R$883,D22,'2_stopień'!$AA$8:$AA$883,"CKZ Wołów")</f>
        <v>0</v>
      </c>
      <c r="X22" s="16">
        <f>SUMIFS('2_stopień'!$V$8:$V$883,'2_stopień'!$R$8:$R$883,D22,'2_stopień'!$AA$8:$AA$883,"CKZ Wołów")</f>
        <v>0</v>
      </c>
      <c r="Y22" s="16">
        <f>SUMIFS('2_stopień'!$U$8:$U$883,'2_stopień'!$R$8:$R$883,D22,'2_stopień'!$AA$8:$AA$883,"CKZ Ziębice")</f>
        <v>0</v>
      </c>
      <c r="Z22" s="16">
        <f>SUMIFS('2_stopień'!$V$8:$V$883,'2_stopień'!$R$8:$R$883,D22,'2_stopień'!$AA$8:$AA$883,"CKZ Ziębice")</f>
        <v>0</v>
      </c>
      <c r="AA22" s="16">
        <f>SUMIFS('2_stopień'!$U$8:$U$883,'2_stopień'!$R$8:$R$883,D22,'2_stopień'!$AA$8:$AA$883,"CKZ Dobrodzień")</f>
        <v>0</v>
      </c>
      <c r="AB22" s="16">
        <f>SUMIFS('2_stopień'!$V$8:$V$883,'2_stopień'!$R$8:$R$883,D22,'2_stopień'!$AA$8:$AA$883,"CKZ Dobrodzień")</f>
        <v>0</v>
      </c>
      <c r="AC22" s="16">
        <f>SUMIFS('2_stopień'!$U$8:$U$883,'2_stopień'!$R$8:$R$883,D22,'2_stopień'!$AA$8:$AA$883,"CKZ Kędzierzyn-Koźle")</f>
        <v>0</v>
      </c>
      <c r="AD22" s="16">
        <f>SUMIFS('2_stopień'!$V$8:$V$883,'2_stopień'!$R$8:$R$883,D22,'2_stopień'!$AA$8:$AA$883,"CKZ Kędzierzyn-Koźle")</f>
        <v>0</v>
      </c>
      <c r="AE22" s="16">
        <f>SUMIFS('2_stopień'!$U$8:$U$883,'2_stopień'!$R$8:$R$883,D22,'2_stopień'!$AA$8:$AA$883,"CKZ Dębica")</f>
        <v>0</v>
      </c>
      <c r="AF22" s="16">
        <f>SUMIFS('2_stopień'!$V$8:$V$883,'2_stopień'!$R$8:$R$883,D22,'2_stopień'!$AA$8:$AA$883,"CKZ Dębica")</f>
        <v>0</v>
      </c>
      <c r="AG22" s="16">
        <f>SUMIFS('2_stopień'!$U$8:$U$883,'2_stopień'!$R$8:$R$883,D22,'2_stopień'!$AA$8:$AA$883,"ZSET Rakowice Wielkie")</f>
        <v>0</v>
      </c>
      <c r="AH22" s="16">
        <f>SUMIFS('2_stopień'!$V$8:$V$883,'2_stopień'!$R$8:$R$883,D22,'2_stopień'!$AA$8:$AA$883,"ZSET Rakowice Wielkie")</f>
        <v>0</v>
      </c>
      <c r="AI22" s="16">
        <f>SUMIFS('2_stopień'!$U$8:$U$883,'2_stopień'!$R$8:$R$883,D22,'2_stopień'!$AA$8:$AA$883,"CKZ Krotoszyn")</f>
        <v>0</v>
      </c>
      <c r="AJ22" s="16">
        <f>SUMIFS('2_stopień'!$V$8:$V$883,'2_stopień'!$R$8:$R$883,D22,'2_stopień'!$AA$8:$AA$883,"CKZ Krotoszyn")</f>
        <v>0</v>
      </c>
      <c r="AK22" s="16">
        <f>SUMIFS('2_stopień'!$U$8:$U$883,'2_stopień'!$R$8:$R$883,D22,'2_stopień'!$AA$8:$AA$883,"CKZ Olkusz")</f>
        <v>0</v>
      </c>
      <c r="AL22" s="16">
        <f>SUMIFS('2_stopień'!$V$8:$V$883,'2_stopień'!$R$8:$R$883,D22,'2_stopień'!$AA$8:$AA$883,"CKZ Olkusz")</f>
        <v>0</v>
      </c>
      <c r="AM22" s="16">
        <f>SUMIFS('2_stopień'!$U$8:$U$883,'2_stopień'!$R$8:$R$883,D22,'2_stopień'!$AA$8:$AA$883,"CKZ Wschowa")</f>
        <v>0</v>
      </c>
      <c r="AN22" s="16">
        <f>SUMIFS('2_stopień'!$V$8:$V$883,'2_stopień'!$R$8:$R$883,D22,'2_stopień'!$AA$8:$AA$883,"CKZ Wschowa")</f>
        <v>0</v>
      </c>
      <c r="AO22" s="16">
        <f>SUMIFS('2_stopień'!$U$8:$U$883,'2_stopień'!$R$8:$R$883,D22,'2_stopień'!$AA$8:$AA$883,"CKZ Zielona Góra")</f>
        <v>0</v>
      </c>
      <c r="AP22" s="16">
        <f>SUMIFS('2_stopień'!$V$8:$V$883,'2_stopień'!$R$8:$R$883,D22,'2_stopień'!$AA$8:$AA$883,"CKZ Zielona Góra")</f>
        <v>0</v>
      </c>
      <c r="AQ22" s="16">
        <f>SUMIFS('2_stopień'!$U$8:$U$883,'2_stopień'!$R$8:$R$883,D22,'2_stopień'!$AA$8:$AA$883,"Rzemieślnicza Wałbrzych")</f>
        <v>0</v>
      </c>
      <c r="AR22" s="16">
        <f>SUMIFS('2_stopień'!$V$8:$V$883,'2_stopień'!$R$8:$R$883,D22,'2_stopień'!$AA$8:$AA$883,"Rzemieślnicza Wałbrzych")</f>
        <v>0</v>
      </c>
      <c r="AS22" s="16">
        <f>SUMIFS('2_stopień'!$U$8:$U$883,'2_stopień'!$R$8:$R$883,D22,'2_stopień'!$AA$8:$AA$883,"CKZ Mosina")</f>
        <v>0</v>
      </c>
      <c r="AT22" s="16">
        <f>SUMIFS('2_stopień'!$V$8:$V$883,'2_stopień'!$R$8:$R$883,D22,'2_stopień'!$AA$8:$AA$883,"CKZ Mosina")</f>
        <v>0</v>
      </c>
      <c r="AU22" s="16">
        <f>SUMIFS('2_stopień'!$U$8:$U$883,'2_stopień'!$R$8:$R$883,D22,'2_stopień'!$AA$8:$AA$883,"Cech Opole")</f>
        <v>0</v>
      </c>
      <c r="AV22" s="16">
        <f>SUMIFS('2_stopień'!$V$8:$V$883,'2_stopień'!$R$8:$R$883,D22,'2_stopień'!$AA$8:$AA$883,"Cech Opole")</f>
        <v>0</v>
      </c>
      <c r="AW22" s="16">
        <f>SUMIFS('2_stopień'!$U$8:$U$883,'2_stopień'!$R$8:$R$883,D22,'2_stopień'!$AA$8:$AA$883,"TOYOTA")</f>
        <v>0</v>
      </c>
      <c r="AX22" s="16">
        <f>SUMIFS('2_stopień'!$V$8:$V$883,'2_stopień'!$R$8:$R$883,D22,'2_stopień'!$AA$8:$AA$883,"TOYOTA")</f>
        <v>0</v>
      </c>
      <c r="AY22" s="16">
        <f>SUMIFS('2_stopień'!$U$8:$U$883,'2_stopień'!$R$8:$R$883,D22,'2_stopień'!$AA$8:$AA$883,"CKZ Wrocław")</f>
        <v>0</v>
      </c>
      <c r="AZ22" s="16">
        <f>SUMIFS('2_stopień'!$V$8:$V$883,'2_stopień'!$R$8:$R$883,D22,'2_stopień'!$AA$8:$AA$883,"CKZ Wrocław")</f>
        <v>0</v>
      </c>
      <c r="BA22" s="16">
        <f>SUMIFS('2_stopień'!$U$8:$U$883,'2_stopień'!$R$8:$R$883,D22,'2_stopień'!$AA$8:$AA$883,"CKZ Gliwice")</f>
        <v>0</v>
      </c>
      <c r="BB22" s="16">
        <f>SUMIFS('2_stopień'!$V$8:$V$883,'2_stopień'!$R$8:$R$883,D22,'2_stopień'!$AA$8:$AA$883,"CKZ Gliwice")</f>
        <v>0</v>
      </c>
      <c r="BC22" s="16">
        <f>SUMIFS('2_stopień'!$U$8:$U$883,'2_stopień'!$R$8:$R$883,D22,'2_stopień'!$AA$8:$AA$883,"CKZ Opole")</f>
        <v>0</v>
      </c>
      <c r="BD22" s="16">
        <f>SUMIFS('2_stopień'!$V$8:$V$883,'2_stopień'!$R$8:$R$883,D22,'2_stopień'!$AA$8:$AA$883,"CKZ Opole")</f>
        <v>0</v>
      </c>
      <c r="BE22" s="16">
        <f>SUMIFS('2_stopień'!$U$8:$U$883,'2_stopień'!$R$8:$R$883,D22,'2_stopień'!$AA$8:$AA$883,"CKZ Chojnów")</f>
        <v>0</v>
      </c>
      <c r="BF22" s="16">
        <f>SUMIFS('2_stopień'!$V$8:$V$883,'2_stopień'!$R$8:$R$883,D22,'2_stopień'!$AA$8:$AA$883,"CKZ Chojnów")</f>
        <v>0</v>
      </c>
      <c r="BG22" s="16">
        <f>SUMIFS('2_stopień'!$U$8:$U$883,'2_stopień'!$R$8:$R$883,D22,'2_stopień'!$AA$8:$AA$883,"CKZ Nowy Targ")</f>
        <v>0</v>
      </c>
      <c r="BH22" s="16">
        <f>SUMIFS('2_stopień'!$V$8:$V$883,'2_stopień'!$R$8:$R$883,D22,'2_stopień'!$AA$8:$AA$883,"CKZ Nowy Targ")</f>
        <v>0</v>
      </c>
      <c r="BI22" s="16">
        <f>SUMIFS('2_stopień'!$U$8:$U$883,'2_stopień'!$R$8:$R$883,D22,'2_stopień'!$AA$8:$AA$883,"CKZ Gniezno")</f>
        <v>0</v>
      </c>
      <c r="BJ22" s="16">
        <f>SUMIFS('2_stopień'!$V$8:$V$883,'2_stopień'!$R$8:$R$883,D22,'2_stopień'!$AA$8:$AA$883,"CKZ Gniezno")</f>
        <v>0</v>
      </c>
      <c r="BK22" s="16">
        <f>SUMIFS('2_stopień'!$U$8:$U$883,'2_stopień'!$R$8:$R$883,D22,'2_stopień'!$AA$8:$AA$883,"konsultacje szkoła")</f>
        <v>0</v>
      </c>
      <c r="BL22" s="222">
        <f t="shared" si="0"/>
        <v>0</v>
      </c>
      <c r="BM22" s="219">
        <f t="shared" si="1"/>
        <v>0</v>
      </c>
    </row>
    <row r="23" spans="2:65" hidden="1">
      <c r="B23" s="19" t="s">
        <v>495</v>
      </c>
      <c r="C23" s="20">
        <v>731609</v>
      </c>
      <c r="D23" s="20" t="s">
        <v>585</v>
      </c>
      <c r="E23" s="21" t="s">
        <v>584</v>
      </c>
      <c r="F23" s="360">
        <f>SUMIF('2_stopień'!R$8:R$883,D23,'2_stopień'!U$8:U$885)</f>
        <v>0</v>
      </c>
      <c r="G23" s="16">
        <f>SUMIFS('2_stopień'!$U$8:$U$883,'2_stopień'!$R$8:$R$883,D23,'2_stopień'!$AA$8:$AA$883,"CKZ Bielawa")</f>
        <v>0</v>
      </c>
      <c r="H23" s="16">
        <f>SUMIFS('2_stopień'!$V$8:$V$883,'2_stopień'!$R$8:$R$883,D23,'2_stopień'!$AA$8:$AA$883,"CKZ Bielawa")</f>
        <v>0</v>
      </c>
      <c r="I23" s="16">
        <f>SUMIFS('2_stopień'!$U$8:$U$883,'2_stopień'!$R$8:$R$883,D23,'2_stopień'!$AA$8:$AA$883,"GCKZ Głogów")</f>
        <v>0</v>
      </c>
      <c r="J23" s="16">
        <f>SUMIFS('2_stopień'!$V$8:$V$883,'2_stopień'!$R$8:$R$883,D23,'2_stopień'!$AA$8:$AA$883,"GCKZ Głogów")</f>
        <v>0</v>
      </c>
      <c r="K23" s="16">
        <f>SUMIFS('2_stopień'!$U$8:$U$883,'2_stopień'!$R$8:$R$883,D23,'2_stopień'!$AA$8:$AA$883,"CKZ Jawor")</f>
        <v>0</v>
      </c>
      <c r="L23" s="16">
        <f>SUMIFS('2_stopień'!$V$8:$V$883,'2_stopień'!$R$8:$R$883,D23,'2_stopień'!$AA$8:$AA$883,"CKZ Jawor")</f>
        <v>0</v>
      </c>
      <c r="M23" s="16">
        <f>SUMIFS('2_stopień'!$U$8:$U$883,'2_stopień'!$R$8:$R$883,D23,'2_stopień'!$AA$8:$AA$883,"ZSM Głubczyce")</f>
        <v>0</v>
      </c>
      <c r="N23" s="16">
        <f>SUMIFS('2_stopień'!$V$8:$V$883,'2_stopień'!$R$8:$R$883,D23,'2_stopień'!$AA$8:$AA$883,"ZSM Głubczyce")</f>
        <v>0</v>
      </c>
      <c r="O23" s="16">
        <f>SUMIFS('2_stopień'!$U$8:$U$883,'2_stopień'!$R$8:$R$883,D23,'2_stopień'!$AA$8:$AA$883,"CKZ Kłodzko")</f>
        <v>0</v>
      </c>
      <c r="P23" s="16">
        <f>SUMIFS('2_stopień'!$V$8:$V$883,'2_stopień'!$R$8:$R$883,D23,'2_stopień'!$AA$8:$AA$883,"CKZ Kłodzko")</f>
        <v>0</v>
      </c>
      <c r="Q23" s="16">
        <f>SUMIFS('2_stopień'!$U$8:$U$883,'2_stopień'!$R$8:$R$883,D23,'2_stopień'!$AA$8:$AA$883,"CKZ Legnica")</f>
        <v>0</v>
      </c>
      <c r="R23" s="16">
        <f>SUMIFS('2_stopień'!$V$8:$V$883,'2_stopień'!$R$8:$R$883,D23,'2_stopień'!$AA$8:$AA$883,"CKZ Legnica")</f>
        <v>0</v>
      </c>
      <c r="S23" s="16">
        <f>SUMIFS('2_stopień'!$U$8:$U$883,'2_stopień'!$R$8:$R$883,D23,'2_stopień'!$AA$8:$AA$883,"CKZ Oleśnica")</f>
        <v>0</v>
      </c>
      <c r="T23" s="16">
        <f>SUMIFS('2_stopień'!$V$8:$V$883,'2_stopień'!$R$8:$R$883,D23,'2_stopień'!$AA$8:$AA$883,"CKZ Oleśnica")</f>
        <v>0</v>
      </c>
      <c r="U23" s="16">
        <f>SUMIFS('2_stopień'!$U$8:$U$883,'2_stopień'!$R$8:$R$883,D23,'2_stopień'!$AA$8:$AA$883,"CKZ Świdnica")</f>
        <v>0</v>
      </c>
      <c r="V23" s="16">
        <f>SUMIFS('2_stopień'!$V$8:$V$883,'2_stopień'!$R$8:$R$883,D23,'2_stopień'!$AA$8:$AA$883,"CKZ Świdnica")</f>
        <v>0</v>
      </c>
      <c r="W23" s="16">
        <f>SUMIFS('2_stopień'!$U$8:$U$883,'2_stopień'!$R$8:$R$883,D23,'2_stopień'!$AA$8:$AA$883,"CKZ Wołów")</f>
        <v>0</v>
      </c>
      <c r="X23" s="16">
        <f>SUMIFS('2_stopień'!$V$8:$V$883,'2_stopień'!$R$8:$R$883,D23,'2_stopień'!$AA$8:$AA$883,"CKZ Wołów")</f>
        <v>0</v>
      </c>
      <c r="Y23" s="16">
        <f>SUMIFS('2_stopień'!$U$8:$U$883,'2_stopień'!$R$8:$R$883,D23,'2_stopień'!$AA$8:$AA$883,"CKZ Ziębice")</f>
        <v>0</v>
      </c>
      <c r="Z23" s="16">
        <f>SUMIFS('2_stopień'!$V$8:$V$883,'2_stopień'!$R$8:$R$883,D23,'2_stopień'!$AA$8:$AA$883,"CKZ Ziębice")</f>
        <v>0</v>
      </c>
      <c r="AA23" s="16">
        <f>SUMIFS('2_stopień'!$U$8:$U$883,'2_stopień'!$R$8:$R$883,D23,'2_stopień'!$AA$8:$AA$883,"CKZ Dobrodzień")</f>
        <v>0</v>
      </c>
      <c r="AB23" s="16">
        <f>SUMIFS('2_stopień'!$V$8:$V$883,'2_stopień'!$R$8:$R$883,D23,'2_stopień'!$AA$8:$AA$883,"CKZ Dobrodzień")</f>
        <v>0</v>
      </c>
      <c r="AC23" s="16">
        <f>SUMIFS('2_stopień'!$U$8:$U$883,'2_stopień'!$R$8:$R$883,D23,'2_stopień'!$AA$8:$AA$883,"CKZ Kędzierzyn-Koźle")</f>
        <v>0</v>
      </c>
      <c r="AD23" s="16">
        <f>SUMIFS('2_stopień'!$V$8:$V$883,'2_stopień'!$R$8:$R$883,D23,'2_stopień'!$AA$8:$AA$883,"CKZ Kędzierzyn-Koźle")</f>
        <v>0</v>
      </c>
      <c r="AE23" s="16">
        <f>SUMIFS('2_stopień'!$U$8:$U$883,'2_stopień'!$R$8:$R$883,D23,'2_stopień'!$AA$8:$AA$883,"CKZ Dębica")</f>
        <v>0</v>
      </c>
      <c r="AF23" s="16">
        <f>SUMIFS('2_stopień'!$V$8:$V$883,'2_stopień'!$R$8:$R$883,D23,'2_stopień'!$AA$8:$AA$883,"CKZ Dębica")</f>
        <v>0</v>
      </c>
      <c r="AG23" s="16">
        <f>SUMIFS('2_stopień'!$U$8:$U$883,'2_stopień'!$R$8:$R$883,D23,'2_stopień'!$AA$8:$AA$883,"ZSET Rakowice Wielkie")</f>
        <v>0</v>
      </c>
      <c r="AH23" s="16">
        <f>SUMIFS('2_stopień'!$V$8:$V$883,'2_stopień'!$R$8:$R$883,D23,'2_stopień'!$AA$8:$AA$883,"ZSET Rakowice Wielkie")</f>
        <v>0</v>
      </c>
      <c r="AI23" s="16">
        <f>SUMIFS('2_stopień'!$U$8:$U$883,'2_stopień'!$R$8:$R$883,D23,'2_stopień'!$AA$8:$AA$883,"CKZ Krotoszyn")</f>
        <v>0</v>
      </c>
      <c r="AJ23" s="16">
        <f>SUMIFS('2_stopień'!$V$8:$V$883,'2_stopień'!$R$8:$R$883,D23,'2_stopień'!$AA$8:$AA$883,"CKZ Krotoszyn")</f>
        <v>0</v>
      </c>
      <c r="AK23" s="16">
        <f>SUMIFS('2_stopień'!$U$8:$U$883,'2_stopień'!$R$8:$R$883,D23,'2_stopień'!$AA$8:$AA$883,"CKZ Olkusz")</f>
        <v>0</v>
      </c>
      <c r="AL23" s="16">
        <f>SUMIFS('2_stopień'!$V$8:$V$883,'2_stopień'!$R$8:$R$883,D23,'2_stopień'!$AA$8:$AA$883,"CKZ Olkusz")</f>
        <v>0</v>
      </c>
      <c r="AM23" s="16">
        <f>SUMIFS('2_stopień'!$U$8:$U$883,'2_stopień'!$R$8:$R$883,D23,'2_stopień'!$AA$8:$AA$883,"CKZ Wschowa")</f>
        <v>0</v>
      </c>
      <c r="AN23" s="16">
        <f>SUMIFS('2_stopień'!$V$8:$V$883,'2_stopień'!$R$8:$R$883,D23,'2_stopień'!$AA$8:$AA$883,"CKZ Wschowa")</f>
        <v>0</v>
      </c>
      <c r="AO23" s="16">
        <f>SUMIFS('2_stopień'!$U$8:$U$883,'2_stopień'!$R$8:$R$883,D23,'2_stopień'!$AA$8:$AA$883,"CKZ Zielona Góra")</f>
        <v>0</v>
      </c>
      <c r="AP23" s="16">
        <f>SUMIFS('2_stopień'!$V$8:$V$883,'2_stopień'!$R$8:$R$883,D23,'2_stopień'!$AA$8:$AA$883,"CKZ Zielona Góra")</f>
        <v>0</v>
      </c>
      <c r="AQ23" s="16">
        <f>SUMIFS('2_stopień'!$U$8:$U$883,'2_stopień'!$R$8:$R$883,D23,'2_stopień'!$AA$8:$AA$883,"Rzemieślnicza Wałbrzych")</f>
        <v>0</v>
      </c>
      <c r="AR23" s="16">
        <f>SUMIFS('2_stopień'!$V$8:$V$883,'2_stopień'!$R$8:$R$883,D23,'2_stopień'!$AA$8:$AA$883,"Rzemieślnicza Wałbrzych")</f>
        <v>0</v>
      </c>
      <c r="AS23" s="16">
        <f>SUMIFS('2_stopień'!$U$8:$U$883,'2_stopień'!$R$8:$R$883,D23,'2_stopień'!$AA$8:$AA$883,"CKZ Mosina")</f>
        <v>0</v>
      </c>
      <c r="AT23" s="16">
        <f>SUMIFS('2_stopień'!$V$8:$V$883,'2_stopień'!$R$8:$R$883,D23,'2_stopień'!$AA$8:$AA$883,"CKZ Mosina")</f>
        <v>0</v>
      </c>
      <c r="AU23" s="16">
        <f>SUMIFS('2_stopień'!$U$8:$U$883,'2_stopień'!$R$8:$R$883,D23,'2_stopień'!$AA$8:$AA$883,"Cech Opole")</f>
        <v>0</v>
      </c>
      <c r="AV23" s="16">
        <f>SUMIFS('2_stopień'!$V$8:$V$883,'2_stopień'!$R$8:$R$883,D23,'2_stopień'!$AA$8:$AA$883,"Cech Opole")</f>
        <v>0</v>
      </c>
      <c r="AW23" s="16">
        <f>SUMIFS('2_stopień'!$U$8:$U$883,'2_stopień'!$R$8:$R$883,D23,'2_stopień'!$AA$8:$AA$883,"TOYOTA")</f>
        <v>0</v>
      </c>
      <c r="AX23" s="16">
        <f>SUMIFS('2_stopień'!$V$8:$V$883,'2_stopień'!$R$8:$R$883,D23,'2_stopień'!$AA$8:$AA$883,"TOYOTA")</f>
        <v>0</v>
      </c>
      <c r="AY23" s="16">
        <f>SUMIFS('2_stopień'!$U$8:$U$883,'2_stopień'!$R$8:$R$883,D23,'2_stopień'!$AA$8:$AA$883,"CKZ Wrocław")</f>
        <v>0</v>
      </c>
      <c r="AZ23" s="16">
        <f>SUMIFS('2_stopień'!$V$8:$V$883,'2_stopień'!$R$8:$R$883,D23,'2_stopień'!$AA$8:$AA$883,"CKZ Wrocław")</f>
        <v>0</v>
      </c>
      <c r="BA23" s="16">
        <f>SUMIFS('2_stopień'!$U$8:$U$883,'2_stopień'!$R$8:$R$883,D23,'2_stopień'!$AA$8:$AA$883,"CKZ Gliwice")</f>
        <v>0</v>
      </c>
      <c r="BB23" s="16">
        <f>SUMIFS('2_stopień'!$V$8:$V$883,'2_stopień'!$R$8:$R$883,D23,'2_stopień'!$AA$8:$AA$883,"CKZ Gliwice")</f>
        <v>0</v>
      </c>
      <c r="BC23" s="16">
        <f>SUMIFS('2_stopień'!$U$8:$U$883,'2_stopień'!$R$8:$R$883,D23,'2_stopień'!$AA$8:$AA$883,"CKZ Opole")</f>
        <v>0</v>
      </c>
      <c r="BD23" s="16">
        <f>SUMIFS('2_stopień'!$V$8:$V$883,'2_stopień'!$R$8:$R$883,D23,'2_stopień'!$AA$8:$AA$883,"CKZ Opole")</f>
        <v>0</v>
      </c>
      <c r="BE23" s="16">
        <f>SUMIFS('2_stopień'!$U$8:$U$883,'2_stopień'!$R$8:$R$883,D23,'2_stopień'!$AA$8:$AA$883,"CKZ Chojnów")</f>
        <v>0</v>
      </c>
      <c r="BF23" s="16">
        <f>SUMIFS('2_stopień'!$V$8:$V$883,'2_stopień'!$R$8:$R$883,D23,'2_stopień'!$AA$8:$AA$883,"CKZ Chojnów")</f>
        <v>0</v>
      </c>
      <c r="BG23" s="16">
        <f>SUMIFS('2_stopień'!$U$8:$U$883,'2_stopień'!$R$8:$R$883,D23,'2_stopień'!$AA$8:$AA$883,"CKZ Nowy Targ")</f>
        <v>0</v>
      </c>
      <c r="BH23" s="16">
        <f>SUMIFS('2_stopień'!$V$8:$V$883,'2_stopień'!$R$8:$R$883,D23,'2_stopień'!$AA$8:$AA$883,"CKZ Nowy Targ")</f>
        <v>0</v>
      </c>
      <c r="BI23" s="16">
        <f>SUMIFS('2_stopień'!$U$8:$U$883,'2_stopień'!$R$8:$R$883,D23,'2_stopień'!$AA$8:$AA$883,"CKZ Gniezno")</f>
        <v>0</v>
      </c>
      <c r="BJ23" s="16">
        <f>SUMIFS('2_stopień'!$V$8:$V$883,'2_stopień'!$R$8:$R$883,D23,'2_stopień'!$AA$8:$AA$883,"CKZ Gniezno")</f>
        <v>0</v>
      </c>
      <c r="BK23" s="16">
        <f>SUMIFS('2_stopień'!$U$8:$U$883,'2_stopień'!$R$8:$R$883,D23,'2_stopień'!$AA$8:$AA$883,"konsultacje szkoła")</f>
        <v>0</v>
      </c>
      <c r="BL23" s="222">
        <f t="shared" si="0"/>
        <v>0</v>
      </c>
      <c r="BM23" s="219">
        <f t="shared" si="1"/>
        <v>0</v>
      </c>
    </row>
    <row r="24" spans="2:65" ht="15" customHeight="1">
      <c r="B24" s="17" t="s">
        <v>496</v>
      </c>
      <c r="C24" s="18">
        <v>814209</v>
      </c>
      <c r="D24" s="18" t="s">
        <v>683</v>
      </c>
      <c r="E24" s="17" t="s">
        <v>586</v>
      </c>
      <c r="F24" s="360">
        <f>SUMIF('2_stopień'!R$8:R$883,D24,'2_stopień'!U$8:U$885)</f>
        <v>2</v>
      </c>
      <c r="G24" s="16">
        <f>SUMIFS('2_stopień'!$U$8:$U$883,'2_stopień'!$R$8:$R$883,D24,'2_stopień'!$AA$8:$AA$883,"CKZ Bielawa")</f>
        <v>0</v>
      </c>
      <c r="H24" s="16">
        <f>SUMIFS('2_stopień'!$V$8:$V$883,'2_stopień'!$R$8:$R$883,D24,'2_stopień'!$AA$8:$AA$883,"CKZ Bielawa")</f>
        <v>0</v>
      </c>
      <c r="I24" s="16">
        <f>SUMIFS('2_stopień'!$U$8:$U$883,'2_stopień'!$R$8:$R$883,D24,'2_stopień'!$AA$8:$AA$883,"GCKZ Głogów")</f>
        <v>0</v>
      </c>
      <c r="J24" s="16">
        <f>SUMIFS('2_stopień'!$V$8:$V$883,'2_stopień'!$R$8:$R$883,D24,'2_stopień'!$AA$8:$AA$883,"GCKZ Głogów")</f>
        <v>0</v>
      </c>
      <c r="K24" s="16">
        <f>SUMIFS('2_stopień'!$U$8:$U$883,'2_stopień'!$R$8:$R$883,D24,'2_stopień'!$AA$8:$AA$883,"CKZ Jawor")</f>
        <v>0</v>
      </c>
      <c r="L24" s="16">
        <f>SUMIFS('2_stopień'!$V$8:$V$883,'2_stopień'!$R$8:$R$883,D24,'2_stopień'!$AA$8:$AA$883,"CKZ Jawor")</f>
        <v>0</v>
      </c>
      <c r="M24" s="16">
        <f>SUMIFS('2_stopień'!$U$8:$U$883,'2_stopień'!$R$8:$R$883,D24,'2_stopień'!$AA$8:$AA$883,"ZSM Głubczyce")</f>
        <v>0</v>
      </c>
      <c r="N24" s="16">
        <f>SUMIFS('2_stopień'!$V$8:$V$883,'2_stopień'!$R$8:$R$883,D24,'2_stopień'!$AA$8:$AA$883,"ZSM Głubczyce")</f>
        <v>0</v>
      </c>
      <c r="O24" s="16">
        <f>SUMIFS('2_stopień'!$U$8:$U$883,'2_stopień'!$R$8:$R$883,D24,'2_stopień'!$AA$8:$AA$883,"CKZ Kłodzko")</f>
        <v>0</v>
      </c>
      <c r="P24" s="16">
        <f>SUMIFS('2_stopień'!$V$8:$V$883,'2_stopień'!$R$8:$R$883,D24,'2_stopień'!$AA$8:$AA$883,"CKZ Kłodzko")</f>
        <v>0</v>
      </c>
      <c r="Q24" s="16">
        <f>SUMIFS('2_stopień'!$U$8:$U$883,'2_stopień'!$R$8:$R$883,D24,'2_stopień'!$AA$8:$AA$883,"CKZ Legnica")</f>
        <v>0</v>
      </c>
      <c r="R24" s="16">
        <f>SUMIFS('2_stopień'!$V$8:$V$883,'2_stopień'!$R$8:$R$883,D24,'2_stopień'!$AA$8:$AA$883,"CKZ Legnica")</f>
        <v>0</v>
      </c>
      <c r="S24" s="16">
        <f>SUMIFS('2_stopień'!$U$8:$U$883,'2_stopień'!$R$8:$R$883,D24,'2_stopień'!$AA$8:$AA$883,"CKZ Oleśnica")</f>
        <v>0</v>
      </c>
      <c r="T24" s="16">
        <f>SUMIFS('2_stopień'!$V$8:$V$883,'2_stopień'!$R$8:$R$883,D24,'2_stopień'!$AA$8:$AA$883,"CKZ Oleśnica")</f>
        <v>0</v>
      </c>
      <c r="U24" s="16">
        <f>SUMIFS('2_stopień'!$U$8:$U$883,'2_stopień'!$R$8:$R$883,D24,'2_stopień'!$AA$8:$AA$883,"CKZ Świdnica")</f>
        <v>0</v>
      </c>
      <c r="V24" s="16">
        <f>SUMIFS('2_stopień'!$V$8:$V$883,'2_stopień'!$R$8:$R$883,D24,'2_stopień'!$AA$8:$AA$883,"CKZ Świdnica")</f>
        <v>0</v>
      </c>
      <c r="W24" s="16">
        <f>SUMIFS('2_stopień'!$U$8:$U$883,'2_stopień'!$R$8:$R$883,D24,'2_stopień'!$AA$8:$AA$883,"CKZ Wołów")</f>
        <v>0</v>
      </c>
      <c r="X24" s="16">
        <f>SUMIFS('2_stopień'!$V$8:$V$883,'2_stopień'!$R$8:$R$883,D24,'2_stopień'!$AA$8:$AA$883,"CKZ Wołów")</f>
        <v>0</v>
      </c>
      <c r="Y24" s="16">
        <f>SUMIFS('2_stopień'!$U$8:$U$883,'2_stopień'!$R$8:$R$883,D24,'2_stopień'!$AA$8:$AA$883,"CKZ Ziębice")</f>
        <v>0</v>
      </c>
      <c r="Z24" s="16">
        <f>SUMIFS('2_stopień'!$V$8:$V$883,'2_stopień'!$R$8:$R$883,D24,'2_stopień'!$AA$8:$AA$883,"CKZ Ziębice")</f>
        <v>0</v>
      </c>
      <c r="AA24" s="16">
        <f>SUMIFS('2_stopień'!$U$8:$U$883,'2_stopień'!$R$8:$R$883,D24,'2_stopień'!$AA$8:$AA$883,"CKZ Dobrodzień")</f>
        <v>0</v>
      </c>
      <c r="AB24" s="16">
        <f>SUMIFS('2_stopień'!$V$8:$V$883,'2_stopień'!$R$8:$R$883,D24,'2_stopień'!$AA$8:$AA$883,"CKZ Dobrodzień")</f>
        <v>0</v>
      </c>
      <c r="AC24" s="16">
        <f>SUMIFS('2_stopień'!$U$8:$U$883,'2_stopień'!$R$8:$R$883,D24,'2_stopień'!$AA$8:$AA$883,"CKZ Kędzierzyn-Koźle")</f>
        <v>0</v>
      </c>
      <c r="AD24" s="16">
        <f>SUMIFS('2_stopień'!$V$8:$V$883,'2_stopień'!$R$8:$R$883,D24,'2_stopień'!$AA$8:$AA$883,"CKZ Kędzierzyn-Koźle")</f>
        <v>0</v>
      </c>
      <c r="AE24" s="16">
        <f>SUMIFS('2_stopień'!$U$8:$U$883,'2_stopień'!$R$8:$R$883,D24,'2_stopień'!$AA$8:$AA$883,"CKZ Dębica")</f>
        <v>0</v>
      </c>
      <c r="AF24" s="16">
        <f>SUMIFS('2_stopień'!$V$8:$V$883,'2_stopień'!$R$8:$R$883,D24,'2_stopień'!$AA$8:$AA$883,"CKZ Dębica")</f>
        <v>0</v>
      </c>
      <c r="AG24" s="16">
        <f>SUMIFS('2_stopień'!$U$8:$U$883,'2_stopień'!$R$8:$R$883,D24,'2_stopień'!$AA$8:$AA$883,"ZSET Rakowice Wielkie")</f>
        <v>0</v>
      </c>
      <c r="AH24" s="16">
        <f>SUMIFS('2_stopień'!$V$8:$V$883,'2_stopień'!$R$8:$R$883,D24,'2_stopień'!$AA$8:$AA$883,"ZSET Rakowice Wielkie")</f>
        <v>0</v>
      </c>
      <c r="AI24" s="16">
        <f>SUMIFS('2_stopień'!$U$8:$U$883,'2_stopień'!$R$8:$R$883,D24,'2_stopień'!$AA$8:$AA$883,"CKZ Krotoszyn")</f>
        <v>0</v>
      </c>
      <c r="AJ24" s="16">
        <f>SUMIFS('2_stopień'!$V$8:$V$883,'2_stopień'!$R$8:$R$883,D24,'2_stopień'!$AA$8:$AA$883,"CKZ Krotoszyn")</f>
        <v>0</v>
      </c>
      <c r="AK24" s="16">
        <f>SUMIFS('2_stopień'!$U$8:$U$883,'2_stopień'!$R$8:$R$883,D24,'2_stopień'!$AA$8:$AA$883,"CKZ Olkusz")</f>
        <v>0</v>
      </c>
      <c r="AL24" s="16">
        <f>SUMIFS('2_stopień'!$V$8:$V$883,'2_stopień'!$R$8:$R$883,D24,'2_stopień'!$AA$8:$AA$883,"CKZ Olkusz")</f>
        <v>0</v>
      </c>
      <c r="AM24" s="16">
        <f>SUMIFS('2_stopień'!$U$8:$U$883,'2_stopień'!$R$8:$R$883,D24,'2_stopień'!$AA$8:$AA$883,"CKZ Wschowa")</f>
        <v>0</v>
      </c>
      <c r="AN24" s="16">
        <f>SUMIFS('2_stopień'!$V$8:$V$883,'2_stopień'!$R$8:$R$883,D24,'2_stopień'!$AA$8:$AA$883,"CKZ Wschowa")</f>
        <v>0</v>
      </c>
      <c r="AO24" s="16">
        <f>SUMIFS('2_stopień'!$U$8:$U$883,'2_stopień'!$R$8:$R$883,D24,'2_stopień'!$AA$8:$AA$883,"CKZ Zielona Góra")</f>
        <v>2</v>
      </c>
      <c r="AP24" s="16">
        <f>SUMIFS('2_stopień'!$V$8:$V$883,'2_stopień'!$R$8:$R$883,D24,'2_stopień'!$AA$8:$AA$883,"CKZ Zielona Góra")</f>
        <v>0</v>
      </c>
      <c r="AQ24" s="16">
        <f>SUMIFS('2_stopień'!$U$8:$U$883,'2_stopień'!$R$8:$R$883,D24,'2_stopień'!$AA$8:$AA$883,"Rzemieślnicza Wałbrzych")</f>
        <v>0</v>
      </c>
      <c r="AR24" s="16">
        <f>SUMIFS('2_stopień'!$V$8:$V$883,'2_stopień'!$R$8:$R$883,D24,'2_stopień'!$AA$8:$AA$883,"Rzemieślnicza Wałbrzych")</f>
        <v>0</v>
      </c>
      <c r="AS24" s="16">
        <f>SUMIFS('2_stopień'!$U$8:$U$883,'2_stopień'!$R$8:$R$883,D24,'2_stopień'!$AA$8:$AA$883,"CKZ Mosina")</f>
        <v>0</v>
      </c>
      <c r="AT24" s="16">
        <f>SUMIFS('2_stopień'!$V$8:$V$883,'2_stopień'!$R$8:$R$883,D24,'2_stopień'!$AA$8:$AA$883,"CKZ Mosina")</f>
        <v>0</v>
      </c>
      <c r="AU24" s="16">
        <f>SUMIFS('2_stopień'!$U$8:$U$883,'2_stopień'!$R$8:$R$883,D24,'2_stopień'!$AA$8:$AA$883,"Cech Opole")</f>
        <v>0</v>
      </c>
      <c r="AV24" s="16">
        <f>SUMIFS('2_stopień'!$V$8:$V$883,'2_stopień'!$R$8:$R$883,D24,'2_stopień'!$AA$8:$AA$883,"Cech Opole")</f>
        <v>0</v>
      </c>
      <c r="AW24" s="16">
        <f>SUMIFS('2_stopień'!$U$8:$U$883,'2_stopień'!$R$8:$R$883,D24,'2_stopień'!$AA$8:$AA$883,"TOYOTA")</f>
        <v>0</v>
      </c>
      <c r="AX24" s="16">
        <f>SUMIFS('2_stopień'!$V$8:$V$883,'2_stopień'!$R$8:$R$883,D24,'2_stopień'!$AA$8:$AA$883,"TOYOTA")</f>
        <v>0</v>
      </c>
      <c r="AY24" s="16">
        <f>SUMIFS('2_stopień'!$U$8:$U$883,'2_stopień'!$R$8:$R$883,D24,'2_stopień'!$AA$8:$AA$883,"CKZ Wrocław")</f>
        <v>0</v>
      </c>
      <c r="AZ24" s="16">
        <f>SUMIFS('2_stopień'!$V$8:$V$883,'2_stopień'!$R$8:$R$883,D24,'2_stopień'!$AA$8:$AA$883,"CKZ Wrocław")</f>
        <v>0</v>
      </c>
      <c r="BA24" s="16">
        <f>SUMIFS('2_stopień'!$U$8:$U$883,'2_stopień'!$R$8:$R$883,D24,'2_stopień'!$AA$8:$AA$883,"CKZ Gliwice")</f>
        <v>0</v>
      </c>
      <c r="BB24" s="16">
        <f>SUMIFS('2_stopień'!$V$8:$V$883,'2_stopień'!$R$8:$R$883,D24,'2_stopień'!$AA$8:$AA$883,"CKZ Gliwice")</f>
        <v>0</v>
      </c>
      <c r="BC24" s="16">
        <f>SUMIFS('2_stopień'!$U$8:$U$883,'2_stopień'!$R$8:$R$883,D24,'2_stopień'!$AA$8:$AA$883,"CKZ Opole")</f>
        <v>0</v>
      </c>
      <c r="BD24" s="16">
        <f>SUMIFS('2_stopień'!$V$8:$V$883,'2_stopień'!$R$8:$R$883,D24,'2_stopień'!$AA$8:$AA$883,"CKZ Opole")</f>
        <v>0</v>
      </c>
      <c r="BE24" s="16">
        <f>SUMIFS('2_stopień'!$U$8:$U$883,'2_stopień'!$R$8:$R$883,D24,'2_stopień'!$AA$8:$AA$883,"CKZ Chojnów")</f>
        <v>0</v>
      </c>
      <c r="BF24" s="16">
        <f>SUMIFS('2_stopień'!$V$8:$V$883,'2_stopień'!$R$8:$R$883,D24,'2_stopień'!$AA$8:$AA$883,"CKZ Chojnów")</f>
        <v>0</v>
      </c>
      <c r="BG24" s="16">
        <f>SUMIFS('2_stopień'!$U$8:$U$883,'2_stopień'!$R$8:$R$883,D24,'2_stopień'!$AA$8:$AA$883,"CKZ Nowy Targ")</f>
        <v>0</v>
      </c>
      <c r="BH24" s="16">
        <f>SUMIFS('2_stopień'!$V$8:$V$883,'2_stopień'!$R$8:$R$883,D24,'2_stopień'!$AA$8:$AA$883,"CKZ Nowy Targ")</f>
        <v>0</v>
      </c>
      <c r="BI24" s="16">
        <f>SUMIFS('2_stopień'!$U$8:$U$883,'2_stopień'!$R$8:$R$883,D24,'2_stopień'!$AA$8:$AA$883,"CKZ Gniezno")</f>
        <v>0</v>
      </c>
      <c r="BJ24" s="16">
        <f>SUMIFS('2_stopień'!$V$8:$V$883,'2_stopień'!$R$8:$R$883,D24,'2_stopień'!$AA$8:$AA$883,"CKZ Gniezno")</f>
        <v>0</v>
      </c>
      <c r="BK24" s="16">
        <f>SUMIFS('2_stopień'!$U$8:$U$883,'2_stopień'!$R$8:$R$883,D24,'2_stopień'!$AA$8:$AA$883,"konsultacje szkoła")</f>
        <v>0</v>
      </c>
      <c r="BL24" s="222">
        <f t="shared" si="0"/>
        <v>2</v>
      </c>
      <c r="BM24" s="219">
        <f t="shared" si="1"/>
        <v>0</v>
      </c>
    </row>
    <row r="25" spans="2:65">
      <c r="B25" s="17" t="s">
        <v>497</v>
      </c>
      <c r="C25" s="18">
        <v>813134</v>
      </c>
      <c r="D25" s="18" t="s">
        <v>466</v>
      </c>
      <c r="E25" s="17" t="s">
        <v>587</v>
      </c>
      <c r="F25" s="360">
        <f>SUMIF('2_stopień'!R$8:R$883,D25,'2_stopień'!U$8:U$885)</f>
        <v>3</v>
      </c>
      <c r="G25" s="16">
        <f>SUMIFS('2_stopień'!$U$8:$U$883,'2_stopień'!$R$8:$R$883,D25,'2_stopień'!$AA$8:$AA$883,"CKZ Bielawa")</f>
        <v>0</v>
      </c>
      <c r="H25" s="16">
        <f>SUMIFS('2_stopień'!$V$8:$V$883,'2_stopień'!$R$8:$R$883,D25,'2_stopień'!$AA$8:$AA$883,"CKZ Bielawa")</f>
        <v>0</v>
      </c>
      <c r="I25" s="16">
        <f>SUMIFS('2_stopień'!$U$8:$U$883,'2_stopień'!$R$8:$R$883,D25,'2_stopień'!$AA$8:$AA$883,"GCKZ Głogów")</f>
        <v>0</v>
      </c>
      <c r="J25" s="16">
        <f>SUMIFS('2_stopień'!$V$8:$V$883,'2_stopień'!$R$8:$R$883,D25,'2_stopień'!$AA$8:$AA$883,"GCKZ Głogów")</f>
        <v>0</v>
      </c>
      <c r="K25" s="16">
        <f>SUMIFS('2_stopień'!$U$8:$U$883,'2_stopień'!$R$8:$R$883,D25,'2_stopień'!$AA$8:$AA$883,"CKZ Jawor")</f>
        <v>0</v>
      </c>
      <c r="L25" s="16">
        <f>SUMIFS('2_stopień'!$V$8:$V$883,'2_stopień'!$R$8:$R$883,D25,'2_stopień'!$AA$8:$AA$883,"CKZ Jawor")</f>
        <v>0</v>
      </c>
      <c r="M25" s="16">
        <f>SUMIFS('2_stopień'!$U$8:$U$883,'2_stopień'!$R$8:$R$883,D25,'2_stopień'!$AA$8:$AA$883,"ZSM Głubczyce")</f>
        <v>0</v>
      </c>
      <c r="N25" s="16">
        <f>SUMIFS('2_stopień'!$V$8:$V$883,'2_stopień'!$R$8:$R$883,D25,'2_stopień'!$AA$8:$AA$883,"ZSM Głubczyce")</f>
        <v>0</v>
      </c>
      <c r="O25" s="16">
        <f>SUMIFS('2_stopień'!$U$8:$U$883,'2_stopień'!$R$8:$R$883,D25,'2_stopień'!$AA$8:$AA$883,"CKZ Kłodzko")</f>
        <v>0</v>
      </c>
      <c r="P25" s="16">
        <f>SUMIFS('2_stopień'!$V$8:$V$883,'2_stopień'!$R$8:$R$883,D25,'2_stopień'!$AA$8:$AA$883,"CKZ Kłodzko")</f>
        <v>0</v>
      </c>
      <c r="Q25" s="16">
        <f>SUMIFS('2_stopień'!$U$8:$U$883,'2_stopień'!$R$8:$R$883,D25,'2_stopień'!$AA$8:$AA$883,"CKZ Legnica")</f>
        <v>0</v>
      </c>
      <c r="R25" s="16">
        <f>SUMIFS('2_stopień'!$V$8:$V$883,'2_stopień'!$R$8:$R$883,D25,'2_stopień'!$AA$8:$AA$883,"CKZ Legnica")</f>
        <v>0</v>
      </c>
      <c r="S25" s="16">
        <f>SUMIFS('2_stopień'!$U$8:$U$883,'2_stopień'!$R$8:$R$883,D25,'2_stopień'!$AA$8:$AA$883,"CKZ Oleśnica")</f>
        <v>0</v>
      </c>
      <c r="T25" s="16">
        <f>SUMIFS('2_stopień'!$V$8:$V$883,'2_stopień'!$R$8:$R$883,D25,'2_stopień'!$AA$8:$AA$883,"CKZ Oleśnica")</f>
        <v>0</v>
      </c>
      <c r="U25" s="16">
        <f>SUMIFS('2_stopień'!$U$8:$U$883,'2_stopień'!$R$8:$R$883,D25,'2_stopień'!$AA$8:$AA$883,"CKZ Świdnica")</f>
        <v>0</v>
      </c>
      <c r="V25" s="16">
        <f>SUMIFS('2_stopień'!$V$8:$V$883,'2_stopień'!$R$8:$R$883,D25,'2_stopień'!$AA$8:$AA$883,"CKZ Świdnica")</f>
        <v>0</v>
      </c>
      <c r="W25" s="16">
        <f>SUMIFS('2_stopień'!$U$8:$U$883,'2_stopień'!$R$8:$R$883,D25,'2_stopień'!$AA$8:$AA$883,"CKZ Wołów")</f>
        <v>0</v>
      </c>
      <c r="X25" s="16">
        <f>SUMIFS('2_stopień'!$V$8:$V$883,'2_stopień'!$R$8:$R$883,D25,'2_stopień'!$AA$8:$AA$883,"CKZ Wołów")</f>
        <v>0</v>
      </c>
      <c r="Y25" s="16">
        <f>SUMIFS('2_stopień'!$U$8:$U$883,'2_stopień'!$R$8:$R$883,D25,'2_stopień'!$AA$8:$AA$883,"CKZ Ziębice")</f>
        <v>0</v>
      </c>
      <c r="Z25" s="16">
        <f>SUMIFS('2_stopień'!$V$8:$V$883,'2_stopień'!$R$8:$R$883,D25,'2_stopień'!$AA$8:$AA$883,"CKZ Ziębice")</f>
        <v>0</v>
      </c>
      <c r="AA25" s="16">
        <f>SUMIFS('2_stopień'!$U$8:$U$883,'2_stopień'!$R$8:$R$883,D25,'2_stopień'!$AA$8:$AA$883,"CKZ Dobrodzień")</f>
        <v>0</v>
      </c>
      <c r="AB25" s="16">
        <f>SUMIFS('2_stopień'!$V$8:$V$883,'2_stopień'!$R$8:$R$883,D25,'2_stopień'!$AA$8:$AA$883,"CKZ Dobrodzień")</f>
        <v>0</v>
      </c>
      <c r="AC25" s="16">
        <f>SUMIFS('2_stopień'!$U$8:$U$883,'2_stopień'!$R$8:$R$883,D25,'2_stopień'!$AA$8:$AA$883,"CKZ Kędzierzyn-Koźle")</f>
        <v>0</v>
      </c>
      <c r="AD25" s="16">
        <f>SUMIFS('2_stopień'!$V$8:$V$883,'2_stopień'!$R$8:$R$883,D25,'2_stopień'!$AA$8:$AA$883,"CKZ Kędzierzyn-Koźle")</f>
        <v>0</v>
      </c>
      <c r="AE25" s="16">
        <f>SUMIFS('2_stopień'!$U$8:$U$883,'2_stopień'!$R$8:$R$883,D25,'2_stopień'!$AA$8:$AA$883,"CKZ Dębica")</f>
        <v>0</v>
      </c>
      <c r="AF25" s="16">
        <f>SUMIFS('2_stopień'!$V$8:$V$883,'2_stopień'!$R$8:$R$883,D25,'2_stopień'!$AA$8:$AA$883,"CKZ Dębica")</f>
        <v>0</v>
      </c>
      <c r="AG25" s="16">
        <f>SUMIFS('2_stopień'!$U$8:$U$883,'2_stopień'!$R$8:$R$883,D25,'2_stopień'!$AA$8:$AA$883,"ZSET Rakowice Wielkie")</f>
        <v>0</v>
      </c>
      <c r="AH25" s="16">
        <f>SUMIFS('2_stopień'!$V$8:$V$883,'2_stopień'!$R$8:$R$883,D25,'2_stopień'!$AA$8:$AA$883,"ZSET Rakowice Wielkie")</f>
        <v>0</v>
      </c>
      <c r="AI25" s="16">
        <f>SUMIFS('2_stopień'!$U$8:$U$883,'2_stopień'!$R$8:$R$883,D25,'2_stopień'!$AA$8:$AA$883,"CKZ Krotoszyn")</f>
        <v>0</v>
      </c>
      <c r="AJ25" s="16">
        <f>SUMIFS('2_stopień'!$V$8:$V$883,'2_stopień'!$R$8:$R$883,D25,'2_stopień'!$AA$8:$AA$883,"CKZ Krotoszyn")</f>
        <v>0</v>
      </c>
      <c r="AK25" s="16">
        <f>SUMIFS('2_stopień'!$U$8:$U$883,'2_stopień'!$R$8:$R$883,D25,'2_stopień'!$AA$8:$AA$883,"CKZ Olkusz")</f>
        <v>0</v>
      </c>
      <c r="AL25" s="16">
        <f>SUMIFS('2_stopień'!$V$8:$V$883,'2_stopień'!$R$8:$R$883,D25,'2_stopień'!$AA$8:$AA$883,"CKZ Olkusz")</f>
        <v>0</v>
      </c>
      <c r="AM25" s="16">
        <f>SUMIFS('2_stopień'!$U$8:$U$883,'2_stopień'!$R$8:$R$883,D25,'2_stopień'!$AA$8:$AA$883,"CKZ Wschowa")</f>
        <v>0</v>
      </c>
      <c r="AN25" s="16">
        <f>SUMIFS('2_stopień'!$V$8:$V$883,'2_stopień'!$R$8:$R$883,D25,'2_stopień'!$AA$8:$AA$883,"CKZ Wschowa")</f>
        <v>0</v>
      </c>
      <c r="AO25" s="16">
        <f>SUMIFS('2_stopień'!$U$8:$U$883,'2_stopień'!$R$8:$R$883,D25,'2_stopień'!$AA$8:$AA$883,"CKZ Zielona Góra")</f>
        <v>3</v>
      </c>
      <c r="AP25" s="16">
        <f>SUMIFS('2_stopień'!$V$8:$V$883,'2_stopień'!$R$8:$R$883,D25,'2_stopień'!$AA$8:$AA$883,"CKZ Zielona Góra")</f>
        <v>0</v>
      </c>
      <c r="AQ25" s="16">
        <f>SUMIFS('2_stopień'!$U$8:$U$883,'2_stopień'!$R$8:$R$883,D25,'2_stopień'!$AA$8:$AA$883,"Rzemieślnicza Wałbrzych")</f>
        <v>0</v>
      </c>
      <c r="AR25" s="16">
        <f>SUMIFS('2_stopień'!$V$8:$V$883,'2_stopień'!$R$8:$R$883,D25,'2_stopień'!$AA$8:$AA$883,"Rzemieślnicza Wałbrzych")</f>
        <v>0</v>
      </c>
      <c r="AS25" s="16">
        <f>SUMIFS('2_stopień'!$U$8:$U$883,'2_stopień'!$R$8:$R$883,D25,'2_stopień'!$AA$8:$AA$883,"CKZ Mosina")</f>
        <v>0</v>
      </c>
      <c r="AT25" s="16">
        <f>SUMIFS('2_stopień'!$V$8:$V$883,'2_stopień'!$R$8:$R$883,D25,'2_stopień'!$AA$8:$AA$883,"CKZ Mosina")</f>
        <v>0</v>
      </c>
      <c r="AU25" s="16">
        <f>SUMIFS('2_stopień'!$U$8:$U$883,'2_stopień'!$R$8:$R$883,D25,'2_stopień'!$AA$8:$AA$883,"Cech Opole")</f>
        <v>0</v>
      </c>
      <c r="AV25" s="16">
        <f>SUMIFS('2_stopień'!$V$8:$V$883,'2_stopień'!$R$8:$R$883,D25,'2_stopień'!$AA$8:$AA$883,"Cech Opole")</f>
        <v>0</v>
      </c>
      <c r="AW25" s="16">
        <f>SUMIFS('2_stopień'!$U$8:$U$883,'2_stopień'!$R$8:$R$883,D25,'2_stopień'!$AA$8:$AA$883,"TOYOTA")</f>
        <v>0</v>
      </c>
      <c r="AX25" s="16">
        <f>SUMIFS('2_stopień'!$V$8:$V$883,'2_stopień'!$R$8:$R$883,D25,'2_stopień'!$AA$8:$AA$883,"TOYOTA")</f>
        <v>0</v>
      </c>
      <c r="AY25" s="16">
        <f>SUMIFS('2_stopień'!$U$8:$U$883,'2_stopień'!$R$8:$R$883,D25,'2_stopień'!$AA$8:$AA$883,"CKZ Wrocław")</f>
        <v>0</v>
      </c>
      <c r="AZ25" s="16">
        <f>SUMIFS('2_stopień'!$V$8:$V$883,'2_stopień'!$R$8:$R$883,D25,'2_stopień'!$AA$8:$AA$883,"CKZ Wrocław")</f>
        <v>0</v>
      </c>
      <c r="BA25" s="16">
        <f>SUMIFS('2_stopień'!$U$8:$U$883,'2_stopień'!$R$8:$R$883,D25,'2_stopień'!$AA$8:$AA$883,"CKZ Gliwice")</f>
        <v>0</v>
      </c>
      <c r="BB25" s="16">
        <f>SUMIFS('2_stopień'!$V$8:$V$883,'2_stopień'!$R$8:$R$883,D25,'2_stopień'!$AA$8:$AA$883,"CKZ Gliwice")</f>
        <v>0</v>
      </c>
      <c r="BC25" s="16">
        <f>SUMIFS('2_stopień'!$U$8:$U$883,'2_stopień'!$R$8:$R$883,D25,'2_stopień'!$AA$8:$AA$883,"CKZ Opole")</f>
        <v>0</v>
      </c>
      <c r="BD25" s="16">
        <f>SUMIFS('2_stopień'!$V$8:$V$883,'2_stopień'!$R$8:$R$883,D25,'2_stopień'!$AA$8:$AA$883,"CKZ Opole")</f>
        <v>0</v>
      </c>
      <c r="BE25" s="16">
        <f>SUMIFS('2_stopień'!$U$8:$U$883,'2_stopień'!$R$8:$R$883,D25,'2_stopień'!$AA$8:$AA$883,"CKZ Chojnów")</f>
        <v>0</v>
      </c>
      <c r="BF25" s="16">
        <f>SUMIFS('2_stopień'!$V$8:$V$883,'2_stopień'!$R$8:$R$883,D25,'2_stopień'!$AA$8:$AA$883,"CKZ Chojnów")</f>
        <v>0</v>
      </c>
      <c r="BG25" s="16">
        <f>SUMIFS('2_stopień'!$U$8:$U$883,'2_stopień'!$R$8:$R$883,D25,'2_stopień'!$AA$8:$AA$883,"CKZ Nowy Targ")</f>
        <v>0</v>
      </c>
      <c r="BH25" s="16">
        <f>SUMIFS('2_stopień'!$V$8:$V$883,'2_stopień'!$R$8:$R$883,D25,'2_stopień'!$AA$8:$AA$883,"CKZ Nowy Targ")</f>
        <v>0</v>
      </c>
      <c r="BI25" s="16">
        <f>SUMIFS('2_stopień'!$U$8:$U$883,'2_stopień'!$R$8:$R$883,D25,'2_stopień'!$AA$8:$AA$883,"CKZ Gniezno")</f>
        <v>0</v>
      </c>
      <c r="BJ25" s="16">
        <f>SUMIFS('2_stopień'!$V$8:$V$883,'2_stopień'!$R$8:$R$883,D25,'2_stopień'!$AA$8:$AA$883,"CKZ Gniezno")</f>
        <v>0</v>
      </c>
      <c r="BK25" s="16">
        <f>SUMIFS('2_stopień'!$U$8:$U$883,'2_stopień'!$R$8:$R$883,D25,'2_stopień'!$AA$8:$AA$883,"konsultacje szkoła")</f>
        <v>0</v>
      </c>
      <c r="BL25" s="222">
        <f t="shared" si="0"/>
        <v>3</v>
      </c>
      <c r="BM25" s="219">
        <f t="shared" si="1"/>
        <v>0</v>
      </c>
    </row>
    <row r="26" spans="2:65" hidden="1">
      <c r="B26" s="17" t="s">
        <v>498</v>
      </c>
      <c r="C26" s="18">
        <v>731702</v>
      </c>
      <c r="D26" s="18" t="s">
        <v>589</v>
      </c>
      <c r="E26" s="17" t="s">
        <v>588</v>
      </c>
      <c r="F26" s="360">
        <f>SUMIF('2_stopień'!R$8:R$883,D26,'2_stopień'!U$8:U$885)</f>
        <v>0</v>
      </c>
      <c r="G26" s="16">
        <f>SUMIFS('2_stopień'!$U$8:$U$883,'2_stopień'!$R$8:$R$883,D26,'2_stopień'!$AA$8:$AA$883,"CKZ Bielawa")</f>
        <v>0</v>
      </c>
      <c r="H26" s="16">
        <f>SUMIFS('2_stopień'!$V$8:$V$883,'2_stopień'!$R$8:$R$883,D26,'2_stopień'!$AA$8:$AA$883,"CKZ Bielawa")</f>
        <v>0</v>
      </c>
      <c r="I26" s="16">
        <f>SUMIFS('2_stopień'!$U$8:$U$883,'2_stopień'!$R$8:$R$883,D26,'2_stopień'!$AA$8:$AA$883,"GCKZ Głogów")</f>
        <v>0</v>
      </c>
      <c r="J26" s="16">
        <f>SUMIFS('2_stopień'!$V$8:$V$883,'2_stopień'!$R$8:$R$883,D26,'2_stopień'!$AA$8:$AA$883,"GCKZ Głogów")</f>
        <v>0</v>
      </c>
      <c r="K26" s="16">
        <f>SUMIFS('2_stopień'!$U$8:$U$883,'2_stopień'!$R$8:$R$883,D26,'2_stopień'!$AA$8:$AA$883,"CKZ Jawor")</f>
        <v>0</v>
      </c>
      <c r="L26" s="16">
        <f>SUMIFS('2_stopień'!$V$8:$V$883,'2_stopień'!$R$8:$R$883,D26,'2_stopień'!$AA$8:$AA$883,"CKZ Jawor")</f>
        <v>0</v>
      </c>
      <c r="M26" s="16">
        <f>SUMIFS('2_stopień'!$U$8:$U$883,'2_stopień'!$R$8:$R$883,D26,'2_stopień'!$AA$8:$AA$883,"ZSM Głubczyce")</f>
        <v>0</v>
      </c>
      <c r="N26" s="16">
        <f>SUMIFS('2_stopień'!$V$8:$V$883,'2_stopień'!$R$8:$R$883,D26,'2_stopień'!$AA$8:$AA$883,"ZSM Głubczyce")</f>
        <v>0</v>
      </c>
      <c r="O26" s="16">
        <f>SUMIFS('2_stopień'!$U$8:$U$883,'2_stopień'!$R$8:$R$883,D26,'2_stopień'!$AA$8:$AA$883,"CKZ Kłodzko")</f>
        <v>0</v>
      </c>
      <c r="P26" s="16">
        <f>SUMIFS('2_stopień'!$V$8:$V$883,'2_stopień'!$R$8:$R$883,D26,'2_stopień'!$AA$8:$AA$883,"CKZ Kłodzko")</f>
        <v>0</v>
      </c>
      <c r="Q26" s="16">
        <f>SUMIFS('2_stopień'!$U$8:$U$883,'2_stopień'!$R$8:$R$883,D26,'2_stopień'!$AA$8:$AA$883,"CKZ Legnica")</f>
        <v>0</v>
      </c>
      <c r="R26" s="16">
        <f>SUMIFS('2_stopień'!$V$8:$V$883,'2_stopień'!$R$8:$R$883,D26,'2_stopień'!$AA$8:$AA$883,"CKZ Legnica")</f>
        <v>0</v>
      </c>
      <c r="S26" s="16">
        <f>SUMIFS('2_stopień'!$U$8:$U$883,'2_stopień'!$R$8:$R$883,D26,'2_stopień'!$AA$8:$AA$883,"CKZ Oleśnica")</f>
        <v>0</v>
      </c>
      <c r="T26" s="16">
        <f>SUMIFS('2_stopień'!$V$8:$V$883,'2_stopień'!$R$8:$R$883,D26,'2_stopień'!$AA$8:$AA$883,"CKZ Oleśnica")</f>
        <v>0</v>
      </c>
      <c r="U26" s="16">
        <f>SUMIFS('2_stopień'!$U$8:$U$883,'2_stopień'!$R$8:$R$883,D26,'2_stopień'!$AA$8:$AA$883,"CKZ Świdnica")</f>
        <v>0</v>
      </c>
      <c r="V26" s="16">
        <f>SUMIFS('2_stopień'!$V$8:$V$883,'2_stopień'!$R$8:$R$883,D26,'2_stopień'!$AA$8:$AA$883,"CKZ Świdnica")</f>
        <v>0</v>
      </c>
      <c r="W26" s="16">
        <f>SUMIFS('2_stopień'!$U$8:$U$883,'2_stopień'!$R$8:$R$883,D26,'2_stopień'!$AA$8:$AA$883,"CKZ Wołów")</f>
        <v>0</v>
      </c>
      <c r="X26" s="16">
        <f>SUMIFS('2_stopień'!$V$8:$V$883,'2_stopień'!$R$8:$R$883,D26,'2_stopień'!$AA$8:$AA$883,"CKZ Wołów")</f>
        <v>0</v>
      </c>
      <c r="Y26" s="16">
        <f>SUMIFS('2_stopień'!$U$8:$U$883,'2_stopień'!$R$8:$R$883,D26,'2_stopień'!$AA$8:$AA$883,"CKZ Ziębice")</f>
        <v>0</v>
      </c>
      <c r="Z26" s="16">
        <f>SUMIFS('2_stopień'!$V$8:$V$883,'2_stopień'!$R$8:$R$883,D26,'2_stopień'!$AA$8:$AA$883,"CKZ Ziębice")</f>
        <v>0</v>
      </c>
      <c r="AA26" s="16">
        <f>SUMIFS('2_stopień'!$U$8:$U$883,'2_stopień'!$R$8:$R$883,D26,'2_stopień'!$AA$8:$AA$883,"CKZ Dobrodzień")</f>
        <v>0</v>
      </c>
      <c r="AB26" s="16">
        <f>SUMIFS('2_stopień'!$V$8:$V$883,'2_stopień'!$R$8:$R$883,D26,'2_stopień'!$AA$8:$AA$883,"CKZ Dobrodzień")</f>
        <v>0</v>
      </c>
      <c r="AC26" s="16">
        <f>SUMIFS('2_stopień'!$U$8:$U$883,'2_stopień'!$R$8:$R$883,D26,'2_stopień'!$AA$8:$AA$883,"CKZ Kędzierzyn-Koźle")</f>
        <v>0</v>
      </c>
      <c r="AD26" s="16">
        <f>SUMIFS('2_stopień'!$V$8:$V$883,'2_stopień'!$R$8:$R$883,D26,'2_stopień'!$AA$8:$AA$883,"CKZ Kędzierzyn-Koźle")</f>
        <v>0</v>
      </c>
      <c r="AE26" s="16">
        <f>SUMIFS('2_stopień'!$U$8:$U$883,'2_stopień'!$R$8:$R$883,D26,'2_stopień'!$AA$8:$AA$883,"CKZ Dębica")</f>
        <v>0</v>
      </c>
      <c r="AF26" s="16">
        <f>SUMIFS('2_stopień'!$V$8:$V$883,'2_stopień'!$R$8:$R$883,D26,'2_stopień'!$AA$8:$AA$883,"CKZ Dębica")</f>
        <v>0</v>
      </c>
      <c r="AG26" s="16">
        <f>SUMIFS('2_stopień'!$U$8:$U$883,'2_stopień'!$R$8:$R$883,D26,'2_stopień'!$AA$8:$AA$883,"ZSET Rakowice Wielkie")</f>
        <v>0</v>
      </c>
      <c r="AH26" s="16">
        <f>SUMIFS('2_stopień'!$V$8:$V$883,'2_stopień'!$R$8:$R$883,D26,'2_stopień'!$AA$8:$AA$883,"ZSET Rakowice Wielkie")</f>
        <v>0</v>
      </c>
      <c r="AI26" s="16">
        <f>SUMIFS('2_stopień'!$U$8:$U$883,'2_stopień'!$R$8:$R$883,D26,'2_stopień'!$AA$8:$AA$883,"CKZ Krotoszyn")</f>
        <v>0</v>
      </c>
      <c r="AJ26" s="16">
        <f>SUMIFS('2_stopień'!$V$8:$V$883,'2_stopień'!$R$8:$R$883,D26,'2_stopień'!$AA$8:$AA$883,"CKZ Krotoszyn")</f>
        <v>0</v>
      </c>
      <c r="AK26" s="16">
        <f>SUMIFS('2_stopień'!$U$8:$U$883,'2_stopień'!$R$8:$R$883,D26,'2_stopień'!$AA$8:$AA$883,"CKZ Olkusz")</f>
        <v>0</v>
      </c>
      <c r="AL26" s="16">
        <f>SUMIFS('2_stopień'!$V$8:$V$883,'2_stopień'!$R$8:$R$883,D26,'2_stopień'!$AA$8:$AA$883,"CKZ Olkusz")</f>
        <v>0</v>
      </c>
      <c r="AM26" s="16">
        <f>SUMIFS('2_stopień'!$U$8:$U$883,'2_stopień'!$R$8:$R$883,D26,'2_stopień'!$AA$8:$AA$883,"CKZ Wschowa")</f>
        <v>0</v>
      </c>
      <c r="AN26" s="16">
        <f>SUMIFS('2_stopień'!$V$8:$V$883,'2_stopień'!$R$8:$R$883,D26,'2_stopień'!$AA$8:$AA$883,"CKZ Wschowa")</f>
        <v>0</v>
      </c>
      <c r="AO26" s="16">
        <f>SUMIFS('2_stopień'!$U$8:$U$883,'2_stopień'!$R$8:$R$883,D26,'2_stopień'!$AA$8:$AA$883,"CKZ Zielona Góra")</f>
        <v>0</v>
      </c>
      <c r="AP26" s="16">
        <f>SUMIFS('2_stopień'!$V$8:$V$883,'2_stopień'!$R$8:$R$883,D26,'2_stopień'!$AA$8:$AA$883,"CKZ Zielona Góra")</f>
        <v>0</v>
      </c>
      <c r="AQ26" s="16">
        <f>SUMIFS('2_stopień'!$U$8:$U$883,'2_stopień'!$R$8:$R$883,D26,'2_stopień'!$AA$8:$AA$883,"Rzemieślnicza Wałbrzych")</f>
        <v>0</v>
      </c>
      <c r="AR26" s="16">
        <f>SUMIFS('2_stopień'!$V$8:$V$883,'2_stopień'!$R$8:$R$883,D26,'2_stopień'!$AA$8:$AA$883,"Rzemieślnicza Wałbrzych")</f>
        <v>0</v>
      </c>
      <c r="AS26" s="16">
        <f>SUMIFS('2_stopień'!$U$8:$U$883,'2_stopień'!$R$8:$R$883,D26,'2_stopień'!$AA$8:$AA$883,"CKZ Mosina")</f>
        <v>0</v>
      </c>
      <c r="AT26" s="16">
        <f>SUMIFS('2_stopień'!$V$8:$V$883,'2_stopień'!$R$8:$R$883,D26,'2_stopień'!$AA$8:$AA$883,"CKZ Mosina")</f>
        <v>0</v>
      </c>
      <c r="AU26" s="16">
        <f>SUMIFS('2_stopień'!$U$8:$U$883,'2_stopień'!$R$8:$R$883,D26,'2_stopień'!$AA$8:$AA$883,"Cech Opole")</f>
        <v>0</v>
      </c>
      <c r="AV26" s="16">
        <f>SUMIFS('2_stopień'!$V$8:$V$883,'2_stopień'!$R$8:$R$883,D26,'2_stopień'!$AA$8:$AA$883,"Cech Opole")</f>
        <v>0</v>
      </c>
      <c r="AW26" s="16">
        <f>SUMIFS('2_stopień'!$U$8:$U$883,'2_stopień'!$R$8:$R$883,D26,'2_stopień'!$AA$8:$AA$883,"TOYOTA")</f>
        <v>0</v>
      </c>
      <c r="AX26" s="16">
        <f>SUMIFS('2_stopień'!$V$8:$V$883,'2_stopień'!$R$8:$R$883,D26,'2_stopień'!$AA$8:$AA$883,"TOYOTA")</f>
        <v>0</v>
      </c>
      <c r="AY26" s="16">
        <f>SUMIFS('2_stopień'!$U$8:$U$883,'2_stopień'!$R$8:$R$883,D26,'2_stopień'!$AA$8:$AA$883,"CKZ Wrocław")</f>
        <v>0</v>
      </c>
      <c r="AZ26" s="16">
        <f>SUMIFS('2_stopień'!$V$8:$V$883,'2_stopień'!$R$8:$R$883,D26,'2_stopień'!$AA$8:$AA$883,"CKZ Wrocław")</f>
        <v>0</v>
      </c>
      <c r="BA26" s="16">
        <f>SUMIFS('2_stopień'!$U$8:$U$883,'2_stopień'!$R$8:$R$883,D26,'2_stopień'!$AA$8:$AA$883,"CKZ Gliwice")</f>
        <v>0</v>
      </c>
      <c r="BB26" s="16">
        <f>SUMIFS('2_stopień'!$V$8:$V$883,'2_stopień'!$R$8:$R$883,D26,'2_stopień'!$AA$8:$AA$883,"CKZ Gliwice")</f>
        <v>0</v>
      </c>
      <c r="BC26" s="16">
        <f>SUMIFS('2_stopień'!$U$8:$U$883,'2_stopień'!$R$8:$R$883,D26,'2_stopień'!$AA$8:$AA$883,"CKZ Opole")</f>
        <v>0</v>
      </c>
      <c r="BD26" s="16">
        <f>SUMIFS('2_stopień'!$V$8:$V$883,'2_stopień'!$R$8:$R$883,D26,'2_stopień'!$AA$8:$AA$883,"CKZ Opole")</f>
        <v>0</v>
      </c>
      <c r="BE26" s="16">
        <f>SUMIFS('2_stopień'!$U$8:$U$883,'2_stopień'!$R$8:$R$883,D26,'2_stopień'!$AA$8:$AA$883,"CKZ Chojnów")</f>
        <v>0</v>
      </c>
      <c r="BF26" s="16">
        <f>SUMIFS('2_stopień'!$V$8:$V$883,'2_stopień'!$R$8:$R$883,D26,'2_stopień'!$AA$8:$AA$883,"CKZ Chojnów")</f>
        <v>0</v>
      </c>
      <c r="BG26" s="16">
        <f>SUMIFS('2_stopień'!$U$8:$U$883,'2_stopień'!$R$8:$R$883,D26,'2_stopień'!$AA$8:$AA$883,"CKZ Nowy Targ")</f>
        <v>0</v>
      </c>
      <c r="BH26" s="16">
        <f>SUMIFS('2_stopień'!$V$8:$V$883,'2_stopień'!$R$8:$R$883,D26,'2_stopień'!$AA$8:$AA$883,"CKZ Nowy Targ")</f>
        <v>0</v>
      </c>
      <c r="BI26" s="16">
        <f>SUMIFS('2_stopień'!$U$8:$U$883,'2_stopień'!$R$8:$R$883,D26,'2_stopień'!$AA$8:$AA$883,"CKZ Gniezno")</f>
        <v>0</v>
      </c>
      <c r="BJ26" s="16">
        <f>SUMIFS('2_stopień'!$V$8:$V$883,'2_stopień'!$R$8:$R$883,D26,'2_stopień'!$AA$8:$AA$883,"CKZ Gniezno")</f>
        <v>0</v>
      </c>
      <c r="BK26" s="16">
        <f>SUMIFS('2_stopień'!$U$8:$U$883,'2_stopień'!$R$8:$R$883,D26,'2_stopień'!$AA$8:$AA$883,"konsultacje szkoła")</f>
        <v>0</v>
      </c>
      <c r="BL26" s="222">
        <f t="shared" si="0"/>
        <v>0</v>
      </c>
      <c r="BM26" s="219">
        <f t="shared" si="1"/>
        <v>0</v>
      </c>
    </row>
    <row r="27" spans="2:65" hidden="1">
      <c r="B27" s="17" t="s">
        <v>499</v>
      </c>
      <c r="C27" s="18">
        <v>817212</v>
      </c>
      <c r="D27" s="18" t="s">
        <v>591</v>
      </c>
      <c r="E27" s="17" t="s">
        <v>590</v>
      </c>
      <c r="F27" s="360">
        <f>SUMIF('2_stopień'!R$8:R$883,D27,'2_stopień'!U$8:U$885)</f>
        <v>0</v>
      </c>
      <c r="G27" s="16">
        <f>SUMIFS('2_stopień'!$U$8:$U$883,'2_stopień'!$R$8:$R$883,D27,'2_stopień'!$AA$8:$AA$883,"CKZ Bielawa")</f>
        <v>0</v>
      </c>
      <c r="H27" s="16">
        <f>SUMIFS('2_stopień'!$V$8:$V$883,'2_stopień'!$R$8:$R$883,D27,'2_stopień'!$AA$8:$AA$883,"CKZ Bielawa")</f>
        <v>0</v>
      </c>
      <c r="I27" s="16">
        <f>SUMIFS('2_stopień'!$U$8:$U$883,'2_stopień'!$R$8:$R$883,D27,'2_stopień'!$AA$8:$AA$883,"GCKZ Głogów")</f>
        <v>0</v>
      </c>
      <c r="J27" s="16">
        <f>SUMIFS('2_stopień'!$V$8:$V$883,'2_stopień'!$R$8:$R$883,D27,'2_stopień'!$AA$8:$AA$883,"GCKZ Głogów")</f>
        <v>0</v>
      </c>
      <c r="K27" s="16">
        <f>SUMIFS('2_stopień'!$U$8:$U$883,'2_stopień'!$R$8:$R$883,D27,'2_stopień'!$AA$8:$AA$883,"CKZ Jawor")</f>
        <v>0</v>
      </c>
      <c r="L27" s="16">
        <f>SUMIFS('2_stopień'!$V$8:$V$883,'2_stopień'!$R$8:$R$883,D27,'2_stopień'!$AA$8:$AA$883,"CKZ Jawor")</f>
        <v>0</v>
      </c>
      <c r="M27" s="16">
        <f>SUMIFS('2_stopień'!$U$8:$U$883,'2_stopień'!$R$8:$R$883,D27,'2_stopień'!$AA$8:$AA$883,"ZSM Głubczyce")</f>
        <v>0</v>
      </c>
      <c r="N27" s="16">
        <f>SUMIFS('2_stopień'!$V$8:$V$883,'2_stopień'!$R$8:$R$883,D27,'2_stopień'!$AA$8:$AA$883,"ZSM Głubczyce")</f>
        <v>0</v>
      </c>
      <c r="O27" s="16">
        <f>SUMIFS('2_stopień'!$U$8:$U$883,'2_stopień'!$R$8:$R$883,D27,'2_stopień'!$AA$8:$AA$883,"CKZ Kłodzko")</f>
        <v>0</v>
      </c>
      <c r="P27" s="16">
        <f>SUMIFS('2_stopień'!$V$8:$V$883,'2_stopień'!$R$8:$R$883,D27,'2_stopień'!$AA$8:$AA$883,"CKZ Kłodzko")</f>
        <v>0</v>
      </c>
      <c r="Q27" s="16">
        <f>SUMIFS('2_stopień'!$U$8:$U$883,'2_stopień'!$R$8:$R$883,D27,'2_stopień'!$AA$8:$AA$883,"CKZ Legnica")</f>
        <v>0</v>
      </c>
      <c r="R27" s="16">
        <f>SUMIFS('2_stopień'!$V$8:$V$883,'2_stopień'!$R$8:$R$883,D27,'2_stopień'!$AA$8:$AA$883,"CKZ Legnica")</f>
        <v>0</v>
      </c>
      <c r="S27" s="16">
        <f>SUMIFS('2_stopień'!$U$8:$U$883,'2_stopień'!$R$8:$R$883,D27,'2_stopień'!$AA$8:$AA$883,"CKZ Oleśnica")</f>
        <v>0</v>
      </c>
      <c r="T27" s="16">
        <f>SUMIFS('2_stopień'!$V$8:$V$883,'2_stopień'!$R$8:$R$883,D27,'2_stopień'!$AA$8:$AA$883,"CKZ Oleśnica")</f>
        <v>0</v>
      </c>
      <c r="U27" s="16">
        <f>SUMIFS('2_stopień'!$U$8:$U$883,'2_stopień'!$R$8:$R$883,D27,'2_stopień'!$AA$8:$AA$883,"CKZ Świdnica")</f>
        <v>0</v>
      </c>
      <c r="V27" s="16">
        <f>SUMIFS('2_stopień'!$V$8:$V$883,'2_stopień'!$R$8:$R$883,D27,'2_stopień'!$AA$8:$AA$883,"CKZ Świdnica")</f>
        <v>0</v>
      </c>
      <c r="W27" s="16">
        <f>SUMIFS('2_stopień'!$U$8:$U$883,'2_stopień'!$R$8:$R$883,D27,'2_stopień'!$AA$8:$AA$883,"CKZ Wołów")</f>
        <v>0</v>
      </c>
      <c r="X27" s="16">
        <f>SUMIFS('2_stopień'!$V$8:$V$883,'2_stopień'!$R$8:$R$883,D27,'2_stopień'!$AA$8:$AA$883,"CKZ Wołów")</f>
        <v>0</v>
      </c>
      <c r="Y27" s="16">
        <f>SUMIFS('2_stopień'!$U$8:$U$883,'2_stopień'!$R$8:$R$883,D27,'2_stopień'!$AA$8:$AA$883,"CKZ Ziębice")</f>
        <v>0</v>
      </c>
      <c r="Z27" s="16">
        <f>SUMIFS('2_stopień'!$V$8:$V$883,'2_stopień'!$R$8:$R$883,D27,'2_stopień'!$AA$8:$AA$883,"CKZ Ziębice")</f>
        <v>0</v>
      </c>
      <c r="AA27" s="16">
        <f>SUMIFS('2_stopień'!$U$8:$U$883,'2_stopień'!$R$8:$R$883,D27,'2_stopień'!$AA$8:$AA$883,"CKZ Dobrodzień")</f>
        <v>0</v>
      </c>
      <c r="AB27" s="16">
        <f>SUMIFS('2_stopień'!$V$8:$V$883,'2_stopień'!$R$8:$R$883,D27,'2_stopień'!$AA$8:$AA$883,"CKZ Dobrodzień")</f>
        <v>0</v>
      </c>
      <c r="AC27" s="16">
        <f>SUMIFS('2_stopień'!$U$8:$U$883,'2_stopień'!$R$8:$R$883,D27,'2_stopień'!$AA$8:$AA$883,"CKZ Kędzierzyn-Koźle")</f>
        <v>0</v>
      </c>
      <c r="AD27" s="16">
        <f>SUMIFS('2_stopień'!$V$8:$V$883,'2_stopień'!$R$8:$R$883,D27,'2_stopień'!$AA$8:$AA$883,"CKZ Kędzierzyn-Koźle")</f>
        <v>0</v>
      </c>
      <c r="AE27" s="16">
        <f>SUMIFS('2_stopień'!$U$8:$U$883,'2_stopień'!$R$8:$R$883,D27,'2_stopień'!$AA$8:$AA$883,"CKZ Dębica")</f>
        <v>0</v>
      </c>
      <c r="AF27" s="16">
        <f>SUMIFS('2_stopień'!$V$8:$V$883,'2_stopień'!$R$8:$R$883,D27,'2_stopień'!$AA$8:$AA$883,"CKZ Dębica")</f>
        <v>0</v>
      </c>
      <c r="AG27" s="16">
        <f>SUMIFS('2_stopień'!$U$8:$U$883,'2_stopień'!$R$8:$R$883,D27,'2_stopień'!$AA$8:$AA$883,"ZSET Rakowice Wielkie")</f>
        <v>0</v>
      </c>
      <c r="AH27" s="16">
        <f>SUMIFS('2_stopień'!$V$8:$V$883,'2_stopień'!$R$8:$R$883,D27,'2_stopień'!$AA$8:$AA$883,"ZSET Rakowice Wielkie")</f>
        <v>0</v>
      </c>
      <c r="AI27" s="16">
        <f>SUMIFS('2_stopień'!$U$8:$U$883,'2_stopień'!$R$8:$R$883,D27,'2_stopień'!$AA$8:$AA$883,"CKZ Krotoszyn")</f>
        <v>0</v>
      </c>
      <c r="AJ27" s="16">
        <f>SUMIFS('2_stopień'!$V$8:$V$883,'2_stopień'!$R$8:$R$883,D27,'2_stopień'!$AA$8:$AA$883,"CKZ Krotoszyn")</f>
        <v>0</v>
      </c>
      <c r="AK27" s="16">
        <f>SUMIFS('2_stopień'!$U$8:$U$883,'2_stopień'!$R$8:$R$883,D27,'2_stopień'!$AA$8:$AA$883,"CKZ Olkusz")</f>
        <v>0</v>
      </c>
      <c r="AL27" s="16">
        <f>SUMIFS('2_stopień'!$V$8:$V$883,'2_stopień'!$R$8:$R$883,D27,'2_stopień'!$AA$8:$AA$883,"CKZ Olkusz")</f>
        <v>0</v>
      </c>
      <c r="AM27" s="16">
        <f>SUMIFS('2_stopień'!$U$8:$U$883,'2_stopień'!$R$8:$R$883,D27,'2_stopień'!$AA$8:$AA$883,"CKZ Wschowa")</f>
        <v>0</v>
      </c>
      <c r="AN27" s="16">
        <f>SUMIFS('2_stopień'!$V$8:$V$883,'2_stopień'!$R$8:$R$883,D27,'2_stopień'!$AA$8:$AA$883,"CKZ Wschowa")</f>
        <v>0</v>
      </c>
      <c r="AO27" s="16">
        <f>SUMIFS('2_stopień'!$U$8:$U$883,'2_stopień'!$R$8:$R$883,D27,'2_stopień'!$AA$8:$AA$883,"CKZ Zielona Góra")</f>
        <v>0</v>
      </c>
      <c r="AP27" s="16">
        <f>SUMIFS('2_stopień'!$V$8:$V$883,'2_stopień'!$R$8:$R$883,D27,'2_stopień'!$AA$8:$AA$883,"CKZ Zielona Góra")</f>
        <v>0</v>
      </c>
      <c r="AQ27" s="16">
        <f>SUMIFS('2_stopień'!$U$8:$U$883,'2_stopień'!$R$8:$R$883,D27,'2_stopień'!$AA$8:$AA$883,"Rzemieślnicza Wałbrzych")</f>
        <v>0</v>
      </c>
      <c r="AR27" s="16">
        <f>SUMIFS('2_stopień'!$V$8:$V$883,'2_stopień'!$R$8:$R$883,D27,'2_stopień'!$AA$8:$AA$883,"Rzemieślnicza Wałbrzych")</f>
        <v>0</v>
      </c>
      <c r="AS27" s="16">
        <f>SUMIFS('2_stopień'!$U$8:$U$883,'2_stopień'!$R$8:$R$883,D27,'2_stopień'!$AA$8:$AA$883,"CKZ Mosina")</f>
        <v>0</v>
      </c>
      <c r="AT27" s="16">
        <f>SUMIFS('2_stopień'!$V$8:$V$883,'2_stopień'!$R$8:$R$883,D27,'2_stopień'!$AA$8:$AA$883,"CKZ Mosina")</f>
        <v>0</v>
      </c>
      <c r="AU27" s="16">
        <f>SUMIFS('2_stopień'!$U$8:$U$883,'2_stopień'!$R$8:$R$883,D27,'2_stopień'!$AA$8:$AA$883,"Cech Opole")</f>
        <v>0</v>
      </c>
      <c r="AV27" s="16">
        <f>SUMIFS('2_stopień'!$V$8:$V$883,'2_stopień'!$R$8:$R$883,D27,'2_stopień'!$AA$8:$AA$883,"Cech Opole")</f>
        <v>0</v>
      </c>
      <c r="AW27" s="16">
        <f>SUMIFS('2_stopień'!$U$8:$U$883,'2_stopień'!$R$8:$R$883,D27,'2_stopień'!$AA$8:$AA$883,"TOYOTA")</f>
        <v>0</v>
      </c>
      <c r="AX27" s="16">
        <f>SUMIFS('2_stopień'!$V$8:$V$883,'2_stopień'!$R$8:$R$883,D27,'2_stopień'!$AA$8:$AA$883,"TOYOTA")</f>
        <v>0</v>
      </c>
      <c r="AY27" s="16">
        <f>SUMIFS('2_stopień'!$U$8:$U$883,'2_stopień'!$R$8:$R$883,D27,'2_stopień'!$AA$8:$AA$883,"CKZ Wrocław")</f>
        <v>0</v>
      </c>
      <c r="AZ27" s="16">
        <f>SUMIFS('2_stopień'!$V$8:$V$883,'2_stopień'!$R$8:$R$883,D27,'2_stopień'!$AA$8:$AA$883,"CKZ Wrocław")</f>
        <v>0</v>
      </c>
      <c r="BA27" s="16">
        <f>SUMIFS('2_stopień'!$U$8:$U$883,'2_stopień'!$R$8:$R$883,D27,'2_stopień'!$AA$8:$AA$883,"CKZ Gliwice")</f>
        <v>0</v>
      </c>
      <c r="BB27" s="16">
        <f>SUMIFS('2_stopień'!$V$8:$V$883,'2_stopień'!$R$8:$R$883,D27,'2_stopień'!$AA$8:$AA$883,"CKZ Gliwice")</f>
        <v>0</v>
      </c>
      <c r="BC27" s="16">
        <f>SUMIFS('2_stopień'!$U$8:$U$883,'2_stopień'!$R$8:$R$883,D27,'2_stopień'!$AA$8:$AA$883,"CKZ Opole")</f>
        <v>0</v>
      </c>
      <c r="BD27" s="16">
        <f>SUMIFS('2_stopień'!$V$8:$V$883,'2_stopień'!$R$8:$R$883,D27,'2_stopień'!$AA$8:$AA$883,"CKZ Opole")</f>
        <v>0</v>
      </c>
      <c r="BE27" s="16">
        <f>SUMIFS('2_stopień'!$U$8:$U$883,'2_stopień'!$R$8:$R$883,D27,'2_stopień'!$AA$8:$AA$883,"CKZ Chojnów")</f>
        <v>0</v>
      </c>
      <c r="BF27" s="16">
        <f>SUMIFS('2_stopień'!$V$8:$V$883,'2_stopień'!$R$8:$R$883,D27,'2_stopień'!$AA$8:$AA$883,"CKZ Chojnów")</f>
        <v>0</v>
      </c>
      <c r="BG27" s="16">
        <f>SUMIFS('2_stopień'!$U$8:$U$883,'2_stopień'!$R$8:$R$883,D27,'2_stopień'!$AA$8:$AA$883,"CKZ Nowy Targ")</f>
        <v>0</v>
      </c>
      <c r="BH27" s="16">
        <f>SUMIFS('2_stopień'!$V$8:$V$883,'2_stopień'!$R$8:$R$883,D27,'2_stopień'!$AA$8:$AA$883,"CKZ Nowy Targ")</f>
        <v>0</v>
      </c>
      <c r="BI27" s="16">
        <f>SUMIFS('2_stopień'!$U$8:$U$883,'2_stopień'!$R$8:$R$883,D27,'2_stopień'!$AA$8:$AA$883,"CKZ Gniezno")</f>
        <v>0</v>
      </c>
      <c r="BJ27" s="16">
        <f>SUMIFS('2_stopień'!$V$8:$V$883,'2_stopień'!$R$8:$R$883,D27,'2_stopień'!$AA$8:$AA$883,"CKZ Gniezno")</f>
        <v>0</v>
      </c>
      <c r="BK27" s="16">
        <f>SUMIFS('2_stopień'!$U$8:$U$883,'2_stopień'!$R$8:$R$883,D27,'2_stopień'!$AA$8:$AA$883,"konsultacje szkoła")</f>
        <v>0</v>
      </c>
      <c r="BL27" s="222">
        <f t="shared" si="0"/>
        <v>0</v>
      </c>
      <c r="BM27" s="219">
        <f t="shared" si="1"/>
        <v>0</v>
      </c>
    </row>
    <row r="28" spans="2:65" hidden="1">
      <c r="B28" s="17" t="s">
        <v>500</v>
      </c>
      <c r="C28" s="18">
        <v>932918</v>
      </c>
      <c r="D28" s="18" t="s">
        <v>1009</v>
      </c>
      <c r="E28" s="17" t="s">
        <v>592</v>
      </c>
      <c r="F28" s="360">
        <f>SUMIF('2_stopień'!R$8:R$883,D28,'2_stopień'!U$8:U$885)</f>
        <v>0</v>
      </c>
      <c r="G28" s="16">
        <f>SUMIFS('2_stopień'!$U$8:$U$883,'2_stopień'!$R$8:$R$883,D28,'2_stopień'!$AA$8:$AA$883,"CKZ Bielawa")</f>
        <v>0</v>
      </c>
      <c r="H28" s="16">
        <f>SUMIFS('2_stopień'!$V$8:$V$883,'2_stopień'!$R$8:$R$883,D28,'2_stopień'!$AA$8:$AA$883,"CKZ Bielawa")</f>
        <v>0</v>
      </c>
      <c r="I28" s="16">
        <f>SUMIFS('2_stopień'!$U$8:$U$883,'2_stopień'!$R$8:$R$883,D28,'2_stopień'!$AA$8:$AA$883,"GCKZ Głogów")</f>
        <v>0</v>
      </c>
      <c r="J28" s="16">
        <f>SUMIFS('2_stopień'!$V$8:$V$883,'2_stopień'!$R$8:$R$883,D28,'2_stopień'!$AA$8:$AA$883,"GCKZ Głogów")</f>
        <v>0</v>
      </c>
      <c r="K28" s="16">
        <f>SUMIFS('2_stopień'!$U$8:$U$883,'2_stopień'!$R$8:$R$883,D28,'2_stopień'!$AA$8:$AA$883,"CKZ Jawor")</f>
        <v>0</v>
      </c>
      <c r="L28" s="16">
        <f>SUMIFS('2_stopień'!$V$8:$V$883,'2_stopień'!$R$8:$R$883,D28,'2_stopień'!$AA$8:$AA$883,"CKZ Jawor")</f>
        <v>0</v>
      </c>
      <c r="M28" s="16">
        <f>SUMIFS('2_stopień'!$U$8:$U$883,'2_stopień'!$R$8:$R$883,D28,'2_stopień'!$AA$8:$AA$883,"ZSM Głubczyce")</f>
        <v>0</v>
      </c>
      <c r="N28" s="16">
        <f>SUMIFS('2_stopień'!$V$8:$V$883,'2_stopień'!$R$8:$R$883,D28,'2_stopień'!$AA$8:$AA$883,"ZSM Głubczyce")</f>
        <v>0</v>
      </c>
      <c r="O28" s="16">
        <f>SUMIFS('2_stopień'!$U$8:$U$883,'2_stopień'!$R$8:$R$883,D28,'2_stopień'!$AA$8:$AA$883,"CKZ Kłodzko")</f>
        <v>0</v>
      </c>
      <c r="P28" s="16">
        <f>SUMIFS('2_stopień'!$V$8:$V$883,'2_stopień'!$R$8:$R$883,D28,'2_stopień'!$AA$8:$AA$883,"CKZ Kłodzko")</f>
        <v>0</v>
      </c>
      <c r="Q28" s="16">
        <f>SUMIFS('2_stopień'!$U$8:$U$883,'2_stopień'!$R$8:$R$883,D28,'2_stopień'!$AA$8:$AA$883,"CKZ Legnica")</f>
        <v>0</v>
      </c>
      <c r="R28" s="16">
        <f>SUMIFS('2_stopień'!$V$8:$V$883,'2_stopień'!$R$8:$R$883,D28,'2_stopień'!$AA$8:$AA$883,"CKZ Legnica")</f>
        <v>0</v>
      </c>
      <c r="S28" s="16">
        <f>SUMIFS('2_stopień'!$U$8:$U$883,'2_stopień'!$R$8:$R$883,D28,'2_stopień'!$AA$8:$AA$883,"CKZ Oleśnica")</f>
        <v>0</v>
      </c>
      <c r="T28" s="16">
        <f>SUMIFS('2_stopień'!$V$8:$V$883,'2_stopień'!$R$8:$R$883,D28,'2_stopień'!$AA$8:$AA$883,"CKZ Oleśnica")</f>
        <v>0</v>
      </c>
      <c r="U28" s="16">
        <f>SUMIFS('2_stopień'!$U$8:$U$883,'2_stopień'!$R$8:$R$883,D28,'2_stopień'!$AA$8:$AA$883,"CKZ Świdnica")</f>
        <v>0</v>
      </c>
      <c r="V28" s="16">
        <f>SUMIFS('2_stopień'!$V$8:$V$883,'2_stopień'!$R$8:$R$883,D28,'2_stopień'!$AA$8:$AA$883,"CKZ Świdnica")</f>
        <v>0</v>
      </c>
      <c r="W28" s="16">
        <f>SUMIFS('2_stopień'!$U$8:$U$883,'2_stopień'!$R$8:$R$883,D28,'2_stopień'!$AA$8:$AA$883,"CKZ Wołów")</f>
        <v>0</v>
      </c>
      <c r="X28" s="16">
        <f>SUMIFS('2_stopień'!$V$8:$V$883,'2_stopień'!$R$8:$R$883,D28,'2_stopień'!$AA$8:$AA$883,"CKZ Wołów")</f>
        <v>0</v>
      </c>
      <c r="Y28" s="16">
        <f>SUMIFS('2_stopień'!$U$8:$U$883,'2_stopień'!$R$8:$R$883,D28,'2_stopień'!$AA$8:$AA$883,"CKZ Ziębice")</f>
        <v>0</v>
      </c>
      <c r="Z28" s="16">
        <f>SUMIFS('2_stopień'!$V$8:$V$883,'2_stopień'!$R$8:$R$883,D28,'2_stopień'!$AA$8:$AA$883,"CKZ Ziębice")</f>
        <v>0</v>
      </c>
      <c r="AA28" s="16">
        <f>SUMIFS('2_stopień'!$U$8:$U$883,'2_stopień'!$R$8:$R$883,D28,'2_stopień'!$AA$8:$AA$883,"CKZ Dobrodzień")</f>
        <v>0</v>
      </c>
      <c r="AB28" s="16">
        <f>SUMIFS('2_stopień'!$V$8:$V$883,'2_stopień'!$R$8:$R$883,D28,'2_stopień'!$AA$8:$AA$883,"CKZ Dobrodzień")</f>
        <v>0</v>
      </c>
      <c r="AC28" s="16">
        <f>SUMIFS('2_stopień'!$U$8:$U$883,'2_stopień'!$R$8:$R$883,D28,'2_stopień'!$AA$8:$AA$883,"CKZ Kędzierzyn-Koźle")</f>
        <v>0</v>
      </c>
      <c r="AD28" s="16">
        <f>SUMIFS('2_stopień'!$V$8:$V$883,'2_stopień'!$R$8:$R$883,D28,'2_stopień'!$AA$8:$AA$883,"CKZ Kędzierzyn-Koźle")</f>
        <v>0</v>
      </c>
      <c r="AE28" s="16">
        <f>SUMIFS('2_stopień'!$U$8:$U$883,'2_stopień'!$R$8:$R$883,D28,'2_stopień'!$AA$8:$AA$883,"CKZ Dębica")</f>
        <v>0</v>
      </c>
      <c r="AF28" s="16">
        <f>SUMIFS('2_stopień'!$V$8:$V$883,'2_stopień'!$R$8:$R$883,D28,'2_stopień'!$AA$8:$AA$883,"CKZ Dębica")</f>
        <v>0</v>
      </c>
      <c r="AG28" s="16">
        <f>SUMIFS('2_stopień'!$U$8:$U$883,'2_stopień'!$R$8:$R$883,D28,'2_stopień'!$AA$8:$AA$883,"ZSET Rakowice Wielkie")</f>
        <v>0</v>
      </c>
      <c r="AH28" s="16">
        <f>SUMIFS('2_stopień'!$V$8:$V$883,'2_stopień'!$R$8:$R$883,D28,'2_stopień'!$AA$8:$AA$883,"ZSET Rakowice Wielkie")</f>
        <v>0</v>
      </c>
      <c r="AI28" s="16">
        <f>SUMIFS('2_stopień'!$U$8:$U$883,'2_stopień'!$R$8:$R$883,D28,'2_stopień'!$AA$8:$AA$883,"CKZ Krotoszyn")</f>
        <v>0</v>
      </c>
      <c r="AJ28" s="16">
        <f>SUMIFS('2_stopień'!$V$8:$V$883,'2_stopień'!$R$8:$R$883,D28,'2_stopień'!$AA$8:$AA$883,"CKZ Krotoszyn")</f>
        <v>0</v>
      </c>
      <c r="AK28" s="16">
        <f>SUMIFS('2_stopień'!$U$8:$U$883,'2_stopień'!$R$8:$R$883,D28,'2_stopień'!$AA$8:$AA$883,"CKZ Olkusz")</f>
        <v>0</v>
      </c>
      <c r="AL28" s="16">
        <f>SUMIFS('2_stopień'!$V$8:$V$883,'2_stopień'!$R$8:$R$883,D28,'2_stopień'!$AA$8:$AA$883,"CKZ Olkusz")</f>
        <v>0</v>
      </c>
      <c r="AM28" s="16">
        <f>SUMIFS('2_stopień'!$U$8:$U$883,'2_stopień'!$R$8:$R$883,D28,'2_stopień'!$AA$8:$AA$883,"CKZ Wschowa")</f>
        <v>0</v>
      </c>
      <c r="AN28" s="16">
        <f>SUMIFS('2_stopień'!$V$8:$V$883,'2_stopień'!$R$8:$R$883,D28,'2_stopień'!$AA$8:$AA$883,"CKZ Wschowa")</f>
        <v>0</v>
      </c>
      <c r="AO28" s="16">
        <f>SUMIFS('2_stopień'!$U$8:$U$883,'2_stopień'!$R$8:$R$883,D28,'2_stopień'!$AA$8:$AA$883,"CKZ Zielona Góra")</f>
        <v>0</v>
      </c>
      <c r="AP28" s="16">
        <f>SUMIFS('2_stopień'!$V$8:$V$883,'2_stopień'!$R$8:$R$883,D28,'2_stopień'!$AA$8:$AA$883,"CKZ Zielona Góra")</f>
        <v>0</v>
      </c>
      <c r="AQ28" s="16">
        <f>SUMIFS('2_stopień'!$U$8:$U$883,'2_stopień'!$R$8:$R$883,D28,'2_stopień'!$AA$8:$AA$883,"Rzemieślnicza Wałbrzych")</f>
        <v>0</v>
      </c>
      <c r="AR28" s="16">
        <f>SUMIFS('2_stopień'!$V$8:$V$883,'2_stopień'!$R$8:$R$883,D28,'2_stopień'!$AA$8:$AA$883,"Rzemieślnicza Wałbrzych")</f>
        <v>0</v>
      </c>
      <c r="AS28" s="16">
        <f>SUMIFS('2_stopień'!$U$8:$U$883,'2_stopień'!$R$8:$R$883,D28,'2_stopień'!$AA$8:$AA$883,"CKZ Mosina")</f>
        <v>0</v>
      </c>
      <c r="AT28" s="16">
        <f>SUMIFS('2_stopień'!$V$8:$V$883,'2_stopień'!$R$8:$R$883,D28,'2_stopień'!$AA$8:$AA$883,"CKZ Mosina")</f>
        <v>0</v>
      </c>
      <c r="AU28" s="16">
        <f>SUMIFS('2_stopień'!$U$8:$U$883,'2_stopień'!$R$8:$R$883,D28,'2_stopień'!$AA$8:$AA$883,"Cech Opole")</f>
        <v>0</v>
      </c>
      <c r="AV28" s="16">
        <f>SUMIFS('2_stopień'!$V$8:$V$883,'2_stopień'!$R$8:$R$883,D28,'2_stopień'!$AA$8:$AA$883,"Cech Opole")</f>
        <v>0</v>
      </c>
      <c r="AW28" s="16">
        <f>SUMIFS('2_stopień'!$U$8:$U$883,'2_stopień'!$R$8:$R$883,D28,'2_stopień'!$AA$8:$AA$883,"TOYOTA")</f>
        <v>0</v>
      </c>
      <c r="AX28" s="16">
        <f>SUMIFS('2_stopień'!$V$8:$V$883,'2_stopień'!$R$8:$R$883,D28,'2_stopień'!$AA$8:$AA$883,"TOYOTA")</f>
        <v>0</v>
      </c>
      <c r="AY28" s="16">
        <f>SUMIFS('2_stopień'!$U$8:$U$883,'2_stopień'!$R$8:$R$883,D28,'2_stopień'!$AA$8:$AA$883,"CKZ Wrocław")</f>
        <v>0</v>
      </c>
      <c r="AZ28" s="16">
        <f>SUMIFS('2_stopień'!$V$8:$V$883,'2_stopień'!$R$8:$R$883,D28,'2_stopień'!$AA$8:$AA$883,"CKZ Wrocław")</f>
        <v>0</v>
      </c>
      <c r="BA28" s="16">
        <f>SUMIFS('2_stopień'!$U$8:$U$883,'2_stopień'!$R$8:$R$883,D28,'2_stopień'!$AA$8:$AA$883,"CKZ Gliwice")</f>
        <v>0</v>
      </c>
      <c r="BB28" s="16">
        <f>SUMIFS('2_stopień'!$V$8:$V$883,'2_stopień'!$R$8:$R$883,D28,'2_stopień'!$AA$8:$AA$883,"CKZ Gliwice")</f>
        <v>0</v>
      </c>
      <c r="BC28" s="16">
        <f>SUMIFS('2_stopień'!$U$8:$U$883,'2_stopień'!$R$8:$R$883,D28,'2_stopień'!$AA$8:$AA$883,"CKZ Opole")</f>
        <v>0</v>
      </c>
      <c r="BD28" s="16">
        <f>SUMIFS('2_stopień'!$V$8:$V$883,'2_stopień'!$R$8:$R$883,D28,'2_stopień'!$AA$8:$AA$883,"CKZ Opole")</f>
        <v>0</v>
      </c>
      <c r="BE28" s="16">
        <f>SUMIFS('2_stopień'!$U$8:$U$883,'2_stopień'!$R$8:$R$883,D28,'2_stopień'!$AA$8:$AA$883,"CKZ Chojnów")</f>
        <v>0</v>
      </c>
      <c r="BF28" s="16">
        <f>SUMIFS('2_stopień'!$V$8:$V$883,'2_stopień'!$R$8:$R$883,D28,'2_stopień'!$AA$8:$AA$883,"CKZ Chojnów")</f>
        <v>0</v>
      </c>
      <c r="BG28" s="16">
        <f>SUMIFS('2_stopień'!$U$8:$U$883,'2_stopień'!$R$8:$R$883,D28,'2_stopień'!$AA$8:$AA$883,"CKZ Nowy Targ")</f>
        <v>0</v>
      </c>
      <c r="BH28" s="16">
        <f>SUMIFS('2_stopień'!$V$8:$V$883,'2_stopień'!$R$8:$R$883,D28,'2_stopień'!$AA$8:$AA$883,"CKZ Nowy Targ")</f>
        <v>0</v>
      </c>
      <c r="BI28" s="16">
        <f>SUMIFS('2_stopień'!$U$8:$U$883,'2_stopień'!$R$8:$R$883,D28,'2_stopień'!$AA$8:$AA$883,"CKZ Gniezno")</f>
        <v>0</v>
      </c>
      <c r="BJ28" s="16">
        <f>SUMIFS('2_stopień'!$V$8:$V$883,'2_stopień'!$R$8:$R$883,D28,'2_stopień'!$AA$8:$AA$883,"CKZ Gniezno")</f>
        <v>0</v>
      </c>
      <c r="BK28" s="16">
        <f>SUMIFS('2_stopień'!$U$8:$U$883,'2_stopień'!$R$8:$R$883,D28,'2_stopień'!$AA$8:$AA$883,"konsultacje szkoła")</f>
        <v>0</v>
      </c>
      <c r="BL28" s="222">
        <f t="shared" si="0"/>
        <v>0</v>
      </c>
      <c r="BM28" s="219">
        <f t="shared" si="1"/>
        <v>0</v>
      </c>
    </row>
    <row r="29" spans="2:65" hidden="1">
      <c r="B29" s="17" t="s">
        <v>80</v>
      </c>
      <c r="C29" s="18">
        <v>752205</v>
      </c>
      <c r="D29" s="18" t="s">
        <v>62</v>
      </c>
      <c r="E29" s="17" t="s">
        <v>593</v>
      </c>
      <c r="F29" s="360">
        <f>SUMIF('2_stopień'!R$8:R$883,D29,'2_stopień'!U$8:U$885)</f>
        <v>83</v>
      </c>
      <c r="G29" s="16">
        <f>SUMIFS('2_stopień'!$U$8:$U$883,'2_stopień'!$R$8:$R$883,D29,'2_stopień'!$AA$8:$AA$883,"CKZ Bielawa")</f>
        <v>0</v>
      </c>
      <c r="H29" s="16">
        <f>SUMIFS('2_stopień'!$V$8:$V$883,'2_stopień'!$R$8:$R$883,D29,'2_stopień'!$AA$8:$AA$883,"CKZ Bielawa")</f>
        <v>0</v>
      </c>
      <c r="I29" s="16">
        <f>SUMIFS('2_stopień'!$U$8:$U$883,'2_stopień'!$R$8:$R$883,D29,'2_stopień'!$AA$8:$AA$883,"GCKZ Głogów")</f>
        <v>0</v>
      </c>
      <c r="J29" s="16">
        <f>SUMIFS('2_stopień'!$V$8:$V$883,'2_stopień'!$R$8:$R$883,D29,'2_stopień'!$AA$8:$AA$883,"GCKZ Głogów")</f>
        <v>0</v>
      </c>
      <c r="K29" s="16">
        <f>SUMIFS('2_stopień'!$U$8:$U$883,'2_stopień'!$R$8:$R$883,D29,'2_stopień'!$AA$8:$AA$883,"CKZ Jawor")</f>
        <v>0</v>
      </c>
      <c r="L29" s="16">
        <f>SUMIFS('2_stopień'!$V$8:$V$883,'2_stopień'!$R$8:$R$883,D29,'2_stopień'!$AA$8:$AA$883,"CKZ Jawor")</f>
        <v>0</v>
      </c>
      <c r="M29" s="16">
        <f>SUMIFS('2_stopień'!$U$8:$U$883,'2_stopień'!$R$8:$R$883,D29,'2_stopień'!$AA$8:$AA$883,"ZSM Głubczyce")</f>
        <v>0</v>
      </c>
      <c r="N29" s="16">
        <f>SUMIFS('2_stopień'!$V$8:$V$883,'2_stopień'!$R$8:$R$883,D29,'2_stopień'!$AA$8:$AA$883,"ZSM Głubczyce")</f>
        <v>0</v>
      </c>
      <c r="O29" s="16">
        <f>SUMIFS('2_stopień'!$U$8:$U$883,'2_stopień'!$R$8:$R$883,D29,'2_stopień'!$AA$8:$AA$883,"CKZ Kłodzko")</f>
        <v>0</v>
      </c>
      <c r="P29" s="16">
        <f>SUMIFS('2_stopień'!$V$8:$V$883,'2_stopień'!$R$8:$R$883,D29,'2_stopień'!$AA$8:$AA$883,"CKZ Kłodzko")</f>
        <v>0</v>
      </c>
      <c r="Q29" s="16">
        <f>SUMIFS('2_stopień'!$U$8:$U$883,'2_stopień'!$R$8:$R$883,D29,'2_stopień'!$AA$8:$AA$883,"CKZ Legnica")</f>
        <v>0</v>
      </c>
      <c r="R29" s="16">
        <f>SUMIFS('2_stopień'!$V$8:$V$883,'2_stopień'!$R$8:$R$883,D29,'2_stopień'!$AA$8:$AA$883,"CKZ Legnica")</f>
        <v>0</v>
      </c>
      <c r="S29" s="16">
        <f>SUMIFS('2_stopień'!$U$8:$U$883,'2_stopień'!$R$8:$R$883,D29,'2_stopień'!$AA$8:$AA$883,"CKZ Oleśnica")</f>
        <v>41</v>
      </c>
      <c r="T29" s="16">
        <f>SUMIFS('2_stopień'!$V$8:$V$883,'2_stopień'!$R$8:$R$883,D29,'2_stopień'!$AA$8:$AA$883,"CKZ Oleśnica")</f>
        <v>0</v>
      </c>
      <c r="U29" s="16">
        <f>SUMIFS('2_stopień'!$U$8:$U$883,'2_stopień'!$R$8:$R$883,D29,'2_stopień'!$AA$8:$AA$883,"CKZ Świdnica")</f>
        <v>18</v>
      </c>
      <c r="V29" s="16">
        <f>SUMIFS('2_stopień'!$V$8:$V$883,'2_stopień'!$R$8:$R$883,D29,'2_stopień'!$AA$8:$AA$883,"CKZ Świdnica")</f>
        <v>0</v>
      </c>
      <c r="W29" s="16">
        <f>SUMIFS('2_stopień'!$U$8:$U$883,'2_stopień'!$R$8:$R$883,D29,'2_stopień'!$AA$8:$AA$883,"CKZ Wołów")</f>
        <v>0</v>
      </c>
      <c r="X29" s="16">
        <f>SUMIFS('2_stopień'!$V$8:$V$883,'2_stopień'!$R$8:$R$883,D29,'2_stopień'!$AA$8:$AA$883,"CKZ Wołów")</f>
        <v>0</v>
      </c>
      <c r="Y29" s="16">
        <f>SUMIFS('2_stopień'!$U$8:$U$883,'2_stopień'!$R$8:$R$883,D29,'2_stopień'!$AA$8:$AA$883,"CKZ Ziębice")</f>
        <v>0</v>
      </c>
      <c r="Z29" s="16">
        <f>SUMIFS('2_stopień'!$V$8:$V$883,'2_stopień'!$R$8:$R$883,D29,'2_stopień'!$AA$8:$AA$883,"CKZ Ziębice")</f>
        <v>0</v>
      </c>
      <c r="AA29" s="16">
        <f>SUMIFS('2_stopień'!$U$8:$U$883,'2_stopień'!$R$8:$R$883,D29,'2_stopień'!$AA$8:$AA$883,"CKZ Dobrodzień")</f>
        <v>0</v>
      </c>
      <c r="AB29" s="16">
        <f>SUMIFS('2_stopień'!$V$8:$V$883,'2_stopień'!$R$8:$R$883,D29,'2_stopień'!$AA$8:$AA$883,"CKZ Dobrodzień")</f>
        <v>0</v>
      </c>
      <c r="AC29" s="16">
        <f>SUMIFS('2_stopień'!$U$8:$U$883,'2_stopień'!$R$8:$R$883,D29,'2_stopień'!$AA$8:$AA$883,"CKZ Kędzierzyn-Koźle")</f>
        <v>0</v>
      </c>
      <c r="AD29" s="16">
        <f>SUMIFS('2_stopień'!$V$8:$V$883,'2_stopień'!$R$8:$R$883,D29,'2_stopień'!$AA$8:$AA$883,"CKZ Kędzierzyn-Koźle")</f>
        <v>0</v>
      </c>
      <c r="AE29" s="16">
        <f>SUMIFS('2_stopień'!$U$8:$U$883,'2_stopień'!$R$8:$R$883,D29,'2_stopień'!$AA$8:$AA$883,"CKZ Dębica")</f>
        <v>0</v>
      </c>
      <c r="AF29" s="16">
        <f>SUMIFS('2_stopień'!$V$8:$V$883,'2_stopień'!$R$8:$R$883,D29,'2_stopień'!$AA$8:$AA$883,"CKZ Dębica")</f>
        <v>0</v>
      </c>
      <c r="AG29" s="16">
        <f>SUMIFS('2_stopień'!$U$8:$U$883,'2_stopień'!$R$8:$R$883,D29,'2_stopień'!$AA$8:$AA$883,"ZSET Rakowice Wielkie")</f>
        <v>0</v>
      </c>
      <c r="AH29" s="16">
        <f>SUMIFS('2_stopień'!$V$8:$V$883,'2_stopień'!$R$8:$R$883,D29,'2_stopień'!$AA$8:$AA$883,"ZSET Rakowice Wielkie")</f>
        <v>0</v>
      </c>
      <c r="AI29" s="16">
        <f>SUMIFS('2_stopień'!$U$8:$U$883,'2_stopień'!$R$8:$R$883,D29,'2_stopień'!$AA$8:$AA$883,"CKZ Krotoszyn")</f>
        <v>13</v>
      </c>
      <c r="AJ29" s="16">
        <f>SUMIFS('2_stopień'!$V$8:$V$883,'2_stopień'!$R$8:$R$883,D29,'2_stopień'!$AA$8:$AA$883,"CKZ Krotoszyn")</f>
        <v>0</v>
      </c>
      <c r="AK29" s="16">
        <f>SUMIFS('2_stopień'!$U$8:$U$883,'2_stopień'!$R$8:$R$883,D29,'2_stopień'!$AA$8:$AA$883,"CKZ Olkusz")</f>
        <v>0</v>
      </c>
      <c r="AL29" s="16">
        <f>SUMIFS('2_stopień'!$V$8:$V$883,'2_stopień'!$R$8:$R$883,D29,'2_stopień'!$AA$8:$AA$883,"CKZ Olkusz")</f>
        <v>0</v>
      </c>
      <c r="AM29" s="16">
        <f>SUMIFS('2_stopień'!$U$8:$U$883,'2_stopień'!$R$8:$R$883,D29,'2_stopień'!$AA$8:$AA$883,"CKZ Wschowa")</f>
        <v>11</v>
      </c>
      <c r="AN29" s="16">
        <f>SUMIFS('2_stopień'!$V$8:$V$883,'2_stopień'!$R$8:$R$883,D29,'2_stopień'!$AA$8:$AA$883,"CKZ Wschowa")</f>
        <v>0</v>
      </c>
      <c r="AO29" s="16">
        <f>SUMIFS('2_stopień'!$U$8:$U$883,'2_stopień'!$R$8:$R$883,D29,'2_stopień'!$AA$8:$AA$883,"CKZ Zielona Góra")</f>
        <v>0</v>
      </c>
      <c r="AP29" s="16">
        <f>SUMIFS('2_stopień'!$V$8:$V$883,'2_stopień'!$R$8:$R$883,D29,'2_stopień'!$AA$8:$AA$883,"CKZ Zielona Góra")</f>
        <v>0</v>
      </c>
      <c r="AQ29" s="16">
        <f>SUMIFS('2_stopień'!$U$8:$U$883,'2_stopień'!$R$8:$R$883,D29,'2_stopień'!$AA$8:$AA$883,"Rzemieślnicza Wałbrzych")</f>
        <v>0</v>
      </c>
      <c r="AR29" s="16">
        <f>SUMIFS('2_stopień'!$V$8:$V$883,'2_stopień'!$R$8:$R$883,D29,'2_stopień'!$AA$8:$AA$883,"Rzemieślnicza Wałbrzych")</f>
        <v>0</v>
      </c>
      <c r="AS29" s="16">
        <f>SUMIFS('2_stopień'!$U$8:$U$883,'2_stopień'!$R$8:$R$883,D29,'2_stopień'!$AA$8:$AA$883,"CKZ Mosina")</f>
        <v>0</v>
      </c>
      <c r="AT29" s="16">
        <f>SUMIFS('2_stopień'!$V$8:$V$883,'2_stopień'!$R$8:$R$883,D29,'2_stopień'!$AA$8:$AA$883,"CKZ Mosina")</f>
        <v>0</v>
      </c>
      <c r="AU29" s="16">
        <f>SUMIFS('2_stopień'!$U$8:$U$883,'2_stopień'!$R$8:$R$883,D29,'2_stopień'!$AA$8:$AA$883,"Cech Opole")</f>
        <v>0</v>
      </c>
      <c r="AV29" s="16">
        <f>SUMIFS('2_stopień'!$V$8:$V$883,'2_stopień'!$R$8:$R$883,D29,'2_stopień'!$AA$8:$AA$883,"Cech Opole")</f>
        <v>0</v>
      </c>
      <c r="AW29" s="16">
        <f>SUMIFS('2_stopień'!$U$8:$U$883,'2_stopień'!$R$8:$R$883,D29,'2_stopień'!$AA$8:$AA$883,"TOYOTA")</f>
        <v>0</v>
      </c>
      <c r="AX29" s="16">
        <f>SUMIFS('2_stopień'!$V$8:$V$883,'2_stopień'!$R$8:$R$883,D29,'2_stopień'!$AA$8:$AA$883,"TOYOTA")</f>
        <v>0</v>
      </c>
      <c r="AY29" s="16">
        <f>SUMIFS('2_stopień'!$U$8:$U$883,'2_stopień'!$R$8:$R$883,D29,'2_stopień'!$AA$8:$AA$883,"CKZ Wrocław")</f>
        <v>0</v>
      </c>
      <c r="AZ29" s="16">
        <f>SUMIFS('2_stopień'!$V$8:$V$883,'2_stopień'!$R$8:$R$883,D29,'2_stopień'!$AA$8:$AA$883,"CKZ Wrocław")</f>
        <v>0</v>
      </c>
      <c r="BA29" s="16">
        <f>SUMIFS('2_stopień'!$U$8:$U$883,'2_stopień'!$R$8:$R$883,D29,'2_stopień'!$AA$8:$AA$883,"CKZ Gliwice")</f>
        <v>0</v>
      </c>
      <c r="BB29" s="16">
        <f>SUMIFS('2_stopień'!$V$8:$V$883,'2_stopień'!$R$8:$R$883,D29,'2_stopień'!$AA$8:$AA$883,"CKZ Gliwice")</f>
        <v>0</v>
      </c>
      <c r="BC29" s="16">
        <f>SUMIFS('2_stopień'!$U$8:$U$883,'2_stopień'!$R$8:$R$883,D29,'2_stopień'!$AA$8:$AA$883,"CKZ Opole")</f>
        <v>0</v>
      </c>
      <c r="BD29" s="16">
        <f>SUMIFS('2_stopień'!$V$8:$V$883,'2_stopień'!$R$8:$R$883,D29,'2_stopień'!$AA$8:$AA$883,"CKZ Opole")</f>
        <v>0</v>
      </c>
      <c r="BE29" s="16">
        <f>SUMIFS('2_stopień'!$U$8:$U$883,'2_stopień'!$R$8:$R$883,D29,'2_stopień'!$AA$8:$AA$883,"CKZ Chojnów")</f>
        <v>0</v>
      </c>
      <c r="BF29" s="16">
        <f>SUMIFS('2_stopień'!$V$8:$V$883,'2_stopień'!$R$8:$R$883,D29,'2_stopień'!$AA$8:$AA$883,"CKZ Chojnów")</f>
        <v>0</v>
      </c>
      <c r="BG29" s="16">
        <f>SUMIFS('2_stopień'!$U$8:$U$883,'2_stopień'!$R$8:$R$883,D29,'2_stopień'!$AA$8:$AA$883,"CKZ Nowy Targ")</f>
        <v>0</v>
      </c>
      <c r="BH29" s="16">
        <f>SUMIFS('2_stopień'!$V$8:$V$883,'2_stopień'!$R$8:$R$883,D29,'2_stopień'!$AA$8:$AA$883,"CKZ Nowy Targ")</f>
        <v>0</v>
      </c>
      <c r="BI29" s="16">
        <f>SUMIFS('2_stopień'!$U$8:$U$883,'2_stopień'!$R$8:$R$883,D29,'2_stopień'!$AA$8:$AA$883,"CKZ Gniezno")</f>
        <v>0</v>
      </c>
      <c r="BJ29" s="16">
        <f>SUMIFS('2_stopień'!$V$8:$V$883,'2_stopień'!$R$8:$R$883,D29,'2_stopień'!$AA$8:$AA$883,"CKZ Gniezno")</f>
        <v>0</v>
      </c>
      <c r="BK29" s="16">
        <f>SUMIFS('2_stopień'!$U$8:$U$883,'2_stopień'!$R$8:$R$883,D29,'2_stopień'!$AA$8:$AA$883,"konsultacje szkoła")</f>
        <v>0</v>
      </c>
      <c r="BL29" s="222">
        <f t="shared" si="0"/>
        <v>83</v>
      </c>
      <c r="BM29" s="219">
        <f t="shared" si="1"/>
        <v>0</v>
      </c>
    </row>
    <row r="30" spans="2:65" hidden="1">
      <c r="B30" s="17" t="s">
        <v>178</v>
      </c>
      <c r="C30" s="18">
        <v>753402</v>
      </c>
      <c r="D30" s="18" t="s">
        <v>63</v>
      </c>
      <c r="E30" s="17" t="s">
        <v>594</v>
      </c>
      <c r="F30" s="360">
        <f>SUMIF('2_stopień'!R$8:R$883,D30,'2_stopień'!U$8:U$885)</f>
        <v>61</v>
      </c>
      <c r="G30" s="16">
        <f>SUMIFS('2_stopień'!$U$8:$U$883,'2_stopień'!$R$8:$R$883,D30,'2_stopień'!$AA$8:$AA$883,"CKZ Bielawa")</f>
        <v>0</v>
      </c>
      <c r="H30" s="16">
        <f>SUMIFS('2_stopień'!$V$8:$V$883,'2_stopień'!$R$8:$R$883,D30,'2_stopień'!$AA$8:$AA$883,"CKZ Bielawa")</f>
        <v>0</v>
      </c>
      <c r="I30" s="16">
        <f>SUMIFS('2_stopień'!$U$8:$U$883,'2_stopień'!$R$8:$R$883,D30,'2_stopień'!$AA$8:$AA$883,"GCKZ Głogów")</f>
        <v>0</v>
      </c>
      <c r="J30" s="16">
        <f>SUMIFS('2_stopień'!$V$8:$V$883,'2_stopień'!$R$8:$R$883,D30,'2_stopień'!$AA$8:$AA$883,"GCKZ Głogów")</f>
        <v>0</v>
      </c>
      <c r="K30" s="16">
        <f>SUMIFS('2_stopień'!$U$8:$U$883,'2_stopień'!$R$8:$R$883,D30,'2_stopień'!$AA$8:$AA$883,"CKZ Jawor")</f>
        <v>0</v>
      </c>
      <c r="L30" s="16">
        <f>SUMIFS('2_stopień'!$V$8:$V$883,'2_stopień'!$R$8:$R$883,D30,'2_stopień'!$AA$8:$AA$883,"CKZ Jawor")</f>
        <v>0</v>
      </c>
      <c r="M30" s="16">
        <f>SUMIFS('2_stopień'!$U$8:$U$883,'2_stopień'!$R$8:$R$883,D30,'2_stopień'!$AA$8:$AA$883,"ZSM Głubczyce")</f>
        <v>0</v>
      </c>
      <c r="N30" s="16">
        <f>SUMIFS('2_stopień'!$V$8:$V$883,'2_stopień'!$R$8:$R$883,D30,'2_stopień'!$AA$8:$AA$883,"ZSM Głubczyce")</f>
        <v>0</v>
      </c>
      <c r="O30" s="16">
        <f>SUMIFS('2_stopień'!$U$8:$U$883,'2_stopień'!$R$8:$R$883,D30,'2_stopień'!$AA$8:$AA$883,"CKZ Kłodzko")</f>
        <v>0</v>
      </c>
      <c r="P30" s="16">
        <f>SUMIFS('2_stopień'!$V$8:$V$883,'2_stopień'!$R$8:$R$883,D30,'2_stopień'!$AA$8:$AA$883,"CKZ Kłodzko")</f>
        <v>0</v>
      </c>
      <c r="Q30" s="16">
        <f>SUMIFS('2_stopień'!$U$8:$U$883,'2_stopień'!$R$8:$R$883,D30,'2_stopień'!$AA$8:$AA$883,"CKZ Legnica")</f>
        <v>0</v>
      </c>
      <c r="R30" s="16">
        <f>SUMIFS('2_stopień'!$V$8:$V$883,'2_stopień'!$R$8:$R$883,D30,'2_stopień'!$AA$8:$AA$883,"CKZ Legnica")</f>
        <v>0</v>
      </c>
      <c r="S30" s="16">
        <f>SUMIFS('2_stopień'!$U$8:$U$883,'2_stopień'!$R$8:$R$883,D30,'2_stopień'!$AA$8:$AA$883,"CKZ Oleśnica")</f>
        <v>59</v>
      </c>
      <c r="T30" s="16">
        <f>SUMIFS('2_stopień'!$V$8:$V$883,'2_stopień'!$R$8:$R$883,D30,'2_stopień'!$AA$8:$AA$883,"CKZ Oleśnica")</f>
        <v>2</v>
      </c>
      <c r="U30" s="16">
        <f>SUMIFS('2_stopień'!$U$8:$U$883,'2_stopień'!$R$8:$R$883,D30,'2_stopień'!$AA$8:$AA$883,"CKZ Świdnica")</f>
        <v>0</v>
      </c>
      <c r="V30" s="16">
        <f>SUMIFS('2_stopień'!$V$8:$V$883,'2_stopień'!$R$8:$R$883,D30,'2_stopień'!$AA$8:$AA$883,"CKZ Świdnica")</f>
        <v>0</v>
      </c>
      <c r="W30" s="16">
        <f>SUMIFS('2_stopień'!$U$8:$U$883,'2_stopień'!$R$8:$R$883,D30,'2_stopień'!$AA$8:$AA$883,"CKZ Wołów")</f>
        <v>0</v>
      </c>
      <c r="X30" s="16">
        <f>SUMIFS('2_stopień'!$V$8:$V$883,'2_stopień'!$R$8:$R$883,D30,'2_stopień'!$AA$8:$AA$883,"CKZ Wołów")</f>
        <v>0</v>
      </c>
      <c r="Y30" s="16">
        <f>SUMIFS('2_stopień'!$U$8:$U$883,'2_stopień'!$R$8:$R$883,D30,'2_stopień'!$AA$8:$AA$883,"CKZ Ziębice")</f>
        <v>0</v>
      </c>
      <c r="Z30" s="16">
        <f>SUMIFS('2_stopień'!$V$8:$V$883,'2_stopień'!$R$8:$R$883,D30,'2_stopień'!$AA$8:$AA$883,"CKZ Ziębice")</f>
        <v>0</v>
      </c>
      <c r="AA30" s="16">
        <f>SUMIFS('2_stopień'!$U$8:$U$883,'2_stopień'!$R$8:$R$883,D30,'2_stopień'!$AA$8:$AA$883,"CKZ Dobrodzień")</f>
        <v>0</v>
      </c>
      <c r="AB30" s="16">
        <f>SUMIFS('2_stopień'!$V$8:$V$883,'2_stopień'!$R$8:$R$883,D30,'2_stopień'!$AA$8:$AA$883,"CKZ Dobrodzień")</f>
        <v>0</v>
      </c>
      <c r="AC30" s="16">
        <f>SUMIFS('2_stopień'!$U$8:$U$883,'2_stopień'!$R$8:$R$883,D30,'2_stopień'!$AA$8:$AA$883,"CKZ Kędzierzyn-Koźle")</f>
        <v>0</v>
      </c>
      <c r="AD30" s="16">
        <f>SUMIFS('2_stopień'!$V$8:$V$883,'2_stopień'!$R$8:$R$883,D30,'2_stopień'!$AA$8:$AA$883,"CKZ Kędzierzyn-Koźle")</f>
        <v>0</v>
      </c>
      <c r="AE30" s="16">
        <f>SUMIFS('2_stopień'!$U$8:$U$883,'2_stopień'!$R$8:$R$883,D30,'2_stopień'!$AA$8:$AA$883,"CKZ Dębica")</f>
        <v>0</v>
      </c>
      <c r="AF30" s="16">
        <f>SUMIFS('2_stopień'!$V$8:$V$883,'2_stopień'!$R$8:$R$883,D30,'2_stopień'!$AA$8:$AA$883,"CKZ Dębica")</f>
        <v>0</v>
      </c>
      <c r="AG30" s="16">
        <f>SUMIFS('2_stopień'!$U$8:$U$883,'2_stopień'!$R$8:$R$883,D30,'2_stopień'!$AA$8:$AA$883,"ZSET Rakowice Wielkie")</f>
        <v>0</v>
      </c>
      <c r="AH30" s="16">
        <f>SUMIFS('2_stopień'!$V$8:$V$883,'2_stopień'!$R$8:$R$883,D30,'2_stopień'!$AA$8:$AA$883,"ZSET Rakowice Wielkie")</f>
        <v>0</v>
      </c>
      <c r="AI30" s="16">
        <f>SUMIFS('2_stopień'!$U$8:$U$883,'2_stopień'!$R$8:$R$883,D30,'2_stopień'!$AA$8:$AA$883,"CKZ Krotoszyn")</f>
        <v>2</v>
      </c>
      <c r="AJ30" s="16">
        <f>SUMIFS('2_stopień'!$V$8:$V$883,'2_stopień'!$R$8:$R$883,D30,'2_stopień'!$AA$8:$AA$883,"CKZ Krotoszyn")</f>
        <v>2</v>
      </c>
      <c r="AK30" s="16">
        <f>SUMIFS('2_stopień'!$U$8:$U$883,'2_stopień'!$R$8:$R$883,D30,'2_stopień'!$AA$8:$AA$883,"CKZ Olkusz")</f>
        <v>0</v>
      </c>
      <c r="AL30" s="16">
        <f>SUMIFS('2_stopień'!$V$8:$V$883,'2_stopień'!$R$8:$R$883,D30,'2_stopień'!$AA$8:$AA$883,"CKZ Olkusz")</f>
        <v>0</v>
      </c>
      <c r="AM30" s="16">
        <f>SUMIFS('2_stopień'!$U$8:$U$883,'2_stopień'!$R$8:$R$883,D30,'2_stopień'!$AA$8:$AA$883,"CKZ Wschowa")</f>
        <v>0</v>
      </c>
      <c r="AN30" s="16">
        <f>SUMIFS('2_stopień'!$V$8:$V$883,'2_stopień'!$R$8:$R$883,D30,'2_stopień'!$AA$8:$AA$883,"CKZ Wschowa")</f>
        <v>0</v>
      </c>
      <c r="AO30" s="16">
        <f>SUMIFS('2_stopień'!$U$8:$U$883,'2_stopień'!$R$8:$R$883,D30,'2_stopień'!$AA$8:$AA$883,"CKZ Zielona Góra")</f>
        <v>0</v>
      </c>
      <c r="AP30" s="16">
        <f>SUMIFS('2_stopień'!$V$8:$V$883,'2_stopień'!$R$8:$R$883,D30,'2_stopień'!$AA$8:$AA$883,"CKZ Zielona Góra")</f>
        <v>0</v>
      </c>
      <c r="AQ30" s="16">
        <f>SUMIFS('2_stopień'!$U$8:$U$883,'2_stopień'!$R$8:$R$883,D30,'2_stopień'!$AA$8:$AA$883,"Rzemieślnicza Wałbrzych")</f>
        <v>0</v>
      </c>
      <c r="AR30" s="16">
        <f>SUMIFS('2_stopień'!$V$8:$V$883,'2_stopień'!$R$8:$R$883,D30,'2_stopień'!$AA$8:$AA$883,"Rzemieślnicza Wałbrzych")</f>
        <v>0</v>
      </c>
      <c r="AS30" s="16">
        <f>SUMIFS('2_stopień'!$U$8:$U$883,'2_stopień'!$R$8:$R$883,D30,'2_stopień'!$AA$8:$AA$883,"CKZ Mosina")</f>
        <v>0</v>
      </c>
      <c r="AT30" s="16">
        <f>SUMIFS('2_stopień'!$V$8:$V$883,'2_stopień'!$R$8:$R$883,D30,'2_stopień'!$AA$8:$AA$883,"CKZ Mosina")</f>
        <v>0</v>
      </c>
      <c r="AU30" s="16">
        <f>SUMIFS('2_stopień'!$U$8:$U$883,'2_stopień'!$R$8:$R$883,D30,'2_stopień'!$AA$8:$AA$883,"Cech Opole")</f>
        <v>0</v>
      </c>
      <c r="AV30" s="16">
        <f>SUMIFS('2_stopień'!$V$8:$V$883,'2_stopień'!$R$8:$R$883,D30,'2_stopień'!$AA$8:$AA$883,"Cech Opole")</f>
        <v>0</v>
      </c>
      <c r="AW30" s="16">
        <f>SUMIFS('2_stopień'!$U$8:$U$883,'2_stopień'!$R$8:$R$883,D30,'2_stopień'!$AA$8:$AA$883,"TOYOTA")</f>
        <v>0</v>
      </c>
      <c r="AX30" s="16">
        <f>SUMIFS('2_stopień'!$V$8:$V$883,'2_stopień'!$R$8:$R$883,D30,'2_stopień'!$AA$8:$AA$883,"TOYOTA")</f>
        <v>0</v>
      </c>
      <c r="AY30" s="16">
        <f>SUMIFS('2_stopień'!$U$8:$U$883,'2_stopień'!$R$8:$R$883,D30,'2_stopień'!$AA$8:$AA$883,"CKZ Wrocław")</f>
        <v>0</v>
      </c>
      <c r="AZ30" s="16">
        <f>SUMIFS('2_stopień'!$V$8:$V$883,'2_stopień'!$R$8:$R$883,D30,'2_stopień'!$AA$8:$AA$883,"CKZ Wrocław")</f>
        <v>0</v>
      </c>
      <c r="BA30" s="16">
        <f>SUMIFS('2_stopień'!$U$8:$U$883,'2_stopień'!$R$8:$R$883,D30,'2_stopień'!$AA$8:$AA$883,"CKZ Gliwice")</f>
        <v>0</v>
      </c>
      <c r="BB30" s="16">
        <f>SUMIFS('2_stopień'!$V$8:$V$883,'2_stopień'!$R$8:$R$883,D30,'2_stopień'!$AA$8:$AA$883,"CKZ Gliwice")</f>
        <v>0</v>
      </c>
      <c r="BC30" s="16">
        <f>SUMIFS('2_stopień'!$U$8:$U$883,'2_stopień'!$R$8:$R$883,D30,'2_stopień'!$AA$8:$AA$883,"CKZ Opole")</f>
        <v>0</v>
      </c>
      <c r="BD30" s="16">
        <f>SUMIFS('2_stopień'!$V$8:$V$883,'2_stopień'!$R$8:$R$883,D30,'2_stopień'!$AA$8:$AA$883,"CKZ Opole")</f>
        <v>0</v>
      </c>
      <c r="BE30" s="16">
        <f>SUMIFS('2_stopień'!$U$8:$U$883,'2_stopień'!$R$8:$R$883,D30,'2_stopień'!$AA$8:$AA$883,"CKZ Chojnów")</f>
        <v>0</v>
      </c>
      <c r="BF30" s="16">
        <f>SUMIFS('2_stopień'!$V$8:$V$883,'2_stopień'!$R$8:$R$883,D30,'2_stopień'!$AA$8:$AA$883,"CKZ Chojnów")</f>
        <v>0</v>
      </c>
      <c r="BG30" s="16">
        <f>SUMIFS('2_stopień'!$U$8:$U$883,'2_stopień'!$R$8:$R$883,D30,'2_stopień'!$AA$8:$AA$883,"CKZ Nowy Targ")</f>
        <v>0</v>
      </c>
      <c r="BH30" s="16">
        <f>SUMIFS('2_stopień'!$V$8:$V$883,'2_stopień'!$R$8:$R$883,D30,'2_stopień'!$AA$8:$AA$883,"CKZ Nowy Targ")</f>
        <v>0</v>
      </c>
      <c r="BI30" s="16">
        <f>SUMIFS('2_stopień'!$U$8:$U$883,'2_stopień'!$R$8:$R$883,D30,'2_stopień'!$AA$8:$AA$883,"CKZ Gniezno")</f>
        <v>0</v>
      </c>
      <c r="BJ30" s="16">
        <f>SUMIFS('2_stopień'!$V$8:$V$883,'2_stopień'!$R$8:$R$883,D30,'2_stopień'!$AA$8:$AA$883,"CKZ Gniezno")</f>
        <v>0</v>
      </c>
      <c r="BK30" s="16">
        <f>SUMIFS('2_stopień'!$U$8:$U$883,'2_stopień'!$R$8:$R$883,D30,'2_stopień'!$AA$8:$AA$883,"konsultacje szkoła")</f>
        <v>0</v>
      </c>
      <c r="BL30" s="222">
        <f t="shared" si="0"/>
        <v>61</v>
      </c>
      <c r="BM30" s="219">
        <f t="shared" si="1"/>
        <v>4</v>
      </c>
    </row>
    <row r="31" spans="2:65" hidden="1">
      <c r="B31" s="17" t="s">
        <v>191</v>
      </c>
      <c r="C31" s="18">
        <v>741201</v>
      </c>
      <c r="D31" s="18" t="s">
        <v>161</v>
      </c>
      <c r="E31" s="17" t="s">
        <v>595</v>
      </c>
      <c r="F31" s="360">
        <f>SUMIF('2_stopień'!R$8:R$883,D31,'2_stopień'!U$8:U$885)</f>
        <v>46</v>
      </c>
      <c r="G31" s="16">
        <f>SUMIFS('2_stopień'!$U$8:$U$883,'2_stopień'!$R$8:$R$883,D31,'2_stopień'!$AA$8:$AA$883,"CKZ Bielawa")</f>
        <v>0</v>
      </c>
      <c r="H31" s="16">
        <f>SUMIFS('2_stopień'!$V$8:$V$883,'2_stopień'!$R$8:$R$883,D31,'2_stopień'!$AA$8:$AA$883,"CKZ Bielawa")</f>
        <v>0</v>
      </c>
      <c r="I31" s="16">
        <f>SUMIFS('2_stopień'!$U$8:$U$883,'2_stopień'!$R$8:$R$883,D31,'2_stopień'!$AA$8:$AA$883,"GCKZ Głogów")</f>
        <v>0</v>
      </c>
      <c r="J31" s="16">
        <f>SUMIFS('2_stopień'!$V$8:$V$883,'2_stopień'!$R$8:$R$883,D31,'2_stopień'!$AA$8:$AA$883,"GCKZ Głogów")</f>
        <v>0</v>
      </c>
      <c r="K31" s="16">
        <f>SUMIFS('2_stopień'!$U$8:$U$883,'2_stopień'!$R$8:$R$883,D31,'2_stopień'!$AA$8:$AA$883,"CKZ Jawor")</f>
        <v>0</v>
      </c>
      <c r="L31" s="16">
        <f>SUMIFS('2_stopień'!$V$8:$V$883,'2_stopień'!$R$8:$R$883,D31,'2_stopień'!$AA$8:$AA$883,"CKZ Jawor")</f>
        <v>0</v>
      </c>
      <c r="M31" s="16">
        <f>SUMIFS('2_stopień'!$U$8:$U$883,'2_stopień'!$R$8:$R$883,D31,'2_stopień'!$AA$8:$AA$883,"ZSM Głubczyce")</f>
        <v>0</v>
      </c>
      <c r="N31" s="16">
        <f>SUMIFS('2_stopień'!$V$8:$V$883,'2_stopień'!$R$8:$R$883,D31,'2_stopień'!$AA$8:$AA$883,"ZSM Głubczyce")</f>
        <v>0</v>
      </c>
      <c r="O31" s="16">
        <f>SUMIFS('2_stopień'!$U$8:$U$883,'2_stopień'!$R$8:$R$883,D31,'2_stopień'!$AA$8:$AA$883,"CKZ Kłodzko")</f>
        <v>0</v>
      </c>
      <c r="P31" s="16">
        <f>SUMIFS('2_stopień'!$V$8:$V$883,'2_stopień'!$R$8:$R$883,D31,'2_stopień'!$AA$8:$AA$883,"CKZ Kłodzko")</f>
        <v>0</v>
      </c>
      <c r="Q31" s="16">
        <f>SUMIFS('2_stopień'!$U$8:$U$883,'2_stopień'!$R$8:$R$883,D31,'2_stopień'!$AA$8:$AA$883,"CKZ Legnica")</f>
        <v>0</v>
      </c>
      <c r="R31" s="16">
        <f>SUMIFS('2_stopień'!$V$8:$V$883,'2_stopień'!$R$8:$R$883,D31,'2_stopień'!$AA$8:$AA$883,"CKZ Legnica")</f>
        <v>0</v>
      </c>
      <c r="S31" s="16">
        <f>SUMIFS('2_stopień'!$U$8:$U$883,'2_stopień'!$R$8:$R$883,D31,'2_stopień'!$AA$8:$AA$883,"CKZ Oleśnica")</f>
        <v>0</v>
      </c>
      <c r="T31" s="16">
        <f>SUMIFS('2_stopień'!$V$8:$V$883,'2_stopień'!$R$8:$R$883,D31,'2_stopień'!$AA$8:$AA$883,"CKZ Oleśnica")</f>
        <v>0</v>
      </c>
      <c r="U31" s="16">
        <f>SUMIFS('2_stopień'!$U$8:$U$883,'2_stopień'!$R$8:$R$883,D31,'2_stopień'!$AA$8:$AA$883,"CKZ Świdnica")</f>
        <v>0</v>
      </c>
      <c r="V31" s="16">
        <f>SUMIFS('2_stopień'!$V$8:$V$883,'2_stopień'!$R$8:$R$883,D31,'2_stopień'!$AA$8:$AA$883,"CKZ Świdnica")</f>
        <v>0</v>
      </c>
      <c r="W31" s="16">
        <f>SUMIFS('2_stopień'!$U$8:$U$883,'2_stopień'!$R$8:$R$883,D31,'2_stopień'!$AA$8:$AA$883,"CKZ Wołów")</f>
        <v>0</v>
      </c>
      <c r="X31" s="16">
        <f>SUMIFS('2_stopień'!$V$8:$V$883,'2_stopień'!$R$8:$R$883,D31,'2_stopień'!$AA$8:$AA$883,"CKZ Wołów")</f>
        <v>0</v>
      </c>
      <c r="Y31" s="16">
        <f>SUMIFS('2_stopień'!$U$8:$U$883,'2_stopień'!$R$8:$R$883,D31,'2_stopień'!$AA$8:$AA$883,"CKZ Ziębice")</f>
        <v>0</v>
      </c>
      <c r="Z31" s="16">
        <f>SUMIFS('2_stopień'!$V$8:$V$883,'2_stopień'!$R$8:$R$883,D31,'2_stopień'!$AA$8:$AA$883,"CKZ Ziębice")</f>
        <v>0</v>
      </c>
      <c r="AA31" s="16">
        <f>SUMIFS('2_stopień'!$U$8:$U$883,'2_stopień'!$R$8:$R$883,D31,'2_stopień'!$AA$8:$AA$883,"CKZ Dobrodzień")</f>
        <v>0</v>
      </c>
      <c r="AB31" s="16">
        <f>SUMIFS('2_stopień'!$V$8:$V$883,'2_stopień'!$R$8:$R$883,D31,'2_stopień'!$AA$8:$AA$883,"CKZ Dobrodzień")</f>
        <v>0</v>
      </c>
      <c r="AC31" s="16">
        <f>SUMIFS('2_stopień'!$U$8:$U$883,'2_stopień'!$R$8:$R$883,D31,'2_stopień'!$AA$8:$AA$883,"CKZ Kędzierzyn-Koźle")</f>
        <v>0</v>
      </c>
      <c r="AD31" s="16">
        <f>SUMIFS('2_stopień'!$V$8:$V$883,'2_stopień'!$R$8:$R$883,D31,'2_stopień'!$AA$8:$AA$883,"CKZ Kędzierzyn-Koźle")</f>
        <v>0</v>
      </c>
      <c r="AE31" s="16">
        <f>SUMIFS('2_stopień'!$U$8:$U$883,'2_stopień'!$R$8:$R$883,D31,'2_stopień'!$AA$8:$AA$883,"CKZ Dębica")</f>
        <v>0</v>
      </c>
      <c r="AF31" s="16">
        <f>SUMIFS('2_stopień'!$V$8:$V$883,'2_stopień'!$R$8:$R$883,D31,'2_stopień'!$AA$8:$AA$883,"CKZ Dębica")</f>
        <v>0</v>
      </c>
      <c r="AG31" s="16">
        <f>SUMIFS('2_stopień'!$U$8:$U$883,'2_stopień'!$R$8:$R$883,D31,'2_stopień'!$AA$8:$AA$883,"ZSET Rakowice Wielkie")</f>
        <v>0</v>
      </c>
      <c r="AH31" s="16">
        <f>SUMIFS('2_stopień'!$V$8:$V$883,'2_stopień'!$R$8:$R$883,D31,'2_stopień'!$AA$8:$AA$883,"ZSET Rakowice Wielkie")</f>
        <v>0</v>
      </c>
      <c r="AI31" s="16">
        <f>SUMIFS('2_stopień'!$U$8:$U$883,'2_stopień'!$R$8:$R$883,D31,'2_stopień'!$AA$8:$AA$883,"CKZ Krotoszyn")</f>
        <v>13</v>
      </c>
      <c r="AJ31" s="16">
        <f>SUMIFS('2_stopień'!$V$8:$V$883,'2_stopień'!$R$8:$R$883,D31,'2_stopień'!$AA$8:$AA$883,"CKZ Krotoszyn")</f>
        <v>1</v>
      </c>
      <c r="AK31" s="16">
        <f>SUMIFS('2_stopień'!$U$8:$U$883,'2_stopień'!$R$8:$R$883,D31,'2_stopień'!$AA$8:$AA$883,"CKZ Olkusz")</f>
        <v>0</v>
      </c>
      <c r="AL31" s="16">
        <f>SUMIFS('2_stopień'!$V$8:$V$883,'2_stopień'!$R$8:$R$883,D31,'2_stopień'!$AA$8:$AA$883,"CKZ Olkusz")</f>
        <v>0</v>
      </c>
      <c r="AM31" s="16">
        <f>SUMIFS('2_stopień'!$U$8:$U$883,'2_stopień'!$R$8:$R$883,D31,'2_stopień'!$AA$8:$AA$883,"CKZ Wschowa")</f>
        <v>33</v>
      </c>
      <c r="AN31" s="16">
        <f>SUMIFS('2_stopień'!$V$8:$V$883,'2_stopień'!$R$8:$R$883,D31,'2_stopień'!$AA$8:$AA$883,"CKZ Wschowa")</f>
        <v>0</v>
      </c>
      <c r="AO31" s="16">
        <f>SUMIFS('2_stopień'!$U$8:$U$883,'2_stopień'!$R$8:$R$883,D31,'2_stopień'!$AA$8:$AA$883,"CKZ Zielona Góra")</f>
        <v>0</v>
      </c>
      <c r="AP31" s="16">
        <f>SUMIFS('2_stopień'!$V$8:$V$883,'2_stopień'!$R$8:$R$883,D31,'2_stopień'!$AA$8:$AA$883,"CKZ Zielona Góra")</f>
        <v>0</v>
      </c>
      <c r="AQ31" s="16">
        <f>SUMIFS('2_stopień'!$U$8:$U$883,'2_stopień'!$R$8:$R$883,D31,'2_stopień'!$AA$8:$AA$883,"Rzemieślnicza Wałbrzych")</f>
        <v>0</v>
      </c>
      <c r="AR31" s="16">
        <f>SUMIFS('2_stopień'!$V$8:$V$883,'2_stopień'!$R$8:$R$883,D31,'2_stopień'!$AA$8:$AA$883,"Rzemieślnicza Wałbrzych")</f>
        <v>0</v>
      </c>
      <c r="AS31" s="16">
        <f>SUMIFS('2_stopień'!$U$8:$U$883,'2_stopień'!$R$8:$R$883,D31,'2_stopień'!$AA$8:$AA$883,"CKZ Mosina")</f>
        <v>0</v>
      </c>
      <c r="AT31" s="16">
        <f>SUMIFS('2_stopień'!$V$8:$V$883,'2_stopień'!$R$8:$R$883,D31,'2_stopień'!$AA$8:$AA$883,"CKZ Mosina")</f>
        <v>0</v>
      </c>
      <c r="AU31" s="16">
        <f>SUMIFS('2_stopień'!$U$8:$U$883,'2_stopień'!$R$8:$R$883,D31,'2_stopień'!$AA$8:$AA$883,"Cech Opole")</f>
        <v>0</v>
      </c>
      <c r="AV31" s="16">
        <f>SUMIFS('2_stopień'!$V$8:$V$883,'2_stopień'!$R$8:$R$883,D31,'2_stopień'!$AA$8:$AA$883,"Cech Opole")</f>
        <v>0</v>
      </c>
      <c r="AW31" s="16">
        <f>SUMIFS('2_stopień'!$U$8:$U$883,'2_stopień'!$R$8:$R$883,D31,'2_stopień'!$AA$8:$AA$883,"TOYOTA")</f>
        <v>0</v>
      </c>
      <c r="AX31" s="16">
        <f>SUMIFS('2_stopień'!$V$8:$V$883,'2_stopień'!$R$8:$R$883,D31,'2_stopień'!$AA$8:$AA$883,"TOYOTA")</f>
        <v>0</v>
      </c>
      <c r="AY31" s="16">
        <f>SUMIFS('2_stopień'!$U$8:$U$883,'2_stopień'!$R$8:$R$883,D31,'2_stopień'!$AA$8:$AA$883,"CKZ Wrocław")</f>
        <v>0</v>
      </c>
      <c r="AZ31" s="16">
        <f>SUMIFS('2_stopień'!$V$8:$V$883,'2_stopień'!$R$8:$R$883,D31,'2_stopień'!$AA$8:$AA$883,"CKZ Wrocław")</f>
        <v>0</v>
      </c>
      <c r="BA31" s="16">
        <f>SUMIFS('2_stopień'!$U$8:$U$883,'2_stopień'!$R$8:$R$883,D31,'2_stopień'!$AA$8:$AA$883,"CKZ Gliwice")</f>
        <v>0</v>
      </c>
      <c r="BB31" s="16">
        <f>SUMIFS('2_stopień'!$V$8:$V$883,'2_stopień'!$R$8:$R$883,D31,'2_stopień'!$AA$8:$AA$883,"CKZ Gliwice")</f>
        <v>0</v>
      </c>
      <c r="BC31" s="16">
        <f>SUMIFS('2_stopień'!$U$8:$U$883,'2_stopień'!$R$8:$R$883,D31,'2_stopień'!$AA$8:$AA$883,"CKZ Opole")</f>
        <v>0</v>
      </c>
      <c r="BD31" s="16">
        <f>SUMIFS('2_stopień'!$V$8:$V$883,'2_stopień'!$R$8:$R$883,D31,'2_stopień'!$AA$8:$AA$883,"CKZ Opole")</f>
        <v>0</v>
      </c>
      <c r="BE31" s="16">
        <f>SUMIFS('2_stopień'!$U$8:$U$883,'2_stopień'!$R$8:$R$883,D31,'2_stopień'!$AA$8:$AA$883,"CKZ Chojnów")</f>
        <v>0</v>
      </c>
      <c r="BF31" s="16">
        <f>SUMIFS('2_stopień'!$V$8:$V$883,'2_stopień'!$R$8:$R$883,D31,'2_stopień'!$AA$8:$AA$883,"CKZ Chojnów")</f>
        <v>0</v>
      </c>
      <c r="BG31" s="16">
        <f>SUMIFS('2_stopień'!$U$8:$U$883,'2_stopień'!$R$8:$R$883,D31,'2_stopień'!$AA$8:$AA$883,"CKZ Nowy Targ")</f>
        <v>0</v>
      </c>
      <c r="BH31" s="16">
        <f>SUMIFS('2_stopień'!$V$8:$V$883,'2_stopień'!$R$8:$R$883,D31,'2_stopień'!$AA$8:$AA$883,"CKZ Nowy Targ")</f>
        <v>0</v>
      </c>
      <c r="BI31" s="16">
        <f>SUMIFS('2_stopień'!$U$8:$U$883,'2_stopień'!$R$8:$R$883,D31,'2_stopień'!$AA$8:$AA$883,"CKZ Gniezno")</f>
        <v>0</v>
      </c>
      <c r="BJ31" s="16">
        <f>SUMIFS('2_stopień'!$V$8:$V$883,'2_stopień'!$R$8:$R$883,D31,'2_stopień'!$AA$8:$AA$883,"CKZ Gniezno")</f>
        <v>0</v>
      </c>
      <c r="BK31" s="16">
        <f>SUMIFS('2_stopień'!$U$8:$U$883,'2_stopień'!$R$8:$R$883,D31,'2_stopień'!$AA$8:$AA$883,"konsultacje szkoła")</f>
        <v>0</v>
      </c>
      <c r="BL31" s="222">
        <f t="shared" si="0"/>
        <v>46</v>
      </c>
      <c r="BM31" s="219">
        <f t="shared" si="1"/>
        <v>1</v>
      </c>
    </row>
    <row r="32" spans="2:65" hidden="1">
      <c r="B32" s="17" t="s">
        <v>78</v>
      </c>
      <c r="C32" s="18">
        <v>741103</v>
      </c>
      <c r="D32" s="18" t="s">
        <v>49</v>
      </c>
      <c r="E32" s="17" t="s">
        <v>596</v>
      </c>
      <c r="F32" s="360">
        <f>SUMIF('2_stopień'!R$8:R$883,D32,'2_stopień'!U$8:U$885)</f>
        <v>193</v>
      </c>
      <c r="G32" s="16">
        <f>SUMIFS('2_stopień'!$U$8:$U$883,'2_stopień'!$R$8:$R$883,D32,'2_stopień'!$AA$8:$AA$883,"CKZ Bielawa")</f>
        <v>0</v>
      </c>
      <c r="H32" s="16">
        <f>SUMIFS('2_stopień'!$V$8:$V$883,'2_stopień'!$R$8:$R$883,D32,'2_stopień'!$AA$8:$AA$883,"CKZ Bielawa")</f>
        <v>0</v>
      </c>
      <c r="I32" s="16">
        <f>SUMIFS('2_stopień'!$U$8:$U$883,'2_stopień'!$R$8:$R$883,D32,'2_stopień'!$AA$8:$AA$883,"GCKZ Głogów")</f>
        <v>0</v>
      </c>
      <c r="J32" s="16">
        <f>SUMIFS('2_stopień'!$V$8:$V$883,'2_stopień'!$R$8:$R$883,D32,'2_stopień'!$AA$8:$AA$883,"GCKZ Głogów")</f>
        <v>0</v>
      </c>
      <c r="K32" s="16">
        <f>SUMIFS('2_stopień'!$U$8:$U$883,'2_stopień'!$R$8:$R$883,D32,'2_stopień'!$AA$8:$AA$883,"CKZ Jawor")</f>
        <v>0</v>
      </c>
      <c r="L32" s="16">
        <f>SUMIFS('2_stopień'!$V$8:$V$883,'2_stopień'!$R$8:$R$883,D32,'2_stopień'!$AA$8:$AA$883,"CKZ Jawor")</f>
        <v>0</v>
      </c>
      <c r="M32" s="16">
        <f>SUMIFS('2_stopień'!$U$8:$U$883,'2_stopień'!$R$8:$R$883,D32,'2_stopień'!$AA$8:$AA$883,"ZSM Głubczyce")</f>
        <v>0</v>
      </c>
      <c r="N32" s="16">
        <f>SUMIFS('2_stopień'!$V$8:$V$883,'2_stopień'!$R$8:$R$883,D32,'2_stopień'!$AA$8:$AA$883,"ZSM Głubczyce")</f>
        <v>0</v>
      </c>
      <c r="O32" s="16">
        <f>SUMIFS('2_stopień'!$U$8:$U$883,'2_stopień'!$R$8:$R$883,D32,'2_stopień'!$AA$8:$AA$883,"CKZ Kłodzko")</f>
        <v>0</v>
      </c>
      <c r="P32" s="16">
        <f>SUMIFS('2_stopień'!$V$8:$V$883,'2_stopień'!$R$8:$R$883,D32,'2_stopień'!$AA$8:$AA$883,"CKZ Kłodzko")</f>
        <v>0</v>
      </c>
      <c r="Q32" s="16">
        <f>SUMIFS('2_stopień'!$U$8:$U$883,'2_stopień'!$R$8:$R$883,D32,'2_stopień'!$AA$8:$AA$883,"CKZ Legnica")</f>
        <v>0</v>
      </c>
      <c r="R32" s="16">
        <f>SUMIFS('2_stopień'!$V$8:$V$883,'2_stopień'!$R$8:$R$883,D32,'2_stopień'!$AA$8:$AA$883,"CKZ Legnica")</f>
        <v>0</v>
      </c>
      <c r="S32" s="16">
        <f>SUMIFS('2_stopień'!$U$8:$U$883,'2_stopień'!$R$8:$R$883,D32,'2_stopień'!$AA$8:$AA$883,"CKZ Oleśnica")</f>
        <v>57</v>
      </c>
      <c r="T32" s="16">
        <f>SUMIFS('2_stopień'!$V$8:$V$883,'2_stopień'!$R$8:$R$883,D32,'2_stopień'!$AA$8:$AA$883,"CKZ Oleśnica")</f>
        <v>0</v>
      </c>
      <c r="U32" s="16">
        <f>SUMIFS('2_stopień'!$U$8:$U$883,'2_stopień'!$R$8:$R$883,D32,'2_stopień'!$AA$8:$AA$883,"CKZ Świdnica")</f>
        <v>79</v>
      </c>
      <c r="V32" s="16">
        <f>SUMIFS('2_stopień'!$V$8:$V$883,'2_stopień'!$R$8:$R$883,D32,'2_stopień'!$AA$8:$AA$883,"CKZ Świdnica")</f>
        <v>0</v>
      </c>
      <c r="W32" s="16">
        <f>SUMIFS('2_stopień'!$U$8:$U$883,'2_stopień'!$R$8:$R$883,D32,'2_stopień'!$AA$8:$AA$883,"CKZ Wołów")</f>
        <v>0</v>
      </c>
      <c r="X32" s="16">
        <f>SUMIFS('2_stopień'!$V$8:$V$883,'2_stopień'!$R$8:$R$883,D32,'2_stopień'!$AA$8:$AA$883,"CKZ Wołów")</f>
        <v>0</v>
      </c>
      <c r="Y32" s="16">
        <f>SUMIFS('2_stopień'!$U$8:$U$883,'2_stopień'!$R$8:$R$883,D32,'2_stopień'!$AA$8:$AA$883,"CKZ Ziębice")</f>
        <v>0</v>
      </c>
      <c r="Z32" s="16">
        <f>SUMIFS('2_stopień'!$V$8:$V$883,'2_stopień'!$R$8:$R$883,D32,'2_stopień'!$AA$8:$AA$883,"CKZ Ziębice")</f>
        <v>0</v>
      </c>
      <c r="AA32" s="16">
        <f>SUMIFS('2_stopień'!$U$8:$U$883,'2_stopień'!$R$8:$R$883,D32,'2_stopień'!$AA$8:$AA$883,"CKZ Dobrodzień")</f>
        <v>0</v>
      </c>
      <c r="AB32" s="16">
        <f>SUMIFS('2_stopień'!$V$8:$V$883,'2_stopień'!$R$8:$R$883,D32,'2_stopień'!$AA$8:$AA$883,"CKZ Dobrodzień")</f>
        <v>0</v>
      </c>
      <c r="AC32" s="16">
        <f>SUMIFS('2_stopień'!$U$8:$U$883,'2_stopień'!$R$8:$R$883,D32,'2_stopień'!$AA$8:$AA$883,"CKZ Kędzierzyn-Koźle")</f>
        <v>0</v>
      </c>
      <c r="AD32" s="16">
        <f>SUMIFS('2_stopień'!$V$8:$V$883,'2_stopień'!$R$8:$R$883,D32,'2_stopień'!$AA$8:$AA$883,"CKZ Kędzierzyn-Koźle")</f>
        <v>0</v>
      </c>
      <c r="AE32" s="16">
        <f>SUMIFS('2_stopień'!$U$8:$U$883,'2_stopień'!$R$8:$R$883,D32,'2_stopień'!$AA$8:$AA$883,"CKZ Dębica")</f>
        <v>0</v>
      </c>
      <c r="AF32" s="16">
        <f>SUMIFS('2_stopień'!$V$8:$V$883,'2_stopień'!$R$8:$R$883,D32,'2_stopień'!$AA$8:$AA$883,"CKZ Dębica")</f>
        <v>0</v>
      </c>
      <c r="AG32" s="16">
        <f>SUMIFS('2_stopień'!$U$8:$U$883,'2_stopień'!$R$8:$R$883,D32,'2_stopień'!$AA$8:$AA$883,"ZSET Rakowice Wielkie")</f>
        <v>0</v>
      </c>
      <c r="AH32" s="16">
        <f>SUMIFS('2_stopień'!$V$8:$V$883,'2_stopień'!$R$8:$R$883,D32,'2_stopień'!$AA$8:$AA$883,"ZSET Rakowice Wielkie")</f>
        <v>0</v>
      </c>
      <c r="AI32" s="16">
        <f>SUMIFS('2_stopień'!$U$8:$U$883,'2_stopień'!$R$8:$R$883,D32,'2_stopień'!$AA$8:$AA$883,"CKZ Krotoszyn")</f>
        <v>21</v>
      </c>
      <c r="AJ32" s="16">
        <f>SUMIFS('2_stopień'!$V$8:$V$883,'2_stopień'!$R$8:$R$883,D32,'2_stopień'!$AA$8:$AA$883,"CKZ Krotoszyn")</f>
        <v>0</v>
      </c>
      <c r="AK32" s="16">
        <f>SUMIFS('2_stopień'!$U$8:$U$883,'2_stopień'!$R$8:$R$883,D32,'2_stopień'!$AA$8:$AA$883,"CKZ Olkusz")</f>
        <v>0</v>
      </c>
      <c r="AL32" s="16">
        <f>SUMIFS('2_stopień'!$V$8:$V$883,'2_stopień'!$R$8:$R$883,D32,'2_stopień'!$AA$8:$AA$883,"CKZ Olkusz")</f>
        <v>0</v>
      </c>
      <c r="AM32" s="16">
        <f>SUMIFS('2_stopień'!$U$8:$U$883,'2_stopień'!$R$8:$R$883,D32,'2_stopień'!$AA$8:$AA$883,"CKZ Wschowa")</f>
        <v>36</v>
      </c>
      <c r="AN32" s="16">
        <f>SUMIFS('2_stopień'!$V$8:$V$883,'2_stopień'!$R$8:$R$883,D32,'2_stopień'!$AA$8:$AA$883,"CKZ Wschowa")</f>
        <v>0</v>
      </c>
      <c r="AO32" s="16">
        <f>SUMIFS('2_stopień'!$U$8:$U$883,'2_stopień'!$R$8:$R$883,D32,'2_stopień'!$AA$8:$AA$883,"CKZ Zielona Góra")</f>
        <v>0</v>
      </c>
      <c r="AP32" s="16">
        <f>SUMIFS('2_stopień'!$V$8:$V$883,'2_stopień'!$R$8:$R$883,D32,'2_stopień'!$AA$8:$AA$883,"CKZ Zielona Góra")</f>
        <v>0</v>
      </c>
      <c r="AQ32" s="16">
        <f>SUMIFS('2_stopień'!$U$8:$U$883,'2_stopień'!$R$8:$R$883,D32,'2_stopień'!$AA$8:$AA$883,"Rzemieślnicza Wałbrzych")</f>
        <v>0</v>
      </c>
      <c r="AR32" s="16">
        <f>SUMIFS('2_stopień'!$V$8:$V$883,'2_stopień'!$R$8:$R$883,D32,'2_stopień'!$AA$8:$AA$883,"Rzemieślnicza Wałbrzych")</f>
        <v>0</v>
      </c>
      <c r="AS32" s="16">
        <f>SUMIFS('2_stopień'!$U$8:$U$883,'2_stopień'!$R$8:$R$883,D32,'2_stopień'!$AA$8:$AA$883,"CKZ Mosina")</f>
        <v>0</v>
      </c>
      <c r="AT32" s="16">
        <f>SUMIFS('2_stopień'!$V$8:$V$883,'2_stopień'!$R$8:$R$883,D32,'2_stopień'!$AA$8:$AA$883,"CKZ Mosina")</f>
        <v>0</v>
      </c>
      <c r="AU32" s="16">
        <f>SUMIFS('2_stopień'!$U$8:$U$883,'2_stopień'!$R$8:$R$883,D32,'2_stopień'!$AA$8:$AA$883,"Cech Opole")</f>
        <v>0</v>
      </c>
      <c r="AV32" s="16">
        <f>SUMIFS('2_stopień'!$V$8:$V$883,'2_stopień'!$R$8:$R$883,D32,'2_stopień'!$AA$8:$AA$883,"Cech Opole")</f>
        <v>0</v>
      </c>
      <c r="AW32" s="16">
        <f>SUMIFS('2_stopień'!$U$8:$U$883,'2_stopień'!$R$8:$R$883,D32,'2_stopień'!$AA$8:$AA$883,"TOYOTA")</f>
        <v>0</v>
      </c>
      <c r="AX32" s="16">
        <f>SUMIFS('2_stopień'!$V$8:$V$883,'2_stopień'!$R$8:$R$883,D32,'2_stopień'!$AA$8:$AA$883,"TOYOTA")</f>
        <v>0</v>
      </c>
      <c r="AY32" s="16">
        <f>SUMIFS('2_stopień'!$U$8:$U$883,'2_stopień'!$R$8:$R$883,D32,'2_stopień'!$AA$8:$AA$883,"CKZ Wrocław")</f>
        <v>0</v>
      </c>
      <c r="AZ32" s="16">
        <f>SUMIFS('2_stopień'!$V$8:$V$883,'2_stopień'!$R$8:$R$883,D32,'2_stopień'!$AA$8:$AA$883,"CKZ Wrocław")</f>
        <v>0</v>
      </c>
      <c r="BA32" s="16">
        <f>SUMIFS('2_stopień'!$U$8:$U$883,'2_stopień'!$R$8:$R$883,D32,'2_stopień'!$AA$8:$AA$883,"CKZ Gliwice")</f>
        <v>0</v>
      </c>
      <c r="BB32" s="16">
        <f>SUMIFS('2_stopień'!$V$8:$V$883,'2_stopień'!$R$8:$R$883,D32,'2_stopień'!$AA$8:$AA$883,"CKZ Gliwice")</f>
        <v>0</v>
      </c>
      <c r="BC32" s="16">
        <f>SUMIFS('2_stopień'!$U$8:$U$883,'2_stopień'!$R$8:$R$883,D32,'2_stopień'!$AA$8:$AA$883,"CKZ Opole")</f>
        <v>0</v>
      </c>
      <c r="BD32" s="16">
        <f>SUMIFS('2_stopień'!$V$8:$V$883,'2_stopień'!$R$8:$R$883,D32,'2_stopień'!$AA$8:$AA$883,"CKZ Opole")</f>
        <v>0</v>
      </c>
      <c r="BE32" s="16">
        <f>SUMIFS('2_stopień'!$U$8:$U$883,'2_stopień'!$R$8:$R$883,D32,'2_stopień'!$AA$8:$AA$883,"CKZ Chojnów")</f>
        <v>0</v>
      </c>
      <c r="BF32" s="16">
        <f>SUMIFS('2_stopień'!$V$8:$V$883,'2_stopień'!$R$8:$R$883,D32,'2_stopień'!$AA$8:$AA$883,"CKZ Chojnów")</f>
        <v>0</v>
      </c>
      <c r="BG32" s="16">
        <f>SUMIFS('2_stopień'!$U$8:$U$883,'2_stopień'!$R$8:$R$883,D32,'2_stopień'!$AA$8:$AA$883,"CKZ Nowy Targ")</f>
        <v>0</v>
      </c>
      <c r="BH32" s="16">
        <f>SUMIFS('2_stopień'!$V$8:$V$883,'2_stopień'!$R$8:$R$883,D32,'2_stopień'!$AA$8:$AA$883,"CKZ Nowy Targ")</f>
        <v>0</v>
      </c>
      <c r="BI32" s="16">
        <f>SUMIFS('2_stopień'!$U$8:$U$883,'2_stopień'!$R$8:$R$883,D32,'2_stopień'!$AA$8:$AA$883,"CKZ Gniezno")</f>
        <v>0</v>
      </c>
      <c r="BJ32" s="16">
        <f>SUMIFS('2_stopień'!$V$8:$V$883,'2_stopień'!$R$8:$R$883,D32,'2_stopień'!$AA$8:$AA$883,"CKZ Gniezno")</f>
        <v>0</v>
      </c>
      <c r="BK32" s="16">
        <f>SUMIFS('2_stopień'!$U$8:$U$883,'2_stopień'!$R$8:$R$883,D32,'2_stopień'!$AA$8:$AA$883,"konsultacje szkoła")</f>
        <v>0</v>
      </c>
      <c r="BL32" s="222">
        <f t="shared" si="0"/>
        <v>193</v>
      </c>
      <c r="BM32" s="219">
        <f t="shared" si="1"/>
        <v>0</v>
      </c>
    </row>
    <row r="33" spans="2:65" hidden="1">
      <c r="B33" s="17" t="s">
        <v>501</v>
      </c>
      <c r="C33" s="18">
        <v>731107</v>
      </c>
      <c r="D33" s="18" t="s">
        <v>1010</v>
      </c>
      <c r="E33" s="17" t="s">
        <v>597</v>
      </c>
      <c r="F33" s="360">
        <f>SUMIF('2_stopień'!R$8:R$883,D33,'2_stopień'!U$8:U$885)</f>
        <v>0</v>
      </c>
      <c r="G33" s="16">
        <f>SUMIFS('2_stopień'!$U$8:$U$883,'2_stopień'!$R$8:$R$883,D33,'2_stopień'!$AA$8:$AA$883,"CKZ Bielawa")</f>
        <v>0</v>
      </c>
      <c r="H33" s="16">
        <f>SUMIFS('2_stopień'!$V$8:$V$883,'2_stopień'!$R$8:$R$883,D33,'2_stopień'!$AA$8:$AA$883,"CKZ Bielawa")</f>
        <v>0</v>
      </c>
      <c r="I33" s="16">
        <f>SUMIFS('2_stopień'!$U$8:$U$883,'2_stopień'!$R$8:$R$883,D33,'2_stopień'!$AA$8:$AA$883,"GCKZ Głogów")</f>
        <v>0</v>
      </c>
      <c r="J33" s="16">
        <f>SUMIFS('2_stopień'!$V$8:$V$883,'2_stopień'!$R$8:$R$883,D33,'2_stopień'!$AA$8:$AA$883,"GCKZ Głogów")</f>
        <v>0</v>
      </c>
      <c r="K33" s="16">
        <f>SUMIFS('2_stopień'!$U$8:$U$883,'2_stopień'!$R$8:$R$883,D33,'2_stopień'!$AA$8:$AA$883,"CKZ Jawor")</f>
        <v>0</v>
      </c>
      <c r="L33" s="16">
        <f>SUMIFS('2_stopień'!$V$8:$V$883,'2_stopień'!$R$8:$R$883,D33,'2_stopień'!$AA$8:$AA$883,"CKZ Jawor")</f>
        <v>0</v>
      </c>
      <c r="M33" s="16">
        <f>SUMIFS('2_stopień'!$U$8:$U$883,'2_stopień'!$R$8:$R$883,D33,'2_stopień'!$AA$8:$AA$883,"ZSM Głubczyce")</f>
        <v>0</v>
      </c>
      <c r="N33" s="16">
        <f>SUMIFS('2_stopień'!$V$8:$V$883,'2_stopień'!$R$8:$R$883,D33,'2_stopień'!$AA$8:$AA$883,"ZSM Głubczyce")</f>
        <v>0</v>
      </c>
      <c r="O33" s="16">
        <f>SUMIFS('2_stopień'!$U$8:$U$883,'2_stopień'!$R$8:$R$883,D33,'2_stopień'!$AA$8:$AA$883,"CKZ Kłodzko")</f>
        <v>0</v>
      </c>
      <c r="P33" s="16">
        <f>SUMIFS('2_stopień'!$V$8:$V$883,'2_stopień'!$R$8:$R$883,D33,'2_stopień'!$AA$8:$AA$883,"CKZ Kłodzko")</f>
        <v>0</v>
      </c>
      <c r="Q33" s="16">
        <f>SUMIFS('2_stopień'!$U$8:$U$883,'2_stopień'!$R$8:$R$883,D33,'2_stopień'!$AA$8:$AA$883,"CKZ Legnica")</f>
        <v>0</v>
      </c>
      <c r="R33" s="16">
        <f>SUMIFS('2_stopień'!$V$8:$V$883,'2_stopień'!$R$8:$R$883,D33,'2_stopień'!$AA$8:$AA$883,"CKZ Legnica")</f>
        <v>0</v>
      </c>
      <c r="S33" s="16">
        <f>SUMIFS('2_stopień'!$U$8:$U$883,'2_stopień'!$R$8:$R$883,D33,'2_stopień'!$AA$8:$AA$883,"CKZ Oleśnica")</f>
        <v>0</v>
      </c>
      <c r="T33" s="16">
        <f>SUMIFS('2_stopień'!$V$8:$V$883,'2_stopień'!$R$8:$R$883,D33,'2_stopień'!$AA$8:$AA$883,"CKZ Oleśnica")</f>
        <v>0</v>
      </c>
      <c r="U33" s="16">
        <f>SUMIFS('2_stopień'!$U$8:$U$883,'2_stopień'!$R$8:$R$883,D33,'2_stopień'!$AA$8:$AA$883,"CKZ Świdnica")</f>
        <v>0</v>
      </c>
      <c r="V33" s="16">
        <f>SUMIFS('2_stopień'!$V$8:$V$883,'2_stopień'!$R$8:$R$883,D33,'2_stopień'!$AA$8:$AA$883,"CKZ Świdnica")</f>
        <v>0</v>
      </c>
      <c r="W33" s="16">
        <f>SUMIFS('2_stopień'!$U$8:$U$883,'2_stopień'!$R$8:$R$883,D33,'2_stopień'!$AA$8:$AA$883,"CKZ Wołów")</f>
        <v>0</v>
      </c>
      <c r="X33" s="16">
        <f>SUMIFS('2_stopień'!$V$8:$V$883,'2_stopień'!$R$8:$R$883,D33,'2_stopień'!$AA$8:$AA$883,"CKZ Wołów")</f>
        <v>0</v>
      </c>
      <c r="Y33" s="16">
        <f>SUMIFS('2_stopień'!$U$8:$U$883,'2_stopień'!$R$8:$R$883,D33,'2_stopień'!$AA$8:$AA$883,"CKZ Ziębice")</f>
        <v>0</v>
      </c>
      <c r="Z33" s="16">
        <f>SUMIFS('2_stopień'!$V$8:$V$883,'2_stopień'!$R$8:$R$883,D33,'2_stopień'!$AA$8:$AA$883,"CKZ Ziębice")</f>
        <v>0</v>
      </c>
      <c r="AA33" s="16">
        <f>SUMIFS('2_stopień'!$U$8:$U$883,'2_stopień'!$R$8:$R$883,D33,'2_stopień'!$AA$8:$AA$883,"CKZ Dobrodzień")</f>
        <v>0</v>
      </c>
      <c r="AB33" s="16">
        <f>SUMIFS('2_stopień'!$V$8:$V$883,'2_stopień'!$R$8:$R$883,D33,'2_stopień'!$AA$8:$AA$883,"CKZ Dobrodzień")</f>
        <v>0</v>
      </c>
      <c r="AC33" s="16">
        <f>SUMIFS('2_stopień'!$U$8:$U$883,'2_stopień'!$R$8:$R$883,D33,'2_stopień'!$AA$8:$AA$883,"CKZ Kędzierzyn-Koźle")</f>
        <v>0</v>
      </c>
      <c r="AD33" s="16">
        <f>SUMIFS('2_stopień'!$V$8:$V$883,'2_stopień'!$R$8:$R$883,D33,'2_stopień'!$AA$8:$AA$883,"CKZ Kędzierzyn-Koźle")</f>
        <v>0</v>
      </c>
      <c r="AE33" s="16">
        <f>SUMIFS('2_stopień'!$U$8:$U$883,'2_stopień'!$R$8:$R$883,D33,'2_stopień'!$AA$8:$AA$883,"CKZ Dębica")</f>
        <v>0</v>
      </c>
      <c r="AF33" s="16">
        <f>SUMIFS('2_stopień'!$V$8:$V$883,'2_stopień'!$R$8:$R$883,D33,'2_stopień'!$AA$8:$AA$883,"CKZ Dębica")</f>
        <v>0</v>
      </c>
      <c r="AG33" s="16">
        <f>SUMIFS('2_stopień'!$U$8:$U$883,'2_stopień'!$R$8:$R$883,D33,'2_stopień'!$AA$8:$AA$883,"ZSET Rakowice Wielkie")</f>
        <v>0</v>
      </c>
      <c r="AH33" s="16">
        <f>SUMIFS('2_stopień'!$V$8:$V$883,'2_stopień'!$R$8:$R$883,D33,'2_stopień'!$AA$8:$AA$883,"ZSET Rakowice Wielkie")</f>
        <v>0</v>
      </c>
      <c r="AI33" s="16">
        <f>SUMIFS('2_stopień'!$U$8:$U$883,'2_stopień'!$R$8:$R$883,D33,'2_stopień'!$AA$8:$AA$883,"CKZ Krotoszyn")</f>
        <v>0</v>
      </c>
      <c r="AJ33" s="16">
        <f>SUMIFS('2_stopień'!$V$8:$V$883,'2_stopień'!$R$8:$R$883,D33,'2_stopień'!$AA$8:$AA$883,"CKZ Krotoszyn")</f>
        <v>0</v>
      </c>
      <c r="AK33" s="16">
        <f>SUMIFS('2_stopień'!$U$8:$U$883,'2_stopień'!$R$8:$R$883,D33,'2_stopień'!$AA$8:$AA$883,"CKZ Olkusz")</f>
        <v>0</v>
      </c>
      <c r="AL33" s="16">
        <f>SUMIFS('2_stopień'!$V$8:$V$883,'2_stopień'!$R$8:$R$883,D33,'2_stopień'!$AA$8:$AA$883,"CKZ Olkusz")</f>
        <v>0</v>
      </c>
      <c r="AM33" s="16">
        <f>SUMIFS('2_stopień'!$U$8:$U$883,'2_stopień'!$R$8:$R$883,D33,'2_stopień'!$AA$8:$AA$883,"CKZ Wschowa")</f>
        <v>0</v>
      </c>
      <c r="AN33" s="16">
        <f>SUMIFS('2_stopień'!$V$8:$V$883,'2_stopień'!$R$8:$R$883,D33,'2_stopień'!$AA$8:$AA$883,"CKZ Wschowa")</f>
        <v>0</v>
      </c>
      <c r="AO33" s="16">
        <f>SUMIFS('2_stopień'!$U$8:$U$883,'2_stopień'!$R$8:$R$883,D33,'2_stopień'!$AA$8:$AA$883,"CKZ Zielona Góra")</f>
        <v>0</v>
      </c>
      <c r="AP33" s="16">
        <f>SUMIFS('2_stopień'!$V$8:$V$883,'2_stopień'!$R$8:$R$883,D33,'2_stopień'!$AA$8:$AA$883,"CKZ Zielona Góra")</f>
        <v>0</v>
      </c>
      <c r="AQ33" s="16">
        <f>SUMIFS('2_stopień'!$U$8:$U$883,'2_stopień'!$R$8:$R$883,D33,'2_stopień'!$AA$8:$AA$883,"Rzemieślnicza Wałbrzych")</f>
        <v>0</v>
      </c>
      <c r="AR33" s="16">
        <f>SUMIFS('2_stopień'!$V$8:$V$883,'2_stopień'!$R$8:$R$883,D33,'2_stopień'!$AA$8:$AA$883,"Rzemieślnicza Wałbrzych")</f>
        <v>0</v>
      </c>
      <c r="AS33" s="16">
        <f>SUMIFS('2_stopień'!$U$8:$U$883,'2_stopień'!$R$8:$R$883,D33,'2_stopień'!$AA$8:$AA$883,"CKZ Mosina")</f>
        <v>0</v>
      </c>
      <c r="AT33" s="16">
        <f>SUMIFS('2_stopień'!$V$8:$V$883,'2_stopień'!$R$8:$R$883,D33,'2_stopień'!$AA$8:$AA$883,"CKZ Mosina")</f>
        <v>0</v>
      </c>
      <c r="AU33" s="16">
        <f>SUMIFS('2_stopień'!$U$8:$U$883,'2_stopień'!$R$8:$R$883,D33,'2_stopień'!$AA$8:$AA$883,"Cech Opole")</f>
        <v>0</v>
      </c>
      <c r="AV33" s="16">
        <f>SUMIFS('2_stopień'!$V$8:$V$883,'2_stopień'!$R$8:$R$883,D33,'2_stopień'!$AA$8:$AA$883,"Cech Opole")</f>
        <v>0</v>
      </c>
      <c r="AW33" s="16">
        <f>SUMIFS('2_stopień'!$U$8:$U$883,'2_stopień'!$R$8:$R$883,D33,'2_stopień'!$AA$8:$AA$883,"TOYOTA")</f>
        <v>0</v>
      </c>
      <c r="AX33" s="16">
        <f>SUMIFS('2_stopień'!$V$8:$V$883,'2_stopień'!$R$8:$R$883,D33,'2_stopień'!$AA$8:$AA$883,"TOYOTA")</f>
        <v>0</v>
      </c>
      <c r="AY33" s="16">
        <f>SUMIFS('2_stopień'!$U$8:$U$883,'2_stopień'!$R$8:$R$883,D33,'2_stopień'!$AA$8:$AA$883,"CKZ Wrocław")</f>
        <v>0</v>
      </c>
      <c r="AZ33" s="16">
        <f>SUMIFS('2_stopień'!$V$8:$V$883,'2_stopień'!$R$8:$R$883,D33,'2_stopień'!$AA$8:$AA$883,"CKZ Wrocław")</f>
        <v>0</v>
      </c>
      <c r="BA33" s="16">
        <f>SUMIFS('2_stopień'!$U$8:$U$883,'2_stopień'!$R$8:$R$883,D33,'2_stopień'!$AA$8:$AA$883,"CKZ Gliwice")</f>
        <v>0</v>
      </c>
      <c r="BB33" s="16">
        <f>SUMIFS('2_stopień'!$V$8:$V$883,'2_stopień'!$R$8:$R$883,D33,'2_stopień'!$AA$8:$AA$883,"CKZ Gliwice")</f>
        <v>0</v>
      </c>
      <c r="BC33" s="16">
        <f>SUMIFS('2_stopień'!$U$8:$U$883,'2_stopień'!$R$8:$R$883,D33,'2_stopień'!$AA$8:$AA$883,"CKZ Opole")</f>
        <v>0</v>
      </c>
      <c r="BD33" s="16">
        <f>SUMIFS('2_stopień'!$V$8:$V$883,'2_stopień'!$R$8:$R$883,D33,'2_stopień'!$AA$8:$AA$883,"CKZ Opole")</f>
        <v>0</v>
      </c>
      <c r="BE33" s="16">
        <f>SUMIFS('2_stopień'!$U$8:$U$883,'2_stopień'!$R$8:$R$883,D33,'2_stopień'!$AA$8:$AA$883,"CKZ Chojnów")</f>
        <v>0</v>
      </c>
      <c r="BF33" s="16">
        <f>SUMIFS('2_stopień'!$V$8:$V$883,'2_stopień'!$R$8:$R$883,D33,'2_stopień'!$AA$8:$AA$883,"CKZ Chojnów")</f>
        <v>0</v>
      </c>
      <c r="BG33" s="16">
        <f>SUMIFS('2_stopień'!$U$8:$U$883,'2_stopień'!$R$8:$R$883,D33,'2_stopień'!$AA$8:$AA$883,"CKZ Nowy Targ")</f>
        <v>0</v>
      </c>
      <c r="BH33" s="16">
        <f>SUMIFS('2_stopień'!$V$8:$V$883,'2_stopień'!$R$8:$R$883,D33,'2_stopień'!$AA$8:$AA$883,"CKZ Nowy Targ")</f>
        <v>0</v>
      </c>
      <c r="BI33" s="16">
        <f>SUMIFS('2_stopień'!$U$8:$U$883,'2_stopień'!$R$8:$R$883,D33,'2_stopień'!$AA$8:$AA$883,"CKZ Gniezno")</f>
        <v>0</v>
      </c>
      <c r="BJ33" s="16">
        <f>SUMIFS('2_stopień'!$V$8:$V$883,'2_stopień'!$R$8:$R$883,D33,'2_stopień'!$AA$8:$AA$883,"CKZ Gniezno")</f>
        <v>0</v>
      </c>
      <c r="BK33" s="16">
        <f>SUMIFS('2_stopień'!$U$8:$U$883,'2_stopień'!$R$8:$R$883,D33,'2_stopień'!$AA$8:$AA$883,"konsultacje szkoła")</f>
        <v>0</v>
      </c>
      <c r="BL33" s="222">
        <f t="shared" si="0"/>
        <v>0</v>
      </c>
      <c r="BM33" s="219">
        <f t="shared" si="1"/>
        <v>0</v>
      </c>
    </row>
    <row r="34" spans="2:65">
      <c r="B34" s="17" t="s">
        <v>176</v>
      </c>
      <c r="C34" s="18">
        <v>742117</v>
      </c>
      <c r="D34" s="18" t="s">
        <v>181</v>
      </c>
      <c r="E34" s="17" t="s">
        <v>598</v>
      </c>
      <c r="F34" s="360">
        <f>SUMIF('2_stopień'!R$8:R$883,D34,'2_stopień'!U$8:U$885)</f>
        <v>11</v>
      </c>
      <c r="G34" s="16">
        <f>SUMIFS('2_stopień'!$U$8:$U$883,'2_stopień'!$R$8:$R$883,D34,'2_stopień'!$AA$8:$AA$883,"CKZ Bielawa")</f>
        <v>0</v>
      </c>
      <c r="H34" s="16">
        <f>SUMIFS('2_stopień'!$V$8:$V$883,'2_stopień'!$R$8:$R$883,D34,'2_stopień'!$AA$8:$AA$883,"CKZ Bielawa")</f>
        <v>0</v>
      </c>
      <c r="I34" s="16">
        <f>SUMIFS('2_stopień'!$U$8:$U$883,'2_stopień'!$R$8:$R$883,D34,'2_stopień'!$AA$8:$AA$883,"GCKZ Głogów")</f>
        <v>0</v>
      </c>
      <c r="J34" s="16">
        <f>SUMIFS('2_stopień'!$V$8:$V$883,'2_stopień'!$R$8:$R$883,D34,'2_stopień'!$AA$8:$AA$883,"GCKZ Głogów")</f>
        <v>0</v>
      </c>
      <c r="K34" s="16">
        <f>SUMIFS('2_stopień'!$U$8:$U$883,'2_stopień'!$R$8:$R$883,D34,'2_stopień'!$AA$8:$AA$883,"CKZ Jawor")</f>
        <v>0</v>
      </c>
      <c r="L34" s="16">
        <f>SUMIFS('2_stopień'!$V$8:$V$883,'2_stopień'!$R$8:$R$883,D34,'2_stopień'!$AA$8:$AA$883,"CKZ Jawor")</f>
        <v>0</v>
      </c>
      <c r="M34" s="16">
        <f>SUMIFS('2_stopień'!$U$8:$U$883,'2_stopień'!$R$8:$R$883,D34,'2_stopień'!$AA$8:$AA$883,"ZSM Głubczyce")</f>
        <v>0</v>
      </c>
      <c r="N34" s="16">
        <f>SUMIFS('2_stopień'!$V$8:$V$883,'2_stopień'!$R$8:$R$883,D34,'2_stopień'!$AA$8:$AA$883,"ZSM Głubczyce")</f>
        <v>0</v>
      </c>
      <c r="O34" s="16">
        <f>SUMIFS('2_stopień'!$U$8:$U$883,'2_stopień'!$R$8:$R$883,D34,'2_stopień'!$AA$8:$AA$883,"CKZ Kłodzko")</f>
        <v>0</v>
      </c>
      <c r="P34" s="16">
        <f>SUMIFS('2_stopień'!$V$8:$V$883,'2_stopień'!$R$8:$R$883,D34,'2_stopień'!$AA$8:$AA$883,"CKZ Kłodzko")</f>
        <v>0</v>
      </c>
      <c r="Q34" s="16">
        <f>SUMIFS('2_stopień'!$U$8:$U$883,'2_stopień'!$R$8:$R$883,D34,'2_stopień'!$AA$8:$AA$883,"CKZ Legnica")</f>
        <v>0</v>
      </c>
      <c r="R34" s="16">
        <f>SUMIFS('2_stopień'!$V$8:$V$883,'2_stopień'!$R$8:$R$883,D34,'2_stopień'!$AA$8:$AA$883,"CKZ Legnica")</f>
        <v>0</v>
      </c>
      <c r="S34" s="16">
        <f>SUMIFS('2_stopień'!$U$8:$U$883,'2_stopień'!$R$8:$R$883,D34,'2_stopień'!$AA$8:$AA$883,"CKZ Oleśnica")</f>
        <v>0</v>
      </c>
      <c r="T34" s="16">
        <f>SUMIFS('2_stopień'!$V$8:$V$883,'2_stopień'!$R$8:$R$883,D34,'2_stopień'!$AA$8:$AA$883,"CKZ Oleśnica")</f>
        <v>0</v>
      </c>
      <c r="U34" s="16">
        <f>SUMIFS('2_stopień'!$U$8:$U$883,'2_stopień'!$R$8:$R$883,D34,'2_stopień'!$AA$8:$AA$883,"CKZ Świdnica")</f>
        <v>0</v>
      </c>
      <c r="V34" s="16">
        <f>SUMIFS('2_stopień'!$V$8:$V$883,'2_stopień'!$R$8:$R$883,D34,'2_stopień'!$AA$8:$AA$883,"CKZ Świdnica")</f>
        <v>0</v>
      </c>
      <c r="W34" s="16">
        <f>SUMIFS('2_stopień'!$U$8:$U$883,'2_stopień'!$R$8:$R$883,D34,'2_stopień'!$AA$8:$AA$883,"CKZ Wołów")</f>
        <v>0</v>
      </c>
      <c r="X34" s="16">
        <f>SUMIFS('2_stopień'!$V$8:$V$883,'2_stopień'!$R$8:$R$883,D34,'2_stopień'!$AA$8:$AA$883,"CKZ Wołów")</f>
        <v>0</v>
      </c>
      <c r="Y34" s="16">
        <f>SUMIFS('2_stopień'!$U$8:$U$883,'2_stopień'!$R$8:$R$883,D34,'2_stopień'!$AA$8:$AA$883,"CKZ Ziębice")</f>
        <v>0</v>
      </c>
      <c r="Z34" s="16">
        <f>SUMIFS('2_stopień'!$V$8:$V$883,'2_stopień'!$R$8:$R$883,D34,'2_stopień'!$AA$8:$AA$883,"CKZ Ziębice")</f>
        <v>0</v>
      </c>
      <c r="AA34" s="16">
        <f>SUMIFS('2_stopień'!$U$8:$U$883,'2_stopień'!$R$8:$R$883,D34,'2_stopień'!$AA$8:$AA$883,"CKZ Dobrodzień")</f>
        <v>0</v>
      </c>
      <c r="AB34" s="16">
        <f>SUMIFS('2_stopień'!$V$8:$V$883,'2_stopień'!$R$8:$R$883,D34,'2_stopień'!$AA$8:$AA$883,"CKZ Dobrodzień")</f>
        <v>0</v>
      </c>
      <c r="AC34" s="16">
        <f>SUMIFS('2_stopień'!$U$8:$U$883,'2_stopień'!$R$8:$R$883,D34,'2_stopień'!$AA$8:$AA$883,"CKZ Kędzierzyn-Koźle")</f>
        <v>0</v>
      </c>
      <c r="AD34" s="16">
        <f>SUMIFS('2_stopień'!$V$8:$V$883,'2_stopień'!$R$8:$R$883,D34,'2_stopień'!$AA$8:$AA$883,"CKZ Kędzierzyn-Koźle")</f>
        <v>0</v>
      </c>
      <c r="AE34" s="16">
        <f>SUMIFS('2_stopień'!$U$8:$U$883,'2_stopień'!$R$8:$R$883,D34,'2_stopień'!$AA$8:$AA$883,"CKZ Dębica")</f>
        <v>0</v>
      </c>
      <c r="AF34" s="16">
        <f>SUMIFS('2_stopień'!$V$8:$V$883,'2_stopień'!$R$8:$R$883,D34,'2_stopień'!$AA$8:$AA$883,"CKZ Dębica")</f>
        <v>0</v>
      </c>
      <c r="AG34" s="16">
        <f>SUMIFS('2_stopień'!$U$8:$U$883,'2_stopień'!$R$8:$R$883,D34,'2_stopień'!$AA$8:$AA$883,"ZSET Rakowice Wielkie")</f>
        <v>0</v>
      </c>
      <c r="AH34" s="16">
        <f>SUMIFS('2_stopień'!$V$8:$V$883,'2_stopień'!$R$8:$R$883,D34,'2_stopień'!$AA$8:$AA$883,"ZSET Rakowice Wielkie")</f>
        <v>0</v>
      </c>
      <c r="AI34" s="16">
        <f>SUMIFS('2_stopień'!$U$8:$U$883,'2_stopień'!$R$8:$R$883,D34,'2_stopień'!$AA$8:$AA$883,"CKZ Krotoszyn")</f>
        <v>5</v>
      </c>
      <c r="AJ34" s="16">
        <f>SUMIFS('2_stopień'!$V$8:$V$883,'2_stopień'!$R$8:$R$883,D34,'2_stopień'!$AA$8:$AA$883,"CKZ Krotoszyn")</f>
        <v>0</v>
      </c>
      <c r="AK34" s="16">
        <f>SUMIFS('2_stopień'!$U$8:$U$883,'2_stopień'!$R$8:$R$883,D34,'2_stopień'!$AA$8:$AA$883,"CKZ Olkusz")</f>
        <v>0</v>
      </c>
      <c r="AL34" s="16">
        <f>SUMIFS('2_stopień'!$V$8:$V$883,'2_stopień'!$R$8:$R$883,D34,'2_stopień'!$AA$8:$AA$883,"CKZ Olkusz")</f>
        <v>0</v>
      </c>
      <c r="AM34" s="16">
        <f>SUMIFS('2_stopień'!$U$8:$U$883,'2_stopień'!$R$8:$R$883,D34,'2_stopień'!$AA$8:$AA$883,"CKZ Wschowa")</f>
        <v>4</v>
      </c>
      <c r="AN34" s="16">
        <f>SUMIFS('2_stopień'!$V$8:$V$883,'2_stopień'!$R$8:$R$883,D34,'2_stopień'!$AA$8:$AA$883,"CKZ Wschowa")</f>
        <v>0</v>
      </c>
      <c r="AO34" s="16">
        <f>SUMIFS('2_stopień'!$U$8:$U$883,'2_stopień'!$R$8:$R$883,D34,'2_stopień'!$AA$8:$AA$883,"CKZ Zielona Góra")</f>
        <v>2</v>
      </c>
      <c r="AP34" s="16">
        <f>SUMIFS('2_stopień'!$V$8:$V$883,'2_stopień'!$R$8:$R$883,D34,'2_stopień'!$AA$8:$AA$883,"CKZ Zielona Góra")</f>
        <v>0</v>
      </c>
      <c r="AQ34" s="16">
        <f>SUMIFS('2_stopień'!$U$8:$U$883,'2_stopień'!$R$8:$R$883,D34,'2_stopień'!$AA$8:$AA$883,"Rzemieślnicza Wałbrzych")</f>
        <v>0</v>
      </c>
      <c r="AR34" s="16">
        <f>SUMIFS('2_stopień'!$V$8:$V$883,'2_stopień'!$R$8:$R$883,D34,'2_stopień'!$AA$8:$AA$883,"Rzemieślnicza Wałbrzych")</f>
        <v>0</v>
      </c>
      <c r="AS34" s="16">
        <f>SUMIFS('2_stopień'!$U$8:$U$883,'2_stopień'!$R$8:$R$883,D34,'2_stopień'!$AA$8:$AA$883,"CKZ Mosina")</f>
        <v>0</v>
      </c>
      <c r="AT34" s="16">
        <f>SUMIFS('2_stopień'!$V$8:$V$883,'2_stopień'!$R$8:$R$883,D34,'2_stopień'!$AA$8:$AA$883,"CKZ Mosina")</f>
        <v>0</v>
      </c>
      <c r="AU34" s="16">
        <f>SUMIFS('2_stopień'!$U$8:$U$883,'2_stopień'!$R$8:$R$883,D34,'2_stopień'!$AA$8:$AA$883,"Cech Opole")</f>
        <v>0</v>
      </c>
      <c r="AV34" s="16">
        <f>SUMIFS('2_stopień'!$V$8:$V$883,'2_stopień'!$R$8:$R$883,D34,'2_stopień'!$AA$8:$AA$883,"Cech Opole")</f>
        <v>0</v>
      </c>
      <c r="AW34" s="16">
        <f>SUMIFS('2_stopień'!$U$8:$U$883,'2_stopień'!$R$8:$R$883,D34,'2_stopień'!$AA$8:$AA$883,"TOYOTA")</f>
        <v>0</v>
      </c>
      <c r="AX34" s="16">
        <f>SUMIFS('2_stopień'!$V$8:$V$883,'2_stopień'!$R$8:$R$883,D34,'2_stopień'!$AA$8:$AA$883,"TOYOTA")</f>
        <v>0</v>
      </c>
      <c r="AY34" s="16">
        <f>SUMIFS('2_stopień'!$U$8:$U$883,'2_stopień'!$R$8:$R$883,D34,'2_stopień'!$AA$8:$AA$883,"CKZ Wrocław")</f>
        <v>0</v>
      </c>
      <c r="AZ34" s="16">
        <f>SUMIFS('2_stopień'!$V$8:$V$883,'2_stopień'!$R$8:$R$883,D34,'2_stopień'!$AA$8:$AA$883,"CKZ Wrocław")</f>
        <v>0</v>
      </c>
      <c r="BA34" s="16">
        <f>SUMIFS('2_stopień'!$U$8:$U$883,'2_stopień'!$R$8:$R$883,D34,'2_stopień'!$AA$8:$AA$883,"CKZ Gliwice")</f>
        <v>0</v>
      </c>
      <c r="BB34" s="16">
        <f>SUMIFS('2_stopień'!$V$8:$V$883,'2_stopień'!$R$8:$R$883,D34,'2_stopień'!$AA$8:$AA$883,"CKZ Gliwice")</f>
        <v>0</v>
      </c>
      <c r="BC34" s="16">
        <f>SUMIFS('2_stopień'!$U$8:$U$883,'2_stopień'!$R$8:$R$883,D34,'2_stopień'!$AA$8:$AA$883,"CKZ Opole")</f>
        <v>0</v>
      </c>
      <c r="BD34" s="16">
        <f>SUMIFS('2_stopień'!$V$8:$V$883,'2_stopień'!$R$8:$R$883,D34,'2_stopień'!$AA$8:$AA$883,"CKZ Opole")</f>
        <v>0</v>
      </c>
      <c r="BE34" s="16">
        <f>SUMIFS('2_stopień'!$U$8:$U$883,'2_stopień'!$R$8:$R$883,D34,'2_stopień'!$AA$8:$AA$883,"CKZ Chojnów")</f>
        <v>0</v>
      </c>
      <c r="BF34" s="16">
        <f>SUMIFS('2_stopień'!$V$8:$V$883,'2_stopień'!$R$8:$R$883,D34,'2_stopień'!$AA$8:$AA$883,"CKZ Chojnów")</f>
        <v>0</v>
      </c>
      <c r="BG34" s="16">
        <f>SUMIFS('2_stopień'!$U$8:$U$883,'2_stopień'!$R$8:$R$883,D34,'2_stopień'!$AA$8:$AA$883,"CKZ Nowy Targ")</f>
        <v>0</v>
      </c>
      <c r="BH34" s="16">
        <f>SUMIFS('2_stopień'!$V$8:$V$883,'2_stopień'!$R$8:$R$883,D34,'2_stopień'!$AA$8:$AA$883,"CKZ Nowy Targ")</f>
        <v>0</v>
      </c>
      <c r="BI34" s="16">
        <f>SUMIFS('2_stopień'!$U$8:$U$883,'2_stopień'!$R$8:$R$883,D34,'2_stopień'!$AA$8:$AA$883,"CKZ Gniezno")</f>
        <v>0</v>
      </c>
      <c r="BJ34" s="16">
        <f>SUMIFS('2_stopień'!$V$8:$V$883,'2_stopień'!$R$8:$R$883,D34,'2_stopień'!$AA$8:$AA$883,"CKZ Gniezno")</f>
        <v>0</v>
      </c>
      <c r="BK34" s="16">
        <f>SUMIFS('2_stopień'!$U$8:$U$883,'2_stopień'!$R$8:$R$883,D34,'2_stopień'!$AA$8:$AA$883,"konsultacje szkoła")</f>
        <v>0</v>
      </c>
      <c r="BL34" s="222">
        <f t="shared" si="0"/>
        <v>11</v>
      </c>
      <c r="BM34" s="219">
        <f t="shared" si="1"/>
        <v>0</v>
      </c>
    </row>
    <row r="35" spans="2:65" hidden="1">
      <c r="B35" s="17" t="s">
        <v>502</v>
      </c>
      <c r="C35" s="18">
        <v>742118</v>
      </c>
      <c r="D35" s="18" t="s">
        <v>1005</v>
      </c>
      <c r="E35" s="17" t="s">
        <v>599</v>
      </c>
      <c r="F35" s="360">
        <f>SUMIF('2_stopień'!R$8:R$883,D35,'2_stopień'!U$8:U$885)</f>
        <v>11</v>
      </c>
      <c r="G35" s="16">
        <f>SUMIFS('2_stopień'!$U$8:$U$883,'2_stopień'!$R$8:$R$883,D35,'2_stopień'!$AA$8:$AA$883,"CKZ Bielawa")</f>
        <v>0</v>
      </c>
      <c r="H35" s="16">
        <f>SUMIFS('2_stopień'!$V$8:$V$883,'2_stopień'!$R$8:$R$883,D35,'2_stopień'!$AA$8:$AA$883,"CKZ Bielawa")</f>
        <v>0</v>
      </c>
      <c r="I35" s="16">
        <f>SUMIFS('2_stopień'!$U$8:$U$883,'2_stopień'!$R$8:$R$883,D35,'2_stopień'!$AA$8:$AA$883,"GCKZ Głogów")</f>
        <v>0</v>
      </c>
      <c r="J35" s="16">
        <f>SUMIFS('2_stopień'!$V$8:$V$883,'2_stopień'!$R$8:$R$883,D35,'2_stopień'!$AA$8:$AA$883,"GCKZ Głogów")</f>
        <v>0</v>
      </c>
      <c r="K35" s="16">
        <f>SUMIFS('2_stopień'!$U$8:$U$883,'2_stopień'!$R$8:$R$883,D35,'2_stopień'!$AA$8:$AA$883,"CKZ Jawor")</f>
        <v>0</v>
      </c>
      <c r="L35" s="16">
        <f>SUMIFS('2_stopień'!$V$8:$V$883,'2_stopień'!$R$8:$R$883,D35,'2_stopień'!$AA$8:$AA$883,"CKZ Jawor")</f>
        <v>0</v>
      </c>
      <c r="M35" s="16">
        <f>SUMIFS('2_stopień'!$U$8:$U$883,'2_stopień'!$R$8:$R$883,D35,'2_stopień'!$AA$8:$AA$883,"ZSM Głubczyce")</f>
        <v>0</v>
      </c>
      <c r="N35" s="16">
        <f>SUMIFS('2_stopień'!$V$8:$V$883,'2_stopień'!$R$8:$R$883,D35,'2_stopień'!$AA$8:$AA$883,"ZSM Głubczyce")</f>
        <v>0</v>
      </c>
      <c r="O35" s="16">
        <f>SUMIFS('2_stopień'!$U$8:$U$883,'2_stopień'!$R$8:$R$883,D35,'2_stopień'!$AA$8:$AA$883,"CKZ Kłodzko")</f>
        <v>0</v>
      </c>
      <c r="P35" s="16">
        <f>SUMIFS('2_stopień'!$V$8:$V$883,'2_stopień'!$R$8:$R$883,D35,'2_stopień'!$AA$8:$AA$883,"CKZ Kłodzko")</f>
        <v>0</v>
      </c>
      <c r="Q35" s="16">
        <f>SUMIFS('2_stopień'!$U$8:$U$883,'2_stopień'!$R$8:$R$883,D35,'2_stopień'!$AA$8:$AA$883,"CKZ Legnica")</f>
        <v>0</v>
      </c>
      <c r="R35" s="16">
        <f>SUMIFS('2_stopień'!$V$8:$V$883,'2_stopień'!$R$8:$R$883,D35,'2_stopień'!$AA$8:$AA$883,"CKZ Legnica")</f>
        <v>0</v>
      </c>
      <c r="S35" s="16">
        <f>SUMIFS('2_stopień'!$U$8:$U$883,'2_stopień'!$R$8:$R$883,D35,'2_stopień'!$AA$8:$AA$883,"CKZ Oleśnica")</f>
        <v>0</v>
      </c>
      <c r="T35" s="16">
        <f>SUMIFS('2_stopień'!$V$8:$V$883,'2_stopień'!$R$8:$R$883,D35,'2_stopień'!$AA$8:$AA$883,"CKZ Oleśnica")</f>
        <v>0</v>
      </c>
      <c r="U35" s="16">
        <f>SUMIFS('2_stopień'!$U$8:$U$883,'2_stopień'!$R$8:$R$883,D35,'2_stopień'!$AA$8:$AA$883,"CKZ Świdnica")</f>
        <v>0</v>
      </c>
      <c r="V35" s="16">
        <f>SUMIFS('2_stopień'!$V$8:$V$883,'2_stopień'!$R$8:$R$883,D35,'2_stopień'!$AA$8:$AA$883,"CKZ Świdnica")</f>
        <v>0</v>
      </c>
      <c r="W35" s="16">
        <f>SUMIFS('2_stopień'!$U$8:$U$883,'2_stopień'!$R$8:$R$883,D35,'2_stopień'!$AA$8:$AA$883,"CKZ Wołów")</f>
        <v>0</v>
      </c>
      <c r="X35" s="16">
        <f>SUMIFS('2_stopień'!$V$8:$V$883,'2_stopień'!$R$8:$R$883,D35,'2_stopień'!$AA$8:$AA$883,"CKZ Wołów")</f>
        <v>0</v>
      </c>
      <c r="Y35" s="16">
        <f>SUMIFS('2_stopień'!$U$8:$U$883,'2_stopień'!$R$8:$R$883,D35,'2_stopień'!$AA$8:$AA$883,"CKZ Ziębice")</f>
        <v>0</v>
      </c>
      <c r="Z35" s="16">
        <f>SUMIFS('2_stopień'!$V$8:$V$883,'2_stopień'!$R$8:$R$883,D35,'2_stopień'!$AA$8:$AA$883,"CKZ Ziębice")</f>
        <v>0</v>
      </c>
      <c r="AA35" s="16">
        <f>SUMIFS('2_stopień'!$U$8:$U$883,'2_stopień'!$R$8:$R$883,D35,'2_stopień'!$AA$8:$AA$883,"CKZ Dobrodzień")</f>
        <v>0</v>
      </c>
      <c r="AB35" s="16">
        <f>SUMIFS('2_stopień'!$V$8:$V$883,'2_stopień'!$R$8:$R$883,D35,'2_stopień'!$AA$8:$AA$883,"CKZ Dobrodzień")</f>
        <v>0</v>
      </c>
      <c r="AC35" s="16">
        <f>SUMIFS('2_stopień'!$U$8:$U$883,'2_stopień'!$R$8:$R$883,D35,'2_stopień'!$AA$8:$AA$883,"CKZ Kędzierzyn-Koźle")</f>
        <v>0</v>
      </c>
      <c r="AD35" s="16">
        <f>SUMIFS('2_stopień'!$V$8:$V$883,'2_stopień'!$R$8:$R$883,D35,'2_stopień'!$AA$8:$AA$883,"CKZ Kędzierzyn-Koźle")</f>
        <v>0</v>
      </c>
      <c r="AE35" s="16">
        <f>SUMIFS('2_stopień'!$U$8:$U$883,'2_stopień'!$R$8:$R$883,D35,'2_stopień'!$AA$8:$AA$883,"CKZ Dębica")</f>
        <v>0</v>
      </c>
      <c r="AF35" s="16">
        <f>SUMIFS('2_stopień'!$V$8:$V$883,'2_stopień'!$R$8:$R$883,D35,'2_stopień'!$AA$8:$AA$883,"CKZ Dębica")</f>
        <v>0</v>
      </c>
      <c r="AG35" s="16">
        <f>SUMIFS('2_stopień'!$U$8:$U$883,'2_stopień'!$R$8:$R$883,D35,'2_stopień'!$AA$8:$AA$883,"ZSET Rakowice Wielkie")</f>
        <v>0</v>
      </c>
      <c r="AH35" s="16">
        <f>SUMIFS('2_stopień'!$V$8:$V$883,'2_stopień'!$R$8:$R$883,D35,'2_stopień'!$AA$8:$AA$883,"ZSET Rakowice Wielkie")</f>
        <v>0</v>
      </c>
      <c r="AI35" s="16">
        <f>SUMIFS('2_stopień'!$U$8:$U$883,'2_stopień'!$R$8:$R$883,D35,'2_stopień'!$AA$8:$AA$883,"CKZ Krotoszyn")</f>
        <v>0</v>
      </c>
      <c r="AJ35" s="16">
        <f>SUMIFS('2_stopień'!$V$8:$V$883,'2_stopień'!$R$8:$R$883,D35,'2_stopień'!$AA$8:$AA$883,"CKZ Krotoszyn")</f>
        <v>0</v>
      </c>
      <c r="AK35" s="16">
        <f>SUMIFS('2_stopień'!$U$8:$U$883,'2_stopień'!$R$8:$R$883,D35,'2_stopień'!$AA$8:$AA$883,"CKZ Olkusz")</f>
        <v>0</v>
      </c>
      <c r="AL35" s="16">
        <f>SUMIFS('2_stopień'!$V$8:$V$883,'2_stopień'!$R$8:$R$883,D35,'2_stopień'!$AA$8:$AA$883,"CKZ Olkusz")</f>
        <v>0</v>
      </c>
      <c r="AM35" s="16">
        <f>SUMIFS('2_stopień'!$U$8:$U$883,'2_stopień'!$R$8:$R$883,D35,'2_stopień'!$AA$8:$AA$883,"CKZ Wschowa")</f>
        <v>3</v>
      </c>
      <c r="AN35" s="16">
        <f>SUMIFS('2_stopień'!$V$8:$V$883,'2_stopień'!$R$8:$R$883,D35,'2_stopień'!$AA$8:$AA$883,"CKZ Wschowa")</f>
        <v>0</v>
      </c>
      <c r="AO35" s="16">
        <f>SUMIFS('2_stopień'!$U$8:$U$883,'2_stopień'!$R$8:$R$883,D35,'2_stopień'!$AA$8:$AA$883,"CKZ Zielona Góra")</f>
        <v>0</v>
      </c>
      <c r="AP35" s="16">
        <f>SUMIFS('2_stopień'!$V$8:$V$883,'2_stopień'!$R$8:$R$883,D35,'2_stopień'!$AA$8:$AA$883,"CKZ Zielona Góra")</f>
        <v>0</v>
      </c>
      <c r="AQ35" s="16">
        <f>SUMIFS('2_stopień'!$U$8:$U$883,'2_stopień'!$R$8:$R$883,D35,'2_stopień'!$AA$8:$AA$883,"Rzemieślnicza Wałbrzych")</f>
        <v>0</v>
      </c>
      <c r="AR35" s="16">
        <f>SUMIFS('2_stopień'!$V$8:$V$883,'2_stopień'!$R$8:$R$883,D35,'2_stopień'!$AA$8:$AA$883,"Rzemieślnicza Wałbrzych")</f>
        <v>0</v>
      </c>
      <c r="AS35" s="16">
        <f>SUMIFS('2_stopień'!$U$8:$U$883,'2_stopień'!$R$8:$R$883,D35,'2_stopień'!$AA$8:$AA$883,"CKZ Mosina")</f>
        <v>0</v>
      </c>
      <c r="AT35" s="16">
        <f>SUMIFS('2_stopień'!$V$8:$V$883,'2_stopień'!$R$8:$R$883,D35,'2_stopień'!$AA$8:$AA$883,"CKZ Mosina")</f>
        <v>0</v>
      </c>
      <c r="AU35" s="16">
        <f>SUMIFS('2_stopień'!$U$8:$U$883,'2_stopień'!$R$8:$R$883,D35,'2_stopień'!$AA$8:$AA$883,"Cech Opole")</f>
        <v>0</v>
      </c>
      <c r="AV35" s="16">
        <f>SUMIFS('2_stopień'!$V$8:$V$883,'2_stopień'!$R$8:$R$883,D35,'2_stopień'!$AA$8:$AA$883,"Cech Opole")</f>
        <v>0</v>
      </c>
      <c r="AW35" s="16">
        <f>SUMIFS('2_stopień'!$U$8:$U$883,'2_stopień'!$R$8:$R$883,D35,'2_stopień'!$AA$8:$AA$883,"TOYOTA")</f>
        <v>8</v>
      </c>
      <c r="AX35" s="16">
        <f>SUMIFS('2_stopień'!$V$8:$V$883,'2_stopień'!$R$8:$R$883,D35,'2_stopień'!$AA$8:$AA$883,"TOYOTA")</f>
        <v>1</v>
      </c>
      <c r="AY35" s="16">
        <f>SUMIFS('2_stopień'!$U$8:$U$883,'2_stopień'!$R$8:$R$883,D35,'2_stopień'!$AA$8:$AA$883,"CKZ Wrocław")</f>
        <v>0</v>
      </c>
      <c r="AZ35" s="16">
        <f>SUMIFS('2_stopień'!$V$8:$V$883,'2_stopień'!$R$8:$R$883,D35,'2_stopień'!$AA$8:$AA$883,"CKZ Wrocław")</f>
        <v>0</v>
      </c>
      <c r="BA35" s="16">
        <f>SUMIFS('2_stopień'!$U$8:$U$883,'2_stopień'!$R$8:$R$883,D35,'2_stopień'!$AA$8:$AA$883,"CKZ Gliwice")</f>
        <v>0</v>
      </c>
      <c r="BB35" s="16">
        <f>SUMIFS('2_stopień'!$V$8:$V$883,'2_stopień'!$R$8:$R$883,D35,'2_stopień'!$AA$8:$AA$883,"CKZ Gliwice")</f>
        <v>0</v>
      </c>
      <c r="BC35" s="16">
        <f>SUMIFS('2_stopień'!$U$8:$U$883,'2_stopień'!$R$8:$R$883,D35,'2_stopień'!$AA$8:$AA$883,"CKZ Opole")</f>
        <v>0</v>
      </c>
      <c r="BD35" s="16">
        <f>SUMIFS('2_stopień'!$V$8:$V$883,'2_stopień'!$R$8:$R$883,D35,'2_stopień'!$AA$8:$AA$883,"CKZ Opole")</f>
        <v>0</v>
      </c>
      <c r="BE35" s="16">
        <f>SUMIFS('2_stopień'!$U$8:$U$883,'2_stopień'!$R$8:$R$883,D35,'2_stopień'!$AA$8:$AA$883,"CKZ Chojnów")</f>
        <v>0</v>
      </c>
      <c r="BF35" s="16">
        <f>SUMIFS('2_stopień'!$V$8:$V$883,'2_stopień'!$R$8:$R$883,D35,'2_stopień'!$AA$8:$AA$883,"CKZ Chojnów")</f>
        <v>0</v>
      </c>
      <c r="BG35" s="16">
        <f>SUMIFS('2_stopień'!$U$8:$U$883,'2_stopień'!$R$8:$R$883,D35,'2_stopień'!$AA$8:$AA$883,"CKZ Nowy Targ")</f>
        <v>0</v>
      </c>
      <c r="BH35" s="16">
        <f>SUMIFS('2_stopień'!$V$8:$V$883,'2_stopień'!$R$8:$R$883,D35,'2_stopień'!$AA$8:$AA$883,"CKZ Nowy Targ")</f>
        <v>0</v>
      </c>
      <c r="BI35" s="16">
        <f>SUMIFS('2_stopień'!$U$8:$U$883,'2_stopień'!$R$8:$R$883,D35,'2_stopień'!$AA$8:$AA$883,"CKZ Gniezno")</f>
        <v>0</v>
      </c>
      <c r="BJ35" s="16">
        <f>SUMIFS('2_stopień'!$V$8:$V$883,'2_stopień'!$R$8:$R$883,D35,'2_stopień'!$AA$8:$AA$883,"CKZ Gniezno")</f>
        <v>0</v>
      </c>
      <c r="BK35" s="16">
        <f>SUMIFS('2_stopień'!$U$8:$U$883,'2_stopień'!$R$8:$R$883,D35,'2_stopień'!$AA$8:$AA$883,"konsultacje szkoła")</f>
        <v>0</v>
      </c>
      <c r="BL35" s="222">
        <f t="shared" si="0"/>
        <v>11</v>
      </c>
      <c r="BM35" s="219">
        <f t="shared" si="1"/>
        <v>1</v>
      </c>
    </row>
    <row r="36" spans="2:65" hidden="1">
      <c r="B36" s="17" t="s">
        <v>99</v>
      </c>
      <c r="C36" s="18">
        <v>514101</v>
      </c>
      <c r="D36" s="18" t="s">
        <v>68</v>
      </c>
      <c r="E36" s="17" t="s">
        <v>600</v>
      </c>
      <c r="F36" s="360">
        <f>SUMIF('2_stopień'!R$8:R$883,D36,'2_stopień'!U$8:U$885)</f>
        <v>362</v>
      </c>
      <c r="G36" s="16">
        <f>SUMIFS('2_stopień'!$U$8:$U$883,'2_stopień'!$R$8:$R$883,D36,'2_stopień'!$AA$8:$AA$883,"CKZ Bielawa")</f>
        <v>20</v>
      </c>
      <c r="H36" s="16">
        <f>SUMIFS('2_stopień'!$V$8:$V$883,'2_stopień'!$R$8:$R$883,D36,'2_stopień'!$AA$8:$AA$883,"CKZ Bielawa")</f>
        <v>16</v>
      </c>
      <c r="I36" s="16">
        <f>SUMIFS('2_stopień'!$U$8:$U$883,'2_stopień'!$R$8:$R$883,D36,'2_stopień'!$AA$8:$AA$883,"GCKZ Głogów")</f>
        <v>0</v>
      </c>
      <c r="J36" s="16">
        <f>SUMIFS('2_stopień'!$V$8:$V$883,'2_stopień'!$R$8:$R$883,D36,'2_stopień'!$AA$8:$AA$883,"GCKZ Głogów")</f>
        <v>0</v>
      </c>
      <c r="K36" s="16">
        <f>SUMIFS('2_stopień'!$U$8:$U$883,'2_stopień'!$R$8:$R$883,D36,'2_stopień'!$AA$8:$AA$883,"CKZ Jawor")</f>
        <v>0</v>
      </c>
      <c r="L36" s="16">
        <f>SUMIFS('2_stopień'!$V$8:$V$883,'2_stopień'!$R$8:$R$883,D36,'2_stopień'!$AA$8:$AA$883,"CKZ Jawor")</f>
        <v>0</v>
      </c>
      <c r="M36" s="16">
        <f>SUMIFS('2_stopień'!$U$8:$U$883,'2_stopień'!$R$8:$R$883,D36,'2_stopień'!$AA$8:$AA$883,"ZSM Głubczyce")</f>
        <v>0</v>
      </c>
      <c r="N36" s="16">
        <f>SUMIFS('2_stopień'!$V$8:$V$883,'2_stopień'!$R$8:$R$883,D36,'2_stopień'!$AA$8:$AA$883,"ZSM Głubczyce")</f>
        <v>0</v>
      </c>
      <c r="O36" s="16">
        <f>SUMIFS('2_stopień'!$U$8:$U$883,'2_stopień'!$R$8:$R$883,D36,'2_stopień'!$AA$8:$AA$883,"CKZ Kłodzko")</f>
        <v>32</v>
      </c>
      <c r="P36" s="16">
        <f>SUMIFS('2_stopień'!$V$8:$V$883,'2_stopień'!$R$8:$R$883,D36,'2_stopień'!$AA$8:$AA$883,"CKZ Kłodzko")</f>
        <v>30</v>
      </c>
      <c r="Q36" s="16">
        <f>SUMIFS('2_stopień'!$U$8:$U$883,'2_stopień'!$R$8:$R$883,D36,'2_stopień'!$AA$8:$AA$883,"CKZ Legnica")</f>
        <v>127</v>
      </c>
      <c r="R36" s="16">
        <f>SUMIFS('2_stopień'!$V$8:$V$883,'2_stopień'!$R$8:$R$883,D36,'2_stopień'!$AA$8:$AA$883,"CKZ Legnica")</f>
        <v>114</v>
      </c>
      <c r="S36" s="16">
        <f>SUMIFS('2_stopień'!$U$8:$U$883,'2_stopień'!$R$8:$R$883,D36,'2_stopień'!$AA$8:$AA$883,"CKZ Oleśnica")</f>
        <v>89</v>
      </c>
      <c r="T36" s="16">
        <f>SUMIFS('2_stopień'!$V$8:$V$883,'2_stopień'!$R$8:$R$883,D36,'2_stopień'!$AA$8:$AA$883,"CKZ Oleśnica")</f>
        <v>80</v>
      </c>
      <c r="U36" s="16">
        <f>SUMIFS('2_stopień'!$U$8:$U$883,'2_stopień'!$R$8:$R$883,D36,'2_stopień'!$AA$8:$AA$883,"CKZ Świdnica")</f>
        <v>55</v>
      </c>
      <c r="V36" s="16">
        <f>SUMIFS('2_stopień'!$V$8:$V$883,'2_stopień'!$R$8:$R$883,D36,'2_stopień'!$AA$8:$AA$883,"CKZ Świdnica")</f>
        <v>50</v>
      </c>
      <c r="W36" s="16">
        <f>SUMIFS('2_stopień'!$U$8:$U$883,'2_stopień'!$R$8:$R$883,D36,'2_stopień'!$AA$8:$AA$883,"CKZ Wołów")</f>
        <v>0</v>
      </c>
      <c r="X36" s="16">
        <f>SUMIFS('2_stopień'!$V$8:$V$883,'2_stopień'!$R$8:$R$883,D36,'2_stopień'!$AA$8:$AA$883,"CKZ Wołów")</f>
        <v>0</v>
      </c>
      <c r="Y36" s="16">
        <f>SUMIFS('2_stopień'!$U$8:$U$883,'2_stopień'!$R$8:$R$883,D36,'2_stopień'!$AA$8:$AA$883,"CKZ Ziębice")</f>
        <v>17</v>
      </c>
      <c r="Z36" s="16">
        <f>SUMIFS('2_stopień'!$V$8:$V$883,'2_stopień'!$R$8:$R$883,D36,'2_stopień'!$AA$8:$AA$883,"CKZ Ziębice")</f>
        <v>16</v>
      </c>
      <c r="AA36" s="16">
        <f>SUMIFS('2_stopień'!$U$8:$U$883,'2_stopień'!$R$8:$R$883,D36,'2_stopień'!$AA$8:$AA$883,"CKZ Dobrodzień")</f>
        <v>0</v>
      </c>
      <c r="AB36" s="16">
        <f>SUMIFS('2_stopień'!$V$8:$V$883,'2_stopień'!$R$8:$R$883,D36,'2_stopień'!$AA$8:$AA$883,"CKZ Dobrodzień")</f>
        <v>0</v>
      </c>
      <c r="AC36" s="16">
        <f>SUMIFS('2_stopień'!$U$8:$U$883,'2_stopień'!$R$8:$R$883,D36,'2_stopień'!$AA$8:$AA$883,"CKZ Kędzierzyn-Koźle")</f>
        <v>0</v>
      </c>
      <c r="AD36" s="16">
        <f>SUMIFS('2_stopień'!$V$8:$V$883,'2_stopień'!$R$8:$R$883,D36,'2_stopień'!$AA$8:$AA$883,"CKZ Kędzierzyn-Koźle")</f>
        <v>0</v>
      </c>
      <c r="AE36" s="16">
        <f>SUMIFS('2_stopień'!$U$8:$U$883,'2_stopień'!$R$8:$R$883,D36,'2_stopień'!$AA$8:$AA$883,"CKZ Dębica")</f>
        <v>0</v>
      </c>
      <c r="AF36" s="16">
        <f>SUMIFS('2_stopień'!$V$8:$V$883,'2_stopień'!$R$8:$R$883,D36,'2_stopień'!$AA$8:$AA$883,"CKZ Dębica")</f>
        <v>0</v>
      </c>
      <c r="AG36" s="16">
        <f>SUMIFS('2_stopień'!$U$8:$U$883,'2_stopień'!$R$8:$R$883,D36,'2_stopień'!$AA$8:$AA$883,"ZSET Rakowice Wielkie")</f>
        <v>0</v>
      </c>
      <c r="AH36" s="16">
        <f>SUMIFS('2_stopień'!$V$8:$V$883,'2_stopień'!$R$8:$R$883,D36,'2_stopień'!$AA$8:$AA$883,"ZSET Rakowice Wielkie")</f>
        <v>0</v>
      </c>
      <c r="AI36" s="16">
        <f>SUMIFS('2_stopień'!$U$8:$U$883,'2_stopień'!$R$8:$R$883,D36,'2_stopień'!$AA$8:$AA$883,"CKZ Krotoszyn")</f>
        <v>3</v>
      </c>
      <c r="AJ36" s="16">
        <f>SUMIFS('2_stopień'!$V$8:$V$883,'2_stopień'!$R$8:$R$883,D36,'2_stopień'!$AA$8:$AA$883,"CKZ Krotoszyn")</f>
        <v>3</v>
      </c>
      <c r="AK36" s="16">
        <f>SUMIFS('2_stopień'!$U$8:$U$883,'2_stopień'!$R$8:$R$883,D36,'2_stopień'!$AA$8:$AA$883,"CKZ Olkusz")</f>
        <v>0</v>
      </c>
      <c r="AL36" s="16">
        <f>SUMIFS('2_stopień'!$V$8:$V$883,'2_stopień'!$R$8:$R$883,D36,'2_stopień'!$AA$8:$AA$883,"CKZ Olkusz")</f>
        <v>0</v>
      </c>
      <c r="AM36" s="16">
        <f>SUMIFS('2_stopień'!$U$8:$U$883,'2_stopień'!$R$8:$R$883,D36,'2_stopień'!$AA$8:$AA$883,"CKZ Wschowa")</f>
        <v>19</v>
      </c>
      <c r="AN36" s="16">
        <f>SUMIFS('2_stopień'!$V$8:$V$883,'2_stopień'!$R$8:$R$883,D36,'2_stopień'!$AA$8:$AA$883,"CKZ Wschowa")</f>
        <v>19</v>
      </c>
      <c r="AO36" s="16">
        <f>SUMIFS('2_stopień'!$U$8:$U$883,'2_stopień'!$R$8:$R$883,D36,'2_stopień'!$AA$8:$AA$883,"CKZ Zielona Góra")</f>
        <v>0</v>
      </c>
      <c r="AP36" s="16">
        <f>SUMIFS('2_stopień'!$V$8:$V$883,'2_stopień'!$R$8:$R$883,D36,'2_stopień'!$AA$8:$AA$883,"CKZ Zielona Góra")</f>
        <v>0</v>
      </c>
      <c r="AQ36" s="16">
        <f>SUMIFS('2_stopień'!$U$8:$U$883,'2_stopień'!$R$8:$R$883,D36,'2_stopień'!$AA$8:$AA$883,"Rzemieślnicza Wałbrzych")</f>
        <v>0</v>
      </c>
      <c r="AR36" s="16">
        <f>SUMIFS('2_stopień'!$V$8:$V$883,'2_stopień'!$R$8:$R$883,D36,'2_stopień'!$AA$8:$AA$883,"Rzemieślnicza Wałbrzych")</f>
        <v>0</v>
      </c>
      <c r="AS36" s="16">
        <f>SUMIFS('2_stopień'!$U$8:$U$883,'2_stopień'!$R$8:$R$883,D36,'2_stopień'!$AA$8:$AA$883,"CKZ Mosina")</f>
        <v>0</v>
      </c>
      <c r="AT36" s="16">
        <f>SUMIFS('2_stopień'!$V$8:$V$883,'2_stopień'!$R$8:$R$883,D36,'2_stopień'!$AA$8:$AA$883,"CKZ Mosina")</f>
        <v>0</v>
      </c>
      <c r="AU36" s="16">
        <f>SUMIFS('2_stopień'!$U$8:$U$883,'2_stopień'!$R$8:$R$883,D36,'2_stopień'!$AA$8:$AA$883,"Cech Opole")</f>
        <v>0</v>
      </c>
      <c r="AV36" s="16">
        <f>SUMIFS('2_stopień'!$V$8:$V$883,'2_stopień'!$R$8:$R$883,D36,'2_stopień'!$AA$8:$AA$883,"Cech Opole")</f>
        <v>0</v>
      </c>
      <c r="AW36" s="16">
        <f>SUMIFS('2_stopień'!$U$8:$U$883,'2_stopień'!$R$8:$R$883,D36,'2_stopień'!$AA$8:$AA$883,"TOYOTA")</f>
        <v>0</v>
      </c>
      <c r="AX36" s="16">
        <f>SUMIFS('2_stopień'!$V$8:$V$883,'2_stopień'!$R$8:$R$883,D36,'2_stopień'!$AA$8:$AA$883,"TOYOTA")</f>
        <v>0</v>
      </c>
      <c r="AY36" s="16">
        <f>SUMIFS('2_stopień'!$U$8:$U$883,'2_stopień'!$R$8:$R$883,D36,'2_stopień'!$AA$8:$AA$883,"CKZ Wrocław")</f>
        <v>0</v>
      </c>
      <c r="AZ36" s="16">
        <f>SUMIFS('2_stopień'!$V$8:$V$883,'2_stopień'!$R$8:$R$883,D36,'2_stopień'!$AA$8:$AA$883,"CKZ Wrocław")</f>
        <v>0</v>
      </c>
      <c r="BA36" s="16">
        <f>SUMIFS('2_stopień'!$U$8:$U$883,'2_stopień'!$R$8:$R$883,D36,'2_stopień'!$AA$8:$AA$883,"CKZ Gliwice")</f>
        <v>0</v>
      </c>
      <c r="BB36" s="16">
        <f>SUMIFS('2_stopień'!$V$8:$V$883,'2_stopień'!$R$8:$R$883,D36,'2_stopień'!$AA$8:$AA$883,"CKZ Gliwice")</f>
        <v>0</v>
      </c>
      <c r="BC36" s="16">
        <f>SUMIFS('2_stopień'!$U$8:$U$883,'2_stopień'!$R$8:$R$883,D36,'2_stopień'!$AA$8:$AA$883,"CKZ Opole")</f>
        <v>0</v>
      </c>
      <c r="BD36" s="16">
        <f>SUMIFS('2_stopień'!$V$8:$V$883,'2_stopień'!$R$8:$R$883,D36,'2_stopień'!$AA$8:$AA$883,"CKZ Opole")</f>
        <v>0</v>
      </c>
      <c r="BE36" s="16">
        <f>SUMIFS('2_stopień'!$U$8:$U$883,'2_stopień'!$R$8:$R$883,D36,'2_stopień'!$AA$8:$AA$883,"CKZ Chojnów")</f>
        <v>0</v>
      </c>
      <c r="BF36" s="16">
        <f>SUMIFS('2_stopień'!$V$8:$V$883,'2_stopień'!$R$8:$R$883,D36,'2_stopień'!$AA$8:$AA$883,"CKZ Chojnów")</f>
        <v>0</v>
      </c>
      <c r="BG36" s="16">
        <f>SUMIFS('2_stopień'!$U$8:$U$883,'2_stopień'!$R$8:$R$883,D36,'2_stopień'!$AA$8:$AA$883,"CKZ Nowy Targ")</f>
        <v>0</v>
      </c>
      <c r="BH36" s="16">
        <f>SUMIFS('2_stopień'!$V$8:$V$883,'2_stopień'!$R$8:$R$883,D36,'2_stopień'!$AA$8:$AA$883,"CKZ Nowy Targ")</f>
        <v>0</v>
      </c>
      <c r="BI36" s="16">
        <f>SUMIFS('2_stopień'!$U$8:$U$883,'2_stopień'!$R$8:$R$883,D36,'2_stopień'!$AA$8:$AA$883,"CKZ Gniezno")</f>
        <v>0</v>
      </c>
      <c r="BJ36" s="16">
        <f>SUMIFS('2_stopień'!$V$8:$V$883,'2_stopień'!$R$8:$R$883,D36,'2_stopień'!$AA$8:$AA$883,"CKZ Gniezno")</f>
        <v>0</v>
      </c>
      <c r="BK36" s="16">
        <f>SUMIFS('2_stopień'!$U$8:$U$883,'2_stopień'!$R$8:$R$883,D36,'2_stopień'!$AA$8:$AA$883,"konsultacje szkoła")</f>
        <v>0</v>
      </c>
      <c r="BL36" s="222">
        <f t="shared" si="0"/>
        <v>362</v>
      </c>
      <c r="BM36" s="219">
        <f t="shared" si="1"/>
        <v>328</v>
      </c>
    </row>
    <row r="37" spans="2:65" hidden="1">
      <c r="B37" s="17" t="s">
        <v>503</v>
      </c>
      <c r="C37" s="18">
        <v>932920</v>
      </c>
      <c r="D37" s="18" t="s">
        <v>1011</v>
      </c>
      <c r="E37" s="17" t="s">
        <v>601</v>
      </c>
      <c r="F37" s="360">
        <f>SUMIF('2_stopień'!R$8:R$883,D37,'2_stopień'!U$8:U$885)</f>
        <v>0</v>
      </c>
      <c r="G37" s="16">
        <f>SUMIFS('2_stopień'!$U$8:$U$883,'2_stopień'!$R$8:$R$883,D37,'2_stopień'!$AA$8:$AA$883,"CKZ Bielawa")</f>
        <v>0</v>
      </c>
      <c r="H37" s="16">
        <f>SUMIFS('2_stopień'!$V$8:$V$883,'2_stopień'!$R$8:$R$883,D37,'2_stopień'!$AA$8:$AA$883,"CKZ Bielawa")</f>
        <v>0</v>
      </c>
      <c r="I37" s="16">
        <f>SUMIFS('2_stopień'!$U$8:$U$883,'2_stopień'!$R$8:$R$883,D37,'2_stopień'!$AA$8:$AA$883,"GCKZ Głogów")</f>
        <v>0</v>
      </c>
      <c r="J37" s="16">
        <f>SUMIFS('2_stopień'!$V$8:$V$883,'2_stopień'!$R$8:$R$883,D37,'2_stopień'!$AA$8:$AA$883,"GCKZ Głogów")</f>
        <v>0</v>
      </c>
      <c r="K37" s="16">
        <f>SUMIFS('2_stopień'!$U$8:$U$883,'2_stopień'!$R$8:$R$883,D37,'2_stopień'!$AA$8:$AA$883,"CKZ Jawor")</f>
        <v>0</v>
      </c>
      <c r="L37" s="16">
        <f>SUMIFS('2_stopień'!$V$8:$V$883,'2_stopień'!$R$8:$R$883,D37,'2_stopień'!$AA$8:$AA$883,"CKZ Jawor")</f>
        <v>0</v>
      </c>
      <c r="M37" s="16">
        <f>SUMIFS('2_stopień'!$U$8:$U$883,'2_stopień'!$R$8:$R$883,D37,'2_stopień'!$AA$8:$AA$883,"ZSM Głubczyce")</f>
        <v>0</v>
      </c>
      <c r="N37" s="16">
        <f>SUMIFS('2_stopień'!$V$8:$V$883,'2_stopień'!$R$8:$R$883,D37,'2_stopień'!$AA$8:$AA$883,"ZSM Głubczyce")</f>
        <v>0</v>
      </c>
      <c r="O37" s="16">
        <f>SUMIFS('2_stopień'!$U$8:$U$883,'2_stopień'!$R$8:$R$883,D37,'2_stopień'!$AA$8:$AA$883,"CKZ Kłodzko")</f>
        <v>0</v>
      </c>
      <c r="P37" s="16">
        <f>SUMIFS('2_stopień'!$V$8:$V$883,'2_stopień'!$R$8:$R$883,D37,'2_stopień'!$AA$8:$AA$883,"CKZ Kłodzko")</f>
        <v>0</v>
      </c>
      <c r="Q37" s="16">
        <f>SUMIFS('2_stopień'!$U$8:$U$883,'2_stopień'!$R$8:$R$883,D37,'2_stopień'!$AA$8:$AA$883,"CKZ Legnica")</f>
        <v>0</v>
      </c>
      <c r="R37" s="16">
        <f>SUMIFS('2_stopień'!$V$8:$V$883,'2_stopień'!$R$8:$R$883,D37,'2_stopień'!$AA$8:$AA$883,"CKZ Legnica")</f>
        <v>0</v>
      </c>
      <c r="S37" s="16">
        <f>SUMIFS('2_stopień'!$U$8:$U$883,'2_stopień'!$R$8:$R$883,D37,'2_stopień'!$AA$8:$AA$883,"CKZ Oleśnica")</f>
        <v>0</v>
      </c>
      <c r="T37" s="16">
        <f>SUMIFS('2_stopień'!$V$8:$V$883,'2_stopień'!$R$8:$R$883,D37,'2_stopień'!$AA$8:$AA$883,"CKZ Oleśnica")</f>
        <v>0</v>
      </c>
      <c r="U37" s="16">
        <f>SUMIFS('2_stopień'!$U$8:$U$883,'2_stopień'!$R$8:$R$883,D37,'2_stopień'!$AA$8:$AA$883,"CKZ Świdnica")</f>
        <v>0</v>
      </c>
      <c r="V37" s="16">
        <f>SUMIFS('2_stopień'!$V$8:$V$883,'2_stopień'!$R$8:$R$883,D37,'2_stopień'!$AA$8:$AA$883,"CKZ Świdnica")</f>
        <v>0</v>
      </c>
      <c r="W37" s="16">
        <f>SUMIFS('2_stopień'!$U$8:$U$883,'2_stopień'!$R$8:$R$883,D37,'2_stopień'!$AA$8:$AA$883,"CKZ Wołów")</f>
        <v>0</v>
      </c>
      <c r="X37" s="16">
        <f>SUMIFS('2_stopień'!$V$8:$V$883,'2_stopień'!$R$8:$R$883,D37,'2_stopień'!$AA$8:$AA$883,"CKZ Wołów")</f>
        <v>0</v>
      </c>
      <c r="Y37" s="16">
        <f>SUMIFS('2_stopień'!$U$8:$U$883,'2_stopień'!$R$8:$R$883,D37,'2_stopień'!$AA$8:$AA$883,"CKZ Ziębice")</f>
        <v>0</v>
      </c>
      <c r="Z37" s="16">
        <f>SUMIFS('2_stopień'!$V$8:$V$883,'2_stopień'!$R$8:$R$883,D37,'2_stopień'!$AA$8:$AA$883,"CKZ Ziębice")</f>
        <v>0</v>
      </c>
      <c r="AA37" s="16">
        <f>SUMIFS('2_stopień'!$U$8:$U$883,'2_stopień'!$R$8:$R$883,D37,'2_stopień'!$AA$8:$AA$883,"CKZ Dobrodzień")</f>
        <v>0</v>
      </c>
      <c r="AB37" s="16">
        <f>SUMIFS('2_stopień'!$V$8:$V$883,'2_stopień'!$R$8:$R$883,D37,'2_stopień'!$AA$8:$AA$883,"CKZ Dobrodzień")</f>
        <v>0</v>
      </c>
      <c r="AC37" s="16">
        <f>SUMIFS('2_stopień'!$U$8:$U$883,'2_stopień'!$R$8:$R$883,D37,'2_stopień'!$AA$8:$AA$883,"CKZ Kędzierzyn-Koźle")</f>
        <v>0</v>
      </c>
      <c r="AD37" s="16">
        <f>SUMIFS('2_stopień'!$V$8:$V$883,'2_stopień'!$R$8:$R$883,D37,'2_stopień'!$AA$8:$AA$883,"CKZ Kędzierzyn-Koźle")</f>
        <v>0</v>
      </c>
      <c r="AE37" s="16">
        <f>SUMIFS('2_stopień'!$U$8:$U$883,'2_stopień'!$R$8:$R$883,D37,'2_stopień'!$AA$8:$AA$883,"CKZ Dębica")</f>
        <v>0</v>
      </c>
      <c r="AF37" s="16">
        <f>SUMIFS('2_stopień'!$V$8:$V$883,'2_stopień'!$R$8:$R$883,D37,'2_stopień'!$AA$8:$AA$883,"CKZ Dębica")</f>
        <v>0</v>
      </c>
      <c r="AG37" s="16">
        <f>SUMIFS('2_stopień'!$U$8:$U$883,'2_stopień'!$R$8:$R$883,D37,'2_stopień'!$AA$8:$AA$883,"ZSET Rakowice Wielkie")</f>
        <v>0</v>
      </c>
      <c r="AH37" s="16">
        <f>SUMIFS('2_stopień'!$V$8:$V$883,'2_stopień'!$R$8:$R$883,D37,'2_stopień'!$AA$8:$AA$883,"ZSET Rakowice Wielkie")</f>
        <v>0</v>
      </c>
      <c r="AI37" s="16">
        <f>SUMIFS('2_stopień'!$U$8:$U$883,'2_stopień'!$R$8:$R$883,D37,'2_stopień'!$AA$8:$AA$883,"CKZ Krotoszyn")</f>
        <v>0</v>
      </c>
      <c r="AJ37" s="16">
        <f>SUMIFS('2_stopień'!$V$8:$V$883,'2_stopień'!$R$8:$R$883,D37,'2_stopień'!$AA$8:$AA$883,"CKZ Krotoszyn")</f>
        <v>0</v>
      </c>
      <c r="AK37" s="16">
        <f>SUMIFS('2_stopień'!$U$8:$U$883,'2_stopień'!$R$8:$R$883,D37,'2_stopień'!$AA$8:$AA$883,"CKZ Olkusz")</f>
        <v>0</v>
      </c>
      <c r="AL37" s="16">
        <f>SUMIFS('2_stopień'!$V$8:$V$883,'2_stopień'!$R$8:$R$883,D37,'2_stopień'!$AA$8:$AA$883,"CKZ Olkusz")</f>
        <v>0</v>
      </c>
      <c r="AM37" s="16">
        <f>SUMIFS('2_stopień'!$U$8:$U$883,'2_stopień'!$R$8:$R$883,D37,'2_stopień'!$AA$8:$AA$883,"CKZ Wschowa")</f>
        <v>0</v>
      </c>
      <c r="AN37" s="16">
        <f>SUMIFS('2_stopień'!$V$8:$V$883,'2_stopień'!$R$8:$R$883,D37,'2_stopień'!$AA$8:$AA$883,"CKZ Wschowa")</f>
        <v>0</v>
      </c>
      <c r="AO37" s="16">
        <f>SUMIFS('2_stopień'!$U$8:$U$883,'2_stopień'!$R$8:$R$883,D37,'2_stopień'!$AA$8:$AA$883,"CKZ Zielona Góra")</f>
        <v>0</v>
      </c>
      <c r="AP37" s="16">
        <f>SUMIFS('2_stopień'!$V$8:$V$883,'2_stopień'!$R$8:$R$883,D37,'2_stopień'!$AA$8:$AA$883,"CKZ Zielona Góra")</f>
        <v>0</v>
      </c>
      <c r="AQ37" s="16">
        <f>SUMIFS('2_stopień'!$U$8:$U$883,'2_stopień'!$R$8:$R$883,D37,'2_stopień'!$AA$8:$AA$883,"Rzemieślnicza Wałbrzych")</f>
        <v>0</v>
      </c>
      <c r="AR37" s="16">
        <f>SUMIFS('2_stopień'!$V$8:$V$883,'2_stopień'!$R$8:$R$883,D37,'2_stopień'!$AA$8:$AA$883,"Rzemieślnicza Wałbrzych")</f>
        <v>0</v>
      </c>
      <c r="AS37" s="16">
        <f>SUMIFS('2_stopień'!$U$8:$U$883,'2_stopień'!$R$8:$R$883,D37,'2_stopień'!$AA$8:$AA$883,"CKZ Mosina")</f>
        <v>0</v>
      </c>
      <c r="AT37" s="16">
        <f>SUMIFS('2_stopień'!$V$8:$V$883,'2_stopień'!$R$8:$R$883,D37,'2_stopień'!$AA$8:$AA$883,"CKZ Mosina")</f>
        <v>0</v>
      </c>
      <c r="AU37" s="16">
        <f>SUMIFS('2_stopień'!$U$8:$U$883,'2_stopień'!$R$8:$R$883,D37,'2_stopień'!$AA$8:$AA$883,"Cech Opole")</f>
        <v>0</v>
      </c>
      <c r="AV37" s="16">
        <f>SUMIFS('2_stopień'!$V$8:$V$883,'2_stopień'!$R$8:$R$883,D37,'2_stopień'!$AA$8:$AA$883,"Cech Opole")</f>
        <v>0</v>
      </c>
      <c r="AW37" s="16">
        <f>SUMIFS('2_stopień'!$U$8:$U$883,'2_stopień'!$R$8:$R$883,D37,'2_stopień'!$AA$8:$AA$883,"TOYOTA")</f>
        <v>0</v>
      </c>
      <c r="AX37" s="16">
        <f>SUMIFS('2_stopień'!$V$8:$V$883,'2_stopień'!$R$8:$R$883,D37,'2_stopień'!$AA$8:$AA$883,"TOYOTA")</f>
        <v>0</v>
      </c>
      <c r="AY37" s="16">
        <f>SUMIFS('2_stopień'!$U$8:$U$883,'2_stopień'!$R$8:$R$883,D37,'2_stopień'!$AA$8:$AA$883,"CKZ Wrocław")</f>
        <v>0</v>
      </c>
      <c r="AZ37" s="16">
        <f>SUMIFS('2_stopień'!$V$8:$V$883,'2_stopień'!$R$8:$R$883,D37,'2_stopień'!$AA$8:$AA$883,"CKZ Wrocław")</f>
        <v>0</v>
      </c>
      <c r="BA37" s="16">
        <f>SUMIFS('2_stopień'!$U$8:$U$883,'2_stopień'!$R$8:$R$883,D37,'2_stopień'!$AA$8:$AA$883,"CKZ Gliwice")</f>
        <v>0</v>
      </c>
      <c r="BB37" s="16">
        <f>SUMIFS('2_stopień'!$V$8:$V$883,'2_stopień'!$R$8:$R$883,D37,'2_stopień'!$AA$8:$AA$883,"CKZ Gliwice")</f>
        <v>0</v>
      </c>
      <c r="BC37" s="16">
        <f>SUMIFS('2_stopień'!$U$8:$U$883,'2_stopień'!$R$8:$R$883,D37,'2_stopień'!$AA$8:$AA$883,"CKZ Opole")</f>
        <v>0</v>
      </c>
      <c r="BD37" s="16">
        <f>SUMIFS('2_stopień'!$V$8:$V$883,'2_stopień'!$R$8:$R$883,D37,'2_stopień'!$AA$8:$AA$883,"CKZ Opole")</f>
        <v>0</v>
      </c>
      <c r="BE37" s="16">
        <f>SUMIFS('2_stopień'!$U$8:$U$883,'2_stopień'!$R$8:$R$883,D37,'2_stopień'!$AA$8:$AA$883,"CKZ Chojnów")</f>
        <v>0</v>
      </c>
      <c r="BF37" s="16">
        <f>SUMIFS('2_stopień'!$V$8:$V$883,'2_stopień'!$R$8:$R$883,D37,'2_stopień'!$AA$8:$AA$883,"CKZ Chojnów")</f>
        <v>0</v>
      </c>
      <c r="BG37" s="16">
        <f>SUMIFS('2_stopień'!$U$8:$U$883,'2_stopień'!$R$8:$R$883,D37,'2_stopień'!$AA$8:$AA$883,"CKZ Nowy Targ")</f>
        <v>0</v>
      </c>
      <c r="BH37" s="16">
        <f>SUMIFS('2_stopień'!$V$8:$V$883,'2_stopień'!$R$8:$R$883,D37,'2_stopień'!$AA$8:$AA$883,"CKZ Nowy Targ")</f>
        <v>0</v>
      </c>
      <c r="BI37" s="16">
        <f>SUMIFS('2_stopień'!$U$8:$U$883,'2_stopień'!$R$8:$R$883,D37,'2_stopień'!$AA$8:$AA$883,"CKZ Gniezno")</f>
        <v>0</v>
      </c>
      <c r="BJ37" s="16">
        <f>SUMIFS('2_stopień'!$V$8:$V$883,'2_stopień'!$R$8:$R$883,D37,'2_stopień'!$AA$8:$AA$883,"CKZ Gniezno")</f>
        <v>0</v>
      </c>
      <c r="BK37" s="16">
        <f>SUMIFS('2_stopień'!$U$8:$U$883,'2_stopień'!$R$8:$R$883,D37,'2_stopień'!$AA$8:$AA$883,"konsultacje szkoła")</f>
        <v>0</v>
      </c>
      <c r="BL37" s="222">
        <f t="shared" si="0"/>
        <v>0</v>
      </c>
      <c r="BM37" s="219">
        <f t="shared" si="1"/>
        <v>0</v>
      </c>
    </row>
    <row r="38" spans="2:65" hidden="1">
      <c r="B38" s="17" t="s">
        <v>504</v>
      </c>
      <c r="C38" s="18">
        <v>811301</v>
      </c>
      <c r="D38" s="18" t="s">
        <v>1012</v>
      </c>
      <c r="E38" s="17" t="s">
        <v>602</v>
      </c>
      <c r="F38" s="360">
        <f>SUMIF('2_stopień'!R$8:R$883,D38,'2_stopień'!U$8:U$885)</f>
        <v>0</v>
      </c>
      <c r="G38" s="16">
        <f>SUMIFS('2_stopień'!$U$8:$U$883,'2_stopień'!$R$8:$R$883,D38,'2_stopień'!$AA$8:$AA$883,"CKZ Bielawa")</f>
        <v>0</v>
      </c>
      <c r="H38" s="16">
        <f>SUMIFS('2_stopień'!$V$8:$V$883,'2_stopień'!$R$8:$R$883,D38,'2_stopień'!$AA$8:$AA$883,"CKZ Bielawa")</f>
        <v>0</v>
      </c>
      <c r="I38" s="16">
        <f>SUMIFS('2_stopień'!$U$8:$U$883,'2_stopień'!$R$8:$R$883,D38,'2_stopień'!$AA$8:$AA$883,"GCKZ Głogów")</f>
        <v>0</v>
      </c>
      <c r="J38" s="16">
        <f>SUMIFS('2_stopień'!$V$8:$V$883,'2_stopień'!$R$8:$R$883,D38,'2_stopień'!$AA$8:$AA$883,"GCKZ Głogów")</f>
        <v>0</v>
      </c>
      <c r="K38" s="16">
        <f>SUMIFS('2_stopień'!$U$8:$U$883,'2_stopień'!$R$8:$R$883,D38,'2_stopień'!$AA$8:$AA$883,"CKZ Jawor")</f>
        <v>0</v>
      </c>
      <c r="L38" s="16">
        <f>SUMIFS('2_stopień'!$V$8:$V$883,'2_stopień'!$R$8:$R$883,D38,'2_stopień'!$AA$8:$AA$883,"CKZ Jawor")</f>
        <v>0</v>
      </c>
      <c r="M38" s="16">
        <f>SUMIFS('2_stopień'!$U$8:$U$883,'2_stopień'!$R$8:$R$883,D38,'2_stopień'!$AA$8:$AA$883,"ZSM Głubczyce")</f>
        <v>0</v>
      </c>
      <c r="N38" s="16">
        <f>SUMIFS('2_stopień'!$V$8:$V$883,'2_stopień'!$R$8:$R$883,D38,'2_stopień'!$AA$8:$AA$883,"ZSM Głubczyce")</f>
        <v>0</v>
      </c>
      <c r="O38" s="16">
        <f>SUMIFS('2_stopień'!$U$8:$U$883,'2_stopień'!$R$8:$R$883,D38,'2_stopień'!$AA$8:$AA$883,"CKZ Kłodzko")</f>
        <v>0</v>
      </c>
      <c r="P38" s="16">
        <f>SUMIFS('2_stopień'!$V$8:$V$883,'2_stopień'!$R$8:$R$883,D38,'2_stopień'!$AA$8:$AA$883,"CKZ Kłodzko")</f>
        <v>0</v>
      </c>
      <c r="Q38" s="16">
        <f>SUMIFS('2_stopień'!$U$8:$U$883,'2_stopień'!$R$8:$R$883,D38,'2_stopień'!$AA$8:$AA$883,"CKZ Legnica")</f>
        <v>0</v>
      </c>
      <c r="R38" s="16">
        <f>SUMIFS('2_stopień'!$V$8:$V$883,'2_stopień'!$R$8:$R$883,D38,'2_stopień'!$AA$8:$AA$883,"CKZ Legnica")</f>
        <v>0</v>
      </c>
      <c r="S38" s="16">
        <f>SUMIFS('2_stopień'!$U$8:$U$883,'2_stopień'!$R$8:$R$883,D38,'2_stopień'!$AA$8:$AA$883,"CKZ Oleśnica")</f>
        <v>0</v>
      </c>
      <c r="T38" s="16">
        <f>SUMIFS('2_stopień'!$V$8:$V$883,'2_stopień'!$R$8:$R$883,D38,'2_stopień'!$AA$8:$AA$883,"CKZ Oleśnica")</f>
        <v>0</v>
      </c>
      <c r="U38" s="16">
        <f>SUMIFS('2_stopień'!$U$8:$U$883,'2_stopień'!$R$8:$R$883,D38,'2_stopień'!$AA$8:$AA$883,"CKZ Świdnica")</f>
        <v>0</v>
      </c>
      <c r="V38" s="16">
        <f>SUMIFS('2_stopień'!$V$8:$V$883,'2_stopień'!$R$8:$R$883,D38,'2_stopień'!$AA$8:$AA$883,"CKZ Świdnica")</f>
        <v>0</v>
      </c>
      <c r="W38" s="16">
        <f>SUMIFS('2_stopień'!$U$8:$U$883,'2_stopień'!$R$8:$R$883,D38,'2_stopień'!$AA$8:$AA$883,"CKZ Wołów")</f>
        <v>0</v>
      </c>
      <c r="X38" s="16">
        <f>SUMIFS('2_stopień'!$V$8:$V$883,'2_stopień'!$R$8:$R$883,D38,'2_stopień'!$AA$8:$AA$883,"CKZ Wołów")</f>
        <v>0</v>
      </c>
      <c r="Y38" s="16">
        <f>SUMIFS('2_stopień'!$U$8:$U$883,'2_stopień'!$R$8:$R$883,D38,'2_stopień'!$AA$8:$AA$883,"CKZ Ziębice")</f>
        <v>0</v>
      </c>
      <c r="Z38" s="16">
        <f>SUMIFS('2_stopień'!$V$8:$V$883,'2_stopień'!$R$8:$R$883,D38,'2_stopień'!$AA$8:$AA$883,"CKZ Ziębice")</f>
        <v>0</v>
      </c>
      <c r="AA38" s="16">
        <f>SUMIFS('2_stopień'!$U$8:$U$883,'2_stopień'!$R$8:$R$883,D38,'2_stopień'!$AA$8:$AA$883,"CKZ Dobrodzień")</f>
        <v>0</v>
      </c>
      <c r="AB38" s="16">
        <f>SUMIFS('2_stopień'!$V$8:$V$883,'2_stopień'!$R$8:$R$883,D38,'2_stopień'!$AA$8:$AA$883,"CKZ Dobrodzień")</f>
        <v>0</v>
      </c>
      <c r="AC38" s="16">
        <f>SUMIFS('2_stopień'!$U$8:$U$883,'2_stopień'!$R$8:$R$883,D38,'2_stopień'!$AA$8:$AA$883,"CKZ Kędzierzyn-Koźle")</f>
        <v>0</v>
      </c>
      <c r="AD38" s="16">
        <f>SUMIFS('2_stopień'!$V$8:$V$883,'2_stopień'!$R$8:$R$883,D38,'2_stopień'!$AA$8:$AA$883,"CKZ Kędzierzyn-Koźle")</f>
        <v>0</v>
      </c>
      <c r="AE38" s="16">
        <f>SUMIFS('2_stopień'!$U$8:$U$883,'2_stopień'!$R$8:$R$883,D38,'2_stopień'!$AA$8:$AA$883,"CKZ Dębica")</f>
        <v>0</v>
      </c>
      <c r="AF38" s="16">
        <f>SUMIFS('2_stopień'!$V$8:$V$883,'2_stopień'!$R$8:$R$883,D38,'2_stopień'!$AA$8:$AA$883,"CKZ Dębica")</f>
        <v>0</v>
      </c>
      <c r="AG38" s="16">
        <f>SUMIFS('2_stopień'!$U$8:$U$883,'2_stopień'!$R$8:$R$883,D38,'2_stopień'!$AA$8:$AA$883,"ZSET Rakowice Wielkie")</f>
        <v>0</v>
      </c>
      <c r="AH38" s="16">
        <f>SUMIFS('2_stopień'!$V$8:$V$883,'2_stopień'!$R$8:$R$883,D38,'2_stopień'!$AA$8:$AA$883,"ZSET Rakowice Wielkie")</f>
        <v>0</v>
      </c>
      <c r="AI38" s="16">
        <f>SUMIFS('2_stopień'!$U$8:$U$883,'2_stopień'!$R$8:$R$883,D38,'2_stopień'!$AA$8:$AA$883,"CKZ Krotoszyn")</f>
        <v>0</v>
      </c>
      <c r="AJ38" s="16">
        <f>SUMIFS('2_stopień'!$V$8:$V$883,'2_stopień'!$R$8:$R$883,D38,'2_stopień'!$AA$8:$AA$883,"CKZ Krotoszyn")</f>
        <v>0</v>
      </c>
      <c r="AK38" s="16">
        <f>SUMIFS('2_stopień'!$U$8:$U$883,'2_stopień'!$R$8:$R$883,D38,'2_stopień'!$AA$8:$AA$883,"CKZ Olkusz")</f>
        <v>0</v>
      </c>
      <c r="AL38" s="16">
        <f>SUMIFS('2_stopień'!$V$8:$V$883,'2_stopień'!$R$8:$R$883,D38,'2_stopień'!$AA$8:$AA$883,"CKZ Olkusz")</f>
        <v>0</v>
      </c>
      <c r="AM38" s="16">
        <f>SUMIFS('2_stopień'!$U$8:$U$883,'2_stopień'!$R$8:$R$883,D38,'2_stopień'!$AA$8:$AA$883,"CKZ Wschowa")</f>
        <v>0</v>
      </c>
      <c r="AN38" s="16">
        <f>SUMIFS('2_stopień'!$V$8:$V$883,'2_stopień'!$R$8:$R$883,D38,'2_stopień'!$AA$8:$AA$883,"CKZ Wschowa")</f>
        <v>0</v>
      </c>
      <c r="AO38" s="16">
        <f>SUMIFS('2_stopień'!$U$8:$U$883,'2_stopień'!$R$8:$R$883,D38,'2_stopień'!$AA$8:$AA$883,"CKZ Zielona Góra")</f>
        <v>0</v>
      </c>
      <c r="AP38" s="16">
        <f>SUMIFS('2_stopień'!$V$8:$V$883,'2_stopień'!$R$8:$R$883,D38,'2_stopień'!$AA$8:$AA$883,"CKZ Zielona Góra")</f>
        <v>0</v>
      </c>
      <c r="AQ38" s="16">
        <f>SUMIFS('2_stopień'!$U$8:$U$883,'2_stopień'!$R$8:$R$883,D38,'2_stopień'!$AA$8:$AA$883,"Rzemieślnicza Wałbrzych")</f>
        <v>0</v>
      </c>
      <c r="AR38" s="16">
        <f>SUMIFS('2_stopień'!$V$8:$V$883,'2_stopień'!$R$8:$R$883,D38,'2_stopień'!$AA$8:$AA$883,"Rzemieślnicza Wałbrzych")</f>
        <v>0</v>
      </c>
      <c r="AS38" s="16">
        <f>SUMIFS('2_stopień'!$U$8:$U$883,'2_stopień'!$R$8:$R$883,D38,'2_stopień'!$AA$8:$AA$883,"CKZ Mosina")</f>
        <v>0</v>
      </c>
      <c r="AT38" s="16">
        <f>SUMIFS('2_stopień'!$V$8:$V$883,'2_stopień'!$R$8:$R$883,D38,'2_stopień'!$AA$8:$AA$883,"CKZ Mosina")</f>
        <v>0</v>
      </c>
      <c r="AU38" s="16">
        <f>SUMIFS('2_stopień'!$U$8:$U$883,'2_stopień'!$R$8:$R$883,D38,'2_stopień'!$AA$8:$AA$883,"Cech Opole")</f>
        <v>0</v>
      </c>
      <c r="AV38" s="16">
        <f>SUMIFS('2_stopień'!$V$8:$V$883,'2_stopień'!$R$8:$R$883,D38,'2_stopień'!$AA$8:$AA$883,"Cech Opole")</f>
        <v>0</v>
      </c>
      <c r="AW38" s="16">
        <f>SUMIFS('2_stopień'!$U$8:$U$883,'2_stopień'!$R$8:$R$883,D38,'2_stopień'!$AA$8:$AA$883,"TOYOTA")</f>
        <v>0</v>
      </c>
      <c r="AX38" s="16">
        <f>SUMIFS('2_stopień'!$V$8:$V$883,'2_stopień'!$R$8:$R$883,D38,'2_stopień'!$AA$8:$AA$883,"TOYOTA")</f>
        <v>0</v>
      </c>
      <c r="AY38" s="16">
        <f>SUMIFS('2_stopień'!$U$8:$U$883,'2_stopień'!$R$8:$R$883,D38,'2_stopień'!$AA$8:$AA$883,"CKZ Wrocław")</f>
        <v>0</v>
      </c>
      <c r="AZ38" s="16">
        <f>SUMIFS('2_stopień'!$V$8:$V$883,'2_stopień'!$R$8:$R$883,D38,'2_stopień'!$AA$8:$AA$883,"CKZ Wrocław")</f>
        <v>0</v>
      </c>
      <c r="BA38" s="16">
        <f>SUMIFS('2_stopień'!$U$8:$U$883,'2_stopień'!$R$8:$R$883,D38,'2_stopień'!$AA$8:$AA$883,"CKZ Gliwice")</f>
        <v>0</v>
      </c>
      <c r="BB38" s="16">
        <f>SUMIFS('2_stopień'!$V$8:$V$883,'2_stopień'!$R$8:$R$883,D38,'2_stopień'!$AA$8:$AA$883,"CKZ Gliwice")</f>
        <v>0</v>
      </c>
      <c r="BC38" s="16">
        <f>SUMIFS('2_stopień'!$U$8:$U$883,'2_stopień'!$R$8:$R$883,D38,'2_stopień'!$AA$8:$AA$883,"CKZ Opole")</f>
        <v>0</v>
      </c>
      <c r="BD38" s="16">
        <f>SUMIFS('2_stopień'!$V$8:$V$883,'2_stopień'!$R$8:$R$883,D38,'2_stopień'!$AA$8:$AA$883,"CKZ Opole")</f>
        <v>0</v>
      </c>
      <c r="BE38" s="16">
        <f>SUMIFS('2_stopień'!$U$8:$U$883,'2_stopień'!$R$8:$R$883,D38,'2_stopień'!$AA$8:$AA$883,"CKZ Chojnów")</f>
        <v>0</v>
      </c>
      <c r="BF38" s="16">
        <f>SUMIFS('2_stopień'!$V$8:$V$883,'2_stopień'!$R$8:$R$883,D38,'2_stopień'!$AA$8:$AA$883,"CKZ Chojnów")</f>
        <v>0</v>
      </c>
      <c r="BG38" s="16">
        <f>SUMIFS('2_stopień'!$U$8:$U$883,'2_stopień'!$R$8:$R$883,D38,'2_stopień'!$AA$8:$AA$883,"CKZ Nowy Targ")</f>
        <v>0</v>
      </c>
      <c r="BH38" s="16">
        <f>SUMIFS('2_stopień'!$V$8:$V$883,'2_stopień'!$R$8:$R$883,D38,'2_stopień'!$AA$8:$AA$883,"CKZ Nowy Targ")</f>
        <v>0</v>
      </c>
      <c r="BI38" s="16">
        <f>SUMIFS('2_stopień'!$U$8:$U$883,'2_stopień'!$R$8:$R$883,D38,'2_stopień'!$AA$8:$AA$883,"CKZ Gniezno")</f>
        <v>0</v>
      </c>
      <c r="BJ38" s="16">
        <f>SUMIFS('2_stopień'!$V$8:$V$883,'2_stopień'!$R$8:$R$883,D38,'2_stopień'!$AA$8:$AA$883,"CKZ Gniezno")</f>
        <v>0</v>
      </c>
      <c r="BK38" s="16">
        <f>SUMIFS('2_stopień'!$U$8:$U$883,'2_stopień'!$R$8:$R$883,D38,'2_stopień'!$AA$8:$AA$883,"konsultacje szkoła")</f>
        <v>0</v>
      </c>
      <c r="BL38" s="222">
        <f t="shared" ref="BL38:BL69" si="2">SUM(G38,I38,K38,M38,O38,Q38,S38,U38,W38,Y38,AA38,AC38,AE38,AG38,AI38,AK38,AM38,AO38,AQ38,AS38,AU38,AW38,AY38,BA38,BC38,BE38,BI38,BK38)</f>
        <v>0</v>
      </c>
      <c r="BM38" s="219">
        <f t="shared" ref="BM38:BM69" si="3">SUM(H38,J38,L38,N38,P38,R38,T38,V38,X38,Z38,AB38,AD38,AF38,AH38,AJ38,AL38,AN38,AP38,AR38,AT38,AV38,AX38,AZ38,BB38,BD38,BF38,BJ38)</f>
        <v>0</v>
      </c>
    </row>
    <row r="39" spans="2:65" hidden="1">
      <c r="B39" s="17" t="s">
        <v>505</v>
      </c>
      <c r="C39" s="18">
        <v>811101</v>
      </c>
      <c r="D39" s="18" t="s">
        <v>604</v>
      </c>
      <c r="E39" s="17" t="s">
        <v>603</v>
      </c>
      <c r="F39" s="360">
        <f>SUMIF('2_stopień'!R$8:R$883,D39,'2_stopień'!U$8:U$885)</f>
        <v>0</v>
      </c>
      <c r="G39" s="16">
        <f>SUMIFS('2_stopień'!$U$8:$U$883,'2_stopień'!$R$8:$R$883,D39,'2_stopień'!$AA$8:$AA$883,"CKZ Bielawa")</f>
        <v>0</v>
      </c>
      <c r="H39" s="16">
        <f>SUMIFS('2_stopień'!$V$8:$V$883,'2_stopień'!$R$8:$R$883,D39,'2_stopień'!$AA$8:$AA$883,"CKZ Bielawa")</f>
        <v>0</v>
      </c>
      <c r="I39" s="16">
        <f>SUMIFS('2_stopień'!$U$8:$U$883,'2_stopień'!$R$8:$R$883,D39,'2_stopień'!$AA$8:$AA$883,"GCKZ Głogów")</f>
        <v>0</v>
      </c>
      <c r="J39" s="16">
        <f>SUMIFS('2_stopień'!$V$8:$V$883,'2_stopień'!$R$8:$R$883,D39,'2_stopień'!$AA$8:$AA$883,"GCKZ Głogów")</f>
        <v>0</v>
      </c>
      <c r="K39" s="16">
        <f>SUMIFS('2_stopień'!$U$8:$U$883,'2_stopień'!$R$8:$R$883,D39,'2_stopień'!$AA$8:$AA$883,"CKZ Jawor")</f>
        <v>0</v>
      </c>
      <c r="L39" s="16">
        <f>SUMIFS('2_stopień'!$V$8:$V$883,'2_stopień'!$R$8:$R$883,D39,'2_stopień'!$AA$8:$AA$883,"CKZ Jawor")</f>
        <v>0</v>
      </c>
      <c r="M39" s="16">
        <f>SUMIFS('2_stopień'!$U$8:$U$883,'2_stopień'!$R$8:$R$883,D39,'2_stopień'!$AA$8:$AA$883,"ZSM Głubczyce")</f>
        <v>0</v>
      </c>
      <c r="N39" s="16">
        <f>SUMIFS('2_stopień'!$V$8:$V$883,'2_stopień'!$R$8:$R$883,D39,'2_stopień'!$AA$8:$AA$883,"ZSM Głubczyce")</f>
        <v>0</v>
      </c>
      <c r="O39" s="16">
        <f>SUMIFS('2_stopień'!$U$8:$U$883,'2_stopień'!$R$8:$R$883,D39,'2_stopień'!$AA$8:$AA$883,"CKZ Kłodzko")</f>
        <v>0</v>
      </c>
      <c r="P39" s="16">
        <f>SUMIFS('2_stopień'!$V$8:$V$883,'2_stopień'!$R$8:$R$883,D39,'2_stopień'!$AA$8:$AA$883,"CKZ Kłodzko")</f>
        <v>0</v>
      </c>
      <c r="Q39" s="16">
        <f>SUMIFS('2_stopień'!$U$8:$U$883,'2_stopień'!$R$8:$R$883,D39,'2_stopień'!$AA$8:$AA$883,"CKZ Legnica")</f>
        <v>0</v>
      </c>
      <c r="R39" s="16">
        <f>SUMIFS('2_stopień'!$V$8:$V$883,'2_stopień'!$R$8:$R$883,D39,'2_stopień'!$AA$8:$AA$883,"CKZ Legnica")</f>
        <v>0</v>
      </c>
      <c r="S39" s="16">
        <f>SUMIFS('2_stopień'!$U$8:$U$883,'2_stopień'!$R$8:$R$883,D39,'2_stopień'!$AA$8:$AA$883,"CKZ Oleśnica")</f>
        <v>0</v>
      </c>
      <c r="T39" s="16">
        <f>SUMIFS('2_stopień'!$V$8:$V$883,'2_stopień'!$R$8:$R$883,D39,'2_stopień'!$AA$8:$AA$883,"CKZ Oleśnica")</f>
        <v>0</v>
      </c>
      <c r="U39" s="16">
        <f>SUMIFS('2_stopień'!$U$8:$U$883,'2_stopień'!$R$8:$R$883,D39,'2_stopień'!$AA$8:$AA$883,"CKZ Świdnica")</f>
        <v>0</v>
      </c>
      <c r="V39" s="16">
        <f>SUMIFS('2_stopień'!$V$8:$V$883,'2_stopień'!$R$8:$R$883,D39,'2_stopień'!$AA$8:$AA$883,"CKZ Świdnica")</f>
        <v>0</v>
      </c>
      <c r="W39" s="16">
        <f>SUMIFS('2_stopień'!$U$8:$U$883,'2_stopień'!$R$8:$R$883,D39,'2_stopień'!$AA$8:$AA$883,"CKZ Wołów")</f>
        <v>0</v>
      </c>
      <c r="X39" s="16">
        <f>SUMIFS('2_stopień'!$V$8:$V$883,'2_stopień'!$R$8:$R$883,D39,'2_stopień'!$AA$8:$AA$883,"CKZ Wołów")</f>
        <v>0</v>
      </c>
      <c r="Y39" s="16">
        <f>SUMIFS('2_stopień'!$U$8:$U$883,'2_stopień'!$R$8:$R$883,D39,'2_stopień'!$AA$8:$AA$883,"CKZ Ziębice")</f>
        <v>0</v>
      </c>
      <c r="Z39" s="16">
        <f>SUMIFS('2_stopień'!$V$8:$V$883,'2_stopień'!$R$8:$R$883,D39,'2_stopień'!$AA$8:$AA$883,"CKZ Ziębice")</f>
        <v>0</v>
      </c>
      <c r="AA39" s="16">
        <f>SUMIFS('2_stopień'!$U$8:$U$883,'2_stopień'!$R$8:$R$883,D39,'2_stopień'!$AA$8:$AA$883,"CKZ Dobrodzień")</f>
        <v>0</v>
      </c>
      <c r="AB39" s="16">
        <f>SUMIFS('2_stopień'!$V$8:$V$883,'2_stopień'!$R$8:$R$883,D39,'2_stopień'!$AA$8:$AA$883,"CKZ Dobrodzień")</f>
        <v>0</v>
      </c>
      <c r="AC39" s="16">
        <f>SUMIFS('2_stopień'!$U$8:$U$883,'2_stopień'!$R$8:$R$883,D39,'2_stopień'!$AA$8:$AA$883,"CKZ Kędzierzyn-Koźle")</f>
        <v>0</v>
      </c>
      <c r="AD39" s="16">
        <f>SUMIFS('2_stopień'!$V$8:$V$883,'2_stopień'!$R$8:$R$883,D39,'2_stopień'!$AA$8:$AA$883,"CKZ Kędzierzyn-Koźle")</f>
        <v>0</v>
      </c>
      <c r="AE39" s="16">
        <f>SUMIFS('2_stopień'!$U$8:$U$883,'2_stopień'!$R$8:$R$883,D39,'2_stopień'!$AA$8:$AA$883,"CKZ Dębica")</f>
        <v>0</v>
      </c>
      <c r="AF39" s="16">
        <f>SUMIFS('2_stopień'!$V$8:$V$883,'2_stopień'!$R$8:$R$883,D39,'2_stopień'!$AA$8:$AA$883,"CKZ Dębica")</f>
        <v>0</v>
      </c>
      <c r="AG39" s="16">
        <f>SUMIFS('2_stopień'!$U$8:$U$883,'2_stopień'!$R$8:$R$883,D39,'2_stopień'!$AA$8:$AA$883,"ZSET Rakowice Wielkie")</f>
        <v>0</v>
      </c>
      <c r="AH39" s="16">
        <f>SUMIFS('2_stopień'!$V$8:$V$883,'2_stopień'!$R$8:$R$883,D39,'2_stopień'!$AA$8:$AA$883,"ZSET Rakowice Wielkie")</f>
        <v>0</v>
      </c>
      <c r="AI39" s="16">
        <f>SUMIFS('2_stopień'!$U$8:$U$883,'2_stopień'!$R$8:$R$883,D39,'2_stopień'!$AA$8:$AA$883,"CKZ Krotoszyn")</f>
        <v>0</v>
      </c>
      <c r="AJ39" s="16">
        <f>SUMIFS('2_stopień'!$V$8:$V$883,'2_stopień'!$R$8:$R$883,D39,'2_stopień'!$AA$8:$AA$883,"CKZ Krotoszyn")</f>
        <v>0</v>
      </c>
      <c r="AK39" s="16">
        <f>SUMIFS('2_stopień'!$U$8:$U$883,'2_stopień'!$R$8:$R$883,D39,'2_stopień'!$AA$8:$AA$883,"CKZ Olkusz")</f>
        <v>0</v>
      </c>
      <c r="AL39" s="16">
        <f>SUMIFS('2_stopień'!$V$8:$V$883,'2_stopień'!$R$8:$R$883,D39,'2_stopień'!$AA$8:$AA$883,"CKZ Olkusz")</f>
        <v>0</v>
      </c>
      <c r="AM39" s="16">
        <f>SUMIFS('2_stopień'!$U$8:$U$883,'2_stopień'!$R$8:$R$883,D39,'2_stopień'!$AA$8:$AA$883,"CKZ Wschowa")</f>
        <v>0</v>
      </c>
      <c r="AN39" s="16">
        <f>SUMIFS('2_stopień'!$V$8:$V$883,'2_stopień'!$R$8:$R$883,D39,'2_stopień'!$AA$8:$AA$883,"CKZ Wschowa")</f>
        <v>0</v>
      </c>
      <c r="AO39" s="16">
        <f>SUMIFS('2_stopień'!$U$8:$U$883,'2_stopień'!$R$8:$R$883,D39,'2_stopień'!$AA$8:$AA$883,"CKZ Zielona Góra")</f>
        <v>0</v>
      </c>
      <c r="AP39" s="16">
        <f>SUMIFS('2_stopień'!$V$8:$V$883,'2_stopień'!$R$8:$R$883,D39,'2_stopień'!$AA$8:$AA$883,"CKZ Zielona Góra")</f>
        <v>0</v>
      </c>
      <c r="AQ39" s="16">
        <f>SUMIFS('2_stopień'!$U$8:$U$883,'2_stopień'!$R$8:$R$883,D39,'2_stopień'!$AA$8:$AA$883,"Rzemieślnicza Wałbrzych")</f>
        <v>0</v>
      </c>
      <c r="AR39" s="16">
        <f>SUMIFS('2_stopień'!$V$8:$V$883,'2_stopień'!$R$8:$R$883,D39,'2_stopień'!$AA$8:$AA$883,"Rzemieślnicza Wałbrzych")</f>
        <v>0</v>
      </c>
      <c r="AS39" s="16">
        <f>SUMIFS('2_stopień'!$U$8:$U$883,'2_stopień'!$R$8:$R$883,D39,'2_stopień'!$AA$8:$AA$883,"CKZ Mosina")</f>
        <v>0</v>
      </c>
      <c r="AT39" s="16">
        <f>SUMIFS('2_stopień'!$V$8:$V$883,'2_stopień'!$R$8:$R$883,D39,'2_stopień'!$AA$8:$AA$883,"CKZ Mosina")</f>
        <v>0</v>
      </c>
      <c r="AU39" s="16">
        <f>SUMIFS('2_stopień'!$U$8:$U$883,'2_stopień'!$R$8:$R$883,D39,'2_stopień'!$AA$8:$AA$883,"Cech Opole")</f>
        <v>0</v>
      </c>
      <c r="AV39" s="16">
        <f>SUMIFS('2_stopień'!$V$8:$V$883,'2_stopień'!$R$8:$R$883,D39,'2_stopień'!$AA$8:$AA$883,"Cech Opole")</f>
        <v>0</v>
      </c>
      <c r="AW39" s="16">
        <f>SUMIFS('2_stopień'!$U$8:$U$883,'2_stopień'!$R$8:$R$883,D39,'2_stopień'!$AA$8:$AA$883,"TOYOTA")</f>
        <v>0</v>
      </c>
      <c r="AX39" s="16">
        <f>SUMIFS('2_stopień'!$V$8:$V$883,'2_stopień'!$R$8:$R$883,D39,'2_stopień'!$AA$8:$AA$883,"TOYOTA")</f>
        <v>0</v>
      </c>
      <c r="AY39" s="16">
        <f>SUMIFS('2_stopień'!$U$8:$U$883,'2_stopień'!$R$8:$R$883,D39,'2_stopień'!$AA$8:$AA$883,"CKZ Wrocław")</f>
        <v>0</v>
      </c>
      <c r="AZ39" s="16">
        <f>SUMIFS('2_stopień'!$V$8:$V$883,'2_stopień'!$R$8:$R$883,D39,'2_stopień'!$AA$8:$AA$883,"CKZ Wrocław")</f>
        <v>0</v>
      </c>
      <c r="BA39" s="16">
        <f>SUMIFS('2_stopień'!$U$8:$U$883,'2_stopień'!$R$8:$R$883,D39,'2_stopień'!$AA$8:$AA$883,"CKZ Gliwice")</f>
        <v>0</v>
      </c>
      <c r="BB39" s="16">
        <f>SUMIFS('2_stopień'!$V$8:$V$883,'2_stopień'!$R$8:$R$883,D39,'2_stopień'!$AA$8:$AA$883,"CKZ Gliwice")</f>
        <v>0</v>
      </c>
      <c r="BC39" s="16">
        <f>SUMIFS('2_stopień'!$U$8:$U$883,'2_stopień'!$R$8:$R$883,D39,'2_stopień'!$AA$8:$AA$883,"CKZ Opole")</f>
        <v>0</v>
      </c>
      <c r="BD39" s="16">
        <f>SUMIFS('2_stopień'!$V$8:$V$883,'2_stopień'!$R$8:$R$883,D39,'2_stopień'!$AA$8:$AA$883,"CKZ Opole")</f>
        <v>0</v>
      </c>
      <c r="BE39" s="16">
        <f>SUMIFS('2_stopień'!$U$8:$U$883,'2_stopień'!$R$8:$R$883,D39,'2_stopień'!$AA$8:$AA$883,"CKZ Chojnów")</f>
        <v>0</v>
      </c>
      <c r="BF39" s="16">
        <f>SUMIFS('2_stopień'!$V$8:$V$883,'2_stopień'!$R$8:$R$883,D39,'2_stopień'!$AA$8:$AA$883,"CKZ Chojnów")</f>
        <v>0</v>
      </c>
      <c r="BG39" s="16">
        <f>SUMIFS('2_stopień'!$U$8:$U$883,'2_stopień'!$R$8:$R$883,D39,'2_stopień'!$AA$8:$AA$883,"CKZ Nowy Targ")</f>
        <v>0</v>
      </c>
      <c r="BH39" s="16">
        <f>SUMIFS('2_stopień'!$V$8:$V$883,'2_stopień'!$R$8:$R$883,D39,'2_stopień'!$AA$8:$AA$883,"CKZ Nowy Targ")</f>
        <v>0</v>
      </c>
      <c r="BI39" s="16">
        <f>SUMIFS('2_stopień'!$U$8:$U$883,'2_stopień'!$R$8:$R$883,D39,'2_stopień'!$AA$8:$AA$883,"CKZ Gniezno")</f>
        <v>0</v>
      </c>
      <c r="BJ39" s="16">
        <f>SUMIFS('2_stopień'!$V$8:$V$883,'2_stopień'!$R$8:$R$883,D39,'2_stopień'!$AA$8:$AA$883,"CKZ Gniezno")</f>
        <v>0</v>
      </c>
      <c r="BK39" s="16">
        <f>SUMIFS('2_stopień'!$U$8:$U$883,'2_stopień'!$R$8:$R$883,D39,'2_stopień'!$AA$8:$AA$883,"konsultacje szkoła")</f>
        <v>0</v>
      </c>
      <c r="BL39" s="222">
        <f t="shared" si="2"/>
        <v>0</v>
      </c>
      <c r="BM39" s="219">
        <f t="shared" si="3"/>
        <v>0</v>
      </c>
    </row>
    <row r="40" spans="2:65" hidden="1">
      <c r="B40" s="17" t="s">
        <v>506</v>
      </c>
      <c r="C40" s="18">
        <v>811102</v>
      </c>
      <c r="D40" s="18" t="s">
        <v>606</v>
      </c>
      <c r="E40" s="17" t="s">
        <v>605</v>
      </c>
      <c r="F40" s="360">
        <f>SUMIF('2_stopień'!R$8:R$883,D40,'2_stopień'!U$8:U$885)</f>
        <v>0</v>
      </c>
      <c r="G40" s="16">
        <f>SUMIFS('2_stopień'!$U$8:$U$883,'2_stopień'!$R$8:$R$883,D40,'2_stopień'!$AA$8:$AA$883,"CKZ Bielawa")</f>
        <v>0</v>
      </c>
      <c r="H40" s="16">
        <f>SUMIFS('2_stopień'!$V$8:$V$883,'2_stopień'!$R$8:$R$883,D40,'2_stopień'!$AA$8:$AA$883,"CKZ Bielawa")</f>
        <v>0</v>
      </c>
      <c r="I40" s="16">
        <f>SUMIFS('2_stopień'!$U$8:$U$883,'2_stopień'!$R$8:$R$883,D40,'2_stopień'!$AA$8:$AA$883,"GCKZ Głogów")</f>
        <v>0</v>
      </c>
      <c r="J40" s="16">
        <f>SUMIFS('2_stopień'!$V$8:$V$883,'2_stopień'!$R$8:$R$883,D40,'2_stopień'!$AA$8:$AA$883,"GCKZ Głogów")</f>
        <v>0</v>
      </c>
      <c r="K40" s="16">
        <f>SUMIFS('2_stopień'!$U$8:$U$883,'2_stopień'!$R$8:$R$883,D40,'2_stopień'!$AA$8:$AA$883,"CKZ Jawor")</f>
        <v>0</v>
      </c>
      <c r="L40" s="16">
        <f>SUMIFS('2_stopień'!$V$8:$V$883,'2_stopień'!$R$8:$R$883,D40,'2_stopień'!$AA$8:$AA$883,"CKZ Jawor")</f>
        <v>0</v>
      </c>
      <c r="M40" s="16">
        <f>SUMIFS('2_stopień'!$U$8:$U$883,'2_stopień'!$R$8:$R$883,D40,'2_stopień'!$AA$8:$AA$883,"ZSM Głubczyce")</f>
        <v>0</v>
      </c>
      <c r="N40" s="16">
        <f>SUMIFS('2_stopień'!$V$8:$V$883,'2_stopień'!$R$8:$R$883,D40,'2_stopień'!$AA$8:$AA$883,"ZSM Głubczyce")</f>
        <v>0</v>
      </c>
      <c r="O40" s="16">
        <f>SUMIFS('2_stopień'!$U$8:$U$883,'2_stopień'!$R$8:$R$883,D40,'2_stopień'!$AA$8:$AA$883,"CKZ Kłodzko")</f>
        <v>0</v>
      </c>
      <c r="P40" s="16">
        <f>SUMIFS('2_stopień'!$V$8:$V$883,'2_stopień'!$R$8:$R$883,D40,'2_stopień'!$AA$8:$AA$883,"CKZ Kłodzko")</f>
        <v>0</v>
      </c>
      <c r="Q40" s="16">
        <f>SUMIFS('2_stopień'!$U$8:$U$883,'2_stopień'!$R$8:$R$883,D40,'2_stopień'!$AA$8:$AA$883,"CKZ Legnica")</f>
        <v>0</v>
      </c>
      <c r="R40" s="16">
        <f>SUMIFS('2_stopień'!$V$8:$V$883,'2_stopień'!$R$8:$R$883,D40,'2_stopień'!$AA$8:$AA$883,"CKZ Legnica")</f>
        <v>0</v>
      </c>
      <c r="S40" s="16">
        <f>SUMIFS('2_stopień'!$U$8:$U$883,'2_stopień'!$R$8:$R$883,D40,'2_stopień'!$AA$8:$AA$883,"CKZ Oleśnica")</f>
        <v>0</v>
      </c>
      <c r="T40" s="16">
        <f>SUMIFS('2_stopień'!$V$8:$V$883,'2_stopień'!$R$8:$R$883,D40,'2_stopień'!$AA$8:$AA$883,"CKZ Oleśnica")</f>
        <v>0</v>
      </c>
      <c r="U40" s="16">
        <f>SUMIFS('2_stopień'!$U$8:$U$883,'2_stopień'!$R$8:$R$883,D40,'2_stopień'!$AA$8:$AA$883,"CKZ Świdnica")</f>
        <v>0</v>
      </c>
      <c r="V40" s="16">
        <f>SUMIFS('2_stopień'!$V$8:$V$883,'2_stopień'!$R$8:$R$883,D40,'2_stopień'!$AA$8:$AA$883,"CKZ Świdnica")</f>
        <v>0</v>
      </c>
      <c r="W40" s="16">
        <f>SUMIFS('2_stopień'!$U$8:$U$883,'2_stopień'!$R$8:$R$883,D40,'2_stopień'!$AA$8:$AA$883,"CKZ Wołów")</f>
        <v>0</v>
      </c>
      <c r="X40" s="16">
        <f>SUMIFS('2_stopień'!$V$8:$V$883,'2_stopień'!$R$8:$R$883,D40,'2_stopień'!$AA$8:$AA$883,"CKZ Wołów")</f>
        <v>0</v>
      </c>
      <c r="Y40" s="16">
        <f>SUMIFS('2_stopień'!$U$8:$U$883,'2_stopień'!$R$8:$R$883,D40,'2_stopień'!$AA$8:$AA$883,"CKZ Ziębice")</f>
        <v>0</v>
      </c>
      <c r="Z40" s="16">
        <f>SUMIFS('2_stopień'!$V$8:$V$883,'2_stopień'!$R$8:$R$883,D40,'2_stopień'!$AA$8:$AA$883,"CKZ Ziębice")</f>
        <v>0</v>
      </c>
      <c r="AA40" s="16">
        <f>SUMIFS('2_stopień'!$U$8:$U$883,'2_stopień'!$R$8:$R$883,D40,'2_stopień'!$AA$8:$AA$883,"CKZ Dobrodzień")</f>
        <v>0</v>
      </c>
      <c r="AB40" s="16">
        <f>SUMIFS('2_stopień'!$V$8:$V$883,'2_stopień'!$R$8:$R$883,D40,'2_stopień'!$AA$8:$AA$883,"CKZ Dobrodzień")</f>
        <v>0</v>
      </c>
      <c r="AC40" s="16">
        <f>SUMIFS('2_stopień'!$U$8:$U$883,'2_stopień'!$R$8:$R$883,D40,'2_stopień'!$AA$8:$AA$883,"CKZ Kędzierzyn-Koźle")</f>
        <v>0</v>
      </c>
      <c r="AD40" s="16">
        <f>SUMIFS('2_stopień'!$V$8:$V$883,'2_stopień'!$R$8:$R$883,D40,'2_stopień'!$AA$8:$AA$883,"CKZ Kędzierzyn-Koźle")</f>
        <v>0</v>
      </c>
      <c r="AE40" s="16">
        <f>SUMIFS('2_stopień'!$U$8:$U$883,'2_stopień'!$R$8:$R$883,D40,'2_stopień'!$AA$8:$AA$883,"CKZ Dębica")</f>
        <v>0</v>
      </c>
      <c r="AF40" s="16">
        <f>SUMIFS('2_stopień'!$V$8:$V$883,'2_stopień'!$R$8:$R$883,D40,'2_stopień'!$AA$8:$AA$883,"CKZ Dębica")</f>
        <v>0</v>
      </c>
      <c r="AG40" s="16">
        <f>SUMIFS('2_stopień'!$U$8:$U$883,'2_stopień'!$R$8:$R$883,D40,'2_stopień'!$AA$8:$AA$883,"ZSET Rakowice Wielkie")</f>
        <v>0</v>
      </c>
      <c r="AH40" s="16">
        <f>SUMIFS('2_stopień'!$V$8:$V$883,'2_stopień'!$R$8:$R$883,D40,'2_stopień'!$AA$8:$AA$883,"ZSET Rakowice Wielkie")</f>
        <v>0</v>
      </c>
      <c r="AI40" s="16">
        <f>SUMIFS('2_stopień'!$U$8:$U$883,'2_stopień'!$R$8:$R$883,D40,'2_stopień'!$AA$8:$AA$883,"CKZ Krotoszyn")</f>
        <v>0</v>
      </c>
      <c r="AJ40" s="16">
        <f>SUMIFS('2_stopień'!$V$8:$V$883,'2_stopień'!$R$8:$R$883,D40,'2_stopień'!$AA$8:$AA$883,"CKZ Krotoszyn")</f>
        <v>0</v>
      </c>
      <c r="AK40" s="16">
        <f>SUMIFS('2_stopień'!$U$8:$U$883,'2_stopień'!$R$8:$R$883,D40,'2_stopień'!$AA$8:$AA$883,"CKZ Olkusz")</f>
        <v>0</v>
      </c>
      <c r="AL40" s="16">
        <f>SUMIFS('2_stopień'!$V$8:$V$883,'2_stopień'!$R$8:$R$883,D40,'2_stopień'!$AA$8:$AA$883,"CKZ Olkusz")</f>
        <v>0</v>
      </c>
      <c r="AM40" s="16">
        <f>SUMIFS('2_stopień'!$U$8:$U$883,'2_stopień'!$R$8:$R$883,D40,'2_stopień'!$AA$8:$AA$883,"CKZ Wschowa")</f>
        <v>0</v>
      </c>
      <c r="AN40" s="16">
        <f>SUMIFS('2_stopień'!$V$8:$V$883,'2_stopień'!$R$8:$R$883,D40,'2_stopień'!$AA$8:$AA$883,"CKZ Wschowa")</f>
        <v>0</v>
      </c>
      <c r="AO40" s="16">
        <f>SUMIFS('2_stopień'!$U$8:$U$883,'2_stopień'!$R$8:$R$883,D40,'2_stopień'!$AA$8:$AA$883,"CKZ Zielona Góra")</f>
        <v>0</v>
      </c>
      <c r="AP40" s="16">
        <f>SUMIFS('2_stopień'!$V$8:$V$883,'2_stopień'!$R$8:$R$883,D40,'2_stopień'!$AA$8:$AA$883,"CKZ Zielona Góra")</f>
        <v>0</v>
      </c>
      <c r="AQ40" s="16">
        <f>SUMIFS('2_stopień'!$U$8:$U$883,'2_stopień'!$R$8:$R$883,D40,'2_stopień'!$AA$8:$AA$883,"Rzemieślnicza Wałbrzych")</f>
        <v>0</v>
      </c>
      <c r="AR40" s="16">
        <f>SUMIFS('2_stopień'!$V$8:$V$883,'2_stopień'!$R$8:$R$883,D40,'2_stopień'!$AA$8:$AA$883,"Rzemieślnicza Wałbrzych")</f>
        <v>0</v>
      </c>
      <c r="AS40" s="16">
        <f>SUMIFS('2_stopień'!$U$8:$U$883,'2_stopień'!$R$8:$R$883,D40,'2_stopień'!$AA$8:$AA$883,"CKZ Mosina")</f>
        <v>0</v>
      </c>
      <c r="AT40" s="16">
        <f>SUMIFS('2_stopień'!$V$8:$V$883,'2_stopień'!$R$8:$R$883,D40,'2_stopień'!$AA$8:$AA$883,"CKZ Mosina")</f>
        <v>0</v>
      </c>
      <c r="AU40" s="16">
        <f>SUMIFS('2_stopień'!$U$8:$U$883,'2_stopień'!$R$8:$R$883,D40,'2_stopień'!$AA$8:$AA$883,"Cech Opole")</f>
        <v>0</v>
      </c>
      <c r="AV40" s="16">
        <f>SUMIFS('2_stopień'!$V$8:$V$883,'2_stopień'!$R$8:$R$883,D40,'2_stopień'!$AA$8:$AA$883,"Cech Opole")</f>
        <v>0</v>
      </c>
      <c r="AW40" s="16">
        <f>SUMIFS('2_stopień'!$U$8:$U$883,'2_stopień'!$R$8:$R$883,D40,'2_stopień'!$AA$8:$AA$883,"TOYOTA")</f>
        <v>0</v>
      </c>
      <c r="AX40" s="16">
        <f>SUMIFS('2_stopień'!$V$8:$V$883,'2_stopień'!$R$8:$R$883,D40,'2_stopień'!$AA$8:$AA$883,"TOYOTA")</f>
        <v>0</v>
      </c>
      <c r="AY40" s="16">
        <f>SUMIFS('2_stopień'!$U$8:$U$883,'2_stopień'!$R$8:$R$883,D40,'2_stopień'!$AA$8:$AA$883,"CKZ Wrocław")</f>
        <v>0</v>
      </c>
      <c r="AZ40" s="16">
        <f>SUMIFS('2_stopień'!$V$8:$V$883,'2_stopień'!$R$8:$R$883,D40,'2_stopień'!$AA$8:$AA$883,"CKZ Wrocław")</f>
        <v>0</v>
      </c>
      <c r="BA40" s="16">
        <f>SUMIFS('2_stopień'!$U$8:$U$883,'2_stopień'!$R$8:$R$883,D40,'2_stopień'!$AA$8:$AA$883,"CKZ Gliwice")</f>
        <v>0</v>
      </c>
      <c r="BB40" s="16">
        <f>SUMIFS('2_stopień'!$V$8:$V$883,'2_stopień'!$R$8:$R$883,D40,'2_stopień'!$AA$8:$AA$883,"CKZ Gliwice")</f>
        <v>0</v>
      </c>
      <c r="BC40" s="16">
        <f>SUMIFS('2_stopień'!$U$8:$U$883,'2_stopień'!$R$8:$R$883,D40,'2_stopień'!$AA$8:$AA$883,"CKZ Opole")</f>
        <v>0</v>
      </c>
      <c r="BD40" s="16">
        <f>SUMIFS('2_stopień'!$V$8:$V$883,'2_stopień'!$R$8:$R$883,D40,'2_stopień'!$AA$8:$AA$883,"CKZ Opole")</f>
        <v>0</v>
      </c>
      <c r="BE40" s="16">
        <f>SUMIFS('2_stopień'!$U$8:$U$883,'2_stopień'!$R$8:$R$883,D40,'2_stopień'!$AA$8:$AA$883,"CKZ Chojnów")</f>
        <v>0</v>
      </c>
      <c r="BF40" s="16">
        <f>SUMIFS('2_stopień'!$V$8:$V$883,'2_stopień'!$R$8:$R$883,D40,'2_stopień'!$AA$8:$AA$883,"CKZ Chojnów")</f>
        <v>0</v>
      </c>
      <c r="BG40" s="16">
        <f>SUMIFS('2_stopień'!$U$8:$U$883,'2_stopień'!$R$8:$R$883,D40,'2_stopień'!$AA$8:$AA$883,"CKZ Nowy Targ")</f>
        <v>0</v>
      </c>
      <c r="BH40" s="16">
        <f>SUMIFS('2_stopień'!$V$8:$V$883,'2_stopień'!$R$8:$R$883,D40,'2_stopień'!$AA$8:$AA$883,"CKZ Nowy Targ")</f>
        <v>0</v>
      </c>
      <c r="BI40" s="16">
        <f>SUMIFS('2_stopień'!$U$8:$U$883,'2_stopień'!$R$8:$R$883,D40,'2_stopień'!$AA$8:$AA$883,"CKZ Gniezno")</f>
        <v>0</v>
      </c>
      <c r="BJ40" s="16">
        <f>SUMIFS('2_stopień'!$V$8:$V$883,'2_stopień'!$R$8:$R$883,D40,'2_stopień'!$AA$8:$AA$883,"CKZ Gniezno")</f>
        <v>0</v>
      </c>
      <c r="BK40" s="16">
        <f>SUMIFS('2_stopień'!$U$8:$U$883,'2_stopień'!$R$8:$R$883,D40,'2_stopień'!$AA$8:$AA$883,"konsultacje szkoła")</f>
        <v>0</v>
      </c>
      <c r="BL40" s="222">
        <f t="shared" si="2"/>
        <v>0</v>
      </c>
      <c r="BM40" s="219">
        <f t="shared" si="3"/>
        <v>0</v>
      </c>
    </row>
    <row r="41" spans="2:65" ht="22.5" hidden="1">
      <c r="B41" s="17" t="s">
        <v>507</v>
      </c>
      <c r="C41" s="18">
        <v>811112</v>
      </c>
      <c r="D41" s="18" t="s">
        <v>1013</v>
      </c>
      <c r="E41" s="17" t="s">
        <v>607</v>
      </c>
      <c r="F41" s="360">
        <f>SUMIF('2_stopień'!R$8:R$883,D41,'2_stopień'!U$8:U$885)</f>
        <v>0</v>
      </c>
      <c r="G41" s="16">
        <f>SUMIFS('2_stopień'!$U$8:$U$883,'2_stopień'!$R$8:$R$883,D41,'2_stopień'!$AA$8:$AA$883,"CKZ Bielawa")</f>
        <v>0</v>
      </c>
      <c r="H41" s="16">
        <f>SUMIFS('2_stopień'!$V$8:$V$883,'2_stopień'!$R$8:$R$883,D41,'2_stopień'!$AA$8:$AA$883,"CKZ Bielawa")</f>
        <v>0</v>
      </c>
      <c r="I41" s="16">
        <f>SUMIFS('2_stopień'!$U$8:$U$883,'2_stopień'!$R$8:$R$883,D41,'2_stopień'!$AA$8:$AA$883,"GCKZ Głogów")</f>
        <v>0</v>
      </c>
      <c r="J41" s="16">
        <f>SUMIFS('2_stopień'!$V$8:$V$883,'2_stopień'!$R$8:$R$883,D41,'2_stopień'!$AA$8:$AA$883,"GCKZ Głogów")</f>
        <v>0</v>
      </c>
      <c r="K41" s="16">
        <f>SUMIFS('2_stopień'!$U$8:$U$883,'2_stopień'!$R$8:$R$883,D41,'2_stopień'!$AA$8:$AA$883,"CKZ Jawor")</f>
        <v>0</v>
      </c>
      <c r="L41" s="16">
        <f>SUMIFS('2_stopień'!$V$8:$V$883,'2_stopień'!$R$8:$R$883,D41,'2_stopień'!$AA$8:$AA$883,"CKZ Jawor")</f>
        <v>0</v>
      </c>
      <c r="M41" s="16">
        <f>SUMIFS('2_stopień'!$U$8:$U$883,'2_stopień'!$R$8:$R$883,D41,'2_stopień'!$AA$8:$AA$883,"ZSM Głubczyce")</f>
        <v>0</v>
      </c>
      <c r="N41" s="16">
        <f>SUMIFS('2_stopień'!$V$8:$V$883,'2_stopień'!$R$8:$R$883,D41,'2_stopień'!$AA$8:$AA$883,"ZSM Głubczyce")</f>
        <v>0</v>
      </c>
      <c r="O41" s="16">
        <f>SUMIFS('2_stopień'!$U$8:$U$883,'2_stopień'!$R$8:$R$883,D41,'2_stopień'!$AA$8:$AA$883,"CKZ Kłodzko")</f>
        <v>0</v>
      </c>
      <c r="P41" s="16">
        <f>SUMIFS('2_stopień'!$V$8:$V$883,'2_stopień'!$R$8:$R$883,D41,'2_stopień'!$AA$8:$AA$883,"CKZ Kłodzko")</f>
        <v>0</v>
      </c>
      <c r="Q41" s="16">
        <f>SUMIFS('2_stopień'!$U$8:$U$883,'2_stopień'!$R$8:$R$883,D41,'2_stopień'!$AA$8:$AA$883,"CKZ Legnica")</f>
        <v>0</v>
      </c>
      <c r="R41" s="16">
        <f>SUMIFS('2_stopień'!$V$8:$V$883,'2_stopień'!$R$8:$R$883,D41,'2_stopień'!$AA$8:$AA$883,"CKZ Legnica")</f>
        <v>0</v>
      </c>
      <c r="S41" s="16">
        <f>SUMIFS('2_stopień'!$U$8:$U$883,'2_stopień'!$R$8:$R$883,D41,'2_stopień'!$AA$8:$AA$883,"CKZ Oleśnica")</f>
        <v>0</v>
      </c>
      <c r="T41" s="16">
        <f>SUMIFS('2_stopień'!$V$8:$V$883,'2_stopień'!$R$8:$R$883,D41,'2_stopień'!$AA$8:$AA$883,"CKZ Oleśnica")</f>
        <v>0</v>
      </c>
      <c r="U41" s="16">
        <f>SUMIFS('2_stopień'!$U$8:$U$883,'2_stopień'!$R$8:$R$883,D41,'2_stopień'!$AA$8:$AA$883,"CKZ Świdnica")</f>
        <v>0</v>
      </c>
      <c r="V41" s="16">
        <f>SUMIFS('2_stopień'!$V$8:$V$883,'2_stopień'!$R$8:$R$883,D41,'2_stopień'!$AA$8:$AA$883,"CKZ Świdnica")</f>
        <v>0</v>
      </c>
      <c r="W41" s="16">
        <f>SUMIFS('2_stopień'!$U$8:$U$883,'2_stopień'!$R$8:$R$883,D41,'2_stopień'!$AA$8:$AA$883,"CKZ Wołów")</f>
        <v>0</v>
      </c>
      <c r="X41" s="16">
        <f>SUMIFS('2_stopień'!$V$8:$V$883,'2_stopień'!$R$8:$R$883,D41,'2_stopień'!$AA$8:$AA$883,"CKZ Wołów")</f>
        <v>0</v>
      </c>
      <c r="Y41" s="16">
        <f>SUMIFS('2_stopień'!$U$8:$U$883,'2_stopień'!$R$8:$R$883,D41,'2_stopień'!$AA$8:$AA$883,"CKZ Ziębice")</f>
        <v>0</v>
      </c>
      <c r="Z41" s="16">
        <f>SUMIFS('2_stopień'!$V$8:$V$883,'2_stopień'!$R$8:$R$883,D41,'2_stopień'!$AA$8:$AA$883,"CKZ Ziębice")</f>
        <v>0</v>
      </c>
      <c r="AA41" s="16">
        <f>SUMIFS('2_stopień'!$U$8:$U$883,'2_stopień'!$R$8:$R$883,D41,'2_stopień'!$AA$8:$AA$883,"CKZ Dobrodzień")</f>
        <v>0</v>
      </c>
      <c r="AB41" s="16">
        <f>SUMIFS('2_stopień'!$V$8:$V$883,'2_stopień'!$R$8:$R$883,D41,'2_stopień'!$AA$8:$AA$883,"CKZ Dobrodzień")</f>
        <v>0</v>
      </c>
      <c r="AC41" s="16">
        <f>SUMIFS('2_stopień'!$U$8:$U$883,'2_stopień'!$R$8:$R$883,D41,'2_stopień'!$AA$8:$AA$883,"CKZ Kędzierzyn-Koźle")</f>
        <v>0</v>
      </c>
      <c r="AD41" s="16">
        <f>SUMIFS('2_stopień'!$V$8:$V$883,'2_stopień'!$R$8:$R$883,D41,'2_stopień'!$AA$8:$AA$883,"CKZ Kędzierzyn-Koźle")</f>
        <v>0</v>
      </c>
      <c r="AE41" s="16">
        <f>SUMIFS('2_stopień'!$U$8:$U$883,'2_stopień'!$R$8:$R$883,D41,'2_stopień'!$AA$8:$AA$883,"CKZ Dębica")</f>
        <v>0</v>
      </c>
      <c r="AF41" s="16">
        <f>SUMIFS('2_stopień'!$V$8:$V$883,'2_stopień'!$R$8:$R$883,D41,'2_stopień'!$AA$8:$AA$883,"CKZ Dębica")</f>
        <v>0</v>
      </c>
      <c r="AG41" s="16">
        <f>SUMIFS('2_stopień'!$U$8:$U$883,'2_stopień'!$R$8:$R$883,D41,'2_stopień'!$AA$8:$AA$883,"ZSET Rakowice Wielkie")</f>
        <v>0</v>
      </c>
      <c r="AH41" s="16">
        <f>SUMIFS('2_stopień'!$V$8:$V$883,'2_stopień'!$R$8:$R$883,D41,'2_stopień'!$AA$8:$AA$883,"ZSET Rakowice Wielkie")</f>
        <v>0</v>
      </c>
      <c r="AI41" s="16">
        <f>SUMIFS('2_stopień'!$U$8:$U$883,'2_stopień'!$R$8:$R$883,D41,'2_stopień'!$AA$8:$AA$883,"CKZ Krotoszyn")</f>
        <v>0</v>
      </c>
      <c r="AJ41" s="16">
        <f>SUMIFS('2_stopień'!$V$8:$V$883,'2_stopień'!$R$8:$R$883,D41,'2_stopień'!$AA$8:$AA$883,"CKZ Krotoszyn")</f>
        <v>0</v>
      </c>
      <c r="AK41" s="16">
        <f>SUMIFS('2_stopień'!$U$8:$U$883,'2_stopień'!$R$8:$R$883,D41,'2_stopień'!$AA$8:$AA$883,"CKZ Olkusz")</f>
        <v>0</v>
      </c>
      <c r="AL41" s="16">
        <f>SUMIFS('2_stopień'!$V$8:$V$883,'2_stopień'!$R$8:$R$883,D41,'2_stopień'!$AA$8:$AA$883,"CKZ Olkusz")</f>
        <v>0</v>
      </c>
      <c r="AM41" s="16">
        <f>SUMIFS('2_stopień'!$U$8:$U$883,'2_stopień'!$R$8:$R$883,D41,'2_stopień'!$AA$8:$AA$883,"CKZ Wschowa")</f>
        <v>0</v>
      </c>
      <c r="AN41" s="16">
        <f>SUMIFS('2_stopień'!$V$8:$V$883,'2_stopień'!$R$8:$R$883,D41,'2_stopień'!$AA$8:$AA$883,"CKZ Wschowa")</f>
        <v>0</v>
      </c>
      <c r="AO41" s="16">
        <f>SUMIFS('2_stopień'!$U$8:$U$883,'2_stopień'!$R$8:$R$883,D41,'2_stopień'!$AA$8:$AA$883,"CKZ Zielona Góra")</f>
        <v>0</v>
      </c>
      <c r="AP41" s="16">
        <f>SUMIFS('2_stopień'!$V$8:$V$883,'2_stopień'!$R$8:$R$883,D41,'2_stopień'!$AA$8:$AA$883,"CKZ Zielona Góra")</f>
        <v>0</v>
      </c>
      <c r="AQ41" s="16">
        <f>SUMIFS('2_stopień'!$U$8:$U$883,'2_stopień'!$R$8:$R$883,D41,'2_stopień'!$AA$8:$AA$883,"Rzemieślnicza Wałbrzych")</f>
        <v>0</v>
      </c>
      <c r="AR41" s="16">
        <f>SUMIFS('2_stopień'!$V$8:$V$883,'2_stopień'!$R$8:$R$883,D41,'2_stopień'!$AA$8:$AA$883,"Rzemieślnicza Wałbrzych")</f>
        <v>0</v>
      </c>
      <c r="AS41" s="16">
        <f>SUMIFS('2_stopień'!$U$8:$U$883,'2_stopień'!$R$8:$R$883,D41,'2_stopień'!$AA$8:$AA$883,"CKZ Mosina")</f>
        <v>0</v>
      </c>
      <c r="AT41" s="16">
        <f>SUMIFS('2_stopień'!$V$8:$V$883,'2_stopień'!$R$8:$R$883,D41,'2_stopień'!$AA$8:$AA$883,"CKZ Mosina")</f>
        <v>0</v>
      </c>
      <c r="AU41" s="16">
        <f>SUMIFS('2_stopień'!$U$8:$U$883,'2_stopień'!$R$8:$R$883,D41,'2_stopień'!$AA$8:$AA$883,"Cech Opole")</f>
        <v>0</v>
      </c>
      <c r="AV41" s="16">
        <f>SUMIFS('2_stopień'!$V$8:$V$883,'2_stopień'!$R$8:$R$883,D41,'2_stopień'!$AA$8:$AA$883,"Cech Opole")</f>
        <v>0</v>
      </c>
      <c r="AW41" s="16">
        <f>SUMIFS('2_stopień'!$U$8:$U$883,'2_stopień'!$R$8:$R$883,D41,'2_stopień'!$AA$8:$AA$883,"TOYOTA")</f>
        <v>0</v>
      </c>
      <c r="AX41" s="16">
        <f>SUMIFS('2_stopień'!$V$8:$V$883,'2_stopień'!$R$8:$R$883,D41,'2_stopień'!$AA$8:$AA$883,"TOYOTA")</f>
        <v>0</v>
      </c>
      <c r="AY41" s="16">
        <f>SUMIFS('2_stopień'!$U$8:$U$883,'2_stopień'!$R$8:$R$883,D41,'2_stopień'!$AA$8:$AA$883,"CKZ Wrocław")</f>
        <v>0</v>
      </c>
      <c r="AZ41" s="16">
        <f>SUMIFS('2_stopień'!$V$8:$V$883,'2_stopień'!$R$8:$R$883,D41,'2_stopień'!$AA$8:$AA$883,"CKZ Wrocław")</f>
        <v>0</v>
      </c>
      <c r="BA41" s="16">
        <f>SUMIFS('2_stopień'!$U$8:$U$883,'2_stopień'!$R$8:$R$883,D41,'2_stopień'!$AA$8:$AA$883,"CKZ Gliwice")</f>
        <v>0</v>
      </c>
      <c r="BB41" s="16">
        <f>SUMIFS('2_stopień'!$V$8:$V$883,'2_stopień'!$R$8:$R$883,D41,'2_stopień'!$AA$8:$AA$883,"CKZ Gliwice")</f>
        <v>0</v>
      </c>
      <c r="BC41" s="16">
        <f>SUMIFS('2_stopień'!$U$8:$U$883,'2_stopień'!$R$8:$R$883,D41,'2_stopień'!$AA$8:$AA$883,"CKZ Opole")</f>
        <v>0</v>
      </c>
      <c r="BD41" s="16">
        <f>SUMIFS('2_stopień'!$V$8:$V$883,'2_stopień'!$R$8:$R$883,D41,'2_stopień'!$AA$8:$AA$883,"CKZ Opole")</f>
        <v>0</v>
      </c>
      <c r="BE41" s="16">
        <f>SUMIFS('2_stopień'!$U$8:$U$883,'2_stopień'!$R$8:$R$883,D41,'2_stopień'!$AA$8:$AA$883,"CKZ Chojnów")</f>
        <v>0</v>
      </c>
      <c r="BF41" s="16">
        <f>SUMIFS('2_stopień'!$V$8:$V$883,'2_stopień'!$R$8:$R$883,D41,'2_stopień'!$AA$8:$AA$883,"CKZ Chojnów")</f>
        <v>0</v>
      </c>
      <c r="BG41" s="16">
        <f>SUMIFS('2_stopień'!$U$8:$U$883,'2_stopień'!$R$8:$R$883,D41,'2_stopień'!$AA$8:$AA$883,"CKZ Nowy Targ")</f>
        <v>0</v>
      </c>
      <c r="BH41" s="16">
        <f>SUMIFS('2_stopień'!$V$8:$V$883,'2_stopień'!$R$8:$R$883,D41,'2_stopień'!$AA$8:$AA$883,"CKZ Nowy Targ")</f>
        <v>0</v>
      </c>
      <c r="BI41" s="16">
        <f>SUMIFS('2_stopień'!$U$8:$U$883,'2_stopień'!$R$8:$R$883,D41,'2_stopień'!$AA$8:$AA$883,"CKZ Gniezno")</f>
        <v>0</v>
      </c>
      <c r="BJ41" s="16">
        <f>SUMIFS('2_stopień'!$V$8:$V$883,'2_stopień'!$R$8:$R$883,D41,'2_stopień'!$AA$8:$AA$883,"CKZ Gniezno")</f>
        <v>0</v>
      </c>
      <c r="BK41" s="16">
        <f>SUMIFS('2_stopień'!$U$8:$U$883,'2_stopień'!$R$8:$R$883,D41,'2_stopień'!$AA$8:$AA$883,"konsultacje szkoła")</f>
        <v>0</v>
      </c>
      <c r="BL41" s="222">
        <f t="shared" si="2"/>
        <v>0</v>
      </c>
      <c r="BM41" s="219">
        <f t="shared" si="3"/>
        <v>0</v>
      </c>
    </row>
    <row r="42" spans="2:65" hidden="1">
      <c r="B42" s="17" t="s">
        <v>508</v>
      </c>
      <c r="C42" s="18">
        <v>811205</v>
      </c>
      <c r="D42" s="18" t="s">
        <v>1014</v>
      </c>
      <c r="E42" s="17" t="s">
        <v>608</v>
      </c>
      <c r="F42" s="360">
        <f>SUMIF('2_stopień'!R$8:R$883,D42,'2_stopień'!U$8:U$885)</f>
        <v>0</v>
      </c>
      <c r="G42" s="16">
        <f>SUMIFS('2_stopień'!$U$8:$U$883,'2_stopień'!$R$8:$R$883,D42,'2_stopień'!$AA$8:$AA$883,"CKZ Bielawa")</f>
        <v>0</v>
      </c>
      <c r="H42" s="16">
        <f>SUMIFS('2_stopień'!$V$8:$V$883,'2_stopień'!$R$8:$R$883,D42,'2_stopień'!$AA$8:$AA$883,"CKZ Bielawa")</f>
        <v>0</v>
      </c>
      <c r="I42" s="16">
        <f>SUMIFS('2_stopień'!$U$8:$U$883,'2_stopień'!$R$8:$R$883,D42,'2_stopień'!$AA$8:$AA$883,"GCKZ Głogów")</f>
        <v>0</v>
      </c>
      <c r="J42" s="16">
        <f>SUMIFS('2_stopień'!$V$8:$V$883,'2_stopień'!$R$8:$R$883,D42,'2_stopień'!$AA$8:$AA$883,"GCKZ Głogów")</f>
        <v>0</v>
      </c>
      <c r="K42" s="16">
        <f>SUMIFS('2_stopień'!$U$8:$U$883,'2_stopień'!$R$8:$R$883,D42,'2_stopień'!$AA$8:$AA$883,"CKZ Jawor")</f>
        <v>0</v>
      </c>
      <c r="L42" s="16">
        <f>SUMIFS('2_stopień'!$V$8:$V$883,'2_stopień'!$R$8:$R$883,D42,'2_stopień'!$AA$8:$AA$883,"CKZ Jawor")</f>
        <v>0</v>
      </c>
      <c r="M42" s="16">
        <f>SUMIFS('2_stopień'!$U$8:$U$883,'2_stopień'!$R$8:$R$883,D42,'2_stopień'!$AA$8:$AA$883,"ZSM Głubczyce")</f>
        <v>0</v>
      </c>
      <c r="N42" s="16">
        <f>SUMIFS('2_stopień'!$V$8:$V$883,'2_stopień'!$R$8:$R$883,D42,'2_stopień'!$AA$8:$AA$883,"ZSM Głubczyce")</f>
        <v>0</v>
      </c>
      <c r="O42" s="16">
        <f>SUMIFS('2_stopień'!$U$8:$U$883,'2_stopień'!$R$8:$R$883,D42,'2_stopień'!$AA$8:$AA$883,"CKZ Kłodzko")</f>
        <v>0</v>
      </c>
      <c r="P42" s="16">
        <f>SUMIFS('2_stopień'!$V$8:$V$883,'2_stopień'!$R$8:$R$883,D42,'2_stopień'!$AA$8:$AA$883,"CKZ Kłodzko")</f>
        <v>0</v>
      </c>
      <c r="Q42" s="16">
        <f>SUMIFS('2_stopień'!$U$8:$U$883,'2_stopień'!$R$8:$R$883,D42,'2_stopień'!$AA$8:$AA$883,"CKZ Legnica")</f>
        <v>0</v>
      </c>
      <c r="R42" s="16">
        <f>SUMIFS('2_stopień'!$V$8:$V$883,'2_stopień'!$R$8:$R$883,D42,'2_stopień'!$AA$8:$AA$883,"CKZ Legnica")</f>
        <v>0</v>
      </c>
      <c r="S42" s="16">
        <f>SUMIFS('2_stopień'!$U$8:$U$883,'2_stopień'!$R$8:$R$883,D42,'2_stopień'!$AA$8:$AA$883,"CKZ Oleśnica")</f>
        <v>0</v>
      </c>
      <c r="T42" s="16">
        <f>SUMIFS('2_stopień'!$V$8:$V$883,'2_stopień'!$R$8:$R$883,D42,'2_stopień'!$AA$8:$AA$883,"CKZ Oleśnica")</f>
        <v>0</v>
      </c>
      <c r="U42" s="16">
        <f>SUMIFS('2_stopień'!$U$8:$U$883,'2_stopień'!$R$8:$R$883,D42,'2_stopień'!$AA$8:$AA$883,"CKZ Świdnica")</f>
        <v>0</v>
      </c>
      <c r="V42" s="16">
        <f>SUMIFS('2_stopień'!$V$8:$V$883,'2_stopień'!$R$8:$R$883,D42,'2_stopień'!$AA$8:$AA$883,"CKZ Świdnica")</f>
        <v>0</v>
      </c>
      <c r="W42" s="16">
        <f>SUMIFS('2_stopień'!$U$8:$U$883,'2_stopień'!$R$8:$R$883,D42,'2_stopień'!$AA$8:$AA$883,"CKZ Wołów")</f>
        <v>0</v>
      </c>
      <c r="X42" s="16">
        <f>SUMIFS('2_stopień'!$V$8:$V$883,'2_stopień'!$R$8:$R$883,D42,'2_stopień'!$AA$8:$AA$883,"CKZ Wołów")</f>
        <v>0</v>
      </c>
      <c r="Y42" s="16">
        <f>SUMIFS('2_stopień'!$U$8:$U$883,'2_stopień'!$R$8:$R$883,D42,'2_stopień'!$AA$8:$AA$883,"CKZ Ziębice")</f>
        <v>0</v>
      </c>
      <c r="Z42" s="16">
        <f>SUMIFS('2_stopień'!$V$8:$V$883,'2_stopień'!$R$8:$R$883,D42,'2_stopień'!$AA$8:$AA$883,"CKZ Ziębice")</f>
        <v>0</v>
      </c>
      <c r="AA42" s="16">
        <f>SUMIFS('2_stopień'!$U$8:$U$883,'2_stopień'!$R$8:$R$883,D42,'2_stopień'!$AA$8:$AA$883,"CKZ Dobrodzień")</f>
        <v>0</v>
      </c>
      <c r="AB42" s="16">
        <f>SUMIFS('2_stopień'!$V$8:$V$883,'2_stopień'!$R$8:$R$883,D42,'2_stopień'!$AA$8:$AA$883,"CKZ Dobrodzień")</f>
        <v>0</v>
      </c>
      <c r="AC42" s="16">
        <f>SUMIFS('2_stopień'!$U$8:$U$883,'2_stopień'!$R$8:$R$883,D42,'2_stopień'!$AA$8:$AA$883,"CKZ Kędzierzyn-Koźle")</f>
        <v>0</v>
      </c>
      <c r="AD42" s="16">
        <f>SUMIFS('2_stopień'!$V$8:$V$883,'2_stopień'!$R$8:$R$883,D42,'2_stopień'!$AA$8:$AA$883,"CKZ Kędzierzyn-Koźle")</f>
        <v>0</v>
      </c>
      <c r="AE42" s="16">
        <f>SUMIFS('2_stopień'!$U$8:$U$883,'2_stopień'!$R$8:$R$883,D42,'2_stopień'!$AA$8:$AA$883,"CKZ Dębica")</f>
        <v>0</v>
      </c>
      <c r="AF42" s="16">
        <f>SUMIFS('2_stopień'!$V$8:$V$883,'2_stopień'!$R$8:$R$883,D42,'2_stopień'!$AA$8:$AA$883,"CKZ Dębica")</f>
        <v>0</v>
      </c>
      <c r="AG42" s="16">
        <f>SUMIFS('2_stopień'!$U$8:$U$883,'2_stopień'!$R$8:$R$883,D42,'2_stopień'!$AA$8:$AA$883,"ZSET Rakowice Wielkie")</f>
        <v>0</v>
      </c>
      <c r="AH42" s="16">
        <f>SUMIFS('2_stopień'!$V$8:$V$883,'2_stopień'!$R$8:$R$883,D42,'2_stopień'!$AA$8:$AA$883,"ZSET Rakowice Wielkie")</f>
        <v>0</v>
      </c>
      <c r="AI42" s="16">
        <f>SUMIFS('2_stopień'!$U$8:$U$883,'2_stopień'!$R$8:$R$883,D42,'2_stopień'!$AA$8:$AA$883,"CKZ Krotoszyn")</f>
        <v>0</v>
      </c>
      <c r="AJ42" s="16">
        <f>SUMIFS('2_stopień'!$V$8:$V$883,'2_stopień'!$R$8:$R$883,D42,'2_stopień'!$AA$8:$AA$883,"CKZ Krotoszyn")</f>
        <v>0</v>
      </c>
      <c r="AK42" s="16">
        <f>SUMIFS('2_stopień'!$U$8:$U$883,'2_stopień'!$R$8:$R$883,D42,'2_stopień'!$AA$8:$AA$883,"CKZ Olkusz")</f>
        <v>0</v>
      </c>
      <c r="AL42" s="16">
        <f>SUMIFS('2_stopień'!$V$8:$V$883,'2_stopień'!$R$8:$R$883,D42,'2_stopień'!$AA$8:$AA$883,"CKZ Olkusz")</f>
        <v>0</v>
      </c>
      <c r="AM42" s="16">
        <f>SUMIFS('2_stopień'!$U$8:$U$883,'2_stopień'!$R$8:$R$883,D42,'2_stopień'!$AA$8:$AA$883,"CKZ Wschowa")</f>
        <v>0</v>
      </c>
      <c r="AN42" s="16">
        <f>SUMIFS('2_stopień'!$V$8:$V$883,'2_stopień'!$R$8:$R$883,D42,'2_stopień'!$AA$8:$AA$883,"CKZ Wschowa")</f>
        <v>0</v>
      </c>
      <c r="AO42" s="16">
        <f>SUMIFS('2_stopień'!$U$8:$U$883,'2_stopień'!$R$8:$R$883,D42,'2_stopień'!$AA$8:$AA$883,"CKZ Zielona Góra")</f>
        <v>0</v>
      </c>
      <c r="AP42" s="16">
        <f>SUMIFS('2_stopień'!$V$8:$V$883,'2_stopień'!$R$8:$R$883,D42,'2_stopień'!$AA$8:$AA$883,"CKZ Zielona Góra")</f>
        <v>0</v>
      </c>
      <c r="AQ42" s="16">
        <f>SUMIFS('2_stopień'!$U$8:$U$883,'2_stopień'!$R$8:$R$883,D42,'2_stopień'!$AA$8:$AA$883,"Rzemieślnicza Wałbrzych")</f>
        <v>0</v>
      </c>
      <c r="AR42" s="16">
        <f>SUMIFS('2_stopień'!$V$8:$V$883,'2_stopień'!$R$8:$R$883,D42,'2_stopień'!$AA$8:$AA$883,"Rzemieślnicza Wałbrzych")</f>
        <v>0</v>
      </c>
      <c r="AS42" s="16">
        <f>SUMIFS('2_stopień'!$U$8:$U$883,'2_stopień'!$R$8:$R$883,D42,'2_stopień'!$AA$8:$AA$883,"CKZ Mosina")</f>
        <v>0</v>
      </c>
      <c r="AT42" s="16">
        <f>SUMIFS('2_stopień'!$V$8:$V$883,'2_stopień'!$R$8:$R$883,D42,'2_stopień'!$AA$8:$AA$883,"CKZ Mosina")</f>
        <v>0</v>
      </c>
      <c r="AU42" s="16">
        <f>SUMIFS('2_stopień'!$U$8:$U$883,'2_stopień'!$R$8:$R$883,D42,'2_stopień'!$AA$8:$AA$883,"Cech Opole")</f>
        <v>0</v>
      </c>
      <c r="AV42" s="16">
        <f>SUMIFS('2_stopień'!$V$8:$V$883,'2_stopień'!$R$8:$R$883,D42,'2_stopień'!$AA$8:$AA$883,"Cech Opole")</f>
        <v>0</v>
      </c>
      <c r="AW42" s="16">
        <f>SUMIFS('2_stopień'!$U$8:$U$883,'2_stopień'!$R$8:$R$883,D42,'2_stopień'!$AA$8:$AA$883,"TOYOTA")</f>
        <v>0</v>
      </c>
      <c r="AX42" s="16">
        <f>SUMIFS('2_stopień'!$V$8:$V$883,'2_stopień'!$R$8:$R$883,D42,'2_stopień'!$AA$8:$AA$883,"TOYOTA")</f>
        <v>0</v>
      </c>
      <c r="AY42" s="16">
        <f>SUMIFS('2_stopień'!$U$8:$U$883,'2_stopień'!$R$8:$R$883,D42,'2_stopień'!$AA$8:$AA$883,"CKZ Wrocław")</f>
        <v>0</v>
      </c>
      <c r="AZ42" s="16">
        <f>SUMIFS('2_stopień'!$V$8:$V$883,'2_stopień'!$R$8:$R$883,D42,'2_stopień'!$AA$8:$AA$883,"CKZ Wrocław")</f>
        <v>0</v>
      </c>
      <c r="BA42" s="16">
        <f>SUMIFS('2_stopień'!$U$8:$U$883,'2_stopień'!$R$8:$R$883,D42,'2_stopień'!$AA$8:$AA$883,"CKZ Gliwice")</f>
        <v>0</v>
      </c>
      <c r="BB42" s="16">
        <f>SUMIFS('2_stopień'!$V$8:$V$883,'2_stopień'!$R$8:$R$883,D42,'2_stopień'!$AA$8:$AA$883,"CKZ Gliwice")</f>
        <v>0</v>
      </c>
      <c r="BC42" s="16">
        <f>SUMIFS('2_stopień'!$U$8:$U$883,'2_stopień'!$R$8:$R$883,D42,'2_stopień'!$AA$8:$AA$883,"CKZ Opole")</f>
        <v>0</v>
      </c>
      <c r="BD42" s="16">
        <f>SUMIFS('2_stopień'!$V$8:$V$883,'2_stopień'!$R$8:$R$883,D42,'2_stopień'!$AA$8:$AA$883,"CKZ Opole")</f>
        <v>0</v>
      </c>
      <c r="BE42" s="16">
        <f>SUMIFS('2_stopień'!$U$8:$U$883,'2_stopień'!$R$8:$R$883,D42,'2_stopień'!$AA$8:$AA$883,"CKZ Chojnów")</f>
        <v>0</v>
      </c>
      <c r="BF42" s="16">
        <f>SUMIFS('2_stopień'!$V$8:$V$883,'2_stopień'!$R$8:$R$883,D42,'2_stopień'!$AA$8:$AA$883,"CKZ Chojnów")</f>
        <v>0</v>
      </c>
      <c r="BG42" s="16">
        <f>SUMIFS('2_stopień'!$U$8:$U$883,'2_stopień'!$R$8:$R$883,D42,'2_stopień'!$AA$8:$AA$883,"CKZ Nowy Targ")</f>
        <v>0</v>
      </c>
      <c r="BH42" s="16">
        <f>SUMIFS('2_stopień'!$V$8:$V$883,'2_stopień'!$R$8:$R$883,D42,'2_stopień'!$AA$8:$AA$883,"CKZ Nowy Targ")</f>
        <v>0</v>
      </c>
      <c r="BI42" s="16">
        <f>SUMIFS('2_stopień'!$U$8:$U$883,'2_stopień'!$R$8:$R$883,D42,'2_stopień'!$AA$8:$AA$883,"CKZ Gniezno")</f>
        <v>0</v>
      </c>
      <c r="BJ42" s="16">
        <f>SUMIFS('2_stopień'!$V$8:$V$883,'2_stopień'!$R$8:$R$883,D42,'2_stopień'!$AA$8:$AA$883,"CKZ Gniezno")</f>
        <v>0</v>
      </c>
      <c r="BK42" s="16">
        <f>SUMIFS('2_stopień'!$U$8:$U$883,'2_stopień'!$R$8:$R$883,D42,'2_stopień'!$AA$8:$AA$883,"konsultacje szkoła")</f>
        <v>0</v>
      </c>
      <c r="BL42" s="222">
        <f t="shared" si="2"/>
        <v>0</v>
      </c>
      <c r="BM42" s="219">
        <f t="shared" si="3"/>
        <v>0</v>
      </c>
    </row>
    <row r="43" spans="2:65" hidden="1">
      <c r="B43" s="17" t="s">
        <v>509</v>
      </c>
      <c r="C43" s="18">
        <v>811305</v>
      </c>
      <c r="D43" s="18" t="s">
        <v>610</v>
      </c>
      <c r="E43" s="17" t="s">
        <v>609</v>
      </c>
      <c r="F43" s="360">
        <f>SUMIF('2_stopień'!R$8:R$883,D43,'2_stopień'!U$8:U$885)</f>
        <v>0</v>
      </c>
      <c r="G43" s="16">
        <f>SUMIFS('2_stopień'!$U$8:$U$883,'2_stopień'!$R$8:$R$883,D43,'2_stopień'!$AA$8:$AA$883,"CKZ Bielawa")</f>
        <v>0</v>
      </c>
      <c r="H43" s="16">
        <f>SUMIFS('2_stopień'!$V$8:$V$883,'2_stopień'!$R$8:$R$883,D43,'2_stopień'!$AA$8:$AA$883,"CKZ Bielawa")</f>
        <v>0</v>
      </c>
      <c r="I43" s="16">
        <f>SUMIFS('2_stopień'!$U$8:$U$883,'2_stopień'!$R$8:$R$883,D43,'2_stopień'!$AA$8:$AA$883,"GCKZ Głogów")</f>
        <v>0</v>
      </c>
      <c r="J43" s="16">
        <f>SUMIFS('2_stopień'!$V$8:$V$883,'2_stopień'!$R$8:$R$883,D43,'2_stopień'!$AA$8:$AA$883,"GCKZ Głogów")</f>
        <v>0</v>
      </c>
      <c r="K43" s="16">
        <f>SUMIFS('2_stopień'!$U$8:$U$883,'2_stopień'!$R$8:$R$883,D43,'2_stopień'!$AA$8:$AA$883,"CKZ Jawor")</f>
        <v>0</v>
      </c>
      <c r="L43" s="16">
        <f>SUMIFS('2_stopień'!$V$8:$V$883,'2_stopień'!$R$8:$R$883,D43,'2_stopień'!$AA$8:$AA$883,"CKZ Jawor")</f>
        <v>0</v>
      </c>
      <c r="M43" s="16">
        <f>SUMIFS('2_stopień'!$U$8:$U$883,'2_stopień'!$R$8:$R$883,D43,'2_stopień'!$AA$8:$AA$883,"ZSM Głubczyce")</f>
        <v>0</v>
      </c>
      <c r="N43" s="16">
        <f>SUMIFS('2_stopień'!$V$8:$V$883,'2_stopień'!$R$8:$R$883,D43,'2_stopień'!$AA$8:$AA$883,"ZSM Głubczyce")</f>
        <v>0</v>
      </c>
      <c r="O43" s="16">
        <f>SUMIFS('2_stopień'!$U$8:$U$883,'2_stopień'!$R$8:$R$883,D43,'2_stopień'!$AA$8:$AA$883,"CKZ Kłodzko")</f>
        <v>0</v>
      </c>
      <c r="P43" s="16">
        <f>SUMIFS('2_stopień'!$V$8:$V$883,'2_stopień'!$R$8:$R$883,D43,'2_stopień'!$AA$8:$AA$883,"CKZ Kłodzko")</f>
        <v>0</v>
      </c>
      <c r="Q43" s="16">
        <f>SUMIFS('2_stopień'!$U$8:$U$883,'2_stopień'!$R$8:$R$883,D43,'2_stopień'!$AA$8:$AA$883,"CKZ Legnica")</f>
        <v>0</v>
      </c>
      <c r="R43" s="16">
        <f>SUMIFS('2_stopień'!$V$8:$V$883,'2_stopień'!$R$8:$R$883,D43,'2_stopień'!$AA$8:$AA$883,"CKZ Legnica")</f>
        <v>0</v>
      </c>
      <c r="S43" s="16">
        <f>SUMIFS('2_stopień'!$U$8:$U$883,'2_stopień'!$R$8:$R$883,D43,'2_stopień'!$AA$8:$AA$883,"CKZ Oleśnica")</f>
        <v>0</v>
      </c>
      <c r="T43" s="16">
        <f>SUMIFS('2_stopień'!$V$8:$V$883,'2_stopień'!$R$8:$R$883,D43,'2_stopień'!$AA$8:$AA$883,"CKZ Oleśnica")</f>
        <v>0</v>
      </c>
      <c r="U43" s="16">
        <f>SUMIFS('2_stopień'!$U$8:$U$883,'2_stopień'!$R$8:$R$883,D43,'2_stopień'!$AA$8:$AA$883,"CKZ Świdnica")</f>
        <v>0</v>
      </c>
      <c r="V43" s="16">
        <f>SUMIFS('2_stopień'!$V$8:$V$883,'2_stopień'!$R$8:$R$883,D43,'2_stopień'!$AA$8:$AA$883,"CKZ Świdnica")</f>
        <v>0</v>
      </c>
      <c r="W43" s="16">
        <f>SUMIFS('2_stopień'!$U$8:$U$883,'2_stopień'!$R$8:$R$883,D43,'2_stopień'!$AA$8:$AA$883,"CKZ Wołów")</f>
        <v>0</v>
      </c>
      <c r="X43" s="16">
        <f>SUMIFS('2_stopień'!$V$8:$V$883,'2_stopień'!$R$8:$R$883,D43,'2_stopień'!$AA$8:$AA$883,"CKZ Wołów")</f>
        <v>0</v>
      </c>
      <c r="Y43" s="16">
        <f>SUMIFS('2_stopień'!$U$8:$U$883,'2_stopień'!$R$8:$R$883,D43,'2_stopień'!$AA$8:$AA$883,"CKZ Ziębice")</f>
        <v>0</v>
      </c>
      <c r="Z43" s="16">
        <f>SUMIFS('2_stopień'!$V$8:$V$883,'2_stopień'!$R$8:$R$883,D43,'2_stopień'!$AA$8:$AA$883,"CKZ Ziębice")</f>
        <v>0</v>
      </c>
      <c r="AA43" s="16">
        <f>SUMIFS('2_stopień'!$U$8:$U$883,'2_stopień'!$R$8:$R$883,D43,'2_stopień'!$AA$8:$AA$883,"CKZ Dobrodzień")</f>
        <v>0</v>
      </c>
      <c r="AB43" s="16">
        <f>SUMIFS('2_stopień'!$V$8:$V$883,'2_stopień'!$R$8:$R$883,D43,'2_stopień'!$AA$8:$AA$883,"CKZ Dobrodzień")</f>
        <v>0</v>
      </c>
      <c r="AC43" s="16">
        <f>SUMIFS('2_stopień'!$U$8:$U$883,'2_stopień'!$R$8:$R$883,D43,'2_stopień'!$AA$8:$AA$883,"CKZ Kędzierzyn-Koźle")</f>
        <v>0</v>
      </c>
      <c r="AD43" s="16">
        <f>SUMIFS('2_stopień'!$V$8:$V$883,'2_stopień'!$R$8:$R$883,D43,'2_stopień'!$AA$8:$AA$883,"CKZ Kędzierzyn-Koźle")</f>
        <v>0</v>
      </c>
      <c r="AE43" s="16">
        <f>SUMIFS('2_stopień'!$U$8:$U$883,'2_stopień'!$R$8:$R$883,D43,'2_stopień'!$AA$8:$AA$883,"CKZ Dębica")</f>
        <v>0</v>
      </c>
      <c r="AF43" s="16">
        <f>SUMIFS('2_stopień'!$V$8:$V$883,'2_stopień'!$R$8:$R$883,D43,'2_stopień'!$AA$8:$AA$883,"CKZ Dębica")</f>
        <v>0</v>
      </c>
      <c r="AG43" s="16">
        <f>SUMIFS('2_stopień'!$U$8:$U$883,'2_stopień'!$R$8:$R$883,D43,'2_stopień'!$AA$8:$AA$883,"ZSET Rakowice Wielkie")</f>
        <v>0</v>
      </c>
      <c r="AH43" s="16">
        <f>SUMIFS('2_stopień'!$V$8:$V$883,'2_stopień'!$R$8:$R$883,D43,'2_stopień'!$AA$8:$AA$883,"ZSET Rakowice Wielkie")</f>
        <v>0</v>
      </c>
      <c r="AI43" s="16">
        <f>SUMIFS('2_stopień'!$U$8:$U$883,'2_stopień'!$R$8:$R$883,D43,'2_stopień'!$AA$8:$AA$883,"CKZ Krotoszyn")</f>
        <v>0</v>
      </c>
      <c r="AJ43" s="16">
        <f>SUMIFS('2_stopień'!$V$8:$V$883,'2_stopień'!$R$8:$R$883,D43,'2_stopień'!$AA$8:$AA$883,"CKZ Krotoszyn")</f>
        <v>0</v>
      </c>
      <c r="AK43" s="16">
        <f>SUMIFS('2_stopień'!$U$8:$U$883,'2_stopień'!$R$8:$R$883,D43,'2_stopień'!$AA$8:$AA$883,"CKZ Olkusz")</f>
        <v>0</v>
      </c>
      <c r="AL43" s="16">
        <f>SUMIFS('2_stopień'!$V$8:$V$883,'2_stopień'!$R$8:$R$883,D43,'2_stopień'!$AA$8:$AA$883,"CKZ Olkusz")</f>
        <v>0</v>
      </c>
      <c r="AM43" s="16">
        <f>SUMIFS('2_stopień'!$U$8:$U$883,'2_stopień'!$R$8:$R$883,D43,'2_stopień'!$AA$8:$AA$883,"CKZ Wschowa")</f>
        <v>0</v>
      </c>
      <c r="AN43" s="16">
        <f>SUMIFS('2_stopień'!$V$8:$V$883,'2_stopień'!$R$8:$R$883,D43,'2_stopień'!$AA$8:$AA$883,"CKZ Wschowa")</f>
        <v>0</v>
      </c>
      <c r="AO43" s="16">
        <f>SUMIFS('2_stopień'!$U$8:$U$883,'2_stopień'!$R$8:$R$883,D43,'2_stopień'!$AA$8:$AA$883,"CKZ Zielona Góra")</f>
        <v>0</v>
      </c>
      <c r="AP43" s="16">
        <f>SUMIFS('2_stopień'!$V$8:$V$883,'2_stopień'!$R$8:$R$883,D43,'2_stopień'!$AA$8:$AA$883,"CKZ Zielona Góra")</f>
        <v>0</v>
      </c>
      <c r="AQ43" s="16">
        <f>SUMIFS('2_stopień'!$U$8:$U$883,'2_stopień'!$R$8:$R$883,D43,'2_stopień'!$AA$8:$AA$883,"Rzemieślnicza Wałbrzych")</f>
        <v>0</v>
      </c>
      <c r="AR43" s="16">
        <f>SUMIFS('2_stopień'!$V$8:$V$883,'2_stopień'!$R$8:$R$883,D43,'2_stopień'!$AA$8:$AA$883,"Rzemieślnicza Wałbrzych")</f>
        <v>0</v>
      </c>
      <c r="AS43" s="16">
        <f>SUMIFS('2_stopień'!$U$8:$U$883,'2_stopień'!$R$8:$R$883,D43,'2_stopień'!$AA$8:$AA$883,"CKZ Mosina")</f>
        <v>0</v>
      </c>
      <c r="AT43" s="16">
        <f>SUMIFS('2_stopień'!$V$8:$V$883,'2_stopień'!$R$8:$R$883,D43,'2_stopień'!$AA$8:$AA$883,"CKZ Mosina")</f>
        <v>0</v>
      </c>
      <c r="AU43" s="16">
        <f>SUMIFS('2_stopień'!$U$8:$U$883,'2_stopień'!$R$8:$R$883,D43,'2_stopień'!$AA$8:$AA$883,"Cech Opole")</f>
        <v>0</v>
      </c>
      <c r="AV43" s="16">
        <f>SUMIFS('2_stopień'!$V$8:$V$883,'2_stopień'!$R$8:$R$883,D43,'2_stopień'!$AA$8:$AA$883,"Cech Opole")</f>
        <v>0</v>
      </c>
      <c r="AW43" s="16">
        <f>SUMIFS('2_stopień'!$U$8:$U$883,'2_stopień'!$R$8:$R$883,D43,'2_stopień'!$AA$8:$AA$883,"TOYOTA")</f>
        <v>0</v>
      </c>
      <c r="AX43" s="16">
        <f>SUMIFS('2_stopień'!$V$8:$V$883,'2_stopień'!$R$8:$R$883,D43,'2_stopień'!$AA$8:$AA$883,"TOYOTA")</f>
        <v>0</v>
      </c>
      <c r="AY43" s="16">
        <f>SUMIFS('2_stopień'!$U$8:$U$883,'2_stopień'!$R$8:$R$883,D43,'2_stopień'!$AA$8:$AA$883,"CKZ Wrocław")</f>
        <v>0</v>
      </c>
      <c r="AZ43" s="16">
        <f>SUMIFS('2_stopień'!$V$8:$V$883,'2_stopień'!$R$8:$R$883,D43,'2_stopień'!$AA$8:$AA$883,"CKZ Wrocław")</f>
        <v>0</v>
      </c>
      <c r="BA43" s="16">
        <f>SUMIFS('2_stopień'!$U$8:$U$883,'2_stopień'!$R$8:$R$883,D43,'2_stopień'!$AA$8:$AA$883,"CKZ Gliwice")</f>
        <v>0</v>
      </c>
      <c r="BB43" s="16">
        <f>SUMIFS('2_stopień'!$V$8:$V$883,'2_stopień'!$R$8:$R$883,D43,'2_stopień'!$AA$8:$AA$883,"CKZ Gliwice")</f>
        <v>0</v>
      </c>
      <c r="BC43" s="16">
        <f>SUMIFS('2_stopień'!$U$8:$U$883,'2_stopień'!$R$8:$R$883,D43,'2_stopień'!$AA$8:$AA$883,"CKZ Opole")</f>
        <v>0</v>
      </c>
      <c r="BD43" s="16">
        <f>SUMIFS('2_stopień'!$V$8:$V$883,'2_stopień'!$R$8:$R$883,D43,'2_stopień'!$AA$8:$AA$883,"CKZ Opole")</f>
        <v>0</v>
      </c>
      <c r="BE43" s="16">
        <f>SUMIFS('2_stopień'!$U$8:$U$883,'2_stopień'!$R$8:$R$883,D43,'2_stopień'!$AA$8:$AA$883,"CKZ Chojnów")</f>
        <v>0</v>
      </c>
      <c r="BF43" s="16">
        <f>SUMIFS('2_stopień'!$V$8:$V$883,'2_stopień'!$R$8:$R$883,D43,'2_stopień'!$AA$8:$AA$883,"CKZ Chojnów")</f>
        <v>0</v>
      </c>
      <c r="BG43" s="16">
        <f>SUMIFS('2_stopień'!$U$8:$U$883,'2_stopień'!$R$8:$R$883,D43,'2_stopień'!$AA$8:$AA$883,"CKZ Nowy Targ")</f>
        <v>0</v>
      </c>
      <c r="BH43" s="16">
        <f>SUMIFS('2_stopień'!$V$8:$V$883,'2_stopień'!$R$8:$R$883,D43,'2_stopień'!$AA$8:$AA$883,"CKZ Nowy Targ")</f>
        <v>0</v>
      </c>
      <c r="BI43" s="16">
        <f>SUMIFS('2_stopień'!$U$8:$U$883,'2_stopień'!$R$8:$R$883,D43,'2_stopień'!$AA$8:$AA$883,"CKZ Gniezno")</f>
        <v>0</v>
      </c>
      <c r="BJ43" s="16">
        <f>SUMIFS('2_stopień'!$V$8:$V$883,'2_stopień'!$R$8:$R$883,D43,'2_stopień'!$AA$8:$AA$883,"CKZ Gniezno")</f>
        <v>0</v>
      </c>
      <c r="BK43" s="16">
        <f>SUMIFS('2_stopień'!$U$8:$U$883,'2_stopień'!$R$8:$R$883,D43,'2_stopień'!$AA$8:$AA$883,"konsultacje szkoła")</f>
        <v>0</v>
      </c>
      <c r="BL43" s="222">
        <f t="shared" si="2"/>
        <v>0</v>
      </c>
      <c r="BM43" s="219">
        <f t="shared" si="3"/>
        <v>0</v>
      </c>
    </row>
    <row r="44" spans="2:65" ht="15.75" hidden="1" customHeight="1">
      <c r="B44" s="17" t="s">
        <v>70</v>
      </c>
      <c r="C44" s="18">
        <v>522301</v>
      </c>
      <c r="D44" s="18" t="s">
        <v>39</v>
      </c>
      <c r="E44" s="17" t="s">
        <v>612</v>
      </c>
      <c r="F44" s="360">
        <f>SUMIF('2_stopień'!R$8:R$883,D44,'2_stopień'!U$8:U$885)</f>
        <v>431</v>
      </c>
      <c r="G44" s="16">
        <f>SUMIFS('2_stopień'!$U$8:$U$883,'2_stopień'!$R$8:$R$883,D44,'2_stopień'!$AA$8:$AA$883,"CKZ Bielawa")</f>
        <v>0</v>
      </c>
      <c r="H44" s="16">
        <f>SUMIFS('2_stopień'!$V$8:$V$883,'2_stopień'!$R$8:$R$883,D44,'2_stopień'!$AA$8:$AA$883,"CKZ Bielawa")</f>
        <v>0</v>
      </c>
      <c r="I44" s="16">
        <f>SUMIFS('2_stopień'!$U$8:$U$883,'2_stopień'!$R$8:$R$883,D44,'2_stopień'!$AA$8:$AA$883,"GCKZ Głogów")</f>
        <v>0</v>
      </c>
      <c r="J44" s="16">
        <f>SUMIFS('2_stopień'!$V$8:$V$883,'2_stopień'!$R$8:$R$883,D44,'2_stopień'!$AA$8:$AA$883,"GCKZ Głogów")</f>
        <v>0</v>
      </c>
      <c r="K44" s="16">
        <f>SUMIFS('2_stopień'!$U$8:$U$883,'2_stopień'!$R$8:$R$883,D44,'2_stopień'!$AA$8:$AA$883,"CKZ Jawor")</f>
        <v>0</v>
      </c>
      <c r="L44" s="16">
        <f>SUMIFS('2_stopień'!$V$8:$V$883,'2_stopień'!$R$8:$R$883,D44,'2_stopień'!$AA$8:$AA$883,"CKZ Jawor")</f>
        <v>0</v>
      </c>
      <c r="M44" s="16">
        <f>SUMIFS('2_stopień'!$U$8:$U$883,'2_stopień'!$R$8:$R$883,D44,'2_stopień'!$AA$8:$AA$883,"ZSM Głubczyce")</f>
        <v>0</v>
      </c>
      <c r="N44" s="16">
        <f>SUMIFS('2_stopień'!$V$8:$V$883,'2_stopień'!$R$8:$R$883,D44,'2_stopień'!$AA$8:$AA$883,"ZSM Głubczyce")</f>
        <v>0</v>
      </c>
      <c r="O44" s="16">
        <f>SUMIFS('2_stopień'!$U$8:$U$883,'2_stopień'!$R$8:$R$883,D44,'2_stopień'!$AA$8:$AA$883,"CKZ Kłodzko")</f>
        <v>37</v>
      </c>
      <c r="P44" s="16">
        <f>SUMIFS('2_stopień'!$V$8:$V$883,'2_stopień'!$R$8:$R$883,D44,'2_stopień'!$AA$8:$AA$883,"CKZ Kłodzko")</f>
        <v>28</v>
      </c>
      <c r="Q44" s="16">
        <f>SUMIFS('2_stopień'!$U$8:$U$883,'2_stopień'!$R$8:$R$883,D44,'2_stopień'!$AA$8:$AA$883,"CKZ Legnica")</f>
        <v>121</v>
      </c>
      <c r="R44" s="16">
        <f>SUMIFS('2_stopień'!$V$8:$V$883,'2_stopień'!$R$8:$R$883,D44,'2_stopień'!$AA$8:$AA$883,"CKZ Legnica")</f>
        <v>105</v>
      </c>
      <c r="S44" s="16">
        <f>SUMIFS('2_stopień'!$U$8:$U$883,'2_stopień'!$R$8:$R$883,D44,'2_stopień'!$AA$8:$AA$883,"CKZ Oleśnica")</f>
        <v>48</v>
      </c>
      <c r="T44" s="16">
        <f>SUMIFS('2_stopień'!$V$8:$V$883,'2_stopień'!$R$8:$R$883,D44,'2_stopień'!$AA$8:$AA$883,"CKZ Oleśnica")</f>
        <v>36</v>
      </c>
      <c r="U44" s="16">
        <f>SUMIFS('2_stopień'!$U$8:$U$883,'2_stopień'!$R$8:$R$883,D44,'2_stopień'!$AA$8:$AA$883,"CKZ Świdnica")</f>
        <v>68</v>
      </c>
      <c r="V44" s="16">
        <f>SUMIFS('2_stopień'!$V$8:$V$883,'2_stopień'!$R$8:$R$883,D44,'2_stopień'!$AA$8:$AA$883,"CKZ Świdnica")</f>
        <v>57</v>
      </c>
      <c r="W44" s="16">
        <f>SUMIFS('2_stopień'!$U$8:$U$883,'2_stopień'!$R$8:$R$883,D44,'2_stopień'!$AA$8:$AA$883,"CKZ Wołów")</f>
        <v>50</v>
      </c>
      <c r="X44" s="16">
        <f>SUMIFS('2_stopień'!$V$8:$V$883,'2_stopień'!$R$8:$R$883,D44,'2_stopień'!$AA$8:$AA$883,"CKZ Wołów")</f>
        <v>42</v>
      </c>
      <c r="Y44" s="16">
        <f>SUMIFS('2_stopień'!$U$8:$U$883,'2_stopień'!$R$8:$R$883,D44,'2_stopień'!$AA$8:$AA$883,"CKZ Ziębice")</f>
        <v>52</v>
      </c>
      <c r="Z44" s="16">
        <f>SUMIFS('2_stopień'!$V$8:$V$883,'2_stopień'!$R$8:$R$883,D44,'2_stopień'!$AA$8:$AA$883,"CKZ Ziębice")</f>
        <v>39</v>
      </c>
      <c r="AA44" s="16">
        <f>SUMIFS('2_stopień'!$U$8:$U$883,'2_stopień'!$R$8:$R$883,D44,'2_stopień'!$AA$8:$AA$883,"CKZ Dobrodzień")</f>
        <v>0</v>
      </c>
      <c r="AB44" s="16">
        <f>SUMIFS('2_stopień'!$V$8:$V$883,'2_stopień'!$R$8:$R$883,D44,'2_stopień'!$AA$8:$AA$883,"CKZ Dobrodzień")</f>
        <v>0</v>
      </c>
      <c r="AC44" s="16">
        <f>SUMIFS('2_stopień'!$U$8:$U$883,'2_stopień'!$R$8:$R$883,D44,'2_stopień'!$AA$8:$AA$883,"CKZ Kędzierzyn-Koźle")</f>
        <v>0</v>
      </c>
      <c r="AD44" s="16">
        <f>SUMIFS('2_stopień'!$V$8:$V$883,'2_stopień'!$R$8:$R$883,D44,'2_stopień'!$AA$8:$AA$883,"CKZ Kędzierzyn-Koźle")</f>
        <v>0</v>
      </c>
      <c r="AE44" s="16">
        <f>SUMIFS('2_stopień'!$U$8:$U$883,'2_stopień'!$R$8:$R$883,D44,'2_stopień'!$AA$8:$AA$883,"CKZ Dębica")</f>
        <v>0</v>
      </c>
      <c r="AF44" s="16">
        <f>SUMIFS('2_stopień'!$V$8:$V$883,'2_stopień'!$R$8:$R$883,D44,'2_stopień'!$AA$8:$AA$883,"CKZ Dębica")</f>
        <v>0</v>
      </c>
      <c r="AG44" s="16">
        <f>SUMIFS('2_stopień'!$U$8:$U$883,'2_stopień'!$R$8:$R$883,D44,'2_stopień'!$AA$8:$AA$883,"ZSET Rakowice Wielkie")</f>
        <v>0</v>
      </c>
      <c r="AH44" s="16">
        <f>SUMIFS('2_stopień'!$V$8:$V$883,'2_stopień'!$R$8:$R$883,D44,'2_stopień'!$AA$8:$AA$883,"ZSET Rakowice Wielkie")</f>
        <v>0</v>
      </c>
      <c r="AI44" s="16">
        <f>SUMIFS('2_stopień'!$U$8:$U$883,'2_stopień'!$R$8:$R$883,D44,'2_stopień'!$AA$8:$AA$883,"CKZ Krotoszyn")</f>
        <v>32</v>
      </c>
      <c r="AJ44" s="16">
        <f>SUMIFS('2_stopień'!$V$8:$V$883,'2_stopień'!$R$8:$R$883,D44,'2_stopień'!$AA$8:$AA$883,"CKZ Krotoszyn")</f>
        <v>30</v>
      </c>
      <c r="AK44" s="16">
        <f>SUMIFS('2_stopień'!$U$8:$U$883,'2_stopień'!$R$8:$R$883,D44,'2_stopień'!$AA$8:$AA$883,"CKZ Olkusz")</f>
        <v>0</v>
      </c>
      <c r="AL44" s="16">
        <f>SUMIFS('2_stopień'!$V$8:$V$883,'2_stopień'!$R$8:$R$883,D44,'2_stopień'!$AA$8:$AA$883,"CKZ Olkusz")</f>
        <v>0</v>
      </c>
      <c r="AM44" s="16">
        <f>SUMIFS('2_stopień'!$U$8:$U$883,'2_stopień'!$R$8:$R$883,D44,'2_stopień'!$AA$8:$AA$883,"CKZ Wschowa")</f>
        <v>10</v>
      </c>
      <c r="AN44" s="16">
        <f>SUMIFS('2_stopień'!$V$8:$V$883,'2_stopień'!$R$8:$R$883,D44,'2_stopień'!$AA$8:$AA$883,"CKZ Wschowa")</f>
        <v>8</v>
      </c>
      <c r="AO44" s="16">
        <f>SUMIFS('2_stopień'!$U$8:$U$883,'2_stopień'!$R$8:$R$883,D44,'2_stopień'!$AA$8:$AA$883,"CKZ Zielona Góra")</f>
        <v>0</v>
      </c>
      <c r="AP44" s="16">
        <f>SUMIFS('2_stopień'!$V$8:$V$883,'2_stopień'!$R$8:$R$883,D44,'2_stopień'!$AA$8:$AA$883,"CKZ Zielona Góra")</f>
        <v>0</v>
      </c>
      <c r="AQ44" s="16">
        <f>SUMIFS('2_stopień'!$U$8:$U$883,'2_stopień'!$R$8:$R$883,D44,'2_stopień'!$AA$8:$AA$883,"Rzemieślnicza Wałbrzych")</f>
        <v>12</v>
      </c>
      <c r="AR44" s="16">
        <f>SUMIFS('2_stopień'!$V$8:$V$883,'2_stopień'!$R$8:$R$883,D44,'2_stopień'!$AA$8:$AA$883,"Rzemieślnicza Wałbrzych")</f>
        <v>8</v>
      </c>
      <c r="AS44" s="16">
        <f>SUMIFS('2_stopień'!$U$8:$U$883,'2_stopień'!$R$8:$R$883,D44,'2_stopień'!$AA$8:$AA$883,"CKZ Mosina")</f>
        <v>0</v>
      </c>
      <c r="AT44" s="16">
        <f>SUMIFS('2_stopień'!$V$8:$V$883,'2_stopień'!$R$8:$R$883,D44,'2_stopień'!$AA$8:$AA$883,"CKZ Mosina")</f>
        <v>0</v>
      </c>
      <c r="AU44" s="16">
        <f>SUMIFS('2_stopień'!$U$8:$U$883,'2_stopień'!$R$8:$R$883,D44,'2_stopień'!$AA$8:$AA$883,"Cech Opole")</f>
        <v>0</v>
      </c>
      <c r="AV44" s="16">
        <f>SUMIFS('2_stopień'!$V$8:$V$883,'2_stopień'!$R$8:$R$883,D44,'2_stopień'!$AA$8:$AA$883,"Cech Opole")</f>
        <v>0</v>
      </c>
      <c r="AW44" s="16">
        <f>SUMIFS('2_stopień'!$U$8:$U$883,'2_stopień'!$R$8:$R$883,D44,'2_stopień'!$AA$8:$AA$883,"TOYOTA")</f>
        <v>0</v>
      </c>
      <c r="AX44" s="16">
        <f>SUMIFS('2_stopień'!$V$8:$V$883,'2_stopień'!$R$8:$R$883,D44,'2_stopień'!$AA$8:$AA$883,"TOYOTA")</f>
        <v>0</v>
      </c>
      <c r="AY44" s="16">
        <f>SUMIFS('2_stopień'!$U$8:$U$883,'2_stopień'!$R$8:$R$883,D44,'2_stopień'!$AA$8:$AA$883,"CKZ Wrocław")</f>
        <v>0</v>
      </c>
      <c r="AZ44" s="16">
        <f>SUMIFS('2_stopień'!$V$8:$V$883,'2_stopień'!$R$8:$R$883,D44,'2_stopień'!$AA$8:$AA$883,"CKZ Wrocław")</f>
        <v>0</v>
      </c>
      <c r="BA44" s="16">
        <f>SUMIFS('2_stopień'!$U$8:$U$883,'2_stopień'!$R$8:$R$883,D44,'2_stopień'!$AA$8:$AA$883,"CKZ Gliwice")</f>
        <v>0</v>
      </c>
      <c r="BB44" s="16">
        <f>SUMIFS('2_stopień'!$V$8:$V$883,'2_stopień'!$R$8:$R$883,D44,'2_stopień'!$AA$8:$AA$883,"CKZ Gliwice")</f>
        <v>0</v>
      </c>
      <c r="BC44" s="16">
        <f>SUMIFS('2_stopień'!$U$8:$U$883,'2_stopień'!$R$8:$R$883,D44,'2_stopień'!$AA$8:$AA$883,"CKZ Opole")</f>
        <v>1</v>
      </c>
      <c r="BD44" s="16">
        <f>SUMIFS('2_stopień'!$V$8:$V$883,'2_stopień'!$R$8:$R$883,D44,'2_stopień'!$AA$8:$AA$883,"CKZ Opole")</f>
        <v>0</v>
      </c>
      <c r="BE44" s="16">
        <f>SUMIFS('2_stopień'!$U$8:$U$883,'2_stopień'!$R$8:$R$883,D44,'2_stopień'!$AA$8:$AA$883,"CKZ Chojnów")</f>
        <v>0</v>
      </c>
      <c r="BF44" s="16">
        <f>SUMIFS('2_stopień'!$V$8:$V$883,'2_stopień'!$R$8:$R$883,D44,'2_stopień'!$AA$8:$AA$883,"CKZ Chojnów")</f>
        <v>0</v>
      </c>
      <c r="BG44" s="16">
        <f>SUMIFS('2_stopień'!$U$8:$U$883,'2_stopień'!$R$8:$R$883,D44,'2_stopień'!$AA$8:$AA$883,"CKZ Nowy Targ")</f>
        <v>0</v>
      </c>
      <c r="BH44" s="16">
        <f>SUMIFS('2_stopień'!$V$8:$V$883,'2_stopień'!$R$8:$R$883,D44,'2_stopień'!$AA$8:$AA$883,"CKZ Nowy Targ")</f>
        <v>0</v>
      </c>
      <c r="BI44" s="16">
        <f>SUMIFS('2_stopień'!$U$8:$U$883,'2_stopień'!$R$8:$R$883,D44,'2_stopień'!$AA$8:$AA$883,"CKZ Gniezno")</f>
        <v>0</v>
      </c>
      <c r="BJ44" s="16">
        <f>SUMIFS('2_stopień'!$V$8:$V$883,'2_stopień'!$R$8:$R$883,D44,'2_stopień'!$AA$8:$AA$883,"CKZ Gniezno")</f>
        <v>0</v>
      </c>
      <c r="BK44" s="16">
        <f>SUMIFS('2_stopień'!$U$8:$U$883,'2_stopień'!$R$8:$R$883,D44,'2_stopień'!$AA$8:$AA$883,"konsultacje szkoła")</f>
        <v>0</v>
      </c>
      <c r="BL44" s="222">
        <f t="shared" si="2"/>
        <v>431</v>
      </c>
      <c r="BM44" s="219">
        <f t="shared" si="3"/>
        <v>353</v>
      </c>
    </row>
    <row r="45" spans="2:65">
      <c r="B45" s="17" t="s">
        <v>510</v>
      </c>
      <c r="C45" s="18">
        <v>513101</v>
      </c>
      <c r="D45" s="18" t="s">
        <v>185</v>
      </c>
      <c r="E45" s="17" t="s">
        <v>611</v>
      </c>
      <c r="F45" s="360">
        <f>SUMIF('2_stopień'!R$8:R$883,D45,'2_stopień'!U$8:U$885)</f>
        <v>11</v>
      </c>
      <c r="G45" s="16">
        <f>SUMIFS('2_stopień'!$U$8:$U$883,'2_stopień'!$R$8:$R$883,D45,'2_stopień'!$AA$8:$AA$883,"CKZ Bielawa")</f>
        <v>0</v>
      </c>
      <c r="H45" s="16">
        <f>SUMIFS('2_stopień'!$V$8:$V$883,'2_stopień'!$R$8:$R$883,D45,'2_stopień'!$AA$8:$AA$883,"CKZ Bielawa")</f>
        <v>0</v>
      </c>
      <c r="I45" s="16">
        <f>SUMIFS('2_stopień'!$U$8:$U$883,'2_stopień'!$R$8:$R$883,D45,'2_stopień'!$AA$8:$AA$883,"GCKZ Głogów")</f>
        <v>0</v>
      </c>
      <c r="J45" s="16">
        <f>SUMIFS('2_stopień'!$V$8:$V$883,'2_stopień'!$R$8:$R$883,D45,'2_stopień'!$AA$8:$AA$883,"GCKZ Głogów")</f>
        <v>0</v>
      </c>
      <c r="K45" s="16">
        <f>SUMIFS('2_stopień'!$U$8:$U$883,'2_stopień'!$R$8:$R$883,D45,'2_stopień'!$AA$8:$AA$883,"CKZ Jawor")</f>
        <v>0</v>
      </c>
      <c r="L45" s="16">
        <f>SUMIFS('2_stopień'!$V$8:$V$883,'2_stopień'!$R$8:$R$883,D45,'2_stopień'!$AA$8:$AA$883,"CKZ Jawor")</f>
        <v>0</v>
      </c>
      <c r="M45" s="16">
        <f>SUMIFS('2_stopień'!$U$8:$U$883,'2_stopień'!$R$8:$R$883,D45,'2_stopień'!$AA$8:$AA$883,"ZSM Głubczyce")</f>
        <v>0</v>
      </c>
      <c r="N45" s="16">
        <f>SUMIFS('2_stopień'!$V$8:$V$883,'2_stopień'!$R$8:$R$883,D45,'2_stopień'!$AA$8:$AA$883,"ZSM Głubczyce")</f>
        <v>0</v>
      </c>
      <c r="O45" s="16">
        <f>SUMIFS('2_stopień'!$U$8:$U$883,'2_stopień'!$R$8:$R$883,D45,'2_stopień'!$AA$8:$AA$883,"CKZ Kłodzko")</f>
        <v>0</v>
      </c>
      <c r="P45" s="16">
        <f>SUMIFS('2_stopień'!$V$8:$V$883,'2_stopień'!$R$8:$R$883,D45,'2_stopień'!$AA$8:$AA$883,"CKZ Kłodzko")</f>
        <v>0</v>
      </c>
      <c r="Q45" s="16">
        <f>SUMIFS('2_stopień'!$U$8:$U$883,'2_stopień'!$R$8:$R$883,D45,'2_stopień'!$AA$8:$AA$883,"CKZ Legnica")</f>
        <v>0</v>
      </c>
      <c r="R45" s="16">
        <f>SUMIFS('2_stopień'!$V$8:$V$883,'2_stopień'!$R$8:$R$883,D45,'2_stopień'!$AA$8:$AA$883,"CKZ Legnica")</f>
        <v>0</v>
      </c>
      <c r="S45" s="16">
        <f>SUMIFS('2_stopień'!$U$8:$U$883,'2_stopień'!$R$8:$R$883,D45,'2_stopień'!$AA$8:$AA$883,"CKZ Oleśnica")</f>
        <v>0</v>
      </c>
      <c r="T45" s="16">
        <f>SUMIFS('2_stopień'!$V$8:$V$883,'2_stopień'!$R$8:$R$883,D45,'2_stopień'!$AA$8:$AA$883,"CKZ Oleśnica")</f>
        <v>0</v>
      </c>
      <c r="U45" s="16">
        <f>SUMIFS('2_stopień'!$U$8:$U$883,'2_stopień'!$R$8:$R$883,D45,'2_stopień'!$AA$8:$AA$883,"CKZ Świdnica")</f>
        <v>0</v>
      </c>
      <c r="V45" s="16">
        <f>SUMIFS('2_stopień'!$V$8:$V$883,'2_stopień'!$R$8:$R$883,D45,'2_stopień'!$AA$8:$AA$883,"CKZ Świdnica")</f>
        <v>0</v>
      </c>
      <c r="W45" s="16">
        <f>SUMIFS('2_stopień'!$U$8:$U$883,'2_stopień'!$R$8:$R$883,D45,'2_stopień'!$AA$8:$AA$883,"CKZ Wołów")</f>
        <v>0</v>
      </c>
      <c r="X45" s="16">
        <f>SUMIFS('2_stopień'!$V$8:$V$883,'2_stopień'!$R$8:$R$883,D45,'2_stopień'!$AA$8:$AA$883,"CKZ Wołów")</f>
        <v>0</v>
      </c>
      <c r="Y45" s="16">
        <f>SUMIFS('2_stopień'!$U$8:$U$883,'2_stopień'!$R$8:$R$883,D45,'2_stopień'!$AA$8:$AA$883,"CKZ Ziębice")</f>
        <v>0</v>
      </c>
      <c r="Z45" s="16">
        <f>SUMIFS('2_stopień'!$V$8:$V$883,'2_stopień'!$R$8:$R$883,D45,'2_stopień'!$AA$8:$AA$883,"CKZ Ziębice")</f>
        <v>0</v>
      </c>
      <c r="AA45" s="16">
        <f>SUMIFS('2_stopień'!$U$8:$U$883,'2_stopień'!$R$8:$R$883,D45,'2_stopień'!$AA$8:$AA$883,"CKZ Dobrodzień")</f>
        <v>0</v>
      </c>
      <c r="AB45" s="16">
        <f>SUMIFS('2_stopień'!$V$8:$V$883,'2_stopień'!$R$8:$R$883,D45,'2_stopień'!$AA$8:$AA$883,"CKZ Dobrodzień")</f>
        <v>0</v>
      </c>
      <c r="AC45" s="16">
        <f>SUMIFS('2_stopień'!$U$8:$U$883,'2_stopień'!$R$8:$R$883,D45,'2_stopień'!$AA$8:$AA$883,"CKZ Kędzierzyn-Koźle")</f>
        <v>0</v>
      </c>
      <c r="AD45" s="16">
        <f>SUMIFS('2_stopień'!$V$8:$V$883,'2_stopień'!$R$8:$R$883,D45,'2_stopień'!$AA$8:$AA$883,"CKZ Kędzierzyn-Koźle")</f>
        <v>0</v>
      </c>
      <c r="AE45" s="16">
        <f>SUMIFS('2_stopień'!$U$8:$U$883,'2_stopień'!$R$8:$R$883,D45,'2_stopień'!$AA$8:$AA$883,"CKZ Dębica")</f>
        <v>0</v>
      </c>
      <c r="AF45" s="16">
        <f>SUMIFS('2_stopień'!$V$8:$V$883,'2_stopień'!$R$8:$R$883,D45,'2_stopień'!$AA$8:$AA$883,"CKZ Dębica")</f>
        <v>0</v>
      </c>
      <c r="AG45" s="16">
        <f>SUMIFS('2_stopień'!$U$8:$U$883,'2_stopień'!$R$8:$R$883,D45,'2_stopień'!$AA$8:$AA$883,"ZSET Rakowice Wielkie")</f>
        <v>0</v>
      </c>
      <c r="AH45" s="16">
        <f>SUMIFS('2_stopień'!$V$8:$V$883,'2_stopień'!$R$8:$R$883,D45,'2_stopień'!$AA$8:$AA$883,"ZSET Rakowice Wielkie")</f>
        <v>0</v>
      </c>
      <c r="AI45" s="16">
        <f>SUMIFS('2_stopień'!$U$8:$U$883,'2_stopień'!$R$8:$R$883,D45,'2_stopień'!$AA$8:$AA$883,"CKZ Krotoszyn")</f>
        <v>0</v>
      </c>
      <c r="AJ45" s="16">
        <f>SUMIFS('2_stopień'!$V$8:$V$883,'2_stopień'!$R$8:$R$883,D45,'2_stopień'!$AA$8:$AA$883,"CKZ Krotoszyn")</f>
        <v>0</v>
      </c>
      <c r="AK45" s="16">
        <f>SUMIFS('2_stopień'!$U$8:$U$883,'2_stopień'!$R$8:$R$883,D45,'2_stopień'!$AA$8:$AA$883,"CKZ Olkusz")</f>
        <v>0</v>
      </c>
      <c r="AL45" s="16">
        <f>SUMIFS('2_stopień'!$V$8:$V$883,'2_stopień'!$R$8:$R$883,D45,'2_stopień'!$AA$8:$AA$883,"CKZ Olkusz")</f>
        <v>0</v>
      </c>
      <c r="AM45" s="16">
        <f>SUMIFS('2_stopień'!$U$8:$U$883,'2_stopień'!$R$8:$R$883,D45,'2_stopień'!$AA$8:$AA$883,"CKZ Wschowa")</f>
        <v>0</v>
      </c>
      <c r="AN45" s="16">
        <f>SUMIFS('2_stopień'!$V$8:$V$883,'2_stopień'!$R$8:$R$883,D45,'2_stopień'!$AA$8:$AA$883,"CKZ Wschowa")</f>
        <v>0</v>
      </c>
      <c r="AO45" s="16">
        <f>SUMIFS('2_stopień'!$U$8:$U$883,'2_stopień'!$R$8:$R$883,D45,'2_stopień'!$AA$8:$AA$883,"CKZ Zielona Góra")</f>
        <v>7</v>
      </c>
      <c r="AP45" s="16">
        <f>SUMIFS('2_stopień'!$V$8:$V$883,'2_stopień'!$R$8:$R$883,D45,'2_stopień'!$AA$8:$AA$883,"CKZ Zielona Góra")</f>
        <v>4</v>
      </c>
      <c r="AQ45" s="16">
        <f>SUMIFS('2_stopień'!$U$8:$U$883,'2_stopień'!$R$8:$R$883,D45,'2_stopień'!$AA$8:$AA$883,"Rzemieślnicza Wałbrzych")</f>
        <v>4</v>
      </c>
      <c r="AR45" s="16">
        <f>SUMIFS('2_stopień'!$V$8:$V$883,'2_stopień'!$R$8:$R$883,D45,'2_stopień'!$AA$8:$AA$883,"Rzemieślnicza Wałbrzych")</f>
        <v>4</v>
      </c>
      <c r="AS45" s="16">
        <f>SUMIFS('2_stopień'!$U$8:$U$883,'2_stopień'!$R$8:$R$883,D45,'2_stopień'!$AA$8:$AA$883,"CKZ Mosina")</f>
        <v>0</v>
      </c>
      <c r="AT45" s="16">
        <f>SUMIFS('2_stopień'!$V$8:$V$883,'2_stopień'!$R$8:$R$883,D45,'2_stopień'!$AA$8:$AA$883,"CKZ Mosina")</f>
        <v>0</v>
      </c>
      <c r="AU45" s="16">
        <f>SUMIFS('2_stopień'!$U$8:$U$883,'2_stopień'!$R$8:$R$883,D45,'2_stopień'!$AA$8:$AA$883,"Cech Opole")</f>
        <v>0</v>
      </c>
      <c r="AV45" s="16">
        <f>SUMIFS('2_stopień'!$V$8:$V$883,'2_stopień'!$R$8:$R$883,D45,'2_stopień'!$AA$8:$AA$883,"Cech Opole")</f>
        <v>0</v>
      </c>
      <c r="AW45" s="16">
        <f>SUMIFS('2_stopień'!$U$8:$U$883,'2_stopień'!$R$8:$R$883,D45,'2_stopień'!$AA$8:$AA$883,"TOYOTA")</f>
        <v>0</v>
      </c>
      <c r="AX45" s="16">
        <f>SUMIFS('2_stopień'!$V$8:$V$883,'2_stopień'!$R$8:$R$883,D45,'2_stopień'!$AA$8:$AA$883,"TOYOTA")</f>
        <v>0</v>
      </c>
      <c r="AY45" s="16">
        <f>SUMIFS('2_stopień'!$U$8:$U$883,'2_stopień'!$R$8:$R$883,D45,'2_stopień'!$AA$8:$AA$883,"CKZ Wrocław")</f>
        <v>0</v>
      </c>
      <c r="AZ45" s="16">
        <f>SUMIFS('2_stopień'!$V$8:$V$883,'2_stopień'!$R$8:$R$883,D45,'2_stopień'!$AA$8:$AA$883,"CKZ Wrocław")</f>
        <v>0</v>
      </c>
      <c r="BA45" s="16">
        <f>SUMIFS('2_stopień'!$U$8:$U$883,'2_stopień'!$R$8:$R$883,D45,'2_stopień'!$AA$8:$AA$883,"CKZ Gliwice")</f>
        <v>0</v>
      </c>
      <c r="BB45" s="16">
        <f>SUMIFS('2_stopień'!$V$8:$V$883,'2_stopień'!$R$8:$R$883,D45,'2_stopień'!$AA$8:$AA$883,"CKZ Gliwice")</f>
        <v>0</v>
      </c>
      <c r="BC45" s="16">
        <f>SUMIFS('2_stopień'!$U$8:$U$883,'2_stopień'!$R$8:$R$883,D45,'2_stopień'!$AA$8:$AA$883,"CKZ Opole")</f>
        <v>0</v>
      </c>
      <c r="BD45" s="16">
        <f>SUMIFS('2_stopień'!$V$8:$V$883,'2_stopień'!$R$8:$R$883,D45,'2_stopień'!$AA$8:$AA$883,"CKZ Opole")</f>
        <v>0</v>
      </c>
      <c r="BE45" s="16">
        <f>SUMIFS('2_stopień'!$U$8:$U$883,'2_stopień'!$R$8:$R$883,D45,'2_stopień'!$AA$8:$AA$883,"CKZ Chojnów")</f>
        <v>0</v>
      </c>
      <c r="BF45" s="16">
        <f>SUMIFS('2_stopień'!$V$8:$V$883,'2_stopień'!$R$8:$R$883,D45,'2_stopień'!$AA$8:$AA$883,"CKZ Chojnów")</f>
        <v>0</v>
      </c>
      <c r="BG45" s="16">
        <f>SUMIFS('2_stopień'!$U$8:$U$883,'2_stopień'!$R$8:$R$883,D45,'2_stopień'!$AA$8:$AA$883,"CKZ Nowy Targ")</f>
        <v>0</v>
      </c>
      <c r="BH45" s="16">
        <f>SUMIFS('2_stopień'!$V$8:$V$883,'2_stopień'!$R$8:$R$883,D45,'2_stopień'!$AA$8:$AA$883,"CKZ Nowy Targ")</f>
        <v>0</v>
      </c>
      <c r="BI45" s="16">
        <f>SUMIFS('2_stopień'!$U$8:$U$883,'2_stopień'!$R$8:$R$883,D45,'2_stopień'!$AA$8:$AA$883,"CKZ Gniezno")</f>
        <v>0</v>
      </c>
      <c r="BJ45" s="16">
        <f>SUMIFS('2_stopień'!$V$8:$V$883,'2_stopień'!$R$8:$R$883,D45,'2_stopień'!$AA$8:$AA$883,"CKZ Gniezno")</f>
        <v>0</v>
      </c>
      <c r="BK45" s="16">
        <f>SUMIFS('2_stopień'!$U$8:$U$883,'2_stopień'!$R$8:$R$883,D45,'2_stopień'!$AA$8:$AA$883,"konsultacje szkoła")</f>
        <v>0</v>
      </c>
      <c r="BL45" s="222">
        <f t="shared" si="2"/>
        <v>11</v>
      </c>
      <c r="BM45" s="219">
        <f t="shared" si="3"/>
        <v>8</v>
      </c>
    </row>
    <row r="46" spans="2:65" hidden="1">
      <c r="B46" s="17" t="s">
        <v>71</v>
      </c>
      <c r="C46" s="18">
        <v>512001</v>
      </c>
      <c r="D46" s="18" t="s">
        <v>72</v>
      </c>
      <c r="E46" s="17" t="s">
        <v>613</v>
      </c>
      <c r="F46" s="360">
        <f>SUMIF('2_stopień'!R$8:R$883,D46,'2_stopień'!U$8:U$885)</f>
        <v>320</v>
      </c>
      <c r="G46" s="16">
        <f>SUMIFS('2_stopień'!$U$8:$U$883,'2_stopień'!$R$8:$R$883,D46,'2_stopień'!$AA$8:$AA$883,"CKZ Bielawa")</f>
        <v>0</v>
      </c>
      <c r="H46" s="16">
        <f>SUMIFS('2_stopień'!$V$8:$V$883,'2_stopień'!$R$8:$R$883,D46,'2_stopień'!$AA$8:$AA$883,"CKZ Bielawa")</f>
        <v>0</v>
      </c>
      <c r="I46" s="16">
        <f>SUMIFS('2_stopień'!$U$8:$U$883,'2_stopień'!$R$8:$R$883,D46,'2_stopień'!$AA$8:$AA$883,"GCKZ Głogów")</f>
        <v>0</v>
      </c>
      <c r="J46" s="16">
        <f>SUMIFS('2_stopień'!$V$8:$V$883,'2_stopień'!$R$8:$R$883,D46,'2_stopień'!$AA$8:$AA$883,"GCKZ Głogów")</f>
        <v>0</v>
      </c>
      <c r="K46" s="16">
        <f>SUMIFS('2_stopień'!$U$8:$U$883,'2_stopień'!$R$8:$R$883,D46,'2_stopień'!$AA$8:$AA$883,"CKZ Jawor")</f>
        <v>0</v>
      </c>
      <c r="L46" s="16">
        <f>SUMIFS('2_stopień'!$V$8:$V$883,'2_stopień'!$R$8:$R$883,D46,'2_stopień'!$AA$8:$AA$883,"CKZ Jawor")</f>
        <v>0</v>
      </c>
      <c r="M46" s="16">
        <f>SUMIFS('2_stopień'!$U$8:$U$883,'2_stopień'!$R$8:$R$883,D46,'2_stopień'!$AA$8:$AA$883,"ZSM Głubczyce")</f>
        <v>0</v>
      </c>
      <c r="N46" s="16">
        <f>SUMIFS('2_stopień'!$V$8:$V$883,'2_stopień'!$R$8:$R$883,D46,'2_stopień'!$AA$8:$AA$883,"ZSM Głubczyce")</f>
        <v>0</v>
      </c>
      <c r="O46" s="16">
        <f>SUMIFS('2_stopień'!$U$8:$U$883,'2_stopień'!$R$8:$R$883,D46,'2_stopień'!$AA$8:$AA$883,"CKZ Kłodzko")</f>
        <v>39</v>
      </c>
      <c r="P46" s="16">
        <f>SUMIFS('2_stopień'!$V$8:$V$883,'2_stopień'!$R$8:$R$883,D46,'2_stopień'!$AA$8:$AA$883,"CKZ Kłodzko")</f>
        <v>22</v>
      </c>
      <c r="Q46" s="16">
        <f>SUMIFS('2_stopień'!$U$8:$U$883,'2_stopień'!$R$8:$R$883,D46,'2_stopień'!$AA$8:$AA$883,"CKZ Legnica")</f>
        <v>78</v>
      </c>
      <c r="R46" s="16">
        <f>SUMIFS('2_stopień'!$V$8:$V$883,'2_stopień'!$R$8:$R$883,D46,'2_stopień'!$AA$8:$AA$883,"CKZ Legnica")</f>
        <v>47</v>
      </c>
      <c r="S46" s="16">
        <f>SUMIFS('2_stopień'!$U$8:$U$883,'2_stopień'!$R$8:$R$883,D46,'2_stopień'!$AA$8:$AA$883,"CKZ Oleśnica")</f>
        <v>51</v>
      </c>
      <c r="T46" s="16">
        <f>SUMIFS('2_stopień'!$V$8:$V$883,'2_stopień'!$R$8:$R$883,D46,'2_stopień'!$AA$8:$AA$883,"CKZ Oleśnica")</f>
        <v>26</v>
      </c>
      <c r="U46" s="16">
        <f>SUMIFS('2_stopień'!$U$8:$U$883,'2_stopień'!$R$8:$R$883,D46,'2_stopień'!$AA$8:$AA$883,"CKZ Świdnica")</f>
        <v>63</v>
      </c>
      <c r="V46" s="16">
        <f>SUMIFS('2_stopień'!$V$8:$V$883,'2_stopień'!$R$8:$R$883,D46,'2_stopień'!$AA$8:$AA$883,"CKZ Świdnica")</f>
        <v>42</v>
      </c>
      <c r="W46" s="16">
        <f>SUMIFS('2_stopień'!$U$8:$U$883,'2_stopień'!$R$8:$R$883,D46,'2_stopień'!$AA$8:$AA$883,"CKZ Wołów")</f>
        <v>30</v>
      </c>
      <c r="X46" s="16">
        <f>SUMIFS('2_stopień'!$V$8:$V$883,'2_stopień'!$R$8:$R$883,D46,'2_stopień'!$AA$8:$AA$883,"CKZ Wołów")</f>
        <v>19</v>
      </c>
      <c r="Y46" s="16">
        <f>SUMIFS('2_stopień'!$U$8:$U$883,'2_stopień'!$R$8:$R$883,D46,'2_stopień'!$AA$8:$AA$883,"CKZ Ziębice")</f>
        <v>35</v>
      </c>
      <c r="Z46" s="16">
        <f>SUMIFS('2_stopień'!$V$8:$V$883,'2_stopień'!$R$8:$R$883,D46,'2_stopień'!$AA$8:$AA$883,"CKZ Ziębice")</f>
        <v>19</v>
      </c>
      <c r="AA46" s="16">
        <f>SUMIFS('2_stopień'!$U$8:$U$883,'2_stopień'!$R$8:$R$883,D46,'2_stopień'!$AA$8:$AA$883,"CKZ Dobrodzień")</f>
        <v>0</v>
      </c>
      <c r="AB46" s="16">
        <f>SUMIFS('2_stopień'!$V$8:$V$883,'2_stopień'!$R$8:$R$883,D46,'2_stopień'!$AA$8:$AA$883,"CKZ Dobrodzień")</f>
        <v>0</v>
      </c>
      <c r="AC46" s="16">
        <f>SUMIFS('2_stopień'!$U$8:$U$883,'2_stopień'!$R$8:$R$883,D46,'2_stopień'!$AA$8:$AA$883,"CKZ Kędzierzyn-Koźle")</f>
        <v>0</v>
      </c>
      <c r="AD46" s="16">
        <f>SUMIFS('2_stopień'!$V$8:$V$883,'2_stopień'!$R$8:$R$883,D46,'2_stopień'!$AA$8:$AA$883,"CKZ Kędzierzyn-Koźle")</f>
        <v>0</v>
      </c>
      <c r="AE46" s="16">
        <f>SUMIFS('2_stopień'!$U$8:$U$883,'2_stopień'!$R$8:$R$883,D46,'2_stopień'!$AA$8:$AA$883,"CKZ Dębica")</f>
        <v>0</v>
      </c>
      <c r="AF46" s="16">
        <f>SUMIFS('2_stopień'!$V$8:$V$883,'2_stopień'!$R$8:$R$883,D46,'2_stopień'!$AA$8:$AA$883,"CKZ Dębica")</f>
        <v>0</v>
      </c>
      <c r="AG46" s="16">
        <f>SUMIFS('2_stopień'!$U$8:$U$883,'2_stopień'!$R$8:$R$883,D46,'2_stopień'!$AA$8:$AA$883,"ZSET Rakowice Wielkie")</f>
        <v>0</v>
      </c>
      <c r="AH46" s="16">
        <f>SUMIFS('2_stopień'!$V$8:$V$883,'2_stopień'!$R$8:$R$883,D46,'2_stopień'!$AA$8:$AA$883,"ZSET Rakowice Wielkie")</f>
        <v>0</v>
      </c>
      <c r="AI46" s="16">
        <f>SUMIFS('2_stopień'!$U$8:$U$883,'2_stopień'!$R$8:$R$883,D46,'2_stopień'!$AA$8:$AA$883,"CKZ Krotoszyn")</f>
        <v>10</v>
      </c>
      <c r="AJ46" s="16">
        <f>SUMIFS('2_stopień'!$V$8:$V$883,'2_stopień'!$R$8:$R$883,D46,'2_stopień'!$AA$8:$AA$883,"CKZ Krotoszyn")</f>
        <v>7</v>
      </c>
      <c r="AK46" s="16">
        <f>SUMIFS('2_stopień'!$U$8:$U$883,'2_stopień'!$R$8:$R$883,D46,'2_stopień'!$AA$8:$AA$883,"CKZ Olkusz")</f>
        <v>0</v>
      </c>
      <c r="AL46" s="16">
        <f>SUMIFS('2_stopień'!$V$8:$V$883,'2_stopień'!$R$8:$R$883,D46,'2_stopień'!$AA$8:$AA$883,"CKZ Olkusz")</f>
        <v>0</v>
      </c>
      <c r="AM46" s="16">
        <f>SUMIFS('2_stopień'!$U$8:$U$883,'2_stopień'!$R$8:$R$883,D46,'2_stopień'!$AA$8:$AA$883,"CKZ Wschowa")</f>
        <v>10</v>
      </c>
      <c r="AN46" s="16">
        <f>SUMIFS('2_stopień'!$V$8:$V$883,'2_stopień'!$R$8:$R$883,D46,'2_stopień'!$AA$8:$AA$883,"CKZ Wschowa")</f>
        <v>6</v>
      </c>
      <c r="AO46" s="16">
        <f>SUMIFS('2_stopień'!$U$8:$U$883,'2_stopień'!$R$8:$R$883,D46,'2_stopień'!$AA$8:$AA$883,"CKZ Zielona Góra")</f>
        <v>0</v>
      </c>
      <c r="AP46" s="16">
        <f>SUMIFS('2_stopień'!$V$8:$V$883,'2_stopień'!$R$8:$R$883,D46,'2_stopień'!$AA$8:$AA$883,"CKZ Zielona Góra")</f>
        <v>0</v>
      </c>
      <c r="AQ46" s="16">
        <f>SUMIFS('2_stopień'!$U$8:$U$883,'2_stopień'!$R$8:$R$883,D46,'2_stopień'!$AA$8:$AA$883,"Rzemieślnicza Wałbrzych")</f>
        <v>0</v>
      </c>
      <c r="AR46" s="16">
        <f>SUMIFS('2_stopień'!$V$8:$V$883,'2_stopień'!$R$8:$R$883,D46,'2_stopień'!$AA$8:$AA$883,"Rzemieślnicza Wałbrzych")</f>
        <v>0</v>
      </c>
      <c r="AS46" s="16">
        <f>SUMIFS('2_stopień'!$U$8:$U$883,'2_stopień'!$R$8:$R$883,D46,'2_stopień'!$AA$8:$AA$883,"CKZ Mosina")</f>
        <v>0</v>
      </c>
      <c r="AT46" s="16">
        <f>SUMIFS('2_stopień'!$V$8:$V$883,'2_stopień'!$R$8:$R$883,D46,'2_stopień'!$AA$8:$AA$883,"CKZ Mosina")</f>
        <v>0</v>
      </c>
      <c r="AU46" s="16">
        <f>SUMIFS('2_stopień'!$U$8:$U$883,'2_stopień'!$R$8:$R$883,D46,'2_stopień'!$AA$8:$AA$883,"Cech Opole")</f>
        <v>0</v>
      </c>
      <c r="AV46" s="16">
        <f>SUMIFS('2_stopień'!$V$8:$V$883,'2_stopień'!$R$8:$R$883,D46,'2_stopień'!$AA$8:$AA$883,"Cech Opole")</f>
        <v>0</v>
      </c>
      <c r="AW46" s="16">
        <f>SUMIFS('2_stopień'!$U$8:$U$883,'2_stopień'!$R$8:$R$883,D46,'2_stopień'!$AA$8:$AA$883,"TOYOTA")</f>
        <v>0</v>
      </c>
      <c r="AX46" s="16">
        <f>SUMIFS('2_stopień'!$V$8:$V$883,'2_stopień'!$R$8:$R$883,D46,'2_stopień'!$AA$8:$AA$883,"TOYOTA")</f>
        <v>0</v>
      </c>
      <c r="AY46" s="16">
        <f>SUMIFS('2_stopień'!$U$8:$U$883,'2_stopień'!$R$8:$R$883,D46,'2_stopień'!$AA$8:$AA$883,"CKZ Wrocław")</f>
        <v>0</v>
      </c>
      <c r="AZ46" s="16">
        <f>SUMIFS('2_stopień'!$V$8:$V$883,'2_stopień'!$R$8:$R$883,D46,'2_stopień'!$AA$8:$AA$883,"CKZ Wrocław")</f>
        <v>0</v>
      </c>
      <c r="BA46" s="16">
        <f>SUMIFS('2_stopień'!$U$8:$U$883,'2_stopień'!$R$8:$R$883,D46,'2_stopień'!$AA$8:$AA$883,"CKZ Gliwice")</f>
        <v>0</v>
      </c>
      <c r="BB46" s="16">
        <f>SUMIFS('2_stopień'!$V$8:$V$883,'2_stopień'!$R$8:$R$883,D46,'2_stopień'!$AA$8:$AA$883,"CKZ Gliwice")</f>
        <v>0</v>
      </c>
      <c r="BC46" s="16">
        <f>SUMIFS('2_stopień'!$U$8:$U$883,'2_stopień'!$R$8:$R$883,D46,'2_stopień'!$AA$8:$AA$883,"CKZ Opole")</f>
        <v>4</v>
      </c>
      <c r="BD46" s="16">
        <f>SUMIFS('2_stopień'!$V$8:$V$883,'2_stopień'!$R$8:$R$883,D46,'2_stopień'!$AA$8:$AA$883,"CKZ Opole")</f>
        <v>1</v>
      </c>
      <c r="BE46" s="16">
        <f>SUMIFS('2_stopień'!$U$8:$U$883,'2_stopień'!$R$8:$R$883,D46,'2_stopień'!$AA$8:$AA$883,"CKZ Chojnów")</f>
        <v>0</v>
      </c>
      <c r="BF46" s="16">
        <f>SUMIFS('2_stopień'!$V$8:$V$883,'2_stopień'!$R$8:$R$883,D46,'2_stopień'!$AA$8:$AA$883,"CKZ Chojnów")</f>
        <v>0</v>
      </c>
      <c r="BG46" s="16">
        <f>SUMIFS('2_stopień'!$U$8:$U$883,'2_stopień'!$R$8:$R$883,D46,'2_stopień'!$AA$8:$AA$883,"CKZ Nowy Targ")</f>
        <v>0</v>
      </c>
      <c r="BH46" s="16">
        <f>SUMIFS('2_stopień'!$V$8:$V$883,'2_stopień'!$R$8:$R$883,D46,'2_stopień'!$AA$8:$AA$883,"CKZ Nowy Targ")</f>
        <v>0</v>
      </c>
      <c r="BI46" s="16">
        <f>SUMIFS('2_stopień'!$U$8:$U$883,'2_stopień'!$R$8:$R$883,D46,'2_stopień'!$AA$8:$AA$883,"CKZ Gniezno")</f>
        <v>0</v>
      </c>
      <c r="BJ46" s="16">
        <f>SUMIFS('2_stopień'!$V$8:$V$883,'2_stopień'!$R$8:$R$883,D46,'2_stopień'!$AA$8:$AA$883,"CKZ Gniezno")</f>
        <v>0</v>
      </c>
      <c r="BK46" s="16">
        <f>SUMIFS('2_stopień'!$U$8:$U$883,'2_stopień'!$R$8:$R$883,D46,'2_stopień'!$AA$8:$AA$883,"konsultacje szkoła")</f>
        <v>0</v>
      </c>
      <c r="BL46" s="222">
        <f t="shared" si="2"/>
        <v>320</v>
      </c>
      <c r="BM46" s="219">
        <f t="shared" si="3"/>
        <v>189</v>
      </c>
    </row>
    <row r="47" spans="2:65" hidden="1">
      <c r="B47" s="17" t="s">
        <v>511</v>
      </c>
      <c r="C47" s="18">
        <v>962907</v>
      </c>
      <c r="D47" s="18" t="s">
        <v>170</v>
      </c>
      <c r="E47" s="17" t="s">
        <v>614</v>
      </c>
      <c r="F47" s="360">
        <f>SUMIF('2_stopień'!R$8:R$883,D47,'2_stopień'!U$8:U$885)</f>
        <v>18</v>
      </c>
      <c r="G47" s="16">
        <f>SUMIFS('2_stopień'!$U$8:$U$883,'2_stopień'!$R$8:$R$883,D47,'2_stopień'!$AA$8:$AA$883,"CKZ Bielawa")</f>
        <v>0</v>
      </c>
      <c r="H47" s="16">
        <f>SUMIFS('2_stopień'!$V$8:$V$883,'2_stopień'!$R$8:$R$883,D47,'2_stopień'!$AA$8:$AA$883,"CKZ Bielawa")</f>
        <v>0</v>
      </c>
      <c r="I47" s="16">
        <f>SUMIFS('2_stopień'!$U$8:$U$883,'2_stopień'!$R$8:$R$883,D47,'2_stopień'!$AA$8:$AA$883,"GCKZ Głogów")</f>
        <v>0</v>
      </c>
      <c r="J47" s="16">
        <f>SUMIFS('2_stopień'!$V$8:$V$883,'2_stopień'!$R$8:$R$883,D47,'2_stopień'!$AA$8:$AA$883,"GCKZ Głogów")</f>
        <v>0</v>
      </c>
      <c r="K47" s="16">
        <f>SUMIFS('2_stopień'!$U$8:$U$883,'2_stopień'!$R$8:$R$883,D47,'2_stopień'!$AA$8:$AA$883,"CKZ Jawor")</f>
        <v>0</v>
      </c>
      <c r="L47" s="16">
        <f>SUMIFS('2_stopień'!$V$8:$V$883,'2_stopień'!$R$8:$R$883,D47,'2_stopień'!$AA$8:$AA$883,"CKZ Jawor")</f>
        <v>0</v>
      </c>
      <c r="M47" s="16">
        <f>SUMIFS('2_stopień'!$U$8:$U$883,'2_stopień'!$R$8:$R$883,D47,'2_stopień'!$AA$8:$AA$883,"ZSM Głubczyce")</f>
        <v>0</v>
      </c>
      <c r="N47" s="16">
        <f>SUMIFS('2_stopień'!$V$8:$V$883,'2_stopień'!$R$8:$R$883,D47,'2_stopień'!$AA$8:$AA$883,"ZSM Głubczyce")</f>
        <v>0</v>
      </c>
      <c r="O47" s="16">
        <f>SUMIFS('2_stopień'!$U$8:$U$883,'2_stopień'!$R$8:$R$883,D47,'2_stopień'!$AA$8:$AA$883,"CKZ Kłodzko")</f>
        <v>18</v>
      </c>
      <c r="P47" s="16">
        <f>SUMIFS('2_stopień'!$V$8:$V$883,'2_stopień'!$R$8:$R$883,D47,'2_stopień'!$AA$8:$AA$883,"CKZ Kłodzko")</f>
        <v>13</v>
      </c>
      <c r="Q47" s="16">
        <f>SUMIFS('2_stopień'!$U$8:$U$883,'2_stopień'!$R$8:$R$883,D47,'2_stopień'!$AA$8:$AA$883,"CKZ Legnica")</f>
        <v>0</v>
      </c>
      <c r="R47" s="16">
        <f>SUMIFS('2_stopień'!$V$8:$V$883,'2_stopień'!$R$8:$R$883,D47,'2_stopień'!$AA$8:$AA$883,"CKZ Legnica")</f>
        <v>0</v>
      </c>
      <c r="S47" s="16">
        <f>SUMIFS('2_stopień'!$U$8:$U$883,'2_stopień'!$R$8:$R$883,D47,'2_stopień'!$AA$8:$AA$883,"CKZ Oleśnica")</f>
        <v>0</v>
      </c>
      <c r="T47" s="16">
        <f>SUMIFS('2_stopień'!$V$8:$V$883,'2_stopień'!$R$8:$R$883,D47,'2_stopień'!$AA$8:$AA$883,"CKZ Oleśnica")</f>
        <v>0</v>
      </c>
      <c r="U47" s="16">
        <f>SUMIFS('2_stopień'!$U$8:$U$883,'2_stopień'!$R$8:$R$883,D47,'2_stopień'!$AA$8:$AA$883,"CKZ Świdnica")</f>
        <v>0</v>
      </c>
      <c r="V47" s="16">
        <f>SUMIFS('2_stopień'!$V$8:$V$883,'2_stopień'!$R$8:$R$883,D47,'2_stopień'!$AA$8:$AA$883,"CKZ Świdnica")</f>
        <v>0</v>
      </c>
      <c r="W47" s="16">
        <f>SUMIFS('2_stopień'!$U$8:$U$883,'2_stopień'!$R$8:$R$883,D47,'2_stopień'!$AA$8:$AA$883,"CKZ Wołów")</f>
        <v>0</v>
      </c>
      <c r="X47" s="16">
        <f>SUMIFS('2_stopień'!$V$8:$V$883,'2_stopień'!$R$8:$R$883,D47,'2_stopień'!$AA$8:$AA$883,"CKZ Wołów")</f>
        <v>0</v>
      </c>
      <c r="Y47" s="16">
        <f>SUMIFS('2_stopień'!$U$8:$U$883,'2_stopień'!$R$8:$R$883,D47,'2_stopień'!$AA$8:$AA$883,"CKZ Ziębice")</f>
        <v>0</v>
      </c>
      <c r="Z47" s="16">
        <f>SUMIFS('2_stopień'!$V$8:$V$883,'2_stopień'!$R$8:$R$883,D47,'2_stopień'!$AA$8:$AA$883,"CKZ Ziębice")</f>
        <v>0</v>
      </c>
      <c r="AA47" s="16">
        <f>SUMIFS('2_stopień'!$U$8:$U$883,'2_stopień'!$R$8:$R$883,D47,'2_stopień'!$AA$8:$AA$883,"CKZ Dobrodzień")</f>
        <v>0</v>
      </c>
      <c r="AB47" s="16">
        <f>SUMIFS('2_stopień'!$V$8:$V$883,'2_stopień'!$R$8:$R$883,D47,'2_stopień'!$AA$8:$AA$883,"CKZ Dobrodzień")</f>
        <v>0</v>
      </c>
      <c r="AC47" s="16">
        <f>SUMIFS('2_stopień'!$U$8:$U$883,'2_stopień'!$R$8:$R$883,D47,'2_stopień'!$AA$8:$AA$883,"CKZ Kędzierzyn-Koźle")</f>
        <v>0</v>
      </c>
      <c r="AD47" s="16">
        <f>SUMIFS('2_stopień'!$V$8:$V$883,'2_stopień'!$R$8:$R$883,D47,'2_stopień'!$AA$8:$AA$883,"CKZ Kędzierzyn-Koźle")</f>
        <v>0</v>
      </c>
      <c r="AE47" s="16">
        <f>SUMIFS('2_stopień'!$U$8:$U$883,'2_stopień'!$R$8:$R$883,D47,'2_stopień'!$AA$8:$AA$883,"CKZ Dębica")</f>
        <v>0</v>
      </c>
      <c r="AF47" s="16">
        <f>SUMIFS('2_stopień'!$V$8:$V$883,'2_stopień'!$R$8:$R$883,D47,'2_stopień'!$AA$8:$AA$883,"CKZ Dębica")</f>
        <v>0</v>
      </c>
      <c r="AG47" s="16">
        <f>SUMIFS('2_stopień'!$U$8:$U$883,'2_stopień'!$R$8:$R$883,D47,'2_stopień'!$AA$8:$AA$883,"ZSET Rakowice Wielkie")</f>
        <v>0</v>
      </c>
      <c r="AH47" s="16">
        <f>SUMIFS('2_stopień'!$V$8:$V$883,'2_stopień'!$R$8:$R$883,D47,'2_stopień'!$AA$8:$AA$883,"ZSET Rakowice Wielkie")</f>
        <v>0</v>
      </c>
      <c r="AI47" s="16">
        <f>SUMIFS('2_stopień'!$U$8:$U$883,'2_stopień'!$R$8:$R$883,D47,'2_stopień'!$AA$8:$AA$883,"CKZ Krotoszyn")</f>
        <v>0</v>
      </c>
      <c r="AJ47" s="16">
        <f>SUMIFS('2_stopień'!$V$8:$V$883,'2_stopień'!$R$8:$R$883,D47,'2_stopień'!$AA$8:$AA$883,"CKZ Krotoszyn")</f>
        <v>0</v>
      </c>
      <c r="AK47" s="16">
        <f>SUMIFS('2_stopień'!$U$8:$U$883,'2_stopień'!$R$8:$R$883,D47,'2_stopień'!$AA$8:$AA$883,"CKZ Olkusz")</f>
        <v>0</v>
      </c>
      <c r="AL47" s="16">
        <f>SUMIFS('2_stopień'!$V$8:$V$883,'2_stopień'!$R$8:$R$883,D47,'2_stopień'!$AA$8:$AA$883,"CKZ Olkusz")</f>
        <v>0</v>
      </c>
      <c r="AM47" s="16">
        <f>SUMIFS('2_stopień'!$U$8:$U$883,'2_stopień'!$R$8:$R$883,D47,'2_stopień'!$AA$8:$AA$883,"CKZ Wschowa")</f>
        <v>0</v>
      </c>
      <c r="AN47" s="16">
        <f>SUMIFS('2_stopień'!$V$8:$V$883,'2_stopień'!$R$8:$R$883,D47,'2_stopień'!$AA$8:$AA$883,"CKZ Wschowa")</f>
        <v>0</v>
      </c>
      <c r="AO47" s="16">
        <f>SUMIFS('2_stopień'!$U$8:$U$883,'2_stopień'!$R$8:$R$883,D47,'2_stopień'!$AA$8:$AA$883,"CKZ Zielona Góra")</f>
        <v>0</v>
      </c>
      <c r="AP47" s="16">
        <f>SUMIFS('2_stopień'!$V$8:$V$883,'2_stopień'!$R$8:$R$883,D47,'2_stopień'!$AA$8:$AA$883,"CKZ Zielona Góra")</f>
        <v>0</v>
      </c>
      <c r="AQ47" s="16">
        <f>SUMIFS('2_stopień'!$U$8:$U$883,'2_stopień'!$R$8:$R$883,D47,'2_stopień'!$AA$8:$AA$883,"Rzemieślnicza Wałbrzych")</f>
        <v>0</v>
      </c>
      <c r="AR47" s="16">
        <f>SUMIFS('2_stopień'!$V$8:$V$883,'2_stopień'!$R$8:$R$883,D47,'2_stopień'!$AA$8:$AA$883,"Rzemieślnicza Wałbrzych")</f>
        <v>0</v>
      </c>
      <c r="AS47" s="16">
        <f>SUMIFS('2_stopień'!$U$8:$U$883,'2_stopień'!$R$8:$R$883,D47,'2_stopień'!$AA$8:$AA$883,"CKZ Mosina")</f>
        <v>0</v>
      </c>
      <c r="AT47" s="16">
        <f>SUMIFS('2_stopień'!$V$8:$V$883,'2_stopień'!$R$8:$R$883,D47,'2_stopień'!$AA$8:$AA$883,"CKZ Mosina")</f>
        <v>0</v>
      </c>
      <c r="AU47" s="16">
        <f>SUMIFS('2_stopień'!$U$8:$U$883,'2_stopień'!$R$8:$R$883,D47,'2_stopień'!$AA$8:$AA$883,"Cech Opole")</f>
        <v>0</v>
      </c>
      <c r="AV47" s="16">
        <f>SUMIFS('2_stopień'!$V$8:$V$883,'2_stopień'!$R$8:$R$883,D47,'2_stopień'!$AA$8:$AA$883,"Cech Opole")</f>
        <v>0</v>
      </c>
      <c r="AW47" s="16">
        <f>SUMIFS('2_stopień'!$U$8:$U$883,'2_stopień'!$R$8:$R$883,D47,'2_stopień'!$AA$8:$AA$883,"TOYOTA")</f>
        <v>0</v>
      </c>
      <c r="AX47" s="16">
        <f>SUMIFS('2_stopień'!$V$8:$V$883,'2_stopień'!$R$8:$R$883,D47,'2_stopień'!$AA$8:$AA$883,"TOYOTA")</f>
        <v>0</v>
      </c>
      <c r="AY47" s="16">
        <f>SUMIFS('2_stopień'!$U$8:$U$883,'2_stopień'!$R$8:$R$883,D47,'2_stopień'!$AA$8:$AA$883,"CKZ Wrocław")</f>
        <v>0</v>
      </c>
      <c r="AZ47" s="16">
        <f>SUMIFS('2_stopień'!$V$8:$V$883,'2_stopień'!$R$8:$R$883,D47,'2_stopień'!$AA$8:$AA$883,"CKZ Wrocław")</f>
        <v>0</v>
      </c>
      <c r="BA47" s="16">
        <f>SUMIFS('2_stopień'!$U$8:$U$883,'2_stopień'!$R$8:$R$883,D47,'2_stopień'!$AA$8:$AA$883,"CKZ Gliwice")</f>
        <v>0</v>
      </c>
      <c r="BB47" s="16">
        <f>SUMIFS('2_stopień'!$V$8:$V$883,'2_stopień'!$R$8:$R$883,D47,'2_stopień'!$AA$8:$AA$883,"CKZ Gliwice")</f>
        <v>0</v>
      </c>
      <c r="BC47" s="16">
        <f>SUMIFS('2_stopień'!$U$8:$U$883,'2_stopień'!$R$8:$R$883,D47,'2_stopień'!$AA$8:$AA$883,"CKZ Opole")</f>
        <v>0</v>
      </c>
      <c r="BD47" s="16">
        <f>SUMIFS('2_stopień'!$V$8:$V$883,'2_stopień'!$R$8:$R$883,D47,'2_stopień'!$AA$8:$AA$883,"CKZ Opole")</f>
        <v>0</v>
      </c>
      <c r="BE47" s="16">
        <f>SUMIFS('2_stopień'!$U$8:$U$883,'2_stopień'!$R$8:$R$883,D47,'2_stopień'!$AA$8:$AA$883,"CKZ Chojnów")</f>
        <v>0</v>
      </c>
      <c r="BF47" s="16">
        <f>SUMIFS('2_stopień'!$V$8:$V$883,'2_stopień'!$R$8:$R$883,D47,'2_stopień'!$AA$8:$AA$883,"CKZ Chojnów")</f>
        <v>0</v>
      </c>
      <c r="BG47" s="16">
        <f>SUMIFS('2_stopień'!$U$8:$U$883,'2_stopień'!$R$8:$R$883,D47,'2_stopień'!$AA$8:$AA$883,"CKZ Nowy Targ")</f>
        <v>0</v>
      </c>
      <c r="BH47" s="16">
        <f>SUMIFS('2_stopień'!$V$8:$V$883,'2_stopień'!$R$8:$R$883,D47,'2_stopień'!$AA$8:$AA$883,"CKZ Nowy Targ")</f>
        <v>0</v>
      </c>
      <c r="BI47" s="16">
        <f>SUMIFS('2_stopień'!$U$8:$U$883,'2_stopień'!$R$8:$R$883,D47,'2_stopień'!$AA$8:$AA$883,"CKZ Gniezno")</f>
        <v>0</v>
      </c>
      <c r="BJ47" s="16">
        <f>SUMIFS('2_stopień'!$V$8:$V$883,'2_stopień'!$R$8:$R$883,D47,'2_stopień'!$AA$8:$AA$883,"CKZ Gniezno")</f>
        <v>0</v>
      </c>
      <c r="BK47" s="16">
        <f>SUMIFS('2_stopień'!$U$8:$U$883,'2_stopień'!$R$8:$R$883,D47,'2_stopień'!$AA$8:$AA$883,"konsultacje szkoła")</f>
        <v>0</v>
      </c>
      <c r="BL47" s="222">
        <f t="shared" si="2"/>
        <v>18</v>
      </c>
      <c r="BM47" s="219">
        <f t="shared" si="3"/>
        <v>13</v>
      </c>
    </row>
    <row r="48" spans="2:65" hidden="1">
      <c r="B48" s="17" t="s">
        <v>512</v>
      </c>
      <c r="C48" s="18">
        <v>941203</v>
      </c>
      <c r="D48" s="18" t="s">
        <v>616</v>
      </c>
      <c r="E48" s="17" t="s">
        <v>615</v>
      </c>
      <c r="F48" s="360">
        <f>SUMIF('2_stopień'!R$8:R$883,D48,'2_stopień'!U$8:U$885)</f>
        <v>0</v>
      </c>
      <c r="G48" s="16">
        <f>SUMIFS('2_stopień'!$U$8:$U$883,'2_stopień'!$R$8:$R$883,D48,'2_stopień'!$AA$8:$AA$883,"CKZ Bielawa")</f>
        <v>0</v>
      </c>
      <c r="H48" s="16">
        <f>SUMIFS('2_stopień'!$V$8:$V$883,'2_stopień'!$R$8:$R$883,D48,'2_stopień'!$AA$8:$AA$883,"CKZ Bielawa")</f>
        <v>0</v>
      </c>
      <c r="I48" s="16">
        <f>SUMIFS('2_stopień'!$U$8:$U$883,'2_stopień'!$R$8:$R$883,D48,'2_stopień'!$AA$8:$AA$883,"GCKZ Głogów")</f>
        <v>0</v>
      </c>
      <c r="J48" s="16">
        <f>SUMIFS('2_stopień'!$V$8:$V$883,'2_stopień'!$R$8:$R$883,D48,'2_stopień'!$AA$8:$AA$883,"GCKZ Głogów")</f>
        <v>0</v>
      </c>
      <c r="K48" s="16">
        <f>SUMIFS('2_stopień'!$U$8:$U$883,'2_stopień'!$R$8:$R$883,D48,'2_stopień'!$AA$8:$AA$883,"CKZ Jawor")</f>
        <v>0</v>
      </c>
      <c r="L48" s="16">
        <f>SUMIFS('2_stopień'!$V$8:$V$883,'2_stopień'!$R$8:$R$883,D48,'2_stopień'!$AA$8:$AA$883,"CKZ Jawor")</f>
        <v>0</v>
      </c>
      <c r="M48" s="16">
        <f>SUMIFS('2_stopień'!$U$8:$U$883,'2_stopień'!$R$8:$R$883,D48,'2_stopień'!$AA$8:$AA$883,"ZSM Głubczyce")</f>
        <v>0</v>
      </c>
      <c r="N48" s="16">
        <f>SUMIFS('2_stopień'!$V$8:$V$883,'2_stopień'!$R$8:$R$883,D48,'2_stopień'!$AA$8:$AA$883,"ZSM Głubczyce")</f>
        <v>0</v>
      </c>
      <c r="O48" s="16">
        <f>SUMIFS('2_stopień'!$U$8:$U$883,'2_stopień'!$R$8:$R$883,D48,'2_stopień'!$AA$8:$AA$883,"CKZ Kłodzko")</f>
        <v>0</v>
      </c>
      <c r="P48" s="16">
        <f>SUMIFS('2_stopień'!$V$8:$V$883,'2_stopień'!$R$8:$R$883,D48,'2_stopień'!$AA$8:$AA$883,"CKZ Kłodzko")</f>
        <v>0</v>
      </c>
      <c r="Q48" s="16">
        <f>SUMIFS('2_stopień'!$U$8:$U$883,'2_stopień'!$R$8:$R$883,D48,'2_stopień'!$AA$8:$AA$883,"CKZ Legnica")</f>
        <v>0</v>
      </c>
      <c r="R48" s="16">
        <f>SUMIFS('2_stopień'!$V$8:$V$883,'2_stopień'!$R$8:$R$883,D48,'2_stopień'!$AA$8:$AA$883,"CKZ Legnica")</f>
        <v>0</v>
      </c>
      <c r="S48" s="16">
        <f>SUMIFS('2_stopień'!$U$8:$U$883,'2_stopień'!$R$8:$R$883,D48,'2_stopień'!$AA$8:$AA$883,"CKZ Oleśnica")</f>
        <v>0</v>
      </c>
      <c r="T48" s="16">
        <f>SUMIFS('2_stopień'!$V$8:$V$883,'2_stopień'!$R$8:$R$883,D48,'2_stopień'!$AA$8:$AA$883,"CKZ Oleśnica")</f>
        <v>0</v>
      </c>
      <c r="U48" s="16">
        <f>SUMIFS('2_stopień'!$U$8:$U$883,'2_stopień'!$R$8:$R$883,D48,'2_stopień'!$AA$8:$AA$883,"CKZ Świdnica")</f>
        <v>0</v>
      </c>
      <c r="V48" s="16">
        <f>SUMIFS('2_stopień'!$V$8:$V$883,'2_stopień'!$R$8:$R$883,D48,'2_stopień'!$AA$8:$AA$883,"CKZ Świdnica")</f>
        <v>0</v>
      </c>
      <c r="W48" s="16">
        <f>SUMIFS('2_stopień'!$U$8:$U$883,'2_stopień'!$R$8:$R$883,D48,'2_stopień'!$AA$8:$AA$883,"CKZ Wołów")</f>
        <v>0</v>
      </c>
      <c r="X48" s="16">
        <f>SUMIFS('2_stopień'!$V$8:$V$883,'2_stopień'!$R$8:$R$883,D48,'2_stopień'!$AA$8:$AA$883,"CKZ Wołów")</f>
        <v>0</v>
      </c>
      <c r="Y48" s="16">
        <f>SUMIFS('2_stopień'!$U$8:$U$883,'2_stopień'!$R$8:$R$883,D48,'2_stopień'!$AA$8:$AA$883,"CKZ Ziębice")</f>
        <v>0</v>
      </c>
      <c r="Z48" s="16">
        <f>SUMIFS('2_stopień'!$V$8:$V$883,'2_stopień'!$R$8:$R$883,D48,'2_stopień'!$AA$8:$AA$883,"CKZ Ziębice")</f>
        <v>0</v>
      </c>
      <c r="AA48" s="16">
        <f>SUMIFS('2_stopień'!$U$8:$U$883,'2_stopień'!$R$8:$R$883,D48,'2_stopień'!$AA$8:$AA$883,"CKZ Dobrodzień")</f>
        <v>0</v>
      </c>
      <c r="AB48" s="16">
        <f>SUMIFS('2_stopień'!$V$8:$V$883,'2_stopień'!$R$8:$R$883,D48,'2_stopień'!$AA$8:$AA$883,"CKZ Dobrodzień")</f>
        <v>0</v>
      </c>
      <c r="AC48" s="16">
        <f>SUMIFS('2_stopień'!$U$8:$U$883,'2_stopień'!$R$8:$R$883,D48,'2_stopień'!$AA$8:$AA$883,"CKZ Kędzierzyn-Koźle")</f>
        <v>0</v>
      </c>
      <c r="AD48" s="16">
        <f>SUMIFS('2_stopień'!$V$8:$V$883,'2_stopień'!$R$8:$R$883,D48,'2_stopień'!$AA$8:$AA$883,"CKZ Kędzierzyn-Koźle")</f>
        <v>0</v>
      </c>
      <c r="AE48" s="16">
        <f>SUMIFS('2_stopień'!$U$8:$U$883,'2_stopień'!$R$8:$R$883,D48,'2_stopień'!$AA$8:$AA$883,"CKZ Dębica")</f>
        <v>0</v>
      </c>
      <c r="AF48" s="16">
        <f>SUMIFS('2_stopień'!$V$8:$V$883,'2_stopień'!$R$8:$R$883,D48,'2_stopień'!$AA$8:$AA$883,"CKZ Dębica")</f>
        <v>0</v>
      </c>
      <c r="AG48" s="16">
        <f>SUMIFS('2_stopień'!$U$8:$U$883,'2_stopień'!$R$8:$R$883,D48,'2_stopień'!$AA$8:$AA$883,"ZSET Rakowice Wielkie")</f>
        <v>0</v>
      </c>
      <c r="AH48" s="16">
        <f>SUMIFS('2_stopień'!$V$8:$V$883,'2_stopień'!$R$8:$R$883,D48,'2_stopień'!$AA$8:$AA$883,"ZSET Rakowice Wielkie")</f>
        <v>0</v>
      </c>
      <c r="AI48" s="16">
        <f>SUMIFS('2_stopień'!$U$8:$U$883,'2_stopień'!$R$8:$R$883,D48,'2_stopień'!$AA$8:$AA$883,"CKZ Krotoszyn")</f>
        <v>0</v>
      </c>
      <c r="AJ48" s="16">
        <f>SUMIFS('2_stopień'!$V$8:$V$883,'2_stopień'!$R$8:$R$883,D48,'2_stopień'!$AA$8:$AA$883,"CKZ Krotoszyn")</f>
        <v>0</v>
      </c>
      <c r="AK48" s="16">
        <f>SUMIFS('2_stopień'!$U$8:$U$883,'2_stopień'!$R$8:$R$883,D48,'2_stopień'!$AA$8:$AA$883,"CKZ Olkusz")</f>
        <v>0</v>
      </c>
      <c r="AL48" s="16">
        <f>SUMIFS('2_stopień'!$V$8:$V$883,'2_stopień'!$R$8:$R$883,D48,'2_stopień'!$AA$8:$AA$883,"CKZ Olkusz")</f>
        <v>0</v>
      </c>
      <c r="AM48" s="16">
        <f>SUMIFS('2_stopień'!$U$8:$U$883,'2_stopień'!$R$8:$R$883,D48,'2_stopień'!$AA$8:$AA$883,"CKZ Wschowa")</f>
        <v>0</v>
      </c>
      <c r="AN48" s="16">
        <f>SUMIFS('2_stopień'!$V$8:$V$883,'2_stopień'!$R$8:$R$883,D48,'2_stopień'!$AA$8:$AA$883,"CKZ Wschowa")</f>
        <v>0</v>
      </c>
      <c r="AO48" s="16">
        <f>SUMIFS('2_stopień'!$U$8:$U$883,'2_stopień'!$R$8:$R$883,D48,'2_stopień'!$AA$8:$AA$883,"CKZ Zielona Góra")</f>
        <v>0</v>
      </c>
      <c r="AP48" s="16">
        <f>SUMIFS('2_stopień'!$V$8:$V$883,'2_stopień'!$R$8:$R$883,D48,'2_stopień'!$AA$8:$AA$883,"CKZ Zielona Góra")</f>
        <v>0</v>
      </c>
      <c r="AQ48" s="16">
        <f>SUMIFS('2_stopień'!$U$8:$U$883,'2_stopień'!$R$8:$R$883,D48,'2_stopień'!$AA$8:$AA$883,"Rzemieślnicza Wałbrzych")</f>
        <v>0</v>
      </c>
      <c r="AR48" s="16">
        <f>SUMIFS('2_stopień'!$V$8:$V$883,'2_stopień'!$R$8:$R$883,D48,'2_stopień'!$AA$8:$AA$883,"Rzemieślnicza Wałbrzych")</f>
        <v>0</v>
      </c>
      <c r="AS48" s="16">
        <f>SUMIFS('2_stopień'!$U$8:$U$883,'2_stopień'!$R$8:$R$883,D48,'2_stopień'!$AA$8:$AA$883,"CKZ Mosina")</f>
        <v>0</v>
      </c>
      <c r="AT48" s="16">
        <f>SUMIFS('2_stopień'!$V$8:$V$883,'2_stopień'!$R$8:$R$883,D48,'2_stopień'!$AA$8:$AA$883,"CKZ Mosina")</f>
        <v>0</v>
      </c>
      <c r="AU48" s="16">
        <f>SUMIFS('2_stopień'!$U$8:$U$883,'2_stopień'!$R$8:$R$883,D48,'2_stopień'!$AA$8:$AA$883,"Cech Opole")</f>
        <v>0</v>
      </c>
      <c r="AV48" s="16">
        <f>SUMIFS('2_stopień'!$V$8:$V$883,'2_stopień'!$R$8:$R$883,D48,'2_stopień'!$AA$8:$AA$883,"Cech Opole")</f>
        <v>0</v>
      </c>
      <c r="AW48" s="16">
        <f>SUMIFS('2_stopień'!$U$8:$U$883,'2_stopień'!$R$8:$R$883,D48,'2_stopień'!$AA$8:$AA$883,"TOYOTA")</f>
        <v>0</v>
      </c>
      <c r="AX48" s="16">
        <f>SUMIFS('2_stopień'!$V$8:$V$883,'2_stopień'!$R$8:$R$883,D48,'2_stopień'!$AA$8:$AA$883,"TOYOTA")</f>
        <v>0</v>
      </c>
      <c r="AY48" s="16">
        <f>SUMIFS('2_stopień'!$U$8:$U$883,'2_stopień'!$R$8:$R$883,D48,'2_stopień'!$AA$8:$AA$883,"CKZ Wrocław")</f>
        <v>0</v>
      </c>
      <c r="AZ48" s="16">
        <f>SUMIFS('2_stopień'!$V$8:$V$883,'2_stopień'!$R$8:$R$883,D48,'2_stopień'!$AA$8:$AA$883,"CKZ Wrocław")</f>
        <v>0</v>
      </c>
      <c r="BA48" s="16">
        <f>SUMIFS('2_stopień'!$U$8:$U$883,'2_stopień'!$R$8:$R$883,D48,'2_stopień'!$AA$8:$AA$883,"CKZ Gliwice")</f>
        <v>0</v>
      </c>
      <c r="BB48" s="16">
        <f>SUMIFS('2_stopień'!$V$8:$V$883,'2_stopień'!$R$8:$R$883,D48,'2_stopień'!$AA$8:$AA$883,"CKZ Gliwice")</f>
        <v>0</v>
      </c>
      <c r="BC48" s="16">
        <f>SUMIFS('2_stopień'!$U$8:$U$883,'2_stopień'!$R$8:$R$883,D48,'2_stopień'!$AA$8:$AA$883,"CKZ Opole")</f>
        <v>0</v>
      </c>
      <c r="BD48" s="16">
        <f>SUMIFS('2_stopień'!$V$8:$V$883,'2_stopień'!$R$8:$R$883,D48,'2_stopień'!$AA$8:$AA$883,"CKZ Opole")</f>
        <v>0</v>
      </c>
      <c r="BE48" s="16">
        <f>SUMIFS('2_stopień'!$U$8:$U$883,'2_stopień'!$R$8:$R$883,D48,'2_stopień'!$AA$8:$AA$883,"CKZ Chojnów")</f>
        <v>0</v>
      </c>
      <c r="BF48" s="16">
        <f>SUMIFS('2_stopień'!$V$8:$V$883,'2_stopień'!$R$8:$R$883,D48,'2_stopień'!$AA$8:$AA$883,"CKZ Chojnów")</f>
        <v>0</v>
      </c>
      <c r="BG48" s="16">
        <f>SUMIFS('2_stopień'!$U$8:$U$883,'2_stopień'!$R$8:$R$883,D48,'2_stopień'!$AA$8:$AA$883,"CKZ Nowy Targ")</f>
        <v>0</v>
      </c>
      <c r="BH48" s="16">
        <f>SUMIFS('2_stopień'!$V$8:$V$883,'2_stopień'!$R$8:$R$883,D48,'2_stopień'!$AA$8:$AA$883,"CKZ Nowy Targ")</f>
        <v>0</v>
      </c>
      <c r="BI48" s="16">
        <f>SUMIFS('2_stopień'!$U$8:$U$883,'2_stopień'!$R$8:$R$883,D48,'2_stopień'!$AA$8:$AA$883,"CKZ Gniezno")</f>
        <v>0</v>
      </c>
      <c r="BJ48" s="16">
        <f>SUMIFS('2_stopień'!$V$8:$V$883,'2_stopień'!$R$8:$R$883,D48,'2_stopień'!$AA$8:$AA$883,"CKZ Gniezno")</f>
        <v>0</v>
      </c>
      <c r="BK48" s="16">
        <f>SUMIFS('2_stopień'!$U$8:$U$883,'2_stopień'!$R$8:$R$883,D48,'2_stopień'!$AA$8:$AA$883,"konsultacje szkoła")</f>
        <v>0</v>
      </c>
      <c r="BL48" s="222">
        <f t="shared" si="2"/>
        <v>0</v>
      </c>
      <c r="BM48" s="219">
        <f t="shared" si="3"/>
        <v>0</v>
      </c>
    </row>
    <row r="49" spans="2:65" hidden="1">
      <c r="B49" s="17" t="s">
        <v>195</v>
      </c>
      <c r="C49" s="18">
        <v>911205</v>
      </c>
      <c r="D49" s="18" t="s">
        <v>198</v>
      </c>
      <c r="E49" s="17" t="s">
        <v>617</v>
      </c>
      <c r="F49" s="360">
        <f>SUMIF('2_stopień'!R$8:R$883,D49,'2_stopień'!U$8:U$885)</f>
        <v>1</v>
      </c>
      <c r="G49" s="16">
        <f>SUMIFS('2_stopień'!$U$8:$U$883,'2_stopień'!$R$8:$R$883,D49,'2_stopień'!$AA$8:$AA$883,"CKZ Bielawa")</f>
        <v>0</v>
      </c>
      <c r="H49" s="16">
        <f>SUMIFS('2_stopień'!$V$8:$V$883,'2_stopień'!$R$8:$R$883,D49,'2_stopień'!$AA$8:$AA$883,"CKZ Bielawa")</f>
        <v>0</v>
      </c>
      <c r="I49" s="16">
        <f>SUMIFS('2_stopień'!$U$8:$U$883,'2_stopień'!$R$8:$R$883,D49,'2_stopień'!$AA$8:$AA$883,"GCKZ Głogów")</f>
        <v>0</v>
      </c>
      <c r="J49" s="16">
        <f>SUMIFS('2_stopień'!$V$8:$V$883,'2_stopień'!$R$8:$R$883,D49,'2_stopień'!$AA$8:$AA$883,"GCKZ Głogów")</f>
        <v>0</v>
      </c>
      <c r="K49" s="16">
        <f>SUMIFS('2_stopień'!$U$8:$U$883,'2_stopień'!$R$8:$R$883,D49,'2_stopień'!$AA$8:$AA$883,"CKZ Jawor")</f>
        <v>0</v>
      </c>
      <c r="L49" s="16">
        <f>SUMIFS('2_stopień'!$V$8:$V$883,'2_stopień'!$R$8:$R$883,D49,'2_stopień'!$AA$8:$AA$883,"CKZ Jawor")</f>
        <v>0</v>
      </c>
      <c r="M49" s="16">
        <f>SUMIFS('2_stopień'!$U$8:$U$883,'2_stopień'!$R$8:$R$883,D49,'2_stopień'!$AA$8:$AA$883,"ZSM Głubczyce")</f>
        <v>0</v>
      </c>
      <c r="N49" s="16">
        <f>SUMIFS('2_stopień'!$V$8:$V$883,'2_stopień'!$R$8:$R$883,D49,'2_stopień'!$AA$8:$AA$883,"ZSM Głubczyce")</f>
        <v>0</v>
      </c>
      <c r="O49" s="16">
        <f>SUMIFS('2_stopień'!$U$8:$U$883,'2_stopień'!$R$8:$R$883,D49,'2_stopień'!$AA$8:$AA$883,"CKZ Kłodzko")</f>
        <v>1</v>
      </c>
      <c r="P49" s="16">
        <f>SUMIFS('2_stopień'!$V$8:$V$883,'2_stopień'!$R$8:$R$883,D49,'2_stopień'!$AA$8:$AA$883,"CKZ Kłodzko")</f>
        <v>1</v>
      </c>
      <c r="Q49" s="16">
        <f>SUMIFS('2_stopień'!$U$8:$U$883,'2_stopień'!$R$8:$R$883,D49,'2_stopień'!$AA$8:$AA$883,"CKZ Legnica")</f>
        <v>0</v>
      </c>
      <c r="R49" s="16">
        <f>SUMIFS('2_stopień'!$V$8:$V$883,'2_stopień'!$R$8:$R$883,D49,'2_stopień'!$AA$8:$AA$883,"CKZ Legnica")</f>
        <v>0</v>
      </c>
      <c r="S49" s="16">
        <f>SUMIFS('2_stopień'!$U$8:$U$883,'2_stopień'!$R$8:$R$883,D49,'2_stopień'!$AA$8:$AA$883,"CKZ Oleśnica")</f>
        <v>0</v>
      </c>
      <c r="T49" s="16">
        <f>SUMIFS('2_stopień'!$V$8:$V$883,'2_stopień'!$R$8:$R$883,D49,'2_stopień'!$AA$8:$AA$883,"CKZ Oleśnica")</f>
        <v>0</v>
      </c>
      <c r="U49" s="16">
        <f>SUMIFS('2_stopień'!$U$8:$U$883,'2_stopień'!$R$8:$R$883,D49,'2_stopień'!$AA$8:$AA$883,"CKZ Świdnica")</f>
        <v>0</v>
      </c>
      <c r="V49" s="16">
        <f>SUMIFS('2_stopień'!$V$8:$V$883,'2_stopień'!$R$8:$R$883,D49,'2_stopień'!$AA$8:$AA$883,"CKZ Świdnica")</f>
        <v>0</v>
      </c>
      <c r="W49" s="16">
        <f>SUMIFS('2_stopień'!$U$8:$U$883,'2_stopień'!$R$8:$R$883,D49,'2_stopień'!$AA$8:$AA$883,"CKZ Wołów")</f>
        <v>0</v>
      </c>
      <c r="X49" s="16">
        <f>SUMIFS('2_stopień'!$V$8:$V$883,'2_stopień'!$R$8:$R$883,D49,'2_stopień'!$AA$8:$AA$883,"CKZ Wołów")</f>
        <v>0</v>
      </c>
      <c r="Y49" s="16">
        <f>SUMIFS('2_stopień'!$U$8:$U$883,'2_stopień'!$R$8:$R$883,D49,'2_stopień'!$AA$8:$AA$883,"CKZ Ziębice")</f>
        <v>0</v>
      </c>
      <c r="Z49" s="16">
        <f>SUMIFS('2_stopień'!$V$8:$V$883,'2_stopień'!$R$8:$R$883,D49,'2_stopień'!$AA$8:$AA$883,"CKZ Ziębice")</f>
        <v>0</v>
      </c>
      <c r="AA49" s="16">
        <f>SUMIFS('2_stopień'!$U$8:$U$883,'2_stopień'!$R$8:$R$883,D49,'2_stopień'!$AA$8:$AA$883,"CKZ Dobrodzień")</f>
        <v>0</v>
      </c>
      <c r="AB49" s="16">
        <f>SUMIFS('2_stopień'!$V$8:$V$883,'2_stopień'!$R$8:$R$883,D49,'2_stopień'!$AA$8:$AA$883,"CKZ Dobrodzień")</f>
        <v>0</v>
      </c>
      <c r="AC49" s="16">
        <f>SUMIFS('2_stopień'!$U$8:$U$883,'2_stopień'!$R$8:$R$883,D49,'2_stopień'!$AA$8:$AA$883,"CKZ Kędzierzyn-Koźle")</f>
        <v>0</v>
      </c>
      <c r="AD49" s="16">
        <f>SUMIFS('2_stopień'!$V$8:$V$883,'2_stopień'!$R$8:$R$883,D49,'2_stopień'!$AA$8:$AA$883,"CKZ Kędzierzyn-Koźle")</f>
        <v>0</v>
      </c>
      <c r="AE49" s="16">
        <f>SUMIFS('2_stopień'!$U$8:$U$883,'2_stopień'!$R$8:$R$883,D49,'2_stopień'!$AA$8:$AA$883,"CKZ Dębica")</f>
        <v>0</v>
      </c>
      <c r="AF49" s="16">
        <f>SUMIFS('2_stopień'!$V$8:$V$883,'2_stopień'!$R$8:$R$883,D49,'2_stopień'!$AA$8:$AA$883,"CKZ Dębica")</f>
        <v>0</v>
      </c>
      <c r="AG49" s="16">
        <f>SUMIFS('2_stopień'!$U$8:$U$883,'2_stopień'!$R$8:$R$883,D49,'2_stopień'!$AA$8:$AA$883,"ZSET Rakowice Wielkie")</f>
        <v>0</v>
      </c>
      <c r="AH49" s="16">
        <f>SUMIFS('2_stopień'!$V$8:$V$883,'2_stopień'!$R$8:$R$883,D49,'2_stopień'!$AA$8:$AA$883,"ZSET Rakowice Wielkie")</f>
        <v>0</v>
      </c>
      <c r="AI49" s="16">
        <f>SUMIFS('2_stopień'!$U$8:$U$883,'2_stopień'!$R$8:$R$883,D49,'2_stopień'!$AA$8:$AA$883,"CKZ Krotoszyn")</f>
        <v>0</v>
      </c>
      <c r="AJ49" s="16">
        <f>SUMIFS('2_stopień'!$V$8:$V$883,'2_stopień'!$R$8:$R$883,D49,'2_stopień'!$AA$8:$AA$883,"CKZ Krotoszyn")</f>
        <v>0</v>
      </c>
      <c r="AK49" s="16">
        <f>SUMIFS('2_stopień'!$U$8:$U$883,'2_stopień'!$R$8:$R$883,D49,'2_stopień'!$AA$8:$AA$883,"CKZ Olkusz")</f>
        <v>0</v>
      </c>
      <c r="AL49" s="16">
        <f>SUMIFS('2_stopień'!$V$8:$V$883,'2_stopień'!$R$8:$R$883,D49,'2_stopień'!$AA$8:$AA$883,"CKZ Olkusz")</f>
        <v>0</v>
      </c>
      <c r="AM49" s="16">
        <f>SUMIFS('2_stopień'!$U$8:$U$883,'2_stopień'!$R$8:$R$883,D49,'2_stopień'!$AA$8:$AA$883,"CKZ Wschowa")</f>
        <v>0</v>
      </c>
      <c r="AN49" s="16">
        <f>SUMIFS('2_stopień'!$V$8:$V$883,'2_stopień'!$R$8:$R$883,D49,'2_stopień'!$AA$8:$AA$883,"CKZ Wschowa")</f>
        <v>0</v>
      </c>
      <c r="AO49" s="16">
        <f>SUMIFS('2_stopień'!$U$8:$U$883,'2_stopień'!$R$8:$R$883,D49,'2_stopień'!$AA$8:$AA$883,"CKZ Zielona Góra")</f>
        <v>0</v>
      </c>
      <c r="AP49" s="16">
        <f>SUMIFS('2_stopień'!$V$8:$V$883,'2_stopień'!$R$8:$R$883,D49,'2_stopień'!$AA$8:$AA$883,"CKZ Zielona Góra")</f>
        <v>0</v>
      </c>
      <c r="AQ49" s="16">
        <f>SUMIFS('2_stopień'!$U$8:$U$883,'2_stopień'!$R$8:$R$883,D49,'2_stopień'!$AA$8:$AA$883,"Rzemieślnicza Wałbrzych")</f>
        <v>0</v>
      </c>
      <c r="AR49" s="16">
        <f>SUMIFS('2_stopień'!$V$8:$V$883,'2_stopień'!$R$8:$R$883,D49,'2_stopień'!$AA$8:$AA$883,"Rzemieślnicza Wałbrzych")</f>
        <v>0</v>
      </c>
      <c r="AS49" s="16">
        <f>SUMIFS('2_stopień'!$U$8:$U$883,'2_stopień'!$R$8:$R$883,D49,'2_stopień'!$AA$8:$AA$883,"CKZ Mosina")</f>
        <v>0</v>
      </c>
      <c r="AT49" s="16">
        <f>SUMIFS('2_stopień'!$V$8:$V$883,'2_stopień'!$R$8:$R$883,D49,'2_stopień'!$AA$8:$AA$883,"CKZ Mosina")</f>
        <v>0</v>
      </c>
      <c r="AU49" s="16">
        <f>SUMIFS('2_stopień'!$U$8:$U$883,'2_stopień'!$R$8:$R$883,D49,'2_stopień'!$AA$8:$AA$883,"Cech Opole")</f>
        <v>0</v>
      </c>
      <c r="AV49" s="16">
        <f>SUMIFS('2_stopień'!$V$8:$V$883,'2_stopień'!$R$8:$R$883,D49,'2_stopień'!$AA$8:$AA$883,"Cech Opole")</f>
        <v>0</v>
      </c>
      <c r="AW49" s="16">
        <f>SUMIFS('2_stopień'!$U$8:$U$883,'2_stopień'!$R$8:$R$883,D49,'2_stopień'!$AA$8:$AA$883,"TOYOTA")</f>
        <v>0</v>
      </c>
      <c r="AX49" s="16">
        <f>SUMIFS('2_stopień'!$V$8:$V$883,'2_stopień'!$R$8:$R$883,D49,'2_stopień'!$AA$8:$AA$883,"TOYOTA")</f>
        <v>0</v>
      </c>
      <c r="AY49" s="16">
        <f>SUMIFS('2_stopień'!$U$8:$U$883,'2_stopień'!$R$8:$R$883,D49,'2_stopień'!$AA$8:$AA$883,"CKZ Wrocław")</f>
        <v>0</v>
      </c>
      <c r="AZ49" s="16">
        <f>SUMIFS('2_stopień'!$V$8:$V$883,'2_stopień'!$R$8:$R$883,D49,'2_stopień'!$AA$8:$AA$883,"CKZ Wrocław")</f>
        <v>0</v>
      </c>
      <c r="BA49" s="16">
        <f>SUMIFS('2_stopień'!$U$8:$U$883,'2_stopień'!$R$8:$R$883,D49,'2_stopień'!$AA$8:$AA$883,"CKZ Gliwice")</f>
        <v>0</v>
      </c>
      <c r="BB49" s="16">
        <f>SUMIFS('2_stopień'!$V$8:$V$883,'2_stopień'!$R$8:$R$883,D49,'2_stopień'!$AA$8:$AA$883,"CKZ Gliwice")</f>
        <v>0</v>
      </c>
      <c r="BC49" s="16">
        <f>SUMIFS('2_stopień'!$U$8:$U$883,'2_stopień'!$R$8:$R$883,D49,'2_stopień'!$AA$8:$AA$883,"CKZ Opole")</f>
        <v>0</v>
      </c>
      <c r="BD49" s="16">
        <f>SUMIFS('2_stopień'!$V$8:$V$883,'2_stopień'!$R$8:$R$883,D49,'2_stopień'!$AA$8:$AA$883,"CKZ Opole")</f>
        <v>0</v>
      </c>
      <c r="BE49" s="16">
        <f>SUMIFS('2_stopień'!$U$8:$U$883,'2_stopień'!$R$8:$R$883,D49,'2_stopień'!$AA$8:$AA$883,"CKZ Chojnów")</f>
        <v>0</v>
      </c>
      <c r="BF49" s="16">
        <f>SUMIFS('2_stopień'!$V$8:$V$883,'2_stopień'!$R$8:$R$883,D49,'2_stopień'!$AA$8:$AA$883,"CKZ Chojnów")</f>
        <v>0</v>
      </c>
      <c r="BG49" s="16">
        <f>SUMIFS('2_stopień'!$U$8:$U$883,'2_stopień'!$R$8:$R$883,D49,'2_stopień'!$AA$8:$AA$883,"CKZ Nowy Targ")</f>
        <v>0</v>
      </c>
      <c r="BH49" s="16">
        <f>SUMIFS('2_stopień'!$V$8:$V$883,'2_stopień'!$R$8:$R$883,D49,'2_stopień'!$AA$8:$AA$883,"CKZ Nowy Targ")</f>
        <v>0</v>
      </c>
      <c r="BI49" s="16">
        <f>SUMIFS('2_stopień'!$U$8:$U$883,'2_stopień'!$R$8:$R$883,D49,'2_stopień'!$AA$8:$AA$883,"CKZ Gniezno")</f>
        <v>0</v>
      </c>
      <c r="BJ49" s="16">
        <f>SUMIFS('2_stopień'!$V$8:$V$883,'2_stopień'!$R$8:$R$883,D49,'2_stopień'!$AA$8:$AA$883,"CKZ Gniezno")</f>
        <v>0</v>
      </c>
      <c r="BK49" s="16">
        <f>SUMIFS('2_stopień'!$U$8:$U$883,'2_stopień'!$R$8:$R$883,D49,'2_stopień'!$AA$8:$AA$883,"konsultacje szkoła")</f>
        <v>0</v>
      </c>
      <c r="BL49" s="222">
        <f t="shared" si="2"/>
        <v>1</v>
      </c>
      <c r="BM49" s="219">
        <f t="shared" si="3"/>
        <v>1</v>
      </c>
    </row>
    <row r="50" spans="2:65" hidden="1">
      <c r="B50" s="17" t="s">
        <v>513</v>
      </c>
      <c r="C50" s="18">
        <v>834105</v>
      </c>
      <c r="D50" s="18" t="s">
        <v>619</v>
      </c>
      <c r="E50" s="17" t="s">
        <v>618</v>
      </c>
      <c r="F50" s="360">
        <f>SUMIF('2_stopień'!R$8:R$883,D50,'2_stopień'!U$8:U$885)</f>
        <v>0</v>
      </c>
      <c r="G50" s="16">
        <f>SUMIFS('2_stopień'!$U$8:$U$883,'2_stopień'!$R$8:$R$883,D50,'2_stopień'!$AA$8:$AA$883,"CKZ Bielawa")</f>
        <v>0</v>
      </c>
      <c r="H50" s="16">
        <f>SUMIFS('2_stopień'!$V$8:$V$883,'2_stopień'!$R$8:$R$883,D50,'2_stopień'!$AA$8:$AA$883,"CKZ Bielawa")</f>
        <v>0</v>
      </c>
      <c r="I50" s="16">
        <f>SUMIFS('2_stopień'!$U$8:$U$883,'2_stopień'!$R$8:$R$883,D50,'2_stopień'!$AA$8:$AA$883,"GCKZ Głogów")</f>
        <v>0</v>
      </c>
      <c r="J50" s="16">
        <f>SUMIFS('2_stopień'!$V$8:$V$883,'2_stopień'!$R$8:$R$883,D50,'2_stopień'!$AA$8:$AA$883,"GCKZ Głogów")</f>
        <v>0</v>
      </c>
      <c r="K50" s="16">
        <f>SUMIFS('2_stopień'!$U$8:$U$883,'2_stopień'!$R$8:$R$883,D50,'2_stopień'!$AA$8:$AA$883,"CKZ Jawor")</f>
        <v>0</v>
      </c>
      <c r="L50" s="16">
        <f>SUMIFS('2_stopień'!$V$8:$V$883,'2_stopień'!$R$8:$R$883,D50,'2_stopień'!$AA$8:$AA$883,"CKZ Jawor")</f>
        <v>0</v>
      </c>
      <c r="M50" s="16">
        <f>SUMIFS('2_stopień'!$U$8:$U$883,'2_stopień'!$R$8:$R$883,D50,'2_stopień'!$AA$8:$AA$883,"ZSM Głubczyce")</f>
        <v>0</v>
      </c>
      <c r="N50" s="16">
        <f>SUMIFS('2_stopień'!$V$8:$V$883,'2_stopień'!$R$8:$R$883,D50,'2_stopień'!$AA$8:$AA$883,"ZSM Głubczyce")</f>
        <v>0</v>
      </c>
      <c r="O50" s="16">
        <f>SUMIFS('2_stopień'!$U$8:$U$883,'2_stopień'!$R$8:$R$883,D50,'2_stopień'!$AA$8:$AA$883,"CKZ Kłodzko")</f>
        <v>0</v>
      </c>
      <c r="P50" s="16">
        <f>SUMIFS('2_stopień'!$V$8:$V$883,'2_stopień'!$R$8:$R$883,D50,'2_stopień'!$AA$8:$AA$883,"CKZ Kłodzko")</f>
        <v>0</v>
      </c>
      <c r="Q50" s="16">
        <f>SUMIFS('2_stopień'!$U$8:$U$883,'2_stopień'!$R$8:$R$883,D50,'2_stopień'!$AA$8:$AA$883,"CKZ Legnica")</f>
        <v>0</v>
      </c>
      <c r="R50" s="16">
        <f>SUMIFS('2_stopień'!$V$8:$V$883,'2_stopień'!$R$8:$R$883,D50,'2_stopień'!$AA$8:$AA$883,"CKZ Legnica")</f>
        <v>0</v>
      </c>
      <c r="S50" s="16">
        <f>SUMIFS('2_stopień'!$U$8:$U$883,'2_stopień'!$R$8:$R$883,D50,'2_stopień'!$AA$8:$AA$883,"CKZ Oleśnica")</f>
        <v>0</v>
      </c>
      <c r="T50" s="16">
        <f>SUMIFS('2_stopień'!$V$8:$V$883,'2_stopień'!$R$8:$R$883,D50,'2_stopień'!$AA$8:$AA$883,"CKZ Oleśnica")</f>
        <v>0</v>
      </c>
      <c r="U50" s="16">
        <f>SUMIFS('2_stopień'!$U$8:$U$883,'2_stopień'!$R$8:$R$883,D50,'2_stopień'!$AA$8:$AA$883,"CKZ Świdnica")</f>
        <v>0</v>
      </c>
      <c r="V50" s="16">
        <f>SUMIFS('2_stopień'!$V$8:$V$883,'2_stopień'!$R$8:$R$883,D50,'2_stopień'!$AA$8:$AA$883,"CKZ Świdnica")</f>
        <v>0</v>
      </c>
      <c r="W50" s="16">
        <f>SUMIFS('2_stopień'!$U$8:$U$883,'2_stopień'!$R$8:$R$883,D50,'2_stopień'!$AA$8:$AA$883,"CKZ Wołów")</f>
        <v>0</v>
      </c>
      <c r="X50" s="16">
        <f>SUMIFS('2_stopień'!$V$8:$V$883,'2_stopień'!$R$8:$R$883,D50,'2_stopień'!$AA$8:$AA$883,"CKZ Wołów")</f>
        <v>0</v>
      </c>
      <c r="Y50" s="16">
        <f>SUMIFS('2_stopień'!$U$8:$U$883,'2_stopień'!$R$8:$R$883,D50,'2_stopień'!$AA$8:$AA$883,"CKZ Ziębice")</f>
        <v>0</v>
      </c>
      <c r="Z50" s="16">
        <f>SUMIFS('2_stopień'!$V$8:$V$883,'2_stopień'!$R$8:$R$883,D50,'2_stopień'!$AA$8:$AA$883,"CKZ Ziębice")</f>
        <v>0</v>
      </c>
      <c r="AA50" s="16">
        <f>SUMIFS('2_stopień'!$U$8:$U$883,'2_stopień'!$R$8:$R$883,D50,'2_stopień'!$AA$8:$AA$883,"CKZ Dobrodzień")</f>
        <v>0</v>
      </c>
      <c r="AB50" s="16">
        <f>SUMIFS('2_stopień'!$V$8:$V$883,'2_stopień'!$R$8:$R$883,D50,'2_stopień'!$AA$8:$AA$883,"CKZ Dobrodzień")</f>
        <v>0</v>
      </c>
      <c r="AC50" s="16">
        <f>SUMIFS('2_stopień'!$U$8:$U$883,'2_stopień'!$R$8:$R$883,D50,'2_stopień'!$AA$8:$AA$883,"CKZ Kędzierzyn-Koźle")</f>
        <v>0</v>
      </c>
      <c r="AD50" s="16">
        <f>SUMIFS('2_stopień'!$V$8:$V$883,'2_stopień'!$R$8:$R$883,D50,'2_stopień'!$AA$8:$AA$883,"CKZ Kędzierzyn-Koźle")</f>
        <v>0</v>
      </c>
      <c r="AE50" s="16">
        <f>SUMIFS('2_stopień'!$U$8:$U$883,'2_stopień'!$R$8:$R$883,D50,'2_stopień'!$AA$8:$AA$883,"CKZ Dębica")</f>
        <v>0</v>
      </c>
      <c r="AF50" s="16">
        <f>SUMIFS('2_stopień'!$V$8:$V$883,'2_stopień'!$R$8:$R$883,D50,'2_stopień'!$AA$8:$AA$883,"CKZ Dębica")</f>
        <v>0</v>
      </c>
      <c r="AG50" s="16">
        <f>SUMIFS('2_stopień'!$U$8:$U$883,'2_stopień'!$R$8:$R$883,D50,'2_stopień'!$AA$8:$AA$883,"ZSET Rakowice Wielkie")</f>
        <v>0</v>
      </c>
      <c r="AH50" s="16">
        <f>SUMIFS('2_stopień'!$V$8:$V$883,'2_stopień'!$R$8:$R$883,D50,'2_stopień'!$AA$8:$AA$883,"ZSET Rakowice Wielkie")</f>
        <v>0</v>
      </c>
      <c r="AI50" s="16">
        <f>SUMIFS('2_stopień'!$U$8:$U$883,'2_stopień'!$R$8:$R$883,D50,'2_stopień'!$AA$8:$AA$883,"CKZ Krotoszyn")</f>
        <v>0</v>
      </c>
      <c r="AJ50" s="16">
        <f>SUMIFS('2_stopień'!$V$8:$V$883,'2_stopień'!$R$8:$R$883,D50,'2_stopień'!$AA$8:$AA$883,"CKZ Krotoszyn")</f>
        <v>0</v>
      </c>
      <c r="AK50" s="16">
        <f>SUMIFS('2_stopień'!$U$8:$U$883,'2_stopień'!$R$8:$R$883,D50,'2_stopień'!$AA$8:$AA$883,"CKZ Olkusz")</f>
        <v>0</v>
      </c>
      <c r="AL50" s="16">
        <f>SUMIFS('2_stopień'!$V$8:$V$883,'2_stopień'!$R$8:$R$883,D50,'2_stopień'!$AA$8:$AA$883,"CKZ Olkusz")</f>
        <v>0</v>
      </c>
      <c r="AM50" s="16">
        <f>SUMIFS('2_stopień'!$U$8:$U$883,'2_stopień'!$R$8:$R$883,D50,'2_stopień'!$AA$8:$AA$883,"CKZ Wschowa")</f>
        <v>0</v>
      </c>
      <c r="AN50" s="16">
        <f>SUMIFS('2_stopień'!$V$8:$V$883,'2_stopień'!$R$8:$R$883,D50,'2_stopień'!$AA$8:$AA$883,"CKZ Wschowa")</f>
        <v>0</v>
      </c>
      <c r="AO50" s="16">
        <f>SUMIFS('2_stopień'!$U$8:$U$883,'2_stopień'!$R$8:$R$883,D50,'2_stopień'!$AA$8:$AA$883,"CKZ Zielona Góra")</f>
        <v>0</v>
      </c>
      <c r="AP50" s="16">
        <f>SUMIFS('2_stopień'!$V$8:$V$883,'2_stopień'!$R$8:$R$883,D50,'2_stopień'!$AA$8:$AA$883,"CKZ Zielona Góra")</f>
        <v>0</v>
      </c>
      <c r="AQ50" s="16">
        <f>SUMIFS('2_stopień'!$U$8:$U$883,'2_stopień'!$R$8:$R$883,D50,'2_stopień'!$AA$8:$AA$883,"Rzemieślnicza Wałbrzych")</f>
        <v>0</v>
      </c>
      <c r="AR50" s="16">
        <f>SUMIFS('2_stopień'!$V$8:$V$883,'2_stopień'!$R$8:$R$883,D50,'2_stopień'!$AA$8:$AA$883,"Rzemieślnicza Wałbrzych")</f>
        <v>0</v>
      </c>
      <c r="AS50" s="16">
        <f>SUMIFS('2_stopień'!$U$8:$U$883,'2_stopień'!$R$8:$R$883,D50,'2_stopień'!$AA$8:$AA$883,"CKZ Mosina")</f>
        <v>0</v>
      </c>
      <c r="AT50" s="16">
        <f>SUMIFS('2_stopień'!$V$8:$V$883,'2_stopień'!$R$8:$R$883,D50,'2_stopień'!$AA$8:$AA$883,"CKZ Mosina")</f>
        <v>0</v>
      </c>
      <c r="AU50" s="16">
        <f>SUMIFS('2_stopień'!$U$8:$U$883,'2_stopień'!$R$8:$R$883,D50,'2_stopień'!$AA$8:$AA$883,"Cech Opole")</f>
        <v>0</v>
      </c>
      <c r="AV50" s="16">
        <f>SUMIFS('2_stopień'!$V$8:$V$883,'2_stopień'!$R$8:$R$883,D50,'2_stopień'!$AA$8:$AA$883,"Cech Opole")</f>
        <v>0</v>
      </c>
      <c r="AW50" s="16">
        <f>SUMIFS('2_stopień'!$U$8:$U$883,'2_stopień'!$R$8:$R$883,D50,'2_stopień'!$AA$8:$AA$883,"TOYOTA")</f>
        <v>0</v>
      </c>
      <c r="AX50" s="16">
        <f>SUMIFS('2_stopień'!$V$8:$V$883,'2_stopień'!$R$8:$R$883,D50,'2_stopień'!$AA$8:$AA$883,"TOYOTA")</f>
        <v>0</v>
      </c>
      <c r="AY50" s="16">
        <f>SUMIFS('2_stopień'!$U$8:$U$883,'2_stopień'!$R$8:$R$883,D50,'2_stopień'!$AA$8:$AA$883,"CKZ Wrocław")</f>
        <v>0</v>
      </c>
      <c r="AZ50" s="16">
        <f>SUMIFS('2_stopień'!$V$8:$V$883,'2_stopień'!$R$8:$R$883,D50,'2_stopień'!$AA$8:$AA$883,"CKZ Wrocław")</f>
        <v>0</v>
      </c>
      <c r="BA50" s="16">
        <f>SUMIFS('2_stopień'!$U$8:$U$883,'2_stopień'!$R$8:$R$883,D50,'2_stopień'!$AA$8:$AA$883,"CKZ Gliwice")</f>
        <v>0</v>
      </c>
      <c r="BB50" s="16">
        <f>SUMIFS('2_stopień'!$V$8:$V$883,'2_stopień'!$R$8:$R$883,D50,'2_stopień'!$AA$8:$AA$883,"CKZ Gliwice")</f>
        <v>0</v>
      </c>
      <c r="BC50" s="16">
        <f>SUMIFS('2_stopień'!$U$8:$U$883,'2_stopień'!$R$8:$R$883,D50,'2_stopień'!$AA$8:$AA$883,"CKZ Opole")</f>
        <v>0</v>
      </c>
      <c r="BD50" s="16">
        <f>SUMIFS('2_stopień'!$V$8:$V$883,'2_stopień'!$R$8:$R$883,D50,'2_stopień'!$AA$8:$AA$883,"CKZ Opole")</f>
        <v>0</v>
      </c>
      <c r="BE50" s="16">
        <f>SUMIFS('2_stopień'!$U$8:$U$883,'2_stopień'!$R$8:$R$883,D50,'2_stopień'!$AA$8:$AA$883,"CKZ Chojnów")</f>
        <v>0</v>
      </c>
      <c r="BF50" s="16">
        <f>SUMIFS('2_stopień'!$V$8:$V$883,'2_stopień'!$R$8:$R$883,D50,'2_stopień'!$AA$8:$AA$883,"CKZ Chojnów")</f>
        <v>0</v>
      </c>
      <c r="BG50" s="16">
        <f>SUMIFS('2_stopień'!$U$8:$U$883,'2_stopień'!$R$8:$R$883,D50,'2_stopień'!$AA$8:$AA$883,"CKZ Nowy Targ")</f>
        <v>0</v>
      </c>
      <c r="BH50" s="16">
        <f>SUMIFS('2_stopień'!$V$8:$V$883,'2_stopień'!$R$8:$R$883,D50,'2_stopień'!$AA$8:$AA$883,"CKZ Nowy Targ")</f>
        <v>0</v>
      </c>
      <c r="BI50" s="16">
        <f>SUMIFS('2_stopień'!$U$8:$U$883,'2_stopień'!$R$8:$R$883,D50,'2_stopień'!$AA$8:$AA$883,"CKZ Gniezno")</f>
        <v>0</v>
      </c>
      <c r="BJ50" s="16">
        <f>SUMIFS('2_stopień'!$V$8:$V$883,'2_stopień'!$R$8:$R$883,D50,'2_stopień'!$AA$8:$AA$883,"CKZ Gniezno")</f>
        <v>0</v>
      </c>
      <c r="BK50" s="16">
        <f>SUMIFS('2_stopień'!$U$8:$U$883,'2_stopień'!$R$8:$R$883,D50,'2_stopień'!$AA$8:$AA$883,"konsultacje szkoła")</f>
        <v>0</v>
      </c>
      <c r="BL50" s="222">
        <f t="shared" si="2"/>
        <v>0</v>
      </c>
      <c r="BM50" s="219">
        <f t="shared" si="3"/>
        <v>0</v>
      </c>
    </row>
    <row r="51" spans="2:65" hidden="1">
      <c r="B51" s="17" t="s">
        <v>197</v>
      </c>
      <c r="C51" s="18">
        <v>721301</v>
      </c>
      <c r="D51" s="18" t="s">
        <v>684</v>
      </c>
      <c r="E51" s="17" t="s">
        <v>620</v>
      </c>
      <c r="F51" s="360">
        <f>SUMIF('2_stopień'!R$8:R$883,D51,'2_stopień'!U$8:U$885)</f>
        <v>1</v>
      </c>
      <c r="G51" s="16">
        <f>SUMIFS('2_stopień'!$U$8:$U$883,'2_stopień'!$R$8:$R$883,D51,'2_stopień'!$AA$8:$AA$883,"CKZ Bielawa")</f>
        <v>0</v>
      </c>
      <c r="H51" s="16">
        <f>SUMIFS('2_stopień'!$V$8:$V$883,'2_stopień'!$R$8:$R$883,D51,'2_stopień'!$AA$8:$AA$883,"CKZ Bielawa")</f>
        <v>0</v>
      </c>
      <c r="I51" s="16">
        <f>SUMIFS('2_stopień'!$U$8:$U$883,'2_stopień'!$R$8:$R$883,D51,'2_stopień'!$AA$8:$AA$883,"GCKZ Głogów")</f>
        <v>0</v>
      </c>
      <c r="J51" s="16">
        <f>SUMIFS('2_stopień'!$V$8:$V$883,'2_stopień'!$R$8:$R$883,D51,'2_stopień'!$AA$8:$AA$883,"GCKZ Głogów")</f>
        <v>0</v>
      </c>
      <c r="K51" s="16">
        <f>SUMIFS('2_stopień'!$U$8:$U$883,'2_stopień'!$R$8:$R$883,D51,'2_stopień'!$AA$8:$AA$883,"CKZ Jawor")</f>
        <v>0</v>
      </c>
      <c r="L51" s="16">
        <f>SUMIFS('2_stopień'!$V$8:$V$883,'2_stopień'!$R$8:$R$883,D51,'2_stopień'!$AA$8:$AA$883,"CKZ Jawor")</f>
        <v>0</v>
      </c>
      <c r="M51" s="16">
        <f>SUMIFS('2_stopień'!$U$8:$U$883,'2_stopień'!$R$8:$R$883,D51,'2_stopień'!$AA$8:$AA$883,"ZSM Głubczyce")</f>
        <v>0</v>
      </c>
      <c r="N51" s="16">
        <f>SUMIFS('2_stopień'!$V$8:$V$883,'2_stopień'!$R$8:$R$883,D51,'2_stopień'!$AA$8:$AA$883,"ZSM Głubczyce")</f>
        <v>0</v>
      </c>
      <c r="O51" s="16">
        <f>SUMIFS('2_stopień'!$U$8:$U$883,'2_stopień'!$R$8:$R$883,D51,'2_stopień'!$AA$8:$AA$883,"CKZ Kłodzko")</f>
        <v>0</v>
      </c>
      <c r="P51" s="16">
        <f>SUMIFS('2_stopień'!$V$8:$V$883,'2_stopień'!$R$8:$R$883,D51,'2_stopień'!$AA$8:$AA$883,"CKZ Kłodzko")</f>
        <v>0</v>
      </c>
      <c r="Q51" s="16">
        <f>SUMIFS('2_stopień'!$U$8:$U$883,'2_stopień'!$R$8:$R$883,D51,'2_stopień'!$AA$8:$AA$883,"CKZ Legnica")</f>
        <v>0</v>
      </c>
      <c r="R51" s="16">
        <f>SUMIFS('2_stopień'!$V$8:$V$883,'2_stopień'!$R$8:$R$883,D51,'2_stopień'!$AA$8:$AA$883,"CKZ Legnica")</f>
        <v>0</v>
      </c>
      <c r="S51" s="16">
        <f>SUMIFS('2_stopień'!$U$8:$U$883,'2_stopień'!$R$8:$R$883,D51,'2_stopień'!$AA$8:$AA$883,"CKZ Oleśnica")</f>
        <v>0</v>
      </c>
      <c r="T51" s="16">
        <f>SUMIFS('2_stopień'!$V$8:$V$883,'2_stopień'!$R$8:$R$883,D51,'2_stopień'!$AA$8:$AA$883,"CKZ Oleśnica")</f>
        <v>0</v>
      </c>
      <c r="U51" s="16">
        <f>SUMIFS('2_stopień'!$U$8:$U$883,'2_stopień'!$R$8:$R$883,D51,'2_stopień'!$AA$8:$AA$883,"CKZ Świdnica")</f>
        <v>0</v>
      </c>
      <c r="V51" s="16">
        <f>SUMIFS('2_stopień'!$V$8:$V$883,'2_stopień'!$R$8:$R$883,D51,'2_stopień'!$AA$8:$AA$883,"CKZ Świdnica")</f>
        <v>0</v>
      </c>
      <c r="W51" s="16">
        <f>SUMIFS('2_stopień'!$U$8:$U$883,'2_stopień'!$R$8:$R$883,D51,'2_stopień'!$AA$8:$AA$883,"CKZ Wołów")</f>
        <v>0</v>
      </c>
      <c r="X51" s="16">
        <f>SUMIFS('2_stopień'!$V$8:$V$883,'2_stopień'!$R$8:$R$883,D51,'2_stopień'!$AA$8:$AA$883,"CKZ Wołów")</f>
        <v>0</v>
      </c>
      <c r="Y51" s="16">
        <f>SUMIFS('2_stopień'!$U$8:$U$883,'2_stopień'!$R$8:$R$883,D51,'2_stopień'!$AA$8:$AA$883,"CKZ Ziębice")</f>
        <v>0</v>
      </c>
      <c r="Z51" s="16">
        <f>SUMIFS('2_stopień'!$V$8:$V$883,'2_stopień'!$R$8:$R$883,D51,'2_stopień'!$AA$8:$AA$883,"CKZ Ziębice")</f>
        <v>0</v>
      </c>
      <c r="AA51" s="16">
        <f>SUMIFS('2_stopień'!$U$8:$U$883,'2_stopień'!$R$8:$R$883,D51,'2_stopień'!$AA$8:$AA$883,"CKZ Dobrodzień")</f>
        <v>0</v>
      </c>
      <c r="AB51" s="16">
        <f>SUMIFS('2_stopień'!$V$8:$V$883,'2_stopień'!$R$8:$R$883,D51,'2_stopień'!$AA$8:$AA$883,"CKZ Dobrodzień")</f>
        <v>0</v>
      </c>
      <c r="AC51" s="16">
        <f>SUMIFS('2_stopień'!$U$8:$U$883,'2_stopień'!$R$8:$R$883,D51,'2_stopień'!$AA$8:$AA$883,"CKZ Kędzierzyn-Koźle")</f>
        <v>0</v>
      </c>
      <c r="AD51" s="16">
        <f>SUMIFS('2_stopień'!$V$8:$V$883,'2_stopień'!$R$8:$R$883,D51,'2_stopień'!$AA$8:$AA$883,"CKZ Kędzierzyn-Koźle")</f>
        <v>0</v>
      </c>
      <c r="AE51" s="16">
        <f>SUMIFS('2_stopień'!$U$8:$U$883,'2_stopień'!$R$8:$R$883,D51,'2_stopień'!$AA$8:$AA$883,"CKZ Dębica")</f>
        <v>0</v>
      </c>
      <c r="AF51" s="16">
        <f>SUMIFS('2_stopień'!$V$8:$V$883,'2_stopień'!$R$8:$R$883,D51,'2_stopień'!$AA$8:$AA$883,"CKZ Dębica")</f>
        <v>0</v>
      </c>
      <c r="AG51" s="16">
        <f>SUMIFS('2_stopień'!$U$8:$U$883,'2_stopień'!$R$8:$R$883,D51,'2_stopień'!$AA$8:$AA$883,"ZSET Rakowice Wielkie")</f>
        <v>0</v>
      </c>
      <c r="AH51" s="16">
        <f>SUMIFS('2_stopień'!$V$8:$V$883,'2_stopień'!$R$8:$R$883,D51,'2_stopień'!$AA$8:$AA$883,"ZSET Rakowice Wielkie")</f>
        <v>0</v>
      </c>
      <c r="AI51" s="16">
        <f>SUMIFS('2_stopień'!$U$8:$U$883,'2_stopień'!$R$8:$R$883,D51,'2_stopień'!$AA$8:$AA$883,"CKZ Krotoszyn")</f>
        <v>0</v>
      </c>
      <c r="AJ51" s="16">
        <f>SUMIFS('2_stopień'!$V$8:$V$883,'2_stopień'!$R$8:$R$883,D51,'2_stopień'!$AA$8:$AA$883,"CKZ Krotoszyn")</f>
        <v>0</v>
      </c>
      <c r="AK51" s="16">
        <f>SUMIFS('2_stopień'!$U$8:$U$883,'2_stopień'!$R$8:$R$883,D51,'2_stopień'!$AA$8:$AA$883,"CKZ Olkusz")</f>
        <v>0</v>
      </c>
      <c r="AL51" s="16">
        <f>SUMIFS('2_stopień'!$V$8:$V$883,'2_stopień'!$R$8:$R$883,D51,'2_stopień'!$AA$8:$AA$883,"CKZ Olkusz")</f>
        <v>0</v>
      </c>
      <c r="AM51" s="16">
        <f>SUMIFS('2_stopień'!$U$8:$U$883,'2_stopień'!$R$8:$R$883,D51,'2_stopień'!$AA$8:$AA$883,"CKZ Wschowa")</f>
        <v>1</v>
      </c>
      <c r="AN51" s="16">
        <f>SUMIFS('2_stopień'!$V$8:$V$883,'2_stopień'!$R$8:$R$883,D51,'2_stopień'!$AA$8:$AA$883,"CKZ Wschowa")</f>
        <v>0</v>
      </c>
      <c r="AO51" s="16">
        <f>SUMIFS('2_stopień'!$U$8:$U$883,'2_stopień'!$R$8:$R$883,D51,'2_stopień'!$AA$8:$AA$883,"CKZ Zielona Góra")</f>
        <v>0</v>
      </c>
      <c r="AP51" s="16">
        <f>SUMIFS('2_stopień'!$V$8:$V$883,'2_stopień'!$R$8:$R$883,D51,'2_stopień'!$AA$8:$AA$883,"CKZ Zielona Góra")</f>
        <v>0</v>
      </c>
      <c r="AQ51" s="16">
        <f>SUMIFS('2_stopień'!$U$8:$U$883,'2_stopień'!$R$8:$R$883,D51,'2_stopień'!$AA$8:$AA$883,"Rzemieślnicza Wałbrzych")</f>
        <v>0</v>
      </c>
      <c r="AR51" s="16">
        <f>SUMIFS('2_stopień'!$V$8:$V$883,'2_stopień'!$R$8:$R$883,D51,'2_stopień'!$AA$8:$AA$883,"Rzemieślnicza Wałbrzych")</f>
        <v>0</v>
      </c>
      <c r="AS51" s="16">
        <f>SUMIFS('2_stopień'!$U$8:$U$883,'2_stopień'!$R$8:$R$883,D51,'2_stopień'!$AA$8:$AA$883,"CKZ Mosina")</f>
        <v>0</v>
      </c>
      <c r="AT51" s="16">
        <f>SUMIFS('2_stopień'!$V$8:$V$883,'2_stopień'!$R$8:$R$883,D51,'2_stopień'!$AA$8:$AA$883,"CKZ Mosina")</f>
        <v>0</v>
      </c>
      <c r="AU51" s="16">
        <f>SUMIFS('2_stopień'!$U$8:$U$883,'2_stopień'!$R$8:$R$883,D51,'2_stopień'!$AA$8:$AA$883,"Cech Opole")</f>
        <v>0</v>
      </c>
      <c r="AV51" s="16">
        <f>SUMIFS('2_stopień'!$V$8:$V$883,'2_stopień'!$R$8:$R$883,D51,'2_stopień'!$AA$8:$AA$883,"Cech Opole")</f>
        <v>0</v>
      </c>
      <c r="AW51" s="16">
        <f>SUMIFS('2_stopień'!$U$8:$U$883,'2_stopień'!$R$8:$R$883,D51,'2_stopień'!$AA$8:$AA$883,"TOYOTA")</f>
        <v>0</v>
      </c>
      <c r="AX51" s="16">
        <f>SUMIFS('2_stopień'!$V$8:$V$883,'2_stopień'!$R$8:$R$883,D51,'2_stopień'!$AA$8:$AA$883,"TOYOTA")</f>
        <v>0</v>
      </c>
      <c r="AY51" s="16">
        <f>SUMIFS('2_stopień'!$U$8:$U$883,'2_stopień'!$R$8:$R$883,D51,'2_stopień'!$AA$8:$AA$883,"CKZ Wrocław")</f>
        <v>0</v>
      </c>
      <c r="AZ51" s="16">
        <f>SUMIFS('2_stopień'!$V$8:$V$883,'2_stopień'!$R$8:$R$883,D51,'2_stopień'!$AA$8:$AA$883,"CKZ Wrocław")</f>
        <v>0</v>
      </c>
      <c r="BA51" s="16">
        <f>SUMIFS('2_stopień'!$U$8:$U$883,'2_stopień'!$R$8:$R$883,D51,'2_stopień'!$AA$8:$AA$883,"CKZ Gliwice")</f>
        <v>0</v>
      </c>
      <c r="BB51" s="16">
        <f>SUMIFS('2_stopień'!$V$8:$V$883,'2_stopień'!$R$8:$R$883,D51,'2_stopień'!$AA$8:$AA$883,"CKZ Gliwice")</f>
        <v>0</v>
      </c>
      <c r="BC51" s="16">
        <f>SUMIFS('2_stopień'!$U$8:$U$883,'2_stopień'!$R$8:$R$883,D51,'2_stopień'!$AA$8:$AA$883,"CKZ Opole")</f>
        <v>0</v>
      </c>
      <c r="BD51" s="16">
        <f>SUMIFS('2_stopień'!$V$8:$V$883,'2_stopień'!$R$8:$R$883,D51,'2_stopień'!$AA$8:$AA$883,"CKZ Opole")</f>
        <v>0</v>
      </c>
      <c r="BE51" s="16">
        <f>SUMIFS('2_stopień'!$U$8:$U$883,'2_stopień'!$R$8:$R$883,D51,'2_stopień'!$AA$8:$AA$883,"CKZ Chojnów")</f>
        <v>0</v>
      </c>
      <c r="BF51" s="16">
        <f>SUMIFS('2_stopień'!$V$8:$V$883,'2_stopień'!$R$8:$R$883,D51,'2_stopień'!$AA$8:$AA$883,"CKZ Chojnów")</f>
        <v>0</v>
      </c>
      <c r="BG51" s="16">
        <f>SUMIFS('2_stopień'!$U$8:$U$883,'2_stopień'!$R$8:$R$883,D51,'2_stopień'!$AA$8:$AA$883,"CKZ Nowy Targ")</f>
        <v>0</v>
      </c>
      <c r="BH51" s="16">
        <f>SUMIFS('2_stopień'!$V$8:$V$883,'2_stopień'!$R$8:$R$883,D51,'2_stopień'!$AA$8:$AA$883,"CKZ Nowy Targ")</f>
        <v>0</v>
      </c>
      <c r="BI51" s="16">
        <f>SUMIFS('2_stopień'!$U$8:$U$883,'2_stopień'!$R$8:$R$883,D51,'2_stopień'!$AA$8:$AA$883,"CKZ Gniezno")</f>
        <v>0</v>
      </c>
      <c r="BJ51" s="16">
        <f>SUMIFS('2_stopień'!$V$8:$V$883,'2_stopień'!$R$8:$R$883,D51,'2_stopień'!$AA$8:$AA$883,"CKZ Gniezno")</f>
        <v>0</v>
      </c>
      <c r="BK51" s="16">
        <f>SUMIFS('2_stopień'!$U$8:$U$883,'2_stopień'!$R$8:$R$883,D51,'2_stopień'!$AA$8:$AA$883,"konsultacje szkoła")</f>
        <v>0</v>
      </c>
      <c r="BL51" s="222">
        <f t="shared" si="2"/>
        <v>1</v>
      </c>
      <c r="BM51" s="219">
        <f t="shared" si="3"/>
        <v>0</v>
      </c>
    </row>
    <row r="52" spans="2:65" hidden="1">
      <c r="B52" s="17" t="s">
        <v>514</v>
      </c>
      <c r="C52" s="18">
        <v>722101</v>
      </c>
      <c r="D52" s="18" t="s">
        <v>1015</v>
      </c>
      <c r="E52" s="17" t="s">
        <v>621</v>
      </c>
      <c r="F52" s="360">
        <f>SUMIF('2_stopień'!R$8:R$883,D52,'2_stopień'!U$8:U$885)</f>
        <v>0</v>
      </c>
      <c r="G52" s="16">
        <f>SUMIFS('2_stopień'!$U$8:$U$883,'2_stopień'!$R$8:$R$883,D52,'2_stopień'!$AA$8:$AA$883,"CKZ Bielawa")</f>
        <v>0</v>
      </c>
      <c r="H52" s="16">
        <f>SUMIFS('2_stopień'!$V$8:$V$883,'2_stopień'!$R$8:$R$883,D52,'2_stopień'!$AA$8:$AA$883,"CKZ Bielawa")</f>
        <v>0</v>
      </c>
      <c r="I52" s="16">
        <f>SUMIFS('2_stopień'!$U$8:$U$883,'2_stopień'!$R$8:$R$883,D52,'2_stopień'!$AA$8:$AA$883,"GCKZ Głogów")</f>
        <v>0</v>
      </c>
      <c r="J52" s="16">
        <f>SUMIFS('2_stopień'!$V$8:$V$883,'2_stopień'!$R$8:$R$883,D52,'2_stopień'!$AA$8:$AA$883,"GCKZ Głogów")</f>
        <v>0</v>
      </c>
      <c r="K52" s="16">
        <f>SUMIFS('2_stopień'!$U$8:$U$883,'2_stopień'!$R$8:$R$883,D52,'2_stopień'!$AA$8:$AA$883,"CKZ Jawor")</f>
        <v>0</v>
      </c>
      <c r="L52" s="16">
        <f>SUMIFS('2_stopień'!$V$8:$V$883,'2_stopień'!$R$8:$R$883,D52,'2_stopień'!$AA$8:$AA$883,"CKZ Jawor")</f>
        <v>0</v>
      </c>
      <c r="M52" s="16">
        <f>SUMIFS('2_stopień'!$U$8:$U$883,'2_stopień'!$R$8:$R$883,D52,'2_stopień'!$AA$8:$AA$883,"ZSM Głubczyce")</f>
        <v>0</v>
      </c>
      <c r="N52" s="16">
        <f>SUMIFS('2_stopień'!$V$8:$V$883,'2_stopień'!$R$8:$R$883,D52,'2_stopień'!$AA$8:$AA$883,"ZSM Głubczyce")</f>
        <v>0</v>
      </c>
      <c r="O52" s="16">
        <f>SUMIFS('2_stopień'!$U$8:$U$883,'2_stopień'!$R$8:$R$883,D52,'2_stopień'!$AA$8:$AA$883,"CKZ Kłodzko")</f>
        <v>0</v>
      </c>
      <c r="P52" s="16">
        <f>SUMIFS('2_stopień'!$V$8:$V$883,'2_stopień'!$R$8:$R$883,D52,'2_stopień'!$AA$8:$AA$883,"CKZ Kłodzko")</f>
        <v>0</v>
      </c>
      <c r="Q52" s="16">
        <f>SUMIFS('2_stopień'!$U$8:$U$883,'2_stopień'!$R$8:$R$883,D52,'2_stopień'!$AA$8:$AA$883,"CKZ Legnica")</f>
        <v>0</v>
      </c>
      <c r="R52" s="16">
        <f>SUMIFS('2_stopień'!$V$8:$V$883,'2_stopień'!$R$8:$R$883,D52,'2_stopień'!$AA$8:$AA$883,"CKZ Legnica")</f>
        <v>0</v>
      </c>
      <c r="S52" s="16">
        <f>SUMIFS('2_stopień'!$U$8:$U$883,'2_stopień'!$R$8:$R$883,D52,'2_stopień'!$AA$8:$AA$883,"CKZ Oleśnica")</f>
        <v>0</v>
      </c>
      <c r="T52" s="16">
        <f>SUMIFS('2_stopień'!$V$8:$V$883,'2_stopień'!$R$8:$R$883,D52,'2_stopień'!$AA$8:$AA$883,"CKZ Oleśnica")</f>
        <v>0</v>
      </c>
      <c r="U52" s="16">
        <f>SUMIFS('2_stopień'!$U$8:$U$883,'2_stopień'!$R$8:$R$883,D52,'2_stopień'!$AA$8:$AA$883,"CKZ Świdnica")</f>
        <v>0</v>
      </c>
      <c r="V52" s="16">
        <f>SUMIFS('2_stopień'!$V$8:$V$883,'2_stopień'!$R$8:$R$883,D52,'2_stopień'!$AA$8:$AA$883,"CKZ Świdnica")</f>
        <v>0</v>
      </c>
      <c r="W52" s="16">
        <f>SUMIFS('2_stopień'!$U$8:$U$883,'2_stopień'!$R$8:$R$883,D52,'2_stopień'!$AA$8:$AA$883,"CKZ Wołów")</f>
        <v>0</v>
      </c>
      <c r="X52" s="16">
        <f>SUMIFS('2_stopień'!$V$8:$V$883,'2_stopień'!$R$8:$R$883,D52,'2_stopień'!$AA$8:$AA$883,"CKZ Wołów")</f>
        <v>0</v>
      </c>
      <c r="Y52" s="16">
        <f>SUMIFS('2_stopień'!$U$8:$U$883,'2_stopień'!$R$8:$R$883,D52,'2_stopień'!$AA$8:$AA$883,"CKZ Ziębice")</f>
        <v>0</v>
      </c>
      <c r="Z52" s="16">
        <f>SUMIFS('2_stopień'!$V$8:$V$883,'2_stopień'!$R$8:$R$883,D52,'2_stopień'!$AA$8:$AA$883,"CKZ Ziębice")</f>
        <v>0</v>
      </c>
      <c r="AA52" s="16">
        <f>SUMIFS('2_stopień'!$U$8:$U$883,'2_stopień'!$R$8:$R$883,D52,'2_stopień'!$AA$8:$AA$883,"CKZ Dobrodzień")</f>
        <v>0</v>
      </c>
      <c r="AB52" s="16">
        <f>SUMIFS('2_stopień'!$V$8:$V$883,'2_stopień'!$R$8:$R$883,D52,'2_stopień'!$AA$8:$AA$883,"CKZ Dobrodzień")</f>
        <v>0</v>
      </c>
      <c r="AC52" s="16">
        <f>SUMIFS('2_stopień'!$U$8:$U$883,'2_stopień'!$R$8:$R$883,D52,'2_stopień'!$AA$8:$AA$883,"CKZ Kędzierzyn-Koźle")</f>
        <v>0</v>
      </c>
      <c r="AD52" s="16">
        <f>SUMIFS('2_stopień'!$V$8:$V$883,'2_stopień'!$R$8:$R$883,D52,'2_stopień'!$AA$8:$AA$883,"CKZ Kędzierzyn-Koźle")</f>
        <v>0</v>
      </c>
      <c r="AE52" s="16">
        <f>SUMIFS('2_stopień'!$U$8:$U$883,'2_stopień'!$R$8:$R$883,D52,'2_stopień'!$AA$8:$AA$883,"CKZ Dębica")</f>
        <v>0</v>
      </c>
      <c r="AF52" s="16">
        <f>SUMIFS('2_stopień'!$V$8:$V$883,'2_stopień'!$R$8:$R$883,D52,'2_stopień'!$AA$8:$AA$883,"CKZ Dębica")</f>
        <v>0</v>
      </c>
      <c r="AG52" s="16">
        <f>SUMIFS('2_stopień'!$U$8:$U$883,'2_stopień'!$R$8:$R$883,D52,'2_stopień'!$AA$8:$AA$883,"ZSET Rakowice Wielkie")</f>
        <v>0</v>
      </c>
      <c r="AH52" s="16">
        <f>SUMIFS('2_stopień'!$V$8:$V$883,'2_stopień'!$R$8:$R$883,D52,'2_stopień'!$AA$8:$AA$883,"ZSET Rakowice Wielkie")</f>
        <v>0</v>
      </c>
      <c r="AI52" s="16">
        <f>SUMIFS('2_stopień'!$U$8:$U$883,'2_stopień'!$R$8:$R$883,D52,'2_stopień'!$AA$8:$AA$883,"CKZ Krotoszyn")</f>
        <v>0</v>
      </c>
      <c r="AJ52" s="16">
        <f>SUMIFS('2_stopień'!$V$8:$V$883,'2_stopień'!$R$8:$R$883,D52,'2_stopień'!$AA$8:$AA$883,"CKZ Krotoszyn")</f>
        <v>0</v>
      </c>
      <c r="AK52" s="16">
        <f>SUMIFS('2_stopień'!$U$8:$U$883,'2_stopień'!$R$8:$R$883,D52,'2_stopień'!$AA$8:$AA$883,"CKZ Olkusz")</f>
        <v>0</v>
      </c>
      <c r="AL52" s="16">
        <f>SUMIFS('2_stopień'!$V$8:$V$883,'2_stopień'!$R$8:$R$883,D52,'2_stopień'!$AA$8:$AA$883,"CKZ Olkusz")</f>
        <v>0</v>
      </c>
      <c r="AM52" s="16">
        <f>SUMIFS('2_stopień'!$U$8:$U$883,'2_stopień'!$R$8:$R$883,D52,'2_stopień'!$AA$8:$AA$883,"CKZ Wschowa")</f>
        <v>0</v>
      </c>
      <c r="AN52" s="16">
        <f>SUMIFS('2_stopień'!$V$8:$V$883,'2_stopień'!$R$8:$R$883,D52,'2_stopień'!$AA$8:$AA$883,"CKZ Wschowa")</f>
        <v>0</v>
      </c>
      <c r="AO52" s="16">
        <f>SUMIFS('2_stopień'!$U$8:$U$883,'2_stopień'!$R$8:$R$883,D52,'2_stopień'!$AA$8:$AA$883,"CKZ Zielona Góra")</f>
        <v>0</v>
      </c>
      <c r="AP52" s="16">
        <f>SUMIFS('2_stopień'!$V$8:$V$883,'2_stopień'!$R$8:$R$883,D52,'2_stopień'!$AA$8:$AA$883,"CKZ Zielona Góra")</f>
        <v>0</v>
      </c>
      <c r="AQ52" s="16">
        <f>SUMIFS('2_stopień'!$U$8:$U$883,'2_stopień'!$R$8:$R$883,D52,'2_stopień'!$AA$8:$AA$883,"Rzemieślnicza Wałbrzych")</f>
        <v>0</v>
      </c>
      <c r="AR52" s="16">
        <f>SUMIFS('2_stopień'!$V$8:$V$883,'2_stopień'!$R$8:$R$883,D52,'2_stopień'!$AA$8:$AA$883,"Rzemieślnicza Wałbrzych")</f>
        <v>0</v>
      </c>
      <c r="AS52" s="16">
        <f>SUMIFS('2_stopień'!$U$8:$U$883,'2_stopień'!$R$8:$R$883,D52,'2_stopień'!$AA$8:$AA$883,"CKZ Mosina")</f>
        <v>0</v>
      </c>
      <c r="AT52" s="16">
        <f>SUMIFS('2_stopień'!$V$8:$V$883,'2_stopień'!$R$8:$R$883,D52,'2_stopień'!$AA$8:$AA$883,"CKZ Mosina")</f>
        <v>0</v>
      </c>
      <c r="AU52" s="16">
        <f>SUMIFS('2_stopień'!$U$8:$U$883,'2_stopień'!$R$8:$R$883,D52,'2_stopień'!$AA$8:$AA$883,"Cech Opole")</f>
        <v>0</v>
      </c>
      <c r="AV52" s="16">
        <f>SUMIFS('2_stopień'!$V$8:$V$883,'2_stopień'!$R$8:$R$883,D52,'2_stopień'!$AA$8:$AA$883,"Cech Opole")</f>
        <v>0</v>
      </c>
      <c r="AW52" s="16">
        <f>SUMIFS('2_stopień'!$U$8:$U$883,'2_stopień'!$R$8:$R$883,D52,'2_stopień'!$AA$8:$AA$883,"TOYOTA")</f>
        <v>0</v>
      </c>
      <c r="AX52" s="16">
        <f>SUMIFS('2_stopień'!$V$8:$V$883,'2_stopień'!$R$8:$R$883,D52,'2_stopień'!$AA$8:$AA$883,"TOYOTA")</f>
        <v>0</v>
      </c>
      <c r="AY52" s="16">
        <f>SUMIFS('2_stopień'!$U$8:$U$883,'2_stopień'!$R$8:$R$883,D52,'2_stopień'!$AA$8:$AA$883,"CKZ Wrocław")</f>
        <v>0</v>
      </c>
      <c r="AZ52" s="16">
        <f>SUMIFS('2_stopień'!$V$8:$V$883,'2_stopień'!$R$8:$R$883,D52,'2_stopień'!$AA$8:$AA$883,"CKZ Wrocław")</f>
        <v>0</v>
      </c>
      <c r="BA52" s="16">
        <f>SUMIFS('2_stopień'!$U$8:$U$883,'2_stopień'!$R$8:$R$883,D52,'2_stopień'!$AA$8:$AA$883,"CKZ Gliwice")</f>
        <v>0</v>
      </c>
      <c r="BB52" s="16">
        <f>SUMIFS('2_stopień'!$V$8:$V$883,'2_stopień'!$R$8:$R$883,D52,'2_stopień'!$AA$8:$AA$883,"CKZ Gliwice")</f>
        <v>0</v>
      </c>
      <c r="BC52" s="16">
        <f>SUMIFS('2_stopień'!$U$8:$U$883,'2_stopień'!$R$8:$R$883,D52,'2_stopień'!$AA$8:$AA$883,"CKZ Opole")</f>
        <v>0</v>
      </c>
      <c r="BD52" s="16">
        <f>SUMIFS('2_stopień'!$V$8:$V$883,'2_stopień'!$R$8:$R$883,D52,'2_stopień'!$AA$8:$AA$883,"CKZ Opole")</f>
        <v>0</v>
      </c>
      <c r="BE52" s="16">
        <f>SUMIFS('2_stopień'!$U$8:$U$883,'2_stopień'!$R$8:$R$883,D52,'2_stopień'!$AA$8:$AA$883,"CKZ Chojnów")</f>
        <v>0</v>
      </c>
      <c r="BF52" s="16">
        <f>SUMIFS('2_stopień'!$V$8:$V$883,'2_stopień'!$R$8:$R$883,D52,'2_stopień'!$AA$8:$AA$883,"CKZ Chojnów")</f>
        <v>0</v>
      </c>
      <c r="BG52" s="16">
        <f>SUMIFS('2_stopień'!$U$8:$U$883,'2_stopień'!$R$8:$R$883,D52,'2_stopień'!$AA$8:$AA$883,"CKZ Nowy Targ")</f>
        <v>0</v>
      </c>
      <c r="BH52" s="16">
        <f>SUMIFS('2_stopień'!$V$8:$V$883,'2_stopień'!$R$8:$R$883,D52,'2_stopień'!$AA$8:$AA$883,"CKZ Nowy Targ")</f>
        <v>0</v>
      </c>
      <c r="BI52" s="16">
        <f>SUMIFS('2_stopień'!$U$8:$U$883,'2_stopień'!$R$8:$R$883,D52,'2_stopień'!$AA$8:$AA$883,"CKZ Gniezno")</f>
        <v>0</v>
      </c>
      <c r="BJ52" s="16">
        <f>SUMIFS('2_stopień'!$V$8:$V$883,'2_stopień'!$R$8:$R$883,D52,'2_stopień'!$AA$8:$AA$883,"CKZ Gniezno")</f>
        <v>0</v>
      </c>
      <c r="BK52" s="16">
        <f>SUMIFS('2_stopień'!$U$8:$U$883,'2_stopień'!$R$8:$R$883,D52,'2_stopień'!$AA$8:$AA$883,"konsultacje szkoła")</f>
        <v>0</v>
      </c>
      <c r="BL52" s="222">
        <f t="shared" si="2"/>
        <v>0</v>
      </c>
      <c r="BM52" s="219">
        <f t="shared" si="3"/>
        <v>0</v>
      </c>
    </row>
    <row r="53" spans="2:65" ht="15.75" hidden="1" customHeight="1">
      <c r="B53" s="17" t="s">
        <v>515</v>
      </c>
      <c r="C53" s="18">
        <v>723310</v>
      </c>
      <c r="D53" s="18" t="s">
        <v>218</v>
      </c>
      <c r="E53" s="17" t="s">
        <v>622</v>
      </c>
      <c r="F53" s="360">
        <f>SUMIF('2_stopień'!R$8:R$883,D53,'2_stopień'!U$8:U$885)</f>
        <v>8</v>
      </c>
      <c r="G53" s="16">
        <f>SUMIFS('2_stopień'!$U$8:$U$883,'2_stopień'!$R$8:$R$883,D53,'2_stopień'!$AA$8:$AA$883,"CKZ Bielawa")</f>
        <v>0</v>
      </c>
      <c r="H53" s="16">
        <f>SUMIFS('2_stopień'!$V$8:$V$883,'2_stopień'!$R$8:$R$883,D53,'2_stopień'!$AA$8:$AA$883,"CKZ Bielawa")</f>
        <v>0</v>
      </c>
      <c r="I53" s="16">
        <f>SUMIFS('2_stopień'!$U$8:$U$883,'2_stopień'!$R$8:$R$883,D53,'2_stopień'!$AA$8:$AA$883,"GCKZ Głogów")</f>
        <v>0</v>
      </c>
      <c r="J53" s="16">
        <f>SUMIFS('2_stopień'!$V$8:$V$883,'2_stopień'!$R$8:$R$883,D53,'2_stopień'!$AA$8:$AA$883,"GCKZ Głogów")</f>
        <v>0</v>
      </c>
      <c r="K53" s="16">
        <f>SUMIFS('2_stopień'!$U$8:$U$883,'2_stopień'!$R$8:$R$883,D53,'2_stopień'!$AA$8:$AA$883,"CKZ Jawor")</f>
        <v>0</v>
      </c>
      <c r="L53" s="16">
        <f>SUMIFS('2_stopień'!$V$8:$V$883,'2_stopień'!$R$8:$R$883,D53,'2_stopień'!$AA$8:$AA$883,"CKZ Jawor")</f>
        <v>0</v>
      </c>
      <c r="M53" s="16">
        <f>SUMIFS('2_stopień'!$U$8:$U$883,'2_stopień'!$R$8:$R$883,D53,'2_stopień'!$AA$8:$AA$883,"ZSM Głubczyce")</f>
        <v>0</v>
      </c>
      <c r="N53" s="16">
        <f>SUMIFS('2_stopień'!$V$8:$V$883,'2_stopień'!$R$8:$R$883,D53,'2_stopień'!$AA$8:$AA$883,"ZSM Głubczyce")</f>
        <v>0</v>
      </c>
      <c r="O53" s="16">
        <f>SUMIFS('2_stopień'!$U$8:$U$883,'2_stopień'!$R$8:$R$883,D53,'2_stopień'!$AA$8:$AA$883,"CKZ Kłodzko")</f>
        <v>0</v>
      </c>
      <c r="P53" s="16">
        <f>SUMIFS('2_stopień'!$V$8:$V$883,'2_stopień'!$R$8:$R$883,D53,'2_stopień'!$AA$8:$AA$883,"CKZ Kłodzko")</f>
        <v>0</v>
      </c>
      <c r="Q53" s="16">
        <f>SUMIFS('2_stopień'!$U$8:$U$883,'2_stopień'!$R$8:$R$883,D53,'2_stopień'!$AA$8:$AA$883,"CKZ Legnica")</f>
        <v>0</v>
      </c>
      <c r="R53" s="16">
        <f>SUMIFS('2_stopień'!$V$8:$V$883,'2_stopień'!$R$8:$R$883,D53,'2_stopień'!$AA$8:$AA$883,"CKZ Legnica")</f>
        <v>0</v>
      </c>
      <c r="S53" s="16">
        <f>SUMIFS('2_stopień'!$U$8:$U$883,'2_stopień'!$R$8:$R$883,D53,'2_stopień'!$AA$8:$AA$883,"CKZ Oleśnica")</f>
        <v>0</v>
      </c>
      <c r="T53" s="16">
        <f>SUMIFS('2_stopień'!$V$8:$V$883,'2_stopień'!$R$8:$R$883,D53,'2_stopień'!$AA$8:$AA$883,"CKZ Oleśnica")</f>
        <v>0</v>
      </c>
      <c r="U53" s="16">
        <f>SUMIFS('2_stopień'!$U$8:$U$883,'2_stopień'!$R$8:$R$883,D53,'2_stopień'!$AA$8:$AA$883,"CKZ Świdnica")</f>
        <v>0</v>
      </c>
      <c r="V53" s="16">
        <f>SUMIFS('2_stopień'!$V$8:$V$883,'2_stopień'!$R$8:$R$883,D53,'2_stopień'!$AA$8:$AA$883,"CKZ Świdnica")</f>
        <v>0</v>
      </c>
      <c r="W53" s="16">
        <f>SUMIFS('2_stopień'!$U$8:$U$883,'2_stopień'!$R$8:$R$883,D53,'2_stopień'!$AA$8:$AA$883,"CKZ Wołów")</f>
        <v>0</v>
      </c>
      <c r="X53" s="16">
        <f>SUMIFS('2_stopień'!$V$8:$V$883,'2_stopień'!$R$8:$R$883,D53,'2_stopień'!$AA$8:$AA$883,"CKZ Wołów")</f>
        <v>0</v>
      </c>
      <c r="Y53" s="16">
        <f>SUMIFS('2_stopień'!$U$8:$U$883,'2_stopień'!$R$8:$R$883,D53,'2_stopień'!$AA$8:$AA$883,"CKZ Ziębice")</f>
        <v>0</v>
      </c>
      <c r="Z53" s="16">
        <f>SUMIFS('2_stopień'!$V$8:$V$883,'2_stopień'!$R$8:$R$883,D53,'2_stopień'!$AA$8:$AA$883,"CKZ Ziębice")</f>
        <v>0</v>
      </c>
      <c r="AA53" s="16">
        <f>SUMIFS('2_stopień'!$U$8:$U$883,'2_stopień'!$R$8:$R$883,D53,'2_stopień'!$AA$8:$AA$883,"CKZ Dobrodzień")</f>
        <v>0</v>
      </c>
      <c r="AB53" s="16">
        <f>SUMIFS('2_stopień'!$V$8:$V$883,'2_stopień'!$R$8:$R$883,D53,'2_stopień'!$AA$8:$AA$883,"CKZ Dobrodzień")</f>
        <v>0</v>
      </c>
      <c r="AC53" s="16">
        <f>SUMIFS('2_stopień'!$U$8:$U$883,'2_stopień'!$R$8:$R$883,D53,'2_stopień'!$AA$8:$AA$883,"CKZ Kędzierzyn-Koźle")</f>
        <v>0</v>
      </c>
      <c r="AD53" s="16">
        <f>SUMIFS('2_stopień'!$V$8:$V$883,'2_stopień'!$R$8:$R$883,D53,'2_stopień'!$AA$8:$AA$883,"CKZ Kędzierzyn-Koźle")</f>
        <v>0</v>
      </c>
      <c r="AE53" s="16">
        <f>SUMIFS('2_stopień'!$U$8:$U$883,'2_stopień'!$R$8:$R$883,D53,'2_stopień'!$AA$8:$AA$883,"CKZ Dębica")</f>
        <v>0</v>
      </c>
      <c r="AF53" s="16">
        <f>SUMIFS('2_stopień'!$V$8:$V$883,'2_stopień'!$R$8:$R$883,D53,'2_stopień'!$AA$8:$AA$883,"CKZ Dębica")</f>
        <v>0</v>
      </c>
      <c r="AG53" s="16">
        <f>SUMIFS('2_stopień'!$U$8:$U$883,'2_stopień'!$R$8:$R$883,D53,'2_stopień'!$AA$8:$AA$883,"ZSET Rakowice Wielkie")</f>
        <v>0</v>
      </c>
      <c r="AH53" s="16">
        <f>SUMIFS('2_stopień'!$V$8:$V$883,'2_stopień'!$R$8:$R$883,D53,'2_stopień'!$AA$8:$AA$883,"ZSET Rakowice Wielkie")</f>
        <v>0</v>
      </c>
      <c r="AI53" s="16">
        <f>SUMIFS('2_stopień'!$U$8:$U$883,'2_stopień'!$R$8:$R$883,D53,'2_stopień'!$AA$8:$AA$883,"CKZ Krotoszyn")</f>
        <v>0</v>
      </c>
      <c r="AJ53" s="16">
        <f>SUMIFS('2_stopień'!$V$8:$V$883,'2_stopień'!$R$8:$R$883,D53,'2_stopień'!$AA$8:$AA$883,"CKZ Krotoszyn")</f>
        <v>0</v>
      </c>
      <c r="AK53" s="16">
        <f>SUMIFS('2_stopień'!$U$8:$U$883,'2_stopień'!$R$8:$R$883,D53,'2_stopień'!$AA$8:$AA$883,"CKZ Olkusz")</f>
        <v>0</v>
      </c>
      <c r="AL53" s="16">
        <f>SUMIFS('2_stopień'!$V$8:$V$883,'2_stopień'!$R$8:$R$883,D53,'2_stopień'!$AA$8:$AA$883,"CKZ Olkusz")</f>
        <v>0</v>
      </c>
      <c r="AM53" s="16">
        <f>SUMIFS('2_stopień'!$U$8:$U$883,'2_stopień'!$R$8:$R$883,D53,'2_stopień'!$AA$8:$AA$883,"CKZ Wschowa")</f>
        <v>0</v>
      </c>
      <c r="AN53" s="16">
        <f>SUMIFS('2_stopień'!$V$8:$V$883,'2_stopień'!$R$8:$R$883,D53,'2_stopień'!$AA$8:$AA$883,"CKZ Wschowa")</f>
        <v>0</v>
      </c>
      <c r="AO53" s="16">
        <f>SUMIFS('2_stopień'!$U$8:$U$883,'2_stopień'!$R$8:$R$883,D53,'2_stopień'!$AA$8:$AA$883,"CKZ Zielona Góra")</f>
        <v>0</v>
      </c>
      <c r="AP53" s="16">
        <f>SUMIFS('2_stopień'!$V$8:$V$883,'2_stopień'!$R$8:$R$883,D53,'2_stopień'!$AA$8:$AA$883,"CKZ Zielona Góra")</f>
        <v>0</v>
      </c>
      <c r="AQ53" s="16">
        <f>SUMIFS('2_stopień'!$U$8:$U$883,'2_stopień'!$R$8:$R$883,D53,'2_stopień'!$AA$8:$AA$883,"Rzemieślnicza Wałbrzych")</f>
        <v>0</v>
      </c>
      <c r="AR53" s="16">
        <f>SUMIFS('2_stopień'!$V$8:$V$883,'2_stopień'!$R$8:$R$883,D53,'2_stopień'!$AA$8:$AA$883,"Rzemieślnicza Wałbrzych")</f>
        <v>0</v>
      </c>
      <c r="AS53" s="16">
        <f>SUMIFS('2_stopień'!$U$8:$U$883,'2_stopień'!$R$8:$R$883,D53,'2_stopień'!$AA$8:$AA$883,"CKZ Mosina")</f>
        <v>0</v>
      </c>
      <c r="AT53" s="16">
        <f>SUMIFS('2_stopień'!$V$8:$V$883,'2_stopień'!$R$8:$R$883,D53,'2_stopień'!$AA$8:$AA$883,"CKZ Mosina")</f>
        <v>0</v>
      </c>
      <c r="AU53" s="16">
        <f>SUMIFS('2_stopień'!$U$8:$U$883,'2_stopień'!$R$8:$R$883,D53,'2_stopień'!$AA$8:$AA$883,"Cech Opole")</f>
        <v>0</v>
      </c>
      <c r="AV53" s="16">
        <f>SUMIFS('2_stopień'!$V$8:$V$883,'2_stopień'!$R$8:$R$883,D53,'2_stopień'!$AA$8:$AA$883,"Cech Opole")</f>
        <v>0</v>
      </c>
      <c r="AW53" s="16">
        <f>SUMIFS('2_stopień'!$U$8:$U$883,'2_stopień'!$R$8:$R$883,D53,'2_stopień'!$AA$8:$AA$883,"TOYOTA")</f>
        <v>0</v>
      </c>
      <c r="AX53" s="16">
        <f>SUMIFS('2_stopień'!$V$8:$V$883,'2_stopień'!$R$8:$R$883,D53,'2_stopień'!$AA$8:$AA$883,"TOYOTA")</f>
        <v>0</v>
      </c>
      <c r="AY53" s="16">
        <f>SUMIFS('2_stopień'!$U$8:$U$883,'2_stopień'!$R$8:$R$883,D53,'2_stopień'!$AA$8:$AA$883,"CKZ Wrocław")</f>
        <v>0</v>
      </c>
      <c r="AZ53" s="16">
        <f>SUMIFS('2_stopień'!$V$8:$V$883,'2_stopień'!$R$8:$R$883,D53,'2_stopień'!$AA$8:$AA$883,"CKZ Wrocław")</f>
        <v>0</v>
      </c>
      <c r="BA53" s="16">
        <f>SUMIFS('2_stopień'!$U$8:$U$883,'2_stopień'!$R$8:$R$883,D53,'2_stopień'!$AA$8:$AA$883,"CKZ Gliwice")</f>
        <v>8</v>
      </c>
      <c r="BB53" s="16">
        <f>SUMIFS('2_stopień'!$V$8:$V$883,'2_stopień'!$R$8:$R$883,D53,'2_stopień'!$AA$8:$AA$883,"CKZ Gliwice")</f>
        <v>0</v>
      </c>
      <c r="BC53" s="16">
        <f>SUMIFS('2_stopień'!$U$8:$U$883,'2_stopień'!$R$8:$R$883,D53,'2_stopień'!$AA$8:$AA$883,"CKZ Opole")</f>
        <v>0</v>
      </c>
      <c r="BD53" s="16">
        <f>SUMIFS('2_stopień'!$V$8:$V$883,'2_stopień'!$R$8:$R$883,D53,'2_stopień'!$AA$8:$AA$883,"CKZ Opole")</f>
        <v>0</v>
      </c>
      <c r="BE53" s="16">
        <f>SUMIFS('2_stopień'!$U$8:$U$883,'2_stopień'!$R$8:$R$883,D53,'2_stopień'!$AA$8:$AA$883,"CKZ Chojnów")</f>
        <v>0</v>
      </c>
      <c r="BF53" s="16">
        <f>SUMIFS('2_stopień'!$V$8:$V$883,'2_stopień'!$R$8:$R$883,D53,'2_stopień'!$AA$8:$AA$883,"CKZ Chojnów")</f>
        <v>0</v>
      </c>
      <c r="BG53" s="16">
        <f>SUMIFS('2_stopień'!$U$8:$U$883,'2_stopień'!$R$8:$R$883,D53,'2_stopień'!$AA$8:$AA$883,"CKZ Nowy Targ")</f>
        <v>0</v>
      </c>
      <c r="BH53" s="16">
        <f>SUMIFS('2_stopień'!$V$8:$V$883,'2_stopień'!$R$8:$R$883,D53,'2_stopień'!$AA$8:$AA$883,"CKZ Nowy Targ")</f>
        <v>0</v>
      </c>
      <c r="BI53" s="16">
        <f>SUMIFS('2_stopień'!$U$8:$U$883,'2_stopień'!$R$8:$R$883,D53,'2_stopień'!$AA$8:$AA$883,"CKZ Gniezno")</f>
        <v>0</v>
      </c>
      <c r="BJ53" s="16">
        <f>SUMIFS('2_stopień'!$V$8:$V$883,'2_stopień'!$R$8:$R$883,D53,'2_stopień'!$AA$8:$AA$883,"CKZ Gniezno")</f>
        <v>0</v>
      </c>
      <c r="BK53" s="16">
        <f>SUMIFS('2_stopień'!$U$8:$U$883,'2_stopień'!$R$8:$R$883,D53,'2_stopień'!$AA$8:$AA$883,"konsultacje szkoła")</f>
        <v>0</v>
      </c>
      <c r="BL53" s="222">
        <f t="shared" si="2"/>
        <v>8</v>
      </c>
      <c r="BM53" s="219">
        <f t="shared" si="3"/>
        <v>0</v>
      </c>
    </row>
    <row r="54" spans="2:65" hidden="1">
      <c r="B54" s="17" t="s">
        <v>516</v>
      </c>
      <c r="C54" s="18">
        <v>712613</v>
      </c>
      <c r="D54" s="18" t="s">
        <v>1016</v>
      </c>
      <c r="E54" s="17" t="s">
        <v>623</v>
      </c>
      <c r="F54" s="360">
        <f>SUMIF('2_stopień'!R$8:R$883,D54,'2_stopień'!U$8:U$885)</f>
        <v>0</v>
      </c>
      <c r="G54" s="16">
        <f>SUMIFS('2_stopień'!$U$8:$U$883,'2_stopień'!$R$8:$R$883,D54,'2_stopień'!$AA$8:$AA$883,"CKZ Bielawa")</f>
        <v>0</v>
      </c>
      <c r="H54" s="16">
        <f>SUMIFS('2_stopień'!$V$8:$V$883,'2_stopień'!$R$8:$R$883,D54,'2_stopień'!$AA$8:$AA$883,"CKZ Bielawa")</f>
        <v>0</v>
      </c>
      <c r="I54" s="16">
        <f>SUMIFS('2_stopień'!$U$8:$U$883,'2_stopień'!$R$8:$R$883,D54,'2_stopień'!$AA$8:$AA$883,"GCKZ Głogów")</f>
        <v>0</v>
      </c>
      <c r="J54" s="16">
        <f>SUMIFS('2_stopień'!$V$8:$V$883,'2_stopień'!$R$8:$R$883,D54,'2_stopień'!$AA$8:$AA$883,"GCKZ Głogów")</f>
        <v>0</v>
      </c>
      <c r="K54" s="16">
        <f>SUMIFS('2_stopień'!$U$8:$U$883,'2_stopień'!$R$8:$R$883,D54,'2_stopień'!$AA$8:$AA$883,"CKZ Jawor")</f>
        <v>0</v>
      </c>
      <c r="L54" s="16">
        <f>SUMIFS('2_stopień'!$V$8:$V$883,'2_stopień'!$R$8:$R$883,D54,'2_stopień'!$AA$8:$AA$883,"CKZ Jawor")</f>
        <v>0</v>
      </c>
      <c r="M54" s="16">
        <f>SUMIFS('2_stopień'!$U$8:$U$883,'2_stopień'!$R$8:$R$883,D54,'2_stopień'!$AA$8:$AA$883,"ZSM Głubczyce")</f>
        <v>0</v>
      </c>
      <c r="N54" s="16">
        <f>SUMIFS('2_stopień'!$V$8:$V$883,'2_stopień'!$R$8:$R$883,D54,'2_stopień'!$AA$8:$AA$883,"ZSM Głubczyce")</f>
        <v>0</v>
      </c>
      <c r="O54" s="16">
        <f>SUMIFS('2_stopień'!$U$8:$U$883,'2_stopień'!$R$8:$R$883,D54,'2_stopień'!$AA$8:$AA$883,"CKZ Kłodzko")</f>
        <v>0</v>
      </c>
      <c r="P54" s="16">
        <f>SUMIFS('2_stopień'!$V$8:$V$883,'2_stopień'!$R$8:$R$883,D54,'2_stopień'!$AA$8:$AA$883,"CKZ Kłodzko")</f>
        <v>0</v>
      </c>
      <c r="Q54" s="16">
        <f>SUMIFS('2_stopień'!$U$8:$U$883,'2_stopień'!$R$8:$R$883,D54,'2_stopień'!$AA$8:$AA$883,"CKZ Legnica")</f>
        <v>0</v>
      </c>
      <c r="R54" s="16">
        <f>SUMIFS('2_stopień'!$V$8:$V$883,'2_stopień'!$R$8:$R$883,D54,'2_stopień'!$AA$8:$AA$883,"CKZ Legnica")</f>
        <v>0</v>
      </c>
      <c r="S54" s="16">
        <f>SUMIFS('2_stopień'!$U$8:$U$883,'2_stopień'!$R$8:$R$883,D54,'2_stopień'!$AA$8:$AA$883,"CKZ Oleśnica")</f>
        <v>0</v>
      </c>
      <c r="T54" s="16">
        <f>SUMIFS('2_stopień'!$V$8:$V$883,'2_stopień'!$R$8:$R$883,D54,'2_stopień'!$AA$8:$AA$883,"CKZ Oleśnica")</f>
        <v>0</v>
      </c>
      <c r="U54" s="16">
        <f>SUMIFS('2_stopień'!$U$8:$U$883,'2_stopień'!$R$8:$R$883,D54,'2_stopień'!$AA$8:$AA$883,"CKZ Świdnica")</f>
        <v>0</v>
      </c>
      <c r="V54" s="16">
        <f>SUMIFS('2_stopień'!$V$8:$V$883,'2_stopień'!$R$8:$R$883,D54,'2_stopień'!$AA$8:$AA$883,"CKZ Świdnica")</f>
        <v>0</v>
      </c>
      <c r="W54" s="16">
        <f>SUMIFS('2_stopień'!$U$8:$U$883,'2_stopień'!$R$8:$R$883,D54,'2_stopień'!$AA$8:$AA$883,"CKZ Wołów")</f>
        <v>0</v>
      </c>
      <c r="X54" s="16">
        <f>SUMIFS('2_stopień'!$V$8:$V$883,'2_stopień'!$R$8:$R$883,D54,'2_stopień'!$AA$8:$AA$883,"CKZ Wołów")</f>
        <v>0</v>
      </c>
      <c r="Y54" s="16">
        <f>SUMIFS('2_stopień'!$U$8:$U$883,'2_stopień'!$R$8:$R$883,D54,'2_stopień'!$AA$8:$AA$883,"CKZ Ziębice")</f>
        <v>0</v>
      </c>
      <c r="Z54" s="16">
        <f>SUMIFS('2_stopień'!$V$8:$V$883,'2_stopień'!$R$8:$R$883,D54,'2_stopień'!$AA$8:$AA$883,"CKZ Ziębice")</f>
        <v>0</v>
      </c>
      <c r="AA54" s="16">
        <f>SUMIFS('2_stopień'!$U$8:$U$883,'2_stopień'!$R$8:$R$883,D54,'2_stopień'!$AA$8:$AA$883,"CKZ Dobrodzień")</f>
        <v>0</v>
      </c>
      <c r="AB54" s="16">
        <f>SUMIFS('2_stopień'!$V$8:$V$883,'2_stopień'!$R$8:$R$883,D54,'2_stopień'!$AA$8:$AA$883,"CKZ Dobrodzień")</f>
        <v>0</v>
      </c>
      <c r="AC54" s="16">
        <f>SUMIFS('2_stopień'!$U$8:$U$883,'2_stopień'!$R$8:$R$883,D54,'2_stopień'!$AA$8:$AA$883,"CKZ Kędzierzyn-Koźle")</f>
        <v>0</v>
      </c>
      <c r="AD54" s="16">
        <f>SUMIFS('2_stopień'!$V$8:$V$883,'2_stopień'!$R$8:$R$883,D54,'2_stopień'!$AA$8:$AA$883,"CKZ Kędzierzyn-Koźle")</f>
        <v>0</v>
      </c>
      <c r="AE54" s="16">
        <f>SUMIFS('2_stopień'!$U$8:$U$883,'2_stopień'!$R$8:$R$883,D54,'2_stopień'!$AA$8:$AA$883,"CKZ Dębica")</f>
        <v>0</v>
      </c>
      <c r="AF54" s="16">
        <f>SUMIFS('2_stopień'!$V$8:$V$883,'2_stopień'!$R$8:$R$883,D54,'2_stopień'!$AA$8:$AA$883,"CKZ Dębica")</f>
        <v>0</v>
      </c>
      <c r="AG54" s="16">
        <f>SUMIFS('2_stopień'!$U$8:$U$883,'2_stopień'!$R$8:$R$883,D54,'2_stopień'!$AA$8:$AA$883,"ZSET Rakowice Wielkie")</f>
        <v>0</v>
      </c>
      <c r="AH54" s="16">
        <f>SUMIFS('2_stopień'!$V$8:$V$883,'2_stopień'!$R$8:$R$883,D54,'2_stopień'!$AA$8:$AA$883,"ZSET Rakowice Wielkie")</f>
        <v>0</v>
      </c>
      <c r="AI54" s="16">
        <f>SUMIFS('2_stopień'!$U$8:$U$883,'2_stopień'!$R$8:$R$883,D54,'2_stopień'!$AA$8:$AA$883,"CKZ Krotoszyn")</f>
        <v>0</v>
      </c>
      <c r="AJ54" s="16">
        <f>SUMIFS('2_stopień'!$V$8:$V$883,'2_stopień'!$R$8:$R$883,D54,'2_stopień'!$AA$8:$AA$883,"CKZ Krotoszyn")</f>
        <v>0</v>
      </c>
      <c r="AK54" s="16">
        <f>SUMIFS('2_stopień'!$U$8:$U$883,'2_stopień'!$R$8:$R$883,D54,'2_stopień'!$AA$8:$AA$883,"CKZ Olkusz")</f>
        <v>0</v>
      </c>
      <c r="AL54" s="16">
        <f>SUMIFS('2_stopień'!$V$8:$V$883,'2_stopień'!$R$8:$R$883,D54,'2_stopień'!$AA$8:$AA$883,"CKZ Olkusz")</f>
        <v>0</v>
      </c>
      <c r="AM54" s="16">
        <f>SUMIFS('2_stopień'!$U$8:$U$883,'2_stopień'!$R$8:$R$883,D54,'2_stopień'!$AA$8:$AA$883,"CKZ Wschowa")</f>
        <v>0</v>
      </c>
      <c r="AN54" s="16">
        <f>SUMIFS('2_stopień'!$V$8:$V$883,'2_stopień'!$R$8:$R$883,D54,'2_stopień'!$AA$8:$AA$883,"CKZ Wschowa")</f>
        <v>0</v>
      </c>
      <c r="AO54" s="16">
        <f>SUMIFS('2_stopień'!$U$8:$U$883,'2_stopień'!$R$8:$R$883,D54,'2_stopień'!$AA$8:$AA$883,"CKZ Zielona Góra")</f>
        <v>0</v>
      </c>
      <c r="AP54" s="16">
        <f>SUMIFS('2_stopień'!$V$8:$V$883,'2_stopień'!$R$8:$R$883,D54,'2_stopień'!$AA$8:$AA$883,"CKZ Zielona Góra")</f>
        <v>0</v>
      </c>
      <c r="AQ54" s="16">
        <f>SUMIFS('2_stopień'!$U$8:$U$883,'2_stopień'!$R$8:$R$883,D54,'2_stopień'!$AA$8:$AA$883,"Rzemieślnicza Wałbrzych")</f>
        <v>0</v>
      </c>
      <c r="AR54" s="16">
        <f>SUMIFS('2_stopień'!$V$8:$V$883,'2_stopień'!$R$8:$R$883,D54,'2_stopień'!$AA$8:$AA$883,"Rzemieślnicza Wałbrzych")</f>
        <v>0</v>
      </c>
      <c r="AS54" s="16">
        <f>SUMIFS('2_stopień'!$U$8:$U$883,'2_stopień'!$R$8:$R$883,D54,'2_stopień'!$AA$8:$AA$883,"CKZ Mosina")</f>
        <v>0</v>
      </c>
      <c r="AT54" s="16">
        <f>SUMIFS('2_stopień'!$V$8:$V$883,'2_stopień'!$R$8:$R$883,D54,'2_stopień'!$AA$8:$AA$883,"CKZ Mosina")</f>
        <v>0</v>
      </c>
      <c r="AU54" s="16">
        <f>SUMIFS('2_stopień'!$U$8:$U$883,'2_stopień'!$R$8:$R$883,D54,'2_stopień'!$AA$8:$AA$883,"Cech Opole")</f>
        <v>0</v>
      </c>
      <c r="AV54" s="16">
        <f>SUMIFS('2_stopień'!$V$8:$V$883,'2_stopień'!$R$8:$R$883,D54,'2_stopień'!$AA$8:$AA$883,"Cech Opole")</f>
        <v>0</v>
      </c>
      <c r="AW54" s="16">
        <f>SUMIFS('2_stopień'!$U$8:$U$883,'2_stopień'!$R$8:$R$883,D54,'2_stopień'!$AA$8:$AA$883,"TOYOTA")</f>
        <v>0</v>
      </c>
      <c r="AX54" s="16">
        <f>SUMIFS('2_stopień'!$V$8:$V$883,'2_stopień'!$R$8:$R$883,D54,'2_stopień'!$AA$8:$AA$883,"TOYOTA")</f>
        <v>0</v>
      </c>
      <c r="AY54" s="16">
        <f>SUMIFS('2_stopień'!$U$8:$U$883,'2_stopień'!$R$8:$R$883,D54,'2_stopień'!$AA$8:$AA$883,"CKZ Wrocław")</f>
        <v>0</v>
      </c>
      <c r="AZ54" s="16">
        <f>SUMIFS('2_stopień'!$V$8:$V$883,'2_stopień'!$R$8:$R$883,D54,'2_stopień'!$AA$8:$AA$883,"CKZ Wrocław")</f>
        <v>0</v>
      </c>
      <c r="BA54" s="16">
        <f>SUMIFS('2_stopień'!$U$8:$U$883,'2_stopień'!$R$8:$R$883,D54,'2_stopień'!$AA$8:$AA$883,"CKZ Gliwice")</f>
        <v>0</v>
      </c>
      <c r="BB54" s="16">
        <f>SUMIFS('2_stopień'!$V$8:$V$883,'2_stopień'!$R$8:$R$883,D54,'2_stopień'!$AA$8:$AA$883,"CKZ Gliwice")</f>
        <v>0</v>
      </c>
      <c r="BC54" s="16">
        <f>SUMIFS('2_stopień'!$U$8:$U$883,'2_stopień'!$R$8:$R$883,D54,'2_stopień'!$AA$8:$AA$883,"CKZ Opole")</f>
        <v>0</v>
      </c>
      <c r="BD54" s="16">
        <f>SUMIFS('2_stopień'!$V$8:$V$883,'2_stopień'!$R$8:$R$883,D54,'2_stopień'!$AA$8:$AA$883,"CKZ Opole")</f>
        <v>0</v>
      </c>
      <c r="BE54" s="16">
        <f>SUMIFS('2_stopień'!$U$8:$U$883,'2_stopień'!$R$8:$R$883,D54,'2_stopień'!$AA$8:$AA$883,"CKZ Chojnów")</f>
        <v>0</v>
      </c>
      <c r="BF54" s="16">
        <f>SUMIFS('2_stopień'!$V$8:$V$883,'2_stopień'!$R$8:$R$883,D54,'2_stopień'!$AA$8:$AA$883,"CKZ Chojnów")</f>
        <v>0</v>
      </c>
      <c r="BG54" s="16">
        <f>SUMIFS('2_stopień'!$U$8:$U$883,'2_stopień'!$R$8:$R$883,D54,'2_stopień'!$AA$8:$AA$883,"CKZ Nowy Targ")</f>
        <v>0</v>
      </c>
      <c r="BH54" s="16">
        <f>SUMIFS('2_stopień'!$V$8:$V$883,'2_stopień'!$R$8:$R$883,D54,'2_stopień'!$AA$8:$AA$883,"CKZ Nowy Targ")</f>
        <v>0</v>
      </c>
      <c r="BI54" s="16">
        <f>SUMIFS('2_stopień'!$U$8:$U$883,'2_stopień'!$R$8:$R$883,D54,'2_stopień'!$AA$8:$AA$883,"CKZ Gniezno")</f>
        <v>0</v>
      </c>
      <c r="BJ54" s="16">
        <f>SUMIFS('2_stopień'!$V$8:$V$883,'2_stopień'!$R$8:$R$883,D54,'2_stopień'!$AA$8:$AA$883,"CKZ Gniezno")</f>
        <v>0</v>
      </c>
      <c r="BK54" s="16">
        <f>SUMIFS('2_stopień'!$U$8:$U$883,'2_stopień'!$R$8:$R$883,D54,'2_stopień'!$AA$8:$AA$883,"konsultacje szkoła")</f>
        <v>0</v>
      </c>
      <c r="BL54" s="222">
        <f t="shared" si="2"/>
        <v>0</v>
      </c>
      <c r="BM54" s="219">
        <f t="shared" si="3"/>
        <v>0</v>
      </c>
    </row>
    <row r="55" spans="2:65" hidden="1">
      <c r="B55" s="17" t="s">
        <v>73</v>
      </c>
      <c r="C55" s="18">
        <v>722307</v>
      </c>
      <c r="D55" s="18" t="s">
        <v>74</v>
      </c>
      <c r="E55" s="17" t="s">
        <v>624</v>
      </c>
      <c r="F55" s="360">
        <f>SUMIF('2_stopień'!R$8:R$883,D55,'2_stopień'!U$8:U$885)</f>
        <v>100</v>
      </c>
      <c r="G55" s="16">
        <f>SUMIFS('2_stopień'!$U$8:$U$883,'2_stopień'!$R$8:$R$883,D55,'2_stopień'!$AA$8:$AA$883,"CKZ Bielawa")</f>
        <v>0</v>
      </c>
      <c r="H55" s="16">
        <f>SUMIFS('2_stopień'!$V$8:$V$883,'2_stopień'!$R$8:$R$883,D55,'2_stopień'!$AA$8:$AA$883,"CKZ Bielawa")</f>
        <v>0</v>
      </c>
      <c r="I55" s="16">
        <f>SUMIFS('2_stopień'!$U$8:$U$883,'2_stopień'!$R$8:$R$883,D55,'2_stopień'!$AA$8:$AA$883,"GCKZ Głogów")</f>
        <v>0</v>
      </c>
      <c r="J55" s="16">
        <f>SUMIFS('2_stopień'!$V$8:$V$883,'2_stopień'!$R$8:$R$883,D55,'2_stopień'!$AA$8:$AA$883,"GCKZ Głogów")</f>
        <v>0</v>
      </c>
      <c r="K55" s="16">
        <f>SUMIFS('2_stopień'!$U$8:$U$883,'2_stopień'!$R$8:$R$883,D55,'2_stopień'!$AA$8:$AA$883,"CKZ Jawor")</f>
        <v>0</v>
      </c>
      <c r="L55" s="16">
        <f>SUMIFS('2_stopień'!$V$8:$V$883,'2_stopień'!$R$8:$R$883,D55,'2_stopień'!$AA$8:$AA$883,"CKZ Jawor")</f>
        <v>0</v>
      </c>
      <c r="M55" s="16">
        <f>SUMIFS('2_stopień'!$U$8:$U$883,'2_stopień'!$R$8:$R$883,D55,'2_stopień'!$AA$8:$AA$883,"ZSM Głubczyce")</f>
        <v>0</v>
      </c>
      <c r="N55" s="16">
        <f>SUMIFS('2_stopień'!$V$8:$V$883,'2_stopień'!$R$8:$R$883,D55,'2_stopień'!$AA$8:$AA$883,"ZSM Głubczyce")</f>
        <v>0</v>
      </c>
      <c r="O55" s="16">
        <f>SUMIFS('2_stopień'!$U$8:$U$883,'2_stopień'!$R$8:$R$883,D55,'2_stopień'!$AA$8:$AA$883,"CKZ Kłodzko")</f>
        <v>0</v>
      </c>
      <c r="P55" s="16">
        <f>SUMIFS('2_stopień'!$V$8:$V$883,'2_stopień'!$R$8:$R$883,D55,'2_stopień'!$AA$8:$AA$883,"CKZ Kłodzko")</f>
        <v>0</v>
      </c>
      <c r="Q55" s="16">
        <f>SUMIFS('2_stopień'!$U$8:$U$883,'2_stopień'!$R$8:$R$883,D55,'2_stopień'!$AA$8:$AA$883,"CKZ Legnica")</f>
        <v>0</v>
      </c>
      <c r="R55" s="16">
        <f>SUMIFS('2_stopień'!$V$8:$V$883,'2_stopień'!$R$8:$R$883,D55,'2_stopień'!$AA$8:$AA$883,"CKZ Legnica")</f>
        <v>0</v>
      </c>
      <c r="S55" s="16">
        <f>SUMIFS('2_stopień'!$U$8:$U$883,'2_stopień'!$R$8:$R$883,D55,'2_stopień'!$AA$8:$AA$883,"CKZ Oleśnica")</f>
        <v>26</v>
      </c>
      <c r="T55" s="16">
        <f>SUMIFS('2_stopień'!$V$8:$V$883,'2_stopień'!$R$8:$R$883,D55,'2_stopień'!$AA$8:$AA$883,"CKZ Oleśnica")</f>
        <v>0</v>
      </c>
      <c r="U55" s="16">
        <f>SUMIFS('2_stopień'!$U$8:$U$883,'2_stopień'!$R$8:$R$883,D55,'2_stopień'!$AA$8:$AA$883,"CKZ Świdnica")</f>
        <v>57</v>
      </c>
      <c r="V55" s="16">
        <f>SUMIFS('2_stopień'!$V$8:$V$883,'2_stopień'!$R$8:$R$883,D55,'2_stopień'!$AA$8:$AA$883,"CKZ Świdnica")</f>
        <v>1</v>
      </c>
      <c r="W55" s="16">
        <f>SUMIFS('2_stopień'!$U$8:$U$883,'2_stopień'!$R$8:$R$883,D55,'2_stopień'!$AA$8:$AA$883,"CKZ Wołów")</f>
        <v>0</v>
      </c>
      <c r="X55" s="16">
        <f>SUMIFS('2_stopień'!$V$8:$V$883,'2_stopień'!$R$8:$R$883,D55,'2_stopień'!$AA$8:$AA$883,"CKZ Wołów")</f>
        <v>0</v>
      </c>
      <c r="Y55" s="16">
        <f>SUMIFS('2_stopień'!$U$8:$U$883,'2_stopień'!$R$8:$R$883,D55,'2_stopień'!$AA$8:$AA$883,"CKZ Ziębice")</f>
        <v>0</v>
      </c>
      <c r="Z55" s="16">
        <f>SUMIFS('2_stopień'!$V$8:$V$883,'2_stopień'!$R$8:$R$883,D55,'2_stopień'!$AA$8:$AA$883,"CKZ Ziębice")</f>
        <v>0</v>
      </c>
      <c r="AA55" s="16">
        <f>SUMIFS('2_stopień'!$U$8:$U$883,'2_stopień'!$R$8:$R$883,D55,'2_stopień'!$AA$8:$AA$883,"CKZ Dobrodzień")</f>
        <v>0</v>
      </c>
      <c r="AB55" s="16">
        <f>SUMIFS('2_stopień'!$V$8:$V$883,'2_stopień'!$R$8:$R$883,D55,'2_stopień'!$AA$8:$AA$883,"CKZ Dobrodzień")</f>
        <v>0</v>
      </c>
      <c r="AC55" s="16">
        <f>SUMIFS('2_stopień'!$U$8:$U$883,'2_stopień'!$R$8:$R$883,D55,'2_stopień'!$AA$8:$AA$883,"CKZ Kędzierzyn-Koźle")</f>
        <v>0</v>
      </c>
      <c r="AD55" s="16">
        <f>SUMIFS('2_stopień'!$V$8:$V$883,'2_stopień'!$R$8:$R$883,D55,'2_stopień'!$AA$8:$AA$883,"CKZ Kędzierzyn-Koźle")</f>
        <v>0</v>
      </c>
      <c r="AE55" s="16">
        <f>SUMIFS('2_stopień'!$U$8:$U$883,'2_stopień'!$R$8:$R$883,D55,'2_stopień'!$AA$8:$AA$883,"CKZ Dębica")</f>
        <v>0</v>
      </c>
      <c r="AF55" s="16">
        <f>SUMIFS('2_stopień'!$V$8:$V$883,'2_stopień'!$R$8:$R$883,D55,'2_stopień'!$AA$8:$AA$883,"CKZ Dębica")</f>
        <v>0</v>
      </c>
      <c r="AG55" s="16">
        <f>SUMIFS('2_stopień'!$U$8:$U$883,'2_stopień'!$R$8:$R$883,D55,'2_stopień'!$AA$8:$AA$883,"ZSET Rakowice Wielkie")</f>
        <v>0</v>
      </c>
      <c r="AH55" s="16">
        <f>SUMIFS('2_stopień'!$V$8:$V$883,'2_stopień'!$R$8:$R$883,D55,'2_stopień'!$AA$8:$AA$883,"ZSET Rakowice Wielkie")</f>
        <v>0</v>
      </c>
      <c r="AI55" s="16">
        <f>SUMIFS('2_stopień'!$U$8:$U$883,'2_stopień'!$R$8:$R$883,D55,'2_stopień'!$AA$8:$AA$883,"CKZ Krotoszyn")</f>
        <v>0</v>
      </c>
      <c r="AJ55" s="16">
        <f>SUMIFS('2_stopień'!$V$8:$V$883,'2_stopień'!$R$8:$R$883,D55,'2_stopień'!$AA$8:$AA$883,"CKZ Krotoszyn")</f>
        <v>0</v>
      </c>
      <c r="AK55" s="16">
        <f>SUMIFS('2_stopień'!$U$8:$U$883,'2_stopień'!$R$8:$R$883,D55,'2_stopień'!$AA$8:$AA$883,"CKZ Olkusz")</f>
        <v>0</v>
      </c>
      <c r="AL55" s="16">
        <f>SUMIFS('2_stopień'!$V$8:$V$883,'2_stopień'!$R$8:$R$883,D55,'2_stopień'!$AA$8:$AA$883,"CKZ Olkusz")</f>
        <v>0</v>
      </c>
      <c r="AM55" s="16">
        <f>SUMIFS('2_stopień'!$U$8:$U$883,'2_stopień'!$R$8:$R$883,D55,'2_stopień'!$AA$8:$AA$883,"CKZ Wschowa")</f>
        <v>6</v>
      </c>
      <c r="AN55" s="16">
        <f>SUMIFS('2_stopień'!$V$8:$V$883,'2_stopień'!$R$8:$R$883,D55,'2_stopień'!$AA$8:$AA$883,"CKZ Wschowa")</f>
        <v>0</v>
      </c>
      <c r="AO55" s="16">
        <f>SUMIFS('2_stopień'!$U$8:$U$883,'2_stopień'!$R$8:$R$883,D55,'2_stopień'!$AA$8:$AA$883,"CKZ Zielona Góra")</f>
        <v>0</v>
      </c>
      <c r="AP55" s="16">
        <f>SUMIFS('2_stopień'!$V$8:$V$883,'2_stopień'!$R$8:$R$883,D55,'2_stopień'!$AA$8:$AA$883,"CKZ Zielona Góra")</f>
        <v>0</v>
      </c>
      <c r="AQ55" s="16">
        <f>SUMIFS('2_stopień'!$U$8:$U$883,'2_stopień'!$R$8:$R$883,D55,'2_stopień'!$AA$8:$AA$883,"Rzemieślnicza Wałbrzych")</f>
        <v>0</v>
      </c>
      <c r="AR55" s="16">
        <f>SUMIFS('2_stopień'!$V$8:$V$883,'2_stopień'!$R$8:$R$883,D55,'2_stopień'!$AA$8:$AA$883,"Rzemieślnicza Wałbrzych")</f>
        <v>0</v>
      </c>
      <c r="AS55" s="16">
        <f>SUMIFS('2_stopień'!$U$8:$U$883,'2_stopień'!$R$8:$R$883,D55,'2_stopień'!$AA$8:$AA$883,"CKZ Mosina")</f>
        <v>0</v>
      </c>
      <c r="AT55" s="16">
        <f>SUMIFS('2_stopień'!$V$8:$V$883,'2_stopień'!$R$8:$R$883,D55,'2_stopień'!$AA$8:$AA$883,"CKZ Mosina")</f>
        <v>0</v>
      </c>
      <c r="AU55" s="16">
        <f>SUMIFS('2_stopień'!$U$8:$U$883,'2_stopień'!$R$8:$R$883,D55,'2_stopień'!$AA$8:$AA$883,"Cech Opole")</f>
        <v>0</v>
      </c>
      <c r="AV55" s="16">
        <f>SUMIFS('2_stopień'!$V$8:$V$883,'2_stopień'!$R$8:$R$883,D55,'2_stopień'!$AA$8:$AA$883,"Cech Opole")</f>
        <v>0</v>
      </c>
      <c r="AW55" s="16">
        <f>SUMIFS('2_stopień'!$U$8:$U$883,'2_stopień'!$R$8:$R$883,D55,'2_stopień'!$AA$8:$AA$883,"TOYOTA")</f>
        <v>11</v>
      </c>
      <c r="AX55" s="16">
        <f>SUMIFS('2_stopień'!$V$8:$V$883,'2_stopień'!$R$8:$R$883,D55,'2_stopień'!$AA$8:$AA$883,"TOYOTA")</f>
        <v>1</v>
      </c>
      <c r="AY55" s="16">
        <f>SUMIFS('2_stopień'!$U$8:$U$883,'2_stopień'!$R$8:$R$883,D55,'2_stopień'!$AA$8:$AA$883,"CKZ Wrocław")</f>
        <v>0</v>
      </c>
      <c r="AZ55" s="16">
        <f>SUMIFS('2_stopień'!$V$8:$V$883,'2_stopień'!$R$8:$R$883,D55,'2_stopień'!$AA$8:$AA$883,"CKZ Wrocław")</f>
        <v>0</v>
      </c>
      <c r="BA55" s="16">
        <f>SUMIFS('2_stopień'!$U$8:$U$883,'2_stopień'!$R$8:$R$883,D55,'2_stopień'!$AA$8:$AA$883,"CKZ Gliwice")</f>
        <v>0</v>
      </c>
      <c r="BB55" s="16">
        <f>SUMIFS('2_stopień'!$V$8:$V$883,'2_stopień'!$R$8:$R$883,D55,'2_stopień'!$AA$8:$AA$883,"CKZ Gliwice")</f>
        <v>0</v>
      </c>
      <c r="BC55" s="16">
        <f>SUMIFS('2_stopień'!$U$8:$U$883,'2_stopień'!$R$8:$R$883,D55,'2_stopień'!$AA$8:$AA$883,"CKZ Opole")</f>
        <v>0</v>
      </c>
      <c r="BD55" s="16">
        <f>SUMIFS('2_stopień'!$V$8:$V$883,'2_stopień'!$R$8:$R$883,D55,'2_stopień'!$AA$8:$AA$883,"CKZ Opole")</f>
        <v>0</v>
      </c>
      <c r="BE55" s="16">
        <f>SUMIFS('2_stopień'!$U$8:$U$883,'2_stopień'!$R$8:$R$883,D55,'2_stopień'!$AA$8:$AA$883,"CKZ Chojnów")</f>
        <v>0</v>
      </c>
      <c r="BF55" s="16">
        <f>SUMIFS('2_stopień'!$V$8:$V$883,'2_stopień'!$R$8:$R$883,D55,'2_stopień'!$AA$8:$AA$883,"CKZ Chojnów")</f>
        <v>0</v>
      </c>
      <c r="BG55" s="16">
        <f>SUMIFS('2_stopień'!$U$8:$U$883,'2_stopień'!$R$8:$R$883,D55,'2_stopień'!$AA$8:$AA$883,"CKZ Nowy Targ")</f>
        <v>0</v>
      </c>
      <c r="BH55" s="16">
        <f>SUMIFS('2_stopień'!$V$8:$V$883,'2_stopień'!$R$8:$R$883,D55,'2_stopień'!$AA$8:$AA$883,"CKZ Nowy Targ")</f>
        <v>0</v>
      </c>
      <c r="BI55" s="16">
        <f>SUMIFS('2_stopień'!$U$8:$U$883,'2_stopień'!$R$8:$R$883,D55,'2_stopień'!$AA$8:$AA$883,"CKZ Gniezno")</f>
        <v>0</v>
      </c>
      <c r="BJ55" s="16">
        <f>SUMIFS('2_stopień'!$V$8:$V$883,'2_stopień'!$R$8:$R$883,D55,'2_stopień'!$AA$8:$AA$883,"CKZ Gniezno")</f>
        <v>0</v>
      </c>
      <c r="BK55" s="16">
        <f>SUMIFS('2_stopień'!$U$8:$U$883,'2_stopień'!$R$8:$R$883,D55,'2_stopień'!$AA$8:$AA$883,"konsultacje szkoła")</f>
        <v>0</v>
      </c>
      <c r="BL55" s="222">
        <f t="shared" si="2"/>
        <v>100</v>
      </c>
      <c r="BM55" s="219">
        <f t="shared" si="3"/>
        <v>2</v>
      </c>
    </row>
    <row r="56" spans="2:65" hidden="1">
      <c r="B56" s="17" t="s">
        <v>517</v>
      </c>
      <c r="C56" s="18">
        <v>932916</v>
      </c>
      <c r="D56" s="18" t="s">
        <v>626</v>
      </c>
      <c r="E56" s="17" t="s">
        <v>625</v>
      </c>
      <c r="F56" s="360">
        <f>SUMIF('2_stopień'!R$8:R$883,D56,'2_stopień'!U$8:U$885)</f>
        <v>0</v>
      </c>
      <c r="G56" s="16">
        <f>SUMIFS('2_stopień'!$U$8:$U$883,'2_stopień'!$R$8:$R$883,D56,'2_stopień'!$AA$8:$AA$883,"CKZ Bielawa")</f>
        <v>0</v>
      </c>
      <c r="H56" s="16">
        <f>SUMIFS('2_stopień'!$V$8:$V$883,'2_stopień'!$R$8:$R$883,D56,'2_stopień'!$AA$8:$AA$883,"CKZ Bielawa")</f>
        <v>0</v>
      </c>
      <c r="I56" s="16">
        <f>SUMIFS('2_stopień'!$U$8:$U$883,'2_stopień'!$R$8:$R$883,D56,'2_stopień'!$AA$8:$AA$883,"GCKZ Głogów")</f>
        <v>0</v>
      </c>
      <c r="J56" s="16">
        <f>SUMIFS('2_stopień'!$V$8:$V$883,'2_stopień'!$R$8:$R$883,D56,'2_stopień'!$AA$8:$AA$883,"GCKZ Głogów")</f>
        <v>0</v>
      </c>
      <c r="K56" s="16">
        <f>SUMIFS('2_stopień'!$U$8:$U$883,'2_stopień'!$R$8:$R$883,D56,'2_stopień'!$AA$8:$AA$883,"CKZ Jawor")</f>
        <v>0</v>
      </c>
      <c r="L56" s="16">
        <f>SUMIFS('2_stopień'!$V$8:$V$883,'2_stopień'!$R$8:$R$883,D56,'2_stopień'!$AA$8:$AA$883,"CKZ Jawor")</f>
        <v>0</v>
      </c>
      <c r="M56" s="16">
        <f>SUMIFS('2_stopień'!$U$8:$U$883,'2_stopień'!$R$8:$R$883,D56,'2_stopień'!$AA$8:$AA$883,"ZSM Głubczyce")</f>
        <v>0</v>
      </c>
      <c r="N56" s="16">
        <f>SUMIFS('2_stopień'!$V$8:$V$883,'2_stopień'!$R$8:$R$883,D56,'2_stopień'!$AA$8:$AA$883,"ZSM Głubczyce")</f>
        <v>0</v>
      </c>
      <c r="O56" s="16">
        <f>SUMIFS('2_stopień'!$U$8:$U$883,'2_stopień'!$R$8:$R$883,D56,'2_stopień'!$AA$8:$AA$883,"CKZ Kłodzko")</f>
        <v>0</v>
      </c>
      <c r="P56" s="16">
        <f>SUMIFS('2_stopień'!$V$8:$V$883,'2_stopień'!$R$8:$R$883,D56,'2_stopień'!$AA$8:$AA$883,"CKZ Kłodzko")</f>
        <v>0</v>
      </c>
      <c r="Q56" s="16">
        <f>SUMIFS('2_stopień'!$U$8:$U$883,'2_stopień'!$R$8:$R$883,D56,'2_stopień'!$AA$8:$AA$883,"CKZ Legnica")</f>
        <v>0</v>
      </c>
      <c r="R56" s="16">
        <f>SUMIFS('2_stopień'!$V$8:$V$883,'2_stopień'!$R$8:$R$883,D56,'2_stopień'!$AA$8:$AA$883,"CKZ Legnica")</f>
        <v>0</v>
      </c>
      <c r="S56" s="16">
        <f>SUMIFS('2_stopień'!$U$8:$U$883,'2_stopień'!$R$8:$R$883,D56,'2_stopień'!$AA$8:$AA$883,"CKZ Oleśnica")</f>
        <v>0</v>
      </c>
      <c r="T56" s="16">
        <f>SUMIFS('2_stopień'!$V$8:$V$883,'2_stopień'!$R$8:$R$883,D56,'2_stopień'!$AA$8:$AA$883,"CKZ Oleśnica")</f>
        <v>0</v>
      </c>
      <c r="U56" s="16">
        <f>SUMIFS('2_stopień'!$U$8:$U$883,'2_stopień'!$R$8:$R$883,D56,'2_stopień'!$AA$8:$AA$883,"CKZ Świdnica")</f>
        <v>0</v>
      </c>
      <c r="V56" s="16">
        <f>SUMIFS('2_stopień'!$V$8:$V$883,'2_stopień'!$R$8:$R$883,D56,'2_stopień'!$AA$8:$AA$883,"CKZ Świdnica")</f>
        <v>0</v>
      </c>
      <c r="W56" s="16">
        <f>SUMIFS('2_stopień'!$U$8:$U$883,'2_stopień'!$R$8:$R$883,D56,'2_stopień'!$AA$8:$AA$883,"CKZ Wołów")</f>
        <v>0</v>
      </c>
      <c r="X56" s="16">
        <f>SUMIFS('2_stopień'!$V$8:$V$883,'2_stopień'!$R$8:$R$883,D56,'2_stopień'!$AA$8:$AA$883,"CKZ Wołów")</f>
        <v>0</v>
      </c>
      <c r="Y56" s="16">
        <f>SUMIFS('2_stopień'!$U$8:$U$883,'2_stopień'!$R$8:$R$883,D56,'2_stopień'!$AA$8:$AA$883,"CKZ Ziębice")</f>
        <v>0</v>
      </c>
      <c r="Z56" s="16">
        <f>SUMIFS('2_stopień'!$V$8:$V$883,'2_stopień'!$R$8:$R$883,D56,'2_stopień'!$AA$8:$AA$883,"CKZ Ziębice")</f>
        <v>0</v>
      </c>
      <c r="AA56" s="16">
        <f>SUMIFS('2_stopień'!$U$8:$U$883,'2_stopień'!$R$8:$R$883,D56,'2_stopień'!$AA$8:$AA$883,"CKZ Dobrodzień")</f>
        <v>0</v>
      </c>
      <c r="AB56" s="16">
        <f>SUMIFS('2_stopień'!$V$8:$V$883,'2_stopień'!$R$8:$R$883,D56,'2_stopień'!$AA$8:$AA$883,"CKZ Dobrodzień")</f>
        <v>0</v>
      </c>
      <c r="AC56" s="16">
        <f>SUMIFS('2_stopień'!$U$8:$U$883,'2_stopień'!$R$8:$R$883,D56,'2_stopień'!$AA$8:$AA$883,"CKZ Kędzierzyn-Koźle")</f>
        <v>0</v>
      </c>
      <c r="AD56" s="16">
        <f>SUMIFS('2_stopień'!$V$8:$V$883,'2_stopień'!$R$8:$R$883,D56,'2_stopień'!$AA$8:$AA$883,"CKZ Kędzierzyn-Koźle")</f>
        <v>0</v>
      </c>
      <c r="AE56" s="16">
        <f>SUMIFS('2_stopień'!$U$8:$U$883,'2_stopień'!$R$8:$R$883,D56,'2_stopień'!$AA$8:$AA$883,"CKZ Dębica")</f>
        <v>0</v>
      </c>
      <c r="AF56" s="16">
        <f>SUMIFS('2_stopień'!$V$8:$V$883,'2_stopień'!$R$8:$R$883,D56,'2_stopień'!$AA$8:$AA$883,"CKZ Dębica")</f>
        <v>0</v>
      </c>
      <c r="AG56" s="16">
        <f>SUMIFS('2_stopień'!$U$8:$U$883,'2_stopień'!$R$8:$R$883,D56,'2_stopień'!$AA$8:$AA$883,"ZSET Rakowice Wielkie")</f>
        <v>0</v>
      </c>
      <c r="AH56" s="16">
        <f>SUMIFS('2_stopień'!$V$8:$V$883,'2_stopień'!$R$8:$R$883,D56,'2_stopień'!$AA$8:$AA$883,"ZSET Rakowice Wielkie")</f>
        <v>0</v>
      </c>
      <c r="AI56" s="16">
        <f>SUMIFS('2_stopień'!$U$8:$U$883,'2_stopień'!$R$8:$R$883,D56,'2_stopień'!$AA$8:$AA$883,"CKZ Krotoszyn")</f>
        <v>0</v>
      </c>
      <c r="AJ56" s="16">
        <f>SUMIFS('2_stopień'!$V$8:$V$883,'2_stopień'!$R$8:$R$883,D56,'2_stopień'!$AA$8:$AA$883,"CKZ Krotoszyn")</f>
        <v>0</v>
      </c>
      <c r="AK56" s="16">
        <f>SUMIFS('2_stopień'!$U$8:$U$883,'2_stopień'!$R$8:$R$883,D56,'2_stopień'!$AA$8:$AA$883,"CKZ Olkusz")</f>
        <v>0</v>
      </c>
      <c r="AL56" s="16">
        <f>SUMIFS('2_stopień'!$V$8:$V$883,'2_stopień'!$R$8:$R$883,D56,'2_stopień'!$AA$8:$AA$883,"CKZ Olkusz")</f>
        <v>0</v>
      </c>
      <c r="AM56" s="16">
        <f>SUMIFS('2_stopień'!$U$8:$U$883,'2_stopień'!$R$8:$R$883,D56,'2_stopień'!$AA$8:$AA$883,"CKZ Wschowa")</f>
        <v>0</v>
      </c>
      <c r="AN56" s="16">
        <f>SUMIFS('2_stopień'!$V$8:$V$883,'2_stopień'!$R$8:$R$883,D56,'2_stopień'!$AA$8:$AA$883,"CKZ Wschowa")</f>
        <v>0</v>
      </c>
      <c r="AO56" s="16">
        <f>SUMIFS('2_stopień'!$U$8:$U$883,'2_stopień'!$R$8:$R$883,D56,'2_stopień'!$AA$8:$AA$883,"CKZ Zielona Góra")</f>
        <v>0</v>
      </c>
      <c r="AP56" s="16">
        <f>SUMIFS('2_stopień'!$V$8:$V$883,'2_stopień'!$R$8:$R$883,D56,'2_stopień'!$AA$8:$AA$883,"CKZ Zielona Góra")</f>
        <v>0</v>
      </c>
      <c r="AQ56" s="16">
        <f>SUMIFS('2_stopień'!$U$8:$U$883,'2_stopień'!$R$8:$R$883,D56,'2_stopień'!$AA$8:$AA$883,"Rzemieślnicza Wałbrzych")</f>
        <v>0</v>
      </c>
      <c r="AR56" s="16">
        <f>SUMIFS('2_stopień'!$V$8:$V$883,'2_stopień'!$R$8:$R$883,D56,'2_stopień'!$AA$8:$AA$883,"Rzemieślnicza Wałbrzych")</f>
        <v>0</v>
      </c>
      <c r="AS56" s="16">
        <f>SUMIFS('2_stopień'!$U$8:$U$883,'2_stopień'!$R$8:$R$883,D56,'2_stopień'!$AA$8:$AA$883,"CKZ Mosina")</f>
        <v>0</v>
      </c>
      <c r="AT56" s="16">
        <f>SUMIFS('2_stopień'!$V$8:$V$883,'2_stopień'!$R$8:$R$883,D56,'2_stopień'!$AA$8:$AA$883,"CKZ Mosina")</f>
        <v>0</v>
      </c>
      <c r="AU56" s="16">
        <f>SUMIFS('2_stopień'!$U$8:$U$883,'2_stopień'!$R$8:$R$883,D56,'2_stopień'!$AA$8:$AA$883,"Cech Opole")</f>
        <v>0</v>
      </c>
      <c r="AV56" s="16">
        <f>SUMIFS('2_stopień'!$V$8:$V$883,'2_stopień'!$R$8:$R$883,D56,'2_stopień'!$AA$8:$AA$883,"Cech Opole")</f>
        <v>0</v>
      </c>
      <c r="AW56" s="16">
        <f>SUMIFS('2_stopień'!$U$8:$U$883,'2_stopień'!$R$8:$R$883,D56,'2_stopień'!$AA$8:$AA$883,"TOYOTA")</f>
        <v>0</v>
      </c>
      <c r="AX56" s="16">
        <f>SUMIFS('2_stopień'!$V$8:$V$883,'2_stopień'!$R$8:$R$883,D56,'2_stopień'!$AA$8:$AA$883,"TOYOTA")</f>
        <v>0</v>
      </c>
      <c r="AY56" s="16">
        <f>SUMIFS('2_stopień'!$U$8:$U$883,'2_stopień'!$R$8:$R$883,D56,'2_stopień'!$AA$8:$AA$883,"CKZ Wrocław")</f>
        <v>0</v>
      </c>
      <c r="AZ56" s="16">
        <f>SUMIFS('2_stopień'!$V$8:$V$883,'2_stopień'!$R$8:$R$883,D56,'2_stopień'!$AA$8:$AA$883,"CKZ Wrocław")</f>
        <v>0</v>
      </c>
      <c r="BA56" s="16">
        <f>SUMIFS('2_stopień'!$U$8:$U$883,'2_stopień'!$R$8:$R$883,D56,'2_stopień'!$AA$8:$AA$883,"CKZ Gliwice")</f>
        <v>0</v>
      </c>
      <c r="BB56" s="16">
        <f>SUMIFS('2_stopień'!$V$8:$V$883,'2_stopień'!$R$8:$R$883,D56,'2_stopień'!$AA$8:$AA$883,"CKZ Gliwice")</f>
        <v>0</v>
      </c>
      <c r="BC56" s="16">
        <f>SUMIFS('2_stopień'!$U$8:$U$883,'2_stopień'!$R$8:$R$883,D56,'2_stopień'!$AA$8:$AA$883,"CKZ Opole")</f>
        <v>0</v>
      </c>
      <c r="BD56" s="16">
        <f>SUMIFS('2_stopień'!$V$8:$V$883,'2_stopień'!$R$8:$R$883,D56,'2_stopień'!$AA$8:$AA$883,"CKZ Opole")</f>
        <v>0</v>
      </c>
      <c r="BE56" s="16">
        <f>SUMIFS('2_stopień'!$U$8:$U$883,'2_stopień'!$R$8:$R$883,D56,'2_stopień'!$AA$8:$AA$883,"CKZ Chojnów")</f>
        <v>0</v>
      </c>
      <c r="BF56" s="16">
        <f>SUMIFS('2_stopień'!$V$8:$V$883,'2_stopień'!$R$8:$R$883,D56,'2_stopień'!$AA$8:$AA$883,"CKZ Chojnów")</f>
        <v>0</v>
      </c>
      <c r="BG56" s="16">
        <f>SUMIFS('2_stopień'!$U$8:$U$883,'2_stopień'!$R$8:$R$883,D56,'2_stopień'!$AA$8:$AA$883,"CKZ Nowy Targ")</f>
        <v>0</v>
      </c>
      <c r="BH56" s="16">
        <f>SUMIFS('2_stopień'!$V$8:$V$883,'2_stopień'!$R$8:$R$883,D56,'2_stopień'!$AA$8:$AA$883,"CKZ Nowy Targ")</f>
        <v>0</v>
      </c>
      <c r="BI56" s="16">
        <f>SUMIFS('2_stopień'!$U$8:$U$883,'2_stopień'!$R$8:$R$883,D56,'2_stopień'!$AA$8:$AA$883,"CKZ Gniezno")</f>
        <v>0</v>
      </c>
      <c r="BJ56" s="16">
        <f>SUMIFS('2_stopień'!$V$8:$V$883,'2_stopień'!$R$8:$R$883,D56,'2_stopień'!$AA$8:$AA$883,"CKZ Gniezno")</f>
        <v>0</v>
      </c>
      <c r="BK56" s="16">
        <f>SUMIFS('2_stopień'!$U$8:$U$883,'2_stopień'!$R$8:$R$883,D56,'2_stopień'!$AA$8:$AA$883,"konsultacje szkoła")</f>
        <v>0</v>
      </c>
      <c r="BL56" s="222">
        <f t="shared" si="2"/>
        <v>0</v>
      </c>
      <c r="BM56" s="219">
        <f t="shared" si="3"/>
        <v>0</v>
      </c>
    </row>
    <row r="57" spans="2:65" ht="16.5" hidden="1" customHeight="1">
      <c r="B57" s="17" t="s">
        <v>518</v>
      </c>
      <c r="C57" s="18">
        <v>932917</v>
      </c>
      <c r="D57" s="18" t="s">
        <v>628</v>
      </c>
      <c r="E57" s="17" t="s">
        <v>627</v>
      </c>
      <c r="F57" s="360">
        <f>SUMIF('2_stopień'!R$8:R$883,D57,'2_stopień'!U$8:U$885)</f>
        <v>0</v>
      </c>
      <c r="G57" s="16">
        <f>SUMIFS('2_stopień'!$U$8:$U$883,'2_stopień'!$R$8:$R$883,D57,'2_stopień'!$AA$8:$AA$883,"CKZ Bielawa")</f>
        <v>0</v>
      </c>
      <c r="H57" s="16">
        <f>SUMIFS('2_stopień'!$V$8:$V$883,'2_stopień'!$R$8:$R$883,D57,'2_stopień'!$AA$8:$AA$883,"CKZ Bielawa")</f>
        <v>0</v>
      </c>
      <c r="I57" s="16">
        <f>SUMIFS('2_stopień'!$U$8:$U$883,'2_stopień'!$R$8:$R$883,D57,'2_stopień'!$AA$8:$AA$883,"GCKZ Głogów")</f>
        <v>0</v>
      </c>
      <c r="J57" s="16">
        <f>SUMIFS('2_stopień'!$V$8:$V$883,'2_stopień'!$R$8:$R$883,D57,'2_stopień'!$AA$8:$AA$883,"GCKZ Głogów")</f>
        <v>0</v>
      </c>
      <c r="K57" s="16">
        <f>SUMIFS('2_stopień'!$U$8:$U$883,'2_stopień'!$R$8:$R$883,D57,'2_stopień'!$AA$8:$AA$883,"CKZ Jawor")</f>
        <v>0</v>
      </c>
      <c r="L57" s="16">
        <f>SUMIFS('2_stopień'!$V$8:$V$883,'2_stopień'!$R$8:$R$883,D57,'2_stopień'!$AA$8:$AA$883,"CKZ Jawor")</f>
        <v>0</v>
      </c>
      <c r="M57" s="16">
        <f>SUMIFS('2_stopień'!$U$8:$U$883,'2_stopień'!$R$8:$R$883,D57,'2_stopień'!$AA$8:$AA$883,"ZSM Głubczyce")</f>
        <v>0</v>
      </c>
      <c r="N57" s="16">
        <f>SUMIFS('2_stopień'!$V$8:$V$883,'2_stopień'!$R$8:$R$883,D57,'2_stopień'!$AA$8:$AA$883,"ZSM Głubczyce")</f>
        <v>0</v>
      </c>
      <c r="O57" s="16">
        <f>SUMIFS('2_stopień'!$U$8:$U$883,'2_stopień'!$R$8:$R$883,D57,'2_stopień'!$AA$8:$AA$883,"CKZ Kłodzko")</f>
        <v>0</v>
      </c>
      <c r="P57" s="16">
        <f>SUMIFS('2_stopień'!$V$8:$V$883,'2_stopień'!$R$8:$R$883,D57,'2_stopień'!$AA$8:$AA$883,"CKZ Kłodzko")</f>
        <v>0</v>
      </c>
      <c r="Q57" s="16">
        <f>SUMIFS('2_stopień'!$U$8:$U$883,'2_stopień'!$R$8:$R$883,D57,'2_stopień'!$AA$8:$AA$883,"CKZ Legnica")</f>
        <v>0</v>
      </c>
      <c r="R57" s="16">
        <f>SUMIFS('2_stopień'!$V$8:$V$883,'2_stopień'!$R$8:$R$883,D57,'2_stopień'!$AA$8:$AA$883,"CKZ Legnica")</f>
        <v>0</v>
      </c>
      <c r="S57" s="16">
        <f>SUMIFS('2_stopień'!$U$8:$U$883,'2_stopień'!$R$8:$R$883,D57,'2_stopień'!$AA$8:$AA$883,"CKZ Oleśnica")</f>
        <v>0</v>
      </c>
      <c r="T57" s="16">
        <f>SUMIFS('2_stopień'!$V$8:$V$883,'2_stopień'!$R$8:$R$883,D57,'2_stopień'!$AA$8:$AA$883,"CKZ Oleśnica")</f>
        <v>0</v>
      </c>
      <c r="U57" s="16">
        <f>SUMIFS('2_stopień'!$U$8:$U$883,'2_stopień'!$R$8:$R$883,D57,'2_stopień'!$AA$8:$AA$883,"CKZ Świdnica")</f>
        <v>0</v>
      </c>
      <c r="V57" s="16">
        <f>SUMIFS('2_stopień'!$V$8:$V$883,'2_stopień'!$R$8:$R$883,D57,'2_stopień'!$AA$8:$AA$883,"CKZ Świdnica")</f>
        <v>0</v>
      </c>
      <c r="W57" s="16">
        <f>SUMIFS('2_stopień'!$U$8:$U$883,'2_stopień'!$R$8:$R$883,D57,'2_stopień'!$AA$8:$AA$883,"CKZ Wołów")</f>
        <v>0</v>
      </c>
      <c r="X57" s="16">
        <f>SUMIFS('2_stopień'!$V$8:$V$883,'2_stopień'!$R$8:$R$883,D57,'2_stopień'!$AA$8:$AA$883,"CKZ Wołów")</f>
        <v>0</v>
      </c>
      <c r="Y57" s="16">
        <f>SUMIFS('2_stopień'!$U$8:$U$883,'2_stopień'!$R$8:$R$883,D57,'2_stopień'!$AA$8:$AA$883,"CKZ Ziębice")</f>
        <v>0</v>
      </c>
      <c r="Z57" s="16">
        <f>SUMIFS('2_stopień'!$V$8:$V$883,'2_stopień'!$R$8:$R$883,D57,'2_stopień'!$AA$8:$AA$883,"CKZ Ziębice")</f>
        <v>0</v>
      </c>
      <c r="AA57" s="16">
        <f>SUMIFS('2_stopień'!$U$8:$U$883,'2_stopień'!$R$8:$R$883,D57,'2_stopień'!$AA$8:$AA$883,"CKZ Dobrodzień")</f>
        <v>0</v>
      </c>
      <c r="AB57" s="16">
        <f>SUMIFS('2_stopień'!$V$8:$V$883,'2_stopień'!$R$8:$R$883,D57,'2_stopień'!$AA$8:$AA$883,"CKZ Dobrodzień")</f>
        <v>0</v>
      </c>
      <c r="AC57" s="16">
        <f>SUMIFS('2_stopień'!$U$8:$U$883,'2_stopień'!$R$8:$R$883,D57,'2_stopień'!$AA$8:$AA$883,"CKZ Kędzierzyn-Koźle")</f>
        <v>0</v>
      </c>
      <c r="AD57" s="16">
        <f>SUMIFS('2_stopień'!$V$8:$V$883,'2_stopień'!$R$8:$R$883,D57,'2_stopień'!$AA$8:$AA$883,"CKZ Kędzierzyn-Koźle")</f>
        <v>0</v>
      </c>
      <c r="AE57" s="16">
        <f>SUMIFS('2_stopień'!$U$8:$U$883,'2_stopień'!$R$8:$R$883,D57,'2_stopień'!$AA$8:$AA$883,"CKZ Dębica")</f>
        <v>0</v>
      </c>
      <c r="AF57" s="16">
        <f>SUMIFS('2_stopień'!$V$8:$V$883,'2_stopień'!$R$8:$R$883,D57,'2_stopień'!$AA$8:$AA$883,"CKZ Dębica")</f>
        <v>0</v>
      </c>
      <c r="AG57" s="16">
        <f>SUMIFS('2_stopień'!$U$8:$U$883,'2_stopień'!$R$8:$R$883,D57,'2_stopień'!$AA$8:$AA$883,"ZSET Rakowice Wielkie")</f>
        <v>0</v>
      </c>
      <c r="AH57" s="16">
        <f>SUMIFS('2_stopień'!$V$8:$V$883,'2_stopień'!$R$8:$R$883,D57,'2_stopień'!$AA$8:$AA$883,"ZSET Rakowice Wielkie")</f>
        <v>0</v>
      </c>
      <c r="AI57" s="16">
        <f>SUMIFS('2_stopień'!$U$8:$U$883,'2_stopień'!$R$8:$R$883,D57,'2_stopień'!$AA$8:$AA$883,"CKZ Krotoszyn")</f>
        <v>0</v>
      </c>
      <c r="AJ57" s="16">
        <f>SUMIFS('2_stopień'!$V$8:$V$883,'2_stopień'!$R$8:$R$883,D57,'2_stopień'!$AA$8:$AA$883,"CKZ Krotoszyn")</f>
        <v>0</v>
      </c>
      <c r="AK57" s="16">
        <f>SUMIFS('2_stopień'!$U$8:$U$883,'2_stopień'!$R$8:$R$883,D57,'2_stopień'!$AA$8:$AA$883,"CKZ Olkusz")</f>
        <v>0</v>
      </c>
      <c r="AL57" s="16">
        <f>SUMIFS('2_stopień'!$V$8:$V$883,'2_stopień'!$R$8:$R$883,D57,'2_stopień'!$AA$8:$AA$883,"CKZ Olkusz")</f>
        <v>0</v>
      </c>
      <c r="AM57" s="16">
        <f>SUMIFS('2_stopień'!$U$8:$U$883,'2_stopień'!$R$8:$R$883,D57,'2_stopień'!$AA$8:$AA$883,"CKZ Wschowa")</f>
        <v>0</v>
      </c>
      <c r="AN57" s="16">
        <f>SUMIFS('2_stopień'!$V$8:$V$883,'2_stopień'!$R$8:$R$883,D57,'2_stopień'!$AA$8:$AA$883,"CKZ Wschowa")</f>
        <v>0</v>
      </c>
      <c r="AO57" s="16">
        <f>SUMIFS('2_stopień'!$U$8:$U$883,'2_stopień'!$R$8:$R$883,D57,'2_stopień'!$AA$8:$AA$883,"CKZ Zielona Góra")</f>
        <v>0</v>
      </c>
      <c r="AP57" s="16">
        <f>SUMIFS('2_stopień'!$V$8:$V$883,'2_stopień'!$R$8:$R$883,D57,'2_stopień'!$AA$8:$AA$883,"CKZ Zielona Góra")</f>
        <v>0</v>
      </c>
      <c r="AQ57" s="16">
        <f>SUMIFS('2_stopień'!$U$8:$U$883,'2_stopień'!$R$8:$R$883,D57,'2_stopień'!$AA$8:$AA$883,"Rzemieślnicza Wałbrzych")</f>
        <v>0</v>
      </c>
      <c r="AR57" s="16">
        <f>SUMIFS('2_stopień'!$V$8:$V$883,'2_stopień'!$R$8:$R$883,D57,'2_stopień'!$AA$8:$AA$883,"Rzemieślnicza Wałbrzych")</f>
        <v>0</v>
      </c>
      <c r="AS57" s="16">
        <f>SUMIFS('2_stopień'!$U$8:$U$883,'2_stopień'!$R$8:$R$883,D57,'2_stopień'!$AA$8:$AA$883,"CKZ Mosina")</f>
        <v>0</v>
      </c>
      <c r="AT57" s="16">
        <f>SUMIFS('2_stopień'!$V$8:$V$883,'2_stopień'!$R$8:$R$883,D57,'2_stopień'!$AA$8:$AA$883,"CKZ Mosina")</f>
        <v>0</v>
      </c>
      <c r="AU57" s="16">
        <f>SUMIFS('2_stopień'!$U$8:$U$883,'2_stopień'!$R$8:$R$883,D57,'2_stopień'!$AA$8:$AA$883,"Cech Opole")</f>
        <v>0</v>
      </c>
      <c r="AV57" s="16">
        <f>SUMIFS('2_stopień'!$V$8:$V$883,'2_stopień'!$R$8:$R$883,D57,'2_stopień'!$AA$8:$AA$883,"Cech Opole")</f>
        <v>0</v>
      </c>
      <c r="AW57" s="16">
        <f>SUMIFS('2_stopień'!$U$8:$U$883,'2_stopień'!$R$8:$R$883,D57,'2_stopień'!$AA$8:$AA$883,"TOYOTA")</f>
        <v>0</v>
      </c>
      <c r="AX57" s="16">
        <f>SUMIFS('2_stopień'!$V$8:$V$883,'2_stopień'!$R$8:$R$883,D57,'2_stopień'!$AA$8:$AA$883,"TOYOTA")</f>
        <v>0</v>
      </c>
      <c r="AY57" s="16">
        <f>SUMIFS('2_stopień'!$U$8:$U$883,'2_stopień'!$R$8:$R$883,D57,'2_stopień'!$AA$8:$AA$883,"CKZ Wrocław")</f>
        <v>0</v>
      </c>
      <c r="AZ57" s="16">
        <f>SUMIFS('2_stopień'!$V$8:$V$883,'2_stopień'!$R$8:$R$883,D57,'2_stopień'!$AA$8:$AA$883,"CKZ Wrocław")</f>
        <v>0</v>
      </c>
      <c r="BA57" s="16">
        <f>SUMIFS('2_stopień'!$U$8:$U$883,'2_stopień'!$R$8:$R$883,D57,'2_stopień'!$AA$8:$AA$883,"CKZ Gliwice")</f>
        <v>0</v>
      </c>
      <c r="BB57" s="16">
        <f>SUMIFS('2_stopień'!$V$8:$V$883,'2_stopień'!$R$8:$R$883,D57,'2_stopień'!$AA$8:$AA$883,"CKZ Gliwice")</f>
        <v>0</v>
      </c>
      <c r="BC57" s="16">
        <f>SUMIFS('2_stopień'!$U$8:$U$883,'2_stopień'!$R$8:$R$883,D57,'2_stopień'!$AA$8:$AA$883,"CKZ Opole")</f>
        <v>0</v>
      </c>
      <c r="BD57" s="16">
        <f>SUMIFS('2_stopień'!$V$8:$V$883,'2_stopień'!$R$8:$R$883,D57,'2_stopień'!$AA$8:$AA$883,"CKZ Opole")</f>
        <v>0</v>
      </c>
      <c r="BE57" s="16">
        <f>SUMIFS('2_stopień'!$U$8:$U$883,'2_stopień'!$R$8:$R$883,D57,'2_stopień'!$AA$8:$AA$883,"CKZ Chojnów")</f>
        <v>0</v>
      </c>
      <c r="BF57" s="16">
        <f>SUMIFS('2_stopień'!$V$8:$V$883,'2_stopień'!$R$8:$R$883,D57,'2_stopień'!$AA$8:$AA$883,"CKZ Chojnów")</f>
        <v>0</v>
      </c>
      <c r="BG57" s="16">
        <f>SUMIFS('2_stopień'!$U$8:$U$883,'2_stopień'!$R$8:$R$883,D57,'2_stopień'!$AA$8:$AA$883,"CKZ Nowy Targ")</f>
        <v>0</v>
      </c>
      <c r="BH57" s="16">
        <f>SUMIFS('2_stopień'!$V$8:$V$883,'2_stopień'!$R$8:$R$883,D57,'2_stopień'!$AA$8:$AA$883,"CKZ Nowy Targ")</f>
        <v>0</v>
      </c>
      <c r="BI57" s="16">
        <f>SUMIFS('2_stopień'!$U$8:$U$883,'2_stopień'!$R$8:$R$883,D57,'2_stopień'!$AA$8:$AA$883,"CKZ Gniezno")</f>
        <v>0</v>
      </c>
      <c r="BJ57" s="16">
        <f>SUMIFS('2_stopień'!$V$8:$V$883,'2_stopień'!$R$8:$R$883,D57,'2_stopień'!$AA$8:$AA$883,"CKZ Gniezno")</f>
        <v>0</v>
      </c>
      <c r="BK57" s="16">
        <f>SUMIFS('2_stopień'!$U$8:$U$883,'2_stopień'!$R$8:$R$883,D57,'2_stopień'!$AA$8:$AA$883,"konsultacje szkoła")</f>
        <v>0</v>
      </c>
      <c r="BL57" s="222">
        <f t="shared" si="2"/>
        <v>0</v>
      </c>
      <c r="BM57" s="219">
        <f t="shared" si="3"/>
        <v>0</v>
      </c>
    </row>
    <row r="58" spans="2:65" hidden="1">
      <c r="B58" s="17" t="s">
        <v>177</v>
      </c>
      <c r="C58" s="18">
        <v>722204</v>
      </c>
      <c r="D58" s="18" t="s">
        <v>164</v>
      </c>
      <c r="E58" s="17" t="s">
        <v>676</v>
      </c>
      <c r="F58" s="360">
        <f>SUMIF('2_stopień'!R$8:R$883,D58,'2_stopień'!U$8:U$885)</f>
        <v>81</v>
      </c>
      <c r="G58" s="16">
        <f>SUMIFS('2_stopień'!$U$8:$U$883,'2_stopień'!$R$8:$R$883,D58,'2_stopień'!$AA$8:$AA$883,"CKZ Bielawa")</f>
        <v>0</v>
      </c>
      <c r="H58" s="16">
        <f>SUMIFS('2_stopień'!$V$8:$V$883,'2_stopień'!$R$8:$R$883,D58,'2_stopień'!$AA$8:$AA$883,"CKZ Bielawa")</f>
        <v>0</v>
      </c>
      <c r="I58" s="16">
        <f>SUMIFS('2_stopień'!$U$8:$U$883,'2_stopień'!$R$8:$R$883,D58,'2_stopień'!$AA$8:$AA$883,"GCKZ Głogów")</f>
        <v>0</v>
      </c>
      <c r="J58" s="16">
        <f>SUMIFS('2_stopień'!$V$8:$V$883,'2_stopień'!$R$8:$R$883,D58,'2_stopień'!$AA$8:$AA$883,"GCKZ Głogów")</f>
        <v>0</v>
      </c>
      <c r="K58" s="16">
        <f>SUMIFS('2_stopień'!$U$8:$U$883,'2_stopień'!$R$8:$R$883,D58,'2_stopień'!$AA$8:$AA$883,"CKZ Jawor")</f>
        <v>0</v>
      </c>
      <c r="L58" s="16">
        <f>SUMIFS('2_stopień'!$V$8:$V$883,'2_stopień'!$R$8:$R$883,D58,'2_stopień'!$AA$8:$AA$883,"CKZ Jawor")</f>
        <v>0</v>
      </c>
      <c r="M58" s="16">
        <f>SUMIFS('2_stopień'!$U$8:$U$883,'2_stopień'!$R$8:$R$883,D58,'2_stopień'!$AA$8:$AA$883,"ZSM Głubczyce")</f>
        <v>0</v>
      </c>
      <c r="N58" s="16">
        <f>SUMIFS('2_stopień'!$V$8:$V$883,'2_stopień'!$R$8:$R$883,D58,'2_stopień'!$AA$8:$AA$883,"ZSM Głubczyce")</f>
        <v>0</v>
      </c>
      <c r="O58" s="16">
        <f>SUMIFS('2_stopień'!$U$8:$U$883,'2_stopień'!$R$8:$R$883,D58,'2_stopień'!$AA$8:$AA$883,"CKZ Kłodzko")</f>
        <v>0</v>
      </c>
      <c r="P58" s="16">
        <f>SUMIFS('2_stopień'!$V$8:$V$883,'2_stopień'!$R$8:$R$883,D58,'2_stopień'!$AA$8:$AA$883,"CKZ Kłodzko")</f>
        <v>0</v>
      </c>
      <c r="Q58" s="16">
        <f>SUMIFS('2_stopień'!$U$8:$U$883,'2_stopień'!$R$8:$R$883,D58,'2_stopień'!$AA$8:$AA$883,"CKZ Legnica")</f>
        <v>0</v>
      </c>
      <c r="R58" s="16">
        <f>SUMIFS('2_stopień'!$V$8:$V$883,'2_stopień'!$R$8:$R$883,D58,'2_stopień'!$AA$8:$AA$883,"CKZ Legnica")</f>
        <v>0</v>
      </c>
      <c r="S58" s="16">
        <f>SUMIFS('2_stopień'!$U$8:$U$883,'2_stopień'!$R$8:$R$883,D58,'2_stopień'!$AA$8:$AA$883,"CKZ Oleśnica")</f>
        <v>0</v>
      </c>
      <c r="T58" s="16">
        <f>SUMIFS('2_stopień'!$V$8:$V$883,'2_stopień'!$R$8:$R$883,D58,'2_stopień'!$AA$8:$AA$883,"CKZ Oleśnica")</f>
        <v>0</v>
      </c>
      <c r="U58" s="16">
        <f>SUMIFS('2_stopień'!$U$8:$U$883,'2_stopień'!$R$8:$R$883,D58,'2_stopień'!$AA$8:$AA$883,"CKZ Świdnica")</f>
        <v>31</v>
      </c>
      <c r="V58" s="16">
        <f>SUMIFS('2_stopień'!$V$8:$V$883,'2_stopień'!$R$8:$R$883,D58,'2_stopień'!$AA$8:$AA$883,"CKZ Świdnica")</f>
        <v>0</v>
      </c>
      <c r="W58" s="16">
        <f>SUMIFS('2_stopień'!$U$8:$U$883,'2_stopień'!$R$8:$R$883,D58,'2_stopień'!$AA$8:$AA$883,"CKZ Wołów")</f>
        <v>27</v>
      </c>
      <c r="X58" s="16">
        <f>SUMIFS('2_stopień'!$V$8:$V$883,'2_stopień'!$R$8:$R$883,D58,'2_stopień'!$AA$8:$AA$883,"CKZ Wołów")</f>
        <v>0</v>
      </c>
      <c r="Y58" s="16">
        <f>SUMIFS('2_stopień'!$U$8:$U$883,'2_stopień'!$R$8:$R$883,D58,'2_stopień'!$AA$8:$AA$883,"CKZ Ziębice")</f>
        <v>0</v>
      </c>
      <c r="Z58" s="16">
        <f>SUMIFS('2_stopień'!$V$8:$V$883,'2_stopień'!$R$8:$R$883,D58,'2_stopień'!$AA$8:$AA$883,"CKZ Ziębice")</f>
        <v>0</v>
      </c>
      <c r="AA58" s="16">
        <f>SUMIFS('2_stopień'!$U$8:$U$883,'2_stopień'!$R$8:$R$883,D58,'2_stopień'!$AA$8:$AA$883,"CKZ Dobrodzień")</f>
        <v>0</v>
      </c>
      <c r="AB58" s="16">
        <f>SUMIFS('2_stopień'!$V$8:$V$883,'2_stopień'!$R$8:$R$883,D58,'2_stopień'!$AA$8:$AA$883,"CKZ Dobrodzień")</f>
        <v>0</v>
      </c>
      <c r="AC58" s="16">
        <f>SUMIFS('2_stopień'!$U$8:$U$883,'2_stopień'!$R$8:$R$883,D58,'2_stopień'!$AA$8:$AA$883,"CKZ Kędzierzyn-Koźle")</f>
        <v>0</v>
      </c>
      <c r="AD58" s="16">
        <f>SUMIFS('2_stopień'!$V$8:$V$883,'2_stopień'!$R$8:$R$883,D58,'2_stopień'!$AA$8:$AA$883,"CKZ Kędzierzyn-Koźle")</f>
        <v>0</v>
      </c>
      <c r="AE58" s="16">
        <f>SUMIFS('2_stopień'!$U$8:$U$883,'2_stopień'!$R$8:$R$883,D58,'2_stopień'!$AA$8:$AA$883,"CKZ Dębica")</f>
        <v>0</v>
      </c>
      <c r="AF58" s="16">
        <f>SUMIFS('2_stopień'!$V$8:$V$883,'2_stopień'!$R$8:$R$883,D58,'2_stopień'!$AA$8:$AA$883,"CKZ Dębica")</f>
        <v>0</v>
      </c>
      <c r="AG58" s="16">
        <f>SUMIFS('2_stopień'!$U$8:$U$883,'2_stopień'!$R$8:$R$883,D58,'2_stopień'!$AA$8:$AA$883,"ZSET Rakowice Wielkie")</f>
        <v>0</v>
      </c>
      <c r="AH58" s="16">
        <f>SUMIFS('2_stopień'!$V$8:$V$883,'2_stopień'!$R$8:$R$883,D58,'2_stopień'!$AA$8:$AA$883,"ZSET Rakowice Wielkie")</f>
        <v>0</v>
      </c>
      <c r="AI58" s="16">
        <f>SUMIFS('2_stopień'!$U$8:$U$883,'2_stopień'!$R$8:$R$883,D58,'2_stopień'!$AA$8:$AA$883,"CKZ Krotoszyn")</f>
        <v>10</v>
      </c>
      <c r="AJ58" s="16">
        <f>SUMIFS('2_stopień'!$V$8:$V$883,'2_stopień'!$R$8:$R$883,D58,'2_stopień'!$AA$8:$AA$883,"CKZ Krotoszyn")</f>
        <v>0</v>
      </c>
      <c r="AK58" s="16">
        <f>SUMIFS('2_stopień'!$U$8:$U$883,'2_stopień'!$R$8:$R$883,D58,'2_stopień'!$AA$8:$AA$883,"CKZ Olkusz")</f>
        <v>0</v>
      </c>
      <c r="AL58" s="16">
        <f>SUMIFS('2_stopień'!$V$8:$V$883,'2_stopień'!$R$8:$R$883,D58,'2_stopień'!$AA$8:$AA$883,"CKZ Olkusz")</f>
        <v>0</v>
      </c>
      <c r="AM58" s="16">
        <f>SUMIFS('2_stopień'!$U$8:$U$883,'2_stopień'!$R$8:$R$883,D58,'2_stopień'!$AA$8:$AA$883,"CKZ Wschowa")</f>
        <v>13</v>
      </c>
      <c r="AN58" s="16">
        <f>SUMIFS('2_stopień'!$V$8:$V$883,'2_stopień'!$R$8:$R$883,D58,'2_stopień'!$AA$8:$AA$883,"CKZ Wschowa")</f>
        <v>0</v>
      </c>
      <c r="AO58" s="16">
        <f>SUMIFS('2_stopień'!$U$8:$U$883,'2_stopień'!$R$8:$R$883,D58,'2_stopień'!$AA$8:$AA$883,"CKZ Zielona Góra")</f>
        <v>0</v>
      </c>
      <c r="AP58" s="16">
        <f>SUMIFS('2_stopień'!$V$8:$V$883,'2_stopień'!$R$8:$R$883,D58,'2_stopień'!$AA$8:$AA$883,"CKZ Zielona Góra")</f>
        <v>0</v>
      </c>
      <c r="AQ58" s="16">
        <f>SUMIFS('2_stopień'!$U$8:$U$883,'2_stopień'!$R$8:$R$883,D58,'2_stopień'!$AA$8:$AA$883,"Rzemieślnicza Wałbrzych")</f>
        <v>0</v>
      </c>
      <c r="AR58" s="16">
        <f>SUMIFS('2_stopień'!$V$8:$V$883,'2_stopień'!$R$8:$R$883,D58,'2_stopień'!$AA$8:$AA$883,"Rzemieślnicza Wałbrzych")</f>
        <v>0</v>
      </c>
      <c r="AS58" s="16">
        <f>SUMIFS('2_stopień'!$U$8:$U$883,'2_stopień'!$R$8:$R$883,D58,'2_stopień'!$AA$8:$AA$883,"CKZ Mosina")</f>
        <v>0</v>
      </c>
      <c r="AT58" s="16">
        <f>SUMIFS('2_stopień'!$V$8:$V$883,'2_stopień'!$R$8:$R$883,D58,'2_stopień'!$AA$8:$AA$883,"CKZ Mosina")</f>
        <v>0</v>
      </c>
      <c r="AU58" s="16">
        <f>SUMIFS('2_stopień'!$U$8:$U$883,'2_stopień'!$R$8:$R$883,D58,'2_stopień'!$AA$8:$AA$883,"Cech Opole")</f>
        <v>0</v>
      </c>
      <c r="AV58" s="16">
        <f>SUMIFS('2_stopień'!$V$8:$V$883,'2_stopień'!$R$8:$R$883,D58,'2_stopień'!$AA$8:$AA$883,"Cech Opole")</f>
        <v>0</v>
      </c>
      <c r="AW58" s="16">
        <f>SUMIFS('2_stopień'!$U$8:$U$883,'2_stopień'!$R$8:$R$883,D58,'2_stopień'!$AA$8:$AA$883,"TOYOTA")</f>
        <v>0</v>
      </c>
      <c r="AX58" s="16">
        <f>SUMIFS('2_stopień'!$V$8:$V$883,'2_stopień'!$R$8:$R$883,D58,'2_stopień'!$AA$8:$AA$883,"TOYOTA")</f>
        <v>0</v>
      </c>
      <c r="AY58" s="16">
        <f>SUMIFS('2_stopień'!$U$8:$U$883,'2_stopień'!$R$8:$R$883,D58,'2_stopień'!$AA$8:$AA$883,"CKZ Wrocław")</f>
        <v>0</v>
      </c>
      <c r="AZ58" s="16">
        <f>SUMIFS('2_stopień'!$V$8:$V$883,'2_stopień'!$R$8:$R$883,D58,'2_stopień'!$AA$8:$AA$883,"CKZ Wrocław")</f>
        <v>0</v>
      </c>
      <c r="BA58" s="16">
        <f>SUMIFS('2_stopień'!$U$8:$U$883,'2_stopień'!$R$8:$R$883,D58,'2_stopień'!$AA$8:$AA$883,"CKZ Gliwice")</f>
        <v>0</v>
      </c>
      <c r="BB58" s="16">
        <f>SUMIFS('2_stopień'!$V$8:$V$883,'2_stopień'!$R$8:$R$883,D58,'2_stopień'!$AA$8:$AA$883,"CKZ Gliwice")</f>
        <v>0</v>
      </c>
      <c r="BC58" s="16">
        <f>SUMIFS('2_stopień'!$U$8:$U$883,'2_stopień'!$R$8:$R$883,D58,'2_stopień'!$AA$8:$AA$883,"CKZ Opole")</f>
        <v>0</v>
      </c>
      <c r="BD58" s="16">
        <f>SUMIFS('2_stopień'!$V$8:$V$883,'2_stopień'!$R$8:$R$883,D58,'2_stopień'!$AA$8:$AA$883,"CKZ Opole")</f>
        <v>0</v>
      </c>
      <c r="BE58" s="16">
        <f>SUMIFS('2_stopień'!$U$8:$U$883,'2_stopień'!$R$8:$R$883,D58,'2_stopień'!$AA$8:$AA$883,"CKZ Chojnów")</f>
        <v>0</v>
      </c>
      <c r="BF58" s="16">
        <f>SUMIFS('2_stopień'!$V$8:$V$883,'2_stopień'!$R$8:$R$883,D58,'2_stopień'!$AA$8:$AA$883,"CKZ Chojnów")</f>
        <v>0</v>
      </c>
      <c r="BG58" s="16">
        <f>SUMIFS('2_stopień'!$U$8:$U$883,'2_stopień'!$R$8:$R$883,D58,'2_stopień'!$AA$8:$AA$883,"CKZ Nowy Targ")</f>
        <v>0</v>
      </c>
      <c r="BH58" s="16">
        <f>SUMIFS('2_stopień'!$V$8:$V$883,'2_stopień'!$R$8:$R$883,D58,'2_stopień'!$AA$8:$AA$883,"CKZ Nowy Targ")</f>
        <v>0</v>
      </c>
      <c r="BI58" s="16">
        <f>SUMIFS('2_stopień'!$U$8:$U$883,'2_stopień'!$R$8:$R$883,D58,'2_stopień'!$AA$8:$AA$883,"CKZ Gniezno")</f>
        <v>0</v>
      </c>
      <c r="BJ58" s="16">
        <f>SUMIFS('2_stopień'!$V$8:$V$883,'2_stopień'!$R$8:$R$883,D58,'2_stopień'!$AA$8:$AA$883,"CKZ Gniezno")</f>
        <v>0</v>
      </c>
      <c r="BK58" s="16">
        <f>SUMIFS('2_stopień'!$U$8:$U$883,'2_stopień'!$R$8:$R$883,D58,'2_stopień'!$AA$8:$AA$883,"konsultacje szkoła")</f>
        <v>0</v>
      </c>
      <c r="BL58" s="222">
        <f t="shared" si="2"/>
        <v>81</v>
      </c>
      <c r="BM58" s="219">
        <f t="shared" si="3"/>
        <v>0</v>
      </c>
    </row>
    <row r="59" spans="2:65" hidden="1">
      <c r="B59" s="17" t="s">
        <v>519</v>
      </c>
      <c r="C59" s="18">
        <v>731103</v>
      </c>
      <c r="D59" s="18" t="s">
        <v>1017</v>
      </c>
      <c r="E59" s="17" t="s">
        <v>675</v>
      </c>
      <c r="F59" s="360">
        <f>SUMIF('2_stopień'!R$8:R$883,D59,'2_stopień'!U$8:U$885)</f>
        <v>2</v>
      </c>
      <c r="G59" s="16">
        <f>SUMIFS('2_stopień'!$U$8:$U$883,'2_stopień'!$R$8:$R$883,D59,'2_stopień'!$AA$8:$AA$883,"CKZ Bielawa")</f>
        <v>0</v>
      </c>
      <c r="H59" s="16">
        <f>SUMIFS('2_stopień'!$V$8:$V$883,'2_stopień'!$R$8:$R$883,D59,'2_stopień'!$AA$8:$AA$883,"CKZ Bielawa")</f>
        <v>0</v>
      </c>
      <c r="I59" s="16">
        <f>SUMIFS('2_stopień'!$U$8:$U$883,'2_stopień'!$R$8:$R$883,D59,'2_stopień'!$AA$8:$AA$883,"GCKZ Głogów")</f>
        <v>0</v>
      </c>
      <c r="J59" s="16">
        <f>SUMIFS('2_stopień'!$V$8:$V$883,'2_stopień'!$R$8:$R$883,D59,'2_stopień'!$AA$8:$AA$883,"GCKZ Głogów")</f>
        <v>0</v>
      </c>
      <c r="K59" s="16">
        <f>SUMIFS('2_stopień'!$U$8:$U$883,'2_stopień'!$R$8:$R$883,D59,'2_stopień'!$AA$8:$AA$883,"CKZ Jawor")</f>
        <v>0</v>
      </c>
      <c r="L59" s="16">
        <f>SUMIFS('2_stopień'!$V$8:$V$883,'2_stopień'!$R$8:$R$883,D59,'2_stopień'!$AA$8:$AA$883,"CKZ Jawor")</f>
        <v>0</v>
      </c>
      <c r="M59" s="16">
        <f>SUMIFS('2_stopień'!$U$8:$U$883,'2_stopień'!$R$8:$R$883,D59,'2_stopień'!$AA$8:$AA$883,"ZSM Głubczyce")</f>
        <v>0</v>
      </c>
      <c r="N59" s="16">
        <f>SUMIFS('2_stopień'!$V$8:$V$883,'2_stopień'!$R$8:$R$883,D59,'2_stopień'!$AA$8:$AA$883,"ZSM Głubczyce")</f>
        <v>0</v>
      </c>
      <c r="O59" s="16">
        <f>SUMIFS('2_stopień'!$U$8:$U$883,'2_stopień'!$R$8:$R$883,D59,'2_stopień'!$AA$8:$AA$883,"CKZ Kłodzko")</f>
        <v>0</v>
      </c>
      <c r="P59" s="16">
        <f>SUMIFS('2_stopień'!$V$8:$V$883,'2_stopień'!$R$8:$R$883,D59,'2_stopień'!$AA$8:$AA$883,"CKZ Kłodzko")</f>
        <v>0</v>
      </c>
      <c r="Q59" s="16">
        <f>SUMIFS('2_stopień'!$U$8:$U$883,'2_stopień'!$R$8:$R$883,D59,'2_stopień'!$AA$8:$AA$883,"CKZ Legnica")</f>
        <v>0</v>
      </c>
      <c r="R59" s="16">
        <f>SUMIFS('2_stopień'!$V$8:$V$883,'2_stopień'!$R$8:$R$883,D59,'2_stopień'!$AA$8:$AA$883,"CKZ Legnica")</f>
        <v>0</v>
      </c>
      <c r="S59" s="16">
        <f>SUMIFS('2_stopień'!$U$8:$U$883,'2_stopień'!$R$8:$R$883,D59,'2_stopień'!$AA$8:$AA$883,"CKZ Oleśnica")</f>
        <v>0</v>
      </c>
      <c r="T59" s="16">
        <f>SUMIFS('2_stopień'!$V$8:$V$883,'2_stopień'!$R$8:$R$883,D59,'2_stopień'!$AA$8:$AA$883,"CKZ Oleśnica")</f>
        <v>0</v>
      </c>
      <c r="U59" s="16">
        <f>SUMIFS('2_stopień'!$U$8:$U$883,'2_stopień'!$R$8:$R$883,D59,'2_stopień'!$AA$8:$AA$883,"CKZ Świdnica")</f>
        <v>0</v>
      </c>
      <c r="V59" s="16">
        <f>SUMIFS('2_stopień'!$V$8:$V$883,'2_stopień'!$R$8:$R$883,D59,'2_stopień'!$AA$8:$AA$883,"CKZ Świdnica")</f>
        <v>0</v>
      </c>
      <c r="W59" s="16">
        <f>SUMIFS('2_stopień'!$U$8:$U$883,'2_stopień'!$R$8:$R$883,D59,'2_stopień'!$AA$8:$AA$883,"CKZ Wołów")</f>
        <v>0</v>
      </c>
      <c r="X59" s="16">
        <f>SUMIFS('2_stopień'!$V$8:$V$883,'2_stopień'!$R$8:$R$883,D59,'2_stopień'!$AA$8:$AA$883,"CKZ Wołów")</f>
        <v>0</v>
      </c>
      <c r="Y59" s="16">
        <f>SUMIFS('2_stopień'!$U$8:$U$883,'2_stopień'!$R$8:$R$883,D59,'2_stopień'!$AA$8:$AA$883,"CKZ Ziębice")</f>
        <v>0</v>
      </c>
      <c r="Z59" s="16">
        <f>SUMIFS('2_stopień'!$V$8:$V$883,'2_stopień'!$R$8:$R$883,D59,'2_stopień'!$AA$8:$AA$883,"CKZ Ziębice")</f>
        <v>0</v>
      </c>
      <c r="AA59" s="16">
        <f>SUMIFS('2_stopień'!$U$8:$U$883,'2_stopień'!$R$8:$R$883,D59,'2_stopień'!$AA$8:$AA$883,"CKZ Dobrodzień")</f>
        <v>0</v>
      </c>
      <c r="AB59" s="16">
        <f>SUMIFS('2_stopień'!$V$8:$V$883,'2_stopień'!$R$8:$R$883,D59,'2_stopień'!$AA$8:$AA$883,"CKZ Dobrodzień")</f>
        <v>0</v>
      </c>
      <c r="AC59" s="16">
        <f>SUMIFS('2_stopień'!$U$8:$U$883,'2_stopień'!$R$8:$R$883,D59,'2_stopień'!$AA$8:$AA$883,"CKZ Kędzierzyn-Koźle")</f>
        <v>0</v>
      </c>
      <c r="AD59" s="16">
        <f>SUMIFS('2_stopień'!$V$8:$V$883,'2_stopień'!$R$8:$R$883,D59,'2_stopień'!$AA$8:$AA$883,"CKZ Kędzierzyn-Koźle")</f>
        <v>0</v>
      </c>
      <c r="AE59" s="16">
        <f>SUMIFS('2_stopień'!$U$8:$U$883,'2_stopień'!$R$8:$R$883,D59,'2_stopień'!$AA$8:$AA$883,"CKZ Dębica")</f>
        <v>0</v>
      </c>
      <c r="AF59" s="16">
        <f>SUMIFS('2_stopień'!$V$8:$V$883,'2_stopień'!$R$8:$R$883,D59,'2_stopień'!$AA$8:$AA$883,"CKZ Dębica")</f>
        <v>0</v>
      </c>
      <c r="AG59" s="16">
        <f>SUMIFS('2_stopień'!$U$8:$U$883,'2_stopień'!$R$8:$R$883,D59,'2_stopień'!$AA$8:$AA$883,"ZSET Rakowice Wielkie")</f>
        <v>0</v>
      </c>
      <c r="AH59" s="16">
        <f>SUMIFS('2_stopień'!$V$8:$V$883,'2_stopień'!$R$8:$R$883,D59,'2_stopień'!$AA$8:$AA$883,"ZSET Rakowice Wielkie")</f>
        <v>0</v>
      </c>
      <c r="AI59" s="16">
        <f>SUMIFS('2_stopień'!$U$8:$U$883,'2_stopień'!$R$8:$R$883,D59,'2_stopień'!$AA$8:$AA$883,"CKZ Krotoszyn")</f>
        <v>0</v>
      </c>
      <c r="AJ59" s="16">
        <f>SUMIFS('2_stopień'!$V$8:$V$883,'2_stopień'!$R$8:$R$883,D59,'2_stopień'!$AA$8:$AA$883,"CKZ Krotoszyn")</f>
        <v>0</v>
      </c>
      <c r="AK59" s="16">
        <f>SUMIFS('2_stopień'!$U$8:$U$883,'2_stopień'!$R$8:$R$883,D59,'2_stopień'!$AA$8:$AA$883,"CKZ Olkusz")</f>
        <v>0</v>
      </c>
      <c r="AL59" s="16">
        <f>SUMIFS('2_stopień'!$V$8:$V$883,'2_stopień'!$R$8:$R$883,D59,'2_stopień'!$AA$8:$AA$883,"CKZ Olkusz")</f>
        <v>0</v>
      </c>
      <c r="AM59" s="16">
        <f>SUMIFS('2_stopień'!$U$8:$U$883,'2_stopień'!$R$8:$R$883,D59,'2_stopień'!$AA$8:$AA$883,"CKZ Wschowa")</f>
        <v>2</v>
      </c>
      <c r="AN59" s="16">
        <f>SUMIFS('2_stopień'!$V$8:$V$883,'2_stopień'!$R$8:$R$883,D59,'2_stopień'!$AA$8:$AA$883,"CKZ Wschowa")</f>
        <v>0</v>
      </c>
      <c r="AO59" s="16">
        <f>SUMIFS('2_stopień'!$U$8:$U$883,'2_stopień'!$R$8:$R$883,D59,'2_stopień'!$AA$8:$AA$883,"CKZ Zielona Góra")</f>
        <v>0</v>
      </c>
      <c r="AP59" s="16">
        <f>SUMIFS('2_stopień'!$V$8:$V$883,'2_stopień'!$R$8:$R$883,D59,'2_stopień'!$AA$8:$AA$883,"CKZ Zielona Góra")</f>
        <v>0</v>
      </c>
      <c r="AQ59" s="16">
        <f>SUMIFS('2_stopień'!$U$8:$U$883,'2_stopień'!$R$8:$R$883,D59,'2_stopień'!$AA$8:$AA$883,"Rzemieślnicza Wałbrzych")</f>
        <v>0</v>
      </c>
      <c r="AR59" s="16">
        <f>SUMIFS('2_stopień'!$V$8:$V$883,'2_stopień'!$R$8:$R$883,D59,'2_stopień'!$AA$8:$AA$883,"Rzemieślnicza Wałbrzych")</f>
        <v>0</v>
      </c>
      <c r="AS59" s="16">
        <f>SUMIFS('2_stopień'!$U$8:$U$883,'2_stopień'!$R$8:$R$883,D59,'2_stopień'!$AA$8:$AA$883,"CKZ Mosina")</f>
        <v>0</v>
      </c>
      <c r="AT59" s="16">
        <f>SUMIFS('2_stopień'!$V$8:$V$883,'2_stopień'!$R$8:$R$883,D59,'2_stopień'!$AA$8:$AA$883,"CKZ Mosina")</f>
        <v>0</v>
      </c>
      <c r="AU59" s="16">
        <f>SUMIFS('2_stopień'!$U$8:$U$883,'2_stopień'!$R$8:$R$883,D59,'2_stopień'!$AA$8:$AA$883,"Cech Opole")</f>
        <v>0</v>
      </c>
      <c r="AV59" s="16">
        <f>SUMIFS('2_stopień'!$V$8:$V$883,'2_stopień'!$R$8:$R$883,D59,'2_stopień'!$AA$8:$AA$883,"Cech Opole")</f>
        <v>0</v>
      </c>
      <c r="AW59" s="16">
        <f>SUMIFS('2_stopień'!$U$8:$U$883,'2_stopień'!$R$8:$R$883,D59,'2_stopień'!$AA$8:$AA$883,"TOYOTA")</f>
        <v>0</v>
      </c>
      <c r="AX59" s="16">
        <f>SUMIFS('2_stopień'!$V$8:$V$883,'2_stopień'!$R$8:$R$883,D59,'2_stopień'!$AA$8:$AA$883,"TOYOTA")</f>
        <v>0</v>
      </c>
      <c r="AY59" s="16">
        <f>SUMIFS('2_stopień'!$U$8:$U$883,'2_stopień'!$R$8:$R$883,D59,'2_stopień'!$AA$8:$AA$883,"CKZ Wrocław")</f>
        <v>0</v>
      </c>
      <c r="AZ59" s="16">
        <f>SUMIFS('2_stopień'!$V$8:$V$883,'2_stopień'!$R$8:$R$883,D59,'2_stopień'!$AA$8:$AA$883,"CKZ Wrocław")</f>
        <v>0</v>
      </c>
      <c r="BA59" s="16">
        <f>SUMIFS('2_stopień'!$U$8:$U$883,'2_stopień'!$R$8:$R$883,D59,'2_stopień'!$AA$8:$AA$883,"CKZ Gliwice")</f>
        <v>0</v>
      </c>
      <c r="BB59" s="16">
        <f>SUMIFS('2_stopień'!$V$8:$V$883,'2_stopień'!$R$8:$R$883,D59,'2_stopień'!$AA$8:$AA$883,"CKZ Gliwice")</f>
        <v>0</v>
      </c>
      <c r="BC59" s="16">
        <f>SUMIFS('2_stopień'!$U$8:$U$883,'2_stopień'!$R$8:$R$883,D59,'2_stopień'!$AA$8:$AA$883,"CKZ Opole")</f>
        <v>0</v>
      </c>
      <c r="BD59" s="16">
        <f>SUMIFS('2_stopień'!$V$8:$V$883,'2_stopień'!$R$8:$R$883,D59,'2_stopień'!$AA$8:$AA$883,"CKZ Opole")</f>
        <v>0</v>
      </c>
      <c r="BE59" s="16">
        <f>SUMIFS('2_stopień'!$U$8:$U$883,'2_stopień'!$R$8:$R$883,D59,'2_stopień'!$AA$8:$AA$883,"CKZ Chojnów")</f>
        <v>0</v>
      </c>
      <c r="BF59" s="16">
        <f>SUMIFS('2_stopień'!$V$8:$V$883,'2_stopień'!$R$8:$R$883,D59,'2_stopień'!$AA$8:$AA$883,"CKZ Chojnów")</f>
        <v>0</v>
      </c>
      <c r="BG59" s="16">
        <f>SUMIFS('2_stopień'!$U$8:$U$883,'2_stopień'!$R$8:$R$883,D59,'2_stopień'!$AA$8:$AA$883,"CKZ Nowy Targ")</f>
        <v>0</v>
      </c>
      <c r="BH59" s="16">
        <f>SUMIFS('2_stopień'!$V$8:$V$883,'2_stopień'!$R$8:$R$883,D59,'2_stopień'!$AA$8:$AA$883,"CKZ Nowy Targ")</f>
        <v>0</v>
      </c>
      <c r="BI59" s="16">
        <f>SUMIFS('2_stopień'!$U$8:$U$883,'2_stopień'!$R$8:$R$883,D59,'2_stopień'!$AA$8:$AA$883,"CKZ Gniezno")</f>
        <v>0</v>
      </c>
      <c r="BJ59" s="16">
        <f>SUMIFS('2_stopień'!$V$8:$V$883,'2_stopień'!$R$8:$R$883,D59,'2_stopień'!$AA$8:$AA$883,"CKZ Gniezno")</f>
        <v>0</v>
      </c>
      <c r="BK59" s="16">
        <f>SUMIFS('2_stopień'!$U$8:$U$883,'2_stopień'!$R$8:$R$883,D59,'2_stopień'!$AA$8:$AA$883,"konsultacje szkoła")</f>
        <v>0</v>
      </c>
      <c r="BL59" s="222">
        <f t="shared" si="2"/>
        <v>2</v>
      </c>
      <c r="BM59" s="219">
        <f t="shared" si="3"/>
        <v>0</v>
      </c>
    </row>
    <row r="60" spans="2:65" hidden="1">
      <c r="B60" s="17" t="s">
        <v>520</v>
      </c>
      <c r="C60" s="18">
        <v>731104</v>
      </c>
      <c r="D60" s="18" t="s">
        <v>674</v>
      </c>
      <c r="E60" s="17" t="s">
        <v>673</v>
      </c>
      <c r="F60" s="360">
        <f>SUMIF('2_stopień'!R$8:R$883,D60,'2_stopień'!U$8:U$885)</f>
        <v>0</v>
      </c>
      <c r="G60" s="16">
        <f>SUMIFS('2_stopień'!$U$8:$U$883,'2_stopień'!$R$8:$R$883,D60,'2_stopień'!$AA$8:$AA$883,"CKZ Bielawa")</f>
        <v>0</v>
      </c>
      <c r="H60" s="16">
        <f>SUMIFS('2_stopień'!$V$8:$V$883,'2_stopień'!$R$8:$R$883,D60,'2_stopień'!$AA$8:$AA$883,"CKZ Bielawa")</f>
        <v>0</v>
      </c>
      <c r="I60" s="16">
        <f>SUMIFS('2_stopień'!$U$8:$U$883,'2_stopień'!$R$8:$R$883,D60,'2_stopień'!$AA$8:$AA$883,"GCKZ Głogów")</f>
        <v>0</v>
      </c>
      <c r="J60" s="16">
        <f>SUMIFS('2_stopień'!$V$8:$V$883,'2_stopień'!$R$8:$R$883,D60,'2_stopień'!$AA$8:$AA$883,"GCKZ Głogów")</f>
        <v>0</v>
      </c>
      <c r="K60" s="16">
        <f>SUMIFS('2_stopień'!$U$8:$U$883,'2_stopień'!$R$8:$R$883,D60,'2_stopień'!$AA$8:$AA$883,"CKZ Jawor")</f>
        <v>0</v>
      </c>
      <c r="L60" s="16">
        <f>SUMIFS('2_stopień'!$V$8:$V$883,'2_stopień'!$R$8:$R$883,D60,'2_stopień'!$AA$8:$AA$883,"CKZ Jawor")</f>
        <v>0</v>
      </c>
      <c r="M60" s="16">
        <f>SUMIFS('2_stopień'!$U$8:$U$883,'2_stopień'!$R$8:$R$883,D60,'2_stopień'!$AA$8:$AA$883,"ZSM Głubczyce")</f>
        <v>0</v>
      </c>
      <c r="N60" s="16">
        <f>SUMIFS('2_stopień'!$V$8:$V$883,'2_stopień'!$R$8:$R$883,D60,'2_stopień'!$AA$8:$AA$883,"ZSM Głubczyce")</f>
        <v>0</v>
      </c>
      <c r="O60" s="16">
        <f>SUMIFS('2_stopień'!$U$8:$U$883,'2_stopień'!$R$8:$R$883,D60,'2_stopień'!$AA$8:$AA$883,"CKZ Kłodzko")</f>
        <v>0</v>
      </c>
      <c r="P60" s="16">
        <f>SUMIFS('2_stopień'!$V$8:$V$883,'2_stopień'!$R$8:$R$883,D60,'2_stopień'!$AA$8:$AA$883,"CKZ Kłodzko")</f>
        <v>0</v>
      </c>
      <c r="Q60" s="16">
        <f>SUMIFS('2_stopień'!$U$8:$U$883,'2_stopień'!$R$8:$R$883,D60,'2_stopień'!$AA$8:$AA$883,"CKZ Legnica")</f>
        <v>0</v>
      </c>
      <c r="R60" s="16">
        <f>SUMIFS('2_stopień'!$V$8:$V$883,'2_stopień'!$R$8:$R$883,D60,'2_stopień'!$AA$8:$AA$883,"CKZ Legnica")</f>
        <v>0</v>
      </c>
      <c r="S60" s="16">
        <f>SUMIFS('2_stopień'!$U$8:$U$883,'2_stopień'!$R$8:$R$883,D60,'2_stopień'!$AA$8:$AA$883,"CKZ Oleśnica")</f>
        <v>0</v>
      </c>
      <c r="T60" s="16">
        <f>SUMIFS('2_stopień'!$V$8:$V$883,'2_stopień'!$R$8:$R$883,D60,'2_stopień'!$AA$8:$AA$883,"CKZ Oleśnica")</f>
        <v>0</v>
      </c>
      <c r="U60" s="16">
        <f>SUMIFS('2_stopień'!$U$8:$U$883,'2_stopień'!$R$8:$R$883,D60,'2_stopień'!$AA$8:$AA$883,"CKZ Świdnica")</f>
        <v>0</v>
      </c>
      <c r="V60" s="16">
        <f>SUMIFS('2_stopień'!$V$8:$V$883,'2_stopień'!$R$8:$R$883,D60,'2_stopień'!$AA$8:$AA$883,"CKZ Świdnica")</f>
        <v>0</v>
      </c>
      <c r="W60" s="16">
        <f>SUMIFS('2_stopień'!$U$8:$U$883,'2_stopień'!$R$8:$R$883,D60,'2_stopień'!$AA$8:$AA$883,"CKZ Wołów")</f>
        <v>0</v>
      </c>
      <c r="X60" s="16">
        <f>SUMIFS('2_stopień'!$V$8:$V$883,'2_stopień'!$R$8:$R$883,D60,'2_stopień'!$AA$8:$AA$883,"CKZ Wołów")</f>
        <v>0</v>
      </c>
      <c r="Y60" s="16">
        <f>SUMIFS('2_stopień'!$U$8:$U$883,'2_stopień'!$R$8:$R$883,D60,'2_stopień'!$AA$8:$AA$883,"CKZ Ziębice")</f>
        <v>0</v>
      </c>
      <c r="Z60" s="16">
        <f>SUMIFS('2_stopień'!$V$8:$V$883,'2_stopień'!$R$8:$R$883,D60,'2_stopień'!$AA$8:$AA$883,"CKZ Ziębice")</f>
        <v>0</v>
      </c>
      <c r="AA60" s="16">
        <f>SUMIFS('2_stopień'!$U$8:$U$883,'2_stopień'!$R$8:$R$883,D60,'2_stopień'!$AA$8:$AA$883,"CKZ Dobrodzień")</f>
        <v>0</v>
      </c>
      <c r="AB60" s="16">
        <f>SUMIFS('2_stopień'!$V$8:$V$883,'2_stopień'!$R$8:$R$883,D60,'2_stopień'!$AA$8:$AA$883,"CKZ Dobrodzień")</f>
        <v>0</v>
      </c>
      <c r="AC60" s="16">
        <f>SUMIFS('2_stopień'!$U$8:$U$883,'2_stopień'!$R$8:$R$883,D60,'2_stopień'!$AA$8:$AA$883,"CKZ Kędzierzyn-Koźle")</f>
        <v>0</v>
      </c>
      <c r="AD60" s="16">
        <f>SUMIFS('2_stopień'!$V$8:$V$883,'2_stopień'!$R$8:$R$883,D60,'2_stopień'!$AA$8:$AA$883,"CKZ Kędzierzyn-Koźle")</f>
        <v>0</v>
      </c>
      <c r="AE60" s="16">
        <f>SUMIFS('2_stopień'!$U$8:$U$883,'2_stopień'!$R$8:$R$883,D60,'2_stopień'!$AA$8:$AA$883,"CKZ Dębica")</f>
        <v>0</v>
      </c>
      <c r="AF60" s="16">
        <f>SUMIFS('2_stopień'!$V$8:$V$883,'2_stopień'!$R$8:$R$883,D60,'2_stopień'!$AA$8:$AA$883,"CKZ Dębica")</f>
        <v>0</v>
      </c>
      <c r="AG60" s="16">
        <f>SUMIFS('2_stopień'!$U$8:$U$883,'2_stopień'!$R$8:$R$883,D60,'2_stopień'!$AA$8:$AA$883,"ZSET Rakowice Wielkie")</f>
        <v>0</v>
      </c>
      <c r="AH60" s="16">
        <f>SUMIFS('2_stopień'!$V$8:$V$883,'2_stopień'!$R$8:$R$883,D60,'2_stopień'!$AA$8:$AA$883,"ZSET Rakowice Wielkie")</f>
        <v>0</v>
      </c>
      <c r="AI60" s="16">
        <f>SUMIFS('2_stopień'!$U$8:$U$883,'2_stopień'!$R$8:$R$883,D60,'2_stopień'!$AA$8:$AA$883,"CKZ Krotoszyn")</f>
        <v>0</v>
      </c>
      <c r="AJ60" s="16">
        <f>SUMIFS('2_stopień'!$V$8:$V$883,'2_stopień'!$R$8:$R$883,D60,'2_stopień'!$AA$8:$AA$883,"CKZ Krotoszyn")</f>
        <v>0</v>
      </c>
      <c r="AK60" s="16">
        <f>SUMIFS('2_stopień'!$U$8:$U$883,'2_stopień'!$R$8:$R$883,D60,'2_stopień'!$AA$8:$AA$883,"CKZ Olkusz")</f>
        <v>0</v>
      </c>
      <c r="AL60" s="16">
        <f>SUMIFS('2_stopień'!$V$8:$V$883,'2_stopień'!$R$8:$R$883,D60,'2_stopień'!$AA$8:$AA$883,"CKZ Olkusz")</f>
        <v>0</v>
      </c>
      <c r="AM60" s="16">
        <f>SUMIFS('2_stopień'!$U$8:$U$883,'2_stopień'!$R$8:$R$883,D60,'2_stopień'!$AA$8:$AA$883,"CKZ Wschowa")</f>
        <v>0</v>
      </c>
      <c r="AN60" s="16">
        <f>SUMIFS('2_stopień'!$V$8:$V$883,'2_stopień'!$R$8:$R$883,D60,'2_stopień'!$AA$8:$AA$883,"CKZ Wschowa")</f>
        <v>0</v>
      </c>
      <c r="AO60" s="16">
        <f>SUMIFS('2_stopień'!$U$8:$U$883,'2_stopień'!$R$8:$R$883,D60,'2_stopień'!$AA$8:$AA$883,"CKZ Zielona Góra")</f>
        <v>0</v>
      </c>
      <c r="AP60" s="16">
        <f>SUMIFS('2_stopień'!$V$8:$V$883,'2_stopień'!$R$8:$R$883,D60,'2_stopień'!$AA$8:$AA$883,"CKZ Zielona Góra")</f>
        <v>0</v>
      </c>
      <c r="AQ60" s="16">
        <f>SUMIFS('2_stopień'!$U$8:$U$883,'2_stopień'!$R$8:$R$883,D60,'2_stopień'!$AA$8:$AA$883,"Rzemieślnicza Wałbrzych")</f>
        <v>0</v>
      </c>
      <c r="AR60" s="16">
        <f>SUMIFS('2_stopień'!$V$8:$V$883,'2_stopień'!$R$8:$R$883,D60,'2_stopień'!$AA$8:$AA$883,"Rzemieślnicza Wałbrzych")</f>
        <v>0</v>
      </c>
      <c r="AS60" s="16">
        <f>SUMIFS('2_stopień'!$U$8:$U$883,'2_stopień'!$R$8:$R$883,D60,'2_stopień'!$AA$8:$AA$883,"CKZ Mosina")</f>
        <v>0</v>
      </c>
      <c r="AT60" s="16">
        <f>SUMIFS('2_stopień'!$V$8:$V$883,'2_stopień'!$R$8:$R$883,D60,'2_stopień'!$AA$8:$AA$883,"CKZ Mosina")</f>
        <v>0</v>
      </c>
      <c r="AU60" s="16">
        <f>SUMIFS('2_stopień'!$U$8:$U$883,'2_stopień'!$R$8:$R$883,D60,'2_stopień'!$AA$8:$AA$883,"Cech Opole")</f>
        <v>0</v>
      </c>
      <c r="AV60" s="16">
        <f>SUMIFS('2_stopień'!$V$8:$V$883,'2_stopień'!$R$8:$R$883,D60,'2_stopień'!$AA$8:$AA$883,"Cech Opole")</f>
        <v>0</v>
      </c>
      <c r="AW60" s="16">
        <f>SUMIFS('2_stopień'!$U$8:$U$883,'2_stopień'!$R$8:$R$883,D60,'2_stopień'!$AA$8:$AA$883,"TOYOTA")</f>
        <v>0</v>
      </c>
      <c r="AX60" s="16">
        <f>SUMIFS('2_stopień'!$V$8:$V$883,'2_stopień'!$R$8:$R$883,D60,'2_stopień'!$AA$8:$AA$883,"TOYOTA")</f>
        <v>0</v>
      </c>
      <c r="AY60" s="16">
        <f>SUMIFS('2_stopień'!$U$8:$U$883,'2_stopień'!$R$8:$R$883,D60,'2_stopień'!$AA$8:$AA$883,"CKZ Wrocław")</f>
        <v>0</v>
      </c>
      <c r="AZ60" s="16">
        <f>SUMIFS('2_stopień'!$V$8:$V$883,'2_stopień'!$R$8:$R$883,D60,'2_stopień'!$AA$8:$AA$883,"CKZ Wrocław")</f>
        <v>0</v>
      </c>
      <c r="BA60" s="16">
        <f>SUMIFS('2_stopień'!$U$8:$U$883,'2_stopień'!$R$8:$R$883,D60,'2_stopień'!$AA$8:$AA$883,"CKZ Gliwice")</f>
        <v>0</v>
      </c>
      <c r="BB60" s="16">
        <f>SUMIFS('2_stopień'!$V$8:$V$883,'2_stopień'!$R$8:$R$883,D60,'2_stopień'!$AA$8:$AA$883,"CKZ Gliwice")</f>
        <v>0</v>
      </c>
      <c r="BC60" s="16">
        <f>SUMIFS('2_stopień'!$U$8:$U$883,'2_stopień'!$R$8:$R$883,D60,'2_stopień'!$AA$8:$AA$883,"CKZ Opole")</f>
        <v>0</v>
      </c>
      <c r="BD60" s="16">
        <f>SUMIFS('2_stopień'!$V$8:$V$883,'2_stopień'!$R$8:$R$883,D60,'2_stopień'!$AA$8:$AA$883,"CKZ Opole")</f>
        <v>0</v>
      </c>
      <c r="BE60" s="16">
        <f>SUMIFS('2_stopień'!$U$8:$U$883,'2_stopień'!$R$8:$R$883,D60,'2_stopień'!$AA$8:$AA$883,"CKZ Chojnów")</f>
        <v>0</v>
      </c>
      <c r="BF60" s="16">
        <f>SUMIFS('2_stopień'!$V$8:$V$883,'2_stopień'!$R$8:$R$883,D60,'2_stopień'!$AA$8:$AA$883,"CKZ Chojnów")</f>
        <v>0</v>
      </c>
      <c r="BG60" s="16">
        <f>SUMIFS('2_stopień'!$U$8:$U$883,'2_stopień'!$R$8:$R$883,D60,'2_stopień'!$AA$8:$AA$883,"CKZ Nowy Targ")</f>
        <v>0</v>
      </c>
      <c r="BH60" s="16">
        <f>SUMIFS('2_stopień'!$V$8:$V$883,'2_stopień'!$R$8:$R$883,D60,'2_stopień'!$AA$8:$AA$883,"CKZ Nowy Targ")</f>
        <v>0</v>
      </c>
      <c r="BI60" s="16">
        <f>SUMIFS('2_stopień'!$U$8:$U$883,'2_stopień'!$R$8:$R$883,D60,'2_stopień'!$AA$8:$AA$883,"CKZ Gniezno")</f>
        <v>0</v>
      </c>
      <c r="BJ60" s="16">
        <f>SUMIFS('2_stopień'!$V$8:$V$883,'2_stopień'!$R$8:$R$883,D60,'2_stopień'!$AA$8:$AA$883,"CKZ Gniezno")</f>
        <v>0</v>
      </c>
      <c r="BK60" s="16">
        <f>SUMIFS('2_stopień'!$U$8:$U$883,'2_stopień'!$R$8:$R$883,D60,'2_stopień'!$AA$8:$AA$883,"konsultacje szkoła")</f>
        <v>0</v>
      </c>
      <c r="BL60" s="222">
        <f t="shared" si="2"/>
        <v>0</v>
      </c>
      <c r="BM60" s="219">
        <f t="shared" si="3"/>
        <v>0</v>
      </c>
    </row>
    <row r="61" spans="2:65" hidden="1">
      <c r="B61" s="17" t="s">
        <v>521</v>
      </c>
      <c r="C61" s="18">
        <v>731106</v>
      </c>
      <c r="D61" s="18" t="s">
        <v>1018</v>
      </c>
      <c r="E61" s="17" t="s">
        <v>672</v>
      </c>
      <c r="F61" s="360">
        <f>SUMIF('2_stopień'!R$8:R$883,D61,'2_stopień'!U$8:U$885)</f>
        <v>0</v>
      </c>
      <c r="G61" s="16">
        <f>SUMIFS('2_stopień'!$U$8:$U$883,'2_stopień'!$R$8:$R$883,D61,'2_stopień'!$AA$8:$AA$883,"CKZ Bielawa")</f>
        <v>0</v>
      </c>
      <c r="H61" s="16">
        <f>SUMIFS('2_stopień'!$V$8:$V$883,'2_stopień'!$R$8:$R$883,D61,'2_stopień'!$AA$8:$AA$883,"CKZ Bielawa")</f>
        <v>0</v>
      </c>
      <c r="I61" s="16">
        <f>SUMIFS('2_stopień'!$U$8:$U$883,'2_stopień'!$R$8:$R$883,D61,'2_stopień'!$AA$8:$AA$883,"GCKZ Głogów")</f>
        <v>0</v>
      </c>
      <c r="J61" s="16">
        <f>SUMIFS('2_stopień'!$V$8:$V$883,'2_stopień'!$R$8:$R$883,D61,'2_stopień'!$AA$8:$AA$883,"GCKZ Głogów")</f>
        <v>0</v>
      </c>
      <c r="K61" s="16">
        <f>SUMIFS('2_stopień'!$U$8:$U$883,'2_stopień'!$R$8:$R$883,D61,'2_stopień'!$AA$8:$AA$883,"CKZ Jawor")</f>
        <v>0</v>
      </c>
      <c r="L61" s="16">
        <f>SUMIFS('2_stopień'!$V$8:$V$883,'2_stopień'!$R$8:$R$883,D61,'2_stopień'!$AA$8:$AA$883,"CKZ Jawor")</f>
        <v>0</v>
      </c>
      <c r="M61" s="16">
        <f>SUMIFS('2_stopień'!$U$8:$U$883,'2_stopień'!$R$8:$R$883,D61,'2_stopień'!$AA$8:$AA$883,"ZSM Głubczyce")</f>
        <v>0</v>
      </c>
      <c r="N61" s="16">
        <f>SUMIFS('2_stopień'!$V$8:$V$883,'2_stopień'!$R$8:$R$883,D61,'2_stopień'!$AA$8:$AA$883,"ZSM Głubczyce")</f>
        <v>0</v>
      </c>
      <c r="O61" s="16">
        <f>SUMIFS('2_stopień'!$U$8:$U$883,'2_stopień'!$R$8:$R$883,D61,'2_stopień'!$AA$8:$AA$883,"CKZ Kłodzko")</f>
        <v>0</v>
      </c>
      <c r="P61" s="16">
        <f>SUMIFS('2_stopień'!$V$8:$V$883,'2_stopień'!$R$8:$R$883,D61,'2_stopień'!$AA$8:$AA$883,"CKZ Kłodzko")</f>
        <v>0</v>
      </c>
      <c r="Q61" s="16">
        <f>SUMIFS('2_stopień'!$U$8:$U$883,'2_stopień'!$R$8:$R$883,D61,'2_stopień'!$AA$8:$AA$883,"CKZ Legnica")</f>
        <v>0</v>
      </c>
      <c r="R61" s="16">
        <f>SUMIFS('2_stopień'!$V$8:$V$883,'2_stopień'!$R$8:$R$883,D61,'2_stopień'!$AA$8:$AA$883,"CKZ Legnica")</f>
        <v>0</v>
      </c>
      <c r="S61" s="16">
        <f>SUMIFS('2_stopień'!$U$8:$U$883,'2_stopień'!$R$8:$R$883,D61,'2_stopień'!$AA$8:$AA$883,"CKZ Oleśnica")</f>
        <v>0</v>
      </c>
      <c r="T61" s="16">
        <f>SUMIFS('2_stopień'!$V$8:$V$883,'2_stopień'!$R$8:$R$883,D61,'2_stopień'!$AA$8:$AA$883,"CKZ Oleśnica")</f>
        <v>0</v>
      </c>
      <c r="U61" s="16">
        <f>SUMIFS('2_stopień'!$U$8:$U$883,'2_stopień'!$R$8:$R$883,D61,'2_stopień'!$AA$8:$AA$883,"CKZ Świdnica")</f>
        <v>0</v>
      </c>
      <c r="V61" s="16">
        <f>SUMIFS('2_stopień'!$V$8:$V$883,'2_stopień'!$R$8:$R$883,D61,'2_stopień'!$AA$8:$AA$883,"CKZ Świdnica")</f>
        <v>0</v>
      </c>
      <c r="W61" s="16">
        <f>SUMIFS('2_stopień'!$U$8:$U$883,'2_stopień'!$R$8:$R$883,D61,'2_stopień'!$AA$8:$AA$883,"CKZ Wołów")</f>
        <v>0</v>
      </c>
      <c r="X61" s="16">
        <f>SUMIFS('2_stopień'!$V$8:$V$883,'2_stopień'!$R$8:$R$883,D61,'2_stopień'!$AA$8:$AA$883,"CKZ Wołów")</f>
        <v>0</v>
      </c>
      <c r="Y61" s="16">
        <f>SUMIFS('2_stopień'!$U$8:$U$883,'2_stopień'!$R$8:$R$883,D61,'2_stopień'!$AA$8:$AA$883,"CKZ Ziębice")</f>
        <v>0</v>
      </c>
      <c r="Z61" s="16">
        <f>SUMIFS('2_stopień'!$V$8:$V$883,'2_stopień'!$R$8:$R$883,D61,'2_stopień'!$AA$8:$AA$883,"CKZ Ziębice")</f>
        <v>0</v>
      </c>
      <c r="AA61" s="16">
        <f>SUMIFS('2_stopień'!$U$8:$U$883,'2_stopień'!$R$8:$R$883,D61,'2_stopień'!$AA$8:$AA$883,"CKZ Dobrodzień")</f>
        <v>0</v>
      </c>
      <c r="AB61" s="16">
        <f>SUMIFS('2_stopień'!$V$8:$V$883,'2_stopień'!$R$8:$R$883,D61,'2_stopień'!$AA$8:$AA$883,"CKZ Dobrodzień")</f>
        <v>0</v>
      </c>
      <c r="AC61" s="16">
        <f>SUMIFS('2_stopień'!$U$8:$U$883,'2_stopień'!$R$8:$R$883,D61,'2_stopień'!$AA$8:$AA$883,"CKZ Kędzierzyn-Koźle")</f>
        <v>0</v>
      </c>
      <c r="AD61" s="16">
        <f>SUMIFS('2_stopień'!$V$8:$V$883,'2_stopień'!$R$8:$R$883,D61,'2_stopień'!$AA$8:$AA$883,"CKZ Kędzierzyn-Koźle")</f>
        <v>0</v>
      </c>
      <c r="AE61" s="16">
        <f>SUMIFS('2_stopień'!$U$8:$U$883,'2_stopień'!$R$8:$R$883,D61,'2_stopień'!$AA$8:$AA$883,"CKZ Dębica")</f>
        <v>0</v>
      </c>
      <c r="AF61" s="16">
        <f>SUMIFS('2_stopień'!$V$8:$V$883,'2_stopień'!$R$8:$R$883,D61,'2_stopień'!$AA$8:$AA$883,"CKZ Dębica")</f>
        <v>0</v>
      </c>
      <c r="AG61" s="16">
        <f>SUMIFS('2_stopień'!$U$8:$U$883,'2_stopień'!$R$8:$R$883,D61,'2_stopień'!$AA$8:$AA$883,"ZSET Rakowice Wielkie")</f>
        <v>0</v>
      </c>
      <c r="AH61" s="16">
        <f>SUMIFS('2_stopień'!$V$8:$V$883,'2_stopień'!$R$8:$R$883,D61,'2_stopień'!$AA$8:$AA$883,"ZSET Rakowice Wielkie")</f>
        <v>0</v>
      </c>
      <c r="AI61" s="16">
        <f>SUMIFS('2_stopień'!$U$8:$U$883,'2_stopień'!$R$8:$R$883,D61,'2_stopień'!$AA$8:$AA$883,"CKZ Krotoszyn")</f>
        <v>0</v>
      </c>
      <c r="AJ61" s="16">
        <f>SUMIFS('2_stopień'!$V$8:$V$883,'2_stopień'!$R$8:$R$883,D61,'2_stopień'!$AA$8:$AA$883,"CKZ Krotoszyn")</f>
        <v>0</v>
      </c>
      <c r="AK61" s="16">
        <f>SUMIFS('2_stopień'!$U$8:$U$883,'2_stopień'!$R$8:$R$883,D61,'2_stopień'!$AA$8:$AA$883,"CKZ Olkusz")</f>
        <v>0</v>
      </c>
      <c r="AL61" s="16">
        <f>SUMIFS('2_stopień'!$V$8:$V$883,'2_stopień'!$R$8:$R$883,D61,'2_stopień'!$AA$8:$AA$883,"CKZ Olkusz")</f>
        <v>0</v>
      </c>
      <c r="AM61" s="16">
        <f>SUMIFS('2_stopień'!$U$8:$U$883,'2_stopień'!$R$8:$R$883,D61,'2_stopień'!$AA$8:$AA$883,"CKZ Wschowa")</f>
        <v>0</v>
      </c>
      <c r="AN61" s="16">
        <f>SUMIFS('2_stopień'!$V$8:$V$883,'2_stopień'!$R$8:$R$883,D61,'2_stopień'!$AA$8:$AA$883,"CKZ Wschowa")</f>
        <v>0</v>
      </c>
      <c r="AO61" s="16">
        <f>SUMIFS('2_stopień'!$U$8:$U$883,'2_stopień'!$R$8:$R$883,D61,'2_stopień'!$AA$8:$AA$883,"CKZ Zielona Góra")</f>
        <v>0</v>
      </c>
      <c r="AP61" s="16">
        <f>SUMIFS('2_stopień'!$V$8:$V$883,'2_stopień'!$R$8:$R$883,D61,'2_stopień'!$AA$8:$AA$883,"CKZ Zielona Góra")</f>
        <v>0</v>
      </c>
      <c r="AQ61" s="16">
        <f>SUMIFS('2_stopień'!$U$8:$U$883,'2_stopień'!$R$8:$R$883,D61,'2_stopień'!$AA$8:$AA$883,"Rzemieślnicza Wałbrzych")</f>
        <v>0</v>
      </c>
      <c r="AR61" s="16">
        <f>SUMIFS('2_stopień'!$V$8:$V$883,'2_stopień'!$R$8:$R$883,D61,'2_stopień'!$AA$8:$AA$883,"Rzemieślnicza Wałbrzych")</f>
        <v>0</v>
      </c>
      <c r="AS61" s="16">
        <f>SUMIFS('2_stopień'!$U$8:$U$883,'2_stopień'!$R$8:$R$883,D61,'2_stopień'!$AA$8:$AA$883,"CKZ Mosina")</f>
        <v>0</v>
      </c>
      <c r="AT61" s="16">
        <f>SUMIFS('2_stopień'!$V$8:$V$883,'2_stopień'!$R$8:$R$883,D61,'2_stopień'!$AA$8:$AA$883,"CKZ Mosina")</f>
        <v>0</v>
      </c>
      <c r="AU61" s="16">
        <f>SUMIFS('2_stopień'!$U$8:$U$883,'2_stopień'!$R$8:$R$883,D61,'2_stopień'!$AA$8:$AA$883,"Cech Opole")</f>
        <v>0</v>
      </c>
      <c r="AV61" s="16">
        <f>SUMIFS('2_stopień'!$V$8:$V$883,'2_stopień'!$R$8:$R$883,D61,'2_stopień'!$AA$8:$AA$883,"Cech Opole")</f>
        <v>0</v>
      </c>
      <c r="AW61" s="16">
        <f>SUMIFS('2_stopień'!$U$8:$U$883,'2_stopień'!$R$8:$R$883,D61,'2_stopień'!$AA$8:$AA$883,"TOYOTA")</f>
        <v>0</v>
      </c>
      <c r="AX61" s="16">
        <f>SUMIFS('2_stopień'!$V$8:$V$883,'2_stopień'!$R$8:$R$883,D61,'2_stopień'!$AA$8:$AA$883,"TOYOTA")</f>
        <v>0</v>
      </c>
      <c r="AY61" s="16">
        <f>SUMIFS('2_stopień'!$U$8:$U$883,'2_stopień'!$R$8:$R$883,D61,'2_stopień'!$AA$8:$AA$883,"CKZ Wrocław")</f>
        <v>0</v>
      </c>
      <c r="AZ61" s="16">
        <f>SUMIFS('2_stopień'!$V$8:$V$883,'2_stopień'!$R$8:$R$883,D61,'2_stopień'!$AA$8:$AA$883,"CKZ Wrocław")</f>
        <v>0</v>
      </c>
      <c r="BA61" s="16">
        <f>SUMIFS('2_stopień'!$U$8:$U$883,'2_stopień'!$R$8:$R$883,D61,'2_stopień'!$AA$8:$AA$883,"CKZ Gliwice")</f>
        <v>0</v>
      </c>
      <c r="BB61" s="16">
        <f>SUMIFS('2_stopień'!$V$8:$V$883,'2_stopień'!$R$8:$R$883,D61,'2_stopień'!$AA$8:$AA$883,"CKZ Gliwice")</f>
        <v>0</v>
      </c>
      <c r="BC61" s="16">
        <f>SUMIFS('2_stopień'!$U$8:$U$883,'2_stopień'!$R$8:$R$883,D61,'2_stopień'!$AA$8:$AA$883,"CKZ Opole")</f>
        <v>0</v>
      </c>
      <c r="BD61" s="16">
        <f>SUMIFS('2_stopień'!$V$8:$V$883,'2_stopień'!$R$8:$R$883,D61,'2_stopień'!$AA$8:$AA$883,"CKZ Opole")</f>
        <v>0</v>
      </c>
      <c r="BE61" s="16">
        <f>SUMIFS('2_stopień'!$U$8:$U$883,'2_stopień'!$R$8:$R$883,D61,'2_stopień'!$AA$8:$AA$883,"CKZ Chojnów")</f>
        <v>0</v>
      </c>
      <c r="BF61" s="16">
        <f>SUMIFS('2_stopień'!$V$8:$V$883,'2_stopień'!$R$8:$R$883,D61,'2_stopień'!$AA$8:$AA$883,"CKZ Chojnów")</f>
        <v>0</v>
      </c>
      <c r="BG61" s="16">
        <f>SUMIFS('2_stopień'!$U$8:$U$883,'2_stopień'!$R$8:$R$883,D61,'2_stopień'!$AA$8:$AA$883,"CKZ Nowy Targ")</f>
        <v>0</v>
      </c>
      <c r="BH61" s="16">
        <f>SUMIFS('2_stopień'!$V$8:$V$883,'2_stopień'!$R$8:$R$883,D61,'2_stopień'!$AA$8:$AA$883,"CKZ Nowy Targ")</f>
        <v>0</v>
      </c>
      <c r="BI61" s="16">
        <f>SUMIFS('2_stopień'!$U$8:$U$883,'2_stopień'!$R$8:$R$883,D61,'2_stopień'!$AA$8:$AA$883,"CKZ Gniezno")</f>
        <v>0</v>
      </c>
      <c r="BJ61" s="16">
        <f>SUMIFS('2_stopień'!$V$8:$V$883,'2_stopień'!$R$8:$R$883,D61,'2_stopień'!$AA$8:$AA$883,"CKZ Gniezno")</f>
        <v>0</v>
      </c>
      <c r="BK61" s="16">
        <f>SUMIFS('2_stopień'!$U$8:$U$883,'2_stopień'!$R$8:$R$883,D61,'2_stopień'!$AA$8:$AA$883,"konsultacje szkoła")</f>
        <v>0</v>
      </c>
      <c r="BL61" s="222">
        <f t="shared" si="2"/>
        <v>0</v>
      </c>
      <c r="BM61" s="219">
        <f t="shared" si="3"/>
        <v>0</v>
      </c>
    </row>
    <row r="62" spans="2:65" hidden="1">
      <c r="B62" s="17" t="s">
        <v>522</v>
      </c>
      <c r="C62" s="18">
        <v>731305</v>
      </c>
      <c r="D62" s="18" t="s">
        <v>182</v>
      </c>
      <c r="E62" s="17" t="s">
        <v>671</v>
      </c>
      <c r="F62" s="360">
        <f>SUMIF('2_stopień'!R$8:R$883,D62,'2_stopień'!U$8:U$885)</f>
        <v>1</v>
      </c>
      <c r="G62" s="16">
        <f>SUMIFS('2_stopień'!$U$8:$U$883,'2_stopień'!$R$8:$R$883,D62,'2_stopień'!$AA$8:$AA$883,"CKZ Bielawa")</f>
        <v>0</v>
      </c>
      <c r="H62" s="16">
        <f>SUMIFS('2_stopień'!$V$8:$V$883,'2_stopień'!$R$8:$R$883,D62,'2_stopień'!$AA$8:$AA$883,"CKZ Bielawa")</f>
        <v>0</v>
      </c>
      <c r="I62" s="16">
        <f>SUMIFS('2_stopień'!$U$8:$U$883,'2_stopień'!$R$8:$R$883,D62,'2_stopień'!$AA$8:$AA$883,"GCKZ Głogów")</f>
        <v>0</v>
      </c>
      <c r="J62" s="16">
        <f>SUMIFS('2_stopień'!$V$8:$V$883,'2_stopień'!$R$8:$R$883,D62,'2_stopień'!$AA$8:$AA$883,"GCKZ Głogów")</f>
        <v>0</v>
      </c>
      <c r="K62" s="16">
        <f>SUMIFS('2_stopień'!$U$8:$U$883,'2_stopień'!$R$8:$R$883,D62,'2_stopień'!$AA$8:$AA$883,"CKZ Jawor")</f>
        <v>0</v>
      </c>
      <c r="L62" s="16">
        <f>SUMIFS('2_stopień'!$V$8:$V$883,'2_stopień'!$R$8:$R$883,D62,'2_stopień'!$AA$8:$AA$883,"CKZ Jawor")</f>
        <v>0</v>
      </c>
      <c r="M62" s="16">
        <f>SUMIFS('2_stopień'!$U$8:$U$883,'2_stopień'!$R$8:$R$883,D62,'2_stopień'!$AA$8:$AA$883,"ZSM Głubczyce")</f>
        <v>0</v>
      </c>
      <c r="N62" s="16">
        <f>SUMIFS('2_stopień'!$V$8:$V$883,'2_stopień'!$R$8:$R$883,D62,'2_stopień'!$AA$8:$AA$883,"ZSM Głubczyce")</f>
        <v>0</v>
      </c>
      <c r="O62" s="16">
        <f>SUMIFS('2_stopień'!$U$8:$U$883,'2_stopień'!$R$8:$R$883,D62,'2_stopień'!$AA$8:$AA$883,"CKZ Kłodzko")</f>
        <v>0</v>
      </c>
      <c r="P62" s="16">
        <f>SUMIFS('2_stopień'!$V$8:$V$883,'2_stopień'!$R$8:$R$883,D62,'2_stopień'!$AA$8:$AA$883,"CKZ Kłodzko")</f>
        <v>0</v>
      </c>
      <c r="Q62" s="16">
        <f>SUMIFS('2_stopień'!$U$8:$U$883,'2_stopień'!$R$8:$R$883,D62,'2_stopień'!$AA$8:$AA$883,"CKZ Legnica")</f>
        <v>0</v>
      </c>
      <c r="R62" s="16">
        <f>SUMIFS('2_stopień'!$V$8:$V$883,'2_stopień'!$R$8:$R$883,D62,'2_stopień'!$AA$8:$AA$883,"CKZ Legnica")</f>
        <v>0</v>
      </c>
      <c r="S62" s="16">
        <f>SUMIFS('2_stopień'!$U$8:$U$883,'2_stopień'!$R$8:$R$883,D62,'2_stopień'!$AA$8:$AA$883,"CKZ Oleśnica")</f>
        <v>0</v>
      </c>
      <c r="T62" s="16">
        <f>SUMIFS('2_stopień'!$V$8:$V$883,'2_stopień'!$R$8:$R$883,D62,'2_stopień'!$AA$8:$AA$883,"CKZ Oleśnica")</f>
        <v>0</v>
      </c>
      <c r="U62" s="16">
        <f>SUMIFS('2_stopień'!$U$8:$U$883,'2_stopień'!$R$8:$R$883,D62,'2_stopień'!$AA$8:$AA$883,"CKZ Świdnica")</f>
        <v>0</v>
      </c>
      <c r="V62" s="16">
        <f>SUMIFS('2_stopień'!$V$8:$V$883,'2_stopień'!$R$8:$R$883,D62,'2_stopień'!$AA$8:$AA$883,"CKZ Świdnica")</f>
        <v>0</v>
      </c>
      <c r="W62" s="16">
        <f>SUMIFS('2_stopień'!$U$8:$U$883,'2_stopień'!$R$8:$R$883,D62,'2_stopień'!$AA$8:$AA$883,"CKZ Wołów")</f>
        <v>0</v>
      </c>
      <c r="X62" s="16">
        <f>SUMIFS('2_stopień'!$V$8:$V$883,'2_stopień'!$R$8:$R$883,D62,'2_stopień'!$AA$8:$AA$883,"CKZ Wołów")</f>
        <v>0</v>
      </c>
      <c r="Y62" s="16">
        <f>SUMIFS('2_stopień'!$U$8:$U$883,'2_stopień'!$R$8:$R$883,D62,'2_stopień'!$AA$8:$AA$883,"CKZ Ziębice")</f>
        <v>0</v>
      </c>
      <c r="Z62" s="16">
        <f>SUMIFS('2_stopień'!$V$8:$V$883,'2_stopień'!$R$8:$R$883,D62,'2_stopień'!$AA$8:$AA$883,"CKZ Ziębice")</f>
        <v>0</v>
      </c>
      <c r="AA62" s="16">
        <f>SUMIFS('2_stopień'!$U$8:$U$883,'2_stopień'!$R$8:$R$883,D62,'2_stopień'!$AA$8:$AA$883,"CKZ Dobrodzień")</f>
        <v>0</v>
      </c>
      <c r="AB62" s="16">
        <f>SUMIFS('2_stopień'!$V$8:$V$883,'2_stopień'!$R$8:$R$883,D62,'2_stopień'!$AA$8:$AA$883,"CKZ Dobrodzień")</f>
        <v>0</v>
      </c>
      <c r="AC62" s="16">
        <f>SUMIFS('2_stopień'!$U$8:$U$883,'2_stopień'!$R$8:$R$883,D62,'2_stopień'!$AA$8:$AA$883,"CKZ Kędzierzyn-Koźle")</f>
        <v>0</v>
      </c>
      <c r="AD62" s="16">
        <f>SUMIFS('2_stopień'!$V$8:$V$883,'2_stopień'!$R$8:$R$883,D62,'2_stopień'!$AA$8:$AA$883,"CKZ Kędzierzyn-Koźle")</f>
        <v>0</v>
      </c>
      <c r="AE62" s="16">
        <f>SUMIFS('2_stopień'!$U$8:$U$883,'2_stopień'!$R$8:$R$883,D62,'2_stopień'!$AA$8:$AA$883,"CKZ Dębica")</f>
        <v>0</v>
      </c>
      <c r="AF62" s="16">
        <f>SUMIFS('2_stopień'!$V$8:$V$883,'2_stopień'!$R$8:$R$883,D62,'2_stopień'!$AA$8:$AA$883,"CKZ Dębica")</f>
        <v>0</v>
      </c>
      <c r="AG62" s="16">
        <f>SUMIFS('2_stopień'!$U$8:$U$883,'2_stopień'!$R$8:$R$883,D62,'2_stopień'!$AA$8:$AA$883,"ZSET Rakowice Wielkie")</f>
        <v>0</v>
      </c>
      <c r="AH62" s="16">
        <f>SUMIFS('2_stopień'!$V$8:$V$883,'2_stopień'!$R$8:$R$883,D62,'2_stopień'!$AA$8:$AA$883,"ZSET Rakowice Wielkie")</f>
        <v>0</v>
      </c>
      <c r="AI62" s="16">
        <f>SUMIFS('2_stopień'!$U$8:$U$883,'2_stopień'!$R$8:$R$883,D62,'2_stopień'!$AA$8:$AA$883,"CKZ Krotoszyn")</f>
        <v>0</v>
      </c>
      <c r="AJ62" s="16">
        <f>SUMIFS('2_stopień'!$V$8:$V$883,'2_stopień'!$R$8:$R$883,D62,'2_stopień'!$AA$8:$AA$883,"CKZ Krotoszyn")</f>
        <v>0</v>
      </c>
      <c r="AK62" s="16">
        <f>SUMIFS('2_stopień'!$U$8:$U$883,'2_stopień'!$R$8:$R$883,D62,'2_stopień'!$AA$8:$AA$883,"CKZ Olkusz")</f>
        <v>0</v>
      </c>
      <c r="AL62" s="16">
        <f>SUMIFS('2_stopień'!$V$8:$V$883,'2_stopień'!$R$8:$R$883,D62,'2_stopień'!$AA$8:$AA$883,"CKZ Olkusz")</f>
        <v>0</v>
      </c>
      <c r="AM62" s="16">
        <f>SUMIFS('2_stopień'!$U$8:$U$883,'2_stopień'!$R$8:$R$883,D62,'2_stopień'!$AA$8:$AA$883,"CKZ Wschowa")</f>
        <v>0</v>
      </c>
      <c r="AN62" s="16">
        <f>SUMIFS('2_stopień'!$V$8:$V$883,'2_stopień'!$R$8:$R$883,D62,'2_stopień'!$AA$8:$AA$883,"CKZ Wschowa")</f>
        <v>0</v>
      </c>
      <c r="AO62" s="16">
        <f>SUMIFS('2_stopień'!$U$8:$U$883,'2_stopień'!$R$8:$R$883,D62,'2_stopień'!$AA$8:$AA$883,"CKZ Zielona Góra")</f>
        <v>0</v>
      </c>
      <c r="AP62" s="16">
        <f>SUMIFS('2_stopień'!$V$8:$V$883,'2_stopień'!$R$8:$R$883,D62,'2_stopień'!$AA$8:$AA$883,"CKZ Zielona Góra")</f>
        <v>0</v>
      </c>
      <c r="AQ62" s="16">
        <f>SUMIFS('2_stopień'!$U$8:$U$883,'2_stopień'!$R$8:$R$883,D62,'2_stopień'!$AA$8:$AA$883,"Rzemieślnicza Wałbrzych")</f>
        <v>0</v>
      </c>
      <c r="AR62" s="16">
        <f>SUMIFS('2_stopień'!$V$8:$V$883,'2_stopień'!$R$8:$R$883,D62,'2_stopień'!$AA$8:$AA$883,"Rzemieślnicza Wałbrzych")</f>
        <v>0</v>
      </c>
      <c r="AS62" s="16">
        <f>SUMIFS('2_stopień'!$U$8:$U$883,'2_stopień'!$R$8:$R$883,D62,'2_stopień'!$AA$8:$AA$883,"CKZ Mosina")</f>
        <v>0</v>
      </c>
      <c r="AT62" s="16">
        <f>SUMIFS('2_stopień'!$V$8:$V$883,'2_stopień'!$R$8:$R$883,D62,'2_stopień'!$AA$8:$AA$883,"CKZ Mosina")</f>
        <v>0</v>
      </c>
      <c r="AU62" s="16">
        <f>SUMIFS('2_stopień'!$U$8:$U$883,'2_stopień'!$R$8:$R$883,D62,'2_stopień'!$AA$8:$AA$883,"Cech Opole")</f>
        <v>0</v>
      </c>
      <c r="AV62" s="16">
        <f>SUMIFS('2_stopień'!$V$8:$V$883,'2_stopień'!$R$8:$R$883,D62,'2_stopień'!$AA$8:$AA$883,"Cech Opole")</f>
        <v>0</v>
      </c>
      <c r="AW62" s="16">
        <f>SUMIFS('2_stopień'!$U$8:$U$883,'2_stopień'!$R$8:$R$883,D62,'2_stopień'!$AA$8:$AA$883,"TOYOTA")</f>
        <v>0</v>
      </c>
      <c r="AX62" s="16">
        <f>SUMIFS('2_stopień'!$V$8:$V$883,'2_stopień'!$R$8:$R$883,D62,'2_stopień'!$AA$8:$AA$883,"TOYOTA")</f>
        <v>0</v>
      </c>
      <c r="AY62" s="16">
        <f>SUMIFS('2_stopień'!$U$8:$U$883,'2_stopień'!$R$8:$R$883,D62,'2_stopień'!$AA$8:$AA$883,"CKZ Wrocław")</f>
        <v>0</v>
      </c>
      <c r="AZ62" s="16">
        <f>SUMIFS('2_stopień'!$V$8:$V$883,'2_stopień'!$R$8:$R$883,D62,'2_stopień'!$AA$8:$AA$883,"CKZ Wrocław")</f>
        <v>0</v>
      </c>
      <c r="BA62" s="16">
        <f>SUMIFS('2_stopień'!$U$8:$U$883,'2_stopień'!$R$8:$R$883,D62,'2_stopień'!$AA$8:$AA$883,"CKZ Gliwice")</f>
        <v>0</v>
      </c>
      <c r="BB62" s="16">
        <f>SUMIFS('2_stopień'!$V$8:$V$883,'2_stopień'!$R$8:$R$883,D62,'2_stopień'!$AA$8:$AA$883,"CKZ Gliwice")</f>
        <v>0</v>
      </c>
      <c r="BC62" s="16">
        <f>SUMIFS('2_stopień'!$U$8:$U$883,'2_stopień'!$R$8:$R$883,D62,'2_stopień'!$AA$8:$AA$883,"CKZ Opole")</f>
        <v>0</v>
      </c>
      <c r="BD62" s="16">
        <f>SUMIFS('2_stopień'!$V$8:$V$883,'2_stopień'!$R$8:$R$883,D62,'2_stopień'!$AA$8:$AA$883,"CKZ Opole")</f>
        <v>0</v>
      </c>
      <c r="BE62" s="16">
        <f>SUMIFS('2_stopień'!$U$8:$U$883,'2_stopień'!$R$8:$R$883,D62,'2_stopień'!$AA$8:$AA$883,"CKZ Chojnów")</f>
        <v>0</v>
      </c>
      <c r="BF62" s="16">
        <f>SUMIFS('2_stopień'!$V$8:$V$883,'2_stopień'!$R$8:$R$883,D62,'2_stopień'!$AA$8:$AA$883,"CKZ Chojnów")</f>
        <v>0</v>
      </c>
      <c r="BG62" s="16">
        <f>SUMIFS('2_stopień'!$U$8:$U$883,'2_stopień'!$R$8:$R$883,D62,'2_stopień'!$AA$8:$AA$883,"CKZ Nowy Targ")</f>
        <v>1</v>
      </c>
      <c r="BH62" s="16">
        <f>SUMIFS('2_stopień'!$V$8:$V$883,'2_stopień'!$R$8:$R$883,D62,'2_stopień'!$AA$8:$AA$883,"CKZ Nowy Targ")</f>
        <v>0</v>
      </c>
      <c r="BI62" s="16">
        <f>SUMIFS('2_stopień'!$U$8:$U$883,'2_stopień'!$R$8:$R$883,D62,'2_stopień'!$AA$8:$AA$883,"CKZ Gniezno")</f>
        <v>0</v>
      </c>
      <c r="BJ62" s="16">
        <f>SUMIFS('2_stopień'!$V$8:$V$883,'2_stopień'!$R$8:$R$883,D62,'2_stopień'!$AA$8:$AA$883,"CKZ Gniezno")</f>
        <v>0</v>
      </c>
      <c r="BK62" s="16">
        <f>SUMIFS('2_stopień'!$U$8:$U$883,'2_stopień'!$R$8:$R$883,D62,'2_stopień'!$AA$8:$AA$883,"konsultacje szkoła")</f>
        <v>0</v>
      </c>
      <c r="BL62" s="222">
        <f t="shared" si="2"/>
        <v>0</v>
      </c>
      <c r="BM62" s="219">
        <f t="shared" si="3"/>
        <v>0</v>
      </c>
    </row>
    <row r="63" spans="2:65" hidden="1">
      <c r="B63" s="17" t="s">
        <v>523</v>
      </c>
      <c r="C63" s="18">
        <v>721104</v>
      </c>
      <c r="D63" s="18" t="s">
        <v>1019</v>
      </c>
      <c r="E63" s="17" t="s">
        <v>670</v>
      </c>
      <c r="F63" s="360">
        <f>SUMIF('2_stopień'!R$8:R$883,D63,'2_stopień'!U$8:U$885)</f>
        <v>0</v>
      </c>
      <c r="G63" s="16">
        <f>SUMIFS('2_stopień'!$U$8:$U$883,'2_stopień'!$R$8:$R$883,D63,'2_stopień'!$AA$8:$AA$883,"CKZ Bielawa")</f>
        <v>0</v>
      </c>
      <c r="H63" s="16">
        <f>SUMIFS('2_stopień'!$V$8:$V$883,'2_stopień'!$R$8:$R$883,D63,'2_stopień'!$AA$8:$AA$883,"CKZ Bielawa")</f>
        <v>0</v>
      </c>
      <c r="I63" s="16">
        <f>SUMIFS('2_stopień'!$U$8:$U$883,'2_stopień'!$R$8:$R$883,D63,'2_stopień'!$AA$8:$AA$883,"GCKZ Głogów")</f>
        <v>0</v>
      </c>
      <c r="J63" s="16">
        <f>SUMIFS('2_stopień'!$V$8:$V$883,'2_stopień'!$R$8:$R$883,D63,'2_stopień'!$AA$8:$AA$883,"GCKZ Głogów")</f>
        <v>0</v>
      </c>
      <c r="K63" s="16">
        <f>SUMIFS('2_stopień'!$U$8:$U$883,'2_stopień'!$R$8:$R$883,D63,'2_stopień'!$AA$8:$AA$883,"CKZ Jawor")</f>
        <v>0</v>
      </c>
      <c r="L63" s="16">
        <f>SUMIFS('2_stopień'!$V$8:$V$883,'2_stopień'!$R$8:$R$883,D63,'2_stopień'!$AA$8:$AA$883,"CKZ Jawor")</f>
        <v>0</v>
      </c>
      <c r="M63" s="16">
        <f>SUMIFS('2_stopień'!$U$8:$U$883,'2_stopień'!$R$8:$R$883,D63,'2_stopień'!$AA$8:$AA$883,"ZSM Głubczyce")</f>
        <v>0</v>
      </c>
      <c r="N63" s="16">
        <f>SUMIFS('2_stopień'!$V$8:$V$883,'2_stopień'!$R$8:$R$883,D63,'2_stopień'!$AA$8:$AA$883,"ZSM Głubczyce")</f>
        <v>0</v>
      </c>
      <c r="O63" s="16">
        <f>SUMIFS('2_stopień'!$U$8:$U$883,'2_stopień'!$R$8:$R$883,D63,'2_stopień'!$AA$8:$AA$883,"CKZ Kłodzko")</f>
        <v>0</v>
      </c>
      <c r="P63" s="16">
        <f>SUMIFS('2_stopień'!$V$8:$V$883,'2_stopień'!$R$8:$R$883,D63,'2_stopień'!$AA$8:$AA$883,"CKZ Kłodzko")</f>
        <v>0</v>
      </c>
      <c r="Q63" s="16">
        <f>SUMIFS('2_stopień'!$U$8:$U$883,'2_stopień'!$R$8:$R$883,D63,'2_stopień'!$AA$8:$AA$883,"CKZ Legnica")</f>
        <v>0</v>
      </c>
      <c r="R63" s="16">
        <f>SUMIFS('2_stopień'!$V$8:$V$883,'2_stopień'!$R$8:$R$883,D63,'2_stopień'!$AA$8:$AA$883,"CKZ Legnica")</f>
        <v>0</v>
      </c>
      <c r="S63" s="16">
        <f>SUMIFS('2_stopień'!$U$8:$U$883,'2_stopień'!$R$8:$R$883,D63,'2_stopień'!$AA$8:$AA$883,"CKZ Oleśnica")</f>
        <v>0</v>
      </c>
      <c r="T63" s="16">
        <f>SUMIFS('2_stopień'!$V$8:$V$883,'2_stopień'!$R$8:$R$883,D63,'2_stopień'!$AA$8:$AA$883,"CKZ Oleśnica")</f>
        <v>0</v>
      </c>
      <c r="U63" s="16">
        <f>SUMIFS('2_stopień'!$U$8:$U$883,'2_stopień'!$R$8:$R$883,D63,'2_stopień'!$AA$8:$AA$883,"CKZ Świdnica")</f>
        <v>0</v>
      </c>
      <c r="V63" s="16">
        <f>SUMIFS('2_stopień'!$V$8:$V$883,'2_stopień'!$R$8:$R$883,D63,'2_stopień'!$AA$8:$AA$883,"CKZ Świdnica")</f>
        <v>0</v>
      </c>
      <c r="W63" s="16">
        <f>SUMIFS('2_stopień'!$U$8:$U$883,'2_stopień'!$R$8:$R$883,D63,'2_stopień'!$AA$8:$AA$883,"CKZ Wołów")</f>
        <v>0</v>
      </c>
      <c r="X63" s="16">
        <f>SUMIFS('2_stopień'!$V$8:$V$883,'2_stopień'!$R$8:$R$883,D63,'2_stopień'!$AA$8:$AA$883,"CKZ Wołów")</f>
        <v>0</v>
      </c>
      <c r="Y63" s="16">
        <f>SUMIFS('2_stopień'!$U$8:$U$883,'2_stopień'!$R$8:$R$883,D63,'2_stopień'!$AA$8:$AA$883,"CKZ Ziębice")</f>
        <v>0</v>
      </c>
      <c r="Z63" s="16">
        <f>SUMIFS('2_stopień'!$V$8:$V$883,'2_stopień'!$R$8:$R$883,D63,'2_stopień'!$AA$8:$AA$883,"CKZ Ziębice")</f>
        <v>0</v>
      </c>
      <c r="AA63" s="16">
        <f>SUMIFS('2_stopień'!$U$8:$U$883,'2_stopień'!$R$8:$R$883,D63,'2_stopień'!$AA$8:$AA$883,"CKZ Dobrodzień")</f>
        <v>0</v>
      </c>
      <c r="AB63" s="16">
        <f>SUMIFS('2_stopień'!$V$8:$V$883,'2_stopień'!$R$8:$R$883,D63,'2_stopień'!$AA$8:$AA$883,"CKZ Dobrodzień")</f>
        <v>0</v>
      </c>
      <c r="AC63" s="16">
        <f>SUMIFS('2_stopień'!$U$8:$U$883,'2_stopień'!$R$8:$R$883,D63,'2_stopień'!$AA$8:$AA$883,"CKZ Kędzierzyn-Koźle")</f>
        <v>0</v>
      </c>
      <c r="AD63" s="16">
        <f>SUMIFS('2_stopień'!$V$8:$V$883,'2_stopień'!$R$8:$R$883,D63,'2_stopień'!$AA$8:$AA$883,"CKZ Kędzierzyn-Koźle")</f>
        <v>0</v>
      </c>
      <c r="AE63" s="16">
        <f>SUMIFS('2_stopień'!$U$8:$U$883,'2_stopień'!$R$8:$R$883,D63,'2_stopień'!$AA$8:$AA$883,"CKZ Dębica")</f>
        <v>0</v>
      </c>
      <c r="AF63" s="16">
        <f>SUMIFS('2_stopień'!$V$8:$V$883,'2_stopień'!$R$8:$R$883,D63,'2_stopień'!$AA$8:$AA$883,"CKZ Dębica")</f>
        <v>0</v>
      </c>
      <c r="AG63" s="16">
        <f>SUMIFS('2_stopień'!$U$8:$U$883,'2_stopień'!$R$8:$R$883,D63,'2_stopień'!$AA$8:$AA$883,"ZSET Rakowice Wielkie")</f>
        <v>0</v>
      </c>
      <c r="AH63" s="16">
        <f>SUMIFS('2_stopień'!$V$8:$V$883,'2_stopień'!$R$8:$R$883,D63,'2_stopień'!$AA$8:$AA$883,"ZSET Rakowice Wielkie")</f>
        <v>0</v>
      </c>
      <c r="AI63" s="16">
        <f>SUMIFS('2_stopień'!$U$8:$U$883,'2_stopień'!$R$8:$R$883,D63,'2_stopień'!$AA$8:$AA$883,"CKZ Krotoszyn")</f>
        <v>0</v>
      </c>
      <c r="AJ63" s="16">
        <f>SUMIFS('2_stopień'!$V$8:$V$883,'2_stopień'!$R$8:$R$883,D63,'2_stopień'!$AA$8:$AA$883,"CKZ Krotoszyn")</f>
        <v>0</v>
      </c>
      <c r="AK63" s="16">
        <f>SUMIFS('2_stopień'!$U$8:$U$883,'2_stopień'!$R$8:$R$883,D63,'2_stopień'!$AA$8:$AA$883,"CKZ Olkusz")</f>
        <v>0</v>
      </c>
      <c r="AL63" s="16">
        <f>SUMIFS('2_stopień'!$V$8:$V$883,'2_stopień'!$R$8:$R$883,D63,'2_stopień'!$AA$8:$AA$883,"CKZ Olkusz")</f>
        <v>0</v>
      </c>
      <c r="AM63" s="16">
        <f>SUMIFS('2_stopień'!$U$8:$U$883,'2_stopień'!$R$8:$R$883,D63,'2_stopień'!$AA$8:$AA$883,"CKZ Wschowa")</f>
        <v>0</v>
      </c>
      <c r="AN63" s="16">
        <f>SUMIFS('2_stopień'!$V$8:$V$883,'2_stopień'!$R$8:$R$883,D63,'2_stopień'!$AA$8:$AA$883,"CKZ Wschowa")</f>
        <v>0</v>
      </c>
      <c r="AO63" s="16">
        <f>SUMIFS('2_stopień'!$U$8:$U$883,'2_stopień'!$R$8:$R$883,D63,'2_stopień'!$AA$8:$AA$883,"CKZ Zielona Góra")</f>
        <v>0</v>
      </c>
      <c r="AP63" s="16">
        <f>SUMIFS('2_stopień'!$V$8:$V$883,'2_stopień'!$R$8:$R$883,D63,'2_stopień'!$AA$8:$AA$883,"CKZ Zielona Góra")</f>
        <v>0</v>
      </c>
      <c r="AQ63" s="16">
        <f>SUMIFS('2_stopień'!$U$8:$U$883,'2_stopień'!$R$8:$R$883,D63,'2_stopień'!$AA$8:$AA$883,"Rzemieślnicza Wałbrzych")</f>
        <v>0</v>
      </c>
      <c r="AR63" s="16">
        <f>SUMIFS('2_stopień'!$V$8:$V$883,'2_stopień'!$R$8:$R$883,D63,'2_stopień'!$AA$8:$AA$883,"Rzemieślnicza Wałbrzych")</f>
        <v>0</v>
      </c>
      <c r="AS63" s="16">
        <f>SUMIFS('2_stopień'!$U$8:$U$883,'2_stopień'!$R$8:$R$883,D63,'2_stopień'!$AA$8:$AA$883,"CKZ Mosina")</f>
        <v>0</v>
      </c>
      <c r="AT63" s="16">
        <f>SUMIFS('2_stopień'!$V$8:$V$883,'2_stopień'!$R$8:$R$883,D63,'2_stopień'!$AA$8:$AA$883,"CKZ Mosina")</f>
        <v>0</v>
      </c>
      <c r="AU63" s="16">
        <f>SUMIFS('2_stopień'!$U$8:$U$883,'2_stopień'!$R$8:$R$883,D63,'2_stopień'!$AA$8:$AA$883,"Cech Opole")</f>
        <v>0</v>
      </c>
      <c r="AV63" s="16">
        <f>SUMIFS('2_stopień'!$V$8:$V$883,'2_stopień'!$R$8:$R$883,D63,'2_stopień'!$AA$8:$AA$883,"Cech Opole")</f>
        <v>0</v>
      </c>
      <c r="AW63" s="16">
        <f>SUMIFS('2_stopień'!$U$8:$U$883,'2_stopień'!$R$8:$R$883,D63,'2_stopień'!$AA$8:$AA$883,"TOYOTA")</f>
        <v>0</v>
      </c>
      <c r="AX63" s="16">
        <f>SUMIFS('2_stopień'!$V$8:$V$883,'2_stopień'!$R$8:$R$883,D63,'2_stopień'!$AA$8:$AA$883,"TOYOTA")</f>
        <v>0</v>
      </c>
      <c r="AY63" s="16">
        <f>SUMIFS('2_stopień'!$U$8:$U$883,'2_stopień'!$R$8:$R$883,D63,'2_stopień'!$AA$8:$AA$883,"CKZ Wrocław")</f>
        <v>0</v>
      </c>
      <c r="AZ63" s="16">
        <f>SUMIFS('2_stopień'!$V$8:$V$883,'2_stopień'!$R$8:$R$883,D63,'2_stopień'!$AA$8:$AA$883,"CKZ Wrocław")</f>
        <v>0</v>
      </c>
      <c r="BA63" s="16">
        <f>SUMIFS('2_stopień'!$U$8:$U$883,'2_stopień'!$R$8:$R$883,D63,'2_stopień'!$AA$8:$AA$883,"CKZ Gliwice")</f>
        <v>0</v>
      </c>
      <c r="BB63" s="16">
        <f>SUMIFS('2_stopień'!$V$8:$V$883,'2_stopień'!$R$8:$R$883,D63,'2_stopień'!$AA$8:$AA$883,"CKZ Gliwice")</f>
        <v>0</v>
      </c>
      <c r="BC63" s="16">
        <f>SUMIFS('2_stopień'!$U$8:$U$883,'2_stopień'!$R$8:$R$883,D63,'2_stopień'!$AA$8:$AA$883,"CKZ Opole")</f>
        <v>0</v>
      </c>
      <c r="BD63" s="16">
        <f>SUMIFS('2_stopień'!$V$8:$V$883,'2_stopień'!$R$8:$R$883,D63,'2_stopień'!$AA$8:$AA$883,"CKZ Opole")</f>
        <v>0</v>
      </c>
      <c r="BE63" s="16">
        <f>SUMIFS('2_stopień'!$U$8:$U$883,'2_stopień'!$R$8:$R$883,D63,'2_stopień'!$AA$8:$AA$883,"CKZ Chojnów")</f>
        <v>0</v>
      </c>
      <c r="BF63" s="16">
        <f>SUMIFS('2_stopień'!$V$8:$V$883,'2_stopień'!$R$8:$R$883,D63,'2_stopień'!$AA$8:$AA$883,"CKZ Chojnów")</f>
        <v>0</v>
      </c>
      <c r="BG63" s="16">
        <f>SUMIFS('2_stopień'!$U$8:$U$883,'2_stopień'!$R$8:$R$883,D63,'2_stopień'!$AA$8:$AA$883,"CKZ Nowy Targ")</f>
        <v>0</v>
      </c>
      <c r="BH63" s="16">
        <f>SUMIFS('2_stopień'!$V$8:$V$883,'2_stopień'!$R$8:$R$883,D63,'2_stopień'!$AA$8:$AA$883,"CKZ Nowy Targ")</f>
        <v>0</v>
      </c>
      <c r="BI63" s="16">
        <f>SUMIFS('2_stopień'!$U$8:$U$883,'2_stopień'!$R$8:$R$883,D63,'2_stopień'!$AA$8:$AA$883,"CKZ Gniezno")</f>
        <v>0</v>
      </c>
      <c r="BJ63" s="16">
        <f>SUMIFS('2_stopień'!$V$8:$V$883,'2_stopień'!$R$8:$R$883,D63,'2_stopień'!$AA$8:$AA$883,"CKZ Gniezno")</f>
        <v>0</v>
      </c>
      <c r="BK63" s="16">
        <f>SUMIFS('2_stopień'!$U$8:$U$883,'2_stopień'!$R$8:$R$883,D63,'2_stopień'!$AA$8:$AA$883,"konsultacje szkoła")</f>
        <v>0</v>
      </c>
      <c r="BL63" s="222">
        <f t="shared" si="2"/>
        <v>0</v>
      </c>
      <c r="BM63" s="219">
        <f t="shared" si="3"/>
        <v>0</v>
      </c>
    </row>
    <row r="64" spans="2:65" hidden="1">
      <c r="B64" s="17" t="s">
        <v>524</v>
      </c>
      <c r="C64" s="18">
        <v>812107</v>
      </c>
      <c r="D64" s="18" t="s">
        <v>1020</v>
      </c>
      <c r="E64" s="17" t="s">
        <v>669</v>
      </c>
      <c r="F64" s="360">
        <f>SUMIF('2_stopień'!R$8:R$883,D64,'2_stopień'!U$8:U$885)</f>
        <v>0</v>
      </c>
      <c r="G64" s="16">
        <f>SUMIFS('2_stopień'!$U$8:$U$883,'2_stopień'!$R$8:$R$883,D64,'2_stopień'!$AA$8:$AA$883,"CKZ Bielawa")</f>
        <v>0</v>
      </c>
      <c r="H64" s="16">
        <f>SUMIFS('2_stopień'!$V$8:$V$883,'2_stopień'!$R$8:$R$883,D64,'2_stopień'!$AA$8:$AA$883,"CKZ Bielawa")</f>
        <v>0</v>
      </c>
      <c r="I64" s="16">
        <f>SUMIFS('2_stopień'!$U$8:$U$883,'2_stopień'!$R$8:$R$883,D64,'2_stopień'!$AA$8:$AA$883,"GCKZ Głogów")</f>
        <v>0</v>
      </c>
      <c r="J64" s="16">
        <f>SUMIFS('2_stopień'!$V$8:$V$883,'2_stopień'!$R$8:$R$883,D64,'2_stopień'!$AA$8:$AA$883,"GCKZ Głogów")</f>
        <v>0</v>
      </c>
      <c r="K64" s="16">
        <f>SUMIFS('2_stopień'!$U$8:$U$883,'2_stopień'!$R$8:$R$883,D64,'2_stopień'!$AA$8:$AA$883,"CKZ Jawor")</f>
        <v>0</v>
      </c>
      <c r="L64" s="16">
        <f>SUMIFS('2_stopień'!$V$8:$V$883,'2_stopień'!$R$8:$R$883,D64,'2_stopień'!$AA$8:$AA$883,"CKZ Jawor")</f>
        <v>0</v>
      </c>
      <c r="M64" s="16">
        <f>SUMIFS('2_stopień'!$U$8:$U$883,'2_stopień'!$R$8:$R$883,D64,'2_stopień'!$AA$8:$AA$883,"ZSM Głubczyce")</f>
        <v>0</v>
      </c>
      <c r="N64" s="16">
        <f>SUMIFS('2_stopień'!$V$8:$V$883,'2_stopień'!$R$8:$R$883,D64,'2_stopień'!$AA$8:$AA$883,"ZSM Głubczyce")</f>
        <v>0</v>
      </c>
      <c r="O64" s="16">
        <f>SUMIFS('2_stopień'!$U$8:$U$883,'2_stopień'!$R$8:$R$883,D64,'2_stopień'!$AA$8:$AA$883,"CKZ Kłodzko")</f>
        <v>0</v>
      </c>
      <c r="P64" s="16">
        <f>SUMIFS('2_stopień'!$V$8:$V$883,'2_stopień'!$R$8:$R$883,D64,'2_stopień'!$AA$8:$AA$883,"CKZ Kłodzko")</f>
        <v>0</v>
      </c>
      <c r="Q64" s="16">
        <f>SUMIFS('2_stopień'!$U$8:$U$883,'2_stopień'!$R$8:$R$883,D64,'2_stopień'!$AA$8:$AA$883,"CKZ Legnica")</f>
        <v>0</v>
      </c>
      <c r="R64" s="16">
        <f>SUMIFS('2_stopień'!$V$8:$V$883,'2_stopień'!$R$8:$R$883,D64,'2_stopień'!$AA$8:$AA$883,"CKZ Legnica")</f>
        <v>0</v>
      </c>
      <c r="S64" s="16">
        <f>SUMIFS('2_stopień'!$U$8:$U$883,'2_stopień'!$R$8:$R$883,D64,'2_stopień'!$AA$8:$AA$883,"CKZ Oleśnica")</f>
        <v>0</v>
      </c>
      <c r="T64" s="16">
        <f>SUMIFS('2_stopień'!$V$8:$V$883,'2_stopień'!$R$8:$R$883,D64,'2_stopień'!$AA$8:$AA$883,"CKZ Oleśnica")</f>
        <v>0</v>
      </c>
      <c r="U64" s="16">
        <f>SUMIFS('2_stopień'!$U$8:$U$883,'2_stopień'!$R$8:$R$883,D64,'2_stopień'!$AA$8:$AA$883,"CKZ Świdnica")</f>
        <v>0</v>
      </c>
      <c r="V64" s="16">
        <f>SUMIFS('2_stopień'!$V$8:$V$883,'2_stopień'!$R$8:$R$883,D64,'2_stopień'!$AA$8:$AA$883,"CKZ Świdnica")</f>
        <v>0</v>
      </c>
      <c r="W64" s="16">
        <f>SUMIFS('2_stopień'!$U$8:$U$883,'2_stopień'!$R$8:$R$883,D64,'2_stopień'!$AA$8:$AA$883,"CKZ Wołów")</f>
        <v>0</v>
      </c>
      <c r="X64" s="16">
        <f>SUMIFS('2_stopień'!$V$8:$V$883,'2_stopień'!$R$8:$R$883,D64,'2_stopień'!$AA$8:$AA$883,"CKZ Wołów")</f>
        <v>0</v>
      </c>
      <c r="Y64" s="16">
        <f>SUMIFS('2_stopień'!$U$8:$U$883,'2_stopień'!$R$8:$R$883,D64,'2_stopień'!$AA$8:$AA$883,"CKZ Ziębice")</f>
        <v>0</v>
      </c>
      <c r="Z64" s="16">
        <f>SUMIFS('2_stopień'!$V$8:$V$883,'2_stopień'!$R$8:$R$883,D64,'2_stopień'!$AA$8:$AA$883,"CKZ Ziębice")</f>
        <v>0</v>
      </c>
      <c r="AA64" s="16">
        <f>SUMIFS('2_stopień'!$U$8:$U$883,'2_stopień'!$R$8:$R$883,D64,'2_stopień'!$AA$8:$AA$883,"CKZ Dobrodzień")</f>
        <v>0</v>
      </c>
      <c r="AB64" s="16">
        <f>SUMIFS('2_stopień'!$V$8:$V$883,'2_stopień'!$R$8:$R$883,D64,'2_stopień'!$AA$8:$AA$883,"CKZ Dobrodzień")</f>
        <v>0</v>
      </c>
      <c r="AC64" s="16">
        <f>SUMIFS('2_stopień'!$U$8:$U$883,'2_stopień'!$R$8:$R$883,D64,'2_stopień'!$AA$8:$AA$883,"CKZ Kędzierzyn-Koźle")</f>
        <v>0</v>
      </c>
      <c r="AD64" s="16">
        <f>SUMIFS('2_stopień'!$V$8:$V$883,'2_stopień'!$R$8:$R$883,D64,'2_stopień'!$AA$8:$AA$883,"CKZ Kędzierzyn-Koźle")</f>
        <v>0</v>
      </c>
      <c r="AE64" s="16">
        <f>SUMIFS('2_stopień'!$U$8:$U$883,'2_stopień'!$R$8:$R$883,D64,'2_stopień'!$AA$8:$AA$883,"CKZ Dębica")</f>
        <v>0</v>
      </c>
      <c r="AF64" s="16">
        <f>SUMIFS('2_stopień'!$V$8:$V$883,'2_stopień'!$R$8:$R$883,D64,'2_stopień'!$AA$8:$AA$883,"CKZ Dębica")</f>
        <v>0</v>
      </c>
      <c r="AG64" s="16">
        <f>SUMIFS('2_stopień'!$U$8:$U$883,'2_stopień'!$R$8:$R$883,D64,'2_stopień'!$AA$8:$AA$883,"ZSET Rakowice Wielkie")</f>
        <v>0</v>
      </c>
      <c r="AH64" s="16">
        <f>SUMIFS('2_stopień'!$V$8:$V$883,'2_stopień'!$R$8:$R$883,D64,'2_stopień'!$AA$8:$AA$883,"ZSET Rakowice Wielkie")</f>
        <v>0</v>
      </c>
      <c r="AI64" s="16">
        <f>SUMIFS('2_stopień'!$U$8:$U$883,'2_stopień'!$R$8:$R$883,D64,'2_stopień'!$AA$8:$AA$883,"CKZ Krotoszyn")</f>
        <v>0</v>
      </c>
      <c r="AJ64" s="16">
        <f>SUMIFS('2_stopień'!$V$8:$V$883,'2_stopień'!$R$8:$R$883,D64,'2_stopień'!$AA$8:$AA$883,"CKZ Krotoszyn")</f>
        <v>0</v>
      </c>
      <c r="AK64" s="16">
        <f>SUMIFS('2_stopień'!$U$8:$U$883,'2_stopień'!$R$8:$R$883,D64,'2_stopień'!$AA$8:$AA$883,"CKZ Olkusz")</f>
        <v>0</v>
      </c>
      <c r="AL64" s="16">
        <f>SUMIFS('2_stopień'!$V$8:$V$883,'2_stopień'!$R$8:$R$883,D64,'2_stopień'!$AA$8:$AA$883,"CKZ Olkusz")</f>
        <v>0</v>
      </c>
      <c r="AM64" s="16">
        <f>SUMIFS('2_stopień'!$U$8:$U$883,'2_stopień'!$R$8:$R$883,D64,'2_stopień'!$AA$8:$AA$883,"CKZ Wschowa")</f>
        <v>0</v>
      </c>
      <c r="AN64" s="16">
        <f>SUMIFS('2_stopień'!$V$8:$V$883,'2_stopień'!$R$8:$R$883,D64,'2_stopień'!$AA$8:$AA$883,"CKZ Wschowa")</f>
        <v>0</v>
      </c>
      <c r="AO64" s="16">
        <f>SUMIFS('2_stopień'!$U$8:$U$883,'2_stopień'!$R$8:$R$883,D64,'2_stopień'!$AA$8:$AA$883,"CKZ Zielona Góra")</f>
        <v>0</v>
      </c>
      <c r="AP64" s="16">
        <f>SUMIFS('2_stopień'!$V$8:$V$883,'2_stopień'!$R$8:$R$883,D64,'2_stopień'!$AA$8:$AA$883,"CKZ Zielona Góra")</f>
        <v>0</v>
      </c>
      <c r="AQ64" s="16">
        <f>SUMIFS('2_stopień'!$U$8:$U$883,'2_stopień'!$R$8:$R$883,D64,'2_stopień'!$AA$8:$AA$883,"Rzemieślnicza Wałbrzych")</f>
        <v>0</v>
      </c>
      <c r="AR64" s="16">
        <f>SUMIFS('2_stopień'!$V$8:$V$883,'2_stopień'!$R$8:$R$883,D64,'2_stopień'!$AA$8:$AA$883,"Rzemieślnicza Wałbrzych")</f>
        <v>0</v>
      </c>
      <c r="AS64" s="16">
        <f>SUMIFS('2_stopień'!$U$8:$U$883,'2_stopień'!$R$8:$R$883,D64,'2_stopień'!$AA$8:$AA$883,"CKZ Mosina")</f>
        <v>0</v>
      </c>
      <c r="AT64" s="16">
        <f>SUMIFS('2_stopień'!$V$8:$V$883,'2_stopień'!$R$8:$R$883,D64,'2_stopień'!$AA$8:$AA$883,"CKZ Mosina")</f>
        <v>0</v>
      </c>
      <c r="AU64" s="16">
        <f>SUMIFS('2_stopień'!$U$8:$U$883,'2_stopień'!$R$8:$R$883,D64,'2_stopień'!$AA$8:$AA$883,"Cech Opole")</f>
        <v>0</v>
      </c>
      <c r="AV64" s="16">
        <f>SUMIFS('2_stopień'!$V$8:$V$883,'2_stopień'!$R$8:$R$883,D64,'2_stopień'!$AA$8:$AA$883,"Cech Opole")</f>
        <v>0</v>
      </c>
      <c r="AW64" s="16">
        <f>SUMIFS('2_stopień'!$U$8:$U$883,'2_stopień'!$R$8:$R$883,D64,'2_stopień'!$AA$8:$AA$883,"TOYOTA")</f>
        <v>0</v>
      </c>
      <c r="AX64" s="16">
        <f>SUMIFS('2_stopień'!$V$8:$V$883,'2_stopień'!$R$8:$R$883,D64,'2_stopień'!$AA$8:$AA$883,"TOYOTA")</f>
        <v>0</v>
      </c>
      <c r="AY64" s="16">
        <f>SUMIFS('2_stopień'!$U$8:$U$883,'2_stopień'!$R$8:$R$883,D64,'2_stopień'!$AA$8:$AA$883,"CKZ Wrocław")</f>
        <v>0</v>
      </c>
      <c r="AZ64" s="16">
        <f>SUMIFS('2_stopień'!$V$8:$V$883,'2_stopień'!$R$8:$R$883,D64,'2_stopień'!$AA$8:$AA$883,"CKZ Wrocław")</f>
        <v>0</v>
      </c>
      <c r="BA64" s="16">
        <f>SUMIFS('2_stopień'!$U$8:$U$883,'2_stopień'!$R$8:$R$883,D64,'2_stopień'!$AA$8:$AA$883,"CKZ Gliwice")</f>
        <v>0</v>
      </c>
      <c r="BB64" s="16">
        <f>SUMIFS('2_stopień'!$V$8:$V$883,'2_stopień'!$R$8:$R$883,D64,'2_stopień'!$AA$8:$AA$883,"CKZ Gliwice")</f>
        <v>0</v>
      </c>
      <c r="BC64" s="16">
        <f>SUMIFS('2_stopień'!$U$8:$U$883,'2_stopień'!$R$8:$R$883,D64,'2_stopień'!$AA$8:$AA$883,"CKZ Opole")</f>
        <v>0</v>
      </c>
      <c r="BD64" s="16">
        <f>SUMIFS('2_stopień'!$V$8:$V$883,'2_stopień'!$R$8:$R$883,D64,'2_stopień'!$AA$8:$AA$883,"CKZ Opole")</f>
        <v>0</v>
      </c>
      <c r="BE64" s="16">
        <f>SUMIFS('2_stopień'!$U$8:$U$883,'2_stopień'!$R$8:$R$883,D64,'2_stopień'!$AA$8:$AA$883,"CKZ Chojnów")</f>
        <v>0</v>
      </c>
      <c r="BF64" s="16">
        <f>SUMIFS('2_stopień'!$V$8:$V$883,'2_stopień'!$R$8:$R$883,D64,'2_stopień'!$AA$8:$AA$883,"CKZ Chojnów")</f>
        <v>0</v>
      </c>
      <c r="BG64" s="16">
        <f>SUMIFS('2_stopień'!$U$8:$U$883,'2_stopień'!$R$8:$R$883,D64,'2_stopień'!$AA$8:$AA$883,"CKZ Nowy Targ")</f>
        <v>0</v>
      </c>
      <c r="BH64" s="16">
        <f>SUMIFS('2_stopień'!$V$8:$V$883,'2_stopień'!$R$8:$R$883,D64,'2_stopień'!$AA$8:$AA$883,"CKZ Nowy Targ")</f>
        <v>0</v>
      </c>
      <c r="BI64" s="16">
        <f>SUMIFS('2_stopień'!$U$8:$U$883,'2_stopień'!$R$8:$R$883,D64,'2_stopień'!$AA$8:$AA$883,"CKZ Gniezno")</f>
        <v>0</v>
      </c>
      <c r="BJ64" s="16">
        <f>SUMIFS('2_stopień'!$V$8:$V$883,'2_stopień'!$R$8:$R$883,D64,'2_stopień'!$AA$8:$AA$883,"CKZ Gniezno")</f>
        <v>0</v>
      </c>
      <c r="BK64" s="16">
        <f>SUMIFS('2_stopień'!$U$8:$U$883,'2_stopień'!$R$8:$R$883,D64,'2_stopień'!$AA$8:$AA$883,"konsultacje szkoła")</f>
        <v>0</v>
      </c>
      <c r="BL64" s="222">
        <f t="shared" si="2"/>
        <v>0</v>
      </c>
      <c r="BM64" s="219">
        <f t="shared" si="3"/>
        <v>0</v>
      </c>
    </row>
    <row r="65" spans="2:65" hidden="1">
      <c r="B65" s="17" t="s">
        <v>525</v>
      </c>
      <c r="C65" s="18">
        <v>812122</v>
      </c>
      <c r="D65" s="18" t="s">
        <v>1021</v>
      </c>
      <c r="E65" s="17" t="s">
        <v>668</v>
      </c>
      <c r="F65" s="360">
        <f>SUMIF('2_stopień'!R$8:R$883,D65,'2_stopień'!U$8:U$885)</f>
        <v>0</v>
      </c>
      <c r="G65" s="16">
        <f>SUMIFS('2_stopień'!$U$8:$U$883,'2_stopień'!$R$8:$R$883,D65,'2_stopień'!$AA$8:$AA$883,"CKZ Bielawa")</f>
        <v>0</v>
      </c>
      <c r="H65" s="16">
        <f>SUMIFS('2_stopień'!$V$8:$V$883,'2_stopień'!$R$8:$R$883,D65,'2_stopień'!$AA$8:$AA$883,"CKZ Bielawa")</f>
        <v>0</v>
      </c>
      <c r="I65" s="16">
        <f>SUMIFS('2_stopień'!$U$8:$U$883,'2_stopień'!$R$8:$R$883,D65,'2_stopień'!$AA$8:$AA$883,"GCKZ Głogów")</f>
        <v>0</v>
      </c>
      <c r="J65" s="16">
        <f>SUMIFS('2_stopień'!$V$8:$V$883,'2_stopień'!$R$8:$R$883,D65,'2_stopień'!$AA$8:$AA$883,"GCKZ Głogów")</f>
        <v>0</v>
      </c>
      <c r="K65" s="16">
        <f>SUMIFS('2_stopień'!$U$8:$U$883,'2_stopień'!$R$8:$R$883,D65,'2_stopień'!$AA$8:$AA$883,"CKZ Jawor")</f>
        <v>0</v>
      </c>
      <c r="L65" s="16">
        <f>SUMIFS('2_stopień'!$V$8:$V$883,'2_stopień'!$R$8:$R$883,D65,'2_stopień'!$AA$8:$AA$883,"CKZ Jawor")</f>
        <v>0</v>
      </c>
      <c r="M65" s="16">
        <f>SUMIFS('2_stopień'!$U$8:$U$883,'2_stopień'!$R$8:$R$883,D65,'2_stopień'!$AA$8:$AA$883,"ZSM Głubczyce")</f>
        <v>0</v>
      </c>
      <c r="N65" s="16">
        <f>SUMIFS('2_stopień'!$V$8:$V$883,'2_stopień'!$R$8:$R$883,D65,'2_stopień'!$AA$8:$AA$883,"ZSM Głubczyce")</f>
        <v>0</v>
      </c>
      <c r="O65" s="16">
        <f>SUMIFS('2_stopień'!$U$8:$U$883,'2_stopień'!$R$8:$R$883,D65,'2_stopień'!$AA$8:$AA$883,"CKZ Kłodzko")</f>
        <v>0</v>
      </c>
      <c r="P65" s="16">
        <f>SUMIFS('2_stopień'!$V$8:$V$883,'2_stopień'!$R$8:$R$883,D65,'2_stopień'!$AA$8:$AA$883,"CKZ Kłodzko")</f>
        <v>0</v>
      </c>
      <c r="Q65" s="16">
        <f>SUMIFS('2_stopień'!$U$8:$U$883,'2_stopień'!$R$8:$R$883,D65,'2_stopień'!$AA$8:$AA$883,"CKZ Legnica")</f>
        <v>0</v>
      </c>
      <c r="R65" s="16">
        <f>SUMIFS('2_stopień'!$V$8:$V$883,'2_stopień'!$R$8:$R$883,D65,'2_stopień'!$AA$8:$AA$883,"CKZ Legnica")</f>
        <v>0</v>
      </c>
      <c r="S65" s="16">
        <f>SUMIFS('2_stopień'!$U$8:$U$883,'2_stopień'!$R$8:$R$883,D65,'2_stopień'!$AA$8:$AA$883,"CKZ Oleśnica")</f>
        <v>0</v>
      </c>
      <c r="T65" s="16">
        <f>SUMIFS('2_stopień'!$V$8:$V$883,'2_stopień'!$R$8:$R$883,D65,'2_stopień'!$AA$8:$AA$883,"CKZ Oleśnica")</f>
        <v>0</v>
      </c>
      <c r="U65" s="16">
        <f>SUMIFS('2_stopień'!$U$8:$U$883,'2_stopień'!$R$8:$R$883,D65,'2_stopień'!$AA$8:$AA$883,"CKZ Świdnica")</f>
        <v>0</v>
      </c>
      <c r="V65" s="16">
        <f>SUMIFS('2_stopień'!$V$8:$V$883,'2_stopień'!$R$8:$R$883,D65,'2_stopień'!$AA$8:$AA$883,"CKZ Świdnica")</f>
        <v>0</v>
      </c>
      <c r="W65" s="16">
        <f>SUMIFS('2_stopień'!$U$8:$U$883,'2_stopień'!$R$8:$R$883,D65,'2_stopień'!$AA$8:$AA$883,"CKZ Wołów")</f>
        <v>0</v>
      </c>
      <c r="X65" s="16">
        <f>SUMIFS('2_stopień'!$V$8:$V$883,'2_stopień'!$R$8:$R$883,D65,'2_stopień'!$AA$8:$AA$883,"CKZ Wołów")</f>
        <v>0</v>
      </c>
      <c r="Y65" s="16">
        <f>SUMIFS('2_stopień'!$U$8:$U$883,'2_stopień'!$R$8:$R$883,D65,'2_stopień'!$AA$8:$AA$883,"CKZ Ziębice")</f>
        <v>0</v>
      </c>
      <c r="Z65" s="16">
        <f>SUMIFS('2_stopień'!$V$8:$V$883,'2_stopień'!$R$8:$R$883,D65,'2_stopień'!$AA$8:$AA$883,"CKZ Ziębice")</f>
        <v>0</v>
      </c>
      <c r="AA65" s="16">
        <f>SUMIFS('2_stopień'!$U$8:$U$883,'2_stopień'!$R$8:$R$883,D65,'2_stopień'!$AA$8:$AA$883,"CKZ Dobrodzień")</f>
        <v>0</v>
      </c>
      <c r="AB65" s="16">
        <f>SUMIFS('2_stopień'!$V$8:$V$883,'2_stopień'!$R$8:$R$883,D65,'2_stopień'!$AA$8:$AA$883,"CKZ Dobrodzień")</f>
        <v>0</v>
      </c>
      <c r="AC65" s="16">
        <f>SUMIFS('2_stopień'!$U$8:$U$883,'2_stopień'!$R$8:$R$883,D65,'2_stopień'!$AA$8:$AA$883,"CKZ Kędzierzyn-Koźle")</f>
        <v>0</v>
      </c>
      <c r="AD65" s="16">
        <f>SUMIFS('2_stopień'!$V$8:$V$883,'2_stopień'!$R$8:$R$883,D65,'2_stopień'!$AA$8:$AA$883,"CKZ Kędzierzyn-Koźle")</f>
        <v>0</v>
      </c>
      <c r="AE65" s="16">
        <f>SUMIFS('2_stopień'!$U$8:$U$883,'2_stopień'!$R$8:$R$883,D65,'2_stopień'!$AA$8:$AA$883,"CKZ Dębica")</f>
        <v>0</v>
      </c>
      <c r="AF65" s="16">
        <f>SUMIFS('2_stopień'!$V$8:$V$883,'2_stopień'!$R$8:$R$883,D65,'2_stopień'!$AA$8:$AA$883,"CKZ Dębica")</f>
        <v>0</v>
      </c>
      <c r="AG65" s="16">
        <f>SUMIFS('2_stopień'!$U$8:$U$883,'2_stopień'!$R$8:$R$883,D65,'2_stopień'!$AA$8:$AA$883,"ZSET Rakowice Wielkie")</f>
        <v>0</v>
      </c>
      <c r="AH65" s="16">
        <f>SUMIFS('2_stopień'!$V$8:$V$883,'2_stopień'!$R$8:$R$883,D65,'2_stopień'!$AA$8:$AA$883,"ZSET Rakowice Wielkie")</f>
        <v>0</v>
      </c>
      <c r="AI65" s="16">
        <f>SUMIFS('2_stopień'!$U$8:$U$883,'2_stopień'!$R$8:$R$883,D65,'2_stopień'!$AA$8:$AA$883,"CKZ Krotoszyn")</f>
        <v>0</v>
      </c>
      <c r="AJ65" s="16">
        <f>SUMIFS('2_stopień'!$V$8:$V$883,'2_stopień'!$R$8:$R$883,D65,'2_stopień'!$AA$8:$AA$883,"CKZ Krotoszyn")</f>
        <v>0</v>
      </c>
      <c r="AK65" s="16">
        <f>SUMIFS('2_stopień'!$U$8:$U$883,'2_stopień'!$R$8:$R$883,D65,'2_stopień'!$AA$8:$AA$883,"CKZ Olkusz")</f>
        <v>0</v>
      </c>
      <c r="AL65" s="16">
        <f>SUMIFS('2_stopień'!$V$8:$V$883,'2_stopień'!$R$8:$R$883,D65,'2_stopień'!$AA$8:$AA$883,"CKZ Olkusz")</f>
        <v>0</v>
      </c>
      <c r="AM65" s="16">
        <f>SUMIFS('2_stopień'!$U$8:$U$883,'2_stopień'!$R$8:$R$883,D65,'2_stopień'!$AA$8:$AA$883,"CKZ Wschowa")</f>
        <v>0</v>
      </c>
      <c r="AN65" s="16">
        <f>SUMIFS('2_stopień'!$V$8:$V$883,'2_stopień'!$R$8:$R$883,D65,'2_stopień'!$AA$8:$AA$883,"CKZ Wschowa")</f>
        <v>0</v>
      </c>
      <c r="AO65" s="16">
        <f>SUMIFS('2_stopień'!$U$8:$U$883,'2_stopień'!$R$8:$R$883,D65,'2_stopień'!$AA$8:$AA$883,"CKZ Zielona Góra")</f>
        <v>0</v>
      </c>
      <c r="AP65" s="16">
        <f>SUMIFS('2_stopień'!$V$8:$V$883,'2_stopień'!$R$8:$R$883,D65,'2_stopień'!$AA$8:$AA$883,"CKZ Zielona Góra")</f>
        <v>0</v>
      </c>
      <c r="AQ65" s="16">
        <f>SUMIFS('2_stopień'!$U$8:$U$883,'2_stopień'!$R$8:$R$883,D65,'2_stopień'!$AA$8:$AA$883,"Rzemieślnicza Wałbrzych")</f>
        <v>0</v>
      </c>
      <c r="AR65" s="16">
        <f>SUMIFS('2_stopień'!$V$8:$V$883,'2_stopień'!$R$8:$R$883,D65,'2_stopień'!$AA$8:$AA$883,"Rzemieślnicza Wałbrzych")</f>
        <v>0</v>
      </c>
      <c r="AS65" s="16">
        <f>SUMIFS('2_stopień'!$U$8:$U$883,'2_stopień'!$R$8:$R$883,D65,'2_stopień'!$AA$8:$AA$883,"CKZ Mosina")</f>
        <v>0</v>
      </c>
      <c r="AT65" s="16">
        <f>SUMIFS('2_stopień'!$V$8:$V$883,'2_stopień'!$R$8:$R$883,D65,'2_stopień'!$AA$8:$AA$883,"CKZ Mosina")</f>
        <v>0</v>
      </c>
      <c r="AU65" s="16">
        <f>SUMIFS('2_stopień'!$U$8:$U$883,'2_stopień'!$R$8:$R$883,D65,'2_stopień'!$AA$8:$AA$883,"Cech Opole")</f>
        <v>0</v>
      </c>
      <c r="AV65" s="16">
        <f>SUMIFS('2_stopień'!$V$8:$V$883,'2_stopień'!$R$8:$R$883,D65,'2_stopień'!$AA$8:$AA$883,"Cech Opole")</f>
        <v>0</v>
      </c>
      <c r="AW65" s="16">
        <f>SUMIFS('2_stopień'!$U$8:$U$883,'2_stopień'!$R$8:$R$883,D65,'2_stopień'!$AA$8:$AA$883,"TOYOTA")</f>
        <v>0</v>
      </c>
      <c r="AX65" s="16">
        <f>SUMIFS('2_stopień'!$V$8:$V$883,'2_stopień'!$R$8:$R$883,D65,'2_stopień'!$AA$8:$AA$883,"TOYOTA")</f>
        <v>0</v>
      </c>
      <c r="AY65" s="16">
        <f>SUMIFS('2_stopień'!$U$8:$U$883,'2_stopień'!$R$8:$R$883,D65,'2_stopień'!$AA$8:$AA$883,"CKZ Wrocław")</f>
        <v>0</v>
      </c>
      <c r="AZ65" s="16">
        <f>SUMIFS('2_stopień'!$V$8:$V$883,'2_stopień'!$R$8:$R$883,D65,'2_stopień'!$AA$8:$AA$883,"CKZ Wrocław")</f>
        <v>0</v>
      </c>
      <c r="BA65" s="16">
        <f>SUMIFS('2_stopień'!$U$8:$U$883,'2_stopień'!$R$8:$R$883,D65,'2_stopień'!$AA$8:$AA$883,"CKZ Gliwice")</f>
        <v>0</v>
      </c>
      <c r="BB65" s="16">
        <f>SUMIFS('2_stopień'!$V$8:$V$883,'2_stopień'!$R$8:$R$883,D65,'2_stopień'!$AA$8:$AA$883,"CKZ Gliwice")</f>
        <v>0</v>
      </c>
      <c r="BC65" s="16">
        <f>SUMIFS('2_stopień'!$U$8:$U$883,'2_stopień'!$R$8:$R$883,D65,'2_stopień'!$AA$8:$AA$883,"CKZ Opole")</f>
        <v>0</v>
      </c>
      <c r="BD65" s="16">
        <f>SUMIFS('2_stopień'!$V$8:$V$883,'2_stopień'!$R$8:$R$883,D65,'2_stopień'!$AA$8:$AA$883,"CKZ Opole")</f>
        <v>0</v>
      </c>
      <c r="BE65" s="16">
        <f>SUMIFS('2_stopień'!$U$8:$U$883,'2_stopień'!$R$8:$R$883,D65,'2_stopień'!$AA$8:$AA$883,"CKZ Chojnów")</f>
        <v>0</v>
      </c>
      <c r="BF65" s="16">
        <f>SUMIFS('2_stopień'!$V$8:$V$883,'2_stopień'!$R$8:$R$883,D65,'2_stopień'!$AA$8:$AA$883,"CKZ Chojnów")</f>
        <v>0</v>
      </c>
      <c r="BG65" s="16">
        <f>SUMIFS('2_stopień'!$U$8:$U$883,'2_stopień'!$R$8:$R$883,D65,'2_stopień'!$AA$8:$AA$883,"CKZ Nowy Targ")</f>
        <v>0</v>
      </c>
      <c r="BH65" s="16">
        <f>SUMIFS('2_stopień'!$V$8:$V$883,'2_stopień'!$R$8:$R$883,D65,'2_stopień'!$AA$8:$AA$883,"CKZ Nowy Targ")</f>
        <v>0</v>
      </c>
      <c r="BI65" s="16">
        <f>SUMIFS('2_stopień'!$U$8:$U$883,'2_stopień'!$R$8:$R$883,D65,'2_stopień'!$AA$8:$AA$883,"CKZ Gniezno")</f>
        <v>0</v>
      </c>
      <c r="BJ65" s="16">
        <f>SUMIFS('2_stopień'!$V$8:$V$883,'2_stopień'!$R$8:$R$883,D65,'2_stopień'!$AA$8:$AA$883,"CKZ Gniezno")</f>
        <v>0</v>
      </c>
      <c r="BK65" s="16">
        <f>SUMIFS('2_stopień'!$U$8:$U$883,'2_stopień'!$R$8:$R$883,D65,'2_stopień'!$AA$8:$AA$883,"konsultacje szkoła")</f>
        <v>0</v>
      </c>
      <c r="BL65" s="222">
        <f t="shared" si="2"/>
        <v>0</v>
      </c>
      <c r="BM65" s="219">
        <f t="shared" si="3"/>
        <v>0</v>
      </c>
    </row>
    <row r="66" spans="2:65" hidden="1">
      <c r="B66" s="17" t="s">
        <v>76</v>
      </c>
      <c r="C66" s="18">
        <v>721306</v>
      </c>
      <c r="D66" s="18" t="s">
        <v>56</v>
      </c>
      <c r="E66" s="17" t="s">
        <v>667</v>
      </c>
      <c r="F66" s="360">
        <f>SUMIF('2_stopień'!R$8:R$883,D66,'2_stopień'!U$8:U$885)</f>
        <v>26</v>
      </c>
      <c r="G66" s="16">
        <f>SUMIFS('2_stopień'!$U$8:$U$883,'2_stopień'!$R$8:$R$883,D66,'2_stopień'!$AA$8:$AA$883,"CKZ Bielawa")</f>
        <v>0</v>
      </c>
      <c r="H66" s="16">
        <f>SUMIFS('2_stopień'!$V$8:$V$883,'2_stopień'!$R$8:$R$883,D66,'2_stopień'!$AA$8:$AA$883,"CKZ Bielawa")</f>
        <v>0</v>
      </c>
      <c r="I66" s="16">
        <f>SUMIFS('2_stopień'!$U$8:$U$883,'2_stopień'!$R$8:$R$883,D66,'2_stopień'!$AA$8:$AA$883,"GCKZ Głogów")</f>
        <v>0</v>
      </c>
      <c r="J66" s="16">
        <f>SUMIFS('2_stopień'!$V$8:$V$883,'2_stopień'!$R$8:$R$883,D66,'2_stopień'!$AA$8:$AA$883,"GCKZ Głogów")</f>
        <v>0</v>
      </c>
      <c r="K66" s="16">
        <f>SUMIFS('2_stopień'!$U$8:$U$883,'2_stopień'!$R$8:$R$883,D66,'2_stopień'!$AA$8:$AA$883,"CKZ Jawor")</f>
        <v>0</v>
      </c>
      <c r="L66" s="16">
        <f>SUMIFS('2_stopień'!$V$8:$V$883,'2_stopień'!$R$8:$R$883,D66,'2_stopień'!$AA$8:$AA$883,"CKZ Jawor")</f>
        <v>0</v>
      </c>
      <c r="M66" s="16">
        <f>SUMIFS('2_stopień'!$U$8:$U$883,'2_stopień'!$R$8:$R$883,D66,'2_stopień'!$AA$8:$AA$883,"ZSM Głubczyce")</f>
        <v>0</v>
      </c>
      <c r="N66" s="16">
        <f>SUMIFS('2_stopień'!$V$8:$V$883,'2_stopień'!$R$8:$R$883,D66,'2_stopień'!$AA$8:$AA$883,"ZSM Głubczyce")</f>
        <v>0</v>
      </c>
      <c r="O66" s="16">
        <f>SUMIFS('2_stopień'!$U$8:$U$883,'2_stopień'!$R$8:$R$883,D66,'2_stopień'!$AA$8:$AA$883,"CKZ Kłodzko")</f>
        <v>0</v>
      </c>
      <c r="P66" s="16">
        <f>SUMIFS('2_stopień'!$V$8:$V$883,'2_stopień'!$R$8:$R$883,D66,'2_stopień'!$AA$8:$AA$883,"CKZ Kłodzko")</f>
        <v>0</v>
      </c>
      <c r="Q66" s="16">
        <f>SUMIFS('2_stopień'!$U$8:$U$883,'2_stopień'!$R$8:$R$883,D66,'2_stopień'!$AA$8:$AA$883,"CKZ Legnica")</f>
        <v>0</v>
      </c>
      <c r="R66" s="16">
        <f>SUMIFS('2_stopień'!$V$8:$V$883,'2_stopień'!$R$8:$R$883,D66,'2_stopień'!$AA$8:$AA$883,"CKZ Legnica")</f>
        <v>0</v>
      </c>
      <c r="S66" s="16">
        <f>SUMIFS('2_stopień'!$U$8:$U$883,'2_stopień'!$R$8:$R$883,D66,'2_stopień'!$AA$8:$AA$883,"CKZ Oleśnica")</f>
        <v>0</v>
      </c>
      <c r="T66" s="16">
        <f>SUMIFS('2_stopień'!$V$8:$V$883,'2_stopień'!$R$8:$R$883,D66,'2_stopień'!$AA$8:$AA$883,"CKZ Oleśnica")</f>
        <v>0</v>
      </c>
      <c r="U66" s="16">
        <f>SUMIFS('2_stopień'!$U$8:$U$883,'2_stopień'!$R$8:$R$883,D66,'2_stopień'!$AA$8:$AA$883,"CKZ Świdnica")</f>
        <v>22</v>
      </c>
      <c r="V66" s="16">
        <f>SUMIFS('2_stopień'!$V$8:$V$883,'2_stopień'!$R$8:$R$883,D66,'2_stopień'!$AA$8:$AA$883,"CKZ Świdnica")</f>
        <v>0</v>
      </c>
      <c r="W66" s="16">
        <f>SUMIFS('2_stopień'!$U$8:$U$883,'2_stopień'!$R$8:$R$883,D66,'2_stopień'!$AA$8:$AA$883,"CKZ Wołów")</f>
        <v>0</v>
      </c>
      <c r="X66" s="16">
        <f>SUMIFS('2_stopień'!$V$8:$V$883,'2_stopień'!$R$8:$R$883,D66,'2_stopień'!$AA$8:$AA$883,"CKZ Wołów")</f>
        <v>0</v>
      </c>
      <c r="Y66" s="16">
        <f>SUMIFS('2_stopień'!$U$8:$U$883,'2_stopień'!$R$8:$R$883,D66,'2_stopień'!$AA$8:$AA$883,"CKZ Ziębice")</f>
        <v>0</v>
      </c>
      <c r="Z66" s="16">
        <f>SUMIFS('2_stopień'!$V$8:$V$883,'2_stopień'!$R$8:$R$883,D66,'2_stopień'!$AA$8:$AA$883,"CKZ Ziębice")</f>
        <v>0</v>
      </c>
      <c r="AA66" s="16">
        <f>SUMIFS('2_stopień'!$U$8:$U$883,'2_stopień'!$R$8:$R$883,D66,'2_stopień'!$AA$8:$AA$883,"CKZ Dobrodzień")</f>
        <v>0</v>
      </c>
      <c r="AB66" s="16">
        <f>SUMIFS('2_stopień'!$V$8:$V$883,'2_stopień'!$R$8:$R$883,D66,'2_stopień'!$AA$8:$AA$883,"CKZ Dobrodzień")</f>
        <v>0</v>
      </c>
      <c r="AC66" s="16">
        <f>SUMIFS('2_stopień'!$U$8:$U$883,'2_stopień'!$R$8:$R$883,D66,'2_stopień'!$AA$8:$AA$883,"CKZ Kędzierzyn-Koźle")</f>
        <v>0</v>
      </c>
      <c r="AD66" s="16">
        <f>SUMIFS('2_stopień'!$V$8:$V$883,'2_stopień'!$R$8:$R$883,D66,'2_stopień'!$AA$8:$AA$883,"CKZ Kędzierzyn-Koźle")</f>
        <v>0</v>
      </c>
      <c r="AE66" s="16">
        <f>SUMIFS('2_stopień'!$U$8:$U$883,'2_stopień'!$R$8:$R$883,D66,'2_stopień'!$AA$8:$AA$883,"CKZ Dębica")</f>
        <v>0</v>
      </c>
      <c r="AF66" s="16">
        <f>SUMIFS('2_stopień'!$V$8:$V$883,'2_stopień'!$R$8:$R$883,D66,'2_stopień'!$AA$8:$AA$883,"CKZ Dębica")</f>
        <v>0</v>
      </c>
      <c r="AG66" s="16">
        <f>SUMIFS('2_stopień'!$U$8:$U$883,'2_stopień'!$R$8:$R$883,D66,'2_stopień'!$AA$8:$AA$883,"ZSET Rakowice Wielkie")</f>
        <v>0</v>
      </c>
      <c r="AH66" s="16">
        <f>SUMIFS('2_stopień'!$V$8:$V$883,'2_stopień'!$R$8:$R$883,D66,'2_stopień'!$AA$8:$AA$883,"ZSET Rakowice Wielkie")</f>
        <v>0</v>
      </c>
      <c r="AI66" s="16">
        <f>SUMIFS('2_stopień'!$U$8:$U$883,'2_stopień'!$R$8:$R$883,D66,'2_stopień'!$AA$8:$AA$883,"CKZ Krotoszyn")</f>
        <v>0</v>
      </c>
      <c r="AJ66" s="16">
        <f>SUMIFS('2_stopień'!$V$8:$V$883,'2_stopień'!$R$8:$R$883,D66,'2_stopień'!$AA$8:$AA$883,"CKZ Krotoszyn")</f>
        <v>0</v>
      </c>
      <c r="AK66" s="16">
        <f>SUMIFS('2_stopień'!$U$8:$U$883,'2_stopień'!$R$8:$R$883,D66,'2_stopień'!$AA$8:$AA$883,"CKZ Olkusz")</f>
        <v>0</v>
      </c>
      <c r="AL66" s="16">
        <f>SUMIFS('2_stopień'!$V$8:$V$883,'2_stopień'!$R$8:$R$883,D66,'2_stopień'!$AA$8:$AA$883,"CKZ Olkusz")</f>
        <v>0</v>
      </c>
      <c r="AM66" s="16">
        <f>SUMIFS('2_stopień'!$U$8:$U$883,'2_stopień'!$R$8:$R$883,D66,'2_stopień'!$AA$8:$AA$883,"CKZ Wschowa")</f>
        <v>4</v>
      </c>
      <c r="AN66" s="16">
        <f>SUMIFS('2_stopień'!$V$8:$V$883,'2_stopień'!$R$8:$R$883,D66,'2_stopień'!$AA$8:$AA$883,"CKZ Wschowa")</f>
        <v>0</v>
      </c>
      <c r="AO66" s="16">
        <f>SUMIFS('2_stopień'!$U$8:$U$883,'2_stopień'!$R$8:$R$883,D66,'2_stopień'!$AA$8:$AA$883,"CKZ Zielona Góra")</f>
        <v>0</v>
      </c>
      <c r="AP66" s="16">
        <f>SUMIFS('2_stopień'!$V$8:$V$883,'2_stopień'!$R$8:$R$883,D66,'2_stopień'!$AA$8:$AA$883,"CKZ Zielona Góra")</f>
        <v>0</v>
      </c>
      <c r="AQ66" s="16">
        <f>SUMIFS('2_stopień'!$U$8:$U$883,'2_stopień'!$R$8:$R$883,D66,'2_stopień'!$AA$8:$AA$883,"Rzemieślnicza Wałbrzych")</f>
        <v>0</v>
      </c>
      <c r="AR66" s="16">
        <f>SUMIFS('2_stopień'!$V$8:$V$883,'2_stopień'!$R$8:$R$883,D66,'2_stopień'!$AA$8:$AA$883,"Rzemieślnicza Wałbrzych")</f>
        <v>0</v>
      </c>
      <c r="AS66" s="16">
        <f>SUMIFS('2_stopień'!$U$8:$U$883,'2_stopień'!$R$8:$R$883,D66,'2_stopień'!$AA$8:$AA$883,"CKZ Mosina")</f>
        <v>0</v>
      </c>
      <c r="AT66" s="16">
        <f>SUMIFS('2_stopień'!$V$8:$V$883,'2_stopień'!$R$8:$R$883,D66,'2_stopień'!$AA$8:$AA$883,"CKZ Mosina")</f>
        <v>0</v>
      </c>
      <c r="AU66" s="16">
        <f>SUMIFS('2_stopień'!$U$8:$U$883,'2_stopień'!$R$8:$R$883,D66,'2_stopień'!$AA$8:$AA$883,"Cech Opole")</f>
        <v>0</v>
      </c>
      <c r="AV66" s="16">
        <f>SUMIFS('2_stopień'!$V$8:$V$883,'2_stopień'!$R$8:$R$883,D66,'2_stopień'!$AA$8:$AA$883,"Cech Opole")</f>
        <v>0</v>
      </c>
      <c r="AW66" s="16">
        <f>SUMIFS('2_stopień'!$U$8:$U$883,'2_stopień'!$R$8:$R$883,D66,'2_stopień'!$AA$8:$AA$883,"TOYOTA")</f>
        <v>0</v>
      </c>
      <c r="AX66" s="16">
        <f>SUMIFS('2_stopień'!$V$8:$V$883,'2_stopień'!$R$8:$R$883,D66,'2_stopień'!$AA$8:$AA$883,"TOYOTA")</f>
        <v>0</v>
      </c>
      <c r="AY66" s="16">
        <f>SUMIFS('2_stopień'!$U$8:$U$883,'2_stopień'!$R$8:$R$883,D66,'2_stopień'!$AA$8:$AA$883,"CKZ Wrocław")</f>
        <v>0</v>
      </c>
      <c r="AZ66" s="16">
        <f>SUMIFS('2_stopień'!$V$8:$V$883,'2_stopień'!$R$8:$R$883,D66,'2_stopień'!$AA$8:$AA$883,"CKZ Wrocław")</f>
        <v>0</v>
      </c>
      <c r="BA66" s="16">
        <f>SUMIFS('2_stopień'!$U$8:$U$883,'2_stopień'!$R$8:$R$883,D66,'2_stopień'!$AA$8:$AA$883,"CKZ Gliwice")</f>
        <v>0</v>
      </c>
      <c r="BB66" s="16">
        <f>SUMIFS('2_stopień'!$V$8:$V$883,'2_stopień'!$R$8:$R$883,D66,'2_stopień'!$AA$8:$AA$883,"CKZ Gliwice")</f>
        <v>0</v>
      </c>
      <c r="BC66" s="16">
        <f>SUMIFS('2_stopień'!$U$8:$U$883,'2_stopień'!$R$8:$R$883,D66,'2_stopień'!$AA$8:$AA$883,"CKZ Opole")</f>
        <v>0</v>
      </c>
      <c r="BD66" s="16">
        <f>SUMIFS('2_stopień'!$V$8:$V$883,'2_stopień'!$R$8:$R$883,D66,'2_stopień'!$AA$8:$AA$883,"CKZ Opole")</f>
        <v>0</v>
      </c>
      <c r="BE66" s="16">
        <f>SUMIFS('2_stopień'!$U$8:$U$883,'2_stopień'!$R$8:$R$883,D66,'2_stopień'!$AA$8:$AA$883,"CKZ Chojnów")</f>
        <v>0</v>
      </c>
      <c r="BF66" s="16">
        <f>SUMIFS('2_stopień'!$V$8:$V$883,'2_stopień'!$R$8:$R$883,D66,'2_stopień'!$AA$8:$AA$883,"CKZ Chojnów")</f>
        <v>0</v>
      </c>
      <c r="BG66" s="16">
        <f>SUMIFS('2_stopień'!$U$8:$U$883,'2_stopień'!$R$8:$R$883,D66,'2_stopień'!$AA$8:$AA$883,"CKZ Nowy Targ")</f>
        <v>0</v>
      </c>
      <c r="BH66" s="16">
        <f>SUMIFS('2_stopień'!$V$8:$V$883,'2_stopień'!$R$8:$R$883,D66,'2_stopień'!$AA$8:$AA$883,"CKZ Nowy Targ")</f>
        <v>0</v>
      </c>
      <c r="BI66" s="16">
        <f>SUMIFS('2_stopień'!$U$8:$U$883,'2_stopień'!$R$8:$R$883,D66,'2_stopień'!$AA$8:$AA$883,"CKZ Gniezno")</f>
        <v>0</v>
      </c>
      <c r="BJ66" s="16">
        <f>SUMIFS('2_stopień'!$V$8:$V$883,'2_stopień'!$R$8:$R$883,D66,'2_stopień'!$AA$8:$AA$883,"CKZ Gniezno")</f>
        <v>0</v>
      </c>
      <c r="BK66" s="16">
        <f>SUMIFS('2_stopień'!$U$8:$U$883,'2_stopień'!$R$8:$R$883,D66,'2_stopień'!$AA$8:$AA$883,"konsultacje szkoła")</f>
        <v>0</v>
      </c>
      <c r="BL66" s="222">
        <f t="shared" si="2"/>
        <v>26</v>
      </c>
      <c r="BM66" s="219">
        <f t="shared" si="3"/>
        <v>0</v>
      </c>
    </row>
    <row r="67" spans="2:65" ht="13.5" customHeight="1">
      <c r="B67" s="17" t="s">
        <v>69</v>
      </c>
      <c r="C67" s="18">
        <v>741203</v>
      </c>
      <c r="D67" s="18" t="s">
        <v>57</v>
      </c>
      <c r="E67" s="17" t="s">
        <v>666</v>
      </c>
      <c r="F67" s="360">
        <f>SUMIF('2_stopień'!R$8:R$883,D67,'2_stopień'!U$8:U$885)</f>
        <v>50</v>
      </c>
      <c r="G67" s="16">
        <f>SUMIFS('2_stopień'!$U$8:$U$883,'2_stopień'!$R$8:$R$883,D67,'2_stopień'!$AA$8:$AA$883,"CKZ Bielawa")</f>
        <v>0</v>
      </c>
      <c r="H67" s="16">
        <f>SUMIFS('2_stopień'!$V$8:$V$883,'2_stopień'!$R$8:$R$883,D67,'2_stopień'!$AA$8:$AA$883,"CKZ Bielawa")</f>
        <v>0</v>
      </c>
      <c r="I67" s="16">
        <f>SUMIFS('2_stopień'!$U$8:$U$883,'2_stopień'!$R$8:$R$883,D67,'2_stopień'!$AA$8:$AA$883,"GCKZ Głogów")</f>
        <v>0</v>
      </c>
      <c r="J67" s="16">
        <f>SUMIFS('2_stopień'!$V$8:$V$883,'2_stopień'!$R$8:$R$883,D67,'2_stopień'!$AA$8:$AA$883,"GCKZ Głogów")</f>
        <v>0</v>
      </c>
      <c r="K67" s="16">
        <f>SUMIFS('2_stopień'!$U$8:$U$883,'2_stopień'!$R$8:$R$883,D67,'2_stopień'!$AA$8:$AA$883,"CKZ Jawor")</f>
        <v>0</v>
      </c>
      <c r="L67" s="16">
        <f>SUMIFS('2_stopień'!$V$8:$V$883,'2_stopień'!$R$8:$R$883,D67,'2_stopień'!$AA$8:$AA$883,"CKZ Jawor")</f>
        <v>0</v>
      </c>
      <c r="M67" s="16">
        <f>SUMIFS('2_stopień'!$U$8:$U$883,'2_stopień'!$R$8:$R$883,D67,'2_stopień'!$AA$8:$AA$883,"ZSM Głubczyce")</f>
        <v>0</v>
      </c>
      <c r="N67" s="16">
        <f>SUMIFS('2_stopień'!$V$8:$V$883,'2_stopień'!$R$8:$R$883,D67,'2_stopień'!$AA$8:$AA$883,"ZSM Głubczyce")</f>
        <v>0</v>
      </c>
      <c r="O67" s="16">
        <f>SUMIFS('2_stopień'!$U$8:$U$883,'2_stopień'!$R$8:$R$883,D67,'2_stopień'!$AA$8:$AA$883,"CKZ Kłodzko")</f>
        <v>0</v>
      </c>
      <c r="P67" s="16">
        <f>SUMIFS('2_stopień'!$V$8:$V$883,'2_stopień'!$R$8:$R$883,D67,'2_stopień'!$AA$8:$AA$883,"CKZ Kłodzko")</f>
        <v>0</v>
      </c>
      <c r="Q67" s="16">
        <f>SUMIFS('2_stopień'!$U$8:$U$883,'2_stopień'!$R$8:$R$883,D67,'2_stopień'!$AA$8:$AA$883,"CKZ Legnica")</f>
        <v>0</v>
      </c>
      <c r="R67" s="16">
        <f>SUMIFS('2_stopień'!$V$8:$V$883,'2_stopień'!$R$8:$R$883,D67,'2_stopień'!$AA$8:$AA$883,"CKZ Legnica")</f>
        <v>0</v>
      </c>
      <c r="S67" s="16">
        <f>SUMIFS('2_stopień'!$U$8:$U$883,'2_stopień'!$R$8:$R$883,D67,'2_stopień'!$AA$8:$AA$883,"CKZ Oleśnica")</f>
        <v>0</v>
      </c>
      <c r="T67" s="16">
        <f>SUMIFS('2_stopień'!$V$8:$V$883,'2_stopień'!$R$8:$R$883,D67,'2_stopień'!$AA$8:$AA$883,"CKZ Oleśnica")</f>
        <v>0</v>
      </c>
      <c r="U67" s="16">
        <f>SUMIFS('2_stopień'!$U$8:$U$883,'2_stopień'!$R$8:$R$883,D67,'2_stopień'!$AA$8:$AA$883,"CKZ Świdnica")</f>
        <v>28</v>
      </c>
      <c r="V67" s="16">
        <f>SUMIFS('2_stopień'!$V$8:$V$883,'2_stopień'!$R$8:$R$883,D67,'2_stopień'!$AA$8:$AA$883,"CKZ Świdnica")</f>
        <v>0</v>
      </c>
      <c r="W67" s="16">
        <f>SUMIFS('2_stopień'!$U$8:$U$883,'2_stopień'!$R$8:$R$883,D67,'2_stopień'!$AA$8:$AA$883,"CKZ Wołów")</f>
        <v>0</v>
      </c>
      <c r="X67" s="16">
        <f>SUMIFS('2_stopień'!$V$8:$V$883,'2_stopień'!$R$8:$R$883,D67,'2_stopień'!$AA$8:$AA$883,"CKZ Wołów")</f>
        <v>0</v>
      </c>
      <c r="Y67" s="16">
        <f>SUMIFS('2_stopień'!$U$8:$U$883,'2_stopień'!$R$8:$R$883,D67,'2_stopień'!$AA$8:$AA$883,"CKZ Ziębice")</f>
        <v>0</v>
      </c>
      <c r="Z67" s="16">
        <f>SUMIFS('2_stopień'!$V$8:$V$883,'2_stopień'!$R$8:$R$883,D67,'2_stopień'!$AA$8:$AA$883,"CKZ Ziębice")</f>
        <v>0</v>
      </c>
      <c r="AA67" s="16">
        <f>SUMIFS('2_stopień'!$U$8:$U$883,'2_stopień'!$R$8:$R$883,D67,'2_stopień'!$AA$8:$AA$883,"CKZ Dobrodzień")</f>
        <v>0</v>
      </c>
      <c r="AB67" s="16">
        <f>SUMIFS('2_stopień'!$V$8:$V$883,'2_stopień'!$R$8:$R$883,D67,'2_stopień'!$AA$8:$AA$883,"CKZ Dobrodzień")</f>
        <v>0</v>
      </c>
      <c r="AC67" s="16">
        <f>SUMIFS('2_stopień'!$U$8:$U$883,'2_stopień'!$R$8:$R$883,D67,'2_stopień'!$AA$8:$AA$883,"CKZ Kędzierzyn-Koźle")</f>
        <v>0</v>
      </c>
      <c r="AD67" s="16">
        <f>SUMIFS('2_stopień'!$V$8:$V$883,'2_stopień'!$R$8:$R$883,D67,'2_stopień'!$AA$8:$AA$883,"CKZ Kędzierzyn-Koźle")</f>
        <v>0</v>
      </c>
      <c r="AE67" s="16">
        <f>SUMIFS('2_stopień'!$U$8:$U$883,'2_stopień'!$R$8:$R$883,D67,'2_stopień'!$AA$8:$AA$883,"CKZ Dębica")</f>
        <v>0</v>
      </c>
      <c r="AF67" s="16">
        <f>SUMIFS('2_stopień'!$V$8:$V$883,'2_stopień'!$R$8:$R$883,D67,'2_stopień'!$AA$8:$AA$883,"CKZ Dębica")</f>
        <v>0</v>
      </c>
      <c r="AG67" s="16">
        <f>SUMIFS('2_stopień'!$U$8:$U$883,'2_stopień'!$R$8:$R$883,D67,'2_stopień'!$AA$8:$AA$883,"ZSET Rakowice Wielkie")</f>
        <v>0</v>
      </c>
      <c r="AH67" s="16">
        <f>SUMIFS('2_stopień'!$V$8:$V$883,'2_stopień'!$R$8:$R$883,D67,'2_stopień'!$AA$8:$AA$883,"ZSET Rakowice Wielkie")</f>
        <v>0</v>
      </c>
      <c r="AI67" s="16">
        <f>SUMIFS('2_stopień'!$U$8:$U$883,'2_stopień'!$R$8:$R$883,D67,'2_stopień'!$AA$8:$AA$883,"CKZ Krotoszyn")</f>
        <v>0</v>
      </c>
      <c r="AJ67" s="16">
        <f>SUMIFS('2_stopień'!$V$8:$V$883,'2_stopień'!$R$8:$R$883,D67,'2_stopień'!$AA$8:$AA$883,"CKZ Krotoszyn")</f>
        <v>0</v>
      </c>
      <c r="AK67" s="16">
        <f>SUMIFS('2_stopień'!$U$8:$U$883,'2_stopień'!$R$8:$R$883,D67,'2_stopień'!$AA$8:$AA$883,"CKZ Olkusz")</f>
        <v>0</v>
      </c>
      <c r="AL67" s="16">
        <f>SUMIFS('2_stopień'!$V$8:$V$883,'2_stopień'!$R$8:$R$883,D67,'2_stopień'!$AA$8:$AA$883,"CKZ Olkusz")</f>
        <v>0</v>
      </c>
      <c r="AM67" s="16">
        <f>SUMIFS('2_stopień'!$U$8:$U$883,'2_stopień'!$R$8:$R$883,D67,'2_stopień'!$AA$8:$AA$883,"CKZ Wschowa")</f>
        <v>18</v>
      </c>
      <c r="AN67" s="16">
        <f>SUMIFS('2_stopień'!$V$8:$V$883,'2_stopień'!$R$8:$R$883,D67,'2_stopień'!$AA$8:$AA$883,"CKZ Wschowa")</f>
        <v>0</v>
      </c>
      <c r="AO67" s="16">
        <f>SUMIFS('2_stopień'!$U$8:$U$883,'2_stopień'!$R$8:$R$883,D67,'2_stopień'!$AA$8:$AA$883,"CKZ Zielona Góra")</f>
        <v>4</v>
      </c>
      <c r="AP67" s="16">
        <f>SUMIFS('2_stopień'!$V$8:$V$883,'2_stopień'!$R$8:$R$883,D67,'2_stopień'!$AA$8:$AA$883,"CKZ Zielona Góra")</f>
        <v>0</v>
      </c>
      <c r="AQ67" s="16">
        <f>SUMIFS('2_stopień'!$U$8:$U$883,'2_stopień'!$R$8:$R$883,D67,'2_stopień'!$AA$8:$AA$883,"Rzemieślnicza Wałbrzych")</f>
        <v>0</v>
      </c>
      <c r="AR67" s="16">
        <f>SUMIFS('2_stopień'!$V$8:$V$883,'2_stopień'!$R$8:$R$883,D67,'2_stopień'!$AA$8:$AA$883,"Rzemieślnicza Wałbrzych")</f>
        <v>0</v>
      </c>
      <c r="AS67" s="16">
        <f>SUMIFS('2_stopień'!$U$8:$U$883,'2_stopień'!$R$8:$R$883,D67,'2_stopień'!$AA$8:$AA$883,"CKZ Mosina")</f>
        <v>0</v>
      </c>
      <c r="AT67" s="16">
        <f>SUMIFS('2_stopień'!$V$8:$V$883,'2_stopień'!$R$8:$R$883,D67,'2_stopień'!$AA$8:$AA$883,"CKZ Mosina")</f>
        <v>0</v>
      </c>
      <c r="AU67" s="16">
        <f>SUMIFS('2_stopień'!$U$8:$U$883,'2_stopień'!$R$8:$R$883,D67,'2_stopień'!$AA$8:$AA$883,"Cech Opole")</f>
        <v>0</v>
      </c>
      <c r="AV67" s="16">
        <f>SUMIFS('2_stopień'!$V$8:$V$883,'2_stopień'!$R$8:$R$883,D67,'2_stopień'!$AA$8:$AA$883,"Cech Opole")</f>
        <v>0</v>
      </c>
      <c r="AW67" s="16">
        <f>SUMIFS('2_stopień'!$U$8:$U$883,'2_stopień'!$R$8:$R$883,D67,'2_stopień'!$AA$8:$AA$883,"TOYOTA")</f>
        <v>0</v>
      </c>
      <c r="AX67" s="16">
        <f>SUMIFS('2_stopień'!$V$8:$V$883,'2_stopień'!$R$8:$R$883,D67,'2_stopień'!$AA$8:$AA$883,"TOYOTA")</f>
        <v>0</v>
      </c>
      <c r="AY67" s="16">
        <f>SUMIFS('2_stopień'!$U$8:$U$883,'2_stopień'!$R$8:$R$883,D67,'2_stopień'!$AA$8:$AA$883,"CKZ Wrocław")</f>
        <v>0</v>
      </c>
      <c r="AZ67" s="16">
        <f>SUMIFS('2_stopień'!$V$8:$V$883,'2_stopień'!$R$8:$R$883,D67,'2_stopień'!$AA$8:$AA$883,"CKZ Wrocław")</f>
        <v>0</v>
      </c>
      <c r="BA67" s="16">
        <f>SUMIFS('2_stopień'!$U$8:$U$883,'2_stopień'!$R$8:$R$883,D67,'2_stopień'!$AA$8:$AA$883,"CKZ Gliwice")</f>
        <v>0</v>
      </c>
      <c r="BB67" s="16">
        <f>SUMIFS('2_stopień'!$V$8:$V$883,'2_stopień'!$R$8:$R$883,D67,'2_stopień'!$AA$8:$AA$883,"CKZ Gliwice")</f>
        <v>0</v>
      </c>
      <c r="BC67" s="16">
        <f>SUMIFS('2_stopień'!$U$8:$U$883,'2_stopień'!$R$8:$R$883,D67,'2_stopień'!$AA$8:$AA$883,"CKZ Opole")</f>
        <v>0</v>
      </c>
      <c r="BD67" s="16">
        <f>SUMIFS('2_stopień'!$V$8:$V$883,'2_stopień'!$R$8:$R$883,D67,'2_stopień'!$AA$8:$AA$883,"CKZ Opole")</f>
        <v>0</v>
      </c>
      <c r="BE67" s="16">
        <f>SUMIFS('2_stopień'!$U$8:$U$883,'2_stopień'!$R$8:$R$883,D67,'2_stopień'!$AA$8:$AA$883,"CKZ Chojnów")</f>
        <v>0</v>
      </c>
      <c r="BF67" s="16">
        <f>SUMIFS('2_stopień'!$V$8:$V$883,'2_stopień'!$R$8:$R$883,D67,'2_stopień'!$AA$8:$AA$883,"CKZ Chojnów")</f>
        <v>0</v>
      </c>
      <c r="BG67" s="16">
        <f>SUMIFS('2_stopień'!$U$8:$U$883,'2_stopień'!$R$8:$R$883,D67,'2_stopień'!$AA$8:$AA$883,"CKZ Nowy Targ")</f>
        <v>0</v>
      </c>
      <c r="BH67" s="16">
        <f>SUMIFS('2_stopień'!$V$8:$V$883,'2_stopień'!$R$8:$R$883,D67,'2_stopień'!$AA$8:$AA$883,"CKZ Nowy Targ")</f>
        <v>0</v>
      </c>
      <c r="BI67" s="16">
        <f>SUMIFS('2_stopień'!$U$8:$U$883,'2_stopień'!$R$8:$R$883,D67,'2_stopień'!$AA$8:$AA$883,"CKZ Gniezno")</f>
        <v>0</v>
      </c>
      <c r="BJ67" s="16">
        <f>SUMIFS('2_stopień'!$V$8:$V$883,'2_stopień'!$R$8:$R$883,D67,'2_stopień'!$AA$8:$AA$883,"CKZ Gniezno")</f>
        <v>0</v>
      </c>
      <c r="BK67" s="16">
        <f>SUMIFS('2_stopień'!$U$8:$U$883,'2_stopień'!$R$8:$R$883,D67,'2_stopień'!$AA$8:$AA$883,"konsultacje szkoła")</f>
        <v>0</v>
      </c>
      <c r="BL67" s="222">
        <f t="shared" si="2"/>
        <v>50</v>
      </c>
      <c r="BM67" s="219">
        <f t="shared" si="3"/>
        <v>0</v>
      </c>
    </row>
    <row r="68" spans="2:65" hidden="1">
      <c r="B68" s="17" t="s">
        <v>192</v>
      </c>
      <c r="C68" s="18">
        <v>713203</v>
      </c>
      <c r="D68" s="18" t="s">
        <v>59</v>
      </c>
      <c r="E68" s="17" t="s">
        <v>665</v>
      </c>
      <c r="F68" s="360">
        <f>SUMIF('2_stopień'!R$8:R$883,D68,'2_stopień'!U$8:U$885)</f>
        <v>50</v>
      </c>
      <c r="G68" s="16">
        <f>SUMIFS('2_stopień'!$U$8:$U$883,'2_stopień'!$R$8:$R$883,D68,'2_stopień'!$AA$8:$AA$883,"CKZ Bielawa")</f>
        <v>0</v>
      </c>
      <c r="H68" s="16">
        <f>SUMIFS('2_stopień'!$V$8:$V$883,'2_stopień'!$R$8:$R$883,D68,'2_stopień'!$AA$8:$AA$883,"CKZ Bielawa")</f>
        <v>0</v>
      </c>
      <c r="I68" s="16">
        <f>SUMIFS('2_stopień'!$U$8:$U$883,'2_stopień'!$R$8:$R$883,D68,'2_stopień'!$AA$8:$AA$883,"GCKZ Głogów")</f>
        <v>0</v>
      </c>
      <c r="J68" s="16">
        <f>SUMIFS('2_stopień'!$V$8:$V$883,'2_stopień'!$R$8:$R$883,D68,'2_stopień'!$AA$8:$AA$883,"GCKZ Głogów")</f>
        <v>0</v>
      </c>
      <c r="K68" s="16">
        <f>SUMIFS('2_stopień'!$U$8:$U$883,'2_stopień'!$R$8:$R$883,D68,'2_stopień'!$AA$8:$AA$883,"CKZ Jawor")</f>
        <v>0</v>
      </c>
      <c r="L68" s="16">
        <f>SUMIFS('2_stopień'!$V$8:$V$883,'2_stopień'!$R$8:$R$883,D68,'2_stopień'!$AA$8:$AA$883,"CKZ Jawor")</f>
        <v>0</v>
      </c>
      <c r="M68" s="16">
        <f>SUMIFS('2_stopień'!$U$8:$U$883,'2_stopień'!$R$8:$R$883,D68,'2_stopień'!$AA$8:$AA$883,"ZSM Głubczyce")</f>
        <v>0</v>
      </c>
      <c r="N68" s="16">
        <f>SUMIFS('2_stopień'!$V$8:$V$883,'2_stopień'!$R$8:$R$883,D68,'2_stopień'!$AA$8:$AA$883,"ZSM Głubczyce")</f>
        <v>0</v>
      </c>
      <c r="O68" s="16">
        <f>SUMIFS('2_stopień'!$U$8:$U$883,'2_stopień'!$R$8:$R$883,D68,'2_stopień'!$AA$8:$AA$883,"CKZ Kłodzko")</f>
        <v>0</v>
      </c>
      <c r="P68" s="16">
        <f>SUMIFS('2_stopień'!$V$8:$V$883,'2_stopień'!$R$8:$R$883,D68,'2_stopień'!$AA$8:$AA$883,"CKZ Kłodzko")</f>
        <v>0</v>
      </c>
      <c r="Q68" s="16">
        <f>SUMIFS('2_stopień'!$U$8:$U$883,'2_stopień'!$R$8:$R$883,D68,'2_stopień'!$AA$8:$AA$883,"CKZ Legnica")</f>
        <v>0</v>
      </c>
      <c r="R68" s="16">
        <f>SUMIFS('2_stopień'!$V$8:$V$883,'2_stopień'!$R$8:$R$883,D68,'2_stopień'!$AA$8:$AA$883,"CKZ Legnica")</f>
        <v>0</v>
      </c>
      <c r="S68" s="16">
        <f>SUMIFS('2_stopień'!$U$8:$U$883,'2_stopień'!$R$8:$R$883,D68,'2_stopień'!$AA$8:$AA$883,"CKZ Oleśnica")</f>
        <v>21</v>
      </c>
      <c r="T68" s="16">
        <f>SUMIFS('2_stopień'!$V$8:$V$883,'2_stopień'!$R$8:$R$883,D68,'2_stopień'!$AA$8:$AA$883,"CKZ Oleśnica")</f>
        <v>0</v>
      </c>
      <c r="U68" s="16">
        <f>SUMIFS('2_stopień'!$U$8:$U$883,'2_stopień'!$R$8:$R$883,D68,'2_stopień'!$AA$8:$AA$883,"CKZ Świdnica")</f>
        <v>17</v>
      </c>
      <c r="V68" s="16">
        <f>SUMIFS('2_stopień'!$V$8:$V$883,'2_stopień'!$R$8:$R$883,D68,'2_stopień'!$AA$8:$AA$883,"CKZ Świdnica")</f>
        <v>0</v>
      </c>
      <c r="W68" s="16">
        <f>SUMIFS('2_stopień'!$U$8:$U$883,'2_stopień'!$R$8:$R$883,D68,'2_stopień'!$AA$8:$AA$883,"CKZ Wołów")</f>
        <v>0</v>
      </c>
      <c r="X68" s="16">
        <f>SUMIFS('2_stopień'!$V$8:$V$883,'2_stopień'!$R$8:$R$883,D68,'2_stopień'!$AA$8:$AA$883,"CKZ Wołów")</f>
        <v>0</v>
      </c>
      <c r="Y68" s="16">
        <f>SUMIFS('2_stopień'!$U$8:$U$883,'2_stopień'!$R$8:$R$883,D68,'2_stopień'!$AA$8:$AA$883,"CKZ Ziębice")</f>
        <v>0</v>
      </c>
      <c r="Z68" s="16">
        <f>SUMIFS('2_stopień'!$V$8:$V$883,'2_stopień'!$R$8:$R$883,D68,'2_stopień'!$AA$8:$AA$883,"CKZ Ziębice")</f>
        <v>0</v>
      </c>
      <c r="AA68" s="16">
        <f>SUMIFS('2_stopień'!$U$8:$U$883,'2_stopień'!$R$8:$R$883,D68,'2_stopień'!$AA$8:$AA$883,"CKZ Dobrodzień")</f>
        <v>0</v>
      </c>
      <c r="AB68" s="16">
        <f>SUMIFS('2_stopień'!$V$8:$V$883,'2_stopień'!$R$8:$R$883,D68,'2_stopień'!$AA$8:$AA$883,"CKZ Dobrodzień")</f>
        <v>0</v>
      </c>
      <c r="AC68" s="16">
        <f>SUMIFS('2_stopień'!$U$8:$U$883,'2_stopień'!$R$8:$R$883,D68,'2_stopień'!$AA$8:$AA$883,"CKZ Kędzierzyn-Koźle")</f>
        <v>0</v>
      </c>
      <c r="AD68" s="16">
        <f>SUMIFS('2_stopień'!$V$8:$V$883,'2_stopień'!$R$8:$R$883,D68,'2_stopień'!$AA$8:$AA$883,"CKZ Kędzierzyn-Koźle")</f>
        <v>0</v>
      </c>
      <c r="AE68" s="16">
        <f>SUMIFS('2_stopień'!$U$8:$U$883,'2_stopień'!$R$8:$R$883,D68,'2_stopień'!$AA$8:$AA$883,"CKZ Dębica")</f>
        <v>0</v>
      </c>
      <c r="AF68" s="16">
        <f>SUMIFS('2_stopień'!$V$8:$V$883,'2_stopień'!$R$8:$R$883,D68,'2_stopień'!$AA$8:$AA$883,"CKZ Dębica")</f>
        <v>0</v>
      </c>
      <c r="AG68" s="16">
        <f>SUMIFS('2_stopień'!$U$8:$U$883,'2_stopień'!$R$8:$R$883,D68,'2_stopień'!$AA$8:$AA$883,"ZSET Rakowice Wielkie")</f>
        <v>0</v>
      </c>
      <c r="AH68" s="16">
        <f>SUMIFS('2_stopień'!$V$8:$V$883,'2_stopień'!$R$8:$R$883,D68,'2_stopień'!$AA$8:$AA$883,"ZSET Rakowice Wielkie")</f>
        <v>0</v>
      </c>
      <c r="AI68" s="16">
        <f>SUMIFS('2_stopień'!$U$8:$U$883,'2_stopień'!$R$8:$R$883,D68,'2_stopień'!$AA$8:$AA$883,"CKZ Krotoszyn")</f>
        <v>0</v>
      </c>
      <c r="AJ68" s="16">
        <f>SUMIFS('2_stopień'!$V$8:$V$883,'2_stopień'!$R$8:$R$883,D68,'2_stopień'!$AA$8:$AA$883,"CKZ Krotoszyn")</f>
        <v>0</v>
      </c>
      <c r="AK68" s="16">
        <f>SUMIFS('2_stopień'!$U$8:$U$883,'2_stopień'!$R$8:$R$883,D68,'2_stopień'!$AA$8:$AA$883,"CKZ Olkusz")</f>
        <v>0</v>
      </c>
      <c r="AL68" s="16">
        <f>SUMIFS('2_stopień'!$V$8:$V$883,'2_stopień'!$R$8:$R$883,D68,'2_stopień'!$AA$8:$AA$883,"CKZ Olkusz")</f>
        <v>0</v>
      </c>
      <c r="AM68" s="16">
        <f>SUMIFS('2_stopień'!$U$8:$U$883,'2_stopień'!$R$8:$R$883,D68,'2_stopień'!$AA$8:$AA$883,"CKZ Wschowa")</f>
        <v>12</v>
      </c>
      <c r="AN68" s="16">
        <f>SUMIFS('2_stopień'!$V$8:$V$883,'2_stopień'!$R$8:$R$883,D68,'2_stopień'!$AA$8:$AA$883,"CKZ Wschowa")</f>
        <v>0</v>
      </c>
      <c r="AO68" s="16">
        <f>SUMIFS('2_stopień'!$U$8:$U$883,'2_stopień'!$R$8:$R$883,D68,'2_stopień'!$AA$8:$AA$883,"CKZ Zielona Góra")</f>
        <v>0</v>
      </c>
      <c r="AP68" s="16">
        <f>SUMIFS('2_stopień'!$V$8:$V$883,'2_stopień'!$R$8:$R$883,D68,'2_stopień'!$AA$8:$AA$883,"CKZ Zielona Góra")</f>
        <v>0</v>
      </c>
      <c r="AQ68" s="16">
        <f>SUMIFS('2_stopień'!$U$8:$U$883,'2_stopień'!$R$8:$R$883,D68,'2_stopień'!$AA$8:$AA$883,"Rzemieślnicza Wałbrzych")</f>
        <v>0</v>
      </c>
      <c r="AR68" s="16">
        <f>SUMIFS('2_stopień'!$V$8:$V$883,'2_stopień'!$R$8:$R$883,D68,'2_stopień'!$AA$8:$AA$883,"Rzemieślnicza Wałbrzych")</f>
        <v>0</v>
      </c>
      <c r="AS68" s="16">
        <f>SUMIFS('2_stopień'!$U$8:$U$883,'2_stopień'!$R$8:$R$883,D68,'2_stopień'!$AA$8:$AA$883,"CKZ Mosina")</f>
        <v>0</v>
      </c>
      <c r="AT68" s="16">
        <f>SUMIFS('2_stopień'!$V$8:$V$883,'2_stopień'!$R$8:$R$883,D68,'2_stopień'!$AA$8:$AA$883,"CKZ Mosina")</f>
        <v>0</v>
      </c>
      <c r="AU68" s="16">
        <f>SUMIFS('2_stopień'!$U$8:$U$883,'2_stopień'!$R$8:$R$883,D68,'2_stopień'!$AA$8:$AA$883,"Cech Opole")</f>
        <v>0</v>
      </c>
      <c r="AV68" s="16">
        <f>SUMIFS('2_stopień'!$V$8:$V$883,'2_stopień'!$R$8:$R$883,D68,'2_stopień'!$AA$8:$AA$883,"Cech Opole")</f>
        <v>0</v>
      </c>
      <c r="AW68" s="16">
        <f>SUMIFS('2_stopień'!$U$8:$U$883,'2_stopień'!$R$8:$R$883,D68,'2_stopień'!$AA$8:$AA$883,"TOYOTA")</f>
        <v>0</v>
      </c>
      <c r="AX68" s="16">
        <f>SUMIFS('2_stopień'!$V$8:$V$883,'2_stopień'!$R$8:$R$883,D68,'2_stopień'!$AA$8:$AA$883,"TOYOTA")</f>
        <v>0</v>
      </c>
      <c r="AY68" s="16">
        <f>SUMIFS('2_stopień'!$U$8:$U$883,'2_stopień'!$R$8:$R$883,D68,'2_stopień'!$AA$8:$AA$883,"CKZ Wrocław")</f>
        <v>0</v>
      </c>
      <c r="AZ68" s="16">
        <f>SUMIFS('2_stopień'!$V$8:$V$883,'2_stopień'!$R$8:$R$883,D68,'2_stopień'!$AA$8:$AA$883,"CKZ Wrocław")</f>
        <v>0</v>
      </c>
      <c r="BA68" s="16">
        <f>SUMIFS('2_stopień'!$U$8:$U$883,'2_stopień'!$R$8:$R$883,D68,'2_stopień'!$AA$8:$AA$883,"CKZ Gliwice")</f>
        <v>0</v>
      </c>
      <c r="BB68" s="16">
        <f>SUMIFS('2_stopień'!$V$8:$V$883,'2_stopień'!$R$8:$R$883,D68,'2_stopień'!$AA$8:$AA$883,"CKZ Gliwice")</f>
        <v>0</v>
      </c>
      <c r="BC68" s="16">
        <f>SUMIFS('2_stopień'!$U$8:$U$883,'2_stopień'!$R$8:$R$883,D68,'2_stopień'!$AA$8:$AA$883,"CKZ Opole")</f>
        <v>0</v>
      </c>
      <c r="BD68" s="16">
        <f>SUMIFS('2_stopień'!$V$8:$V$883,'2_stopień'!$R$8:$R$883,D68,'2_stopień'!$AA$8:$AA$883,"CKZ Opole")</f>
        <v>0</v>
      </c>
      <c r="BE68" s="16">
        <f>SUMIFS('2_stopień'!$U$8:$U$883,'2_stopień'!$R$8:$R$883,D68,'2_stopień'!$AA$8:$AA$883,"CKZ Chojnów")</f>
        <v>0</v>
      </c>
      <c r="BF68" s="16">
        <f>SUMIFS('2_stopień'!$V$8:$V$883,'2_stopień'!$R$8:$R$883,D68,'2_stopień'!$AA$8:$AA$883,"CKZ Chojnów")</f>
        <v>0</v>
      </c>
      <c r="BG68" s="16">
        <f>SUMIFS('2_stopień'!$U$8:$U$883,'2_stopień'!$R$8:$R$883,D68,'2_stopień'!$AA$8:$AA$883,"CKZ Nowy Targ")</f>
        <v>0</v>
      </c>
      <c r="BH68" s="16">
        <f>SUMIFS('2_stopień'!$V$8:$V$883,'2_stopień'!$R$8:$R$883,D68,'2_stopień'!$AA$8:$AA$883,"CKZ Nowy Targ")</f>
        <v>0</v>
      </c>
      <c r="BI68" s="16">
        <f>SUMIFS('2_stopień'!$U$8:$U$883,'2_stopień'!$R$8:$R$883,D68,'2_stopień'!$AA$8:$AA$883,"CKZ Gniezno")</f>
        <v>0</v>
      </c>
      <c r="BJ68" s="16">
        <f>SUMIFS('2_stopień'!$V$8:$V$883,'2_stopień'!$R$8:$R$883,D68,'2_stopień'!$AA$8:$AA$883,"CKZ Gniezno")</f>
        <v>0</v>
      </c>
      <c r="BK68" s="16">
        <f>SUMIFS('2_stopień'!$U$8:$U$883,'2_stopień'!$R$8:$R$883,D68,'2_stopień'!$AA$8:$AA$883,"konsultacje szkoła")</f>
        <v>0</v>
      </c>
      <c r="BL68" s="222">
        <f t="shared" si="2"/>
        <v>50</v>
      </c>
      <c r="BM68" s="219">
        <f t="shared" si="3"/>
        <v>0</v>
      </c>
    </row>
    <row r="69" spans="2:65" hidden="1">
      <c r="B69" s="17" t="s">
        <v>526</v>
      </c>
      <c r="C69" s="18">
        <v>723107</v>
      </c>
      <c r="D69" s="18" t="s">
        <v>1022</v>
      </c>
      <c r="E69" s="17" t="s">
        <v>664</v>
      </c>
      <c r="F69" s="360">
        <f>SUMIF('2_stopień'!R$8:R$883,D69,'2_stopień'!U$8:U$885)</f>
        <v>0</v>
      </c>
      <c r="G69" s="16">
        <f>SUMIFS('2_stopień'!$U$8:$U$883,'2_stopień'!$R$8:$R$883,D69,'2_stopień'!$AA$8:$AA$883,"CKZ Bielawa")</f>
        <v>0</v>
      </c>
      <c r="H69" s="16">
        <f>SUMIFS('2_stopień'!$V$8:$V$883,'2_stopień'!$R$8:$R$883,D69,'2_stopień'!$AA$8:$AA$883,"CKZ Bielawa")</f>
        <v>0</v>
      </c>
      <c r="I69" s="16">
        <f>SUMIFS('2_stopień'!$U$8:$U$883,'2_stopień'!$R$8:$R$883,D69,'2_stopień'!$AA$8:$AA$883,"GCKZ Głogów")</f>
        <v>0</v>
      </c>
      <c r="J69" s="16">
        <f>SUMIFS('2_stopień'!$V$8:$V$883,'2_stopień'!$R$8:$R$883,D69,'2_stopień'!$AA$8:$AA$883,"GCKZ Głogów")</f>
        <v>0</v>
      </c>
      <c r="K69" s="16">
        <f>SUMIFS('2_stopień'!$U$8:$U$883,'2_stopień'!$R$8:$R$883,D69,'2_stopień'!$AA$8:$AA$883,"CKZ Jawor")</f>
        <v>0</v>
      </c>
      <c r="L69" s="16">
        <f>SUMIFS('2_stopień'!$V$8:$V$883,'2_stopień'!$R$8:$R$883,D69,'2_stopień'!$AA$8:$AA$883,"CKZ Jawor")</f>
        <v>0</v>
      </c>
      <c r="M69" s="16">
        <f>SUMIFS('2_stopień'!$U$8:$U$883,'2_stopień'!$R$8:$R$883,D69,'2_stopień'!$AA$8:$AA$883,"ZSM Głubczyce")</f>
        <v>0</v>
      </c>
      <c r="N69" s="16">
        <f>SUMIFS('2_stopień'!$V$8:$V$883,'2_stopień'!$R$8:$R$883,D69,'2_stopień'!$AA$8:$AA$883,"ZSM Głubczyce")</f>
        <v>0</v>
      </c>
      <c r="O69" s="16">
        <f>SUMIFS('2_stopień'!$U$8:$U$883,'2_stopień'!$R$8:$R$883,D69,'2_stopień'!$AA$8:$AA$883,"CKZ Kłodzko")</f>
        <v>0</v>
      </c>
      <c r="P69" s="16">
        <f>SUMIFS('2_stopień'!$V$8:$V$883,'2_stopień'!$R$8:$R$883,D69,'2_stopień'!$AA$8:$AA$883,"CKZ Kłodzko")</f>
        <v>0</v>
      </c>
      <c r="Q69" s="16">
        <f>SUMIFS('2_stopień'!$U$8:$U$883,'2_stopień'!$R$8:$R$883,D69,'2_stopień'!$AA$8:$AA$883,"CKZ Legnica")</f>
        <v>0</v>
      </c>
      <c r="R69" s="16">
        <f>SUMIFS('2_stopień'!$V$8:$V$883,'2_stopień'!$R$8:$R$883,D69,'2_stopień'!$AA$8:$AA$883,"CKZ Legnica")</f>
        <v>0</v>
      </c>
      <c r="S69" s="16">
        <f>SUMIFS('2_stopień'!$U$8:$U$883,'2_stopień'!$R$8:$R$883,D69,'2_stopień'!$AA$8:$AA$883,"CKZ Oleśnica")</f>
        <v>0</v>
      </c>
      <c r="T69" s="16">
        <f>SUMIFS('2_stopień'!$V$8:$V$883,'2_stopień'!$R$8:$R$883,D69,'2_stopień'!$AA$8:$AA$883,"CKZ Oleśnica")</f>
        <v>0</v>
      </c>
      <c r="U69" s="16">
        <f>SUMIFS('2_stopień'!$U$8:$U$883,'2_stopień'!$R$8:$R$883,D69,'2_stopień'!$AA$8:$AA$883,"CKZ Świdnica")</f>
        <v>0</v>
      </c>
      <c r="V69" s="16">
        <f>SUMIFS('2_stopień'!$V$8:$V$883,'2_stopień'!$R$8:$R$883,D69,'2_stopień'!$AA$8:$AA$883,"CKZ Świdnica")</f>
        <v>0</v>
      </c>
      <c r="W69" s="16">
        <f>SUMIFS('2_stopień'!$U$8:$U$883,'2_stopień'!$R$8:$R$883,D69,'2_stopień'!$AA$8:$AA$883,"CKZ Wołów")</f>
        <v>0</v>
      </c>
      <c r="X69" s="16">
        <f>SUMIFS('2_stopień'!$V$8:$V$883,'2_stopień'!$R$8:$R$883,D69,'2_stopień'!$AA$8:$AA$883,"CKZ Wołów")</f>
        <v>0</v>
      </c>
      <c r="Y69" s="16">
        <f>SUMIFS('2_stopień'!$U$8:$U$883,'2_stopień'!$R$8:$R$883,D69,'2_stopień'!$AA$8:$AA$883,"CKZ Ziębice")</f>
        <v>0</v>
      </c>
      <c r="Z69" s="16">
        <f>SUMIFS('2_stopień'!$V$8:$V$883,'2_stopień'!$R$8:$R$883,D69,'2_stopień'!$AA$8:$AA$883,"CKZ Ziębice")</f>
        <v>0</v>
      </c>
      <c r="AA69" s="16">
        <f>SUMIFS('2_stopień'!$U$8:$U$883,'2_stopień'!$R$8:$R$883,D69,'2_stopień'!$AA$8:$AA$883,"CKZ Dobrodzień")</f>
        <v>0</v>
      </c>
      <c r="AB69" s="16">
        <f>SUMIFS('2_stopień'!$V$8:$V$883,'2_stopień'!$R$8:$R$883,D69,'2_stopień'!$AA$8:$AA$883,"CKZ Dobrodzień")</f>
        <v>0</v>
      </c>
      <c r="AC69" s="16">
        <f>SUMIFS('2_stopień'!$U$8:$U$883,'2_stopień'!$R$8:$R$883,D69,'2_stopień'!$AA$8:$AA$883,"CKZ Kędzierzyn-Koźle")</f>
        <v>0</v>
      </c>
      <c r="AD69" s="16">
        <f>SUMIFS('2_stopień'!$V$8:$V$883,'2_stopień'!$R$8:$R$883,D69,'2_stopień'!$AA$8:$AA$883,"CKZ Kędzierzyn-Koźle")</f>
        <v>0</v>
      </c>
      <c r="AE69" s="16">
        <f>SUMIFS('2_stopień'!$U$8:$U$883,'2_stopień'!$R$8:$R$883,D69,'2_stopień'!$AA$8:$AA$883,"CKZ Dębica")</f>
        <v>0</v>
      </c>
      <c r="AF69" s="16">
        <f>SUMIFS('2_stopień'!$V$8:$V$883,'2_stopień'!$R$8:$R$883,D69,'2_stopień'!$AA$8:$AA$883,"CKZ Dębica")</f>
        <v>0</v>
      </c>
      <c r="AG69" s="16">
        <f>SUMIFS('2_stopień'!$U$8:$U$883,'2_stopień'!$R$8:$R$883,D69,'2_stopień'!$AA$8:$AA$883,"ZSET Rakowice Wielkie")</f>
        <v>0</v>
      </c>
      <c r="AH69" s="16">
        <f>SUMIFS('2_stopień'!$V$8:$V$883,'2_stopień'!$R$8:$R$883,D69,'2_stopień'!$AA$8:$AA$883,"ZSET Rakowice Wielkie")</f>
        <v>0</v>
      </c>
      <c r="AI69" s="16">
        <f>SUMIFS('2_stopień'!$U$8:$U$883,'2_stopień'!$R$8:$R$883,D69,'2_stopień'!$AA$8:$AA$883,"CKZ Krotoszyn")</f>
        <v>0</v>
      </c>
      <c r="AJ69" s="16">
        <f>SUMIFS('2_stopień'!$V$8:$V$883,'2_stopień'!$R$8:$R$883,D69,'2_stopień'!$AA$8:$AA$883,"CKZ Krotoszyn")</f>
        <v>0</v>
      </c>
      <c r="AK69" s="16">
        <f>SUMIFS('2_stopień'!$U$8:$U$883,'2_stopień'!$R$8:$R$883,D69,'2_stopień'!$AA$8:$AA$883,"CKZ Olkusz")</f>
        <v>0</v>
      </c>
      <c r="AL69" s="16">
        <f>SUMIFS('2_stopień'!$V$8:$V$883,'2_stopień'!$R$8:$R$883,D69,'2_stopień'!$AA$8:$AA$883,"CKZ Olkusz")</f>
        <v>0</v>
      </c>
      <c r="AM69" s="16">
        <f>SUMIFS('2_stopień'!$U$8:$U$883,'2_stopień'!$R$8:$R$883,D69,'2_stopień'!$AA$8:$AA$883,"CKZ Wschowa")</f>
        <v>0</v>
      </c>
      <c r="AN69" s="16">
        <f>SUMIFS('2_stopień'!$V$8:$V$883,'2_stopień'!$R$8:$R$883,D69,'2_stopień'!$AA$8:$AA$883,"CKZ Wschowa")</f>
        <v>0</v>
      </c>
      <c r="AO69" s="16">
        <f>SUMIFS('2_stopień'!$U$8:$U$883,'2_stopień'!$R$8:$R$883,D69,'2_stopień'!$AA$8:$AA$883,"CKZ Zielona Góra")</f>
        <v>0</v>
      </c>
      <c r="AP69" s="16">
        <f>SUMIFS('2_stopień'!$V$8:$V$883,'2_stopień'!$R$8:$R$883,D69,'2_stopień'!$AA$8:$AA$883,"CKZ Zielona Góra")</f>
        <v>0</v>
      </c>
      <c r="AQ69" s="16">
        <f>SUMIFS('2_stopień'!$U$8:$U$883,'2_stopień'!$R$8:$R$883,D69,'2_stopień'!$AA$8:$AA$883,"Rzemieślnicza Wałbrzych")</f>
        <v>0</v>
      </c>
      <c r="AR69" s="16">
        <f>SUMIFS('2_stopień'!$V$8:$V$883,'2_stopień'!$R$8:$R$883,D69,'2_stopień'!$AA$8:$AA$883,"Rzemieślnicza Wałbrzych")</f>
        <v>0</v>
      </c>
      <c r="AS69" s="16">
        <f>SUMIFS('2_stopień'!$U$8:$U$883,'2_stopień'!$R$8:$R$883,D69,'2_stopień'!$AA$8:$AA$883,"CKZ Mosina")</f>
        <v>0</v>
      </c>
      <c r="AT69" s="16">
        <f>SUMIFS('2_stopień'!$V$8:$V$883,'2_stopień'!$R$8:$R$883,D69,'2_stopień'!$AA$8:$AA$883,"CKZ Mosina")</f>
        <v>0</v>
      </c>
      <c r="AU69" s="16">
        <f>SUMIFS('2_stopień'!$U$8:$U$883,'2_stopień'!$R$8:$R$883,D69,'2_stopień'!$AA$8:$AA$883,"Cech Opole")</f>
        <v>0</v>
      </c>
      <c r="AV69" s="16">
        <f>SUMIFS('2_stopień'!$V$8:$V$883,'2_stopień'!$R$8:$R$883,D69,'2_stopień'!$AA$8:$AA$883,"Cech Opole")</f>
        <v>0</v>
      </c>
      <c r="AW69" s="16">
        <f>SUMIFS('2_stopień'!$U$8:$U$883,'2_stopień'!$R$8:$R$883,D69,'2_stopień'!$AA$8:$AA$883,"TOYOTA")</f>
        <v>0</v>
      </c>
      <c r="AX69" s="16">
        <f>SUMIFS('2_stopień'!$V$8:$V$883,'2_stopień'!$R$8:$R$883,D69,'2_stopień'!$AA$8:$AA$883,"TOYOTA")</f>
        <v>0</v>
      </c>
      <c r="AY69" s="16">
        <f>SUMIFS('2_stopień'!$U$8:$U$883,'2_stopień'!$R$8:$R$883,D69,'2_stopień'!$AA$8:$AA$883,"CKZ Wrocław")</f>
        <v>0</v>
      </c>
      <c r="AZ69" s="16">
        <f>SUMIFS('2_stopień'!$V$8:$V$883,'2_stopień'!$R$8:$R$883,D69,'2_stopień'!$AA$8:$AA$883,"CKZ Wrocław")</f>
        <v>0</v>
      </c>
      <c r="BA69" s="16">
        <f>SUMIFS('2_stopień'!$U$8:$U$883,'2_stopień'!$R$8:$R$883,D69,'2_stopień'!$AA$8:$AA$883,"CKZ Gliwice")</f>
        <v>0</v>
      </c>
      <c r="BB69" s="16">
        <f>SUMIFS('2_stopień'!$V$8:$V$883,'2_stopień'!$R$8:$R$883,D69,'2_stopień'!$AA$8:$AA$883,"CKZ Gliwice")</f>
        <v>0</v>
      </c>
      <c r="BC69" s="16">
        <f>SUMIFS('2_stopień'!$U$8:$U$883,'2_stopień'!$R$8:$R$883,D69,'2_stopień'!$AA$8:$AA$883,"CKZ Opole")</f>
        <v>0</v>
      </c>
      <c r="BD69" s="16">
        <f>SUMIFS('2_stopień'!$V$8:$V$883,'2_stopień'!$R$8:$R$883,D69,'2_stopień'!$AA$8:$AA$883,"CKZ Opole")</f>
        <v>0</v>
      </c>
      <c r="BE69" s="16">
        <f>SUMIFS('2_stopień'!$U$8:$U$883,'2_stopień'!$R$8:$R$883,D69,'2_stopień'!$AA$8:$AA$883,"CKZ Chojnów")</f>
        <v>0</v>
      </c>
      <c r="BF69" s="16">
        <f>SUMIFS('2_stopień'!$V$8:$V$883,'2_stopień'!$R$8:$R$883,D69,'2_stopień'!$AA$8:$AA$883,"CKZ Chojnów")</f>
        <v>0</v>
      </c>
      <c r="BG69" s="16">
        <f>SUMIFS('2_stopień'!$U$8:$U$883,'2_stopień'!$R$8:$R$883,D69,'2_stopień'!$AA$8:$AA$883,"CKZ Nowy Targ")</f>
        <v>0</v>
      </c>
      <c r="BH69" s="16">
        <f>SUMIFS('2_stopień'!$V$8:$V$883,'2_stopień'!$R$8:$R$883,D69,'2_stopień'!$AA$8:$AA$883,"CKZ Nowy Targ")</f>
        <v>0</v>
      </c>
      <c r="BI69" s="16">
        <f>SUMIFS('2_stopień'!$U$8:$U$883,'2_stopień'!$R$8:$R$883,D69,'2_stopień'!$AA$8:$AA$883,"CKZ Gniezno")</f>
        <v>0</v>
      </c>
      <c r="BJ69" s="16">
        <f>SUMIFS('2_stopień'!$V$8:$V$883,'2_stopień'!$R$8:$R$883,D69,'2_stopień'!$AA$8:$AA$883,"CKZ Gniezno")</f>
        <v>0</v>
      </c>
      <c r="BK69" s="16">
        <f>SUMIFS('2_stopień'!$U$8:$U$883,'2_stopień'!$R$8:$R$883,D69,'2_stopień'!$AA$8:$AA$883,"konsultacje szkoła")</f>
        <v>0</v>
      </c>
      <c r="BL69" s="222">
        <f t="shared" si="2"/>
        <v>0</v>
      </c>
      <c r="BM69" s="219">
        <f t="shared" si="3"/>
        <v>0</v>
      </c>
    </row>
    <row r="70" spans="2:65" hidden="1">
      <c r="B70" s="17" t="s">
        <v>66</v>
      </c>
      <c r="C70" s="18">
        <v>723103</v>
      </c>
      <c r="D70" s="18" t="s">
        <v>67</v>
      </c>
      <c r="E70" s="17" t="s">
        <v>663</v>
      </c>
      <c r="F70" s="360">
        <f>SUMIF('2_stopień'!R$8:R$883,D70,'2_stopień'!U$8:U$885)</f>
        <v>448</v>
      </c>
      <c r="G70" s="16">
        <f>SUMIFS('2_stopień'!$U$8:$U$883,'2_stopień'!$R$8:$R$883,D70,'2_stopień'!$AA$8:$AA$883,"CKZ Bielawa")</f>
        <v>44</v>
      </c>
      <c r="H70" s="16">
        <f>SUMIFS('2_stopień'!$V$8:$V$883,'2_stopień'!$R$8:$R$883,D70,'2_stopień'!$AA$8:$AA$883,"CKZ Bielawa")</f>
        <v>0</v>
      </c>
      <c r="I70" s="16">
        <f>SUMIFS('2_stopień'!$U$8:$U$883,'2_stopień'!$R$8:$R$883,D70,'2_stopień'!$AA$8:$AA$883,"GCKZ Głogów")</f>
        <v>31</v>
      </c>
      <c r="J70" s="16">
        <f>SUMIFS('2_stopień'!$V$8:$V$883,'2_stopień'!$R$8:$R$883,D70,'2_stopień'!$AA$8:$AA$883,"GCKZ Głogów")</f>
        <v>0</v>
      </c>
      <c r="K70" s="16">
        <f>SUMIFS('2_stopień'!$U$8:$U$883,'2_stopień'!$R$8:$R$883,D70,'2_stopień'!$AA$8:$AA$883,"CKZ Jawor")</f>
        <v>0</v>
      </c>
      <c r="L70" s="16">
        <f>SUMIFS('2_stopień'!$V$8:$V$883,'2_stopień'!$R$8:$R$883,D70,'2_stopień'!$AA$8:$AA$883,"CKZ Jawor")</f>
        <v>0</v>
      </c>
      <c r="M70" s="16">
        <f>SUMIFS('2_stopień'!$U$8:$U$883,'2_stopień'!$R$8:$R$883,D70,'2_stopień'!$AA$8:$AA$883,"ZSM Głubczyce")</f>
        <v>0</v>
      </c>
      <c r="N70" s="16">
        <f>SUMIFS('2_stopień'!$V$8:$V$883,'2_stopień'!$R$8:$R$883,D70,'2_stopień'!$AA$8:$AA$883,"ZSM Głubczyce")</f>
        <v>0</v>
      </c>
      <c r="O70" s="16">
        <f>SUMIFS('2_stopień'!$U$8:$U$883,'2_stopień'!$R$8:$R$883,D70,'2_stopień'!$AA$8:$AA$883,"CKZ Kłodzko")</f>
        <v>44</v>
      </c>
      <c r="P70" s="16">
        <f>SUMIFS('2_stopień'!$V$8:$V$883,'2_stopień'!$R$8:$R$883,D70,'2_stopień'!$AA$8:$AA$883,"CKZ Kłodzko")</f>
        <v>1</v>
      </c>
      <c r="Q70" s="16">
        <f>SUMIFS('2_stopień'!$U$8:$U$883,'2_stopień'!$R$8:$R$883,D70,'2_stopień'!$AA$8:$AA$883,"CKZ Legnica")</f>
        <v>0</v>
      </c>
      <c r="R70" s="16">
        <f>SUMIFS('2_stopień'!$V$8:$V$883,'2_stopień'!$R$8:$R$883,D70,'2_stopień'!$AA$8:$AA$883,"CKZ Legnica")</f>
        <v>0</v>
      </c>
      <c r="S70" s="16">
        <f>SUMIFS('2_stopień'!$U$8:$U$883,'2_stopień'!$R$8:$R$883,D70,'2_stopień'!$AA$8:$AA$883,"CKZ Oleśnica")</f>
        <v>115</v>
      </c>
      <c r="T70" s="16">
        <f>SUMIFS('2_stopień'!$V$8:$V$883,'2_stopień'!$R$8:$R$883,D70,'2_stopień'!$AA$8:$AA$883,"CKZ Oleśnica")</f>
        <v>2</v>
      </c>
      <c r="U70" s="16">
        <f>SUMIFS('2_stopień'!$U$8:$U$883,'2_stopień'!$R$8:$R$883,D70,'2_stopień'!$AA$8:$AA$883,"CKZ Świdnica")</f>
        <v>64</v>
      </c>
      <c r="V70" s="16">
        <f>SUMIFS('2_stopień'!$V$8:$V$883,'2_stopień'!$R$8:$R$883,D70,'2_stopień'!$AA$8:$AA$883,"CKZ Świdnica")</f>
        <v>0</v>
      </c>
      <c r="W70" s="16">
        <f>SUMIFS('2_stopień'!$U$8:$U$883,'2_stopień'!$R$8:$R$883,D70,'2_stopień'!$AA$8:$AA$883,"CKZ Wołów")</f>
        <v>39</v>
      </c>
      <c r="X70" s="16">
        <f>SUMIFS('2_stopień'!$V$8:$V$883,'2_stopień'!$R$8:$R$883,D70,'2_stopień'!$AA$8:$AA$883,"CKZ Wołów")</f>
        <v>0</v>
      </c>
      <c r="Y70" s="16">
        <f>SUMIFS('2_stopień'!$U$8:$U$883,'2_stopień'!$R$8:$R$883,D70,'2_stopień'!$AA$8:$AA$883,"CKZ Ziębice")</f>
        <v>51</v>
      </c>
      <c r="Z70" s="16">
        <f>SUMIFS('2_stopień'!$V$8:$V$883,'2_stopień'!$R$8:$R$883,D70,'2_stopień'!$AA$8:$AA$883,"CKZ Ziębice")</f>
        <v>0</v>
      </c>
      <c r="AA70" s="16">
        <f>SUMIFS('2_stopień'!$U$8:$U$883,'2_stopień'!$R$8:$R$883,D70,'2_stopień'!$AA$8:$AA$883,"CKZ Dobrodzień")</f>
        <v>0</v>
      </c>
      <c r="AB70" s="16">
        <f>SUMIFS('2_stopień'!$V$8:$V$883,'2_stopień'!$R$8:$R$883,D70,'2_stopień'!$AA$8:$AA$883,"CKZ Dobrodzień")</f>
        <v>0</v>
      </c>
      <c r="AC70" s="16">
        <f>SUMIFS('2_stopień'!$U$8:$U$883,'2_stopień'!$R$8:$R$883,D70,'2_stopień'!$AA$8:$AA$883,"CKZ Kędzierzyn-Koźle")</f>
        <v>0</v>
      </c>
      <c r="AD70" s="16">
        <f>SUMIFS('2_stopień'!$V$8:$V$883,'2_stopień'!$R$8:$R$883,D70,'2_stopień'!$AA$8:$AA$883,"CKZ Kędzierzyn-Koźle")</f>
        <v>0</v>
      </c>
      <c r="AE70" s="16">
        <f>SUMIFS('2_stopień'!$U$8:$U$883,'2_stopień'!$R$8:$R$883,D70,'2_stopień'!$AA$8:$AA$883,"CKZ Dębica")</f>
        <v>0</v>
      </c>
      <c r="AF70" s="16">
        <f>SUMIFS('2_stopień'!$V$8:$V$883,'2_stopień'!$R$8:$R$883,D70,'2_stopień'!$AA$8:$AA$883,"CKZ Dębica")</f>
        <v>0</v>
      </c>
      <c r="AG70" s="16">
        <f>SUMIFS('2_stopień'!$U$8:$U$883,'2_stopień'!$R$8:$R$883,D70,'2_stopień'!$AA$8:$AA$883,"ZSET Rakowice Wielkie")</f>
        <v>0</v>
      </c>
      <c r="AH70" s="16">
        <f>SUMIFS('2_stopień'!$V$8:$V$883,'2_stopień'!$R$8:$R$883,D70,'2_stopień'!$AA$8:$AA$883,"ZSET Rakowice Wielkie")</f>
        <v>0</v>
      </c>
      <c r="AI70" s="16">
        <f>SUMIFS('2_stopień'!$U$8:$U$883,'2_stopień'!$R$8:$R$883,D70,'2_stopień'!$AA$8:$AA$883,"CKZ Krotoszyn")</f>
        <v>13</v>
      </c>
      <c r="AJ70" s="16">
        <f>SUMIFS('2_stopień'!$V$8:$V$883,'2_stopień'!$R$8:$R$883,D70,'2_stopień'!$AA$8:$AA$883,"CKZ Krotoszyn")</f>
        <v>0</v>
      </c>
      <c r="AK70" s="16">
        <f>SUMIFS('2_stopień'!$U$8:$U$883,'2_stopień'!$R$8:$R$883,D70,'2_stopień'!$AA$8:$AA$883,"CKZ Olkusz")</f>
        <v>0</v>
      </c>
      <c r="AL70" s="16">
        <f>SUMIFS('2_stopień'!$V$8:$V$883,'2_stopień'!$R$8:$R$883,D70,'2_stopień'!$AA$8:$AA$883,"CKZ Olkusz")</f>
        <v>0</v>
      </c>
      <c r="AM70" s="16">
        <f>SUMIFS('2_stopień'!$U$8:$U$883,'2_stopień'!$R$8:$R$883,D70,'2_stopień'!$AA$8:$AA$883,"CKZ Wschowa")</f>
        <v>2</v>
      </c>
      <c r="AN70" s="16">
        <f>SUMIFS('2_stopień'!$V$8:$V$883,'2_stopień'!$R$8:$R$883,D70,'2_stopień'!$AA$8:$AA$883,"CKZ Wschowa")</f>
        <v>0</v>
      </c>
      <c r="AO70" s="16">
        <f>SUMIFS('2_stopień'!$U$8:$U$883,'2_stopień'!$R$8:$R$883,D70,'2_stopień'!$AA$8:$AA$883,"CKZ Zielona Góra")</f>
        <v>0</v>
      </c>
      <c r="AP70" s="16">
        <f>SUMIFS('2_stopień'!$V$8:$V$883,'2_stopień'!$R$8:$R$883,D70,'2_stopień'!$AA$8:$AA$883,"CKZ Zielona Góra")</f>
        <v>0</v>
      </c>
      <c r="AQ70" s="16">
        <f>SUMIFS('2_stopień'!$U$8:$U$883,'2_stopień'!$R$8:$R$883,D70,'2_stopień'!$AA$8:$AA$883,"Rzemieślnicza Wałbrzych")</f>
        <v>45</v>
      </c>
      <c r="AR70" s="16">
        <f>SUMIFS('2_stopień'!$V$8:$V$883,'2_stopień'!$R$8:$R$883,D70,'2_stopień'!$AA$8:$AA$883,"Rzemieślnicza Wałbrzych")</f>
        <v>0</v>
      </c>
      <c r="AS70" s="16">
        <f>SUMIFS('2_stopień'!$U$8:$U$883,'2_stopień'!$R$8:$R$883,D70,'2_stopień'!$AA$8:$AA$883,"CKZ Mosina")</f>
        <v>0</v>
      </c>
      <c r="AT70" s="16">
        <f>SUMIFS('2_stopień'!$V$8:$V$883,'2_stopień'!$R$8:$R$883,D70,'2_stopień'!$AA$8:$AA$883,"CKZ Mosina")</f>
        <v>0</v>
      </c>
      <c r="AU70" s="16">
        <f>SUMIFS('2_stopień'!$U$8:$U$883,'2_stopień'!$R$8:$R$883,D70,'2_stopień'!$AA$8:$AA$883,"Cech Opole")</f>
        <v>0</v>
      </c>
      <c r="AV70" s="16">
        <f>SUMIFS('2_stopień'!$V$8:$V$883,'2_stopień'!$R$8:$R$883,D70,'2_stopień'!$AA$8:$AA$883,"Cech Opole")</f>
        <v>0</v>
      </c>
      <c r="AW70" s="16">
        <f>SUMIFS('2_stopień'!$U$8:$U$883,'2_stopień'!$R$8:$R$883,D70,'2_stopień'!$AA$8:$AA$883,"TOYOTA")</f>
        <v>0</v>
      </c>
      <c r="AX70" s="16">
        <f>SUMIFS('2_stopień'!$V$8:$V$883,'2_stopień'!$R$8:$R$883,D70,'2_stopień'!$AA$8:$AA$883,"TOYOTA")</f>
        <v>0</v>
      </c>
      <c r="AY70" s="16">
        <f>SUMIFS('2_stopień'!$U$8:$U$883,'2_stopień'!$R$8:$R$883,D70,'2_stopień'!$AA$8:$AA$883,"CKZ Wrocław")</f>
        <v>0</v>
      </c>
      <c r="AZ70" s="16">
        <f>SUMIFS('2_stopień'!$V$8:$V$883,'2_stopień'!$R$8:$R$883,D70,'2_stopień'!$AA$8:$AA$883,"CKZ Wrocław")</f>
        <v>0</v>
      </c>
      <c r="BA70" s="16">
        <f>SUMIFS('2_stopień'!$U$8:$U$883,'2_stopień'!$R$8:$R$883,D70,'2_stopień'!$AA$8:$AA$883,"CKZ Gliwice")</f>
        <v>0</v>
      </c>
      <c r="BB70" s="16">
        <f>SUMIFS('2_stopień'!$V$8:$V$883,'2_stopień'!$R$8:$R$883,D70,'2_stopień'!$AA$8:$AA$883,"CKZ Gliwice")</f>
        <v>0</v>
      </c>
      <c r="BC70" s="16">
        <f>SUMIFS('2_stopień'!$U$8:$U$883,'2_stopień'!$R$8:$R$883,D70,'2_stopień'!$AA$8:$AA$883,"CKZ Opole")</f>
        <v>0</v>
      </c>
      <c r="BD70" s="16">
        <f>SUMIFS('2_stopień'!$V$8:$V$883,'2_stopień'!$R$8:$R$883,D70,'2_stopień'!$AA$8:$AA$883,"CKZ Opole")</f>
        <v>0</v>
      </c>
      <c r="BE70" s="16">
        <f>SUMIFS('2_stopień'!$U$8:$U$883,'2_stopień'!$R$8:$R$883,D70,'2_stopień'!$AA$8:$AA$883,"CKZ Chojnów")</f>
        <v>0</v>
      </c>
      <c r="BF70" s="16">
        <f>SUMIFS('2_stopień'!$V$8:$V$883,'2_stopień'!$R$8:$R$883,D70,'2_stopień'!$AA$8:$AA$883,"CKZ Chojnów")</f>
        <v>0</v>
      </c>
      <c r="BG70" s="16">
        <f>SUMIFS('2_stopień'!$U$8:$U$883,'2_stopień'!$R$8:$R$883,D70,'2_stopień'!$AA$8:$AA$883,"CKZ Nowy Targ")</f>
        <v>0</v>
      </c>
      <c r="BH70" s="16">
        <f>SUMIFS('2_stopień'!$V$8:$V$883,'2_stopień'!$R$8:$R$883,D70,'2_stopień'!$AA$8:$AA$883,"CKZ Nowy Targ")</f>
        <v>0</v>
      </c>
      <c r="BI70" s="16">
        <f>SUMIFS('2_stopień'!$U$8:$U$883,'2_stopień'!$R$8:$R$883,D70,'2_stopień'!$AA$8:$AA$883,"CKZ Gniezno")</f>
        <v>0</v>
      </c>
      <c r="BJ70" s="16">
        <f>SUMIFS('2_stopień'!$V$8:$V$883,'2_stopień'!$R$8:$R$883,D70,'2_stopień'!$AA$8:$AA$883,"CKZ Gniezno")</f>
        <v>0</v>
      </c>
      <c r="BK70" s="16">
        <f>SUMIFS('2_stopień'!$U$8:$U$883,'2_stopień'!$R$8:$R$883,D70,'2_stopień'!$AA$8:$AA$883,"konsultacje szkoła")</f>
        <v>0</v>
      </c>
      <c r="BL70" s="222">
        <f t="shared" ref="BL70:BL100" si="4">SUM(G70,I70,K70,M70,O70,Q70,S70,U70,W70,Y70,AA70,AC70,AE70,AG70,AI70,AK70,AM70,AO70,AQ70,AS70,AU70,AW70,AY70,BA70,BC70,BE70,BI70,BK70)</f>
        <v>448</v>
      </c>
      <c r="BM70" s="219">
        <f t="shared" ref="BM70:BM100" si="5">SUM(H70,J70,L70,N70,P70,R70,T70,V70,X70,Z70,AB70,AD70,AF70,AH70,AJ70,AL70,AN70,AP70,AR70,AT70,AV70,AX70,AZ70,BB70,BD70,BF70,BJ70)</f>
        <v>3</v>
      </c>
    </row>
    <row r="71" spans="2:65">
      <c r="B71" s="17" t="s">
        <v>527</v>
      </c>
      <c r="C71" s="18">
        <v>611303</v>
      </c>
      <c r="D71" s="18" t="s">
        <v>464</v>
      </c>
      <c r="E71" s="17" t="s">
        <v>662</v>
      </c>
      <c r="F71" s="360">
        <f>SUMIF('2_stopień'!R$8:R$883,D71,'2_stopień'!U$8:U$885)</f>
        <v>4</v>
      </c>
      <c r="G71" s="16">
        <f>SUMIFS('2_stopień'!$U$8:$U$883,'2_stopień'!$R$8:$R$883,D71,'2_stopień'!$AA$8:$AA$883,"CKZ Bielawa")</f>
        <v>0</v>
      </c>
      <c r="H71" s="16">
        <f>SUMIFS('2_stopień'!$V$8:$V$883,'2_stopień'!$R$8:$R$883,D71,'2_stopień'!$AA$8:$AA$883,"CKZ Bielawa")</f>
        <v>0</v>
      </c>
      <c r="I71" s="16">
        <f>SUMIFS('2_stopień'!$U$8:$U$883,'2_stopień'!$R$8:$R$883,D71,'2_stopień'!$AA$8:$AA$883,"GCKZ Głogów")</f>
        <v>0</v>
      </c>
      <c r="J71" s="16">
        <f>SUMIFS('2_stopień'!$V$8:$V$883,'2_stopień'!$R$8:$R$883,D71,'2_stopień'!$AA$8:$AA$883,"GCKZ Głogów")</f>
        <v>0</v>
      </c>
      <c r="K71" s="16">
        <f>SUMIFS('2_stopień'!$U$8:$U$883,'2_stopień'!$R$8:$R$883,D71,'2_stopień'!$AA$8:$AA$883,"CKZ Jawor")</f>
        <v>0</v>
      </c>
      <c r="L71" s="16">
        <f>SUMIFS('2_stopień'!$V$8:$V$883,'2_stopień'!$R$8:$R$883,D71,'2_stopień'!$AA$8:$AA$883,"CKZ Jawor")</f>
        <v>0</v>
      </c>
      <c r="M71" s="16">
        <f>SUMIFS('2_stopień'!$U$8:$U$883,'2_stopień'!$R$8:$R$883,D71,'2_stopień'!$AA$8:$AA$883,"ZSM Głubczyce")</f>
        <v>0</v>
      </c>
      <c r="N71" s="16">
        <f>SUMIFS('2_stopień'!$V$8:$V$883,'2_stopień'!$R$8:$R$883,D71,'2_stopień'!$AA$8:$AA$883,"ZSM Głubczyce")</f>
        <v>0</v>
      </c>
      <c r="O71" s="16">
        <f>SUMIFS('2_stopień'!$U$8:$U$883,'2_stopień'!$R$8:$R$883,D71,'2_stopień'!$AA$8:$AA$883,"CKZ Kłodzko")</f>
        <v>0</v>
      </c>
      <c r="P71" s="16">
        <f>SUMIFS('2_stopień'!$V$8:$V$883,'2_stopień'!$R$8:$R$883,D71,'2_stopień'!$AA$8:$AA$883,"CKZ Kłodzko")</f>
        <v>0</v>
      </c>
      <c r="Q71" s="16">
        <f>SUMIFS('2_stopień'!$U$8:$U$883,'2_stopień'!$R$8:$R$883,D71,'2_stopień'!$AA$8:$AA$883,"CKZ Legnica")</f>
        <v>0</v>
      </c>
      <c r="R71" s="16">
        <f>SUMIFS('2_stopień'!$V$8:$V$883,'2_stopień'!$R$8:$R$883,D71,'2_stopień'!$AA$8:$AA$883,"CKZ Legnica")</f>
        <v>0</v>
      </c>
      <c r="S71" s="16">
        <f>SUMIFS('2_stopień'!$U$8:$U$883,'2_stopień'!$R$8:$R$883,D71,'2_stopień'!$AA$8:$AA$883,"CKZ Oleśnica")</f>
        <v>0</v>
      </c>
      <c r="T71" s="16">
        <f>SUMIFS('2_stopień'!$V$8:$V$883,'2_stopień'!$R$8:$R$883,D71,'2_stopień'!$AA$8:$AA$883,"CKZ Oleśnica")</f>
        <v>0</v>
      </c>
      <c r="U71" s="16">
        <f>SUMIFS('2_stopień'!$U$8:$U$883,'2_stopień'!$R$8:$R$883,D71,'2_stopień'!$AA$8:$AA$883,"CKZ Świdnica")</f>
        <v>0</v>
      </c>
      <c r="V71" s="16">
        <f>SUMIFS('2_stopień'!$V$8:$V$883,'2_stopień'!$R$8:$R$883,D71,'2_stopień'!$AA$8:$AA$883,"CKZ Świdnica")</f>
        <v>0</v>
      </c>
      <c r="W71" s="16">
        <f>SUMIFS('2_stopień'!$U$8:$U$883,'2_stopień'!$R$8:$R$883,D71,'2_stopień'!$AA$8:$AA$883,"CKZ Wołów")</f>
        <v>0</v>
      </c>
      <c r="X71" s="16">
        <f>SUMIFS('2_stopień'!$V$8:$V$883,'2_stopień'!$R$8:$R$883,D71,'2_stopień'!$AA$8:$AA$883,"CKZ Wołów")</f>
        <v>0</v>
      </c>
      <c r="Y71" s="16">
        <f>SUMIFS('2_stopień'!$U$8:$U$883,'2_stopień'!$R$8:$R$883,D71,'2_stopień'!$AA$8:$AA$883,"CKZ Ziębice")</f>
        <v>0</v>
      </c>
      <c r="Z71" s="16">
        <f>SUMIFS('2_stopień'!$V$8:$V$883,'2_stopień'!$R$8:$R$883,D71,'2_stopień'!$AA$8:$AA$883,"CKZ Ziębice")</f>
        <v>0</v>
      </c>
      <c r="AA71" s="16">
        <f>SUMIFS('2_stopień'!$U$8:$U$883,'2_stopień'!$R$8:$R$883,D71,'2_stopień'!$AA$8:$AA$883,"CKZ Dobrodzień")</f>
        <v>0</v>
      </c>
      <c r="AB71" s="16">
        <f>SUMIFS('2_stopień'!$V$8:$V$883,'2_stopień'!$R$8:$R$883,D71,'2_stopień'!$AA$8:$AA$883,"CKZ Dobrodzień")</f>
        <v>0</v>
      </c>
      <c r="AC71" s="16">
        <f>SUMIFS('2_stopień'!$U$8:$U$883,'2_stopień'!$R$8:$R$883,D71,'2_stopień'!$AA$8:$AA$883,"CKZ Kędzierzyn-Koźle")</f>
        <v>0</v>
      </c>
      <c r="AD71" s="16">
        <f>SUMIFS('2_stopień'!$V$8:$V$883,'2_stopień'!$R$8:$R$883,D71,'2_stopień'!$AA$8:$AA$883,"CKZ Kędzierzyn-Koźle")</f>
        <v>0</v>
      </c>
      <c r="AE71" s="16">
        <f>SUMIFS('2_stopień'!$U$8:$U$883,'2_stopień'!$R$8:$R$883,D71,'2_stopień'!$AA$8:$AA$883,"CKZ Dębica")</f>
        <v>0</v>
      </c>
      <c r="AF71" s="16">
        <f>SUMIFS('2_stopień'!$V$8:$V$883,'2_stopień'!$R$8:$R$883,D71,'2_stopień'!$AA$8:$AA$883,"CKZ Dębica")</f>
        <v>0</v>
      </c>
      <c r="AG71" s="16">
        <f>SUMIFS('2_stopień'!$U$8:$U$883,'2_stopień'!$R$8:$R$883,D71,'2_stopień'!$AA$8:$AA$883,"ZSET Rakowice Wielkie")</f>
        <v>0</v>
      </c>
      <c r="AH71" s="16">
        <f>SUMIFS('2_stopień'!$V$8:$V$883,'2_stopień'!$R$8:$R$883,D71,'2_stopień'!$AA$8:$AA$883,"ZSET Rakowice Wielkie")</f>
        <v>0</v>
      </c>
      <c r="AI71" s="16">
        <f>SUMIFS('2_stopień'!$U$8:$U$883,'2_stopień'!$R$8:$R$883,D71,'2_stopień'!$AA$8:$AA$883,"CKZ Krotoszyn")</f>
        <v>0</v>
      </c>
      <c r="AJ71" s="16">
        <f>SUMIFS('2_stopień'!$V$8:$V$883,'2_stopień'!$R$8:$R$883,D71,'2_stopień'!$AA$8:$AA$883,"CKZ Krotoszyn")</f>
        <v>0</v>
      </c>
      <c r="AK71" s="16">
        <f>SUMIFS('2_stopień'!$U$8:$U$883,'2_stopień'!$R$8:$R$883,D71,'2_stopień'!$AA$8:$AA$883,"CKZ Olkusz")</f>
        <v>0</v>
      </c>
      <c r="AL71" s="16">
        <f>SUMIFS('2_stopień'!$V$8:$V$883,'2_stopień'!$R$8:$R$883,D71,'2_stopień'!$AA$8:$AA$883,"CKZ Olkusz")</f>
        <v>0</v>
      </c>
      <c r="AM71" s="16">
        <f>SUMIFS('2_stopień'!$U$8:$U$883,'2_stopień'!$R$8:$R$883,D71,'2_stopień'!$AA$8:$AA$883,"CKZ Wschowa")</f>
        <v>0</v>
      </c>
      <c r="AN71" s="16">
        <f>SUMIFS('2_stopień'!$V$8:$V$883,'2_stopień'!$R$8:$R$883,D71,'2_stopień'!$AA$8:$AA$883,"CKZ Wschowa")</f>
        <v>0</v>
      </c>
      <c r="AO71" s="16">
        <f>SUMIFS('2_stopień'!$U$8:$U$883,'2_stopień'!$R$8:$R$883,D71,'2_stopień'!$AA$8:$AA$883,"CKZ Zielona Góra")</f>
        <v>4</v>
      </c>
      <c r="AP71" s="16">
        <f>SUMIFS('2_stopień'!$V$8:$V$883,'2_stopień'!$R$8:$R$883,D71,'2_stopień'!$AA$8:$AA$883,"CKZ Zielona Góra")</f>
        <v>4</v>
      </c>
      <c r="AQ71" s="16">
        <f>SUMIFS('2_stopień'!$U$8:$U$883,'2_stopień'!$R$8:$R$883,D71,'2_stopień'!$AA$8:$AA$883,"Rzemieślnicza Wałbrzych")</f>
        <v>0</v>
      </c>
      <c r="AR71" s="16">
        <f>SUMIFS('2_stopień'!$V$8:$V$883,'2_stopień'!$R$8:$R$883,D71,'2_stopień'!$AA$8:$AA$883,"Rzemieślnicza Wałbrzych")</f>
        <v>0</v>
      </c>
      <c r="AS71" s="16">
        <f>SUMIFS('2_stopień'!$U$8:$U$883,'2_stopień'!$R$8:$R$883,D71,'2_stopień'!$AA$8:$AA$883,"CKZ Mosina")</f>
        <v>0</v>
      </c>
      <c r="AT71" s="16">
        <f>SUMIFS('2_stopień'!$V$8:$V$883,'2_stopień'!$R$8:$R$883,D71,'2_stopień'!$AA$8:$AA$883,"CKZ Mosina")</f>
        <v>0</v>
      </c>
      <c r="AU71" s="16">
        <f>SUMIFS('2_stopień'!$U$8:$U$883,'2_stopień'!$R$8:$R$883,D71,'2_stopień'!$AA$8:$AA$883,"Cech Opole")</f>
        <v>0</v>
      </c>
      <c r="AV71" s="16">
        <f>SUMIFS('2_stopień'!$V$8:$V$883,'2_stopień'!$R$8:$R$883,D71,'2_stopień'!$AA$8:$AA$883,"Cech Opole")</f>
        <v>0</v>
      </c>
      <c r="AW71" s="16">
        <f>SUMIFS('2_stopień'!$U$8:$U$883,'2_stopień'!$R$8:$R$883,D71,'2_stopień'!$AA$8:$AA$883,"TOYOTA")</f>
        <v>0</v>
      </c>
      <c r="AX71" s="16">
        <f>SUMIFS('2_stopień'!$V$8:$V$883,'2_stopień'!$R$8:$R$883,D71,'2_stopień'!$AA$8:$AA$883,"TOYOTA")</f>
        <v>0</v>
      </c>
      <c r="AY71" s="16">
        <f>SUMIFS('2_stopień'!$U$8:$U$883,'2_stopień'!$R$8:$R$883,D71,'2_stopień'!$AA$8:$AA$883,"CKZ Wrocław")</f>
        <v>0</v>
      </c>
      <c r="AZ71" s="16">
        <f>SUMIFS('2_stopień'!$V$8:$V$883,'2_stopień'!$R$8:$R$883,D71,'2_stopień'!$AA$8:$AA$883,"CKZ Wrocław")</f>
        <v>0</v>
      </c>
      <c r="BA71" s="16">
        <f>SUMIFS('2_stopień'!$U$8:$U$883,'2_stopień'!$R$8:$R$883,D71,'2_stopień'!$AA$8:$AA$883,"CKZ Gliwice")</f>
        <v>0</v>
      </c>
      <c r="BB71" s="16">
        <f>SUMIFS('2_stopień'!$V$8:$V$883,'2_stopień'!$R$8:$R$883,D71,'2_stopień'!$AA$8:$AA$883,"CKZ Gliwice")</f>
        <v>0</v>
      </c>
      <c r="BC71" s="16">
        <f>SUMIFS('2_stopień'!$U$8:$U$883,'2_stopień'!$R$8:$R$883,D71,'2_stopień'!$AA$8:$AA$883,"CKZ Opole")</f>
        <v>0</v>
      </c>
      <c r="BD71" s="16">
        <f>SUMIFS('2_stopień'!$V$8:$V$883,'2_stopień'!$R$8:$R$883,D71,'2_stopień'!$AA$8:$AA$883,"CKZ Opole")</f>
        <v>0</v>
      </c>
      <c r="BE71" s="16">
        <f>SUMIFS('2_stopień'!$U$8:$U$883,'2_stopień'!$R$8:$R$883,D71,'2_stopień'!$AA$8:$AA$883,"CKZ Chojnów")</f>
        <v>0</v>
      </c>
      <c r="BF71" s="16">
        <f>SUMIFS('2_stopień'!$V$8:$V$883,'2_stopień'!$R$8:$R$883,D71,'2_stopień'!$AA$8:$AA$883,"CKZ Chojnów")</f>
        <v>0</v>
      </c>
      <c r="BG71" s="16">
        <f>SUMIFS('2_stopień'!$U$8:$U$883,'2_stopień'!$R$8:$R$883,D71,'2_stopień'!$AA$8:$AA$883,"CKZ Nowy Targ")</f>
        <v>0</v>
      </c>
      <c r="BH71" s="16">
        <f>SUMIFS('2_stopień'!$V$8:$V$883,'2_stopień'!$R$8:$R$883,D71,'2_stopień'!$AA$8:$AA$883,"CKZ Nowy Targ")</f>
        <v>0</v>
      </c>
      <c r="BI71" s="16">
        <f>SUMIFS('2_stopień'!$U$8:$U$883,'2_stopień'!$R$8:$R$883,D71,'2_stopień'!$AA$8:$AA$883,"CKZ Gniezno")</f>
        <v>0</v>
      </c>
      <c r="BJ71" s="16">
        <f>SUMIFS('2_stopień'!$V$8:$V$883,'2_stopień'!$R$8:$R$883,D71,'2_stopień'!$AA$8:$AA$883,"CKZ Gniezno")</f>
        <v>0</v>
      </c>
      <c r="BK71" s="16">
        <f>SUMIFS('2_stopień'!$U$8:$U$883,'2_stopień'!$R$8:$R$883,D71,'2_stopień'!$AA$8:$AA$883,"konsultacje szkoła")</f>
        <v>0</v>
      </c>
      <c r="BL71" s="222">
        <f t="shared" si="4"/>
        <v>4</v>
      </c>
      <c r="BM71" s="219">
        <f t="shared" si="5"/>
        <v>4</v>
      </c>
    </row>
    <row r="72" spans="2:65" hidden="1">
      <c r="B72" s="17" t="s">
        <v>528</v>
      </c>
      <c r="C72" s="18">
        <v>732209</v>
      </c>
      <c r="D72" s="18" t="s">
        <v>1023</v>
      </c>
      <c r="E72" s="17" t="s">
        <v>661</v>
      </c>
      <c r="F72" s="360">
        <f>SUMIF('2_stopień'!R$8:R$883,D72,'2_stopień'!U$8:U$885)</f>
        <v>0</v>
      </c>
      <c r="G72" s="16">
        <f>SUMIFS('2_stopień'!$U$8:$U$883,'2_stopień'!$R$8:$R$883,D72,'2_stopień'!$AA$8:$AA$883,"CKZ Bielawa")</f>
        <v>0</v>
      </c>
      <c r="H72" s="16">
        <f>SUMIFS('2_stopień'!$V$8:$V$883,'2_stopień'!$R$8:$R$883,D72,'2_stopień'!$AA$8:$AA$883,"CKZ Bielawa")</f>
        <v>0</v>
      </c>
      <c r="I72" s="16">
        <f>SUMIFS('2_stopień'!$U$8:$U$883,'2_stopień'!$R$8:$R$883,D72,'2_stopień'!$AA$8:$AA$883,"GCKZ Głogów")</f>
        <v>0</v>
      </c>
      <c r="J72" s="16">
        <f>SUMIFS('2_stopień'!$V$8:$V$883,'2_stopień'!$R$8:$R$883,D72,'2_stopień'!$AA$8:$AA$883,"GCKZ Głogów")</f>
        <v>0</v>
      </c>
      <c r="K72" s="16">
        <f>SUMIFS('2_stopień'!$U$8:$U$883,'2_stopień'!$R$8:$R$883,D72,'2_stopień'!$AA$8:$AA$883,"CKZ Jawor")</f>
        <v>0</v>
      </c>
      <c r="L72" s="16">
        <f>SUMIFS('2_stopień'!$V$8:$V$883,'2_stopień'!$R$8:$R$883,D72,'2_stopień'!$AA$8:$AA$883,"CKZ Jawor")</f>
        <v>0</v>
      </c>
      <c r="M72" s="16">
        <f>SUMIFS('2_stopień'!$U$8:$U$883,'2_stopień'!$R$8:$R$883,D72,'2_stopień'!$AA$8:$AA$883,"ZSM Głubczyce")</f>
        <v>0</v>
      </c>
      <c r="N72" s="16">
        <f>SUMIFS('2_stopień'!$V$8:$V$883,'2_stopień'!$R$8:$R$883,D72,'2_stopień'!$AA$8:$AA$883,"ZSM Głubczyce")</f>
        <v>0</v>
      </c>
      <c r="O72" s="16">
        <f>SUMIFS('2_stopień'!$U$8:$U$883,'2_stopień'!$R$8:$R$883,D72,'2_stopień'!$AA$8:$AA$883,"CKZ Kłodzko")</f>
        <v>0</v>
      </c>
      <c r="P72" s="16">
        <f>SUMIFS('2_stopień'!$V$8:$V$883,'2_stopień'!$R$8:$R$883,D72,'2_stopień'!$AA$8:$AA$883,"CKZ Kłodzko")</f>
        <v>0</v>
      </c>
      <c r="Q72" s="16">
        <f>SUMIFS('2_stopień'!$U$8:$U$883,'2_stopień'!$R$8:$R$883,D72,'2_stopień'!$AA$8:$AA$883,"CKZ Legnica")</f>
        <v>0</v>
      </c>
      <c r="R72" s="16">
        <f>SUMIFS('2_stopień'!$V$8:$V$883,'2_stopień'!$R$8:$R$883,D72,'2_stopień'!$AA$8:$AA$883,"CKZ Legnica")</f>
        <v>0</v>
      </c>
      <c r="S72" s="16">
        <f>SUMIFS('2_stopień'!$U$8:$U$883,'2_stopień'!$R$8:$R$883,D72,'2_stopień'!$AA$8:$AA$883,"CKZ Oleśnica")</f>
        <v>0</v>
      </c>
      <c r="T72" s="16">
        <f>SUMIFS('2_stopień'!$V$8:$V$883,'2_stopień'!$R$8:$R$883,D72,'2_stopień'!$AA$8:$AA$883,"CKZ Oleśnica")</f>
        <v>0</v>
      </c>
      <c r="U72" s="16">
        <f>SUMIFS('2_stopień'!$U$8:$U$883,'2_stopień'!$R$8:$R$883,D72,'2_stopień'!$AA$8:$AA$883,"CKZ Świdnica")</f>
        <v>0</v>
      </c>
      <c r="V72" s="16">
        <f>SUMIFS('2_stopień'!$V$8:$V$883,'2_stopień'!$R$8:$R$883,D72,'2_stopień'!$AA$8:$AA$883,"CKZ Świdnica")</f>
        <v>0</v>
      </c>
      <c r="W72" s="16">
        <f>SUMIFS('2_stopień'!$U$8:$U$883,'2_stopień'!$R$8:$R$883,D72,'2_stopień'!$AA$8:$AA$883,"CKZ Wołów")</f>
        <v>0</v>
      </c>
      <c r="X72" s="16">
        <f>SUMIFS('2_stopień'!$V$8:$V$883,'2_stopień'!$R$8:$R$883,D72,'2_stopień'!$AA$8:$AA$883,"CKZ Wołów")</f>
        <v>0</v>
      </c>
      <c r="Y72" s="16">
        <f>SUMIFS('2_stopień'!$U$8:$U$883,'2_stopień'!$R$8:$R$883,D72,'2_stopień'!$AA$8:$AA$883,"CKZ Ziębice")</f>
        <v>0</v>
      </c>
      <c r="Z72" s="16">
        <f>SUMIFS('2_stopień'!$V$8:$V$883,'2_stopień'!$R$8:$R$883,D72,'2_stopień'!$AA$8:$AA$883,"CKZ Ziębice")</f>
        <v>0</v>
      </c>
      <c r="AA72" s="16">
        <f>SUMIFS('2_stopień'!$U$8:$U$883,'2_stopień'!$R$8:$R$883,D72,'2_stopień'!$AA$8:$AA$883,"CKZ Dobrodzień")</f>
        <v>0</v>
      </c>
      <c r="AB72" s="16">
        <f>SUMIFS('2_stopień'!$V$8:$V$883,'2_stopień'!$R$8:$R$883,D72,'2_stopień'!$AA$8:$AA$883,"CKZ Dobrodzień")</f>
        <v>0</v>
      </c>
      <c r="AC72" s="16">
        <f>SUMIFS('2_stopień'!$U$8:$U$883,'2_stopień'!$R$8:$R$883,D72,'2_stopień'!$AA$8:$AA$883,"CKZ Kędzierzyn-Koźle")</f>
        <v>0</v>
      </c>
      <c r="AD72" s="16">
        <f>SUMIFS('2_stopień'!$V$8:$V$883,'2_stopień'!$R$8:$R$883,D72,'2_stopień'!$AA$8:$AA$883,"CKZ Kędzierzyn-Koźle")</f>
        <v>0</v>
      </c>
      <c r="AE72" s="16">
        <f>SUMIFS('2_stopień'!$U$8:$U$883,'2_stopień'!$R$8:$R$883,D72,'2_stopień'!$AA$8:$AA$883,"CKZ Dębica")</f>
        <v>0</v>
      </c>
      <c r="AF72" s="16">
        <f>SUMIFS('2_stopień'!$V$8:$V$883,'2_stopień'!$R$8:$R$883,D72,'2_stopień'!$AA$8:$AA$883,"CKZ Dębica")</f>
        <v>0</v>
      </c>
      <c r="AG72" s="16">
        <f>SUMIFS('2_stopień'!$U$8:$U$883,'2_stopień'!$R$8:$R$883,D72,'2_stopień'!$AA$8:$AA$883,"ZSET Rakowice Wielkie")</f>
        <v>0</v>
      </c>
      <c r="AH72" s="16">
        <f>SUMIFS('2_stopień'!$V$8:$V$883,'2_stopień'!$R$8:$R$883,D72,'2_stopień'!$AA$8:$AA$883,"ZSET Rakowice Wielkie")</f>
        <v>0</v>
      </c>
      <c r="AI72" s="16">
        <f>SUMIFS('2_stopień'!$U$8:$U$883,'2_stopień'!$R$8:$R$883,D72,'2_stopień'!$AA$8:$AA$883,"CKZ Krotoszyn")</f>
        <v>0</v>
      </c>
      <c r="AJ72" s="16">
        <f>SUMIFS('2_stopień'!$V$8:$V$883,'2_stopień'!$R$8:$R$883,D72,'2_stopień'!$AA$8:$AA$883,"CKZ Krotoszyn")</f>
        <v>0</v>
      </c>
      <c r="AK72" s="16">
        <f>SUMIFS('2_stopień'!$U$8:$U$883,'2_stopień'!$R$8:$R$883,D72,'2_stopień'!$AA$8:$AA$883,"CKZ Olkusz")</f>
        <v>0</v>
      </c>
      <c r="AL72" s="16">
        <f>SUMIFS('2_stopień'!$V$8:$V$883,'2_stopień'!$R$8:$R$883,D72,'2_stopień'!$AA$8:$AA$883,"CKZ Olkusz")</f>
        <v>0</v>
      </c>
      <c r="AM72" s="16">
        <f>SUMIFS('2_stopień'!$U$8:$U$883,'2_stopień'!$R$8:$R$883,D72,'2_stopień'!$AA$8:$AA$883,"CKZ Wschowa")</f>
        <v>0</v>
      </c>
      <c r="AN72" s="16">
        <f>SUMIFS('2_stopień'!$V$8:$V$883,'2_stopień'!$R$8:$R$883,D72,'2_stopień'!$AA$8:$AA$883,"CKZ Wschowa")</f>
        <v>0</v>
      </c>
      <c r="AO72" s="16">
        <f>SUMIFS('2_stopień'!$U$8:$U$883,'2_stopień'!$R$8:$R$883,D72,'2_stopień'!$AA$8:$AA$883,"CKZ Zielona Góra")</f>
        <v>0</v>
      </c>
      <c r="AP72" s="16">
        <f>SUMIFS('2_stopień'!$V$8:$V$883,'2_stopień'!$R$8:$R$883,D72,'2_stopień'!$AA$8:$AA$883,"CKZ Zielona Góra")</f>
        <v>0</v>
      </c>
      <c r="AQ72" s="16">
        <f>SUMIFS('2_stopień'!$U$8:$U$883,'2_stopień'!$R$8:$R$883,D72,'2_stopień'!$AA$8:$AA$883,"Rzemieślnicza Wałbrzych")</f>
        <v>0</v>
      </c>
      <c r="AR72" s="16">
        <f>SUMIFS('2_stopień'!$V$8:$V$883,'2_stopień'!$R$8:$R$883,D72,'2_stopień'!$AA$8:$AA$883,"Rzemieślnicza Wałbrzych")</f>
        <v>0</v>
      </c>
      <c r="AS72" s="16">
        <f>SUMIFS('2_stopień'!$U$8:$U$883,'2_stopień'!$R$8:$R$883,D72,'2_stopień'!$AA$8:$AA$883,"CKZ Mosina")</f>
        <v>0</v>
      </c>
      <c r="AT72" s="16">
        <f>SUMIFS('2_stopień'!$V$8:$V$883,'2_stopień'!$R$8:$R$883,D72,'2_stopień'!$AA$8:$AA$883,"CKZ Mosina")</f>
        <v>0</v>
      </c>
      <c r="AU72" s="16">
        <f>SUMIFS('2_stopień'!$U$8:$U$883,'2_stopień'!$R$8:$R$883,D72,'2_stopień'!$AA$8:$AA$883,"Cech Opole")</f>
        <v>0</v>
      </c>
      <c r="AV72" s="16">
        <f>SUMIFS('2_stopień'!$V$8:$V$883,'2_stopień'!$R$8:$R$883,D72,'2_stopień'!$AA$8:$AA$883,"Cech Opole")</f>
        <v>0</v>
      </c>
      <c r="AW72" s="16">
        <f>SUMIFS('2_stopień'!$U$8:$U$883,'2_stopień'!$R$8:$R$883,D72,'2_stopień'!$AA$8:$AA$883,"TOYOTA")</f>
        <v>0</v>
      </c>
      <c r="AX72" s="16">
        <f>SUMIFS('2_stopień'!$V$8:$V$883,'2_stopień'!$R$8:$R$883,D72,'2_stopień'!$AA$8:$AA$883,"TOYOTA")</f>
        <v>0</v>
      </c>
      <c r="AY72" s="16">
        <f>SUMIFS('2_stopień'!$U$8:$U$883,'2_stopień'!$R$8:$R$883,D72,'2_stopień'!$AA$8:$AA$883,"CKZ Wrocław")</f>
        <v>0</v>
      </c>
      <c r="AZ72" s="16">
        <f>SUMIFS('2_stopień'!$V$8:$V$883,'2_stopień'!$R$8:$R$883,D72,'2_stopień'!$AA$8:$AA$883,"CKZ Wrocław")</f>
        <v>0</v>
      </c>
      <c r="BA72" s="16">
        <f>SUMIFS('2_stopień'!$U$8:$U$883,'2_stopień'!$R$8:$R$883,D72,'2_stopień'!$AA$8:$AA$883,"CKZ Gliwice")</f>
        <v>0</v>
      </c>
      <c r="BB72" s="16">
        <f>SUMIFS('2_stopień'!$V$8:$V$883,'2_stopień'!$R$8:$R$883,D72,'2_stopień'!$AA$8:$AA$883,"CKZ Gliwice")</f>
        <v>0</v>
      </c>
      <c r="BC72" s="16">
        <f>SUMIFS('2_stopień'!$U$8:$U$883,'2_stopień'!$R$8:$R$883,D72,'2_stopień'!$AA$8:$AA$883,"CKZ Opole")</f>
        <v>0</v>
      </c>
      <c r="BD72" s="16">
        <f>SUMIFS('2_stopień'!$V$8:$V$883,'2_stopień'!$R$8:$R$883,D72,'2_stopień'!$AA$8:$AA$883,"CKZ Opole")</f>
        <v>0</v>
      </c>
      <c r="BE72" s="16">
        <f>SUMIFS('2_stopień'!$U$8:$U$883,'2_stopień'!$R$8:$R$883,D72,'2_stopień'!$AA$8:$AA$883,"CKZ Chojnów")</f>
        <v>0</v>
      </c>
      <c r="BF72" s="16">
        <f>SUMIFS('2_stopień'!$V$8:$V$883,'2_stopień'!$R$8:$R$883,D72,'2_stopień'!$AA$8:$AA$883,"CKZ Chojnów")</f>
        <v>0</v>
      </c>
      <c r="BG72" s="16">
        <f>SUMIFS('2_stopień'!$U$8:$U$883,'2_stopień'!$R$8:$R$883,D72,'2_stopień'!$AA$8:$AA$883,"CKZ Nowy Targ")</f>
        <v>0</v>
      </c>
      <c r="BH72" s="16">
        <f>SUMIFS('2_stopień'!$V$8:$V$883,'2_stopień'!$R$8:$R$883,D72,'2_stopień'!$AA$8:$AA$883,"CKZ Nowy Targ")</f>
        <v>0</v>
      </c>
      <c r="BI72" s="16">
        <f>SUMIFS('2_stopień'!$U$8:$U$883,'2_stopień'!$R$8:$R$883,D72,'2_stopień'!$AA$8:$AA$883,"CKZ Gniezno")</f>
        <v>0</v>
      </c>
      <c r="BJ72" s="16">
        <f>SUMIFS('2_stopień'!$V$8:$V$883,'2_stopień'!$R$8:$R$883,D72,'2_stopień'!$AA$8:$AA$883,"CKZ Gniezno")</f>
        <v>0</v>
      </c>
      <c r="BK72" s="16">
        <f>SUMIFS('2_stopień'!$U$8:$U$883,'2_stopień'!$R$8:$R$883,D72,'2_stopień'!$AA$8:$AA$883,"konsultacje szkoła")</f>
        <v>0</v>
      </c>
      <c r="BL72" s="222">
        <f t="shared" si="4"/>
        <v>0</v>
      </c>
      <c r="BM72" s="219">
        <f t="shared" si="5"/>
        <v>0</v>
      </c>
    </row>
    <row r="73" spans="2:65" hidden="1">
      <c r="B73" s="17" t="s">
        <v>448</v>
      </c>
      <c r="C73" s="18">
        <v>732210</v>
      </c>
      <c r="D73" s="18" t="s">
        <v>685</v>
      </c>
      <c r="E73" s="17" t="s">
        <v>660</v>
      </c>
      <c r="F73" s="360">
        <f>SUMIF('2_stopień'!R$8:R$883,D73,'2_stopień'!U$8:U$885)</f>
        <v>0</v>
      </c>
      <c r="G73" s="16">
        <f>SUMIFS('2_stopień'!$U$8:$U$883,'2_stopień'!$R$8:$R$883,D73,'2_stopień'!$AA$8:$AA$883,"CKZ Bielawa")</f>
        <v>0</v>
      </c>
      <c r="H73" s="16">
        <f>SUMIFS('2_stopień'!$V$8:$V$883,'2_stopień'!$R$8:$R$883,D73,'2_stopień'!$AA$8:$AA$883,"CKZ Bielawa")</f>
        <v>0</v>
      </c>
      <c r="I73" s="16">
        <f>SUMIFS('2_stopień'!$U$8:$U$883,'2_stopień'!$R$8:$R$883,D73,'2_stopień'!$AA$8:$AA$883,"GCKZ Głogów")</f>
        <v>0</v>
      </c>
      <c r="J73" s="16">
        <f>SUMIFS('2_stopień'!$V$8:$V$883,'2_stopień'!$R$8:$R$883,D73,'2_stopień'!$AA$8:$AA$883,"GCKZ Głogów")</f>
        <v>0</v>
      </c>
      <c r="K73" s="16">
        <f>SUMIFS('2_stopień'!$U$8:$U$883,'2_stopień'!$R$8:$R$883,D73,'2_stopień'!$AA$8:$AA$883,"CKZ Jawor")</f>
        <v>0</v>
      </c>
      <c r="L73" s="16">
        <f>SUMIFS('2_stopień'!$V$8:$V$883,'2_stopień'!$R$8:$R$883,D73,'2_stopień'!$AA$8:$AA$883,"CKZ Jawor")</f>
        <v>0</v>
      </c>
      <c r="M73" s="16">
        <f>SUMIFS('2_stopień'!$U$8:$U$883,'2_stopień'!$R$8:$R$883,D73,'2_stopień'!$AA$8:$AA$883,"ZSM Głubczyce")</f>
        <v>0</v>
      </c>
      <c r="N73" s="16">
        <f>SUMIFS('2_stopień'!$V$8:$V$883,'2_stopień'!$R$8:$R$883,D73,'2_stopień'!$AA$8:$AA$883,"ZSM Głubczyce")</f>
        <v>0</v>
      </c>
      <c r="O73" s="16">
        <f>SUMIFS('2_stopień'!$U$8:$U$883,'2_stopień'!$R$8:$R$883,D73,'2_stopień'!$AA$8:$AA$883,"CKZ Kłodzko")</f>
        <v>0</v>
      </c>
      <c r="P73" s="16">
        <f>SUMIFS('2_stopień'!$V$8:$V$883,'2_stopień'!$R$8:$R$883,D73,'2_stopień'!$AA$8:$AA$883,"CKZ Kłodzko")</f>
        <v>0</v>
      </c>
      <c r="Q73" s="16">
        <f>SUMIFS('2_stopień'!$U$8:$U$883,'2_stopień'!$R$8:$R$883,D73,'2_stopień'!$AA$8:$AA$883,"CKZ Legnica")</f>
        <v>0</v>
      </c>
      <c r="R73" s="16">
        <f>SUMIFS('2_stopień'!$V$8:$V$883,'2_stopień'!$R$8:$R$883,D73,'2_stopień'!$AA$8:$AA$883,"CKZ Legnica")</f>
        <v>0</v>
      </c>
      <c r="S73" s="16">
        <f>SUMIFS('2_stopień'!$U$8:$U$883,'2_stopień'!$R$8:$R$883,D73,'2_stopień'!$AA$8:$AA$883,"CKZ Oleśnica")</f>
        <v>0</v>
      </c>
      <c r="T73" s="16">
        <f>SUMIFS('2_stopień'!$V$8:$V$883,'2_stopień'!$R$8:$R$883,D73,'2_stopień'!$AA$8:$AA$883,"CKZ Oleśnica")</f>
        <v>0</v>
      </c>
      <c r="U73" s="16">
        <f>SUMIFS('2_stopień'!$U$8:$U$883,'2_stopień'!$R$8:$R$883,D73,'2_stopień'!$AA$8:$AA$883,"CKZ Świdnica")</f>
        <v>0</v>
      </c>
      <c r="V73" s="16">
        <f>SUMIFS('2_stopień'!$V$8:$V$883,'2_stopień'!$R$8:$R$883,D73,'2_stopień'!$AA$8:$AA$883,"CKZ Świdnica")</f>
        <v>0</v>
      </c>
      <c r="W73" s="16">
        <f>SUMIFS('2_stopień'!$U$8:$U$883,'2_stopień'!$R$8:$R$883,D73,'2_stopień'!$AA$8:$AA$883,"CKZ Wołów")</f>
        <v>0</v>
      </c>
      <c r="X73" s="16">
        <f>SUMIFS('2_stopień'!$V$8:$V$883,'2_stopień'!$R$8:$R$883,D73,'2_stopień'!$AA$8:$AA$883,"CKZ Wołów")</f>
        <v>0</v>
      </c>
      <c r="Y73" s="16">
        <f>SUMIFS('2_stopień'!$U$8:$U$883,'2_stopień'!$R$8:$R$883,D73,'2_stopień'!$AA$8:$AA$883,"CKZ Ziębice")</f>
        <v>0</v>
      </c>
      <c r="Z73" s="16">
        <f>SUMIFS('2_stopień'!$V$8:$V$883,'2_stopień'!$R$8:$R$883,D73,'2_stopień'!$AA$8:$AA$883,"CKZ Ziębice")</f>
        <v>0</v>
      </c>
      <c r="AA73" s="16">
        <f>SUMIFS('2_stopień'!$U$8:$U$883,'2_stopień'!$R$8:$R$883,D73,'2_stopień'!$AA$8:$AA$883,"CKZ Dobrodzień")</f>
        <v>0</v>
      </c>
      <c r="AB73" s="16">
        <f>SUMIFS('2_stopień'!$V$8:$V$883,'2_stopień'!$R$8:$R$883,D73,'2_stopień'!$AA$8:$AA$883,"CKZ Dobrodzień")</f>
        <v>0</v>
      </c>
      <c r="AC73" s="16">
        <f>SUMIFS('2_stopień'!$U$8:$U$883,'2_stopień'!$R$8:$R$883,D73,'2_stopień'!$AA$8:$AA$883,"CKZ Kędzierzyn-Koźle")</f>
        <v>0</v>
      </c>
      <c r="AD73" s="16">
        <f>SUMIFS('2_stopień'!$V$8:$V$883,'2_stopień'!$R$8:$R$883,D73,'2_stopień'!$AA$8:$AA$883,"CKZ Kędzierzyn-Koźle")</f>
        <v>0</v>
      </c>
      <c r="AE73" s="16">
        <f>SUMIFS('2_stopień'!$U$8:$U$883,'2_stopień'!$R$8:$R$883,D73,'2_stopień'!$AA$8:$AA$883,"CKZ Dębica")</f>
        <v>0</v>
      </c>
      <c r="AF73" s="16">
        <f>SUMIFS('2_stopień'!$V$8:$V$883,'2_stopień'!$R$8:$R$883,D73,'2_stopień'!$AA$8:$AA$883,"CKZ Dębica")</f>
        <v>0</v>
      </c>
      <c r="AG73" s="16">
        <f>SUMIFS('2_stopień'!$U$8:$U$883,'2_stopień'!$R$8:$R$883,D73,'2_stopień'!$AA$8:$AA$883,"ZSET Rakowice Wielkie")</f>
        <v>0</v>
      </c>
      <c r="AH73" s="16">
        <f>SUMIFS('2_stopień'!$V$8:$V$883,'2_stopień'!$R$8:$R$883,D73,'2_stopień'!$AA$8:$AA$883,"ZSET Rakowice Wielkie")</f>
        <v>0</v>
      </c>
      <c r="AI73" s="16">
        <f>SUMIFS('2_stopień'!$U$8:$U$883,'2_stopień'!$R$8:$R$883,D73,'2_stopień'!$AA$8:$AA$883,"CKZ Krotoszyn")</f>
        <v>0</v>
      </c>
      <c r="AJ73" s="16">
        <f>SUMIFS('2_stopień'!$V$8:$V$883,'2_stopień'!$R$8:$R$883,D73,'2_stopień'!$AA$8:$AA$883,"CKZ Krotoszyn")</f>
        <v>0</v>
      </c>
      <c r="AK73" s="16">
        <f>SUMIFS('2_stopień'!$U$8:$U$883,'2_stopień'!$R$8:$R$883,D73,'2_stopień'!$AA$8:$AA$883,"CKZ Olkusz")</f>
        <v>0</v>
      </c>
      <c r="AL73" s="16">
        <f>SUMIFS('2_stopień'!$V$8:$V$883,'2_stopień'!$R$8:$R$883,D73,'2_stopień'!$AA$8:$AA$883,"CKZ Olkusz")</f>
        <v>0</v>
      </c>
      <c r="AM73" s="16">
        <f>SUMIFS('2_stopień'!$U$8:$U$883,'2_stopień'!$R$8:$R$883,D73,'2_stopień'!$AA$8:$AA$883,"CKZ Wschowa")</f>
        <v>0</v>
      </c>
      <c r="AN73" s="16">
        <f>SUMIFS('2_stopień'!$V$8:$V$883,'2_stopień'!$R$8:$R$883,D73,'2_stopień'!$AA$8:$AA$883,"CKZ Wschowa")</f>
        <v>0</v>
      </c>
      <c r="AO73" s="16">
        <f>SUMIFS('2_stopień'!$U$8:$U$883,'2_stopień'!$R$8:$R$883,D73,'2_stopień'!$AA$8:$AA$883,"CKZ Zielona Góra")</f>
        <v>0</v>
      </c>
      <c r="AP73" s="16">
        <f>SUMIFS('2_stopień'!$V$8:$V$883,'2_stopień'!$R$8:$R$883,D73,'2_stopień'!$AA$8:$AA$883,"CKZ Zielona Góra")</f>
        <v>0</v>
      </c>
      <c r="AQ73" s="16">
        <f>SUMIFS('2_stopień'!$U$8:$U$883,'2_stopień'!$R$8:$R$883,D73,'2_stopień'!$AA$8:$AA$883,"Rzemieślnicza Wałbrzych")</f>
        <v>0</v>
      </c>
      <c r="AR73" s="16">
        <f>SUMIFS('2_stopień'!$V$8:$V$883,'2_stopień'!$R$8:$R$883,D73,'2_stopień'!$AA$8:$AA$883,"Rzemieślnicza Wałbrzych")</f>
        <v>0</v>
      </c>
      <c r="AS73" s="16">
        <f>SUMIFS('2_stopień'!$U$8:$U$883,'2_stopień'!$R$8:$R$883,D73,'2_stopień'!$AA$8:$AA$883,"CKZ Mosina")</f>
        <v>0</v>
      </c>
      <c r="AT73" s="16">
        <f>SUMIFS('2_stopień'!$V$8:$V$883,'2_stopień'!$R$8:$R$883,D73,'2_stopień'!$AA$8:$AA$883,"CKZ Mosina")</f>
        <v>0</v>
      </c>
      <c r="AU73" s="16">
        <f>SUMIFS('2_stopień'!$U$8:$U$883,'2_stopień'!$R$8:$R$883,D73,'2_stopień'!$AA$8:$AA$883,"Cech Opole")</f>
        <v>0</v>
      </c>
      <c r="AV73" s="16">
        <f>SUMIFS('2_stopień'!$V$8:$V$883,'2_stopień'!$R$8:$R$883,D73,'2_stopień'!$AA$8:$AA$883,"Cech Opole")</f>
        <v>0</v>
      </c>
      <c r="AW73" s="16">
        <f>SUMIFS('2_stopień'!$U$8:$U$883,'2_stopień'!$R$8:$R$883,D73,'2_stopień'!$AA$8:$AA$883,"TOYOTA")</f>
        <v>0</v>
      </c>
      <c r="AX73" s="16">
        <f>SUMIFS('2_stopień'!$V$8:$V$883,'2_stopień'!$R$8:$R$883,D73,'2_stopień'!$AA$8:$AA$883,"TOYOTA")</f>
        <v>0</v>
      </c>
      <c r="AY73" s="16">
        <f>SUMIFS('2_stopień'!$U$8:$U$883,'2_stopień'!$R$8:$R$883,D73,'2_stopień'!$AA$8:$AA$883,"CKZ Wrocław")</f>
        <v>0</v>
      </c>
      <c r="AZ73" s="16">
        <f>SUMIFS('2_stopień'!$V$8:$V$883,'2_stopień'!$R$8:$R$883,D73,'2_stopień'!$AA$8:$AA$883,"CKZ Wrocław")</f>
        <v>0</v>
      </c>
      <c r="BA73" s="16">
        <f>SUMIFS('2_stopień'!$U$8:$U$883,'2_stopień'!$R$8:$R$883,D73,'2_stopień'!$AA$8:$AA$883,"CKZ Gliwice")</f>
        <v>0</v>
      </c>
      <c r="BB73" s="16">
        <f>SUMIFS('2_stopień'!$V$8:$V$883,'2_stopień'!$R$8:$R$883,D73,'2_stopień'!$AA$8:$AA$883,"CKZ Gliwice")</f>
        <v>0</v>
      </c>
      <c r="BC73" s="16">
        <f>SUMIFS('2_stopień'!$U$8:$U$883,'2_stopień'!$R$8:$R$883,D73,'2_stopień'!$AA$8:$AA$883,"CKZ Opole")</f>
        <v>0</v>
      </c>
      <c r="BD73" s="16">
        <f>SUMIFS('2_stopień'!$V$8:$V$883,'2_stopień'!$R$8:$R$883,D73,'2_stopień'!$AA$8:$AA$883,"CKZ Opole")</f>
        <v>0</v>
      </c>
      <c r="BE73" s="16">
        <f>SUMIFS('2_stopień'!$U$8:$U$883,'2_stopień'!$R$8:$R$883,D73,'2_stopień'!$AA$8:$AA$883,"CKZ Chojnów")</f>
        <v>0</v>
      </c>
      <c r="BF73" s="16">
        <f>SUMIFS('2_stopień'!$V$8:$V$883,'2_stopień'!$R$8:$R$883,D73,'2_stopień'!$AA$8:$AA$883,"CKZ Chojnów")</f>
        <v>0</v>
      </c>
      <c r="BG73" s="16">
        <f>SUMIFS('2_stopień'!$U$8:$U$883,'2_stopień'!$R$8:$R$883,D73,'2_stopień'!$AA$8:$AA$883,"CKZ Nowy Targ")</f>
        <v>0</v>
      </c>
      <c r="BH73" s="16">
        <f>SUMIFS('2_stopień'!$V$8:$V$883,'2_stopień'!$R$8:$R$883,D73,'2_stopień'!$AA$8:$AA$883,"CKZ Nowy Targ")</f>
        <v>0</v>
      </c>
      <c r="BI73" s="16">
        <f>SUMIFS('2_stopień'!$U$8:$U$883,'2_stopień'!$R$8:$R$883,D73,'2_stopień'!$AA$8:$AA$883,"CKZ Gniezno")</f>
        <v>0</v>
      </c>
      <c r="BJ73" s="16">
        <f>SUMIFS('2_stopień'!$V$8:$V$883,'2_stopień'!$R$8:$R$883,D73,'2_stopień'!$AA$8:$AA$883,"CKZ Gniezno")</f>
        <v>0</v>
      </c>
      <c r="BK73" s="16">
        <f>SUMIFS('2_stopień'!$U$8:$U$883,'2_stopień'!$R$8:$R$883,D73,'2_stopień'!$AA$8:$AA$883,"konsultacje szkoła")</f>
        <v>0</v>
      </c>
      <c r="BL73" s="222">
        <f t="shared" si="4"/>
        <v>0</v>
      </c>
      <c r="BM73" s="219">
        <f t="shared" si="5"/>
        <v>0</v>
      </c>
    </row>
    <row r="74" spans="2:65" hidden="1">
      <c r="B74" s="17" t="s">
        <v>529</v>
      </c>
      <c r="C74" s="18">
        <v>732305</v>
      </c>
      <c r="D74" s="18" t="s">
        <v>1024</v>
      </c>
      <c r="E74" s="17" t="s">
        <v>659</v>
      </c>
      <c r="F74" s="360">
        <f>SUMIF('2_stopień'!R$8:R$883,D74,'2_stopień'!U$8:U$885)</f>
        <v>0</v>
      </c>
      <c r="G74" s="16">
        <f>SUMIFS('2_stopień'!$U$8:$U$883,'2_stopień'!$R$8:$R$883,D74,'2_stopień'!$AA$8:$AA$883,"CKZ Bielawa")</f>
        <v>0</v>
      </c>
      <c r="H74" s="16">
        <f>SUMIFS('2_stopień'!$V$8:$V$883,'2_stopień'!$R$8:$R$883,D74,'2_stopień'!$AA$8:$AA$883,"CKZ Bielawa")</f>
        <v>0</v>
      </c>
      <c r="I74" s="16">
        <f>SUMIFS('2_stopień'!$U$8:$U$883,'2_stopień'!$R$8:$R$883,D74,'2_stopień'!$AA$8:$AA$883,"GCKZ Głogów")</f>
        <v>0</v>
      </c>
      <c r="J74" s="16">
        <f>SUMIFS('2_stopień'!$V$8:$V$883,'2_stopień'!$R$8:$R$883,D74,'2_stopień'!$AA$8:$AA$883,"GCKZ Głogów")</f>
        <v>0</v>
      </c>
      <c r="K74" s="16">
        <f>SUMIFS('2_stopień'!$U$8:$U$883,'2_stopień'!$R$8:$R$883,D74,'2_stopień'!$AA$8:$AA$883,"CKZ Jawor")</f>
        <v>0</v>
      </c>
      <c r="L74" s="16">
        <f>SUMIFS('2_stopień'!$V$8:$V$883,'2_stopień'!$R$8:$R$883,D74,'2_stopień'!$AA$8:$AA$883,"CKZ Jawor")</f>
        <v>0</v>
      </c>
      <c r="M74" s="16">
        <f>SUMIFS('2_stopień'!$U$8:$U$883,'2_stopień'!$R$8:$R$883,D74,'2_stopień'!$AA$8:$AA$883,"ZSM Głubczyce")</f>
        <v>0</v>
      </c>
      <c r="N74" s="16">
        <f>SUMIFS('2_stopień'!$V$8:$V$883,'2_stopień'!$R$8:$R$883,D74,'2_stopień'!$AA$8:$AA$883,"ZSM Głubczyce")</f>
        <v>0</v>
      </c>
      <c r="O74" s="16">
        <f>SUMIFS('2_stopień'!$U$8:$U$883,'2_stopień'!$R$8:$R$883,D74,'2_stopień'!$AA$8:$AA$883,"CKZ Kłodzko")</f>
        <v>0</v>
      </c>
      <c r="P74" s="16">
        <f>SUMIFS('2_stopień'!$V$8:$V$883,'2_stopień'!$R$8:$R$883,D74,'2_stopień'!$AA$8:$AA$883,"CKZ Kłodzko")</f>
        <v>0</v>
      </c>
      <c r="Q74" s="16">
        <f>SUMIFS('2_stopień'!$U$8:$U$883,'2_stopień'!$R$8:$R$883,D74,'2_stopień'!$AA$8:$AA$883,"CKZ Legnica")</f>
        <v>0</v>
      </c>
      <c r="R74" s="16">
        <f>SUMIFS('2_stopień'!$V$8:$V$883,'2_stopień'!$R$8:$R$883,D74,'2_stopień'!$AA$8:$AA$883,"CKZ Legnica")</f>
        <v>0</v>
      </c>
      <c r="S74" s="16">
        <f>SUMIFS('2_stopień'!$U$8:$U$883,'2_stopień'!$R$8:$R$883,D74,'2_stopień'!$AA$8:$AA$883,"CKZ Oleśnica")</f>
        <v>0</v>
      </c>
      <c r="T74" s="16">
        <f>SUMIFS('2_stopień'!$V$8:$V$883,'2_stopień'!$R$8:$R$883,D74,'2_stopień'!$AA$8:$AA$883,"CKZ Oleśnica")</f>
        <v>0</v>
      </c>
      <c r="U74" s="16">
        <f>SUMIFS('2_stopień'!$U$8:$U$883,'2_stopień'!$R$8:$R$883,D74,'2_stopień'!$AA$8:$AA$883,"CKZ Świdnica")</f>
        <v>0</v>
      </c>
      <c r="V74" s="16">
        <f>SUMIFS('2_stopień'!$V$8:$V$883,'2_stopień'!$R$8:$R$883,D74,'2_stopień'!$AA$8:$AA$883,"CKZ Świdnica")</f>
        <v>0</v>
      </c>
      <c r="W74" s="16">
        <f>SUMIFS('2_stopień'!$U$8:$U$883,'2_stopień'!$R$8:$R$883,D74,'2_stopień'!$AA$8:$AA$883,"CKZ Wołów")</f>
        <v>0</v>
      </c>
      <c r="X74" s="16">
        <f>SUMIFS('2_stopień'!$V$8:$V$883,'2_stopień'!$R$8:$R$883,D74,'2_stopień'!$AA$8:$AA$883,"CKZ Wołów")</f>
        <v>0</v>
      </c>
      <c r="Y74" s="16">
        <f>SUMIFS('2_stopień'!$U$8:$U$883,'2_stopień'!$R$8:$R$883,D74,'2_stopień'!$AA$8:$AA$883,"CKZ Ziębice")</f>
        <v>0</v>
      </c>
      <c r="Z74" s="16">
        <f>SUMIFS('2_stopień'!$V$8:$V$883,'2_stopień'!$R$8:$R$883,D74,'2_stopień'!$AA$8:$AA$883,"CKZ Ziębice")</f>
        <v>0</v>
      </c>
      <c r="AA74" s="16">
        <f>SUMIFS('2_stopień'!$U$8:$U$883,'2_stopień'!$R$8:$R$883,D74,'2_stopień'!$AA$8:$AA$883,"CKZ Dobrodzień")</f>
        <v>0</v>
      </c>
      <c r="AB74" s="16">
        <f>SUMIFS('2_stopień'!$V$8:$V$883,'2_stopień'!$R$8:$R$883,D74,'2_stopień'!$AA$8:$AA$883,"CKZ Dobrodzień")</f>
        <v>0</v>
      </c>
      <c r="AC74" s="16">
        <f>SUMIFS('2_stopień'!$U$8:$U$883,'2_stopień'!$R$8:$R$883,D74,'2_stopień'!$AA$8:$AA$883,"CKZ Kędzierzyn-Koźle")</f>
        <v>0</v>
      </c>
      <c r="AD74" s="16">
        <f>SUMIFS('2_stopień'!$V$8:$V$883,'2_stopień'!$R$8:$R$883,D74,'2_stopień'!$AA$8:$AA$883,"CKZ Kędzierzyn-Koźle")</f>
        <v>0</v>
      </c>
      <c r="AE74" s="16">
        <f>SUMIFS('2_stopień'!$U$8:$U$883,'2_stopień'!$R$8:$R$883,D74,'2_stopień'!$AA$8:$AA$883,"CKZ Dębica")</f>
        <v>0</v>
      </c>
      <c r="AF74" s="16">
        <f>SUMIFS('2_stopień'!$V$8:$V$883,'2_stopień'!$R$8:$R$883,D74,'2_stopień'!$AA$8:$AA$883,"CKZ Dębica")</f>
        <v>0</v>
      </c>
      <c r="AG74" s="16">
        <f>SUMIFS('2_stopień'!$U$8:$U$883,'2_stopień'!$R$8:$R$883,D74,'2_stopień'!$AA$8:$AA$883,"ZSET Rakowice Wielkie")</f>
        <v>0</v>
      </c>
      <c r="AH74" s="16">
        <f>SUMIFS('2_stopień'!$V$8:$V$883,'2_stopień'!$R$8:$R$883,D74,'2_stopień'!$AA$8:$AA$883,"ZSET Rakowice Wielkie")</f>
        <v>0</v>
      </c>
      <c r="AI74" s="16">
        <f>SUMIFS('2_stopień'!$U$8:$U$883,'2_stopień'!$R$8:$R$883,D74,'2_stopień'!$AA$8:$AA$883,"CKZ Krotoszyn")</f>
        <v>0</v>
      </c>
      <c r="AJ74" s="16">
        <f>SUMIFS('2_stopień'!$V$8:$V$883,'2_stopień'!$R$8:$R$883,D74,'2_stopień'!$AA$8:$AA$883,"CKZ Krotoszyn")</f>
        <v>0</v>
      </c>
      <c r="AK74" s="16">
        <f>SUMIFS('2_stopień'!$U$8:$U$883,'2_stopień'!$R$8:$R$883,D74,'2_stopień'!$AA$8:$AA$883,"CKZ Olkusz")</f>
        <v>0</v>
      </c>
      <c r="AL74" s="16">
        <f>SUMIFS('2_stopień'!$V$8:$V$883,'2_stopień'!$R$8:$R$883,D74,'2_stopień'!$AA$8:$AA$883,"CKZ Olkusz")</f>
        <v>0</v>
      </c>
      <c r="AM74" s="16">
        <f>SUMIFS('2_stopień'!$U$8:$U$883,'2_stopień'!$R$8:$R$883,D74,'2_stopień'!$AA$8:$AA$883,"CKZ Wschowa")</f>
        <v>0</v>
      </c>
      <c r="AN74" s="16">
        <f>SUMIFS('2_stopień'!$V$8:$V$883,'2_stopień'!$R$8:$R$883,D74,'2_stopień'!$AA$8:$AA$883,"CKZ Wschowa")</f>
        <v>0</v>
      </c>
      <c r="AO74" s="16">
        <f>SUMIFS('2_stopień'!$U$8:$U$883,'2_stopień'!$R$8:$R$883,D74,'2_stopień'!$AA$8:$AA$883,"CKZ Zielona Góra")</f>
        <v>0</v>
      </c>
      <c r="AP74" s="16">
        <f>SUMIFS('2_stopień'!$V$8:$V$883,'2_stopień'!$R$8:$R$883,D74,'2_stopień'!$AA$8:$AA$883,"CKZ Zielona Góra")</f>
        <v>0</v>
      </c>
      <c r="AQ74" s="16">
        <f>SUMIFS('2_stopień'!$U$8:$U$883,'2_stopień'!$R$8:$R$883,D74,'2_stopień'!$AA$8:$AA$883,"Rzemieślnicza Wałbrzych")</f>
        <v>0</v>
      </c>
      <c r="AR74" s="16">
        <f>SUMIFS('2_stopień'!$V$8:$V$883,'2_stopień'!$R$8:$R$883,D74,'2_stopień'!$AA$8:$AA$883,"Rzemieślnicza Wałbrzych")</f>
        <v>0</v>
      </c>
      <c r="AS74" s="16">
        <f>SUMIFS('2_stopień'!$U$8:$U$883,'2_stopień'!$R$8:$R$883,D74,'2_stopień'!$AA$8:$AA$883,"CKZ Mosina")</f>
        <v>0</v>
      </c>
      <c r="AT74" s="16">
        <f>SUMIFS('2_stopień'!$V$8:$V$883,'2_stopień'!$R$8:$R$883,D74,'2_stopień'!$AA$8:$AA$883,"CKZ Mosina")</f>
        <v>0</v>
      </c>
      <c r="AU74" s="16">
        <f>SUMIFS('2_stopień'!$U$8:$U$883,'2_stopień'!$R$8:$R$883,D74,'2_stopień'!$AA$8:$AA$883,"Cech Opole")</f>
        <v>0</v>
      </c>
      <c r="AV74" s="16">
        <f>SUMIFS('2_stopień'!$V$8:$V$883,'2_stopień'!$R$8:$R$883,D74,'2_stopień'!$AA$8:$AA$883,"Cech Opole")</f>
        <v>0</v>
      </c>
      <c r="AW74" s="16">
        <f>SUMIFS('2_stopień'!$U$8:$U$883,'2_stopień'!$R$8:$R$883,D74,'2_stopień'!$AA$8:$AA$883,"TOYOTA")</f>
        <v>0</v>
      </c>
      <c r="AX74" s="16">
        <f>SUMIFS('2_stopień'!$V$8:$V$883,'2_stopień'!$R$8:$R$883,D74,'2_stopień'!$AA$8:$AA$883,"TOYOTA")</f>
        <v>0</v>
      </c>
      <c r="AY74" s="16">
        <f>SUMIFS('2_stopień'!$U$8:$U$883,'2_stopień'!$R$8:$R$883,D74,'2_stopień'!$AA$8:$AA$883,"CKZ Wrocław")</f>
        <v>0</v>
      </c>
      <c r="AZ74" s="16">
        <f>SUMIFS('2_stopień'!$V$8:$V$883,'2_stopień'!$R$8:$R$883,D74,'2_stopień'!$AA$8:$AA$883,"CKZ Wrocław")</f>
        <v>0</v>
      </c>
      <c r="BA74" s="16">
        <f>SUMIFS('2_stopień'!$U$8:$U$883,'2_stopień'!$R$8:$R$883,D74,'2_stopień'!$AA$8:$AA$883,"CKZ Gliwice")</f>
        <v>0</v>
      </c>
      <c r="BB74" s="16">
        <f>SUMIFS('2_stopień'!$V$8:$V$883,'2_stopień'!$R$8:$R$883,D74,'2_stopień'!$AA$8:$AA$883,"CKZ Gliwice")</f>
        <v>0</v>
      </c>
      <c r="BC74" s="16">
        <f>SUMIFS('2_stopień'!$U$8:$U$883,'2_stopień'!$R$8:$R$883,D74,'2_stopień'!$AA$8:$AA$883,"CKZ Opole")</f>
        <v>0</v>
      </c>
      <c r="BD74" s="16">
        <f>SUMIFS('2_stopień'!$V$8:$V$883,'2_stopień'!$R$8:$R$883,D74,'2_stopień'!$AA$8:$AA$883,"CKZ Opole")</f>
        <v>0</v>
      </c>
      <c r="BE74" s="16">
        <f>SUMIFS('2_stopień'!$U$8:$U$883,'2_stopień'!$R$8:$R$883,D74,'2_stopień'!$AA$8:$AA$883,"CKZ Chojnów")</f>
        <v>0</v>
      </c>
      <c r="BF74" s="16">
        <f>SUMIFS('2_stopień'!$V$8:$V$883,'2_stopień'!$R$8:$R$883,D74,'2_stopień'!$AA$8:$AA$883,"CKZ Chojnów")</f>
        <v>0</v>
      </c>
      <c r="BG74" s="16">
        <f>SUMIFS('2_stopień'!$U$8:$U$883,'2_stopień'!$R$8:$R$883,D74,'2_stopień'!$AA$8:$AA$883,"CKZ Nowy Targ")</f>
        <v>0</v>
      </c>
      <c r="BH74" s="16">
        <f>SUMIFS('2_stopień'!$V$8:$V$883,'2_stopień'!$R$8:$R$883,D74,'2_stopień'!$AA$8:$AA$883,"CKZ Nowy Targ")</f>
        <v>0</v>
      </c>
      <c r="BI74" s="16">
        <f>SUMIFS('2_stopień'!$U$8:$U$883,'2_stopień'!$R$8:$R$883,D74,'2_stopień'!$AA$8:$AA$883,"CKZ Gniezno")</f>
        <v>0</v>
      </c>
      <c r="BJ74" s="16">
        <f>SUMIFS('2_stopień'!$V$8:$V$883,'2_stopień'!$R$8:$R$883,D74,'2_stopień'!$AA$8:$AA$883,"CKZ Gniezno")</f>
        <v>0</v>
      </c>
      <c r="BK74" s="16">
        <f>SUMIFS('2_stopień'!$U$8:$U$883,'2_stopień'!$R$8:$R$883,D74,'2_stopień'!$AA$8:$AA$883,"konsultacje szkoła")</f>
        <v>0</v>
      </c>
      <c r="BL74" s="222">
        <f t="shared" si="4"/>
        <v>0</v>
      </c>
      <c r="BM74" s="219">
        <f t="shared" si="5"/>
        <v>0</v>
      </c>
    </row>
    <row r="75" spans="2:65" hidden="1">
      <c r="B75" s="17" t="s">
        <v>530</v>
      </c>
      <c r="C75" s="18">
        <v>753501</v>
      </c>
      <c r="D75" s="18" t="s">
        <v>1025</v>
      </c>
      <c r="E75" s="17" t="s">
        <v>658</v>
      </c>
      <c r="F75" s="360">
        <f>SUMIF('2_stopień'!R$8:R$883,D75,'2_stopień'!U$8:U$885)</f>
        <v>0</v>
      </c>
      <c r="G75" s="16">
        <f>SUMIFS('2_stopień'!$U$8:$U$883,'2_stopień'!$R$8:$R$883,D75,'2_stopień'!$AA$8:$AA$883,"CKZ Bielawa")</f>
        <v>0</v>
      </c>
      <c r="H75" s="16">
        <f>SUMIFS('2_stopień'!$V$8:$V$883,'2_stopień'!$R$8:$R$883,D75,'2_stopień'!$AA$8:$AA$883,"CKZ Bielawa")</f>
        <v>0</v>
      </c>
      <c r="I75" s="16">
        <f>SUMIFS('2_stopień'!$U$8:$U$883,'2_stopień'!$R$8:$R$883,D75,'2_stopień'!$AA$8:$AA$883,"GCKZ Głogów")</f>
        <v>0</v>
      </c>
      <c r="J75" s="16">
        <f>SUMIFS('2_stopień'!$V$8:$V$883,'2_stopień'!$R$8:$R$883,D75,'2_stopień'!$AA$8:$AA$883,"GCKZ Głogów")</f>
        <v>0</v>
      </c>
      <c r="K75" s="16">
        <f>SUMIFS('2_stopień'!$U$8:$U$883,'2_stopień'!$R$8:$R$883,D75,'2_stopień'!$AA$8:$AA$883,"CKZ Jawor")</f>
        <v>0</v>
      </c>
      <c r="L75" s="16">
        <f>SUMIFS('2_stopień'!$V$8:$V$883,'2_stopień'!$R$8:$R$883,D75,'2_stopień'!$AA$8:$AA$883,"CKZ Jawor")</f>
        <v>0</v>
      </c>
      <c r="M75" s="16">
        <f>SUMIFS('2_stopień'!$U$8:$U$883,'2_stopień'!$R$8:$R$883,D75,'2_stopień'!$AA$8:$AA$883,"ZSM Głubczyce")</f>
        <v>0</v>
      </c>
      <c r="N75" s="16">
        <f>SUMIFS('2_stopień'!$V$8:$V$883,'2_stopień'!$R$8:$R$883,D75,'2_stopień'!$AA$8:$AA$883,"ZSM Głubczyce")</f>
        <v>0</v>
      </c>
      <c r="O75" s="16">
        <f>SUMIFS('2_stopień'!$U$8:$U$883,'2_stopień'!$R$8:$R$883,D75,'2_stopień'!$AA$8:$AA$883,"CKZ Kłodzko")</f>
        <v>0</v>
      </c>
      <c r="P75" s="16">
        <f>SUMIFS('2_stopień'!$V$8:$V$883,'2_stopień'!$R$8:$R$883,D75,'2_stopień'!$AA$8:$AA$883,"CKZ Kłodzko")</f>
        <v>0</v>
      </c>
      <c r="Q75" s="16">
        <f>SUMIFS('2_stopień'!$U$8:$U$883,'2_stopień'!$R$8:$R$883,D75,'2_stopień'!$AA$8:$AA$883,"CKZ Legnica")</f>
        <v>0</v>
      </c>
      <c r="R75" s="16">
        <f>SUMIFS('2_stopień'!$V$8:$V$883,'2_stopień'!$R$8:$R$883,D75,'2_stopień'!$AA$8:$AA$883,"CKZ Legnica")</f>
        <v>0</v>
      </c>
      <c r="S75" s="16">
        <f>SUMIFS('2_stopień'!$U$8:$U$883,'2_stopień'!$R$8:$R$883,D75,'2_stopień'!$AA$8:$AA$883,"CKZ Oleśnica")</f>
        <v>0</v>
      </c>
      <c r="T75" s="16">
        <f>SUMIFS('2_stopień'!$V$8:$V$883,'2_stopień'!$R$8:$R$883,D75,'2_stopień'!$AA$8:$AA$883,"CKZ Oleśnica")</f>
        <v>0</v>
      </c>
      <c r="U75" s="16">
        <f>SUMIFS('2_stopień'!$U$8:$U$883,'2_stopień'!$R$8:$R$883,D75,'2_stopień'!$AA$8:$AA$883,"CKZ Świdnica")</f>
        <v>0</v>
      </c>
      <c r="V75" s="16">
        <f>SUMIFS('2_stopień'!$V$8:$V$883,'2_stopień'!$R$8:$R$883,D75,'2_stopień'!$AA$8:$AA$883,"CKZ Świdnica")</f>
        <v>0</v>
      </c>
      <c r="W75" s="16">
        <f>SUMIFS('2_stopień'!$U$8:$U$883,'2_stopień'!$R$8:$R$883,D75,'2_stopień'!$AA$8:$AA$883,"CKZ Wołów")</f>
        <v>0</v>
      </c>
      <c r="X75" s="16">
        <f>SUMIFS('2_stopień'!$V$8:$V$883,'2_stopień'!$R$8:$R$883,D75,'2_stopień'!$AA$8:$AA$883,"CKZ Wołów")</f>
        <v>0</v>
      </c>
      <c r="Y75" s="16">
        <f>SUMIFS('2_stopień'!$U$8:$U$883,'2_stopień'!$R$8:$R$883,D75,'2_stopień'!$AA$8:$AA$883,"CKZ Ziębice")</f>
        <v>0</v>
      </c>
      <c r="Z75" s="16">
        <f>SUMIFS('2_stopień'!$V$8:$V$883,'2_stopień'!$R$8:$R$883,D75,'2_stopień'!$AA$8:$AA$883,"CKZ Ziębice")</f>
        <v>0</v>
      </c>
      <c r="AA75" s="16">
        <f>SUMIFS('2_stopień'!$U$8:$U$883,'2_stopień'!$R$8:$R$883,D75,'2_stopień'!$AA$8:$AA$883,"CKZ Dobrodzień")</f>
        <v>0</v>
      </c>
      <c r="AB75" s="16">
        <f>SUMIFS('2_stopień'!$V$8:$V$883,'2_stopień'!$R$8:$R$883,D75,'2_stopień'!$AA$8:$AA$883,"CKZ Dobrodzień")</f>
        <v>0</v>
      </c>
      <c r="AC75" s="16">
        <f>SUMIFS('2_stopień'!$U$8:$U$883,'2_stopień'!$R$8:$R$883,D75,'2_stopień'!$AA$8:$AA$883,"CKZ Kędzierzyn-Koźle")</f>
        <v>0</v>
      </c>
      <c r="AD75" s="16">
        <f>SUMIFS('2_stopień'!$V$8:$V$883,'2_stopień'!$R$8:$R$883,D75,'2_stopień'!$AA$8:$AA$883,"CKZ Kędzierzyn-Koźle")</f>
        <v>0</v>
      </c>
      <c r="AE75" s="16">
        <f>SUMIFS('2_stopień'!$U$8:$U$883,'2_stopień'!$R$8:$R$883,D75,'2_stopień'!$AA$8:$AA$883,"CKZ Dębica")</f>
        <v>0</v>
      </c>
      <c r="AF75" s="16">
        <f>SUMIFS('2_stopień'!$V$8:$V$883,'2_stopień'!$R$8:$R$883,D75,'2_stopień'!$AA$8:$AA$883,"CKZ Dębica")</f>
        <v>0</v>
      </c>
      <c r="AG75" s="16">
        <f>SUMIFS('2_stopień'!$U$8:$U$883,'2_stopień'!$R$8:$R$883,D75,'2_stopień'!$AA$8:$AA$883,"ZSET Rakowice Wielkie")</f>
        <v>0</v>
      </c>
      <c r="AH75" s="16">
        <f>SUMIFS('2_stopień'!$V$8:$V$883,'2_stopień'!$R$8:$R$883,D75,'2_stopień'!$AA$8:$AA$883,"ZSET Rakowice Wielkie")</f>
        <v>0</v>
      </c>
      <c r="AI75" s="16">
        <f>SUMIFS('2_stopień'!$U$8:$U$883,'2_stopień'!$R$8:$R$883,D75,'2_stopień'!$AA$8:$AA$883,"CKZ Krotoszyn")</f>
        <v>0</v>
      </c>
      <c r="AJ75" s="16">
        <f>SUMIFS('2_stopień'!$V$8:$V$883,'2_stopień'!$R$8:$R$883,D75,'2_stopień'!$AA$8:$AA$883,"CKZ Krotoszyn")</f>
        <v>0</v>
      </c>
      <c r="AK75" s="16">
        <f>SUMIFS('2_stopień'!$U$8:$U$883,'2_stopień'!$R$8:$R$883,D75,'2_stopień'!$AA$8:$AA$883,"CKZ Olkusz")</f>
        <v>0</v>
      </c>
      <c r="AL75" s="16">
        <f>SUMIFS('2_stopień'!$V$8:$V$883,'2_stopień'!$R$8:$R$883,D75,'2_stopień'!$AA$8:$AA$883,"CKZ Olkusz")</f>
        <v>0</v>
      </c>
      <c r="AM75" s="16">
        <f>SUMIFS('2_stopień'!$U$8:$U$883,'2_stopień'!$R$8:$R$883,D75,'2_stopień'!$AA$8:$AA$883,"CKZ Wschowa")</f>
        <v>0</v>
      </c>
      <c r="AN75" s="16">
        <f>SUMIFS('2_stopień'!$V$8:$V$883,'2_stopień'!$R$8:$R$883,D75,'2_stopień'!$AA$8:$AA$883,"CKZ Wschowa")</f>
        <v>0</v>
      </c>
      <c r="AO75" s="16">
        <f>SUMIFS('2_stopień'!$U$8:$U$883,'2_stopień'!$R$8:$R$883,D75,'2_stopień'!$AA$8:$AA$883,"CKZ Zielona Góra")</f>
        <v>0</v>
      </c>
      <c r="AP75" s="16">
        <f>SUMIFS('2_stopień'!$V$8:$V$883,'2_stopień'!$R$8:$R$883,D75,'2_stopień'!$AA$8:$AA$883,"CKZ Zielona Góra")</f>
        <v>0</v>
      </c>
      <c r="AQ75" s="16">
        <f>SUMIFS('2_stopień'!$U$8:$U$883,'2_stopień'!$R$8:$R$883,D75,'2_stopień'!$AA$8:$AA$883,"Rzemieślnicza Wałbrzych")</f>
        <v>0</v>
      </c>
      <c r="AR75" s="16">
        <f>SUMIFS('2_stopień'!$V$8:$V$883,'2_stopień'!$R$8:$R$883,D75,'2_stopień'!$AA$8:$AA$883,"Rzemieślnicza Wałbrzych")</f>
        <v>0</v>
      </c>
      <c r="AS75" s="16">
        <f>SUMIFS('2_stopień'!$U$8:$U$883,'2_stopień'!$R$8:$R$883,D75,'2_stopień'!$AA$8:$AA$883,"CKZ Mosina")</f>
        <v>0</v>
      </c>
      <c r="AT75" s="16">
        <f>SUMIFS('2_stopień'!$V$8:$V$883,'2_stopień'!$R$8:$R$883,D75,'2_stopień'!$AA$8:$AA$883,"CKZ Mosina")</f>
        <v>0</v>
      </c>
      <c r="AU75" s="16">
        <f>SUMIFS('2_stopień'!$U$8:$U$883,'2_stopień'!$R$8:$R$883,D75,'2_stopień'!$AA$8:$AA$883,"Cech Opole")</f>
        <v>0</v>
      </c>
      <c r="AV75" s="16">
        <f>SUMIFS('2_stopień'!$V$8:$V$883,'2_stopień'!$R$8:$R$883,D75,'2_stopień'!$AA$8:$AA$883,"Cech Opole")</f>
        <v>0</v>
      </c>
      <c r="AW75" s="16">
        <f>SUMIFS('2_stopień'!$U$8:$U$883,'2_stopień'!$R$8:$R$883,D75,'2_stopień'!$AA$8:$AA$883,"TOYOTA")</f>
        <v>0</v>
      </c>
      <c r="AX75" s="16">
        <f>SUMIFS('2_stopień'!$V$8:$V$883,'2_stopień'!$R$8:$R$883,D75,'2_stopień'!$AA$8:$AA$883,"TOYOTA")</f>
        <v>0</v>
      </c>
      <c r="AY75" s="16">
        <f>SUMIFS('2_stopień'!$U$8:$U$883,'2_stopień'!$R$8:$R$883,D75,'2_stopień'!$AA$8:$AA$883,"CKZ Wrocław")</f>
        <v>0</v>
      </c>
      <c r="AZ75" s="16">
        <f>SUMIFS('2_stopień'!$V$8:$V$883,'2_stopień'!$R$8:$R$883,D75,'2_stopień'!$AA$8:$AA$883,"CKZ Wrocław")</f>
        <v>0</v>
      </c>
      <c r="BA75" s="16">
        <f>SUMIFS('2_stopień'!$U$8:$U$883,'2_stopień'!$R$8:$R$883,D75,'2_stopień'!$AA$8:$AA$883,"CKZ Gliwice")</f>
        <v>0</v>
      </c>
      <c r="BB75" s="16">
        <f>SUMIFS('2_stopień'!$V$8:$V$883,'2_stopień'!$R$8:$R$883,D75,'2_stopień'!$AA$8:$AA$883,"CKZ Gliwice")</f>
        <v>0</v>
      </c>
      <c r="BC75" s="16">
        <f>SUMIFS('2_stopień'!$U$8:$U$883,'2_stopień'!$R$8:$R$883,D75,'2_stopień'!$AA$8:$AA$883,"CKZ Opole")</f>
        <v>0</v>
      </c>
      <c r="BD75" s="16">
        <f>SUMIFS('2_stopień'!$V$8:$V$883,'2_stopień'!$R$8:$R$883,D75,'2_stopień'!$AA$8:$AA$883,"CKZ Opole")</f>
        <v>0</v>
      </c>
      <c r="BE75" s="16">
        <f>SUMIFS('2_stopień'!$U$8:$U$883,'2_stopień'!$R$8:$R$883,D75,'2_stopień'!$AA$8:$AA$883,"CKZ Chojnów")</f>
        <v>0</v>
      </c>
      <c r="BF75" s="16">
        <f>SUMIFS('2_stopień'!$V$8:$V$883,'2_stopień'!$R$8:$R$883,D75,'2_stopień'!$AA$8:$AA$883,"CKZ Chojnów")</f>
        <v>0</v>
      </c>
      <c r="BG75" s="16">
        <f>SUMIFS('2_stopień'!$U$8:$U$883,'2_stopień'!$R$8:$R$883,D75,'2_stopień'!$AA$8:$AA$883,"CKZ Nowy Targ")</f>
        <v>0</v>
      </c>
      <c r="BH75" s="16">
        <f>SUMIFS('2_stopień'!$V$8:$V$883,'2_stopień'!$R$8:$R$883,D75,'2_stopień'!$AA$8:$AA$883,"CKZ Nowy Targ")</f>
        <v>0</v>
      </c>
      <c r="BI75" s="16">
        <f>SUMIFS('2_stopień'!$U$8:$U$883,'2_stopień'!$R$8:$R$883,D75,'2_stopień'!$AA$8:$AA$883,"CKZ Gniezno")</f>
        <v>0</v>
      </c>
      <c r="BJ75" s="16">
        <f>SUMIFS('2_stopień'!$V$8:$V$883,'2_stopień'!$R$8:$R$883,D75,'2_stopień'!$AA$8:$AA$883,"CKZ Gniezno")</f>
        <v>0</v>
      </c>
      <c r="BK75" s="16">
        <f>SUMIFS('2_stopień'!$U$8:$U$883,'2_stopień'!$R$8:$R$883,D75,'2_stopień'!$AA$8:$AA$883,"konsultacje szkoła")</f>
        <v>0</v>
      </c>
      <c r="BL75" s="222">
        <f t="shared" si="4"/>
        <v>0</v>
      </c>
      <c r="BM75" s="219">
        <f t="shared" si="5"/>
        <v>0</v>
      </c>
    </row>
    <row r="76" spans="2:65" hidden="1">
      <c r="B76" s="17" t="s">
        <v>531</v>
      </c>
      <c r="C76" s="18">
        <v>753702</v>
      </c>
      <c r="D76" s="18" t="s">
        <v>1026</v>
      </c>
      <c r="E76" s="17" t="s">
        <v>657</v>
      </c>
      <c r="F76" s="360">
        <f>SUMIF('2_stopień'!R$8:R$883,D76,'2_stopień'!U$8:U$885)</f>
        <v>0</v>
      </c>
      <c r="G76" s="16">
        <f>SUMIFS('2_stopień'!$U$8:$U$883,'2_stopień'!$R$8:$R$883,D76,'2_stopień'!$AA$8:$AA$883,"CKZ Bielawa")</f>
        <v>0</v>
      </c>
      <c r="H76" s="16">
        <f>SUMIFS('2_stopień'!$V$8:$V$883,'2_stopień'!$R$8:$R$883,D76,'2_stopień'!$AA$8:$AA$883,"CKZ Bielawa")</f>
        <v>0</v>
      </c>
      <c r="I76" s="16">
        <f>SUMIFS('2_stopień'!$U$8:$U$883,'2_stopień'!$R$8:$R$883,D76,'2_stopień'!$AA$8:$AA$883,"GCKZ Głogów")</f>
        <v>0</v>
      </c>
      <c r="J76" s="16">
        <f>SUMIFS('2_stopień'!$V$8:$V$883,'2_stopień'!$R$8:$R$883,D76,'2_stopień'!$AA$8:$AA$883,"GCKZ Głogów")</f>
        <v>0</v>
      </c>
      <c r="K76" s="16">
        <f>SUMIFS('2_stopień'!$U$8:$U$883,'2_stopień'!$R$8:$R$883,D76,'2_stopień'!$AA$8:$AA$883,"CKZ Jawor")</f>
        <v>0</v>
      </c>
      <c r="L76" s="16">
        <f>SUMIFS('2_stopień'!$V$8:$V$883,'2_stopień'!$R$8:$R$883,D76,'2_stopień'!$AA$8:$AA$883,"CKZ Jawor")</f>
        <v>0</v>
      </c>
      <c r="M76" s="16">
        <f>SUMIFS('2_stopień'!$U$8:$U$883,'2_stopień'!$R$8:$R$883,D76,'2_stopień'!$AA$8:$AA$883,"ZSM Głubczyce")</f>
        <v>0</v>
      </c>
      <c r="N76" s="16">
        <f>SUMIFS('2_stopień'!$V$8:$V$883,'2_stopień'!$R$8:$R$883,D76,'2_stopień'!$AA$8:$AA$883,"ZSM Głubczyce")</f>
        <v>0</v>
      </c>
      <c r="O76" s="16">
        <f>SUMIFS('2_stopień'!$U$8:$U$883,'2_stopień'!$R$8:$R$883,D76,'2_stopień'!$AA$8:$AA$883,"CKZ Kłodzko")</f>
        <v>0</v>
      </c>
      <c r="P76" s="16">
        <f>SUMIFS('2_stopień'!$V$8:$V$883,'2_stopień'!$R$8:$R$883,D76,'2_stopień'!$AA$8:$AA$883,"CKZ Kłodzko")</f>
        <v>0</v>
      </c>
      <c r="Q76" s="16">
        <f>SUMIFS('2_stopień'!$U$8:$U$883,'2_stopień'!$R$8:$R$883,D76,'2_stopień'!$AA$8:$AA$883,"CKZ Legnica")</f>
        <v>0</v>
      </c>
      <c r="R76" s="16">
        <f>SUMIFS('2_stopień'!$V$8:$V$883,'2_stopień'!$R$8:$R$883,D76,'2_stopień'!$AA$8:$AA$883,"CKZ Legnica")</f>
        <v>0</v>
      </c>
      <c r="S76" s="16">
        <f>SUMIFS('2_stopień'!$U$8:$U$883,'2_stopień'!$R$8:$R$883,D76,'2_stopień'!$AA$8:$AA$883,"CKZ Oleśnica")</f>
        <v>0</v>
      </c>
      <c r="T76" s="16">
        <f>SUMIFS('2_stopień'!$V$8:$V$883,'2_stopień'!$R$8:$R$883,D76,'2_stopień'!$AA$8:$AA$883,"CKZ Oleśnica")</f>
        <v>0</v>
      </c>
      <c r="U76" s="16">
        <f>SUMIFS('2_stopień'!$U$8:$U$883,'2_stopień'!$R$8:$R$883,D76,'2_stopień'!$AA$8:$AA$883,"CKZ Świdnica")</f>
        <v>0</v>
      </c>
      <c r="V76" s="16">
        <f>SUMIFS('2_stopień'!$V$8:$V$883,'2_stopień'!$R$8:$R$883,D76,'2_stopień'!$AA$8:$AA$883,"CKZ Świdnica")</f>
        <v>0</v>
      </c>
      <c r="W76" s="16">
        <f>SUMIFS('2_stopień'!$U$8:$U$883,'2_stopień'!$R$8:$R$883,D76,'2_stopień'!$AA$8:$AA$883,"CKZ Wołów")</f>
        <v>0</v>
      </c>
      <c r="X76" s="16">
        <f>SUMIFS('2_stopień'!$V$8:$V$883,'2_stopień'!$R$8:$R$883,D76,'2_stopień'!$AA$8:$AA$883,"CKZ Wołów")</f>
        <v>0</v>
      </c>
      <c r="Y76" s="16">
        <f>SUMIFS('2_stopień'!$U$8:$U$883,'2_stopień'!$R$8:$R$883,D76,'2_stopień'!$AA$8:$AA$883,"CKZ Ziębice")</f>
        <v>0</v>
      </c>
      <c r="Z76" s="16">
        <f>SUMIFS('2_stopień'!$V$8:$V$883,'2_stopień'!$R$8:$R$883,D76,'2_stopień'!$AA$8:$AA$883,"CKZ Ziębice")</f>
        <v>0</v>
      </c>
      <c r="AA76" s="16">
        <f>SUMIFS('2_stopień'!$U$8:$U$883,'2_stopień'!$R$8:$R$883,D76,'2_stopień'!$AA$8:$AA$883,"CKZ Dobrodzień")</f>
        <v>0</v>
      </c>
      <c r="AB76" s="16">
        <f>SUMIFS('2_stopień'!$V$8:$V$883,'2_stopień'!$R$8:$R$883,D76,'2_stopień'!$AA$8:$AA$883,"CKZ Dobrodzień")</f>
        <v>0</v>
      </c>
      <c r="AC76" s="16">
        <f>SUMIFS('2_stopień'!$U$8:$U$883,'2_stopień'!$R$8:$R$883,D76,'2_stopień'!$AA$8:$AA$883,"CKZ Kędzierzyn-Koźle")</f>
        <v>0</v>
      </c>
      <c r="AD76" s="16">
        <f>SUMIFS('2_stopień'!$V$8:$V$883,'2_stopień'!$R$8:$R$883,D76,'2_stopień'!$AA$8:$AA$883,"CKZ Kędzierzyn-Koźle")</f>
        <v>0</v>
      </c>
      <c r="AE76" s="16">
        <f>SUMIFS('2_stopień'!$U$8:$U$883,'2_stopień'!$R$8:$R$883,D76,'2_stopień'!$AA$8:$AA$883,"CKZ Dębica")</f>
        <v>0</v>
      </c>
      <c r="AF76" s="16">
        <f>SUMIFS('2_stopień'!$V$8:$V$883,'2_stopień'!$R$8:$R$883,D76,'2_stopień'!$AA$8:$AA$883,"CKZ Dębica")</f>
        <v>0</v>
      </c>
      <c r="AG76" s="16">
        <f>SUMIFS('2_stopień'!$U$8:$U$883,'2_stopień'!$R$8:$R$883,D76,'2_stopień'!$AA$8:$AA$883,"ZSET Rakowice Wielkie")</f>
        <v>0</v>
      </c>
      <c r="AH76" s="16">
        <f>SUMIFS('2_stopień'!$V$8:$V$883,'2_stopień'!$R$8:$R$883,D76,'2_stopień'!$AA$8:$AA$883,"ZSET Rakowice Wielkie")</f>
        <v>0</v>
      </c>
      <c r="AI76" s="16">
        <f>SUMIFS('2_stopień'!$U$8:$U$883,'2_stopień'!$R$8:$R$883,D76,'2_stopień'!$AA$8:$AA$883,"CKZ Krotoszyn")</f>
        <v>0</v>
      </c>
      <c r="AJ76" s="16">
        <f>SUMIFS('2_stopień'!$V$8:$V$883,'2_stopień'!$R$8:$R$883,D76,'2_stopień'!$AA$8:$AA$883,"CKZ Krotoszyn")</f>
        <v>0</v>
      </c>
      <c r="AK76" s="16">
        <f>SUMIFS('2_stopień'!$U$8:$U$883,'2_stopień'!$R$8:$R$883,D76,'2_stopień'!$AA$8:$AA$883,"CKZ Olkusz")</f>
        <v>0</v>
      </c>
      <c r="AL76" s="16">
        <f>SUMIFS('2_stopień'!$V$8:$V$883,'2_stopień'!$R$8:$R$883,D76,'2_stopień'!$AA$8:$AA$883,"CKZ Olkusz")</f>
        <v>0</v>
      </c>
      <c r="AM76" s="16">
        <f>SUMIFS('2_stopień'!$U$8:$U$883,'2_stopień'!$R$8:$R$883,D76,'2_stopień'!$AA$8:$AA$883,"CKZ Wschowa")</f>
        <v>0</v>
      </c>
      <c r="AN76" s="16">
        <f>SUMIFS('2_stopień'!$V$8:$V$883,'2_stopień'!$R$8:$R$883,D76,'2_stopień'!$AA$8:$AA$883,"CKZ Wschowa")</f>
        <v>0</v>
      </c>
      <c r="AO76" s="16">
        <f>SUMIFS('2_stopień'!$U$8:$U$883,'2_stopień'!$R$8:$R$883,D76,'2_stopień'!$AA$8:$AA$883,"CKZ Zielona Góra")</f>
        <v>0</v>
      </c>
      <c r="AP76" s="16">
        <f>SUMIFS('2_stopień'!$V$8:$V$883,'2_stopień'!$R$8:$R$883,D76,'2_stopień'!$AA$8:$AA$883,"CKZ Zielona Góra")</f>
        <v>0</v>
      </c>
      <c r="AQ76" s="16">
        <f>SUMIFS('2_stopień'!$U$8:$U$883,'2_stopień'!$R$8:$R$883,D76,'2_stopień'!$AA$8:$AA$883,"Rzemieślnicza Wałbrzych")</f>
        <v>0</v>
      </c>
      <c r="AR76" s="16">
        <f>SUMIFS('2_stopień'!$V$8:$V$883,'2_stopień'!$R$8:$R$883,D76,'2_stopień'!$AA$8:$AA$883,"Rzemieślnicza Wałbrzych")</f>
        <v>0</v>
      </c>
      <c r="AS76" s="16">
        <f>SUMIFS('2_stopień'!$U$8:$U$883,'2_stopień'!$R$8:$R$883,D76,'2_stopień'!$AA$8:$AA$883,"CKZ Mosina")</f>
        <v>0</v>
      </c>
      <c r="AT76" s="16">
        <f>SUMIFS('2_stopień'!$V$8:$V$883,'2_stopień'!$R$8:$R$883,D76,'2_stopień'!$AA$8:$AA$883,"CKZ Mosina")</f>
        <v>0</v>
      </c>
      <c r="AU76" s="16">
        <f>SUMIFS('2_stopień'!$U$8:$U$883,'2_stopień'!$R$8:$R$883,D76,'2_stopień'!$AA$8:$AA$883,"Cech Opole")</f>
        <v>0</v>
      </c>
      <c r="AV76" s="16">
        <f>SUMIFS('2_stopień'!$V$8:$V$883,'2_stopień'!$R$8:$R$883,D76,'2_stopień'!$AA$8:$AA$883,"Cech Opole")</f>
        <v>0</v>
      </c>
      <c r="AW76" s="16">
        <f>SUMIFS('2_stopień'!$U$8:$U$883,'2_stopień'!$R$8:$R$883,D76,'2_stopień'!$AA$8:$AA$883,"TOYOTA")</f>
        <v>0</v>
      </c>
      <c r="AX76" s="16">
        <f>SUMIFS('2_stopień'!$V$8:$V$883,'2_stopień'!$R$8:$R$883,D76,'2_stopień'!$AA$8:$AA$883,"TOYOTA")</f>
        <v>0</v>
      </c>
      <c r="AY76" s="16">
        <f>SUMIFS('2_stopień'!$U$8:$U$883,'2_stopień'!$R$8:$R$883,D76,'2_stopień'!$AA$8:$AA$883,"CKZ Wrocław")</f>
        <v>0</v>
      </c>
      <c r="AZ76" s="16">
        <f>SUMIFS('2_stopień'!$V$8:$V$883,'2_stopień'!$R$8:$R$883,D76,'2_stopień'!$AA$8:$AA$883,"CKZ Wrocław")</f>
        <v>0</v>
      </c>
      <c r="BA76" s="16">
        <f>SUMIFS('2_stopień'!$U$8:$U$883,'2_stopień'!$R$8:$R$883,D76,'2_stopień'!$AA$8:$AA$883,"CKZ Gliwice")</f>
        <v>0</v>
      </c>
      <c r="BB76" s="16">
        <f>SUMIFS('2_stopień'!$V$8:$V$883,'2_stopień'!$R$8:$R$883,D76,'2_stopień'!$AA$8:$AA$883,"CKZ Gliwice")</f>
        <v>0</v>
      </c>
      <c r="BC76" s="16">
        <f>SUMIFS('2_stopień'!$U$8:$U$883,'2_stopień'!$R$8:$R$883,D76,'2_stopień'!$AA$8:$AA$883,"CKZ Opole")</f>
        <v>0</v>
      </c>
      <c r="BD76" s="16">
        <f>SUMIFS('2_stopień'!$V$8:$V$883,'2_stopień'!$R$8:$R$883,D76,'2_stopień'!$AA$8:$AA$883,"CKZ Opole")</f>
        <v>0</v>
      </c>
      <c r="BE76" s="16">
        <f>SUMIFS('2_stopień'!$U$8:$U$883,'2_stopień'!$R$8:$R$883,D76,'2_stopień'!$AA$8:$AA$883,"CKZ Chojnów")</f>
        <v>0</v>
      </c>
      <c r="BF76" s="16">
        <f>SUMIFS('2_stopień'!$V$8:$V$883,'2_stopień'!$R$8:$R$883,D76,'2_stopień'!$AA$8:$AA$883,"CKZ Chojnów")</f>
        <v>0</v>
      </c>
      <c r="BG76" s="16">
        <f>SUMIFS('2_stopień'!$U$8:$U$883,'2_stopień'!$R$8:$R$883,D76,'2_stopień'!$AA$8:$AA$883,"CKZ Nowy Targ")</f>
        <v>0</v>
      </c>
      <c r="BH76" s="16">
        <f>SUMIFS('2_stopień'!$V$8:$V$883,'2_stopień'!$R$8:$R$883,D76,'2_stopień'!$AA$8:$AA$883,"CKZ Nowy Targ")</f>
        <v>0</v>
      </c>
      <c r="BI76" s="16">
        <f>SUMIFS('2_stopień'!$U$8:$U$883,'2_stopień'!$R$8:$R$883,D76,'2_stopień'!$AA$8:$AA$883,"CKZ Gniezno")</f>
        <v>0</v>
      </c>
      <c r="BJ76" s="16">
        <f>SUMIFS('2_stopień'!$V$8:$V$883,'2_stopień'!$R$8:$R$883,D76,'2_stopień'!$AA$8:$AA$883,"CKZ Gniezno")</f>
        <v>0</v>
      </c>
      <c r="BK76" s="16">
        <f>SUMIFS('2_stopień'!$U$8:$U$883,'2_stopień'!$R$8:$R$883,D76,'2_stopień'!$AA$8:$AA$883,"konsultacje szkoła")</f>
        <v>0</v>
      </c>
      <c r="BL76" s="222">
        <f t="shared" si="4"/>
        <v>0</v>
      </c>
      <c r="BM76" s="219">
        <f t="shared" si="5"/>
        <v>0</v>
      </c>
    </row>
    <row r="77" spans="2:65">
      <c r="B77" s="17" t="s">
        <v>532</v>
      </c>
      <c r="C77" s="18">
        <v>753105</v>
      </c>
      <c r="D77" s="18" t="s">
        <v>457</v>
      </c>
      <c r="E77" s="17" t="s">
        <v>656</v>
      </c>
      <c r="F77" s="360">
        <f>SUMIF('2_stopień'!R$8:R$883,D77,'2_stopień'!U$8:U$885)</f>
        <v>11</v>
      </c>
      <c r="G77" s="16">
        <f>SUMIFS('2_stopień'!$U$8:$U$883,'2_stopień'!$R$8:$R$883,D77,'2_stopień'!$AA$8:$AA$883,"CKZ Bielawa")</f>
        <v>0</v>
      </c>
      <c r="H77" s="16">
        <f>SUMIFS('2_stopień'!$V$8:$V$883,'2_stopień'!$R$8:$R$883,D77,'2_stopień'!$AA$8:$AA$883,"CKZ Bielawa")</f>
        <v>0</v>
      </c>
      <c r="I77" s="16">
        <f>SUMIFS('2_stopień'!$U$8:$U$883,'2_stopień'!$R$8:$R$883,D77,'2_stopień'!$AA$8:$AA$883,"GCKZ Głogów")</f>
        <v>0</v>
      </c>
      <c r="J77" s="16">
        <f>SUMIFS('2_stopień'!$V$8:$V$883,'2_stopień'!$R$8:$R$883,D77,'2_stopień'!$AA$8:$AA$883,"GCKZ Głogów")</f>
        <v>0</v>
      </c>
      <c r="K77" s="16">
        <f>SUMIFS('2_stopień'!$U$8:$U$883,'2_stopień'!$R$8:$R$883,D77,'2_stopień'!$AA$8:$AA$883,"CKZ Jawor")</f>
        <v>0</v>
      </c>
      <c r="L77" s="16">
        <f>SUMIFS('2_stopień'!$V$8:$V$883,'2_stopień'!$R$8:$R$883,D77,'2_stopień'!$AA$8:$AA$883,"CKZ Jawor")</f>
        <v>0</v>
      </c>
      <c r="M77" s="16">
        <f>SUMIFS('2_stopień'!$U$8:$U$883,'2_stopień'!$R$8:$R$883,D77,'2_stopień'!$AA$8:$AA$883,"ZSM Głubczyce")</f>
        <v>0</v>
      </c>
      <c r="N77" s="16">
        <f>SUMIFS('2_stopień'!$V$8:$V$883,'2_stopień'!$R$8:$R$883,D77,'2_stopień'!$AA$8:$AA$883,"ZSM Głubczyce")</f>
        <v>0</v>
      </c>
      <c r="O77" s="16">
        <f>SUMIFS('2_stopień'!$U$8:$U$883,'2_stopień'!$R$8:$R$883,D77,'2_stopień'!$AA$8:$AA$883,"CKZ Kłodzko")</f>
        <v>0</v>
      </c>
      <c r="P77" s="16">
        <f>SUMIFS('2_stopień'!$V$8:$V$883,'2_stopień'!$R$8:$R$883,D77,'2_stopień'!$AA$8:$AA$883,"CKZ Kłodzko")</f>
        <v>0</v>
      </c>
      <c r="Q77" s="16">
        <f>SUMIFS('2_stopień'!$U$8:$U$883,'2_stopień'!$R$8:$R$883,D77,'2_stopień'!$AA$8:$AA$883,"CKZ Legnica")</f>
        <v>0</v>
      </c>
      <c r="R77" s="16">
        <f>SUMIFS('2_stopień'!$V$8:$V$883,'2_stopień'!$R$8:$R$883,D77,'2_stopień'!$AA$8:$AA$883,"CKZ Legnica")</f>
        <v>0</v>
      </c>
      <c r="S77" s="16">
        <f>SUMIFS('2_stopień'!$U$8:$U$883,'2_stopień'!$R$8:$R$883,D77,'2_stopień'!$AA$8:$AA$883,"CKZ Oleśnica")</f>
        <v>0</v>
      </c>
      <c r="T77" s="16">
        <f>SUMIFS('2_stopień'!$V$8:$V$883,'2_stopień'!$R$8:$R$883,D77,'2_stopień'!$AA$8:$AA$883,"CKZ Oleśnica")</f>
        <v>0</v>
      </c>
      <c r="U77" s="16">
        <f>SUMIFS('2_stopień'!$U$8:$U$883,'2_stopień'!$R$8:$R$883,D77,'2_stopień'!$AA$8:$AA$883,"CKZ Świdnica")</f>
        <v>0</v>
      </c>
      <c r="V77" s="16">
        <f>SUMIFS('2_stopień'!$V$8:$V$883,'2_stopień'!$R$8:$R$883,D77,'2_stopień'!$AA$8:$AA$883,"CKZ Świdnica")</f>
        <v>0</v>
      </c>
      <c r="W77" s="16">
        <f>SUMIFS('2_stopień'!$U$8:$U$883,'2_stopień'!$R$8:$R$883,D77,'2_stopień'!$AA$8:$AA$883,"CKZ Wołów")</f>
        <v>0</v>
      </c>
      <c r="X77" s="16">
        <f>SUMIFS('2_stopień'!$V$8:$V$883,'2_stopień'!$R$8:$R$883,D77,'2_stopień'!$AA$8:$AA$883,"CKZ Wołów")</f>
        <v>0</v>
      </c>
      <c r="Y77" s="16">
        <f>SUMIFS('2_stopień'!$U$8:$U$883,'2_stopień'!$R$8:$R$883,D77,'2_stopień'!$AA$8:$AA$883,"CKZ Ziębice")</f>
        <v>0</v>
      </c>
      <c r="Z77" s="16">
        <f>SUMIFS('2_stopień'!$V$8:$V$883,'2_stopień'!$R$8:$R$883,D77,'2_stopień'!$AA$8:$AA$883,"CKZ Ziębice")</f>
        <v>0</v>
      </c>
      <c r="AA77" s="16">
        <f>SUMIFS('2_stopień'!$U$8:$U$883,'2_stopień'!$R$8:$R$883,D77,'2_stopień'!$AA$8:$AA$883,"CKZ Dobrodzień")</f>
        <v>0</v>
      </c>
      <c r="AB77" s="16">
        <f>SUMIFS('2_stopień'!$V$8:$V$883,'2_stopień'!$R$8:$R$883,D77,'2_stopień'!$AA$8:$AA$883,"CKZ Dobrodzień")</f>
        <v>0</v>
      </c>
      <c r="AC77" s="16">
        <f>SUMIFS('2_stopień'!$U$8:$U$883,'2_stopień'!$R$8:$R$883,D77,'2_stopień'!$AA$8:$AA$883,"CKZ Kędzierzyn-Koźle")</f>
        <v>0</v>
      </c>
      <c r="AD77" s="16">
        <f>SUMIFS('2_stopień'!$V$8:$V$883,'2_stopień'!$R$8:$R$883,D77,'2_stopień'!$AA$8:$AA$883,"CKZ Kędzierzyn-Koźle")</f>
        <v>0</v>
      </c>
      <c r="AE77" s="16">
        <f>SUMIFS('2_stopień'!$U$8:$U$883,'2_stopień'!$R$8:$R$883,D77,'2_stopień'!$AA$8:$AA$883,"CKZ Dębica")</f>
        <v>0</v>
      </c>
      <c r="AF77" s="16">
        <f>SUMIFS('2_stopień'!$V$8:$V$883,'2_stopień'!$R$8:$R$883,D77,'2_stopień'!$AA$8:$AA$883,"CKZ Dębica")</f>
        <v>0</v>
      </c>
      <c r="AG77" s="16">
        <f>SUMIFS('2_stopień'!$U$8:$U$883,'2_stopień'!$R$8:$R$883,D77,'2_stopień'!$AA$8:$AA$883,"ZSET Rakowice Wielkie")</f>
        <v>0</v>
      </c>
      <c r="AH77" s="16">
        <f>SUMIFS('2_stopień'!$V$8:$V$883,'2_stopień'!$R$8:$R$883,D77,'2_stopień'!$AA$8:$AA$883,"ZSET Rakowice Wielkie")</f>
        <v>0</v>
      </c>
      <c r="AI77" s="16">
        <f>SUMIFS('2_stopień'!$U$8:$U$883,'2_stopień'!$R$8:$R$883,D77,'2_stopień'!$AA$8:$AA$883,"CKZ Krotoszyn")</f>
        <v>1</v>
      </c>
      <c r="AJ77" s="16">
        <f>SUMIFS('2_stopień'!$V$8:$V$883,'2_stopień'!$R$8:$R$883,D77,'2_stopień'!$AA$8:$AA$883,"CKZ Krotoszyn")</f>
        <v>1</v>
      </c>
      <c r="AK77" s="16">
        <f>SUMIFS('2_stopień'!$U$8:$U$883,'2_stopień'!$R$8:$R$883,D77,'2_stopień'!$AA$8:$AA$883,"CKZ Olkusz")</f>
        <v>0</v>
      </c>
      <c r="AL77" s="16">
        <f>SUMIFS('2_stopień'!$V$8:$V$883,'2_stopień'!$R$8:$R$883,D77,'2_stopień'!$AA$8:$AA$883,"CKZ Olkusz")</f>
        <v>0</v>
      </c>
      <c r="AM77" s="16">
        <f>SUMIFS('2_stopień'!$U$8:$U$883,'2_stopień'!$R$8:$R$883,D77,'2_stopień'!$AA$8:$AA$883,"CKZ Wschowa")</f>
        <v>0</v>
      </c>
      <c r="AN77" s="16">
        <f>SUMIFS('2_stopień'!$V$8:$V$883,'2_stopień'!$R$8:$R$883,D77,'2_stopień'!$AA$8:$AA$883,"CKZ Wschowa")</f>
        <v>0</v>
      </c>
      <c r="AO77" s="16">
        <f>SUMIFS('2_stopień'!$U$8:$U$883,'2_stopień'!$R$8:$R$883,D77,'2_stopień'!$AA$8:$AA$883,"CKZ Zielona Góra")</f>
        <v>10</v>
      </c>
      <c r="AP77" s="16">
        <f>SUMIFS('2_stopień'!$V$8:$V$883,'2_stopień'!$R$8:$R$883,D77,'2_stopień'!$AA$8:$AA$883,"CKZ Zielona Góra")</f>
        <v>9</v>
      </c>
      <c r="AQ77" s="16">
        <f>SUMIFS('2_stopień'!$U$8:$U$883,'2_stopień'!$R$8:$R$883,D77,'2_stopień'!$AA$8:$AA$883,"Rzemieślnicza Wałbrzych")</f>
        <v>0</v>
      </c>
      <c r="AR77" s="16">
        <f>SUMIFS('2_stopień'!$V$8:$V$883,'2_stopień'!$R$8:$R$883,D77,'2_stopień'!$AA$8:$AA$883,"Rzemieślnicza Wałbrzych")</f>
        <v>0</v>
      </c>
      <c r="AS77" s="16">
        <f>SUMIFS('2_stopień'!$U$8:$U$883,'2_stopień'!$R$8:$R$883,D77,'2_stopień'!$AA$8:$AA$883,"CKZ Mosina")</f>
        <v>0</v>
      </c>
      <c r="AT77" s="16">
        <f>SUMIFS('2_stopień'!$V$8:$V$883,'2_stopień'!$R$8:$R$883,D77,'2_stopień'!$AA$8:$AA$883,"CKZ Mosina")</f>
        <v>0</v>
      </c>
      <c r="AU77" s="16">
        <f>SUMIFS('2_stopień'!$U$8:$U$883,'2_stopień'!$R$8:$R$883,D77,'2_stopień'!$AA$8:$AA$883,"Cech Opole")</f>
        <v>0</v>
      </c>
      <c r="AV77" s="16">
        <f>SUMIFS('2_stopień'!$V$8:$V$883,'2_stopień'!$R$8:$R$883,D77,'2_stopień'!$AA$8:$AA$883,"Cech Opole")</f>
        <v>0</v>
      </c>
      <c r="AW77" s="16">
        <f>SUMIFS('2_stopień'!$U$8:$U$883,'2_stopień'!$R$8:$R$883,D77,'2_stopień'!$AA$8:$AA$883,"TOYOTA")</f>
        <v>0</v>
      </c>
      <c r="AX77" s="16">
        <f>SUMIFS('2_stopień'!$V$8:$V$883,'2_stopień'!$R$8:$R$883,D77,'2_stopień'!$AA$8:$AA$883,"TOYOTA")</f>
        <v>0</v>
      </c>
      <c r="AY77" s="16">
        <f>SUMIFS('2_stopień'!$U$8:$U$883,'2_stopień'!$R$8:$R$883,D77,'2_stopień'!$AA$8:$AA$883,"CKZ Wrocław")</f>
        <v>0</v>
      </c>
      <c r="AZ77" s="16">
        <f>SUMIFS('2_stopień'!$V$8:$V$883,'2_stopień'!$R$8:$R$883,D77,'2_stopień'!$AA$8:$AA$883,"CKZ Wrocław")</f>
        <v>0</v>
      </c>
      <c r="BA77" s="16">
        <f>SUMIFS('2_stopień'!$U$8:$U$883,'2_stopień'!$R$8:$R$883,D77,'2_stopień'!$AA$8:$AA$883,"CKZ Gliwice")</f>
        <v>0</v>
      </c>
      <c r="BB77" s="16">
        <f>SUMIFS('2_stopień'!$V$8:$V$883,'2_stopień'!$R$8:$R$883,D77,'2_stopień'!$AA$8:$AA$883,"CKZ Gliwice")</f>
        <v>0</v>
      </c>
      <c r="BC77" s="16">
        <f>SUMIFS('2_stopień'!$U$8:$U$883,'2_stopień'!$R$8:$R$883,D77,'2_stopień'!$AA$8:$AA$883,"CKZ Opole")</f>
        <v>0</v>
      </c>
      <c r="BD77" s="16">
        <f>SUMIFS('2_stopień'!$V$8:$V$883,'2_stopień'!$R$8:$R$883,D77,'2_stopień'!$AA$8:$AA$883,"CKZ Opole")</f>
        <v>0</v>
      </c>
      <c r="BE77" s="16">
        <f>SUMIFS('2_stopień'!$U$8:$U$883,'2_stopień'!$R$8:$R$883,D77,'2_stopień'!$AA$8:$AA$883,"CKZ Chojnów")</f>
        <v>0</v>
      </c>
      <c r="BF77" s="16">
        <f>SUMIFS('2_stopień'!$V$8:$V$883,'2_stopień'!$R$8:$R$883,D77,'2_stopień'!$AA$8:$AA$883,"CKZ Chojnów")</f>
        <v>0</v>
      </c>
      <c r="BG77" s="16">
        <f>SUMIFS('2_stopień'!$U$8:$U$883,'2_stopień'!$R$8:$R$883,D77,'2_stopień'!$AA$8:$AA$883,"CKZ Nowy Targ")</f>
        <v>0</v>
      </c>
      <c r="BH77" s="16">
        <f>SUMIFS('2_stopień'!$V$8:$V$883,'2_stopień'!$R$8:$R$883,D77,'2_stopień'!$AA$8:$AA$883,"CKZ Nowy Targ")</f>
        <v>0</v>
      </c>
      <c r="BI77" s="16">
        <f>SUMIFS('2_stopień'!$U$8:$U$883,'2_stopień'!$R$8:$R$883,D77,'2_stopień'!$AA$8:$AA$883,"CKZ Gniezno")</f>
        <v>0</v>
      </c>
      <c r="BJ77" s="16">
        <f>SUMIFS('2_stopień'!$V$8:$V$883,'2_stopień'!$R$8:$R$883,D77,'2_stopień'!$AA$8:$AA$883,"CKZ Gniezno")</f>
        <v>0</v>
      </c>
      <c r="BK77" s="16">
        <f>SUMIFS('2_stopień'!$U$8:$U$883,'2_stopień'!$R$8:$R$883,D77,'2_stopień'!$AA$8:$AA$883,"konsultacje szkoła")</f>
        <v>0</v>
      </c>
      <c r="BL77" s="222">
        <f t="shared" si="4"/>
        <v>11</v>
      </c>
      <c r="BM77" s="219">
        <f t="shared" si="5"/>
        <v>10</v>
      </c>
    </row>
    <row r="78" spans="2:65" hidden="1">
      <c r="B78" s="17" t="s">
        <v>533</v>
      </c>
      <c r="C78" s="18">
        <v>753106</v>
      </c>
      <c r="D78" s="18" t="s">
        <v>1027</v>
      </c>
      <c r="E78" s="17" t="s">
        <v>655</v>
      </c>
      <c r="F78" s="360">
        <f>SUMIF('2_stopień'!R$8:R$883,D78,'2_stopień'!U$8:U$885)</f>
        <v>0</v>
      </c>
      <c r="G78" s="16">
        <f>SUMIFS('2_stopień'!$U$8:$U$883,'2_stopień'!$R$8:$R$883,D78,'2_stopień'!$AA$8:$AA$883,"CKZ Bielawa")</f>
        <v>0</v>
      </c>
      <c r="H78" s="16">
        <f>SUMIFS('2_stopień'!$V$8:$V$883,'2_stopień'!$R$8:$R$883,D78,'2_stopień'!$AA$8:$AA$883,"CKZ Bielawa")</f>
        <v>0</v>
      </c>
      <c r="I78" s="16">
        <f>SUMIFS('2_stopień'!$U$8:$U$883,'2_stopień'!$R$8:$R$883,D78,'2_stopień'!$AA$8:$AA$883,"GCKZ Głogów")</f>
        <v>0</v>
      </c>
      <c r="J78" s="16">
        <f>SUMIFS('2_stopień'!$V$8:$V$883,'2_stopień'!$R$8:$R$883,D78,'2_stopień'!$AA$8:$AA$883,"GCKZ Głogów")</f>
        <v>0</v>
      </c>
      <c r="K78" s="16">
        <f>SUMIFS('2_stopień'!$U$8:$U$883,'2_stopień'!$R$8:$R$883,D78,'2_stopień'!$AA$8:$AA$883,"CKZ Jawor")</f>
        <v>0</v>
      </c>
      <c r="L78" s="16">
        <f>SUMIFS('2_stopień'!$V$8:$V$883,'2_stopień'!$R$8:$R$883,D78,'2_stopień'!$AA$8:$AA$883,"CKZ Jawor")</f>
        <v>0</v>
      </c>
      <c r="M78" s="16">
        <f>SUMIFS('2_stopień'!$U$8:$U$883,'2_stopień'!$R$8:$R$883,D78,'2_stopień'!$AA$8:$AA$883,"ZSM Głubczyce")</f>
        <v>0</v>
      </c>
      <c r="N78" s="16">
        <f>SUMIFS('2_stopień'!$V$8:$V$883,'2_stopień'!$R$8:$R$883,D78,'2_stopień'!$AA$8:$AA$883,"ZSM Głubczyce")</f>
        <v>0</v>
      </c>
      <c r="O78" s="16">
        <f>SUMIFS('2_stopień'!$U$8:$U$883,'2_stopień'!$R$8:$R$883,D78,'2_stopień'!$AA$8:$AA$883,"CKZ Kłodzko")</f>
        <v>0</v>
      </c>
      <c r="P78" s="16">
        <f>SUMIFS('2_stopień'!$V$8:$V$883,'2_stopień'!$R$8:$R$883,D78,'2_stopień'!$AA$8:$AA$883,"CKZ Kłodzko")</f>
        <v>0</v>
      </c>
      <c r="Q78" s="16">
        <f>SUMIFS('2_stopień'!$U$8:$U$883,'2_stopień'!$R$8:$R$883,D78,'2_stopień'!$AA$8:$AA$883,"CKZ Legnica")</f>
        <v>0</v>
      </c>
      <c r="R78" s="16">
        <f>SUMIFS('2_stopień'!$V$8:$V$883,'2_stopień'!$R$8:$R$883,D78,'2_stopień'!$AA$8:$AA$883,"CKZ Legnica")</f>
        <v>0</v>
      </c>
      <c r="S78" s="16">
        <f>SUMIFS('2_stopień'!$U$8:$U$883,'2_stopień'!$R$8:$R$883,D78,'2_stopień'!$AA$8:$AA$883,"CKZ Oleśnica")</f>
        <v>0</v>
      </c>
      <c r="T78" s="16">
        <f>SUMIFS('2_stopień'!$V$8:$V$883,'2_stopień'!$R$8:$R$883,D78,'2_stopień'!$AA$8:$AA$883,"CKZ Oleśnica")</f>
        <v>0</v>
      </c>
      <c r="U78" s="16">
        <f>SUMIFS('2_stopień'!$U$8:$U$883,'2_stopień'!$R$8:$R$883,D78,'2_stopień'!$AA$8:$AA$883,"CKZ Świdnica")</f>
        <v>0</v>
      </c>
      <c r="V78" s="16">
        <f>SUMIFS('2_stopień'!$V$8:$V$883,'2_stopień'!$R$8:$R$883,D78,'2_stopień'!$AA$8:$AA$883,"CKZ Świdnica")</f>
        <v>0</v>
      </c>
      <c r="W78" s="16">
        <f>SUMIFS('2_stopień'!$U$8:$U$883,'2_stopień'!$R$8:$R$883,D78,'2_stopień'!$AA$8:$AA$883,"CKZ Wołów")</f>
        <v>0</v>
      </c>
      <c r="X78" s="16">
        <f>SUMIFS('2_stopień'!$V$8:$V$883,'2_stopień'!$R$8:$R$883,D78,'2_stopień'!$AA$8:$AA$883,"CKZ Wołów")</f>
        <v>0</v>
      </c>
      <c r="Y78" s="16">
        <f>SUMIFS('2_stopień'!$U$8:$U$883,'2_stopień'!$R$8:$R$883,D78,'2_stopień'!$AA$8:$AA$883,"CKZ Ziębice")</f>
        <v>0</v>
      </c>
      <c r="Z78" s="16">
        <f>SUMIFS('2_stopień'!$V$8:$V$883,'2_stopień'!$R$8:$R$883,D78,'2_stopień'!$AA$8:$AA$883,"CKZ Ziębice")</f>
        <v>0</v>
      </c>
      <c r="AA78" s="16">
        <f>SUMIFS('2_stopień'!$U$8:$U$883,'2_stopień'!$R$8:$R$883,D78,'2_stopień'!$AA$8:$AA$883,"CKZ Dobrodzień")</f>
        <v>0</v>
      </c>
      <c r="AB78" s="16">
        <f>SUMIFS('2_stopień'!$V$8:$V$883,'2_stopień'!$R$8:$R$883,D78,'2_stopień'!$AA$8:$AA$883,"CKZ Dobrodzień")</f>
        <v>0</v>
      </c>
      <c r="AC78" s="16">
        <f>SUMIFS('2_stopień'!$U$8:$U$883,'2_stopień'!$R$8:$R$883,D78,'2_stopień'!$AA$8:$AA$883,"CKZ Kędzierzyn-Koźle")</f>
        <v>0</v>
      </c>
      <c r="AD78" s="16">
        <f>SUMIFS('2_stopień'!$V$8:$V$883,'2_stopień'!$R$8:$R$883,D78,'2_stopień'!$AA$8:$AA$883,"CKZ Kędzierzyn-Koźle")</f>
        <v>0</v>
      </c>
      <c r="AE78" s="16">
        <f>SUMIFS('2_stopień'!$U$8:$U$883,'2_stopień'!$R$8:$R$883,D78,'2_stopień'!$AA$8:$AA$883,"CKZ Dębica")</f>
        <v>0</v>
      </c>
      <c r="AF78" s="16">
        <f>SUMIFS('2_stopień'!$V$8:$V$883,'2_stopień'!$R$8:$R$883,D78,'2_stopień'!$AA$8:$AA$883,"CKZ Dębica")</f>
        <v>0</v>
      </c>
      <c r="AG78" s="16">
        <f>SUMIFS('2_stopień'!$U$8:$U$883,'2_stopień'!$R$8:$R$883,D78,'2_stopień'!$AA$8:$AA$883,"ZSET Rakowice Wielkie")</f>
        <v>0</v>
      </c>
      <c r="AH78" s="16">
        <f>SUMIFS('2_stopień'!$V$8:$V$883,'2_stopień'!$R$8:$R$883,D78,'2_stopień'!$AA$8:$AA$883,"ZSET Rakowice Wielkie")</f>
        <v>0</v>
      </c>
      <c r="AI78" s="16">
        <f>SUMIFS('2_stopień'!$U$8:$U$883,'2_stopień'!$R$8:$R$883,D78,'2_stopień'!$AA$8:$AA$883,"CKZ Krotoszyn")</f>
        <v>0</v>
      </c>
      <c r="AJ78" s="16">
        <f>SUMIFS('2_stopień'!$V$8:$V$883,'2_stopień'!$R$8:$R$883,D78,'2_stopień'!$AA$8:$AA$883,"CKZ Krotoszyn")</f>
        <v>0</v>
      </c>
      <c r="AK78" s="16">
        <f>SUMIFS('2_stopień'!$U$8:$U$883,'2_stopień'!$R$8:$R$883,D78,'2_stopień'!$AA$8:$AA$883,"CKZ Olkusz")</f>
        <v>0</v>
      </c>
      <c r="AL78" s="16">
        <f>SUMIFS('2_stopień'!$V$8:$V$883,'2_stopień'!$R$8:$R$883,D78,'2_stopień'!$AA$8:$AA$883,"CKZ Olkusz")</f>
        <v>0</v>
      </c>
      <c r="AM78" s="16">
        <f>SUMIFS('2_stopień'!$U$8:$U$883,'2_stopień'!$R$8:$R$883,D78,'2_stopień'!$AA$8:$AA$883,"CKZ Wschowa")</f>
        <v>0</v>
      </c>
      <c r="AN78" s="16">
        <f>SUMIFS('2_stopień'!$V$8:$V$883,'2_stopień'!$R$8:$R$883,D78,'2_stopień'!$AA$8:$AA$883,"CKZ Wschowa")</f>
        <v>0</v>
      </c>
      <c r="AO78" s="16">
        <f>SUMIFS('2_stopień'!$U$8:$U$883,'2_stopień'!$R$8:$R$883,D78,'2_stopień'!$AA$8:$AA$883,"CKZ Zielona Góra")</f>
        <v>0</v>
      </c>
      <c r="AP78" s="16">
        <f>SUMIFS('2_stopień'!$V$8:$V$883,'2_stopień'!$R$8:$R$883,D78,'2_stopień'!$AA$8:$AA$883,"CKZ Zielona Góra")</f>
        <v>0</v>
      </c>
      <c r="AQ78" s="16">
        <f>SUMIFS('2_stopień'!$U$8:$U$883,'2_stopień'!$R$8:$R$883,D78,'2_stopień'!$AA$8:$AA$883,"Rzemieślnicza Wałbrzych")</f>
        <v>0</v>
      </c>
      <c r="AR78" s="16">
        <f>SUMIFS('2_stopień'!$V$8:$V$883,'2_stopień'!$R$8:$R$883,D78,'2_stopień'!$AA$8:$AA$883,"Rzemieślnicza Wałbrzych")</f>
        <v>0</v>
      </c>
      <c r="AS78" s="16">
        <f>SUMIFS('2_stopień'!$U$8:$U$883,'2_stopień'!$R$8:$R$883,D78,'2_stopień'!$AA$8:$AA$883,"CKZ Mosina")</f>
        <v>0</v>
      </c>
      <c r="AT78" s="16">
        <f>SUMIFS('2_stopień'!$V$8:$V$883,'2_stopień'!$R$8:$R$883,D78,'2_stopień'!$AA$8:$AA$883,"CKZ Mosina")</f>
        <v>0</v>
      </c>
      <c r="AU78" s="16">
        <f>SUMIFS('2_stopień'!$U$8:$U$883,'2_stopień'!$R$8:$R$883,D78,'2_stopień'!$AA$8:$AA$883,"Cech Opole")</f>
        <v>0</v>
      </c>
      <c r="AV78" s="16">
        <f>SUMIFS('2_stopień'!$V$8:$V$883,'2_stopień'!$R$8:$R$883,D78,'2_stopień'!$AA$8:$AA$883,"Cech Opole")</f>
        <v>0</v>
      </c>
      <c r="AW78" s="16">
        <f>SUMIFS('2_stopień'!$U$8:$U$883,'2_stopień'!$R$8:$R$883,D78,'2_stopień'!$AA$8:$AA$883,"TOYOTA")</f>
        <v>0</v>
      </c>
      <c r="AX78" s="16">
        <f>SUMIFS('2_stopień'!$V$8:$V$883,'2_stopień'!$R$8:$R$883,D78,'2_stopień'!$AA$8:$AA$883,"TOYOTA")</f>
        <v>0</v>
      </c>
      <c r="AY78" s="16">
        <f>SUMIFS('2_stopień'!$U$8:$U$883,'2_stopień'!$R$8:$R$883,D78,'2_stopień'!$AA$8:$AA$883,"CKZ Wrocław")</f>
        <v>0</v>
      </c>
      <c r="AZ78" s="16">
        <f>SUMIFS('2_stopień'!$V$8:$V$883,'2_stopień'!$R$8:$R$883,D78,'2_stopień'!$AA$8:$AA$883,"CKZ Wrocław")</f>
        <v>0</v>
      </c>
      <c r="BA78" s="16">
        <f>SUMIFS('2_stopień'!$U$8:$U$883,'2_stopień'!$R$8:$R$883,D78,'2_stopień'!$AA$8:$AA$883,"CKZ Gliwice")</f>
        <v>0</v>
      </c>
      <c r="BB78" s="16">
        <f>SUMIFS('2_stopień'!$V$8:$V$883,'2_stopień'!$R$8:$R$883,D78,'2_stopień'!$AA$8:$AA$883,"CKZ Gliwice")</f>
        <v>0</v>
      </c>
      <c r="BC78" s="16">
        <f>SUMIFS('2_stopień'!$U$8:$U$883,'2_stopień'!$R$8:$R$883,D78,'2_stopień'!$AA$8:$AA$883,"CKZ Opole")</f>
        <v>0</v>
      </c>
      <c r="BD78" s="16">
        <f>SUMIFS('2_stopień'!$V$8:$V$883,'2_stopień'!$R$8:$R$883,D78,'2_stopień'!$AA$8:$AA$883,"CKZ Opole")</f>
        <v>0</v>
      </c>
      <c r="BE78" s="16">
        <f>SUMIFS('2_stopień'!$U$8:$U$883,'2_stopień'!$R$8:$R$883,D78,'2_stopień'!$AA$8:$AA$883,"CKZ Chojnów")</f>
        <v>0</v>
      </c>
      <c r="BF78" s="16">
        <f>SUMIFS('2_stopień'!$V$8:$V$883,'2_stopień'!$R$8:$R$883,D78,'2_stopień'!$AA$8:$AA$883,"CKZ Chojnów")</f>
        <v>0</v>
      </c>
      <c r="BG78" s="16">
        <f>SUMIFS('2_stopień'!$U$8:$U$883,'2_stopień'!$R$8:$R$883,D78,'2_stopień'!$AA$8:$AA$883,"CKZ Nowy Targ")</f>
        <v>0</v>
      </c>
      <c r="BH78" s="16">
        <f>SUMIFS('2_stopień'!$V$8:$V$883,'2_stopień'!$R$8:$R$883,D78,'2_stopień'!$AA$8:$AA$883,"CKZ Nowy Targ")</f>
        <v>0</v>
      </c>
      <c r="BI78" s="16">
        <f>SUMIFS('2_stopień'!$U$8:$U$883,'2_stopień'!$R$8:$R$883,D78,'2_stopień'!$AA$8:$AA$883,"CKZ Gniezno")</f>
        <v>0</v>
      </c>
      <c r="BJ78" s="16">
        <f>SUMIFS('2_stopień'!$V$8:$V$883,'2_stopień'!$R$8:$R$883,D78,'2_stopień'!$AA$8:$AA$883,"CKZ Gniezno")</f>
        <v>0</v>
      </c>
      <c r="BK78" s="16">
        <f>SUMIFS('2_stopień'!$U$8:$U$883,'2_stopień'!$R$8:$R$883,D78,'2_stopień'!$AA$8:$AA$883,"konsultacje szkoła")</f>
        <v>0</v>
      </c>
      <c r="BL78" s="222">
        <f t="shared" si="4"/>
        <v>0</v>
      </c>
      <c r="BM78" s="219">
        <f t="shared" si="5"/>
        <v>0</v>
      </c>
    </row>
    <row r="79" spans="2:65" ht="15.75" hidden="1" customHeight="1">
      <c r="B79" s="17" t="s">
        <v>534</v>
      </c>
      <c r="C79" s="18">
        <v>753602</v>
      </c>
      <c r="D79" s="18" t="s">
        <v>1028</v>
      </c>
      <c r="E79" s="17" t="s">
        <v>654</v>
      </c>
      <c r="F79" s="360">
        <f>SUMIF('2_stopień'!R$8:R$883,D79,'2_stopień'!U$8:U$885)</f>
        <v>0</v>
      </c>
      <c r="G79" s="16">
        <f>SUMIFS('2_stopień'!$U$8:$U$883,'2_stopień'!$R$8:$R$883,D79,'2_stopień'!$AA$8:$AA$883,"CKZ Bielawa")</f>
        <v>0</v>
      </c>
      <c r="H79" s="16">
        <f>SUMIFS('2_stopień'!$V$8:$V$883,'2_stopień'!$R$8:$R$883,D79,'2_stopień'!$AA$8:$AA$883,"CKZ Bielawa")</f>
        <v>0</v>
      </c>
      <c r="I79" s="16">
        <f>SUMIFS('2_stopień'!$U$8:$U$883,'2_stopień'!$R$8:$R$883,D79,'2_stopień'!$AA$8:$AA$883,"GCKZ Głogów")</f>
        <v>0</v>
      </c>
      <c r="J79" s="16">
        <f>SUMIFS('2_stopień'!$V$8:$V$883,'2_stopień'!$R$8:$R$883,D79,'2_stopień'!$AA$8:$AA$883,"GCKZ Głogów")</f>
        <v>0</v>
      </c>
      <c r="K79" s="16">
        <f>SUMIFS('2_stopień'!$U$8:$U$883,'2_stopień'!$R$8:$R$883,D79,'2_stopień'!$AA$8:$AA$883,"CKZ Jawor")</f>
        <v>0</v>
      </c>
      <c r="L79" s="16">
        <f>SUMIFS('2_stopień'!$V$8:$V$883,'2_stopień'!$R$8:$R$883,D79,'2_stopień'!$AA$8:$AA$883,"CKZ Jawor")</f>
        <v>0</v>
      </c>
      <c r="M79" s="16">
        <f>SUMIFS('2_stopień'!$U$8:$U$883,'2_stopień'!$R$8:$R$883,D79,'2_stopień'!$AA$8:$AA$883,"ZSM Głubczyce")</f>
        <v>0</v>
      </c>
      <c r="N79" s="16">
        <f>SUMIFS('2_stopień'!$V$8:$V$883,'2_stopień'!$R$8:$R$883,D79,'2_stopień'!$AA$8:$AA$883,"ZSM Głubczyce")</f>
        <v>0</v>
      </c>
      <c r="O79" s="16">
        <f>SUMIFS('2_stopień'!$U$8:$U$883,'2_stopień'!$R$8:$R$883,D79,'2_stopień'!$AA$8:$AA$883,"CKZ Kłodzko")</f>
        <v>0</v>
      </c>
      <c r="P79" s="16">
        <f>SUMIFS('2_stopień'!$V$8:$V$883,'2_stopień'!$R$8:$R$883,D79,'2_stopień'!$AA$8:$AA$883,"CKZ Kłodzko")</f>
        <v>0</v>
      </c>
      <c r="Q79" s="16">
        <f>SUMIFS('2_stopień'!$U$8:$U$883,'2_stopień'!$R$8:$R$883,D79,'2_stopień'!$AA$8:$AA$883,"CKZ Legnica")</f>
        <v>0</v>
      </c>
      <c r="R79" s="16">
        <f>SUMIFS('2_stopień'!$V$8:$V$883,'2_stopień'!$R$8:$R$883,D79,'2_stopień'!$AA$8:$AA$883,"CKZ Legnica")</f>
        <v>0</v>
      </c>
      <c r="S79" s="16">
        <f>SUMIFS('2_stopień'!$U$8:$U$883,'2_stopień'!$R$8:$R$883,D79,'2_stopień'!$AA$8:$AA$883,"CKZ Oleśnica")</f>
        <v>0</v>
      </c>
      <c r="T79" s="16">
        <f>SUMIFS('2_stopień'!$V$8:$V$883,'2_stopień'!$R$8:$R$883,D79,'2_stopień'!$AA$8:$AA$883,"CKZ Oleśnica")</f>
        <v>0</v>
      </c>
      <c r="U79" s="16">
        <f>SUMIFS('2_stopień'!$U$8:$U$883,'2_stopień'!$R$8:$R$883,D79,'2_stopień'!$AA$8:$AA$883,"CKZ Świdnica")</f>
        <v>0</v>
      </c>
      <c r="V79" s="16">
        <f>SUMIFS('2_stopień'!$V$8:$V$883,'2_stopień'!$R$8:$R$883,D79,'2_stopień'!$AA$8:$AA$883,"CKZ Świdnica")</f>
        <v>0</v>
      </c>
      <c r="W79" s="16">
        <f>SUMIFS('2_stopień'!$U$8:$U$883,'2_stopień'!$R$8:$R$883,D79,'2_stopień'!$AA$8:$AA$883,"CKZ Wołów")</f>
        <v>0</v>
      </c>
      <c r="X79" s="16">
        <f>SUMIFS('2_stopień'!$V$8:$V$883,'2_stopień'!$R$8:$R$883,D79,'2_stopień'!$AA$8:$AA$883,"CKZ Wołów")</f>
        <v>0</v>
      </c>
      <c r="Y79" s="16">
        <f>SUMIFS('2_stopień'!$U$8:$U$883,'2_stopień'!$R$8:$R$883,D79,'2_stopień'!$AA$8:$AA$883,"CKZ Ziębice")</f>
        <v>0</v>
      </c>
      <c r="Z79" s="16">
        <f>SUMIFS('2_stopień'!$V$8:$V$883,'2_stopień'!$R$8:$R$883,D79,'2_stopień'!$AA$8:$AA$883,"CKZ Ziębice")</f>
        <v>0</v>
      </c>
      <c r="AA79" s="16">
        <f>SUMIFS('2_stopień'!$U$8:$U$883,'2_stopień'!$R$8:$R$883,D79,'2_stopień'!$AA$8:$AA$883,"CKZ Dobrodzień")</f>
        <v>0</v>
      </c>
      <c r="AB79" s="16">
        <f>SUMIFS('2_stopień'!$V$8:$V$883,'2_stopień'!$R$8:$R$883,D79,'2_stopień'!$AA$8:$AA$883,"CKZ Dobrodzień")</f>
        <v>0</v>
      </c>
      <c r="AC79" s="16">
        <f>SUMIFS('2_stopień'!$U$8:$U$883,'2_stopień'!$R$8:$R$883,D79,'2_stopień'!$AA$8:$AA$883,"CKZ Kędzierzyn-Koźle")</f>
        <v>0</v>
      </c>
      <c r="AD79" s="16">
        <f>SUMIFS('2_stopień'!$V$8:$V$883,'2_stopień'!$R$8:$R$883,D79,'2_stopień'!$AA$8:$AA$883,"CKZ Kędzierzyn-Koźle")</f>
        <v>0</v>
      </c>
      <c r="AE79" s="16">
        <f>SUMIFS('2_stopień'!$U$8:$U$883,'2_stopień'!$R$8:$R$883,D79,'2_stopień'!$AA$8:$AA$883,"CKZ Dębica")</f>
        <v>0</v>
      </c>
      <c r="AF79" s="16">
        <f>SUMIFS('2_stopień'!$V$8:$V$883,'2_stopień'!$R$8:$R$883,D79,'2_stopień'!$AA$8:$AA$883,"CKZ Dębica")</f>
        <v>0</v>
      </c>
      <c r="AG79" s="16">
        <f>SUMIFS('2_stopień'!$U$8:$U$883,'2_stopień'!$R$8:$R$883,D79,'2_stopień'!$AA$8:$AA$883,"ZSET Rakowice Wielkie")</f>
        <v>0</v>
      </c>
      <c r="AH79" s="16">
        <f>SUMIFS('2_stopień'!$V$8:$V$883,'2_stopień'!$R$8:$R$883,D79,'2_stopień'!$AA$8:$AA$883,"ZSET Rakowice Wielkie")</f>
        <v>0</v>
      </c>
      <c r="AI79" s="16">
        <f>SUMIFS('2_stopień'!$U$8:$U$883,'2_stopień'!$R$8:$R$883,D79,'2_stopień'!$AA$8:$AA$883,"CKZ Krotoszyn")</f>
        <v>0</v>
      </c>
      <c r="AJ79" s="16">
        <f>SUMIFS('2_stopień'!$V$8:$V$883,'2_stopień'!$R$8:$R$883,D79,'2_stopień'!$AA$8:$AA$883,"CKZ Krotoszyn")</f>
        <v>0</v>
      </c>
      <c r="AK79" s="16">
        <f>SUMIFS('2_stopień'!$U$8:$U$883,'2_stopień'!$R$8:$R$883,D79,'2_stopień'!$AA$8:$AA$883,"CKZ Olkusz")</f>
        <v>0</v>
      </c>
      <c r="AL79" s="16">
        <f>SUMIFS('2_stopień'!$V$8:$V$883,'2_stopień'!$R$8:$R$883,D79,'2_stopień'!$AA$8:$AA$883,"CKZ Olkusz")</f>
        <v>0</v>
      </c>
      <c r="AM79" s="16">
        <f>SUMIFS('2_stopień'!$U$8:$U$883,'2_stopień'!$R$8:$R$883,D79,'2_stopień'!$AA$8:$AA$883,"CKZ Wschowa")</f>
        <v>0</v>
      </c>
      <c r="AN79" s="16">
        <f>SUMIFS('2_stopień'!$V$8:$V$883,'2_stopień'!$R$8:$R$883,D79,'2_stopień'!$AA$8:$AA$883,"CKZ Wschowa")</f>
        <v>0</v>
      </c>
      <c r="AO79" s="16">
        <f>SUMIFS('2_stopień'!$U$8:$U$883,'2_stopień'!$R$8:$R$883,D79,'2_stopień'!$AA$8:$AA$883,"CKZ Zielona Góra")</f>
        <v>0</v>
      </c>
      <c r="AP79" s="16">
        <f>SUMIFS('2_stopień'!$V$8:$V$883,'2_stopień'!$R$8:$R$883,D79,'2_stopień'!$AA$8:$AA$883,"CKZ Zielona Góra")</f>
        <v>0</v>
      </c>
      <c r="AQ79" s="16">
        <f>SUMIFS('2_stopień'!$U$8:$U$883,'2_stopień'!$R$8:$R$883,D79,'2_stopień'!$AA$8:$AA$883,"Rzemieślnicza Wałbrzych")</f>
        <v>0</v>
      </c>
      <c r="AR79" s="16">
        <f>SUMIFS('2_stopień'!$V$8:$V$883,'2_stopień'!$R$8:$R$883,D79,'2_stopień'!$AA$8:$AA$883,"Rzemieślnicza Wałbrzych")</f>
        <v>0</v>
      </c>
      <c r="AS79" s="16">
        <f>SUMIFS('2_stopień'!$U$8:$U$883,'2_stopień'!$R$8:$R$883,D79,'2_stopień'!$AA$8:$AA$883,"CKZ Mosina")</f>
        <v>0</v>
      </c>
      <c r="AT79" s="16">
        <f>SUMIFS('2_stopień'!$V$8:$V$883,'2_stopień'!$R$8:$R$883,D79,'2_stopień'!$AA$8:$AA$883,"CKZ Mosina")</f>
        <v>0</v>
      </c>
      <c r="AU79" s="16">
        <f>SUMIFS('2_stopień'!$U$8:$U$883,'2_stopień'!$R$8:$R$883,D79,'2_stopień'!$AA$8:$AA$883,"Cech Opole")</f>
        <v>0</v>
      </c>
      <c r="AV79" s="16">
        <f>SUMIFS('2_stopień'!$V$8:$V$883,'2_stopień'!$R$8:$R$883,D79,'2_stopień'!$AA$8:$AA$883,"Cech Opole")</f>
        <v>0</v>
      </c>
      <c r="AW79" s="16">
        <f>SUMIFS('2_stopień'!$U$8:$U$883,'2_stopień'!$R$8:$R$883,D79,'2_stopień'!$AA$8:$AA$883,"TOYOTA")</f>
        <v>0</v>
      </c>
      <c r="AX79" s="16">
        <f>SUMIFS('2_stopień'!$V$8:$V$883,'2_stopień'!$R$8:$R$883,D79,'2_stopień'!$AA$8:$AA$883,"TOYOTA")</f>
        <v>0</v>
      </c>
      <c r="AY79" s="16">
        <f>SUMIFS('2_stopień'!$U$8:$U$883,'2_stopień'!$R$8:$R$883,D79,'2_stopień'!$AA$8:$AA$883,"CKZ Wrocław")</f>
        <v>0</v>
      </c>
      <c r="AZ79" s="16">
        <f>SUMIFS('2_stopień'!$V$8:$V$883,'2_stopień'!$R$8:$R$883,D79,'2_stopień'!$AA$8:$AA$883,"CKZ Wrocław")</f>
        <v>0</v>
      </c>
      <c r="BA79" s="16">
        <f>SUMIFS('2_stopień'!$U$8:$U$883,'2_stopień'!$R$8:$R$883,D79,'2_stopień'!$AA$8:$AA$883,"CKZ Gliwice")</f>
        <v>0</v>
      </c>
      <c r="BB79" s="16">
        <f>SUMIFS('2_stopień'!$V$8:$V$883,'2_stopień'!$R$8:$R$883,D79,'2_stopień'!$AA$8:$AA$883,"CKZ Gliwice")</f>
        <v>0</v>
      </c>
      <c r="BC79" s="16">
        <f>SUMIFS('2_stopień'!$U$8:$U$883,'2_stopień'!$R$8:$R$883,D79,'2_stopień'!$AA$8:$AA$883,"CKZ Opole")</f>
        <v>0</v>
      </c>
      <c r="BD79" s="16">
        <f>SUMIFS('2_stopień'!$V$8:$V$883,'2_stopień'!$R$8:$R$883,D79,'2_stopień'!$AA$8:$AA$883,"CKZ Opole")</f>
        <v>0</v>
      </c>
      <c r="BE79" s="16">
        <f>SUMIFS('2_stopień'!$U$8:$U$883,'2_stopień'!$R$8:$R$883,D79,'2_stopień'!$AA$8:$AA$883,"CKZ Chojnów")</f>
        <v>0</v>
      </c>
      <c r="BF79" s="16">
        <f>SUMIFS('2_stopień'!$V$8:$V$883,'2_stopień'!$R$8:$R$883,D79,'2_stopień'!$AA$8:$AA$883,"CKZ Chojnów")</f>
        <v>0</v>
      </c>
      <c r="BG79" s="16">
        <f>SUMIFS('2_stopień'!$U$8:$U$883,'2_stopień'!$R$8:$R$883,D79,'2_stopień'!$AA$8:$AA$883,"CKZ Nowy Targ")</f>
        <v>0</v>
      </c>
      <c r="BH79" s="16">
        <f>SUMIFS('2_stopień'!$V$8:$V$883,'2_stopień'!$R$8:$R$883,D79,'2_stopień'!$AA$8:$AA$883,"CKZ Nowy Targ")</f>
        <v>0</v>
      </c>
      <c r="BI79" s="16">
        <f>SUMIFS('2_stopień'!$U$8:$U$883,'2_stopień'!$R$8:$R$883,D79,'2_stopień'!$AA$8:$AA$883,"CKZ Gniezno")</f>
        <v>0</v>
      </c>
      <c r="BJ79" s="16">
        <f>SUMIFS('2_stopień'!$V$8:$V$883,'2_stopień'!$R$8:$R$883,D79,'2_stopień'!$AA$8:$AA$883,"CKZ Gniezno")</f>
        <v>0</v>
      </c>
      <c r="BK79" s="16">
        <f>SUMIFS('2_stopień'!$U$8:$U$883,'2_stopień'!$R$8:$R$883,D79,'2_stopień'!$AA$8:$AA$883,"konsultacje szkoła")</f>
        <v>0</v>
      </c>
      <c r="BL79" s="222">
        <f t="shared" si="4"/>
        <v>0</v>
      </c>
      <c r="BM79" s="219">
        <f t="shared" si="5"/>
        <v>0</v>
      </c>
    </row>
    <row r="80" spans="2:65" hidden="1">
      <c r="B80" s="17" t="s">
        <v>535</v>
      </c>
      <c r="C80" s="18">
        <v>815204</v>
      </c>
      <c r="D80" s="18" t="s">
        <v>1029</v>
      </c>
      <c r="E80" s="17" t="s">
        <v>653</v>
      </c>
      <c r="F80" s="360">
        <f>SUMIF('2_stopień'!R$8:R$883,D80,'2_stopień'!U$8:U$885)</f>
        <v>0</v>
      </c>
      <c r="G80" s="16">
        <f>SUMIFS('2_stopień'!$U$8:$U$883,'2_stopień'!$R$8:$R$883,D80,'2_stopień'!$AA$8:$AA$883,"CKZ Bielawa")</f>
        <v>0</v>
      </c>
      <c r="H80" s="16">
        <f>SUMIFS('2_stopień'!$V$8:$V$883,'2_stopień'!$R$8:$R$883,D80,'2_stopień'!$AA$8:$AA$883,"CKZ Bielawa")</f>
        <v>0</v>
      </c>
      <c r="I80" s="16">
        <f>SUMIFS('2_stopień'!$U$8:$U$883,'2_stopień'!$R$8:$R$883,D80,'2_stopień'!$AA$8:$AA$883,"GCKZ Głogów")</f>
        <v>0</v>
      </c>
      <c r="J80" s="16">
        <f>SUMIFS('2_stopień'!$V$8:$V$883,'2_stopień'!$R$8:$R$883,D80,'2_stopień'!$AA$8:$AA$883,"GCKZ Głogów")</f>
        <v>0</v>
      </c>
      <c r="K80" s="16">
        <f>SUMIFS('2_stopień'!$U$8:$U$883,'2_stopień'!$R$8:$R$883,D80,'2_stopień'!$AA$8:$AA$883,"CKZ Jawor")</f>
        <v>0</v>
      </c>
      <c r="L80" s="16">
        <f>SUMIFS('2_stopień'!$V$8:$V$883,'2_stopień'!$R$8:$R$883,D80,'2_stopień'!$AA$8:$AA$883,"CKZ Jawor")</f>
        <v>0</v>
      </c>
      <c r="M80" s="16">
        <f>SUMIFS('2_stopień'!$U$8:$U$883,'2_stopień'!$R$8:$R$883,D80,'2_stopień'!$AA$8:$AA$883,"ZSM Głubczyce")</f>
        <v>0</v>
      </c>
      <c r="N80" s="16">
        <f>SUMIFS('2_stopień'!$V$8:$V$883,'2_stopień'!$R$8:$R$883,D80,'2_stopień'!$AA$8:$AA$883,"ZSM Głubczyce")</f>
        <v>0</v>
      </c>
      <c r="O80" s="16">
        <f>SUMIFS('2_stopień'!$U$8:$U$883,'2_stopień'!$R$8:$R$883,D80,'2_stopień'!$AA$8:$AA$883,"CKZ Kłodzko")</f>
        <v>0</v>
      </c>
      <c r="P80" s="16">
        <f>SUMIFS('2_stopień'!$V$8:$V$883,'2_stopień'!$R$8:$R$883,D80,'2_stopień'!$AA$8:$AA$883,"CKZ Kłodzko")</f>
        <v>0</v>
      </c>
      <c r="Q80" s="16">
        <f>SUMIFS('2_stopień'!$U$8:$U$883,'2_stopień'!$R$8:$R$883,D80,'2_stopień'!$AA$8:$AA$883,"CKZ Legnica")</f>
        <v>0</v>
      </c>
      <c r="R80" s="16">
        <f>SUMIFS('2_stopień'!$V$8:$V$883,'2_stopień'!$R$8:$R$883,D80,'2_stopień'!$AA$8:$AA$883,"CKZ Legnica")</f>
        <v>0</v>
      </c>
      <c r="S80" s="16">
        <f>SUMIFS('2_stopień'!$U$8:$U$883,'2_stopień'!$R$8:$R$883,D80,'2_stopień'!$AA$8:$AA$883,"CKZ Oleśnica")</f>
        <v>0</v>
      </c>
      <c r="T80" s="16">
        <f>SUMIFS('2_stopień'!$V$8:$V$883,'2_stopień'!$R$8:$R$883,D80,'2_stopień'!$AA$8:$AA$883,"CKZ Oleśnica")</f>
        <v>0</v>
      </c>
      <c r="U80" s="16">
        <f>SUMIFS('2_stopień'!$U$8:$U$883,'2_stopień'!$R$8:$R$883,D80,'2_stopień'!$AA$8:$AA$883,"CKZ Świdnica")</f>
        <v>0</v>
      </c>
      <c r="V80" s="16">
        <f>SUMIFS('2_stopień'!$V$8:$V$883,'2_stopień'!$R$8:$R$883,D80,'2_stopień'!$AA$8:$AA$883,"CKZ Świdnica")</f>
        <v>0</v>
      </c>
      <c r="W80" s="16">
        <f>SUMIFS('2_stopień'!$U$8:$U$883,'2_stopień'!$R$8:$R$883,D80,'2_stopień'!$AA$8:$AA$883,"CKZ Wołów")</f>
        <v>0</v>
      </c>
      <c r="X80" s="16">
        <f>SUMIFS('2_stopień'!$V$8:$V$883,'2_stopień'!$R$8:$R$883,D80,'2_stopień'!$AA$8:$AA$883,"CKZ Wołów")</f>
        <v>0</v>
      </c>
      <c r="Y80" s="16">
        <f>SUMIFS('2_stopień'!$U$8:$U$883,'2_stopień'!$R$8:$R$883,D80,'2_stopień'!$AA$8:$AA$883,"CKZ Ziębice")</f>
        <v>0</v>
      </c>
      <c r="Z80" s="16">
        <f>SUMIFS('2_stopień'!$V$8:$V$883,'2_stopień'!$R$8:$R$883,D80,'2_stopień'!$AA$8:$AA$883,"CKZ Ziębice")</f>
        <v>0</v>
      </c>
      <c r="AA80" s="16">
        <f>SUMIFS('2_stopień'!$U$8:$U$883,'2_stopień'!$R$8:$R$883,D80,'2_stopień'!$AA$8:$AA$883,"CKZ Dobrodzień")</f>
        <v>0</v>
      </c>
      <c r="AB80" s="16">
        <f>SUMIFS('2_stopień'!$V$8:$V$883,'2_stopień'!$R$8:$R$883,D80,'2_stopień'!$AA$8:$AA$883,"CKZ Dobrodzień")</f>
        <v>0</v>
      </c>
      <c r="AC80" s="16">
        <f>SUMIFS('2_stopień'!$U$8:$U$883,'2_stopień'!$R$8:$R$883,D80,'2_stopień'!$AA$8:$AA$883,"CKZ Kędzierzyn-Koźle")</f>
        <v>0</v>
      </c>
      <c r="AD80" s="16">
        <f>SUMIFS('2_stopień'!$V$8:$V$883,'2_stopień'!$R$8:$R$883,D80,'2_stopień'!$AA$8:$AA$883,"CKZ Kędzierzyn-Koźle")</f>
        <v>0</v>
      </c>
      <c r="AE80" s="16">
        <f>SUMIFS('2_stopień'!$U$8:$U$883,'2_stopień'!$R$8:$R$883,D80,'2_stopień'!$AA$8:$AA$883,"CKZ Dębica")</f>
        <v>0</v>
      </c>
      <c r="AF80" s="16">
        <f>SUMIFS('2_stopień'!$V$8:$V$883,'2_stopień'!$R$8:$R$883,D80,'2_stopień'!$AA$8:$AA$883,"CKZ Dębica")</f>
        <v>0</v>
      </c>
      <c r="AG80" s="16">
        <f>SUMIFS('2_stopień'!$U$8:$U$883,'2_stopień'!$R$8:$R$883,D80,'2_stopień'!$AA$8:$AA$883,"ZSET Rakowice Wielkie")</f>
        <v>0</v>
      </c>
      <c r="AH80" s="16">
        <f>SUMIFS('2_stopień'!$V$8:$V$883,'2_stopień'!$R$8:$R$883,D80,'2_stopień'!$AA$8:$AA$883,"ZSET Rakowice Wielkie")</f>
        <v>0</v>
      </c>
      <c r="AI80" s="16">
        <f>SUMIFS('2_stopień'!$U$8:$U$883,'2_stopień'!$R$8:$R$883,D80,'2_stopień'!$AA$8:$AA$883,"CKZ Krotoszyn")</f>
        <v>0</v>
      </c>
      <c r="AJ80" s="16">
        <f>SUMIFS('2_stopień'!$V$8:$V$883,'2_stopień'!$R$8:$R$883,D80,'2_stopień'!$AA$8:$AA$883,"CKZ Krotoszyn")</f>
        <v>0</v>
      </c>
      <c r="AK80" s="16">
        <f>SUMIFS('2_stopień'!$U$8:$U$883,'2_stopień'!$R$8:$R$883,D80,'2_stopień'!$AA$8:$AA$883,"CKZ Olkusz")</f>
        <v>0</v>
      </c>
      <c r="AL80" s="16">
        <f>SUMIFS('2_stopień'!$V$8:$V$883,'2_stopień'!$R$8:$R$883,D80,'2_stopień'!$AA$8:$AA$883,"CKZ Olkusz")</f>
        <v>0</v>
      </c>
      <c r="AM80" s="16">
        <f>SUMIFS('2_stopień'!$U$8:$U$883,'2_stopień'!$R$8:$R$883,D80,'2_stopień'!$AA$8:$AA$883,"CKZ Wschowa")</f>
        <v>0</v>
      </c>
      <c r="AN80" s="16">
        <f>SUMIFS('2_stopień'!$V$8:$V$883,'2_stopień'!$R$8:$R$883,D80,'2_stopień'!$AA$8:$AA$883,"CKZ Wschowa")</f>
        <v>0</v>
      </c>
      <c r="AO80" s="16">
        <f>SUMIFS('2_stopień'!$U$8:$U$883,'2_stopień'!$R$8:$R$883,D80,'2_stopień'!$AA$8:$AA$883,"CKZ Zielona Góra")</f>
        <v>0</v>
      </c>
      <c r="AP80" s="16">
        <f>SUMIFS('2_stopień'!$V$8:$V$883,'2_stopień'!$R$8:$R$883,D80,'2_stopień'!$AA$8:$AA$883,"CKZ Zielona Góra")</f>
        <v>0</v>
      </c>
      <c r="AQ80" s="16">
        <f>SUMIFS('2_stopień'!$U$8:$U$883,'2_stopień'!$R$8:$R$883,D80,'2_stopień'!$AA$8:$AA$883,"Rzemieślnicza Wałbrzych")</f>
        <v>0</v>
      </c>
      <c r="AR80" s="16">
        <f>SUMIFS('2_stopień'!$V$8:$V$883,'2_stopień'!$R$8:$R$883,D80,'2_stopień'!$AA$8:$AA$883,"Rzemieślnicza Wałbrzych")</f>
        <v>0</v>
      </c>
      <c r="AS80" s="16">
        <f>SUMIFS('2_stopień'!$U$8:$U$883,'2_stopień'!$R$8:$R$883,D80,'2_stopień'!$AA$8:$AA$883,"CKZ Mosina")</f>
        <v>0</v>
      </c>
      <c r="AT80" s="16">
        <f>SUMIFS('2_stopień'!$V$8:$V$883,'2_stopień'!$R$8:$R$883,D80,'2_stopień'!$AA$8:$AA$883,"CKZ Mosina")</f>
        <v>0</v>
      </c>
      <c r="AU80" s="16">
        <f>SUMIFS('2_stopień'!$U$8:$U$883,'2_stopień'!$R$8:$R$883,D80,'2_stopień'!$AA$8:$AA$883,"Cech Opole")</f>
        <v>0</v>
      </c>
      <c r="AV80" s="16">
        <f>SUMIFS('2_stopień'!$V$8:$V$883,'2_stopień'!$R$8:$R$883,D80,'2_stopień'!$AA$8:$AA$883,"Cech Opole")</f>
        <v>0</v>
      </c>
      <c r="AW80" s="16">
        <f>SUMIFS('2_stopień'!$U$8:$U$883,'2_stopień'!$R$8:$R$883,D80,'2_stopień'!$AA$8:$AA$883,"TOYOTA")</f>
        <v>0</v>
      </c>
      <c r="AX80" s="16">
        <f>SUMIFS('2_stopień'!$V$8:$V$883,'2_stopień'!$R$8:$R$883,D80,'2_stopień'!$AA$8:$AA$883,"TOYOTA")</f>
        <v>0</v>
      </c>
      <c r="AY80" s="16">
        <f>SUMIFS('2_stopień'!$U$8:$U$883,'2_stopień'!$R$8:$R$883,D80,'2_stopień'!$AA$8:$AA$883,"CKZ Wrocław")</f>
        <v>0</v>
      </c>
      <c r="AZ80" s="16">
        <f>SUMIFS('2_stopień'!$V$8:$V$883,'2_stopień'!$R$8:$R$883,D80,'2_stopień'!$AA$8:$AA$883,"CKZ Wrocław")</f>
        <v>0</v>
      </c>
      <c r="BA80" s="16">
        <f>SUMIFS('2_stopień'!$U$8:$U$883,'2_stopień'!$R$8:$R$883,D80,'2_stopień'!$AA$8:$AA$883,"CKZ Gliwice")</f>
        <v>0</v>
      </c>
      <c r="BB80" s="16">
        <f>SUMIFS('2_stopień'!$V$8:$V$883,'2_stopień'!$R$8:$R$883,D80,'2_stopień'!$AA$8:$AA$883,"CKZ Gliwice")</f>
        <v>0</v>
      </c>
      <c r="BC80" s="16">
        <f>SUMIFS('2_stopień'!$U$8:$U$883,'2_stopień'!$R$8:$R$883,D80,'2_stopień'!$AA$8:$AA$883,"CKZ Opole")</f>
        <v>0</v>
      </c>
      <c r="BD80" s="16">
        <f>SUMIFS('2_stopień'!$V$8:$V$883,'2_stopień'!$R$8:$R$883,D80,'2_stopień'!$AA$8:$AA$883,"CKZ Opole")</f>
        <v>0</v>
      </c>
      <c r="BE80" s="16">
        <f>SUMIFS('2_stopień'!$U$8:$U$883,'2_stopień'!$R$8:$R$883,D80,'2_stopień'!$AA$8:$AA$883,"CKZ Chojnów")</f>
        <v>0</v>
      </c>
      <c r="BF80" s="16">
        <f>SUMIFS('2_stopień'!$V$8:$V$883,'2_stopień'!$R$8:$R$883,D80,'2_stopień'!$AA$8:$AA$883,"CKZ Chojnów")</f>
        <v>0</v>
      </c>
      <c r="BG80" s="16">
        <f>SUMIFS('2_stopień'!$U$8:$U$883,'2_stopień'!$R$8:$R$883,D80,'2_stopień'!$AA$8:$AA$883,"CKZ Nowy Targ")</f>
        <v>0</v>
      </c>
      <c r="BH80" s="16">
        <f>SUMIFS('2_stopień'!$V$8:$V$883,'2_stopień'!$R$8:$R$883,D80,'2_stopień'!$AA$8:$AA$883,"CKZ Nowy Targ")</f>
        <v>0</v>
      </c>
      <c r="BI80" s="16">
        <f>SUMIFS('2_stopień'!$U$8:$U$883,'2_stopień'!$R$8:$R$883,D80,'2_stopień'!$AA$8:$AA$883,"CKZ Gniezno")</f>
        <v>0</v>
      </c>
      <c r="BJ80" s="16">
        <f>SUMIFS('2_stopień'!$V$8:$V$883,'2_stopień'!$R$8:$R$883,D80,'2_stopień'!$AA$8:$AA$883,"CKZ Gniezno")</f>
        <v>0</v>
      </c>
      <c r="BK80" s="16">
        <f>SUMIFS('2_stopień'!$U$8:$U$883,'2_stopień'!$R$8:$R$883,D80,'2_stopień'!$AA$8:$AA$883,"konsultacje szkoła")</f>
        <v>0</v>
      </c>
      <c r="BL80" s="222">
        <f t="shared" si="4"/>
        <v>0</v>
      </c>
      <c r="BM80" s="219">
        <f t="shared" si="5"/>
        <v>0</v>
      </c>
    </row>
    <row r="81" spans="2:65" hidden="1">
      <c r="B81" s="17" t="s">
        <v>536</v>
      </c>
      <c r="C81" s="18">
        <v>932915</v>
      </c>
      <c r="D81" s="18" t="s">
        <v>1030</v>
      </c>
      <c r="E81" s="17" t="s">
        <v>652</v>
      </c>
      <c r="F81" s="360">
        <f>SUMIF('2_stopień'!R$8:R$883,D81,'2_stopień'!U$8:U$885)</f>
        <v>0</v>
      </c>
      <c r="G81" s="16">
        <f>SUMIFS('2_stopień'!$U$8:$U$883,'2_stopień'!$R$8:$R$883,D81,'2_stopień'!$AA$8:$AA$883,"CKZ Bielawa")</f>
        <v>0</v>
      </c>
      <c r="H81" s="16">
        <f>SUMIFS('2_stopień'!$V$8:$V$883,'2_stopień'!$R$8:$R$883,D81,'2_stopień'!$AA$8:$AA$883,"CKZ Bielawa")</f>
        <v>0</v>
      </c>
      <c r="I81" s="16">
        <f>SUMIFS('2_stopień'!$U$8:$U$883,'2_stopień'!$R$8:$R$883,D81,'2_stopień'!$AA$8:$AA$883,"GCKZ Głogów")</f>
        <v>0</v>
      </c>
      <c r="J81" s="16">
        <f>SUMIFS('2_stopień'!$V$8:$V$883,'2_stopień'!$R$8:$R$883,D81,'2_stopień'!$AA$8:$AA$883,"GCKZ Głogów")</f>
        <v>0</v>
      </c>
      <c r="K81" s="16">
        <f>SUMIFS('2_stopień'!$U$8:$U$883,'2_stopień'!$R$8:$R$883,D81,'2_stopień'!$AA$8:$AA$883,"CKZ Jawor")</f>
        <v>0</v>
      </c>
      <c r="L81" s="16">
        <f>SUMIFS('2_stopień'!$V$8:$V$883,'2_stopień'!$R$8:$R$883,D81,'2_stopień'!$AA$8:$AA$883,"CKZ Jawor")</f>
        <v>0</v>
      </c>
      <c r="M81" s="16">
        <f>SUMIFS('2_stopień'!$U$8:$U$883,'2_stopień'!$R$8:$R$883,D81,'2_stopień'!$AA$8:$AA$883,"ZSM Głubczyce")</f>
        <v>0</v>
      </c>
      <c r="N81" s="16">
        <f>SUMIFS('2_stopień'!$V$8:$V$883,'2_stopień'!$R$8:$R$883,D81,'2_stopień'!$AA$8:$AA$883,"ZSM Głubczyce")</f>
        <v>0</v>
      </c>
      <c r="O81" s="16">
        <f>SUMIFS('2_stopień'!$U$8:$U$883,'2_stopień'!$R$8:$R$883,D81,'2_stopień'!$AA$8:$AA$883,"CKZ Kłodzko")</f>
        <v>0</v>
      </c>
      <c r="P81" s="16">
        <f>SUMIFS('2_stopień'!$V$8:$V$883,'2_stopień'!$R$8:$R$883,D81,'2_stopień'!$AA$8:$AA$883,"CKZ Kłodzko")</f>
        <v>0</v>
      </c>
      <c r="Q81" s="16">
        <f>SUMIFS('2_stopień'!$U$8:$U$883,'2_stopień'!$R$8:$R$883,D81,'2_stopień'!$AA$8:$AA$883,"CKZ Legnica")</f>
        <v>0</v>
      </c>
      <c r="R81" s="16">
        <f>SUMIFS('2_stopień'!$V$8:$V$883,'2_stopień'!$R$8:$R$883,D81,'2_stopień'!$AA$8:$AA$883,"CKZ Legnica")</f>
        <v>0</v>
      </c>
      <c r="S81" s="16">
        <f>SUMIFS('2_stopień'!$U$8:$U$883,'2_stopień'!$R$8:$R$883,D81,'2_stopień'!$AA$8:$AA$883,"CKZ Oleśnica")</f>
        <v>0</v>
      </c>
      <c r="T81" s="16">
        <f>SUMIFS('2_stopień'!$V$8:$V$883,'2_stopień'!$R$8:$R$883,D81,'2_stopień'!$AA$8:$AA$883,"CKZ Oleśnica")</f>
        <v>0</v>
      </c>
      <c r="U81" s="16">
        <f>SUMIFS('2_stopień'!$U$8:$U$883,'2_stopień'!$R$8:$R$883,D81,'2_stopień'!$AA$8:$AA$883,"CKZ Świdnica")</f>
        <v>0</v>
      </c>
      <c r="V81" s="16">
        <f>SUMIFS('2_stopień'!$V$8:$V$883,'2_stopień'!$R$8:$R$883,D81,'2_stopień'!$AA$8:$AA$883,"CKZ Świdnica")</f>
        <v>0</v>
      </c>
      <c r="W81" s="16">
        <f>SUMIFS('2_stopień'!$U$8:$U$883,'2_stopień'!$R$8:$R$883,D81,'2_stopień'!$AA$8:$AA$883,"CKZ Wołów")</f>
        <v>0</v>
      </c>
      <c r="X81" s="16">
        <f>SUMIFS('2_stopień'!$V$8:$V$883,'2_stopień'!$R$8:$R$883,D81,'2_stopień'!$AA$8:$AA$883,"CKZ Wołów")</f>
        <v>0</v>
      </c>
      <c r="Y81" s="16">
        <f>SUMIFS('2_stopień'!$U$8:$U$883,'2_stopień'!$R$8:$R$883,D81,'2_stopień'!$AA$8:$AA$883,"CKZ Ziębice")</f>
        <v>0</v>
      </c>
      <c r="Z81" s="16">
        <f>SUMIFS('2_stopień'!$V$8:$V$883,'2_stopień'!$R$8:$R$883,D81,'2_stopień'!$AA$8:$AA$883,"CKZ Ziębice")</f>
        <v>0</v>
      </c>
      <c r="AA81" s="16">
        <f>SUMIFS('2_stopień'!$U$8:$U$883,'2_stopień'!$R$8:$R$883,D81,'2_stopień'!$AA$8:$AA$883,"CKZ Dobrodzień")</f>
        <v>0</v>
      </c>
      <c r="AB81" s="16">
        <f>SUMIFS('2_stopień'!$V$8:$V$883,'2_stopień'!$R$8:$R$883,D81,'2_stopień'!$AA$8:$AA$883,"CKZ Dobrodzień")</f>
        <v>0</v>
      </c>
      <c r="AC81" s="16">
        <f>SUMIFS('2_stopień'!$U$8:$U$883,'2_stopień'!$R$8:$R$883,D81,'2_stopień'!$AA$8:$AA$883,"CKZ Kędzierzyn-Koźle")</f>
        <v>0</v>
      </c>
      <c r="AD81" s="16">
        <f>SUMIFS('2_stopień'!$V$8:$V$883,'2_stopień'!$R$8:$R$883,D81,'2_stopień'!$AA$8:$AA$883,"CKZ Kędzierzyn-Koźle")</f>
        <v>0</v>
      </c>
      <c r="AE81" s="16">
        <f>SUMIFS('2_stopień'!$U$8:$U$883,'2_stopień'!$R$8:$R$883,D81,'2_stopień'!$AA$8:$AA$883,"CKZ Dębica")</f>
        <v>0</v>
      </c>
      <c r="AF81" s="16">
        <f>SUMIFS('2_stopień'!$V$8:$V$883,'2_stopień'!$R$8:$R$883,D81,'2_stopień'!$AA$8:$AA$883,"CKZ Dębica")</f>
        <v>0</v>
      </c>
      <c r="AG81" s="16">
        <f>SUMIFS('2_stopień'!$U$8:$U$883,'2_stopień'!$R$8:$R$883,D81,'2_stopień'!$AA$8:$AA$883,"ZSET Rakowice Wielkie")</f>
        <v>0</v>
      </c>
      <c r="AH81" s="16">
        <f>SUMIFS('2_stopień'!$V$8:$V$883,'2_stopień'!$R$8:$R$883,D81,'2_stopień'!$AA$8:$AA$883,"ZSET Rakowice Wielkie")</f>
        <v>0</v>
      </c>
      <c r="AI81" s="16">
        <f>SUMIFS('2_stopień'!$U$8:$U$883,'2_stopień'!$R$8:$R$883,D81,'2_stopień'!$AA$8:$AA$883,"CKZ Krotoszyn")</f>
        <v>0</v>
      </c>
      <c r="AJ81" s="16">
        <f>SUMIFS('2_stopień'!$V$8:$V$883,'2_stopień'!$R$8:$R$883,D81,'2_stopień'!$AA$8:$AA$883,"CKZ Krotoszyn")</f>
        <v>0</v>
      </c>
      <c r="AK81" s="16">
        <f>SUMIFS('2_stopień'!$U$8:$U$883,'2_stopień'!$R$8:$R$883,D81,'2_stopień'!$AA$8:$AA$883,"CKZ Olkusz")</f>
        <v>0</v>
      </c>
      <c r="AL81" s="16">
        <f>SUMIFS('2_stopień'!$V$8:$V$883,'2_stopień'!$R$8:$R$883,D81,'2_stopień'!$AA$8:$AA$883,"CKZ Olkusz")</f>
        <v>0</v>
      </c>
      <c r="AM81" s="16">
        <f>SUMIFS('2_stopień'!$U$8:$U$883,'2_stopień'!$R$8:$R$883,D81,'2_stopień'!$AA$8:$AA$883,"CKZ Wschowa")</f>
        <v>0</v>
      </c>
      <c r="AN81" s="16">
        <f>SUMIFS('2_stopień'!$V$8:$V$883,'2_stopień'!$R$8:$R$883,D81,'2_stopień'!$AA$8:$AA$883,"CKZ Wschowa")</f>
        <v>0</v>
      </c>
      <c r="AO81" s="16">
        <f>SUMIFS('2_stopień'!$U$8:$U$883,'2_stopień'!$R$8:$R$883,D81,'2_stopień'!$AA$8:$AA$883,"CKZ Zielona Góra")</f>
        <v>0</v>
      </c>
      <c r="AP81" s="16">
        <f>SUMIFS('2_stopień'!$V$8:$V$883,'2_stopień'!$R$8:$R$883,D81,'2_stopień'!$AA$8:$AA$883,"CKZ Zielona Góra")</f>
        <v>0</v>
      </c>
      <c r="AQ81" s="16">
        <f>SUMIFS('2_stopień'!$U$8:$U$883,'2_stopień'!$R$8:$R$883,D81,'2_stopień'!$AA$8:$AA$883,"Rzemieślnicza Wałbrzych")</f>
        <v>0</v>
      </c>
      <c r="AR81" s="16">
        <f>SUMIFS('2_stopień'!$V$8:$V$883,'2_stopień'!$R$8:$R$883,D81,'2_stopień'!$AA$8:$AA$883,"Rzemieślnicza Wałbrzych")</f>
        <v>0</v>
      </c>
      <c r="AS81" s="16">
        <f>SUMIFS('2_stopień'!$U$8:$U$883,'2_stopień'!$R$8:$R$883,D81,'2_stopień'!$AA$8:$AA$883,"CKZ Mosina")</f>
        <v>0</v>
      </c>
      <c r="AT81" s="16">
        <f>SUMIFS('2_stopień'!$V$8:$V$883,'2_stopień'!$R$8:$R$883,D81,'2_stopień'!$AA$8:$AA$883,"CKZ Mosina")</f>
        <v>0</v>
      </c>
      <c r="AU81" s="16">
        <f>SUMIFS('2_stopień'!$U$8:$U$883,'2_stopień'!$R$8:$R$883,D81,'2_stopień'!$AA$8:$AA$883,"Cech Opole")</f>
        <v>0</v>
      </c>
      <c r="AV81" s="16">
        <f>SUMIFS('2_stopień'!$V$8:$V$883,'2_stopień'!$R$8:$R$883,D81,'2_stopień'!$AA$8:$AA$883,"Cech Opole")</f>
        <v>0</v>
      </c>
      <c r="AW81" s="16">
        <f>SUMIFS('2_stopień'!$U$8:$U$883,'2_stopień'!$R$8:$R$883,D81,'2_stopień'!$AA$8:$AA$883,"TOYOTA")</f>
        <v>0</v>
      </c>
      <c r="AX81" s="16">
        <f>SUMIFS('2_stopień'!$V$8:$V$883,'2_stopień'!$R$8:$R$883,D81,'2_stopień'!$AA$8:$AA$883,"TOYOTA")</f>
        <v>0</v>
      </c>
      <c r="AY81" s="16">
        <f>SUMIFS('2_stopień'!$U$8:$U$883,'2_stopień'!$R$8:$R$883,D81,'2_stopień'!$AA$8:$AA$883,"CKZ Wrocław")</f>
        <v>0</v>
      </c>
      <c r="AZ81" s="16">
        <f>SUMIFS('2_stopień'!$V$8:$V$883,'2_stopień'!$R$8:$R$883,D81,'2_stopień'!$AA$8:$AA$883,"CKZ Wrocław")</f>
        <v>0</v>
      </c>
      <c r="BA81" s="16">
        <f>SUMIFS('2_stopień'!$U$8:$U$883,'2_stopień'!$R$8:$R$883,D81,'2_stopień'!$AA$8:$AA$883,"CKZ Gliwice")</f>
        <v>0</v>
      </c>
      <c r="BB81" s="16">
        <f>SUMIFS('2_stopień'!$V$8:$V$883,'2_stopień'!$R$8:$R$883,D81,'2_stopień'!$AA$8:$AA$883,"CKZ Gliwice")</f>
        <v>0</v>
      </c>
      <c r="BC81" s="16">
        <f>SUMIFS('2_stopień'!$U$8:$U$883,'2_stopień'!$R$8:$R$883,D81,'2_stopień'!$AA$8:$AA$883,"CKZ Opole")</f>
        <v>0</v>
      </c>
      <c r="BD81" s="16">
        <f>SUMIFS('2_stopień'!$V$8:$V$883,'2_stopień'!$R$8:$R$883,D81,'2_stopień'!$AA$8:$AA$883,"CKZ Opole")</f>
        <v>0</v>
      </c>
      <c r="BE81" s="16">
        <f>SUMIFS('2_stopień'!$U$8:$U$883,'2_stopień'!$R$8:$R$883,D81,'2_stopień'!$AA$8:$AA$883,"CKZ Chojnów")</f>
        <v>0</v>
      </c>
      <c r="BF81" s="16">
        <f>SUMIFS('2_stopień'!$V$8:$V$883,'2_stopień'!$R$8:$R$883,D81,'2_stopień'!$AA$8:$AA$883,"CKZ Chojnów")</f>
        <v>0</v>
      </c>
      <c r="BG81" s="16">
        <f>SUMIFS('2_stopień'!$U$8:$U$883,'2_stopień'!$R$8:$R$883,D81,'2_stopień'!$AA$8:$AA$883,"CKZ Nowy Targ")</f>
        <v>0</v>
      </c>
      <c r="BH81" s="16">
        <f>SUMIFS('2_stopień'!$V$8:$V$883,'2_stopień'!$R$8:$R$883,D81,'2_stopień'!$AA$8:$AA$883,"CKZ Nowy Targ")</f>
        <v>0</v>
      </c>
      <c r="BI81" s="16">
        <f>SUMIFS('2_stopień'!$U$8:$U$883,'2_stopień'!$R$8:$R$883,D81,'2_stopień'!$AA$8:$AA$883,"CKZ Gniezno")</f>
        <v>0</v>
      </c>
      <c r="BJ81" s="16">
        <f>SUMIFS('2_stopień'!$V$8:$V$883,'2_stopień'!$R$8:$R$883,D81,'2_stopień'!$AA$8:$AA$883,"CKZ Gniezno")</f>
        <v>0</v>
      </c>
      <c r="BK81" s="16">
        <f>SUMIFS('2_stopień'!$U$8:$U$883,'2_stopień'!$R$8:$R$883,D81,'2_stopień'!$AA$8:$AA$883,"konsultacje szkoła")</f>
        <v>0</v>
      </c>
      <c r="BL81" s="222">
        <f t="shared" si="4"/>
        <v>0</v>
      </c>
      <c r="BM81" s="219">
        <f t="shared" si="5"/>
        <v>0</v>
      </c>
    </row>
    <row r="82" spans="2:65" hidden="1">
      <c r="B82" s="17" t="s">
        <v>537</v>
      </c>
      <c r="C82" s="18">
        <v>731808</v>
      </c>
      <c r="D82" s="18" t="s">
        <v>1031</v>
      </c>
      <c r="E82" s="17" t="s">
        <v>651</v>
      </c>
      <c r="F82" s="360">
        <f>SUMIF('2_stopień'!R$8:R$883,D82,'2_stopień'!U$8:U$885)</f>
        <v>0</v>
      </c>
      <c r="G82" s="16">
        <f>SUMIFS('2_stopień'!$U$8:$U$883,'2_stopień'!$R$8:$R$883,D82,'2_stopień'!$AA$8:$AA$883,"CKZ Bielawa")</f>
        <v>0</v>
      </c>
      <c r="H82" s="16">
        <f>SUMIFS('2_stopień'!$V$8:$V$883,'2_stopień'!$R$8:$R$883,D82,'2_stopień'!$AA$8:$AA$883,"CKZ Bielawa")</f>
        <v>0</v>
      </c>
      <c r="I82" s="16">
        <f>SUMIFS('2_stopień'!$U$8:$U$883,'2_stopień'!$R$8:$R$883,D82,'2_stopień'!$AA$8:$AA$883,"GCKZ Głogów")</f>
        <v>0</v>
      </c>
      <c r="J82" s="16">
        <f>SUMIFS('2_stopień'!$V$8:$V$883,'2_stopień'!$R$8:$R$883,D82,'2_stopień'!$AA$8:$AA$883,"GCKZ Głogów")</f>
        <v>0</v>
      </c>
      <c r="K82" s="16">
        <f>SUMIFS('2_stopień'!$U$8:$U$883,'2_stopień'!$R$8:$R$883,D82,'2_stopień'!$AA$8:$AA$883,"CKZ Jawor")</f>
        <v>0</v>
      </c>
      <c r="L82" s="16">
        <f>SUMIFS('2_stopień'!$V$8:$V$883,'2_stopień'!$R$8:$R$883,D82,'2_stopień'!$AA$8:$AA$883,"CKZ Jawor")</f>
        <v>0</v>
      </c>
      <c r="M82" s="16">
        <f>SUMIFS('2_stopień'!$U$8:$U$883,'2_stopień'!$R$8:$R$883,D82,'2_stopień'!$AA$8:$AA$883,"ZSM Głubczyce")</f>
        <v>0</v>
      </c>
      <c r="N82" s="16">
        <f>SUMIFS('2_stopień'!$V$8:$V$883,'2_stopień'!$R$8:$R$883,D82,'2_stopień'!$AA$8:$AA$883,"ZSM Głubczyce")</f>
        <v>0</v>
      </c>
      <c r="O82" s="16">
        <f>SUMIFS('2_stopień'!$U$8:$U$883,'2_stopień'!$R$8:$R$883,D82,'2_stopień'!$AA$8:$AA$883,"CKZ Kłodzko")</f>
        <v>0</v>
      </c>
      <c r="P82" s="16">
        <f>SUMIFS('2_stopień'!$V$8:$V$883,'2_stopień'!$R$8:$R$883,D82,'2_stopień'!$AA$8:$AA$883,"CKZ Kłodzko")</f>
        <v>0</v>
      </c>
      <c r="Q82" s="16">
        <f>SUMIFS('2_stopień'!$U$8:$U$883,'2_stopień'!$R$8:$R$883,D82,'2_stopień'!$AA$8:$AA$883,"CKZ Legnica")</f>
        <v>0</v>
      </c>
      <c r="R82" s="16">
        <f>SUMIFS('2_stopień'!$V$8:$V$883,'2_stopień'!$R$8:$R$883,D82,'2_stopień'!$AA$8:$AA$883,"CKZ Legnica")</f>
        <v>0</v>
      </c>
      <c r="S82" s="16">
        <f>SUMIFS('2_stopień'!$U$8:$U$883,'2_stopień'!$R$8:$R$883,D82,'2_stopień'!$AA$8:$AA$883,"CKZ Oleśnica")</f>
        <v>0</v>
      </c>
      <c r="T82" s="16">
        <f>SUMIFS('2_stopień'!$V$8:$V$883,'2_stopień'!$R$8:$R$883,D82,'2_stopień'!$AA$8:$AA$883,"CKZ Oleśnica")</f>
        <v>0</v>
      </c>
      <c r="U82" s="16">
        <f>SUMIFS('2_stopień'!$U$8:$U$883,'2_stopień'!$R$8:$R$883,D82,'2_stopień'!$AA$8:$AA$883,"CKZ Świdnica")</f>
        <v>0</v>
      </c>
      <c r="V82" s="16">
        <f>SUMIFS('2_stopień'!$V$8:$V$883,'2_stopień'!$R$8:$R$883,D82,'2_stopień'!$AA$8:$AA$883,"CKZ Świdnica")</f>
        <v>0</v>
      </c>
      <c r="W82" s="16">
        <f>SUMIFS('2_stopień'!$U$8:$U$883,'2_stopień'!$R$8:$R$883,D82,'2_stopień'!$AA$8:$AA$883,"CKZ Wołów")</f>
        <v>0</v>
      </c>
      <c r="X82" s="16">
        <f>SUMIFS('2_stopień'!$V$8:$V$883,'2_stopień'!$R$8:$R$883,D82,'2_stopień'!$AA$8:$AA$883,"CKZ Wołów")</f>
        <v>0</v>
      </c>
      <c r="Y82" s="16">
        <f>SUMIFS('2_stopień'!$U$8:$U$883,'2_stopień'!$R$8:$R$883,D82,'2_stopień'!$AA$8:$AA$883,"CKZ Ziębice")</f>
        <v>0</v>
      </c>
      <c r="Z82" s="16">
        <f>SUMIFS('2_stopień'!$V$8:$V$883,'2_stopień'!$R$8:$R$883,D82,'2_stopień'!$AA$8:$AA$883,"CKZ Ziębice")</f>
        <v>0</v>
      </c>
      <c r="AA82" s="16">
        <f>SUMIFS('2_stopień'!$U$8:$U$883,'2_stopień'!$R$8:$R$883,D82,'2_stopień'!$AA$8:$AA$883,"CKZ Dobrodzień")</f>
        <v>0</v>
      </c>
      <c r="AB82" s="16">
        <f>SUMIFS('2_stopień'!$V$8:$V$883,'2_stopień'!$R$8:$R$883,D82,'2_stopień'!$AA$8:$AA$883,"CKZ Dobrodzień")</f>
        <v>0</v>
      </c>
      <c r="AC82" s="16">
        <f>SUMIFS('2_stopień'!$U$8:$U$883,'2_stopień'!$R$8:$R$883,D82,'2_stopień'!$AA$8:$AA$883,"CKZ Kędzierzyn-Koźle")</f>
        <v>0</v>
      </c>
      <c r="AD82" s="16">
        <f>SUMIFS('2_stopień'!$V$8:$V$883,'2_stopień'!$R$8:$R$883,D82,'2_stopień'!$AA$8:$AA$883,"CKZ Kędzierzyn-Koźle")</f>
        <v>0</v>
      </c>
      <c r="AE82" s="16">
        <f>SUMIFS('2_stopień'!$U$8:$U$883,'2_stopień'!$R$8:$R$883,D82,'2_stopień'!$AA$8:$AA$883,"CKZ Dębica")</f>
        <v>0</v>
      </c>
      <c r="AF82" s="16">
        <f>SUMIFS('2_stopień'!$V$8:$V$883,'2_stopień'!$R$8:$R$883,D82,'2_stopień'!$AA$8:$AA$883,"CKZ Dębica")</f>
        <v>0</v>
      </c>
      <c r="AG82" s="16">
        <f>SUMIFS('2_stopień'!$U$8:$U$883,'2_stopień'!$R$8:$R$883,D82,'2_stopień'!$AA$8:$AA$883,"ZSET Rakowice Wielkie")</f>
        <v>0</v>
      </c>
      <c r="AH82" s="16">
        <f>SUMIFS('2_stopień'!$V$8:$V$883,'2_stopień'!$R$8:$R$883,D82,'2_stopień'!$AA$8:$AA$883,"ZSET Rakowice Wielkie")</f>
        <v>0</v>
      </c>
      <c r="AI82" s="16">
        <f>SUMIFS('2_stopień'!$U$8:$U$883,'2_stopień'!$R$8:$R$883,D82,'2_stopień'!$AA$8:$AA$883,"CKZ Krotoszyn")</f>
        <v>0</v>
      </c>
      <c r="AJ82" s="16">
        <f>SUMIFS('2_stopień'!$V$8:$V$883,'2_stopień'!$R$8:$R$883,D82,'2_stopień'!$AA$8:$AA$883,"CKZ Krotoszyn")</f>
        <v>0</v>
      </c>
      <c r="AK82" s="16">
        <f>SUMIFS('2_stopień'!$U$8:$U$883,'2_stopień'!$R$8:$R$883,D82,'2_stopień'!$AA$8:$AA$883,"CKZ Olkusz")</f>
        <v>0</v>
      </c>
      <c r="AL82" s="16">
        <f>SUMIFS('2_stopień'!$V$8:$V$883,'2_stopień'!$R$8:$R$883,D82,'2_stopień'!$AA$8:$AA$883,"CKZ Olkusz")</f>
        <v>0</v>
      </c>
      <c r="AM82" s="16">
        <f>SUMIFS('2_stopień'!$U$8:$U$883,'2_stopień'!$R$8:$R$883,D82,'2_stopień'!$AA$8:$AA$883,"CKZ Wschowa")</f>
        <v>0</v>
      </c>
      <c r="AN82" s="16">
        <f>SUMIFS('2_stopień'!$V$8:$V$883,'2_stopień'!$R$8:$R$883,D82,'2_stopień'!$AA$8:$AA$883,"CKZ Wschowa")</f>
        <v>0</v>
      </c>
      <c r="AO82" s="16">
        <f>SUMIFS('2_stopień'!$U$8:$U$883,'2_stopień'!$R$8:$R$883,D82,'2_stopień'!$AA$8:$AA$883,"CKZ Zielona Góra")</f>
        <v>0</v>
      </c>
      <c r="AP82" s="16">
        <f>SUMIFS('2_stopień'!$V$8:$V$883,'2_stopień'!$R$8:$R$883,D82,'2_stopień'!$AA$8:$AA$883,"CKZ Zielona Góra")</f>
        <v>0</v>
      </c>
      <c r="AQ82" s="16">
        <f>SUMIFS('2_stopień'!$U$8:$U$883,'2_stopień'!$R$8:$R$883,D82,'2_stopień'!$AA$8:$AA$883,"Rzemieślnicza Wałbrzych")</f>
        <v>0</v>
      </c>
      <c r="AR82" s="16">
        <f>SUMIFS('2_stopień'!$V$8:$V$883,'2_stopień'!$R$8:$R$883,D82,'2_stopień'!$AA$8:$AA$883,"Rzemieślnicza Wałbrzych")</f>
        <v>0</v>
      </c>
      <c r="AS82" s="16">
        <f>SUMIFS('2_stopień'!$U$8:$U$883,'2_stopień'!$R$8:$R$883,D82,'2_stopień'!$AA$8:$AA$883,"CKZ Mosina")</f>
        <v>0</v>
      </c>
      <c r="AT82" s="16">
        <f>SUMIFS('2_stopień'!$V$8:$V$883,'2_stopień'!$R$8:$R$883,D82,'2_stopień'!$AA$8:$AA$883,"CKZ Mosina")</f>
        <v>0</v>
      </c>
      <c r="AU82" s="16">
        <f>SUMIFS('2_stopień'!$U$8:$U$883,'2_stopień'!$R$8:$R$883,D82,'2_stopień'!$AA$8:$AA$883,"Cech Opole")</f>
        <v>0</v>
      </c>
      <c r="AV82" s="16">
        <f>SUMIFS('2_stopień'!$V$8:$V$883,'2_stopień'!$R$8:$R$883,D82,'2_stopień'!$AA$8:$AA$883,"Cech Opole")</f>
        <v>0</v>
      </c>
      <c r="AW82" s="16">
        <f>SUMIFS('2_stopień'!$U$8:$U$883,'2_stopień'!$R$8:$R$883,D82,'2_stopień'!$AA$8:$AA$883,"TOYOTA")</f>
        <v>0</v>
      </c>
      <c r="AX82" s="16">
        <f>SUMIFS('2_stopień'!$V$8:$V$883,'2_stopień'!$R$8:$R$883,D82,'2_stopień'!$AA$8:$AA$883,"TOYOTA")</f>
        <v>0</v>
      </c>
      <c r="AY82" s="16">
        <f>SUMIFS('2_stopień'!$U$8:$U$883,'2_stopień'!$R$8:$R$883,D82,'2_stopień'!$AA$8:$AA$883,"CKZ Wrocław")</f>
        <v>0</v>
      </c>
      <c r="AZ82" s="16">
        <f>SUMIFS('2_stopień'!$V$8:$V$883,'2_stopień'!$R$8:$R$883,D82,'2_stopień'!$AA$8:$AA$883,"CKZ Wrocław")</f>
        <v>0</v>
      </c>
      <c r="BA82" s="16">
        <f>SUMIFS('2_stopień'!$U$8:$U$883,'2_stopień'!$R$8:$R$883,D82,'2_stopień'!$AA$8:$AA$883,"CKZ Gliwice")</f>
        <v>0</v>
      </c>
      <c r="BB82" s="16">
        <f>SUMIFS('2_stopień'!$V$8:$V$883,'2_stopień'!$R$8:$R$883,D82,'2_stopień'!$AA$8:$AA$883,"CKZ Gliwice")</f>
        <v>0</v>
      </c>
      <c r="BC82" s="16">
        <f>SUMIFS('2_stopień'!$U$8:$U$883,'2_stopień'!$R$8:$R$883,D82,'2_stopień'!$AA$8:$AA$883,"CKZ Opole")</f>
        <v>0</v>
      </c>
      <c r="BD82" s="16">
        <f>SUMIFS('2_stopień'!$V$8:$V$883,'2_stopień'!$R$8:$R$883,D82,'2_stopień'!$AA$8:$AA$883,"CKZ Opole")</f>
        <v>0</v>
      </c>
      <c r="BE82" s="16">
        <f>SUMIFS('2_stopień'!$U$8:$U$883,'2_stopień'!$R$8:$R$883,D82,'2_stopień'!$AA$8:$AA$883,"CKZ Chojnów")</f>
        <v>0</v>
      </c>
      <c r="BF82" s="16">
        <f>SUMIFS('2_stopień'!$V$8:$V$883,'2_stopień'!$R$8:$R$883,D82,'2_stopień'!$AA$8:$AA$883,"CKZ Chojnów")</f>
        <v>0</v>
      </c>
      <c r="BG82" s="16">
        <f>SUMIFS('2_stopień'!$U$8:$U$883,'2_stopień'!$R$8:$R$883,D82,'2_stopień'!$AA$8:$AA$883,"CKZ Nowy Targ")</f>
        <v>0</v>
      </c>
      <c r="BH82" s="16">
        <f>SUMIFS('2_stopień'!$V$8:$V$883,'2_stopień'!$R$8:$R$883,D82,'2_stopień'!$AA$8:$AA$883,"CKZ Nowy Targ")</f>
        <v>0</v>
      </c>
      <c r="BI82" s="16">
        <f>SUMIFS('2_stopień'!$U$8:$U$883,'2_stopień'!$R$8:$R$883,D82,'2_stopień'!$AA$8:$AA$883,"CKZ Gniezno")</f>
        <v>0</v>
      </c>
      <c r="BJ82" s="16">
        <f>SUMIFS('2_stopień'!$V$8:$V$883,'2_stopień'!$R$8:$R$883,D82,'2_stopień'!$AA$8:$AA$883,"CKZ Gniezno")</f>
        <v>0</v>
      </c>
      <c r="BK82" s="16">
        <f>SUMIFS('2_stopień'!$U$8:$U$883,'2_stopień'!$R$8:$R$883,D82,'2_stopień'!$AA$8:$AA$883,"konsultacje szkoła")</f>
        <v>0</v>
      </c>
      <c r="BL82" s="222">
        <f t="shared" si="4"/>
        <v>0</v>
      </c>
      <c r="BM82" s="219">
        <f t="shared" si="5"/>
        <v>0</v>
      </c>
    </row>
    <row r="83" spans="2:65" hidden="1">
      <c r="B83" s="17" t="s">
        <v>538</v>
      </c>
      <c r="C83" s="18">
        <v>516408</v>
      </c>
      <c r="D83" s="18" t="s">
        <v>1032</v>
      </c>
      <c r="E83" s="17" t="s">
        <v>650</v>
      </c>
      <c r="F83" s="360">
        <f>SUMIF('2_stopień'!R$8:R$883,D83,'2_stopień'!U$8:U$885)</f>
        <v>0</v>
      </c>
      <c r="G83" s="16">
        <f>SUMIFS('2_stopień'!$U$8:$U$883,'2_stopień'!$R$8:$R$883,D83,'2_stopień'!$AA$8:$AA$883,"CKZ Bielawa")</f>
        <v>0</v>
      </c>
      <c r="H83" s="16">
        <f>SUMIFS('2_stopień'!$V$8:$V$883,'2_stopień'!$R$8:$R$883,D83,'2_stopień'!$AA$8:$AA$883,"CKZ Bielawa")</f>
        <v>0</v>
      </c>
      <c r="I83" s="16">
        <f>SUMIFS('2_stopień'!$U$8:$U$883,'2_stopień'!$R$8:$R$883,D83,'2_stopień'!$AA$8:$AA$883,"GCKZ Głogów")</f>
        <v>0</v>
      </c>
      <c r="J83" s="16">
        <f>SUMIFS('2_stopień'!$V$8:$V$883,'2_stopień'!$R$8:$R$883,D83,'2_stopień'!$AA$8:$AA$883,"GCKZ Głogów")</f>
        <v>0</v>
      </c>
      <c r="K83" s="16">
        <f>SUMIFS('2_stopień'!$U$8:$U$883,'2_stopień'!$R$8:$R$883,D83,'2_stopień'!$AA$8:$AA$883,"CKZ Jawor")</f>
        <v>0</v>
      </c>
      <c r="L83" s="16">
        <f>SUMIFS('2_stopień'!$V$8:$V$883,'2_stopień'!$R$8:$R$883,D83,'2_stopień'!$AA$8:$AA$883,"CKZ Jawor")</f>
        <v>0</v>
      </c>
      <c r="M83" s="16">
        <f>SUMIFS('2_stopień'!$U$8:$U$883,'2_stopień'!$R$8:$R$883,D83,'2_stopień'!$AA$8:$AA$883,"ZSM Głubczyce")</f>
        <v>0</v>
      </c>
      <c r="N83" s="16">
        <f>SUMIFS('2_stopień'!$V$8:$V$883,'2_stopień'!$R$8:$R$883,D83,'2_stopień'!$AA$8:$AA$883,"ZSM Głubczyce")</f>
        <v>0</v>
      </c>
      <c r="O83" s="16">
        <f>SUMIFS('2_stopień'!$U$8:$U$883,'2_stopień'!$R$8:$R$883,D83,'2_stopień'!$AA$8:$AA$883,"CKZ Kłodzko")</f>
        <v>0</v>
      </c>
      <c r="P83" s="16">
        <f>SUMIFS('2_stopień'!$V$8:$V$883,'2_stopień'!$R$8:$R$883,D83,'2_stopień'!$AA$8:$AA$883,"CKZ Kłodzko")</f>
        <v>0</v>
      </c>
      <c r="Q83" s="16">
        <f>SUMIFS('2_stopień'!$U$8:$U$883,'2_stopień'!$R$8:$R$883,D83,'2_stopień'!$AA$8:$AA$883,"CKZ Legnica")</f>
        <v>0</v>
      </c>
      <c r="R83" s="16">
        <f>SUMIFS('2_stopień'!$V$8:$V$883,'2_stopień'!$R$8:$R$883,D83,'2_stopień'!$AA$8:$AA$883,"CKZ Legnica")</f>
        <v>0</v>
      </c>
      <c r="S83" s="16">
        <f>SUMIFS('2_stopień'!$U$8:$U$883,'2_stopień'!$R$8:$R$883,D83,'2_stopień'!$AA$8:$AA$883,"CKZ Oleśnica")</f>
        <v>0</v>
      </c>
      <c r="T83" s="16">
        <f>SUMIFS('2_stopień'!$V$8:$V$883,'2_stopień'!$R$8:$R$883,D83,'2_stopień'!$AA$8:$AA$883,"CKZ Oleśnica")</f>
        <v>0</v>
      </c>
      <c r="U83" s="16">
        <f>SUMIFS('2_stopień'!$U$8:$U$883,'2_stopień'!$R$8:$R$883,D83,'2_stopień'!$AA$8:$AA$883,"CKZ Świdnica")</f>
        <v>0</v>
      </c>
      <c r="V83" s="16">
        <f>SUMIFS('2_stopień'!$V$8:$V$883,'2_stopień'!$R$8:$R$883,D83,'2_stopień'!$AA$8:$AA$883,"CKZ Świdnica")</f>
        <v>0</v>
      </c>
      <c r="W83" s="16">
        <f>SUMIFS('2_stopień'!$U$8:$U$883,'2_stopień'!$R$8:$R$883,D83,'2_stopień'!$AA$8:$AA$883,"CKZ Wołów")</f>
        <v>0</v>
      </c>
      <c r="X83" s="16">
        <f>SUMIFS('2_stopień'!$V$8:$V$883,'2_stopień'!$R$8:$R$883,D83,'2_stopień'!$AA$8:$AA$883,"CKZ Wołów")</f>
        <v>0</v>
      </c>
      <c r="Y83" s="16">
        <f>SUMIFS('2_stopień'!$U$8:$U$883,'2_stopień'!$R$8:$R$883,D83,'2_stopień'!$AA$8:$AA$883,"CKZ Ziębice")</f>
        <v>0</v>
      </c>
      <c r="Z83" s="16">
        <f>SUMIFS('2_stopień'!$V$8:$V$883,'2_stopień'!$R$8:$R$883,D83,'2_stopień'!$AA$8:$AA$883,"CKZ Ziębice")</f>
        <v>0</v>
      </c>
      <c r="AA83" s="16">
        <f>SUMIFS('2_stopień'!$U$8:$U$883,'2_stopień'!$R$8:$R$883,D83,'2_stopień'!$AA$8:$AA$883,"CKZ Dobrodzień")</f>
        <v>0</v>
      </c>
      <c r="AB83" s="16">
        <f>SUMIFS('2_stopień'!$V$8:$V$883,'2_stopień'!$R$8:$R$883,D83,'2_stopień'!$AA$8:$AA$883,"CKZ Dobrodzień")</f>
        <v>0</v>
      </c>
      <c r="AC83" s="16">
        <f>SUMIFS('2_stopień'!$U$8:$U$883,'2_stopień'!$R$8:$R$883,D83,'2_stopień'!$AA$8:$AA$883,"CKZ Kędzierzyn-Koźle")</f>
        <v>0</v>
      </c>
      <c r="AD83" s="16">
        <f>SUMIFS('2_stopień'!$V$8:$V$883,'2_stopień'!$R$8:$R$883,D83,'2_stopień'!$AA$8:$AA$883,"CKZ Kędzierzyn-Koźle")</f>
        <v>0</v>
      </c>
      <c r="AE83" s="16">
        <f>SUMIFS('2_stopień'!$U$8:$U$883,'2_stopień'!$R$8:$R$883,D83,'2_stopień'!$AA$8:$AA$883,"CKZ Dębica")</f>
        <v>0</v>
      </c>
      <c r="AF83" s="16">
        <f>SUMIFS('2_stopień'!$V$8:$V$883,'2_stopień'!$R$8:$R$883,D83,'2_stopień'!$AA$8:$AA$883,"CKZ Dębica")</f>
        <v>0</v>
      </c>
      <c r="AG83" s="16">
        <f>SUMIFS('2_stopień'!$U$8:$U$883,'2_stopień'!$R$8:$R$883,D83,'2_stopień'!$AA$8:$AA$883,"ZSET Rakowice Wielkie")</f>
        <v>0</v>
      </c>
      <c r="AH83" s="16">
        <f>SUMIFS('2_stopień'!$V$8:$V$883,'2_stopień'!$R$8:$R$883,D83,'2_stopień'!$AA$8:$AA$883,"ZSET Rakowice Wielkie")</f>
        <v>0</v>
      </c>
      <c r="AI83" s="16">
        <f>SUMIFS('2_stopień'!$U$8:$U$883,'2_stopień'!$R$8:$R$883,D83,'2_stopień'!$AA$8:$AA$883,"CKZ Krotoszyn")</f>
        <v>0</v>
      </c>
      <c r="AJ83" s="16">
        <f>SUMIFS('2_stopień'!$V$8:$V$883,'2_stopień'!$R$8:$R$883,D83,'2_stopień'!$AA$8:$AA$883,"CKZ Krotoszyn")</f>
        <v>0</v>
      </c>
      <c r="AK83" s="16">
        <f>SUMIFS('2_stopień'!$U$8:$U$883,'2_stopień'!$R$8:$R$883,D83,'2_stopień'!$AA$8:$AA$883,"CKZ Olkusz")</f>
        <v>0</v>
      </c>
      <c r="AL83" s="16">
        <f>SUMIFS('2_stopień'!$V$8:$V$883,'2_stopień'!$R$8:$R$883,D83,'2_stopień'!$AA$8:$AA$883,"CKZ Olkusz")</f>
        <v>0</v>
      </c>
      <c r="AM83" s="16">
        <f>SUMIFS('2_stopień'!$U$8:$U$883,'2_stopień'!$R$8:$R$883,D83,'2_stopień'!$AA$8:$AA$883,"CKZ Wschowa")</f>
        <v>0</v>
      </c>
      <c r="AN83" s="16">
        <f>SUMIFS('2_stopień'!$V$8:$V$883,'2_stopień'!$R$8:$R$883,D83,'2_stopień'!$AA$8:$AA$883,"CKZ Wschowa")</f>
        <v>0</v>
      </c>
      <c r="AO83" s="16">
        <f>SUMIFS('2_stopień'!$U$8:$U$883,'2_stopień'!$R$8:$R$883,D83,'2_stopień'!$AA$8:$AA$883,"CKZ Zielona Góra")</f>
        <v>0</v>
      </c>
      <c r="AP83" s="16">
        <f>SUMIFS('2_stopień'!$V$8:$V$883,'2_stopień'!$R$8:$R$883,D83,'2_stopień'!$AA$8:$AA$883,"CKZ Zielona Góra")</f>
        <v>0</v>
      </c>
      <c r="AQ83" s="16">
        <f>SUMIFS('2_stopień'!$U$8:$U$883,'2_stopień'!$R$8:$R$883,D83,'2_stopień'!$AA$8:$AA$883,"Rzemieślnicza Wałbrzych")</f>
        <v>0</v>
      </c>
      <c r="AR83" s="16">
        <f>SUMIFS('2_stopień'!$V$8:$V$883,'2_stopień'!$R$8:$R$883,D83,'2_stopień'!$AA$8:$AA$883,"Rzemieślnicza Wałbrzych")</f>
        <v>0</v>
      </c>
      <c r="AS83" s="16">
        <f>SUMIFS('2_stopień'!$U$8:$U$883,'2_stopień'!$R$8:$R$883,D83,'2_stopień'!$AA$8:$AA$883,"CKZ Mosina")</f>
        <v>0</v>
      </c>
      <c r="AT83" s="16">
        <f>SUMIFS('2_stopień'!$V$8:$V$883,'2_stopień'!$R$8:$R$883,D83,'2_stopień'!$AA$8:$AA$883,"CKZ Mosina")</f>
        <v>0</v>
      </c>
      <c r="AU83" s="16">
        <f>SUMIFS('2_stopień'!$U$8:$U$883,'2_stopień'!$R$8:$R$883,D83,'2_stopień'!$AA$8:$AA$883,"Cech Opole")</f>
        <v>0</v>
      </c>
      <c r="AV83" s="16">
        <f>SUMIFS('2_stopień'!$V$8:$V$883,'2_stopień'!$R$8:$R$883,D83,'2_stopień'!$AA$8:$AA$883,"Cech Opole")</f>
        <v>0</v>
      </c>
      <c r="AW83" s="16">
        <f>SUMIFS('2_stopień'!$U$8:$U$883,'2_stopień'!$R$8:$R$883,D83,'2_stopień'!$AA$8:$AA$883,"TOYOTA")</f>
        <v>0</v>
      </c>
      <c r="AX83" s="16">
        <f>SUMIFS('2_stopień'!$V$8:$V$883,'2_stopień'!$R$8:$R$883,D83,'2_stopień'!$AA$8:$AA$883,"TOYOTA")</f>
        <v>0</v>
      </c>
      <c r="AY83" s="16">
        <f>SUMIFS('2_stopień'!$U$8:$U$883,'2_stopień'!$R$8:$R$883,D83,'2_stopień'!$AA$8:$AA$883,"CKZ Wrocław")</f>
        <v>0</v>
      </c>
      <c r="AZ83" s="16">
        <f>SUMIFS('2_stopień'!$V$8:$V$883,'2_stopień'!$R$8:$R$883,D83,'2_stopień'!$AA$8:$AA$883,"CKZ Wrocław")</f>
        <v>0</v>
      </c>
      <c r="BA83" s="16">
        <f>SUMIFS('2_stopień'!$U$8:$U$883,'2_stopień'!$R$8:$R$883,D83,'2_stopień'!$AA$8:$AA$883,"CKZ Gliwice")</f>
        <v>0</v>
      </c>
      <c r="BB83" s="16">
        <f>SUMIFS('2_stopień'!$V$8:$V$883,'2_stopień'!$R$8:$R$883,D83,'2_stopień'!$AA$8:$AA$883,"CKZ Gliwice")</f>
        <v>0</v>
      </c>
      <c r="BC83" s="16">
        <f>SUMIFS('2_stopień'!$U$8:$U$883,'2_stopień'!$R$8:$R$883,D83,'2_stopień'!$AA$8:$AA$883,"CKZ Opole")</f>
        <v>0</v>
      </c>
      <c r="BD83" s="16">
        <f>SUMIFS('2_stopień'!$V$8:$V$883,'2_stopień'!$R$8:$R$883,D83,'2_stopień'!$AA$8:$AA$883,"CKZ Opole")</f>
        <v>0</v>
      </c>
      <c r="BE83" s="16">
        <f>SUMIFS('2_stopień'!$U$8:$U$883,'2_stopień'!$R$8:$R$883,D83,'2_stopień'!$AA$8:$AA$883,"CKZ Chojnów")</f>
        <v>0</v>
      </c>
      <c r="BF83" s="16">
        <f>SUMIFS('2_stopień'!$V$8:$V$883,'2_stopień'!$R$8:$R$883,D83,'2_stopień'!$AA$8:$AA$883,"CKZ Chojnów")</f>
        <v>0</v>
      </c>
      <c r="BG83" s="16">
        <f>SUMIFS('2_stopień'!$U$8:$U$883,'2_stopień'!$R$8:$R$883,D83,'2_stopień'!$AA$8:$AA$883,"CKZ Nowy Targ")</f>
        <v>0</v>
      </c>
      <c r="BH83" s="16">
        <f>SUMIFS('2_stopień'!$V$8:$V$883,'2_stopień'!$R$8:$R$883,D83,'2_stopień'!$AA$8:$AA$883,"CKZ Nowy Targ")</f>
        <v>0</v>
      </c>
      <c r="BI83" s="16">
        <f>SUMIFS('2_stopień'!$U$8:$U$883,'2_stopień'!$R$8:$R$883,D83,'2_stopień'!$AA$8:$AA$883,"CKZ Gniezno")</f>
        <v>0</v>
      </c>
      <c r="BJ83" s="16">
        <f>SUMIFS('2_stopień'!$V$8:$V$883,'2_stopień'!$R$8:$R$883,D83,'2_stopień'!$AA$8:$AA$883,"CKZ Gniezno")</f>
        <v>0</v>
      </c>
      <c r="BK83" s="16">
        <f>SUMIFS('2_stopień'!$U$8:$U$883,'2_stopień'!$R$8:$R$883,D83,'2_stopień'!$AA$8:$AA$883,"konsultacje szkoła")</f>
        <v>0</v>
      </c>
      <c r="BL83" s="222">
        <f t="shared" si="4"/>
        <v>0</v>
      </c>
      <c r="BM83" s="219">
        <f t="shared" si="5"/>
        <v>0</v>
      </c>
    </row>
    <row r="84" spans="2:65" hidden="1">
      <c r="B84" s="17" t="s">
        <v>193</v>
      </c>
      <c r="C84" s="18">
        <v>834103</v>
      </c>
      <c r="D84" s="18" t="s">
        <v>165</v>
      </c>
      <c r="E84" s="17" t="s">
        <v>649</v>
      </c>
      <c r="F84" s="360">
        <f>SUMIF('2_stopień'!R$8:R$883,D84,'2_stopień'!U$8:U$885)</f>
        <v>8</v>
      </c>
      <c r="G84" s="16">
        <f>SUMIFS('2_stopień'!$U$8:$U$883,'2_stopień'!$R$8:$R$883,D84,'2_stopień'!$AA$8:$AA$883,"CKZ Bielawa")</f>
        <v>0</v>
      </c>
      <c r="H84" s="16">
        <f>SUMIFS('2_stopień'!$V$8:$V$883,'2_stopień'!$R$8:$R$883,D84,'2_stopień'!$AA$8:$AA$883,"CKZ Bielawa")</f>
        <v>0</v>
      </c>
      <c r="I84" s="16">
        <f>SUMIFS('2_stopień'!$U$8:$U$883,'2_stopień'!$R$8:$R$883,D84,'2_stopień'!$AA$8:$AA$883,"GCKZ Głogów")</f>
        <v>0</v>
      </c>
      <c r="J84" s="16">
        <f>SUMIFS('2_stopień'!$V$8:$V$883,'2_stopień'!$R$8:$R$883,D84,'2_stopień'!$AA$8:$AA$883,"GCKZ Głogów")</f>
        <v>0</v>
      </c>
      <c r="K84" s="16">
        <f>SUMIFS('2_stopień'!$U$8:$U$883,'2_stopień'!$R$8:$R$883,D84,'2_stopień'!$AA$8:$AA$883,"CKZ Jawor")</f>
        <v>0</v>
      </c>
      <c r="L84" s="16">
        <f>SUMIFS('2_stopień'!$V$8:$V$883,'2_stopień'!$R$8:$R$883,D84,'2_stopień'!$AA$8:$AA$883,"CKZ Jawor")</f>
        <v>0</v>
      </c>
      <c r="M84" s="16">
        <f>SUMIFS('2_stopień'!$U$8:$U$883,'2_stopień'!$R$8:$R$883,D84,'2_stopień'!$AA$8:$AA$883,"ZSM Głubczyce")</f>
        <v>0</v>
      </c>
      <c r="N84" s="16">
        <f>SUMIFS('2_stopień'!$V$8:$V$883,'2_stopień'!$R$8:$R$883,D84,'2_stopień'!$AA$8:$AA$883,"ZSM Głubczyce")</f>
        <v>0</v>
      </c>
      <c r="O84" s="16">
        <f>SUMIFS('2_stopień'!$U$8:$U$883,'2_stopień'!$R$8:$R$883,D84,'2_stopień'!$AA$8:$AA$883,"CKZ Kłodzko")</f>
        <v>0</v>
      </c>
      <c r="P84" s="16">
        <f>SUMIFS('2_stopień'!$V$8:$V$883,'2_stopień'!$R$8:$R$883,D84,'2_stopień'!$AA$8:$AA$883,"CKZ Kłodzko")</f>
        <v>0</v>
      </c>
      <c r="Q84" s="16">
        <f>SUMIFS('2_stopień'!$U$8:$U$883,'2_stopień'!$R$8:$R$883,D84,'2_stopień'!$AA$8:$AA$883,"CKZ Legnica")</f>
        <v>0</v>
      </c>
      <c r="R84" s="16">
        <f>SUMIFS('2_stopień'!$V$8:$V$883,'2_stopień'!$R$8:$R$883,D84,'2_stopień'!$AA$8:$AA$883,"CKZ Legnica")</f>
        <v>0</v>
      </c>
      <c r="S84" s="16">
        <f>SUMIFS('2_stopień'!$U$8:$U$883,'2_stopień'!$R$8:$R$883,D84,'2_stopień'!$AA$8:$AA$883,"CKZ Oleśnica")</f>
        <v>0</v>
      </c>
      <c r="T84" s="16">
        <f>SUMIFS('2_stopień'!$V$8:$V$883,'2_stopień'!$R$8:$R$883,D84,'2_stopień'!$AA$8:$AA$883,"CKZ Oleśnica")</f>
        <v>0</v>
      </c>
      <c r="U84" s="16">
        <f>SUMIFS('2_stopień'!$U$8:$U$883,'2_stopień'!$R$8:$R$883,D84,'2_stopień'!$AA$8:$AA$883,"CKZ Świdnica")</f>
        <v>0</v>
      </c>
      <c r="V84" s="16">
        <f>SUMIFS('2_stopień'!$V$8:$V$883,'2_stopień'!$R$8:$R$883,D84,'2_stopień'!$AA$8:$AA$883,"CKZ Świdnica")</f>
        <v>0</v>
      </c>
      <c r="W84" s="16">
        <f>SUMIFS('2_stopień'!$U$8:$U$883,'2_stopień'!$R$8:$R$883,D84,'2_stopień'!$AA$8:$AA$883,"CKZ Wołów")</f>
        <v>0</v>
      </c>
      <c r="X84" s="16">
        <f>SUMIFS('2_stopień'!$V$8:$V$883,'2_stopień'!$R$8:$R$883,D84,'2_stopień'!$AA$8:$AA$883,"CKZ Wołów")</f>
        <v>0</v>
      </c>
      <c r="Y84" s="16">
        <f>SUMIFS('2_stopień'!$U$8:$U$883,'2_stopień'!$R$8:$R$883,D84,'2_stopień'!$AA$8:$AA$883,"CKZ Ziębice")</f>
        <v>0</v>
      </c>
      <c r="Z84" s="16">
        <f>SUMIFS('2_stopień'!$V$8:$V$883,'2_stopień'!$R$8:$R$883,D84,'2_stopień'!$AA$8:$AA$883,"CKZ Ziębice")</f>
        <v>0</v>
      </c>
      <c r="AA84" s="16">
        <f>SUMIFS('2_stopień'!$U$8:$U$883,'2_stopień'!$R$8:$R$883,D84,'2_stopień'!$AA$8:$AA$883,"CKZ Dobrodzień")</f>
        <v>0</v>
      </c>
      <c r="AB84" s="16">
        <f>SUMIFS('2_stopień'!$V$8:$V$883,'2_stopień'!$R$8:$R$883,D84,'2_stopień'!$AA$8:$AA$883,"CKZ Dobrodzień")</f>
        <v>0</v>
      </c>
      <c r="AC84" s="16">
        <f>SUMIFS('2_stopień'!$U$8:$U$883,'2_stopień'!$R$8:$R$883,D84,'2_stopień'!$AA$8:$AA$883,"CKZ Kędzierzyn-Koźle")</f>
        <v>0</v>
      </c>
      <c r="AD84" s="16">
        <f>SUMIFS('2_stopień'!$V$8:$V$883,'2_stopień'!$R$8:$R$883,D84,'2_stopień'!$AA$8:$AA$883,"CKZ Kędzierzyn-Koźle")</f>
        <v>0</v>
      </c>
      <c r="AE84" s="16">
        <f>SUMIFS('2_stopień'!$U$8:$U$883,'2_stopień'!$R$8:$R$883,D84,'2_stopień'!$AA$8:$AA$883,"CKZ Dębica")</f>
        <v>0</v>
      </c>
      <c r="AF84" s="16">
        <f>SUMIFS('2_stopień'!$V$8:$V$883,'2_stopień'!$R$8:$R$883,D84,'2_stopień'!$AA$8:$AA$883,"CKZ Dębica")</f>
        <v>0</v>
      </c>
      <c r="AG84" s="16">
        <f>SUMIFS('2_stopień'!$U$8:$U$883,'2_stopień'!$R$8:$R$883,D84,'2_stopień'!$AA$8:$AA$883,"ZSET Rakowice Wielkie")</f>
        <v>0</v>
      </c>
      <c r="AH84" s="16">
        <f>SUMIFS('2_stopień'!$V$8:$V$883,'2_stopień'!$R$8:$R$883,D84,'2_stopień'!$AA$8:$AA$883,"ZSET Rakowice Wielkie")</f>
        <v>0</v>
      </c>
      <c r="AI84" s="16">
        <f>SUMIFS('2_stopień'!$U$8:$U$883,'2_stopień'!$R$8:$R$883,D84,'2_stopień'!$AA$8:$AA$883,"CKZ Krotoszyn")</f>
        <v>0</v>
      </c>
      <c r="AJ84" s="16">
        <f>SUMIFS('2_stopień'!$V$8:$V$883,'2_stopień'!$R$8:$R$883,D84,'2_stopień'!$AA$8:$AA$883,"CKZ Krotoszyn")</f>
        <v>0</v>
      </c>
      <c r="AK84" s="16">
        <f>SUMIFS('2_stopień'!$U$8:$U$883,'2_stopień'!$R$8:$R$883,D84,'2_stopień'!$AA$8:$AA$883,"CKZ Olkusz")</f>
        <v>0</v>
      </c>
      <c r="AL84" s="16">
        <f>SUMIFS('2_stopień'!$V$8:$V$883,'2_stopień'!$R$8:$R$883,D84,'2_stopień'!$AA$8:$AA$883,"CKZ Olkusz")</f>
        <v>0</v>
      </c>
      <c r="AM84" s="16">
        <f>SUMIFS('2_stopień'!$U$8:$U$883,'2_stopień'!$R$8:$R$883,D84,'2_stopień'!$AA$8:$AA$883,"CKZ Wschowa")</f>
        <v>8</v>
      </c>
      <c r="AN84" s="16">
        <f>SUMIFS('2_stopień'!$V$8:$V$883,'2_stopień'!$R$8:$R$883,D84,'2_stopień'!$AA$8:$AA$883,"CKZ Wschowa")</f>
        <v>0</v>
      </c>
      <c r="AO84" s="16">
        <f>SUMIFS('2_stopień'!$U$8:$U$883,'2_stopień'!$R$8:$R$883,D84,'2_stopień'!$AA$8:$AA$883,"CKZ Zielona Góra")</f>
        <v>0</v>
      </c>
      <c r="AP84" s="16">
        <f>SUMIFS('2_stopień'!$V$8:$V$883,'2_stopień'!$R$8:$R$883,D84,'2_stopień'!$AA$8:$AA$883,"CKZ Zielona Góra")</f>
        <v>0</v>
      </c>
      <c r="AQ84" s="16">
        <f>SUMIFS('2_stopień'!$U$8:$U$883,'2_stopień'!$R$8:$R$883,D84,'2_stopień'!$AA$8:$AA$883,"Rzemieślnicza Wałbrzych")</f>
        <v>0</v>
      </c>
      <c r="AR84" s="16">
        <f>SUMIFS('2_stopień'!$V$8:$V$883,'2_stopień'!$R$8:$R$883,D84,'2_stopień'!$AA$8:$AA$883,"Rzemieślnicza Wałbrzych")</f>
        <v>0</v>
      </c>
      <c r="AS84" s="16">
        <f>SUMIFS('2_stopień'!$U$8:$U$883,'2_stopień'!$R$8:$R$883,D84,'2_stopień'!$AA$8:$AA$883,"CKZ Mosina")</f>
        <v>0</v>
      </c>
      <c r="AT84" s="16">
        <f>SUMIFS('2_stopień'!$V$8:$V$883,'2_stopień'!$R$8:$R$883,D84,'2_stopień'!$AA$8:$AA$883,"CKZ Mosina")</f>
        <v>0</v>
      </c>
      <c r="AU84" s="16">
        <f>SUMIFS('2_stopień'!$U$8:$U$883,'2_stopień'!$R$8:$R$883,D84,'2_stopień'!$AA$8:$AA$883,"Cech Opole")</f>
        <v>0</v>
      </c>
      <c r="AV84" s="16">
        <f>SUMIFS('2_stopień'!$V$8:$V$883,'2_stopień'!$R$8:$R$883,D84,'2_stopień'!$AA$8:$AA$883,"Cech Opole")</f>
        <v>0</v>
      </c>
      <c r="AW84" s="16">
        <f>SUMIFS('2_stopień'!$U$8:$U$883,'2_stopień'!$R$8:$R$883,D84,'2_stopień'!$AA$8:$AA$883,"TOYOTA")</f>
        <v>0</v>
      </c>
      <c r="AX84" s="16">
        <f>SUMIFS('2_stopień'!$V$8:$V$883,'2_stopień'!$R$8:$R$883,D84,'2_stopień'!$AA$8:$AA$883,"TOYOTA")</f>
        <v>0</v>
      </c>
      <c r="AY84" s="16">
        <f>SUMIFS('2_stopień'!$U$8:$U$883,'2_stopień'!$R$8:$R$883,D84,'2_stopień'!$AA$8:$AA$883,"CKZ Wrocław")</f>
        <v>0</v>
      </c>
      <c r="AZ84" s="16">
        <f>SUMIFS('2_stopień'!$V$8:$V$883,'2_stopień'!$R$8:$R$883,D84,'2_stopień'!$AA$8:$AA$883,"CKZ Wrocław")</f>
        <v>0</v>
      </c>
      <c r="BA84" s="16">
        <f>SUMIFS('2_stopień'!$U$8:$U$883,'2_stopień'!$R$8:$R$883,D84,'2_stopień'!$AA$8:$AA$883,"CKZ Gliwice")</f>
        <v>0</v>
      </c>
      <c r="BB84" s="16">
        <f>SUMIFS('2_stopień'!$V$8:$V$883,'2_stopień'!$R$8:$R$883,D84,'2_stopień'!$AA$8:$AA$883,"CKZ Gliwice")</f>
        <v>0</v>
      </c>
      <c r="BC84" s="16">
        <f>SUMIFS('2_stopień'!$U$8:$U$883,'2_stopień'!$R$8:$R$883,D84,'2_stopień'!$AA$8:$AA$883,"CKZ Opole")</f>
        <v>0</v>
      </c>
      <c r="BD84" s="16">
        <f>SUMIFS('2_stopień'!$V$8:$V$883,'2_stopień'!$R$8:$R$883,D84,'2_stopień'!$AA$8:$AA$883,"CKZ Opole")</f>
        <v>0</v>
      </c>
      <c r="BE84" s="16">
        <f>SUMIFS('2_stopień'!$U$8:$U$883,'2_stopień'!$R$8:$R$883,D84,'2_stopień'!$AA$8:$AA$883,"CKZ Chojnów")</f>
        <v>0</v>
      </c>
      <c r="BF84" s="16">
        <f>SUMIFS('2_stopień'!$V$8:$V$883,'2_stopień'!$R$8:$R$883,D84,'2_stopień'!$AA$8:$AA$883,"CKZ Chojnów")</f>
        <v>0</v>
      </c>
      <c r="BG84" s="16">
        <f>SUMIFS('2_stopień'!$U$8:$U$883,'2_stopień'!$R$8:$R$883,D84,'2_stopień'!$AA$8:$AA$883,"CKZ Nowy Targ")</f>
        <v>0</v>
      </c>
      <c r="BH84" s="16">
        <f>SUMIFS('2_stopień'!$V$8:$V$883,'2_stopień'!$R$8:$R$883,D84,'2_stopień'!$AA$8:$AA$883,"CKZ Nowy Targ")</f>
        <v>0</v>
      </c>
      <c r="BI84" s="16">
        <f>SUMIFS('2_stopień'!$U$8:$U$883,'2_stopień'!$R$8:$R$883,D84,'2_stopień'!$AA$8:$AA$883,"CKZ Gniezno")</f>
        <v>0</v>
      </c>
      <c r="BJ84" s="16">
        <f>SUMIFS('2_stopień'!$V$8:$V$883,'2_stopień'!$R$8:$R$883,D84,'2_stopień'!$AA$8:$AA$883,"CKZ Gniezno")</f>
        <v>0</v>
      </c>
      <c r="BK84" s="16">
        <f>SUMIFS('2_stopień'!$U$8:$U$883,'2_stopień'!$R$8:$R$883,D84,'2_stopień'!$AA$8:$AA$883,"konsultacje szkoła")</f>
        <v>0</v>
      </c>
      <c r="BL84" s="222">
        <f t="shared" si="4"/>
        <v>8</v>
      </c>
      <c r="BM84" s="219">
        <f t="shared" si="5"/>
        <v>0</v>
      </c>
    </row>
    <row r="85" spans="2:65" hidden="1">
      <c r="B85" s="17" t="s">
        <v>539</v>
      </c>
      <c r="C85" s="18">
        <v>612302</v>
      </c>
      <c r="D85" s="18" t="s">
        <v>1033</v>
      </c>
      <c r="E85" s="17" t="s">
        <v>648</v>
      </c>
      <c r="F85" s="360">
        <f>SUMIF('2_stopień'!R$8:R$883,D85,'2_stopień'!U$8:U$885)</f>
        <v>0</v>
      </c>
      <c r="G85" s="16">
        <f>SUMIFS('2_stopień'!$U$8:$U$883,'2_stopień'!$R$8:$R$883,D85,'2_stopień'!$AA$8:$AA$883,"CKZ Bielawa")</f>
        <v>0</v>
      </c>
      <c r="H85" s="16">
        <f>SUMIFS('2_stopień'!$V$8:$V$883,'2_stopień'!$R$8:$R$883,D85,'2_stopień'!$AA$8:$AA$883,"CKZ Bielawa")</f>
        <v>0</v>
      </c>
      <c r="I85" s="16">
        <f>SUMIFS('2_stopień'!$U$8:$U$883,'2_stopień'!$R$8:$R$883,D85,'2_stopień'!$AA$8:$AA$883,"GCKZ Głogów")</f>
        <v>0</v>
      </c>
      <c r="J85" s="16">
        <f>SUMIFS('2_stopień'!$V$8:$V$883,'2_stopień'!$R$8:$R$883,D85,'2_stopień'!$AA$8:$AA$883,"GCKZ Głogów")</f>
        <v>0</v>
      </c>
      <c r="K85" s="16">
        <f>SUMIFS('2_stopień'!$U$8:$U$883,'2_stopień'!$R$8:$R$883,D85,'2_stopień'!$AA$8:$AA$883,"CKZ Jawor")</f>
        <v>0</v>
      </c>
      <c r="L85" s="16">
        <f>SUMIFS('2_stopień'!$V$8:$V$883,'2_stopień'!$R$8:$R$883,D85,'2_stopień'!$AA$8:$AA$883,"CKZ Jawor")</f>
        <v>0</v>
      </c>
      <c r="M85" s="16">
        <f>SUMIFS('2_stopień'!$U$8:$U$883,'2_stopień'!$R$8:$R$883,D85,'2_stopień'!$AA$8:$AA$883,"ZSM Głubczyce")</f>
        <v>0</v>
      </c>
      <c r="N85" s="16">
        <f>SUMIFS('2_stopień'!$V$8:$V$883,'2_stopień'!$R$8:$R$883,D85,'2_stopień'!$AA$8:$AA$883,"ZSM Głubczyce")</f>
        <v>0</v>
      </c>
      <c r="O85" s="16">
        <f>SUMIFS('2_stopień'!$U$8:$U$883,'2_stopień'!$R$8:$R$883,D85,'2_stopień'!$AA$8:$AA$883,"CKZ Kłodzko")</f>
        <v>0</v>
      </c>
      <c r="P85" s="16">
        <f>SUMIFS('2_stopień'!$V$8:$V$883,'2_stopień'!$R$8:$R$883,D85,'2_stopień'!$AA$8:$AA$883,"CKZ Kłodzko")</f>
        <v>0</v>
      </c>
      <c r="Q85" s="16">
        <f>SUMIFS('2_stopień'!$U$8:$U$883,'2_stopień'!$R$8:$R$883,D85,'2_stopień'!$AA$8:$AA$883,"CKZ Legnica")</f>
        <v>0</v>
      </c>
      <c r="R85" s="16">
        <f>SUMIFS('2_stopień'!$V$8:$V$883,'2_stopień'!$R$8:$R$883,D85,'2_stopień'!$AA$8:$AA$883,"CKZ Legnica")</f>
        <v>0</v>
      </c>
      <c r="S85" s="16">
        <f>SUMIFS('2_stopień'!$U$8:$U$883,'2_stopień'!$R$8:$R$883,D85,'2_stopień'!$AA$8:$AA$883,"CKZ Oleśnica")</f>
        <v>0</v>
      </c>
      <c r="T85" s="16">
        <f>SUMIFS('2_stopień'!$V$8:$V$883,'2_stopień'!$R$8:$R$883,D85,'2_stopień'!$AA$8:$AA$883,"CKZ Oleśnica")</f>
        <v>0</v>
      </c>
      <c r="U85" s="16">
        <f>SUMIFS('2_stopień'!$U$8:$U$883,'2_stopień'!$R$8:$R$883,D85,'2_stopień'!$AA$8:$AA$883,"CKZ Świdnica")</f>
        <v>0</v>
      </c>
      <c r="V85" s="16">
        <f>SUMIFS('2_stopień'!$V$8:$V$883,'2_stopień'!$R$8:$R$883,D85,'2_stopień'!$AA$8:$AA$883,"CKZ Świdnica")</f>
        <v>0</v>
      </c>
      <c r="W85" s="16">
        <f>SUMIFS('2_stopień'!$U$8:$U$883,'2_stopień'!$R$8:$R$883,D85,'2_stopień'!$AA$8:$AA$883,"CKZ Wołów")</f>
        <v>0</v>
      </c>
      <c r="X85" s="16">
        <f>SUMIFS('2_stopień'!$V$8:$V$883,'2_stopień'!$R$8:$R$883,D85,'2_stopień'!$AA$8:$AA$883,"CKZ Wołów")</f>
        <v>0</v>
      </c>
      <c r="Y85" s="16">
        <f>SUMIFS('2_stopień'!$U$8:$U$883,'2_stopień'!$R$8:$R$883,D85,'2_stopień'!$AA$8:$AA$883,"CKZ Ziębice")</f>
        <v>0</v>
      </c>
      <c r="Z85" s="16">
        <f>SUMIFS('2_stopień'!$V$8:$V$883,'2_stopień'!$R$8:$R$883,D85,'2_stopień'!$AA$8:$AA$883,"CKZ Ziębice")</f>
        <v>0</v>
      </c>
      <c r="AA85" s="16">
        <f>SUMIFS('2_stopień'!$U$8:$U$883,'2_stopień'!$R$8:$R$883,D85,'2_stopień'!$AA$8:$AA$883,"CKZ Dobrodzień")</f>
        <v>0</v>
      </c>
      <c r="AB85" s="16">
        <f>SUMIFS('2_stopień'!$V$8:$V$883,'2_stopień'!$R$8:$R$883,D85,'2_stopień'!$AA$8:$AA$883,"CKZ Dobrodzień")</f>
        <v>0</v>
      </c>
      <c r="AC85" s="16">
        <f>SUMIFS('2_stopień'!$U$8:$U$883,'2_stopień'!$R$8:$R$883,D85,'2_stopień'!$AA$8:$AA$883,"CKZ Kędzierzyn-Koźle")</f>
        <v>0</v>
      </c>
      <c r="AD85" s="16">
        <f>SUMIFS('2_stopień'!$V$8:$V$883,'2_stopień'!$R$8:$R$883,D85,'2_stopień'!$AA$8:$AA$883,"CKZ Kędzierzyn-Koźle")</f>
        <v>0</v>
      </c>
      <c r="AE85" s="16">
        <f>SUMIFS('2_stopień'!$U$8:$U$883,'2_stopień'!$R$8:$R$883,D85,'2_stopień'!$AA$8:$AA$883,"CKZ Dębica")</f>
        <v>0</v>
      </c>
      <c r="AF85" s="16">
        <f>SUMIFS('2_stopień'!$V$8:$V$883,'2_stopień'!$R$8:$R$883,D85,'2_stopień'!$AA$8:$AA$883,"CKZ Dębica")</f>
        <v>0</v>
      </c>
      <c r="AG85" s="16">
        <f>SUMIFS('2_stopień'!$U$8:$U$883,'2_stopień'!$R$8:$R$883,D85,'2_stopień'!$AA$8:$AA$883,"ZSET Rakowice Wielkie")</f>
        <v>0</v>
      </c>
      <c r="AH85" s="16">
        <f>SUMIFS('2_stopień'!$V$8:$V$883,'2_stopień'!$R$8:$R$883,D85,'2_stopień'!$AA$8:$AA$883,"ZSET Rakowice Wielkie")</f>
        <v>0</v>
      </c>
      <c r="AI85" s="16">
        <f>SUMIFS('2_stopień'!$U$8:$U$883,'2_stopień'!$R$8:$R$883,D85,'2_stopień'!$AA$8:$AA$883,"CKZ Krotoszyn")</f>
        <v>0</v>
      </c>
      <c r="AJ85" s="16">
        <f>SUMIFS('2_stopień'!$V$8:$V$883,'2_stopień'!$R$8:$R$883,D85,'2_stopień'!$AA$8:$AA$883,"CKZ Krotoszyn")</f>
        <v>0</v>
      </c>
      <c r="AK85" s="16">
        <f>SUMIFS('2_stopień'!$U$8:$U$883,'2_stopień'!$R$8:$R$883,D85,'2_stopień'!$AA$8:$AA$883,"CKZ Olkusz")</f>
        <v>0</v>
      </c>
      <c r="AL85" s="16">
        <f>SUMIFS('2_stopień'!$V$8:$V$883,'2_stopień'!$R$8:$R$883,D85,'2_stopień'!$AA$8:$AA$883,"CKZ Olkusz")</f>
        <v>0</v>
      </c>
      <c r="AM85" s="16">
        <f>SUMIFS('2_stopień'!$U$8:$U$883,'2_stopień'!$R$8:$R$883,D85,'2_stopień'!$AA$8:$AA$883,"CKZ Wschowa")</f>
        <v>0</v>
      </c>
      <c r="AN85" s="16">
        <f>SUMIFS('2_stopień'!$V$8:$V$883,'2_stopień'!$R$8:$R$883,D85,'2_stopień'!$AA$8:$AA$883,"CKZ Wschowa")</f>
        <v>0</v>
      </c>
      <c r="AO85" s="16">
        <f>SUMIFS('2_stopień'!$U$8:$U$883,'2_stopień'!$R$8:$R$883,D85,'2_stopień'!$AA$8:$AA$883,"CKZ Zielona Góra")</f>
        <v>0</v>
      </c>
      <c r="AP85" s="16">
        <f>SUMIFS('2_stopień'!$V$8:$V$883,'2_stopień'!$R$8:$R$883,D85,'2_stopień'!$AA$8:$AA$883,"CKZ Zielona Góra")</f>
        <v>0</v>
      </c>
      <c r="AQ85" s="16">
        <f>SUMIFS('2_stopień'!$U$8:$U$883,'2_stopień'!$R$8:$R$883,D85,'2_stopień'!$AA$8:$AA$883,"Rzemieślnicza Wałbrzych")</f>
        <v>0</v>
      </c>
      <c r="AR85" s="16">
        <f>SUMIFS('2_stopień'!$V$8:$V$883,'2_stopień'!$R$8:$R$883,D85,'2_stopień'!$AA$8:$AA$883,"Rzemieślnicza Wałbrzych")</f>
        <v>0</v>
      </c>
      <c r="AS85" s="16">
        <f>SUMIFS('2_stopień'!$U$8:$U$883,'2_stopień'!$R$8:$R$883,D85,'2_stopień'!$AA$8:$AA$883,"CKZ Mosina")</f>
        <v>0</v>
      </c>
      <c r="AT85" s="16">
        <f>SUMIFS('2_stopień'!$V$8:$V$883,'2_stopień'!$R$8:$R$883,D85,'2_stopień'!$AA$8:$AA$883,"CKZ Mosina")</f>
        <v>0</v>
      </c>
      <c r="AU85" s="16">
        <f>SUMIFS('2_stopień'!$U$8:$U$883,'2_stopień'!$R$8:$R$883,D85,'2_stopień'!$AA$8:$AA$883,"Cech Opole")</f>
        <v>0</v>
      </c>
      <c r="AV85" s="16">
        <f>SUMIFS('2_stopień'!$V$8:$V$883,'2_stopień'!$R$8:$R$883,D85,'2_stopień'!$AA$8:$AA$883,"Cech Opole")</f>
        <v>0</v>
      </c>
      <c r="AW85" s="16">
        <f>SUMIFS('2_stopień'!$U$8:$U$883,'2_stopień'!$R$8:$R$883,D85,'2_stopień'!$AA$8:$AA$883,"TOYOTA")</f>
        <v>0</v>
      </c>
      <c r="AX85" s="16">
        <f>SUMIFS('2_stopień'!$V$8:$V$883,'2_stopień'!$R$8:$R$883,D85,'2_stopień'!$AA$8:$AA$883,"TOYOTA")</f>
        <v>0</v>
      </c>
      <c r="AY85" s="16">
        <f>SUMIFS('2_stopień'!$U$8:$U$883,'2_stopień'!$R$8:$R$883,D85,'2_stopień'!$AA$8:$AA$883,"CKZ Wrocław")</f>
        <v>0</v>
      </c>
      <c r="AZ85" s="16">
        <f>SUMIFS('2_stopień'!$V$8:$V$883,'2_stopień'!$R$8:$R$883,D85,'2_stopień'!$AA$8:$AA$883,"CKZ Wrocław")</f>
        <v>0</v>
      </c>
      <c r="BA85" s="16">
        <f>SUMIFS('2_stopień'!$U$8:$U$883,'2_stopień'!$R$8:$R$883,D85,'2_stopień'!$AA$8:$AA$883,"CKZ Gliwice")</f>
        <v>0</v>
      </c>
      <c r="BB85" s="16">
        <f>SUMIFS('2_stopień'!$V$8:$V$883,'2_stopień'!$R$8:$R$883,D85,'2_stopień'!$AA$8:$AA$883,"CKZ Gliwice")</f>
        <v>0</v>
      </c>
      <c r="BC85" s="16">
        <f>SUMIFS('2_stopień'!$U$8:$U$883,'2_stopień'!$R$8:$R$883,D85,'2_stopień'!$AA$8:$AA$883,"CKZ Opole")</f>
        <v>0</v>
      </c>
      <c r="BD85" s="16">
        <f>SUMIFS('2_stopień'!$V$8:$V$883,'2_stopień'!$R$8:$R$883,D85,'2_stopień'!$AA$8:$AA$883,"CKZ Opole")</f>
        <v>0</v>
      </c>
      <c r="BE85" s="16">
        <f>SUMIFS('2_stopień'!$U$8:$U$883,'2_stopień'!$R$8:$R$883,D85,'2_stopień'!$AA$8:$AA$883,"CKZ Chojnów")</f>
        <v>0</v>
      </c>
      <c r="BF85" s="16">
        <f>SUMIFS('2_stopień'!$V$8:$V$883,'2_stopień'!$R$8:$R$883,D85,'2_stopień'!$AA$8:$AA$883,"CKZ Chojnów")</f>
        <v>0</v>
      </c>
      <c r="BG85" s="16">
        <f>SUMIFS('2_stopień'!$U$8:$U$883,'2_stopień'!$R$8:$R$883,D85,'2_stopień'!$AA$8:$AA$883,"CKZ Nowy Targ")</f>
        <v>0</v>
      </c>
      <c r="BH85" s="16">
        <f>SUMIFS('2_stopień'!$V$8:$V$883,'2_stopień'!$R$8:$R$883,D85,'2_stopień'!$AA$8:$AA$883,"CKZ Nowy Targ")</f>
        <v>0</v>
      </c>
      <c r="BI85" s="16">
        <f>SUMIFS('2_stopień'!$U$8:$U$883,'2_stopień'!$R$8:$R$883,D85,'2_stopień'!$AA$8:$AA$883,"CKZ Gniezno")</f>
        <v>0</v>
      </c>
      <c r="BJ85" s="16">
        <f>SUMIFS('2_stopień'!$V$8:$V$883,'2_stopień'!$R$8:$R$883,D85,'2_stopień'!$AA$8:$AA$883,"CKZ Gniezno")</f>
        <v>0</v>
      </c>
      <c r="BK85" s="16">
        <f>SUMIFS('2_stopień'!$U$8:$U$883,'2_stopień'!$R$8:$R$883,D85,'2_stopień'!$AA$8:$AA$883,"konsultacje szkoła")</f>
        <v>0</v>
      </c>
      <c r="BL85" s="222">
        <f t="shared" si="4"/>
        <v>0</v>
      </c>
      <c r="BM85" s="219">
        <f t="shared" si="5"/>
        <v>0</v>
      </c>
    </row>
    <row r="86" spans="2:65" hidden="1">
      <c r="B86" s="17" t="s">
        <v>196</v>
      </c>
      <c r="C86" s="18">
        <v>613003</v>
      </c>
      <c r="D86" s="18" t="s">
        <v>456</v>
      </c>
      <c r="E86" s="17" t="s">
        <v>647</v>
      </c>
      <c r="F86" s="360">
        <f>SUMIF('2_stopień'!R$8:R$883,D86,'2_stopień'!U$8:U$885)</f>
        <v>22</v>
      </c>
      <c r="G86" s="16">
        <f>SUMIFS('2_stopień'!$U$8:$U$883,'2_stopień'!$R$8:$R$883,D86,'2_stopień'!$AA$8:$AA$883,"CKZ Bielawa")</f>
        <v>0</v>
      </c>
      <c r="H86" s="16">
        <f>SUMIFS('2_stopień'!$V$8:$V$883,'2_stopień'!$R$8:$R$883,D86,'2_stopień'!$AA$8:$AA$883,"CKZ Bielawa")</f>
        <v>0</v>
      </c>
      <c r="I86" s="16">
        <f>SUMIFS('2_stopień'!$U$8:$U$883,'2_stopień'!$R$8:$R$883,D86,'2_stopień'!$AA$8:$AA$883,"GCKZ Głogów")</f>
        <v>0</v>
      </c>
      <c r="J86" s="16">
        <f>SUMIFS('2_stopień'!$V$8:$V$883,'2_stopień'!$R$8:$R$883,D86,'2_stopień'!$AA$8:$AA$883,"GCKZ Głogów")</f>
        <v>0</v>
      </c>
      <c r="K86" s="16">
        <f>SUMIFS('2_stopień'!$U$8:$U$883,'2_stopień'!$R$8:$R$883,D86,'2_stopień'!$AA$8:$AA$883,"CKZ Jawor")</f>
        <v>0</v>
      </c>
      <c r="L86" s="16">
        <f>SUMIFS('2_stopień'!$V$8:$V$883,'2_stopień'!$R$8:$R$883,D86,'2_stopień'!$AA$8:$AA$883,"CKZ Jawor")</f>
        <v>0</v>
      </c>
      <c r="M86" s="16">
        <f>SUMIFS('2_stopień'!$U$8:$U$883,'2_stopień'!$R$8:$R$883,D86,'2_stopień'!$AA$8:$AA$883,"ZSM Głubczyce")</f>
        <v>0</v>
      </c>
      <c r="N86" s="16">
        <f>SUMIFS('2_stopień'!$V$8:$V$883,'2_stopień'!$R$8:$R$883,D86,'2_stopień'!$AA$8:$AA$883,"ZSM Głubczyce")</f>
        <v>0</v>
      </c>
      <c r="O86" s="16">
        <f>SUMIFS('2_stopień'!$U$8:$U$883,'2_stopień'!$R$8:$R$883,D86,'2_stopień'!$AA$8:$AA$883,"CKZ Kłodzko")</f>
        <v>0</v>
      </c>
      <c r="P86" s="16">
        <f>SUMIFS('2_stopień'!$V$8:$V$883,'2_stopień'!$R$8:$R$883,D86,'2_stopień'!$AA$8:$AA$883,"CKZ Kłodzko")</f>
        <v>0</v>
      </c>
      <c r="Q86" s="16">
        <f>SUMIFS('2_stopień'!$U$8:$U$883,'2_stopień'!$R$8:$R$883,D86,'2_stopień'!$AA$8:$AA$883,"CKZ Legnica")</f>
        <v>0</v>
      </c>
      <c r="R86" s="16">
        <f>SUMIFS('2_stopień'!$V$8:$V$883,'2_stopień'!$R$8:$R$883,D86,'2_stopień'!$AA$8:$AA$883,"CKZ Legnica")</f>
        <v>0</v>
      </c>
      <c r="S86" s="16">
        <f>SUMIFS('2_stopień'!$U$8:$U$883,'2_stopień'!$R$8:$R$883,D86,'2_stopień'!$AA$8:$AA$883,"CKZ Oleśnica")</f>
        <v>0</v>
      </c>
      <c r="T86" s="16">
        <f>SUMIFS('2_stopień'!$V$8:$V$883,'2_stopień'!$R$8:$R$883,D86,'2_stopień'!$AA$8:$AA$883,"CKZ Oleśnica")</f>
        <v>0</v>
      </c>
      <c r="U86" s="16">
        <f>SUMIFS('2_stopień'!$U$8:$U$883,'2_stopień'!$R$8:$R$883,D86,'2_stopień'!$AA$8:$AA$883,"CKZ Świdnica")</f>
        <v>0</v>
      </c>
      <c r="V86" s="16">
        <f>SUMIFS('2_stopień'!$V$8:$V$883,'2_stopień'!$R$8:$R$883,D86,'2_stopień'!$AA$8:$AA$883,"CKZ Świdnica")</f>
        <v>0</v>
      </c>
      <c r="W86" s="16">
        <f>SUMIFS('2_stopień'!$U$8:$U$883,'2_stopień'!$R$8:$R$883,D86,'2_stopień'!$AA$8:$AA$883,"CKZ Wołów")</f>
        <v>0</v>
      </c>
      <c r="X86" s="16">
        <f>SUMIFS('2_stopień'!$V$8:$V$883,'2_stopień'!$R$8:$R$883,D86,'2_stopień'!$AA$8:$AA$883,"CKZ Wołów")</f>
        <v>0</v>
      </c>
      <c r="Y86" s="16">
        <f>SUMIFS('2_stopień'!$U$8:$U$883,'2_stopień'!$R$8:$R$883,D86,'2_stopień'!$AA$8:$AA$883,"CKZ Ziębice")</f>
        <v>0</v>
      </c>
      <c r="Z86" s="16">
        <f>SUMIFS('2_stopień'!$V$8:$V$883,'2_stopień'!$R$8:$R$883,D86,'2_stopień'!$AA$8:$AA$883,"CKZ Ziębice")</f>
        <v>0</v>
      </c>
      <c r="AA86" s="16">
        <f>SUMIFS('2_stopień'!$U$8:$U$883,'2_stopień'!$R$8:$R$883,D86,'2_stopień'!$AA$8:$AA$883,"CKZ Dobrodzień")</f>
        <v>0</v>
      </c>
      <c r="AB86" s="16">
        <f>SUMIFS('2_stopień'!$V$8:$V$883,'2_stopień'!$R$8:$R$883,D86,'2_stopień'!$AA$8:$AA$883,"CKZ Dobrodzień")</f>
        <v>0</v>
      </c>
      <c r="AC86" s="16">
        <f>SUMIFS('2_stopień'!$U$8:$U$883,'2_stopień'!$R$8:$R$883,D86,'2_stopień'!$AA$8:$AA$883,"CKZ Kędzierzyn-Koźle")</f>
        <v>0</v>
      </c>
      <c r="AD86" s="16">
        <f>SUMIFS('2_stopień'!$V$8:$V$883,'2_stopień'!$R$8:$R$883,D86,'2_stopień'!$AA$8:$AA$883,"CKZ Kędzierzyn-Koźle")</f>
        <v>0</v>
      </c>
      <c r="AE86" s="16">
        <f>SUMIFS('2_stopień'!$U$8:$U$883,'2_stopień'!$R$8:$R$883,D86,'2_stopień'!$AA$8:$AA$883,"CKZ Dębica")</f>
        <v>0</v>
      </c>
      <c r="AF86" s="16">
        <f>SUMIFS('2_stopień'!$V$8:$V$883,'2_stopień'!$R$8:$R$883,D86,'2_stopień'!$AA$8:$AA$883,"CKZ Dębica")</f>
        <v>0</v>
      </c>
      <c r="AG86" s="16">
        <f>SUMIFS('2_stopień'!$U$8:$U$883,'2_stopień'!$R$8:$R$883,D86,'2_stopień'!$AA$8:$AA$883,"ZSET Rakowice Wielkie")</f>
        <v>0</v>
      </c>
      <c r="AH86" s="16">
        <f>SUMIFS('2_stopień'!$V$8:$V$883,'2_stopień'!$R$8:$R$883,D86,'2_stopień'!$AA$8:$AA$883,"ZSET Rakowice Wielkie")</f>
        <v>0</v>
      </c>
      <c r="AI86" s="16">
        <f>SUMIFS('2_stopień'!$U$8:$U$883,'2_stopień'!$R$8:$R$883,D86,'2_stopień'!$AA$8:$AA$883,"CKZ Krotoszyn")</f>
        <v>8</v>
      </c>
      <c r="AJ86" s="16">
        <f>SUMIFS('2_stopień'!$V$8:$V$883,'2_stopień'!$R$8:$R$883,D86,'2_stopień'!$AA$8:$AA$883,"CKZ Krotoszyn")</f>
        <v>0</v>
      </c>
      <c r="AK86" s="16">
        <f>SUMIFS('2_stopień'!$U$8:$U$883,'2_stopień'!$R$8:$R$883,D86,'2_stopień'!$AA$8:$AA$883,"CKZ Olkusz")</f>
        <v>0</v>
      </c>
      <c r="AL86" s="16">
        <f>SUMIFS('2_stopień'!$V$8:$V$883,'2_stopień'!$R$8:$R$883,D86,'2_stopień'!$AA$8:$AA$883,"CKZ Olkusz")</f>
        <v>0</v>
      </c>
      <c r="AM86" s="16">
        <f>SUMIFS('2_stopień'!$U$8:$U$883,'2_stopień'!$R$8:$R$883,D86,'2_stopień'!$AA$8:$AA$883,"CKZ Wschowa")</f>
        <v>14</v>
      </c>
      <c r="AN86" s="16">
        <f>SUMIFS('2_stopień'!$V$8:$V$883,'2_stopień'!$R$8:$R$883,D86,'2_stopień'!$AA$8:$AA$883,"CKZ Wschowa")</f>
        <v>2</v>
      </c>
      <c r="AO86" s="16">
        <f>SUMIFS('2_stopień'!$U$8:$U$883,'2_stopień'!$R$8:$R$883,D86,'2_stopień'!$AA$8:$AA$883,"CKZ Zielona Góra")</f>
        <v>0</v>
      </c>
      <c r="AP86" s="16">
        <f>SUMIFS('2_stopień'!$V$8:$V$883,'2_stopień'!$R$8:$R$883,D86,'2_stopień'!$AA$8:$AA$883,"CKZ Zielona Góra")</f>
        <v>0</v>
      </c>
      <c r="AQ86" s="16">
        <f>SUMIFS('2_stopień'!$U$8:$U$883,'2_stopień'!$R$8:$R$883,D86,'2_stopień'!$AA$8:$AA$883,"Rzemieślnicza Wałbrzych")</f>
        <v>0</v>
      </c>
      <c r="AR86" s="16">
        <f>SUMIFS('2_stopień'!$V$8:$V$883,'2_stopień'!$R$8:$R$883,D86,'2_stopień'!$AA$8:$AA$883,"Rzemieślnicza Wałbrzych")</f>
        <v>0</v>
      </c>
      <c r="AS86" s="16">
        <f>SUMIFS('2_stopień'!$U$8:$U$883,'2_stopień'!$R$8:$R$883,D86,'2_stopień'!$AA$8:$AA$883,"CKZ Mosina")</f>
        <v>0</v>
      </c>
      <c r="AT86" s="16">
        <f>SUMIFS('2_stopień'!$V$8:$V$883,'2_stopień'!$R$8:$R$883,D86,'2_stopień'!$AA$8:$AA$883,"CKZ Mosina")</f>
        <v>0</v>
      </c>
      <c r="AU86" s="16">
        <f>SUMIFS('2_stopień'!$U$8:$U$883,'2_stopień'!$R$8:$R$883,D86,'2_stopień'!$AA$8:$AA$883,"Cech Opole")</f>
        <v>0</v>
      </c>
      <c r="AV86" s="16">
        <f>SUMIFS('2_stopień'!$V$8:$V$883,'2_stopień'!$R$8:$R$883,D86,'2_stopień'!$AA$8:$AA$883,"Cech Opole")</f>
        <v>0</v>
      </c>
      <c r="AW86" s="16">
        <f>SUMIFS('2_stopień'!$U$8:$U$883,'2_stopień'!$R$8:$R$883,D86,'2_stopień'!$AA$8:$AA$883,"TOYOTA")</f>
        <v>0</v>
      </c>
      <c r="AX86" s="16">
        <f>SUMIFS('2_stopień'!$V$8:$V$883,'2_stopień'!$R$8:$R$883,D86,'2_stopień'!$AA$8:$AA$883,"TOYOTA")</f>
        <v>0</v>
      </c>
      <c r="AY86" s="16">
        <f>SUMIFS('2_stopień'!$U$8:$U$883,'2_stopień'!$R$8:$R$883,D86,'2_stopień'!$AA$8:$AA$883,"CKZ Wrocław")</f>
        <v>0</v>
      </c>
      <c r="AZ86" s="16">
        <f>SUMIFS('2_stopień'!$V$8:$V$883,'2_stopień'!$R$8:$R$883,D86,'2_stopień'!$AA$8:$AA$883,"CKZ Wrocław")</f>
        <v>0</v>
      </c>
      <c r="BA86" s="16">
        <f>SUMIFS('2_stopień'!$U$8:$U$883,'2_stopień'!$R$8:$R$883,D86,'2_stopień'!$AA$8:$AA$883,"CKZ Gliwice")</f>
        <v>0</v>
      </c>
      <c r="BB86" s="16">
        <f>SUMIFS('2_stopień'!$V$8:$V$883,'2_stopień'!$R$8:$R$883,D86,'2_stopień'!$AA$8:$AA$883,"CKZ Gliwice")</f>
        <v>0</v>
      </c>
      <c r="BC86" s="16">
        <f>SUMIFS('2_stopień'!$U$8:$U$883,'2_stopień'!$R$8:$R$883,D86,'2_stopień'!$AA$8:$AA$883,"CKZ Opole")</f>
        <v>0</v>
      </c>
      <c r="BD86" s="16">
        <f>SUMIFS('2_stopień'!$V$8:$V$883,'2_stopień'!$R$8:$R$883,D86,'2_stopień'!$AA$8:$AA$883,"CKZ Opole")</f>
        <v>0</v>
      </c>
      <c r="BE86" s="16">
        <f>SUMIFS('2_stopień'!$U$8:$U$883,'2_stopień'!$R$8:$R$883,D86,'2_stopień'!$AA$8:$AA$883,"CKZ Chojnów")</f>
        <v>0</v>
      </c>
      <c r="BF86" s="16">
        <f>SUMIFS('2_stopień'!$V$8:$V$883,'2_stopień'!$R$8:$R$883,D86,'2_stopień'!$AA$8:$AA$883,"CKZ Chojnów")</f>
        <v>0</v>
      </c>
      <c r="BG86" s="16">
        <f>SUMIFS('2_stopień'!$U$8:$U$883,'2_stopień'!$R$8:$R$883,D86,'2_stopień'!$AA$8:$AA$883,"CKZ Nowy Targ")</f>
        <v>0</v>
      </c>
      <c r="BH86" s="16">
        <f>SUMIFS('2_stopień'!$V$8:$V$883,'2_stopień'!$R$8:$R$883,D86,'2_stopień'!$AA$8:$AA$883,"CKZ Nowy Targ")</f>
        <v>0</v>
      </c>
      <c r="BI86" s="16">
        <f>SUMIFS('2_stopień'!$U$8:$U$883,'2_stopień'!$R$8:$R$883,D86,'2_stopień'!$AA$8:$AA$883,"CKZ Gniezno")</f>
        <v>0</v>
      </c>
      <c r="BJ86" s="16">
        <f>SUMIFS('2_stopień'!$V$8:$V$883,'2_stopień'!$R$8:$R$883,D86,'2_stopień'!$AA$8:$AA$883,"CKZ Gniezno")</f>
        <v>0</v>
      </c>
      <c r="BK86" s="16">
        <f>SUMIFS('2_stopień'!$U$8:$U$883,'2_stopień'!$R$8:$R$883,D86,'2_stopień'!$AA$8:$AA$883,"konsultacje szkoła")</f>
        <v>0</v>
      </c>
      <c r="BL86" s="222">
        <f t="shared" si="4"/>
        <v>22</v>
      </c>
      <c r="BM86" s="219">
        <f t="shared" si="5"/>
        <v>2</v>
      </c>
    </row>
    <row r="87" spans="2:65" hidden="1">
      <c r="B87" s="17" t="s">
        <v>540</v>
      </c>
      <c r="C87" s="18">
        <v>622201</v>
      </c>
      <c r="D87" s="18" t="s">
        <v>868</v>
      </c>
      <c r="E87" s="17" t="s">
        <v>646</v>
      </c>
      <c r="F87" s="360">
        <f>SUMIF('2_stopień'!R$8:R$883,D87,'2_stopień'!U$8:U$885)</f>
        <v>0</v>
      </c>
      <c r="G87" s="16">
        <f>SUMIFS('2_stopień'!$U$8:$U$883,'2_stopień'!$R$8:$R$883,D87,'2_stopień'!$AA$8:$AA$883,"CKZ Bielawa")</f>
        <v>0</v>
      </c>
      <c r="H87" s="16">
        <f>SUMIFS('2_stopień'!$V$8:$V$883,'2_stopień'!$R$8:$R$883,D87,'2_stopień'!$AA$8:$AA$883,"CKZ Bielawa")</f>
        <v>0</v>
      </c>
      <c r="I87" s="16">
        <f>SUMIFS('2_stopień'!$U$8:$U$883,'2_stopień'!$R$8:$R$883,D87,'2_stopień'!$AA$8:$AA$883,"GCKZ Głogów")</f>
        <v>0</v>
      </c>
      <c r="J87" s="16">
        <f>SUMIFS('2_stopień'!$V$8:$V$883,'2_stopień'!$R$8:$R$883,D87,'2_stopień'!$AA$8:$AA$883,"GCKZ Głogów")</f>
        <v>0</v>
      </c>
      <c r="K87" s="16">
        <f>SUMIFS('2_stopień'!$U$8:$U$883,'2_stopień'!$R$8:$R$883,D87,'2_stopień'!$AA$8:$AA$883,"CKZ Jawor")</f>
        <v>0</v>
      </c>
      <c r="L87" s="16">
        <f>SUMIFS('2_stopień'!$V$8:$V$883,'2_stopień'!$R$8:$R$883,D87,'2_stopień'!$AA$8:$AA$883,"CKZ Jawor")</f>
        <v>0</v>
      </c>
      <c r="M87" s="16">
        <f>SUMIFS('2_stopień'!$U$8:$U$883,'2_stopień'!$R$8:$R$883,D87,'2_stopień'!$AA$8:$AA$883,"ZSM Głubczyce")</f>
        <v>0</v>
      </c>
      <c r="N87" s="16">
        <f>SUMIFS('2_stopień'!$V$8:$V$883,'2_stopień'!$R$8:$R$883,D87,'2_stopień'!$AA$8:$AA$883,"ZSM Głubczyce")</f>
        <v>0</v>
      </c>
      <c r="O87" s="16">
        <f>SUMIFS('2_stopień'!$U$8:$U$883,'2_stopień'!$R$8:$R$883,D87,'2_stopień'!$AA$8:$AA$883,"CKZ Kłodzko")</f>
        <v>0</v>
      </c>
      <c r="P87" s="16">
        <f>SUMIFS('2_stopień'!$V$8:$V$883,'2_stopień'!$R$8:$R$883,D87,'2_stopień'!$AA$8:$AA$883,"CKZ Kłodzko")</f>
        <v>0</v>
      </c>
      <c r="Q87" s="16">
        <f>SUMIFS('2_stopień'!$U$8:$U$883,'2_stopień'!$R$8:$R$883,D87,'2_stopień'!$AA$8:$AA$883,"CKZ Legnica")</f>
        <v>0</v>
      </c>
      <c r="R87" s="16">
        <f>SUMIFS('2_stopień'!$V$8:$V$883,'2_stopień'!$R$8:$R$883,D87,'2_stopień'!$AA$8:$AA$883,"CKZ Legnica")</f>
        <v>0</v>
      </c>
      <c r="S87" s="16">
        <f>SUMIFS('2_stopień'!$U$8:$U$883,'2_stopień'!$R$8:$R$883,D87,'2_stopień'!$AA$8:$AA$883,"CKZ Oleśnica")</f>
        <v>0</v>
      </c>
      <c r="T87" s="16">
        <f>SUMIFS('2_stopień'!$V$8:$V$883,'2_stopień'!$R$8:$R$883,D87,'2_stopień'!$AA$8:$AA$883,"CKZ Oleśnica")</f>
        <v>0</v>
      </c>
      <c r="U87" s="16">
        <f>SUMIFS('2_stopień'!$U$8:$U$883,'2_stopień'!$R$8:$R$883,D87,'2_stopień'!$AA$8:$AA$883,"CKZ Świdnica")</f>
        <v>0</v>
      </c>
      <c r="V87" s="16">
        <f>SUMIFS('2_stopień'!$V$8:$V$883,'2_stopień'!$R$8:$R$883,D87,'2_stopień'!$AA$8:$AA$883,"CKZ Świdnica")</f>
        <v>0</v>
      </c>
      <c r="W87" s="16">
        <f>SUMIFS('2_stopień'!$U$8:$U$883,'2_stopień'!$R$8:$R$883,D87,'2_stopień'!$AA$8:$AA$883,"CKZ Wołów")</f>
        <v>0</v>
      </c>
      <c r="X87" s="16">
        <f>SUMIFS('2_stopień'!$V$8:$V$883,'2_stopień'!$R$8:$R$883,D87,'2_stopień'!$AA$8:$AA$883,"CKZ Wołów")</f>
        <v>0</v>
      </c>
      <c r="Y87" s="16">
        <f>SUMIFS('2_stopień'!$U$8:$U$883,'2_stopień'!$R$8:$R$883,D87,'2_stopień'!$AA$8:$AA$883,"CKZ Ziębice")</f>
        <v>0</v>
      </c>
      <c r="Z87" s="16">
        <f>SUMIFS('2_stopień'!$V$8:$V$883,'2_stopień'!$R$8:$R$883,D87,'2_stopień'!$AA$8:$AA$883,"CKZ Ziębice")</f>
        <v>0</v>
      </c>
      <c r="AA87" s="16">
        <f>SUMIFS('2_stopień'!$U$8:$U$883,'2_stopień'!$R$8:$R$883,D87,'2_stopień'!$AA$8:$AA$883,"CKZ Dobrodzień")</f>
        <v>0</v>
      </c>
      <c r="AB87" s="16">
        <f>SUMIFS('2_stopień'!$V$8:$V$883,'2_stopień'!$R$8:$R$883,D87,'2_stopień'!$AA$8:$AA$883,"CKZ Dobrodzień")</f>
        <v>0</v>
      </c>
      <c r="AC87" s="16">
        <f>SUMIFS('2_stopień'!$U$8:$U$883,'2_stopień'!$R$8:$R$883,D87,'2_stopień'!$AA$8:$AA$883,"CKZ Kędzierzyn-Koźle")</f>
        <v>0</v>
      </c>
      <c r="AD87" s="16">
        <f>SUMIFS('2_stopień'!$V$8:$V$883,'2_stopień'!$R$8:$R$883,D87,'2_stopień'!$AA$8:$AA$883,"CKZ Kędzierzyn-Koźle")</f>
        <v>0</v>
      </c>
      <c r="AE87" s="16">
        <f>SUMIFS('2_stopień'!$U$8:$U$883,'2_stopień'!$R$8:$R$883,D87,'2_stopień'!$AA$8:$AA$883,"CKZ Dębica")</f>
        <v>0</v>
      </c>
      <c r="AF87" s="16">
        <f>SUMIFS('2_stopień'!$V$8:$V$883,'2_stopień'!$R$8:$R$883,D87,'2_stopień'!$AA$8:$AA$883,"CKZ Dębica")</f>
        <v>0</v>
      </c>
      <c r="AG87" s="16">
        <f>SUMIFS('2_stopień'!$U$8:$U$883,'2_stopień'!$R$8:$R$883,D87,'2_stopień'!$AA$8:$AA$883,"ZSET Rakowice Wielkie")</f>
        <v>0</v>
      </c>
      <c r="AH87" s="16">
        <f>SUMIFS('2_stopień'!$V$8:$V$883,'2_stopień'!$R$8:$R$883,D87,'2_stopień'!$AA$8:$AA$883,"ZSET Rakowice Wielkie")</f>
        <v>0</v>
      </c>
      <c r="AI87" s="16">
        <f>SUMIFS('2_stopień'!$U$8:$U$883,'2_stopień'!$R$8:$R$883,D87,'2_stopień'!$AA$8:$AA$883,"CKZ Krotoszyn")</f>
        <v>0</v>
      </c>
      <c r="AJ87" s="16">
        <f>SUMIFS('2_stopień'!$V$8:$V$883,'2_stopień'!$R$8:$R$883,D87,'2_stopień'!$AA$8:$AA$883,"CKZ Krotoszyn")</f>
        <v>0</v>
      </c>
      <c r="AK87" s="16">
        <f>SUMIFS('2_stopień'!$U$8:$U$883,'2_stopień'!$R$8:$R$883,D87,'2_stopień'!$AA$8:$AA$883,"CKZ Olkusz")</f>
        <v>0</v>
      </c>
      <c r="AL87" s="16">
        <f>SUMIFS('2_stopień'!$V$8:$V$883,'2_stopień'!$R$8:$R$883,D87,'2_stopień'!$AA$8:$AA$883,"CKZ Olkusz")</f>
        <v>0</v>
      </c>
      <c r="AM87" s="16">
        <f>SUMIFS('2_stopień'!$U$8:$U$883,'2_stopień'!$R$8:$R$883,D87,'2_stopień'!$AA$8:$AA$883,"CKZ Wschowa")</f>
        <v>0</v>
      </c>
      <c r="AN87" s="16">
        <f>SUMIFS('2_stopień'!$V$8:$V$883,'2_stopień'!$R$8:$R$883,D87,'2_stopień'!$AA$8:$AA$883,"CKZ Wschowa")</f>
        <v>0</v>
      </c>
      <c r="AO87" s="16">
        <f>SUMIFS('2_stopień'!$U$8:$U$883,'2_stopień'!$R$8:$R$883,D87,'2_stopień'!$AA$8:$AA$883,"CKZ Zielona Góra")</f>
        <v>0</v>
      </c>
      <c r="AP87" s="16">
        <f>SUMIFS('2_stopień'!$V$8:$V$883,'2_stopień'!$R$8:$R$883,D87,'2_stopień'!$AA$8:$AA$883,"CKZ Zielona Góra")</f>
        <v>0</v>
      </c>
      <c r="AQ87" s="16">
        <f>SUMIFS('2_stopień'!$U$8:$U$883,'2_stopień'!$R$8:$R$883,D87,'2_stopień'!$AA$8:$AA$883,"Rzemieślnicza Wałbrzych")</f>
        <v>0</v>
      </c>
      <c r="AR87" s="16">
        <f>SUMIFS('2_stopień'!$V$8:$V$883,'2_stopień'!$R$8:$R$883,D87,'2_stopień'!$AA$8:$AA$883,"Rzemieślnicza Wałbrzych")</f>
        <v>0</v>
      </c>
      <c r="AS87" s="16">
        <f>SUMIFS('2_stopień'!$U$8:$U$883,'2_stopień'!$R$8:$R$883,D87,'2_stopień'!$AA$8:$AA$883,"CKZ Mosina")</f>
        <v>0</v>
      </c>
      <c r="AT87" s="16">
        <f>SUMIFS('2_stopień'!$V$8:$V$883,'2_stopień'!$R$8:$R$883,D87,'2_stopień'!$AA$8:$AA$883,"CKZ Mosina")</f>
        <v>0</v>
      </c>
      <c r="AU87" s="16">
        <f>SUMIFS('2_stopień'!$U$8:$U$883,'2_stopień'!$R$8:$R$883,D87,'2_stopień'!$AA$8:$AA$883,"Cech Opole")</f>
        <v>0</v>
      </c>
      <c r="AV87" s="16">
        <f>SUMIFS('2_stopień'!$V$8:$V$883,'2_stopień'!$R$8:$R$883,D87,'2_stopień'!$AA$8:$AA$883,"Cech Opole")</f>
        <v>0</v>
      </c>
      <c r="AW87" s="16">
        <f>SUMIFS('2_stopień'!$U$8:$U$883,'2_stopień'!$R$8:$R$883,D87,'2_stopień'!$AA$8:$AA$883,"TOYOTA")</f>
        <v>0</v>
      </c>
      <c r="AX87" s="16">
        <f>SUMIFS('2_stopień'!$V$8:$V$883,'2_stopień'!$R$8:$R$883,D87,'2_stopień'!$AA$8:$AA$883,"TOYOTA")</f>
        <v>0</v>
      </c>
      <c r="AY87" s="16">
        <f>SUMIFS('2_stopień'!$U$8:$U$883,'2_stopień'!$R$8:$R$883,D87,'2_stopień'!$AA$8:$AA$883,"CKZ Wrocław")</f>
        <v>0</v>
      </c>
      <c r="AZ87" s="16">
        <f>SUMIFS('2_stopień'!$V$8:$V$883,'2_stopień'!$R$8:$R$883,D87,'2_stopień'!$AA$8:$AA$883,"CKZ Wrocław")</f>
        <v>0</v>
      </c>
      <c r="BA87" s="16">
        <f>SUMIFS('2_stopień'!$U$8:$U$883,'2_stopień'!$R$8:$R$883,D87,'2_stopień'!$AA$8:$AA$883,"CKZ Gliwice")</f>
        <v>0</v>
      </c>
      <c r="BB87" s="16">
        <f>SUMIFS('2_stopień'!$V$8:$V$883,'2_stopień'!$R$8:$R$883,D87,'2_stopień'!$AA$8:$AA$883,"CKZ Gliwice")</f>
        <v>0</v>
      </c>
      <c r="BC87" s="16">
        <f>SUMIFS('2_stopień'!$U$8:$U$883,'2_stopień'!$R$8:$R$883,D87,'2_stopień'!$AA$8:$AA$883,"CKZ Opole")</f>
        <v>0</v>
      </c>
      <c r="BD87" s="16">
        <f>SUMIFS('2_stopień'!$V$8:$V$883,'2_stopień'!$R$8:$R$883,D87,'2_stopień'!$AA$8:$AA$883,"CKZ Opole")</f>
        <v>0</v>
      </c>
      <c r="BE87" s="16">
        <f>SUMIFS('2_stopień'!$U$8:$U$883,'2_stopień'!$R$8:$R$883,D87,'2_stopień'!$AA$8:$AA$883,"CKZ Chojnów")</f>
        <v>0</v>
      </c>
      <c r="BF87" s="16">
        <f>SUMIFS('2_stopień'!$V$8:$V$883,'2_stopień'!$R$8:$R$883,D87,'2_stopień'!$AA$8:$AA$883,"CKZ Chojnów")</f>
        <v>0</v>
      </c>
      <c r="BG87" s="16">
        <f>SUMIFS('2_stopień'!$U$8:$U$883,'2_stopień'!$R$8:$R$883,D87,'2_stopień'!$AA$8:$AA$883,"CKZ Nowy Targ")</f>
        <v>0</v>
      </c>
      <c r="BH87" s="16">
        <f>SUMIFS('2_stopień'!$V$8:$V$883,'2_stopień'!$R$8:$R$883,D87,'2_stopień'!$AA$8:$AA$883,"CKZ Nowy Targ")</f>
        <v>0</v>
      </c>
      <c r="BI87" s="16">
        <f>SUMIFS('2_stopień'!$U$8:$U$883,'2_stopień'!$R$8:$R$883,D87,'2_stopień'!$AA$8:$AA$883,"CKZ Gniezno")</f>
        <v>0</v>
      </c>
      <c r="BJ87" s="16">
        <f>SUMIFS('2_stopień'!$V$8:$V$883,'2_stopień'!$R$8:$R$883,D87,'2_stopień'!$AA$8:$AA$883,"CKZ Gniezno")</f>
        <v>0</v>
      </c>
      <c r="BK87" s="16">
        <f>SUMIFS('2_stopień'!$U$8:$U$883,'2_stopień'!$R$8:$R$883,D87,'2_stopień'!$AA$8:$AA$883,"konsultacje szkoła")</f>
        <v>0</v>
      </c>
      <c r="BL87" s="222">
        <f t="shared" si="4"/>
        <v>0</v>
      </c>
      <c r="BM87" s="219">
        <f t="shared" si="5"/>
        <v>0</v>
      </c>
    </row>
    <row r="88" spans="2:65">
      <c r="B88" s="17" t="s">
        <v>211</v>
      </c>
      <c r="C88" s="18">
        <v>432106</v>
      </c>
      <c r="D88" s="18" t="s">
        <v>217</v>
      </c>
      <c r="E88" s="17" t="s">
        <v>645</v>
      </c>
      <c r="F88" s="360">
        <f>SUMIF('2_stopień'!R$8:R$883,D88,'2_stopień'!U$8:U$885)</f>
        <v>22</v>
      </c>
      <c r="G88" s="16">
        <f>SUMIFS('2_stopień'!$U$8:$U$883,'2_stopień'!$R$8:$R$883,D88,'2_stopień'!$AA$8:$AA$883,"CKZ Bielawa")</f>
        <v>0</v>
      </c>
      <c r="H88" s="16">
        <f>SUMIFS('2_stopień'!$V$8:$V$883,'2_stopień'!$R$8:$R$883,D88,'2_stopień'!$AA$8:$AA$883,"CKZ Bielawa")</f>
        <v>0</v>
      </c>
      <c r="I88" s="16">
        <f>SUMIFS('2_stopień'!$U$8:$U$883,'2_stopień'!$R$8:$R$883,D88,'2_stopień'!$AA$8:$AA$883,"GCKZ Głogów")</f>
        <v>0</v>
      </c>
      <c r="J88" s="16">
        <f>SUMIFS('2_stopień'!$V$8:$V$883,'2_stopień'!$R$8:$R$883,D88,'2_stopień'!$AA$8:$AA$883,"GCKZ Głogów")</f>
        <v>0</v>
      </c>
      <c r="K88" s="16">
        <f>SUMIFS('2_stopień'!$U$8:$U$883,'2_stopień'!$R$8:$R$883,D88,'2_stopień'!$AA$8:$AA$883,"CKZ Jawor")</f>
        <v>0</v>
      </c>
      <c r="L88" s="16">
        <f>SUMIFS('2_stopień'!$V$8:$V$883,'2_stopień'!$R$8:$R$883,D88,'2_stopień'!$AA$8:$AA$883,"CKZ Jawor")</f>
        <v>0</v>
      </c>
      <c r="M88" s="16">
        <f>SUMIFS('2_stopień'!$U$8:$U$883,'2_stopień'!$R$8:$R$883,D88,'2_stopień'!$AA$8:$AA$883,"ZSM Głubczyce")</f>
        <v>0</v>
      </c>
      <c r="N88" s="16">
        <f>SUMIFS('2_stopień'!$V$8:$V$883,'2_stopień'!$R$8:$R$883,D88,'2_stopień'!$AA$8:$AA$883,"ZSM Głubczyce")</f>
        <v>0</v>
      </c>
      <c r="O88" s="16">
        <f>SUMIFS('2_stopień'!$U$8:$U$883,'2_stopień'!$R$8:$R$883,D88,'2_stopień'!$AA$8:$AA$883,"CKZ Kłodzko")</f>
        <v>0</v>
      </c>
      <c r="P88" s="16">
        <f>SUMIFS('2_stopień'!$V$8:$V$883,'2_stopień'!$R$8:$R$883,D88,'2_stopień'!$AA$8:$AA$883,"CKZ Kłodzko")</f>
        <v>0</v>
      </c>
      <c r="Q88" s="16">
        <f>SUMIFS('2_stopień'!$U$8:$U$883,'2_stopień'!$R$8:$R$883,D88,'2_stopień'!$AA$8:$AA$883,"CKZ Legnica")</f>
        <v>0</v>
      </c>
      <c r="R88" s="16">
        <f>SUMIFS('2_stopień'!$V$8:$V$883,'2_stopień'!$R$8:$R$883,D88,'2_stopień'!$AA$8:$AA$883,"CKZ Legnica")</f>
        <v>0</v>
      </c>
      <c r="S88" s="16">
        <f>SUMIFS('2_stopień'!$U$8:$U$883,'2_stopień'!$R$8:$R$883,D88,'2_stopień'!$AA$8:$AA$883,"CKZ Oleśnica")</f>
        <v>0</v>
      </c>
      <c r="T88" s="16">
        <f>SUMIFS('2_stopień'!$V$8:$V$883,'2_stopień'!$R$8:$R$883,D88,'2_stopień'!$AA$8:$AA$883,"CKZ Oleśnica")</f>
        <v>0</v>
      </c>
      <c r="U88" s="16">
        <f>SUMIFS('2_stopień'!$U$8:$U$883,'2_stopień'!$R$8:$R$883,D88,'2_stopień'!$AA$8:$AA$883,"CKZ Świdnica")</f>
        <v>0</v>
      </c>
      <c r="V88" s="16">
        <f>SUMIFS('2_stopień'!$V$8:$V$883,'2_stopień'!$R$8:$R$883,D88,'2_stopień'!$AA$8:$AA$883,"CKZ Świdnica")</f>
        <v>0</v>
      </c>
      <c r="W88" s="16">
        <f>SUMIFS('2_stopień'!$U$8:$U$883,'2_stopień'!$R$8:$R$883,D88,'2_stopień'!$AA$8:$AA$883,"CKZ Wołów")</f>
        <v>0</v>
      </c>
      <c r="X88" s="16">
        <f>SUMIFS('2_stopień'!$V$8:$V$883,'2_stopień'!$R$8:$R$883,D88,'2_stopień'!$AA$8:$AA$883,"CKZ Wołów")</f>
        <v>0</v>
      </c>
      <c r="Y88" s="16">
        <f>SUMIFS('2_stopień'!$U$8:$U$883,'2_stopień'!$R$8:$R$883,D88,'2_stopień'!$AA$8:$AA$883,"CKZ Ziębice")</f>
        <v>14</v>
      </c>
      <c r="Z88" s="16">
        <f>SUMIFS('2_stopień'!$V$8:$V$883,'2_stopień'!$R$8:$R$883,D88,'2_stopień'!$AA$8:$AA$883,"CKZ Ziębice")</f>
        <v>4</v>
      </c>
      <c r="AA88" s="16">
        <f>SUMIFS('2_stopień'!$U$8:$U$883,'2_stopień'!$R$8:$R$883,D88,'2_stopień'!$AA$8:$AA$883,"CKZ Dobrodzień")</f>
        <v>0</v>
      </c>
      <c r="AB88" s="16">
        <f>SUMIFS('2_stopień'!$V$8:$V$883,'2_stopień'!$R$8:$R$883,D88,'2_stopień'!$AA$8:$AA$883,"CKZ Dobrodzień")</f>
        <v>0</v>
      </c>
      <c r="AC88" s="16">
        <f>SUMIFS('2_stopień'!$U$8:$U$883,'2_stopień'!$R$8:$R$883,D88,'2_stopień'!$AA$8:$AA$883,"CKZ Kędzierzyn-Koźle")</f>
        <v>0</v>
      </c>
      <c r="AD88" s="16">
        <f>SUMIFS('2_stopień'!$V$8:$V$883,'2_stopień'!$R$8:$R$883,D88,'2_stopień'!$AA$8:$AA$883,"CKZ Kędzierzyn-Koźle")</f>
        <v>0</v>
      </c>
      <c r="AE88" s="16">
        <f>SUMIFS('2_stopień'!$U$8:$U$883,'2_stopień'!$R$8:$R$883,D88,'2_stopień'!$AA$8:$AA$883,"CKZ Dębica")</f>
        <v>0</v>
      </c>
      <c r="AF88" s="16">
        <f>SUMIFS('2_stopień'!$V$8:$V$883,'2_stopień'!$R$8:$R$883,D88,'2_stopień'!$AA$8:$AA$883,"CKZ Dębica")</f>
        <v>0</v>
      </c>
      <c r="AG88" s="16">
        <f>SUMIFS('2_stopień'!$U$8:$U$883,'2_stopień'!$R$8:$R$883,D88,'2_stopień'!$AA$8:$AA$883,"ZSET Rakowice Wielkie")</f>
        <v>0</v>
      </c>
      <c r="AH88" s="16">
        <f>SUMIFS('2_stopień'!$V$8:$V$883,'2_stopień'!$R$8:$R$883,D88,'2_stopień'!$AA$8:$AA$883,"ZSET Rakowice Wielkie")</f>
        <v>0</v>
      </c>
      <c r="AI88" s="16">
        <f>SUMIFS('2_stopień'!$U$8:$U$883,'2_stopień'!$R$8:$R$883,D88,'2_stopień'!$AA$8:$AA$883,"CKZ Krotoszyn")</f>
        <v>0</v>
      </c>
      <c r="AJ88" s="16">
        <f>SUMIFS('2_stopień'!$V$8:$V$883,'2_stopień'!$R$8:$R$883,D88,'2_stopień'!$AA$8:$AA$883,"CKZ Krotoszyn")</f>
        <v>0</v>
      </c>
      <c r="AK88" s="16">
        <f>SUMIFS('2_stopień'!$U$8:$U$883,'2_stopień'!$R$8:$R$883,D88,'2_stopień'!$AA$8:$AA$883,"CKZ Olkusz")</f>
        <v>0</v>
      </c>
      <c r="AL88" s="16">
        <f>SUMIFS('2_stopień'!$V$8:$V$883,'2_stopień'!$R$8:$R$883,D88,'2_stopień'!$AA$8:$AA$883,"CKZ Olkusz")</f>
        <v>0</v>
      </c>
      <c r="AM88" s="16">
        <f>SUMIFS('2_stopień'!$U$8:$U$883,'2_stopień'!$R$8:$R$883,D88,'2_stopień'!$AA$8:$AA$883,"CKZ Wschowa")</f>
        <v>0</v>
      </c>
      <c r="AN88" s="16">
        <f>SUMIFS('2_stopień'!$V$8:$V$883,'2_stopień'!$R$8:$R$883,D88,'2_stopień'!$AA$8:$AA$883,"CKZ Wschowa")</f>
        <v>0</v>
      </c>
      <c r="AO88" s="16">
        <f>SUMIFS('2_stopień'!$U$8:$U$883,'2_stopień'!$R$8:$R$883,D88,'2_stopień'!$AA$8:$AA$883,"CKZ Zielona Góra")</f>
        <v>8</v>
      </c>
      <c r="AP88" s="16">
        <f>SUMIFS('2_stopień'!$V$8:$V$883,'2_stopień'!$R$8:$R$883,D88,'2_stopień'!$AA$8:$AA$883,"CKZ Zielona Góra")</f>
        <v>1</v>
      </c>
      <c r="AQ88" s="16">
        <f>SUMIFS('2_stopień'!$U$8:$U$883,'2_stopień'!$R$8:$R$883,D88,'2_stopień'!$AA$8:$AA$883,"Rzemieślnicza Wałbrzych")</f>
        <v>0</v>
      </c>
      <c r="AR88" s="16">
        <f>SUMIFS('2_stopień'!$V$8:$V$883,'2_stopień'!$R$8:$R$883,D88,'2_stopień'!$AA$8:$AA$883,"Rzemieślnicza Wałbrzych")</f>
        <v>0</v>
      </c>
      <c r="AS88" s="16">
        <f>SUMIFS('2_stopień'!$U$8:$U$883,'2_stopień'!$R$8:$R$883,D88,'2_stopień'!$AA$8:$AA$883,"CKZ Mosina")</f>
        <v>0</v>
      </c>
      <c r="AT88" s="16">
        <f>SUMIFS('2_stopień'!$V$8:$V$883,'2_stopień'!$R$8:$R$883,D88,'2_stopień'!$AA$8:$AA$883,"CKZ Mosina")</f>
        <v>0</v>
      </c>
      <c r="AU88" s="16">
        <f>SUMIFS('2_stopień'!$U$8:$U$883,'2_stopień'!$R$8:$R$883,D88,'2_stopień'!$AA$8:$AA$883,"Cech Opole")</f>
        <v>0</v>
      </c>
      <c r="AV88" s="16">
        <f>SUMIFS('2_stopień'!$V$8:$V$883,'2_stopień'!$R$8:$R$883,D88,'2_stopień'!$AA$8:$AA$883,"Cech Opole")</f>
        <v>0</v>
      </c>
      <c r="AW88" s="16">
        <f>SUMIFS('2_stopień'!$U$8:$U$883,'2_stopień'!$R$8:$R$883,D88,'2_stopień'!$AA$8:$AA$883,"TOYOTA")</f>
        <v>0</v>
      </c>
      <c r="AX88" s="16">
        <f>SUMIFS('2_stopień'!$V$8:$V$883,'2_stopień'!$R$8:$R$883,D88,'2_stopień'!$AA$8:$AA$883,"TOYOTA")</f>
        <v>0</v>
      </c>
      <c r="AY88" s="16">
        <f>SUMIFS('2_stopień'!$U$8:$U$883,'2_stopień'!$R$8:$R$883,D88,'2_stopień'!$AA$8:$AA$883,"CKZ Wrocław")</f>
        <v>0</v>
      </c>
      <c r="AZ88" s="16">
        <f>SUMIFS('2_stopień'!$V$8:$V$883,'2_stopień'!$R$8:$R$883,D88,'2_stopień'!$AA$8:$AA$883,"CKZ Wrocław")</f>
        <v>0</v>
      </c>
      <c r="BA88" s="16">
        <f>SUMIFS('2_stopień'!$U$8:$U$883,'2_stopień'!$R$8:$R$883,D88,'2_stopień'!$AA$8:$AA$883,"CKZ Gliwice")</f>
        <v>0</v>
      </c>
      <c r="BB88" s="16">
        <f>SUMIFS('2_stopień'!$V$8:$V$883,'2_stopień'!$R$8:$R$883,D88,'2_stopień'!$AA$8:$AA$883,"CKZ Gliwice")</f>
        <v>0</v>
      </c>
      <c r="BC88" s="16">
        <f>SUMIFS('2_stopień'!$U$8:$U$883,'2_stopień'!$R$8:$R$883,D88,'2_stopień'!$AA$8:$AA$883,"CKZ Opole")</f>
        <v>0</v>
      </c>
      <c r="BD88" s="16">
        <f>SUMIFS('2_stopień'!$V$8:$V$883,'2_stopień'!$R$8:$R$883,D88,'2_stopień'!$AA$8:$AA$883,"CKZ Opole")</f>
        <v>0</v>
      </c>
      <c r="BE88" s="16">
        <f>SUMIFS('2_stopień'!$U$8:$U$883,'2_stopień'!$R$8:$R$883,D88,'2_stopień'!$AA$8:$AA$883,"CKZ Chojnów")</f>
        <v>0</v>
      </c>
      <c r="BF88" s="16">
        <f>SUMIFS('2_stopień'!$V$8:$V$883,'2_stopień'!$R$8:$R$883,D88,'2_stopień'!$AA$8:$AA$883,"CKZ Chojnów")</f>
        <v>0</v>
      </c>
      <c r="BG88" s="16">
        <f>SUMIFS('2_stopień'!$U$8:$U$883,'2_stopień'!$R$8:$R$883,D88,'2_stopień'!$AA$8:$AA$883,"CKZ Nowy Targ")</f>
        <v>0</v>
      </c>
      <c r="BH88" s="16">
        <f>SUMIFS('2_stopień'!$V$8:$V$883,'2_stopień'!$R$8:$R$883,D88,'2_stopień'!$AA$8:$AA$883,"CKZ Nowy Targ")</f>
        <v>0</v>
      </c>
      <c r="BI88" s="16">
        <f>SUMIFS('2_stopień'!$U$8:$U$883,'2_stopień'!$R$8:$R$883,D88,'2_stopień'!$AA$8:$AA$883,"CKZ Gniezno")</f>
        <v>0</v>
      </c>
      <c r="BJ88" s="16">
        <f>SUMIFS('2_stopień'!$V$8:$V$883,'2_stopień'!$R$8:$R$883,D88,'2_stopień'!$AA$8:$AA$883,"CKZ Gniezno")</f>
        <v>0</v>
      </c>
      <c r="BK88" s="16">
        <f>SUMIFS('2_stopień'!$U$8:$U$883,'2_stopień'!$R$8:$R$883,D88,'2_stopień'!$AA$8:$AA$883,"konsultacje szkoła")</f>
        <v>0</v>
      </c>
      <c r="BL88" s="222">
        <f t="shared" si="4"/>
        <v>22</v>
      </c>
      <c r="BM88" s="219">
        <f t="shared" si="5"/>
        <v>5</v>
      </c>
    </row>
    <row r="89" spans="2:65" hidden="1">
      <c r="B89" s="17" t="s">
        <v>175</v>
      </c>
      <c r="C89" s="18">
        <v>751201</v>
      </c>
      <c r="D89" s="18" t="s">
        <v>162</v>
      </c>
      <c r="E89" s="17" t="s">
        <v>644</v>
      </c>
      <c r="F89" s="360">
        <f>SUMIF('2_stopień'!R$8:R$883,D89,'2_stopień'!U$8:U$885)</f>
        <v>151</v>
      </c>
      <c r="G89" s="16">
        <f>SUMIFS('2_stopień'!$U$8:$U$883,'2_stopień'!$R$8:$R$883,D89,'2_stopień'!$AA$8:$AA$883,"CKZ Bielawa")</f>
        <v>0</v>
      </c>
      <c r="H89" s="16">
        <f>SUMIFS('2_stopień'!$V$8:$V$883,'2_stopień'!$R$8:$R$883,D89,'2_stopień'!$AA$8:$AA$883,"CKZ Bielawa")</f>
        <v>0</v>
      </c>
      <c r="I89" s="16">
        <f>SUMIFS('2_stopień'!$U$8:$U$883,'2_stopień'!$R$8:$R$883,D89,'2_stopień'!$AA$8:$AA$883,"GCKZ Głogów")</f>
        <v>0</v>
      </c>
      <c r="J89" s="16">
        <f>SUMIFS('2_stopień'!$V$8:$V$883,'2_stopień'!$R$8:$R$883,D89,'2_stopień'!$AA$8:$AA$883,"GCKZ Głogów")</f>
        <v>0</v>
      </c>
      <c r="K89" s="16">
        <f>SUMIFS('2_stopień'!$U$8:$U$883,'2_stopień'!$R$8:$R$883,D89,'2_stopień'!$AA$8:$AA$883,"CKZ Jawor")</f>
        <v>0</v>
      </c>
      <c r="L89" s="16">
        <f>SUMIFS('2_stopień'!$V$8:$V$883,'2_stopień'!$R$8:$R$883,D89,'2_stopień'!$AA$8:$AA$883,"CKZ Jawor")</f>
        <v>0</v>
      </c>
      <c r="M89" s="16">
        <f>SUMIFS('2_stopień'!$U$8:$U$883,'2_stopień'!$R$8:$R$883,D89,'2_stopień'!$AA$8:$AA$883,"ZSM Głubczyce")</f>
        <v>0</v>
      </c>
      <c r="N89" s="16">
        <f>SUMIFS('2_stopień'!$V$8:$V$883,'2_stopień'!$R$8:$R$883,D89,'2_stopień'!$AA$8:$AA$883,"ZSM Głubczyce")</f>
        <v>0</v>
      </c>
      <c r="O89" s="16">
        <f>SUMIFS('2_stopień'!$U$8:$U$883,'2_stopień'!$R$8:$R$883,D89,'2_stopień'!$AA$8:$AA$883,"CKZ Kłodzko")</f>
        <v>17</v>
      </c>
      <c r="P89" s="16">
        <f>SUMIFS('2_stopień'!$V$8:$V$883,'2_stopień'!$R$8:$R$883,D89,'2_stopień'!$AA$8:$AA$883,"CKZ Kłodzko")</f>
        <v>11</v>
      </c>
      <c r="Q89" s="16">
        <f>SUMIFS('2_stopień'!$U$8:$U$883,'2_stopień'!$R$8:$R$883,D89,'2_stopień'!$AA$8:$AA$883,"CKZ Legnica")</f>
        <v>52</v>
      </c>
      <c r="R89" s="16">
        <f>SUMIFS('2_stopień'!$V$8:$V$883,'2_stopień'!$R$8:$R$883,D89,'2_stopień'!$AA$8:$AA$883,"CKZ Legnica")</f>
        <v>45</v>
      </c>
      <c r="S89" s="16">
        <f>SUMIFS('2_stopień'!$U$8:$U$883,'2_stopień'!$R$8:$R$883,D89,'2_stopień'!$AA$8:$AA$883,"CKZ Oleśnica")</f>
        <v>40</v>
      </c>
      <c r="T89" s="16">
        <f>SUMIFS('2_stopień'!$V$8:$V$883,'2_stopień'!$R$8:$R$883,D89,'2_stopień'!$AA$8:$AA$883,"CKZ Oleśnica")</f>
        <v>32</v>
      </c>
      <c r="U89" s="16">
        <f>SUMIFS('2_stopień'!$U$8:$U$883,'2_stopień'!$R$8:$R$883,D89,'2_stopień'!$AA$8:$AA$883,"CKZ Świdnica")</f>
        <v>19</v>
      </c>
      <c r="V89" s="16">
        <f>SUMIFS('2_stopień'!$V$8:$V$883,'2_stopień'!$R$8:$R$883,D89,'2_stopień'!$AA$8:$AA$883,"CKZ Świdnica")</f>
        <v>17</v>
      </c>
      <c r="W89" s="16">
        <f>SUMIFS('2_stopień'!$U$8:$U$883,'2_stopień'!$R$8:$R$883,D89,'2_stopień'!$AA$8:$AA$883,"CKZ Wołów")</f>
        <v>0</v>
      </c>
      <c r="X89" s="16">
        <f>SUMIFS('2_stopień'!$V$8:$V$883,'2_stopień'!$R$8:$R$883,D89,'2_stopień'!$AA$8:$AA$883,"CKZ Wołów")</f>
        <v>0</v>
      </c>
      <c r="Y89" s="16">
        <f>SUMIFS('2_stopień'!$U$8:$U$883,'2_stopień'!$R$8:$R$883,D89,'2_stopień'!$AA$8:$AA$883,"CKZ Ziębice")</f>
        <v>0</v>
      </c>
      <c r="Z89" s="16">
        <f>SUMIFS('2_stopień'!$V$8:$V$883,'2_stopień'!$R$8:$R$883,D89,'2_stopień'!$AA$8:$AA$883,"CKZ Ziębice")</f>
        <v>0</v>
      </c>
      <c r="AA89" s="16">
        <f>SUMIFS('2_stopień'!$U$8:$U$883,'2_stopień'!$R$8:$R$883,D89,'2_stopień'!$AA$8:$AA$883,"CKZ Dobrodzień")</f>
        <v>0</v>
      </c>
      <c r="AB89" s="16">
        <f>SUMIFS('2_stopień'!$V$8:$V$883,'2_stopień'!$R$8:$R$883,D89,'2_stopień'!$AA$8:$AA$883,"CKZ Dobrodzień")</f>
        <v>0</v>
      </c>
      <c r="AC89" s="16">
        <f>SUMIFS('2_stopień'!$U$8:$U$883,'2_stopień'!$R$8:$R$883,D89,'2_stopień'!$AA$8:$AA$883,"CKZ Kędzierzyn-Koźle")</f>
        <v>0</v>
      </c>
      <c r="AD89" s="16">
        <f>SUMIFS('2_stopień'!$V$8:$V$883,'2_stopień'!$R$8:$R$883,D89,'2_stopień'!$AA$8:$AA$883,"CKZ Kędzierzyn-Koźle")</f>
        <v>0</v>
      </c>
      <c r="AE89" s="16">
        <f>SUMIFS('2_stopień'!$U$8:$U$883,'2_stopień'!$R$8:$R$883,D89,'2_stopień'!$AA$8:$AA$883,"CKZ Dębica")</f>
        <v>0</v>
      </c>
      <c r="AF89" s="16">
        <f>SUMIFS('2_stopień'!$V$8:$V$883,'2_stopień'!$R$8:$R$883,D89,'2_stopień'!$AA$8:$AA$883,"CKZ Dębica")</f>
        <v>0</v>
      </c>
      <c r="AG89" s="16">
        <f>SUMIFS('2_stopień'!$U$8:$U$883,'2_stopień'!$R$8:$R$883,D89,'2_stopień'!$AA$8:$AA$883,"ZSET Rakowice Wielkie")</f>
        <v>0</v>
      </c>
      <c r="AH89" s="16">
        <f>SUMIFS('2_stopień'!$V$8:$V$883,'2_stopień'!$R$8:$R$883,D89,'2_stopień'!$AA$8:$AA$883,"ZSET Rakowice Wielkie")</f>
        <v>0</v>
      </c>
      <c r="AI89" s="16">
        <f>SUMIFS('2_stopień'!$U$8:$U$883,'2_stopień'!$R$8:$R$883,D89,'2_stopień'!$AA$8:$AA$883,"CKZ Krotoszyn")</f>
        <v>3</v>
      </c>
      <c r="AJ89" s="16">
        <f>SUMIFS('2_stopień'!$V$8:$V$883,'2_stopień'!$R$8:$R$883,D89,'2_stopień'!$AA$8:$AA$883,"CKZ Krotoszyn")</f>
        <v>3</v>
      </c>
      <c r="AK89" s="16">
        <f>SUMIFS('2_stopień'!$U$8:$U$883,'2_stopień'!$R$8:$R$883,D89,'2_stopień'!$AA$8:$AA$883,"CKZ Olkusz")</f>
        <v>0</v>
      </c>
      <c r="AL89" s="16">
        <f>SUMIFS('2_stopień'!$V$8:$V$883,'2_stopień'!$R$8:$R$883,D89,'2_stopień'!$AA$8:$AA$883,"CKZ Olkusz")</f>
        <v>0</v>
      </c>
      <c r="AM89" s="16">
        <f>SUMIFS('2_stopień'!$U$8:$U$883,'2_stopień'!$R$8:$R$883,D89,'2_stopień'!$AA$8:$AA$883,"CKZ Wschowa")</f>
        <v>9</v>
      </c>
      <c r="AN89" s="16">
        <f>SUMIFS('2_stopień'!$V$8:$V$883,'2_stopień'!$R$8:$R$883,D89,'2_stopień'!$AA$8:$AA$883,"CKZ Wschowa")</f>
        <v>8</v>
      </c>
      <c r="AO89" s="16">
        <f>SUMIFS('2_stopień'!$U$8:$U$883,'2_stopień'!$R$8:$R$883,D89,'2_stopień'!$AA$8:$AA$883,"CKZ Zielona Góra")</f>
        <v>0</v>
      </c>
      <c r="AP89" s="16">
        <f>SUMIFS('2_stopień'!$V$8:$V$883,'2_stopień'!$R$8:$R$883,D89,'2_stopień'!$AA$8:$AA$883,"CKZ Zielona Góra")</f>
        <v>0</v>
      </c>
      <c r="AQ89" s="16">
        <f>SUMIFS('2_stopień'!$U$8:$U$883,'2_stopień'!$R$8:$R$883,D89,'2_stopień'!$AA$8:$AA$883,"Rzemieślnicza Wałbrzych")</f>
        <v>10</v>
      </c>
      <c r="AR89" s="16">
        <f>SUMIFS('2_stopień'!$V$8:$V$883,'2_stopień'!$R$8:$R$883,D89,'2_stopień'!$AA$8:$AA$883,"Rzemieślnicza Wałbrzych")</f>
        <v>7</v>
      </c>
      <c r="AS89" s="16">
        <f>SUMIFS('2_stopień'!$U$8:$U$883,'2_stopień'!$R$8:$R$883,D89,'2_stopień'!$AA$8:$AA$883,"CKZ Mosina")</f>
        <v>0</v>
      </c>
      <c r="AT89" s="16">
        <f>SUMIFS('2_stopień'!$V$8:$V$883,'2_stopień'!$R$8:$R$883,D89,'2_stopień'!$AA$8:$AA$883,"CKZ Mosina")</f>
        <v>0</v>
      </c>
      <c r="AU89" s="16">
        <f>SUMIFS('2_stopień'!$U$8:$U$883,'2_stopień'!$R$8:$R$883,D89,'2_stopień'!$AA$8:$AA$883,"Cech Opole")</f>
        <v>0</v>
      </c>
      <c r="AV89" s="16">
        <f>SUMIFS('2_stopień'!$V$8:$V$883,'2_stopień'!$R$8:$R$883,D89,'2_stopień'!$AA$8:$AA$883,"Cech Opole")</f>
        <v>0</v>
      </c>
      <c r="AW89" s="16">
        <f>SUMIFS('2_stopień'!$U$8:$U$883,'2_stopień'!$R$8:$R$883,D89,'2_stopień'!$AA$8:$AA$883,"TOYOTA")</f>
        <v>0</v>
      </c>
      <c r="AX89" s="16">
        <f>SUMIFS('2_stopień'!$V$8:$V$883,'2_stopień'!$R$8:$R$883,D89,'2_stopień'!$AA$8:$AA$883,"TOYOTA")</f>
        <v>0</v>
      </c>
      <c r="AY89" s="16">
        <f>SUMIFS('2_stopień'!$U$8:$U$883,'2_stopień'!$R$8:$R$883,D89,'2_stopień'!$AA$8:$AA$883,"CKZ Wrocław")</f>
        <v>0</v>
      </c>
      <c r="AZ89" s="16">
        <f>SUMIFS('2_stopień'!$V$8:$V$883,'2_stopień'!$R$8:$R$883,D89,'2_stopień'!$AA$8:$AA$883,"CKZ Wrocław")</f>
        <v>0</v>
      </c>
      <c r="BA89" s="16">
        <f>SUMIFS('2_stopień'!$U$8:$U$883,'2_stopień'!$R$8:$R$883,D89,'2_stopień'!$AA$8:$AA$883,"CKZ Gliwice")</f>
        <v>0</v>
      </c>
      <c r="BB89" s="16">
        <f>SUMIFS('2_stopień'!$V$8:$V$883,'2_stopień'!$R$8:$R$883,D89,'2_stopień'!$AA$8:$AA$883,"CKZ Gliwice")</f>
        <v>0</v>
      </c>
      <c r="BC89" s="16">
        <f>SUMIFS('2_stopień'!$U$8:$U$883,'2_stopień'!$R$8:$R$883,D89,'2_stopień'!$AA$8:$AA$883,"CKZ Opole")</f>
        <v>1</v>
      </c>
      <c r="BD89" s="16">
        <f>SUMIFS('2_stopień'!$V$8:$V$883,'2_stopień'!$R$8:$R$883,D89,'2_stopień'!$AA$8:$AA$883,"CKZ Opole")</f>
        <v>0</v>
      </c>
      <c r="BE89" s="16">
        <f>SUMIFS('2_stopień'!$U$8:$U$883,'2_stopień'!$R$8:$R$883,D89,'2_stopień'!$AA$8:$AA$883,"CKZ Chojnów")</f>
        <v>0</v>
      </c>
      <c r="BF89" s="16">
        <f>SUMIFS('2_stopień'!$V$8:$V$883,'2_stopień'!$R$8:$R$883,D89,'2_stopień'!$AA$8:$AA$883,"CKZ Chojnów")</f>
        <v>0</v>
      </c>
      <c r="BG89" s="16">
        <f>SUMIFS('2_stopień'!$U$8:$U$883,'2_stopień'!$R$8:$R$883,D89,'2_stopień'!$AA$8:$AA$883,"CKZ Nowy Targ")</f>
        <v>0</v>
      </c>
      <c r="BH89" s="16">
        <f>SUMIFS('2_stopień'!$V$8:$V$883,'2_stopień'!$R$8:$R$883,D89,'2_stopień'!$AA$8:$AA$883,"CKZ Nowy Targ")</f>
        <v>0</v>
      </c>
      <c r="BI89" s="16">
        <f>SUMIFS('2_stopień'!$U$8:$U$883,'2_stopień'!$R$8:$R$883,D89,'2_stopień'!$AA$8:$AA$883,"CKZ Gniezno")</f>
        <v>0</v>
      </c>
      <c r="BJ89" s="16">
        <f>SUMIFS('2_stopień'!$V$8:$V$883,'2_stopień'!$R$8:$R$883,D89,'2_stopień'!$AA$8:$AA$883,"CKZ Gniezno")</f>
        <v>0</v>
      </c>
      <c r="BK89" s="16">
        <f>SUMIFS('2_stopień'!$U$8:$U$883,'2_stopień'!$R$8:$R$883,D89,'2_stopień'!$AA$8:$AA$883,"konsultacje szkoła")</f>
        <v>0</v>
      </c>
      <c r="BL89" s="222">
        <f t="shared" si="4"/>
        <v>151</v>
      </c>
      <c r="BM89" s="219">
        <f t="shared" si="5"/>
        <v>123</v>
      </c>
    </row>
    <row r="90" spans="2:65" hidden="1">
      <c r="B90" s="17" t="s">
        <v>541</v>
      </c>
      <c r="C90" s="18">
        <v>816003</v>
      </c>
      <c r="D90" s="18" t="s">
        <v>1034</v>
      </c>
      <c r="E90" s="17" t="s">
        <v>643</v>
      </c>
      <c r="F90" s="360">
        <f>SUMIF('2_stopień'!R$8:R$883,D90,'2_stopień'!U$8:U$885)</f>
        <v>0</v>
      </c>
      <c r="G90" s="16">
        <f>SUMIFS('2_stopień'!$U$8:$U$883,'2_stopień'!$R$8:$R$883,D90,'2_stopień'!$AA$8:$AA$883,"CKZ Bielawa")</f>
        <v>0</v>
      </c>
      <c r="H90" s="16">
        <f>SUMIFS('2_stopień'!$V$8:$V$883,'2_stopień'!$R$8:$R$883,D90,'2_stopień'!$AA$8:$AA$883,"CKZ Bielawa")</f>
        <v>0</v>
      </c>
      <c r="I90" s="16">
        <f>SUMIFS('2_stopień'!$U$8:$U$883,'2_stopień'!$R$8:$R$883,D90,'2_stopień'!$AA$8:$AA$883,"GCKZ Głogów")</f>
        <v>0</v>
      </c>
      <c r="J90" s="16">
        <f>SUMIFS('2_stopień'!$V$8:$V$883,'2_stopień'!$R$8:$R$883,D90,'2_stopień'!$AA$8:$AA$883,"GCKZ Głogów")</f>
        <v>0</v>
      </c>
      <c r="K90" s="16">
        <f>SUMIFS('2_stopień'!$U$8:$U$883,'2_stopień'!$R$8:$R$883,D90,'2_stopień'!$AA$8:$AA$883,"CKZ Jawor")</f>
        <v>0</v>
      </c>
      <c r="L90" s="16">
        <f>SUMIFS('2_stopień'!$V$8:$V$883,'2_stopień'!$R$8:$R$883,D90,'2_stopień'!$AA$8:$AA$883,"CKZ Jawor")</f>
        <v>0</v>
      </c>
      <c r="M90" s="16">
        <f>SUMIFS('2_stopień'!$U$8:$U$883,'2_stopień'!$R$8:$R$883,D90,'2_stopień'!$AA$8:$AA$883,"ZSM Głubczyce")</f>
        <v>0</v>
      </c>
      <c r="N90" s="16">
        <f>SUMIFS('2_stopień'!$V$8:$V$883,'2_stopień'!$R$8:$R$883,D90,'2_stopień'!$AA$8:$AA$883,"ZSM Głubczyce")</f>
        <v>0</v>
      </c>
      <c r="O90" s="16">
        <f>SUMIFS('2_stopień'!$U$8:$U$883,'2_stopień'!$R$8:$R$883,D90,'2_stopień'!$AA$8:$AA$883,"CKZ Kłodzko")</f>
        <v>0</v>
      </c>
      <c r="P90" s="16">
        <f>SUMIFS('2_stopień'!$V$8:$V$883,'2_stopień'!$R$8:$R$883,D90,'2_stopień'!$AA$8:$AA$883,"CKZ Kłodzko")</f>
        <v>0</v>
      </c>
      <c r="Q90" s="16">
        <f>SUMIFS('2_stopień'!$U$8:$U$883,'2_stopień'!$R$8:$R$883,D90,'2_stopień'!$AA$8:$AA$883,"CKZ Legnica")</f>
        <v>0</v>
      </c>
      <c r="R90" s="16">
        <f>SUMIFS('2_stopień'!$V$8:$V$883,'2_stopień'!$R$8:$R$883,D90,'2_stopień'!$AA$8:$AA$883,"CKZ Legnica")</f>
        <v>0</v>
      </c>
      <c r="S90" s="16">
        <f>SUMIFS('2_stopień'!$U$8:$U$883,'2_stopień'!$R$8:$R$883,D90,'2_stopień'!$AA$8:$AA$883,"CKZ Oleśnica")</f>
        <v>0</v>
      </c>
      <c r="T90" s="16">
        <f>SUMIFS('2_stopień'!$V$8:$V$883,'2_stopień'!$R$8:$R$883,D90,'2_stopień'!$AA$8:$AA$883,"CKZ Oleśnica")</f>
        <v>0</v>
      </c>
      <c r="U90" s="16">
        <f>SUMIFS('2_stopień'!$U$8:$U$883,'2_stopień'!$R$8:$R$883,D90,'2_stopień'!$AA$8:$AA$883,"CKZ Świdnica")</f>
        <v>0</v>
      </c>
      <c r="V90" s="16">
        <f>SUMIFS('2_stopień'!$V$8:$V$883,'2_stopień'!$R$8:$R$883,D90,'2_stopień'!$AA$8:$AA$883,"CKZ Świdnica")</f>
        <v>0</v>
      </c>
      <c r="W90" s="16">
        <f>SUMIFS('2_stopień'!$U$8:$U$883,'2_stopień'!$R$8:$R$883,D90,'2_stopień'!$AA$8:$AA$883,"CKZ Wołów")</f>
        <v>0</v>
      </c>
      <c r="X90" s="16">
        <f>SUMIFS('2_stopień'!$V$8:$V$883,'2_stopień'!$R$8:$R$883,D90,'2_stopień'!$AA$8:$AA$883,"CKZ Wołów")</f>
        <v>0</v>
      </c>
      <c r="Y90" s="16">
        <f>SUMIFS('2_stopień'!$U$8:$U$883,'2_stopień'!$R$8:$R$883,D90,'2_stopień'!$AA$8:$AA$883,"CKZ Ziębice")</f>
        <v>0</v>
      </c>
      <c r="Z90" s="16">
        <f>SUMIFS('2_stopień'!$V$8:$V$883,'2_stopień'!$R$8:$R$883,D90,'2_stopień'!$AA$8:$AA$883,"CKZ Ziębice")</f>
        <v>0</v>
      </c>
      <c r="AA90" s="16">
        <f>SUMIFS('2_stopień'!$U$8:$U$883,'2_stopień'!$R$8:$R$883,D90,'2_stopień'!$AA$8:$AA$883,"CKZ Dobrodzień")</f>
        <v>0</v>
      </c>
      <c r="AB90" s="16">
        <f>SUMIFS('2_stopień'!$V$8:$V$883,'2_stopień'!$R$8:$R$883,D90,'2_stopień'!$AA$8:$AA$883,"CKZ Dobrodzień")</f>
        <v>0</v>
      </c>
      <c r="AC90" s="16">
        <f>SUMIFS('2_stopień'!$U$8:$U$883,'2_stopień'!$R$8:$R$883,D90,'2_stopień'!$AA$8:$AA$883,"CKZ Kędzierzyn-Koźle")</f>
        <v>0</v>
      </c>
      <c r="AD90" s="16">
        <f>SUMIFS('2_stopień'!$V$8:$V$883,'2_stopień'!$R$8:$R$883,D90,'2_stopień'!$AA$8:$AA$883,"CKZ Kędzierzyn-Koźle")</f>
        <v>0</v>
      </c>
      <c r="AE90" s="16">
        <f>SUMIFS('2_stopień'!$U$8:$U$883,'2_stopień'!$R$8:$R$883,D90,'2_stopień'!$AA$8:$AA$883,"CKZ Dębica")</f>
        <v>0</v>
      </c>
      <c r="AF90" s="16">
        <f>SUMIFS('2_stopień'!$V$8:$V$883,'2_stopień'!$R$8:$R$883,D90,'2_stopień'!$AA$8:$AA$883,"CKZ Dębica")</f>
        <v>0</v>
      </c>
      <c r="AG90" s="16">
        <f>SUMIFS('2_stopień'!$U$8:$U$883,'2_stopień'!$R$8:$R$883,D90,'2_stopień'!$AA$8:$AA$883,"ZSET Rakowice Wielkie")</f>
        <v>0</v>
      </c>
      <c r="AH90" s="16">
        <f>SUMIFS('2_stopień'!$V$8:$V$883,'2_stopień'!$R$8:$R$883,D90,'2_stopień'!$AA$8:$AA$883,"ZSET Rakowice Wielkie")</f>
        <v>0</v>
      </c>
      <c r="AI90" s="16">
        <f>SUMIFS('2_stopień'!$U$8:$U$883,'2_stopień'!$R$8:$R$883,D90,'2_stopień'!$AA$8:$AA$883,"CKZ Krotoszyn")</f>
        <v>0</v>
      </c>
      <c r="AJ90" s="16">
        <f>SUMIFS('2_stopień'!$V$8:$V$883,'2_stopień'!$R$8:$R$883,D90,'2_stopień'!$AA$8:$AA$883,"CKZ Krotoszyn")</f>
        <v>0</v>
      </c>
      <c r="AK90" s="16">
        <f>SUMIFS('2_stopień'!$U$8:$U$883,'2_stopień'!$R$8:$R$883,D90,'2_stopień'!$AA$8:$AA$883,"CKZ Olkusz")</f>
        <v>0</v>
      </c>
      <c r="AL90" s="16">
        <f>SUMIFS('2_stopień'!$V$8:$V$883,'2_stopień'!$R$8:$R$883,D90,'2_stopień'!$AA$8:$AA$883,"CKZ Olkusz")</f>
        <v>0</v>
      </c>
      <c r="AM90" s="16">
        <f>SUMIFS('2_stopień'!$U$8:$U$883,'2_stopień'!$R$8:$R$883,D90,'2_stopień'!$AA$8:$AA$883,"CKZ Wschowa")</f>
        <v>0</v>
      </c>
      <c r="AN90" s="16">
        <f>SUMIFS('2_stopień'!$V$8:$V$883,'2_stopień'!$R$8:$R$883,D90,'2_stopień'!$AA$8:$AA$883,"CKZ Wschowa")</f>
        <v>0</v>
      </c>
      <c r="AO90" s="16">
        <f>SUMIFS('2_stopień'!$U$8:$U$883,'2_stopień'!$R$8:$R$883,D90,'2_stopień'!$AA$8:$AA$883,"CKZ Zielona Góra")</f>
        <v>0</v>
      </c>
      <c r="AP90" s="16">
        <f>SUMIFS('2_stopień'!$V$8:$V$883,'2_stopień'!$R$8:$R$883,D90,'2_stopień'!$AA$8:$AA$883,"CKZ Zielona Góra")</f>
        <v>0</v>
      </c>
      <c r="AQ90" s="16">
        <f>SUMIFS('2_stopień'!$U$8:$U$883,'2_stopień'!$R$8:$R$883,D90,'2_stopień'!$AA$8:$AA$883,"Rzemieślnicza Wałbrzych")</f>
        <v>0</v>
      </c>
      <c r="AR90" s="16">
        <f>SUMIFS('2_stopień'!$V$8:$V$883,'2_stopień'!$R$8:$R$883,D90,'2_stopień'!$AA$8:$AA$883,"Rzemieślnicza Wałbrzych")</f>
        <v>0</v>
      </c>
      <c r="AS90" s="16">
        <f>SUMIFS('2_stopień'!$U$8:$U$883,'2_stopień'!$R$8:$R$883,D90,'2_stopień'!$AA$8:$AA$883,"CKZ Mosina")</f>
        <v>0</v>
      </c>
      <c r="AT90" s="16">
        <f>SUMIFS('2_stopień'!$V$8:$V$883,'2_stopień'!$R$8:$R$883,D90,'2_stopień'!$AA$8:$AA$883,"CKZ Mosina")</f>
        <v>0</v>
      </c>
      <c r="AU90" s="16">
        <f>SUMIFS('2_stopień'!$U$8:$U$883,'2_stopień'!$R$8:$R$883,D90,'2_stopień'!$AA$8:$AA$883,"Cech Opole")</f>
        <v>0</v>
      </c>
      <c r="AV90" s="16">
        <f>SUMIFS('2_stopień'!$V$8:$V$883,'2_stopień'!$R$8:$R$883,D90,'2_stopień'!$AA$8:$AA$883,"Cech Opole")</f>
        <v>0</v>
      </c>
      <c r="AW90" s="16">
        <f>SUMIFS('2_stopień'!$U$8:$U$883,'2_stopień'!$R$8:$R$883,D90,'2_stopień'!$AA$8:$AA$883,"TOYOTA")</f>
        <v>0</v>
      </c>
      <c r="AX90" s="16">
        <f>SUMIFS('2_stopień'!$V$8:$V$883,'2_stopień'!$R$8:$R$883,D90,'2_stopień'!$AA$8:$AA$883,"TOYOTA")</f>
        <v>0</v>
      </c>
      <c r="AY90" s="16">
        <f>SUMIFS('2_stopień'!$U$8:$U$883,'2_stopień'!$R$8:$R$883,D90,'2_stopień'!$AA$8:$AA$883,"CKZ Wrocław")</f>
        <v>0</v>
      </c>
      <c r="AZ90" s="16">
        <f>SUMIFS('2_stopień'!$V$8:$V$883,'2_stopień'!$R$8:$R$883,D90,'2_stopień'!$AA$8:$AA$883,"CKZ Wrocław")</f>
        <v>0</v>
      </c>
      <c r="BA90" s="16">
        <f>SUMIFS('2_stopień'!$U$8:$U$883,'2_stopień'!$R$8:$R$883,D90,'2_stopień'!$AA$8:$AA$883,"CKZ Gliwice")</f>
        <v>0</v>
      </c>
      <c r="BB90" s="16">
        <f>SUMIFS('2_stopień'!$V$8:$V$883,'2_stopień'!$R$8:$R$883,D90,'2_stopień'!$AA$8:$AA$883,"CKZ Gliwice")</f>
        <v>0</v>
      </c>
      <c r="BC90" s="16">
        <f>SUMIFS('2_stopień'!$U$8:$U$883,'2_stopień'!$R$8:$R$883,D90,'2_stopień'!$AA$8:$AA$883,"CKZ Opole")</f>
        <v>0</v>
      </c>
      <c r="BD90" s="16">
        <f>SUMIFS('2_stopień'!$V$8:$V$883,'2_stopień'!$R$8:$R$883,D90,'2_stopień'!$AA$8:$AA$883,"CKZ Opole")</f>
        <v>0</v>
      </c>
      <c r="BE90" s="16">
        <f>SUMIFS('2_stopień'!$U$8:$U$883,'2_stopień'!$R$8:$R$883,D90,'2_stopień'!$AA$8:$AA$883,"CKZ Chojnów")</f>
        <v>0</v>
      </c>
      <c r="BF90" s="16">
        <f>SUMIFS('2_stopień'!$V$8:$V$883,'2_stopień'!$R$8:$R$883,D90,'2_stopień'!$AA$8:$AA$883,"CKZ Chojnów")</f>
        <v>0</v>
      </c>
      <c r="BG90" s="16">
        <f>SUMIFS('2_stopień'!$U$8:$U$883,'2_stopień'!$R$8:$R$883,D90,'2_stopień'!$AA$8:$AA$883,"CKZ Nowy Targ")</f>
        <v>0</v>
      </c>
      <c r="BH90" s="16">
        <f>SUMIFS('2_stopień'!$V$8:$V$883,'2_stopień'!$R$8:$R$883,D90,'2_stopień'!$AA$8:$AA$883,"CKZ Nowy Targ")</f>
        <v>0</v>
      </c>
      <c r="BI90" s="16">
        <f>SUMIFS('2_stopień'!$U$8:$U$883,'2_stopień'!$R$8:$R$883,D90,'2_stopień'!$AA$8:$AA$883,"CKZ Gniezno")</f>
        <v>0</v>
      </c>
      <c r="BJ90" s="16">
        <f>SUMIFS('2_stopień'!$V$8:$V$883,'2_stopień'!$R$8:$R$883,D90,'2_stopień'!$AA$8:$AA$883,"CKZ Gniezno")</f>
        <v>0</v>
      </c>
      <c r="BK90" s="16">
        <f>SUMIFS('2_stopień'!$U$8:$U$883,'2_stopień'!$R$8:$R$883,D90,'2_stopień'!$AA$8:$AA$883,"konsultacje szkoła")</f>
        <v>0</v>
      </c>
      <c r="BL90" s="222">
        <f t="shared" si="4"/>
        <v>0</v>
      </c>
      <c r="BM90" s="219">
        <f t="shared" si="5"/>
        <v>0</v>
      </c>
    </row>
    <row r="91" spans="2:65" hidden="1">
      <c r="B91" s="17" t="s">
        <v>79</v>
      </c>
      <c r="C91" s="18">
        <v>751204</v>
      </c>
      <c r="D91" s="18" t="s">
        <v>61</v>
      </c>
      <c r="E91" s="17" t="s">
        <v>642</v>
      </c>
      <c r="F91" s="360">
        <f>SUMIF('2_stopień'!R$8:R$883,D91,'2_stopień'!U$8:U$885)</f>
        <v>56</v>
      </c>
      <c r="G91" s="16">
        <f>SUMIFS('2_stopień'!$U$8:$U$883,'2_stopień'!$R$8:$R$883,D91,'2_stopień'!$AA$8:$AA$883,"CKZ Bielawa")</f>
        <v>0</v>
      </c>
      <c r="H91" s="16">
        <f>SUMIFS('2_stopień'!$V$8:$V$883,'2_stopień'!$R$8:$R$883,D91,'2_stopień'!$AA$8:$AA$883,"CKZ Bielawa")</f>
        <v>0</v>
      </c>
      <c r="I91" s="16">
        <f>SUMIFS('2_stopień'!$U$8:$U$883,'2_stopień'!$R$8:$R$883,D91,'2_stopień'!$AA$8:$AA$883,"GCKZ Głogów")</f>
        <v>0</v>
      </c>
      <c r="J91" s="16">
        <f>SUMIFS('2_stopień'!$V$8:$V$883,'2_stopień'!$R$8:$R$883,D91,'2_stopień'!$AA$8:$AA$883,"GCKZ Głogów")</f>
        <v>0</v>
      </c>
      <c r="K91" s="16">
        <f>SUMIFS('2_stopień'!$U$8:$U$883,'2_stopień'!$R$8:$R$883,D91,'2_stopień'!$AA$8:$AA$883,"CKZ Jawor")</f>
        <v>0</v>
      </c>
      <c r="L91" s="16">
        <f>SUMIFS('2_stopień'!$V$8:$V$883,'2_stopień'!$R$8:$R$883,D91,'2_stopień'!$AA$8:$AA$883,"CKZ Jawor")</f>
        <v>0</v>
      </c>
      <c r="M91" s="16">
        <f>SUMIFS('2_stopień'!$U$8:$U$883,'2_stopień'!$R$8:$R$883,D91,'2_stopień'!$AA$8:$AA$883,"ZSM Głubczyce")</f>
        <v>0</v>
      </c>
      <c r="N91" s="16">
        <f>SUMIFS('2_stopień'!$V$8:$V$883,'2_stopień'!$R$8:$R$883,D91,'2_stopień'!$AA$8:$AA$883,"ZSM Głubczyce")</f>
        <v>0</v>
      </c>
      <c r="O91" s="16">
        <f>SUMIFS('2_stopień'!$U$8:$U$883,'2_stopień'!$R$8:$R$883,D91,'2_stopień'!$AA$8:$AA$883,"CKZ Kłodzko")</f>
        <v>25</v>
      </c>
      <c r="P91" s="16">
        <f>SUMIFS('2_stopień'!$V$8:$V$883,'2_stopień'!$R$8:$R$883,D91,'2_stopień'!$AA$8:$AA$883,"CKZ Kłodzko")</f>
        <v>6</v>
      </c>
      <c r="Q91" s="16">
        <f>SUMIFS('2_stopień'!$U$8:$U$883,'2_stopień'!$R$8:$R$883,D91,'2_stopień'!$AA$8:$AA$883,"CKZ Legnica")</f>
        <v>0</v>
      </c>
      <c r="R91" s="16">
        <f>SUMIFS('2_stopień'!$V$8:$V$883,'2_stopień'!$R$8:$R$883,D91,'2_stopień'!$AA$8:$AA$883,"CKZ Legnica")</f>
        <v>0</v>
      </c>
      <c r="S91" s="16">
        <f>SUMIFS('2_stopień'!$U$8:$U$883,'2_stopień'!$R$8:$R$883,D91,'2_stopień'!$AA$8:$AA$883,"CKZ Oleśnica")</f>
        <v>0</v>
      </c>
      <c r="T91" s="16">
        <f>SUMIFS('2_stopień'!$V$8:$V$883,'2_stopień'!$R$8:$R$883,D91,'2_stopień'!$AA$8:$AA$883,"CKZ Oleśnica")</f>
        <v>0</v>
      </c>
      <c r="U91" s="16">
        <f>SUMIFS('2_stopień'!$U$8:$U$883,'2_stopień'!$R$8:$R$883,D91,'2_stopień'!$AA$8:$AA$883,"CKZ Świdnica")</f>
        <v>25</v>
      </c>
      <c r="V91" s="16">
        <f>SUMIFS('2_stopień'!$V$8:$V$883,'2_stopień'!$R$8:$R$883,D91,'2_stopień'!$AA$8:$AA$883,"CKZ Świdnica")</f>
        <v>6</v>
      </c>
      <c r="W91" s="16">
        <f>SUMIFS('2_stopień'!$U$8:$U$883,'2_stopień'!$R$8:$R$883,D91,'2_stopień'!$AA$8:$AA$883,"CKZ Wołów")</f>
        <v>0</v>
      </c>
      <c r="X91" s="16">
        <f>SUMIFS('2_stopień'!$V$8:$V$883,'2_stopień'!$R$8:$R$883,D91,'2_stopień'!$AA$8:$AA$883,"CKZ Wołów")</f>
        <v>0</v>
      </c>
      <c r="Y91" s="16">
        <f>SUMIFS('2_stopień'!$U$8:$U$883,'2_stopień'!$R$8:$R$883,D91,'2_stopień'!$AA$8:$AA$883,"CKZ Ziębice")</f>
        <v>0</v>
      </c>
      <c r="Z91" s="16">
        <f>SUMIFS('2_stopień'!$V$8:$V$883,'2_stopień'!$R$8:$R$883,D91,'2_stopień'!$AA$8:$AA$883,"CKZ Ziębice")</f>
        <v>0</v>
      </c>
      <c r="AA91" s="16">
        <f>SUMIFS('2_stopień'!$U$8:$U$883,'2_stopień'!$R$8:$R$883,D91,'2_stopień'!$AA$8:$AA$883,"CKZ Dobrodzień")</f>
        <v>0</v>
      </c>
      <c r="AB91" s="16">
        <f>SUMIFS('2_stopień'!$V$8:$V$883,'2_stopień'!$R$8:$R$883,D91,'2_stopień'!$AA$8:$AA$883,"CKZ Dobrodzień")</f>
        <v>0</v>
      </c>
      <c r="AC91" s="16">
        <f>SUMIFS('2_stopień'!$U$8:$U$883,'2_stopień'!$R$8:$R$883,D91,'2_stopień'!$AA$8:$AA$883,"CKZ Kędzierzyn-Koźle")</f>
        <v>0</v>
      </c>
      <c r="AD91" s="16">
        <f>SUMIFS('2_stopień'!$V$8:$V$883,'2_stopień'!$R$8:$R$883,D91,'2_stopień'!$AA$8:$AA$883,"CKZ Kędzierzyn-Koźle")</f>
        <v>0</v>
      </c>
      <c r="AE91" s="16">
        <f>SUMIFS('2_stopień'!$U$8:$U$883,'2_stopień'!$R$8:$R$883,D91,'2_stopień'!$AA$8:$AA$883,"CKZ Dębica")</f>
        <v>0</v>
      </c>
      <c r="AF91" s="16">
        <f>SUMIFS('2_stopień'!$V$8:$V$883,'2_stopień'!$R$8:$R$883,D91,'2_stopień'!$AA$8:$AA$883,"CKZ Dębica")</f>
        <v>0</v>
      </c>
      <c r="AG91" s="16">
        <f>SUMIFS('2_stopień'!$U$8:$U$883,'2_stopień'!$R$8:$R$883,D91,'2_stopień'!$AA$8:$AA$883,"ZSET Rakowice Wielkie")</f>
        <v>0</v>
      </c>
      <c r="AH91" s="16">
        <f>SUMIFS('2_stopień'!$V$8:$V$883,'2_stopień'!$R$8:$R$883,D91,'2_stopień'!$AA$8:$AA$883,"ZSET Rakowice Wielkie")</f>
        <v>0</v>
      </c>
      <c r="AI91" s="16">
        <f>SUMIFS('2_stopień'!$U$8:$U$883,'2_stopień'!$R$8:$R$883,D91,'2_stopień'!$AA$8:$AA$883,"CKZ Krotoszyn")</f>
        <v>3</v>
      </c>
      <c r="AJ91" s="16">
        <f>SUMIFS('2_stopień'!$V$8:$V$883,'2_stopień'!$R$8:$R$883,D91,'2_stopień'!$AA$8:$AA$883,"CKZ Krotoszyn")</f>
        <v>0</v>
      </c>
      <c r="AK91" s="16">
        <f>SUMIFS('2_stopień'!$U$8:$U$883,'2_stopień'!$R$8:$R$883,D91,'2_stopień'!$AA$8:$AA$883,"CKZ Olkusz")</f>
        <v>0</v>
      </c>
      <c r="AL91" s="16">
        <f>SUMIFS('2_stopień'!$V$8:$V$883,'2_stopień'!$R$8:$R$883,D91,'2_stopień'!$AA$8:$AA$883,"CKZ Olkusz")</f>
        <v>0</v>
      </c>
      <c r="AM91" s="16">
        <f>SUMIFS('2_stopień'!$U$8:$U$883,'2_stopień'!$R$8:$R$883,D91,'2_stopień'!$AA$8:$AA$883,"CKZ Wschowa")</f>
        <v>0</v>
      </c>
      <c r="AN91" s="16">
        <f>SUMIFS('2_stopień'!$V$8:$V$883,'2_stopień'!$R$8:$R$883,D91,'2_stopień'!$AA$8:$AA$883,"CKZ Wschowa")</f>
        <v>0</v>
      </c>
      <c r="AO91" s="16">
        <f>SUMIFS('2_stopień'!$U$8:$U$883,'2_stopień'!$R$8:$R$883,D91,'2_stopień'!$AA$8:$AA$883,"CKZ Zielona Góra")</f>
        <v>0</v>
      </c>
      <c r="AP91" s="16">
        <f>SUMIFS('2_stopień'!$V$8:$V$883,'2_stopień'!$R$8:$R$883,D91,'2_stopień'!$AA$8:$AA$883,"CKZ Zielona Góra")</f>
        <v>0</v>
      </c>
      <c r="AQ91" s="16">
        <f>SUMIFS('2_stopień'!$U$8:$U$883,'2_stopień'!$R$8:$R$883,D91,'2_stopień'!$AA$8:$AA$883,"Rzemieślnicza Wałbrzych")</f>
        <v>0</v>
      </c>
      <c r="AR91" s="16">
        <f>SUMIFS('2_stopień'!$V$8:$V$883,'2_stopień'!$R$8:$R$883,D91,'2_stopień'!$AA$8:$AA$883,"Rzemieślnicza Wałbrzych")</f>
        <v>0</v>
      </c>
      <c r="AS91" s="16">
        <f>SUMIFS('2_stopień'!$U$8:$U$883,'2_stopień'!$R$8:$R$883,D91,'2_stopień'!$AA$8:$AA$883,"CKZ Mosina")</f>
        <v>3</v>
      </c>
      <c r="AT91" s="16">
        <f>SUMIFS('2_stopień'!$V$8:$V$883,'2_stopień'!$R$8:$R$883,D91,'2_stopień'!$AA$8:$AA$883,"CKZ Mosina")</f>
        <v>2</v>
      </c>
      <c r="AU91" s="16">
        <f>SUMIFS('2_stopień'!$U$8:$U$883,'2_stopień'!$R$8:$R$883,D91,'2_stopień'!$AA$8:$AA$883,"Cech Opole")</f>
        <v>0</v>
      </c>
      <c r="AV91" s="16">
        <f>SUMIFS('2_stopień'!$V$8:$V$883,'2_stopień'!$R$8:$R$883,D91,'2_stopień'!$AA$8:$AA$883,"Cech Opole")</f>
        <v>0</v>
      </c>
      <c r="AW91" s="16">
        <f>SUMIFS('2_stopień'!$U$8:$U$883,'2_stopień'!$R$8:$R$883,D91,'2_stopień'!$AA$8:$AA$883,"TOYOTA")</f>
        <v>0</v>
      </c>
      <c r="AX91" s="16">
        <f>SUMIFS('2_stopień'!$V$8:$V$883,'2_stopień'!$R$8:$R$883,D91,'2_stopień'!$AA$8:$AA$883,"TOYOTA")</f>
        <v>0</v>
      </c>
      <c r="AY91" s="16">
        <f>SUMIFS('2_stopień'!$U$8:$U$883,'2_stopień'!$R$8:$R$883,D91,'2_stopień'!$AA$8:$AA$883,"CKZ Wrocław")</f>
        <v>0</v>
      </c>
      <c r="AZ91" s="16">
        <f>SUMIFS('2_stopień'!$V$8:$V$883,'2_stopień'!$R$8:$R$883,D91,'2_stopień'!$AA$8:$AA$883,"CKZ Wrocław")</f>
        <v>0</v>
      </c>
      <c r="BA91" s="16">
        <f>SUMIFS('2_stopień'!$U$8:$U$883,'2_stopień'!$R$8:$R$883,D91,'2_stopień'!$AA$8:$AA$883,"CKZ Gliwice")</f>
        <v>0</v>
      </c>
      <c r="BB91" s="16">
        <f>SUMIFS('2_stopień'!$V$8:$V$883,'2_stopień'!$R$8:$R$883,D91,'2_stopień'!$AA$8:$AA$883,"CKZ Gliwice")</f>
        <v>0</v>
      </c>
      <c r="BC91" s="16">
        <f>SUMIFS('2_stopień'!$U$8:$U$883,'2_stopień'!$R$8:$R$883,D91,'2_stopień'!$AA$8:$AA$883,"CKZ Opole")</f>
        <v>0</v>
      </c>
      <c r="BD91" s="16">
        <f>SUMIFS('2_stopień'!$V$8:$V$883,'2_stopień'!$R$8:$R$883,D91,'2_stopień'!$AA$8:$AA$883,"CKZ Opole")</f>
        <v>0</v>
      </c>
      <c r="BE91" s="16">
        <f>SUMIFS('2_stopień'!$U$8:$U$883,'2_stopień'!$R$8:$R$883,D91,'2_stopień'!$AA$8:$AA$883,"CKZ Chojnów")</f>
        <v>0</v>
      </c>
      <c r="BF91" s="16">
        <f>SUMIFS('2_stopień'!$V$8:$V$883,'2_stopień'!$R$8:$R$883,D91,'2_stopień'!$AA$8:$AA$883,"CKZ Chojnów")</f>
        <v>0</v>
      </c>
      <c r="BG91" s="16">
        <f>SUMIFS('2_stopień'!$U$8:$U$883,'2_stopień'!$R$8:$R$883,D91,'2_stopień'!$AA$8:$AA$883,"CKZ Nowy Targ")</f>
        <v>0</v>
      </c>
      <c r="BH91" s="16">
        <f>SUMIFS('2_stopień'!$V$8:$V$883,'2_stopień'!$R$8:$R$883,D91,'2_stopień'!$AA$8:$AA$883,"CKZ Nowy Targ")</f>
        <v>0</v>
      </c>
      <c r="BI91" s="16">
        <f>SUMIFS('2_stopień'!$U$8:$U$883,'2_stopień'!$R$8:$R$883,D91,'2_stopień'!$AA$8:$AA$883,"CKZ Gniezno")</f>
        <v>0</v>
      </c>
      <c r="BJ91" s="16">
        <f>SUMIFS('2_stopień'!$V$8:$V$883,'2_stopień'!$R$8:$R$883,D91,'2_stopień'!$AA$8:$AA$883,"CKZ Gniezno")</f>
        <v>0</v>
      </c>
      <c r="BK91" s="16">
        <f>SUMIFS('2_stopień'!$U$8:$U$883,'2_stopień'!$R$8:$R$883,D91,'2_stopień'!$AA$8:$AA$883,"konsultacje szkoła")</f>
        <v>0</v>
      </c>
      <c r="BL91" s="222">
        <f t="shared" si="4"/>
        <v>56</v>
      </c>
      <c r="BM91" s="219">
        <f t="shared" si="5"/>
        <v>14</v>
      </c>
    </row>
    <row r="92" spans="2:65" hidden="1">
      <c r="B92" s="17" t="s">
        <v>210</v>
      </c>
      <c r="C92" s="18">
        <v>751108</v>
      </c>
      <c r="D92" s="18" t="s">
        <v>641</v>
      </c>
      <c r="E92" s="17" t="s">
        <v>640</v>
      </c>
      <c r="F92" s="360">
        <f>SUMIF('2_stopień'!R$8:R$883,D92,'2_stopień'!U$8:U$885)</f>
        <v>2</v>
      </c>
      <c r="G92" s="16">
        <f>SUMIFS('2_stopień'!$U$8:$U$883,'2_stopień'!$R$8:$R$883,D92,'2_stopień'!$AA$8:$AA$883,"CKZ Bielawa")</f>
        <v>0</v>
      </c>
      <c r="H92" s="16">
        <f>SUMIFS('2_stopień'!$V$8:$V$883,'2_stopień'!$R$8:$R$883,D92,'2_stopień'!$AA$8:$AA$883,"CKZ Bielawa")</f>
        <v>0</v>
      </c>
      <c r="I92" s="16">
        <f>SUMIFS('2_stopień'!$U$8:$U$883,'2_stopień'!$R$8:$R$883,D92,'2_stopień'!$AA$8:$AA$883,"GCKZ Głogów")</f>
        <v>0</v>
      </c>
      <c r="J92" s="16">
        <f>SUMIFS('2_stopień'!$V$8:$V$883,'2_stopień'!$R$8:$R$883,D92,'2_stopień'!$AA$8:$AA$883,"GCKZ Głogów")</f>
        <v>0</v>
      </c>
      <c r="K92" s="16">
        <f>SUMIFS('2_stopień'!$U$8:$U$883,'2_stopień'!$R$8:$R$883,D92,'2_stopień'!$AA$8:$AA$883,"CKZ Jawor")</f>
        <v>0</v>
      </c>
      <c r="L92" s="16">
        <f>SUMIFS('2_stopień'!$V$8:$V$883,'2_stopień'!$R$8:$R$883,D92,'2_stopień'!$AA$8:$AA$883,"CKZ Jawor")</f>
        <v>0</v>
      </c>
      <c r="M92" s="16">
        <f>SUMIFS('2_stopień'!$U$8:$U$883,'2_stopień'!$R$8:$R$883,D92,'2_stopień'!$AA$8:$AA$883,"ZSM Głubczyce")</f>
        <v>0</v>
      </c>
      <c r="N92" s="16">
        <f>SUMIFS('2_stopień'!$V$8:$V$883,'2_stopień'!$R$8:$R$883,D92,'2_stopień'!$AA$8:$AA$883,"ZSM Głubczyce")</f>
        <v>0</v>
      </c>
      <c r="O92" s="16">
        <f>SUMIFS('2_stopień'!$U$8:$U$883,'2_stopień'!$R$8:$R$883,D92,'2_stopień'!$AA$8:$AA$883,"CKZ Kłodzko")</f>
        <v>0</v>
      </c>
      <c r="P92" s="16">
        <f>SUMIFS('2_stopień'!$V$8:$V$883,'2_stopień'!$R$8:$R$883,D92,'2_stopień'!$AA$8:$AA$883,"CKZ Kłodzko")</f>
        <v>0</v>
      </c>
      <c r="Q92" s="16">
        <f>SUMIFS('2_stopień'!$U$8:$U$883,'2_stopień'!$R$8:$R$883,D92,'2_stopień'!$AA$8:$AA$883,"CKZ Legnica")</f>
        <v>0</v>
      </c>
      <c r="R92" s="16">
        <f>SUMIFS('2_stopień'!$V$8:$V$883,'2_stopień'!$R$8:$R$883,D92,'2_stopień'!$AA$8:$AA$883,"CKZ Legnica")</f>
        <v>0</v>
      </c>
      <c r="S92" s="16">
        <f>SUMIFS('2_stopień'!$U$8:$U$883,'2_stopień'!$R$8:$R$883,D92,'2_stopień'!$AA$8:$AA$883,"CKZ Oleśnica")</f>
        <v>0</v>
      </c>
      <c r="T92" s="16">
        <f>SUMIFS('2_stopień'!$V$8:$V$883,'2_stopień'!$R$8:$R$883,D92,'2_stopień'!$AA$8:$AA$883,"CKZ Oleśnica")</f>
        <v>0</v>
      </c>
      <c r="U92" s="16">
        <f>SUMIFS('2_stopień'!$U$8:$U$883,'2_stopień'!$R$8:$R$883,D92,'2_stopień'!$AA$8:$AA$883,"CKZ Świdnica")</f>
        <v>0</v>
      </c>
      <c r="V92" s="16">
        <f>SUMIFS('2_stopień'!$V$8:$V$883,'2_stopień'!$R$8:$R$883,D92,'2_stopień'!$AA$8:$AA$883,"CKZ Świdnica")</f>
        <v>0</v>
      </c>
      <c r="W92" s="16">
        <f>SUMIFS('2_stopień'!$U$8:$U$883,'2_stopień'!$R$8:$R$883,D92,'2_stopień'!$AA$8:$AA$883,"CKZ Wołów")</f>
        <v>0</v>
      </c>
      <c r="X92" s="16">
        <f>SUMIFS('2_stopień'!$V$8:$V$883,'2_stopień'!$R$8:$R$883,D92,'2_stopień'!$AA$8:$AA$883,"CKZ Wołów")</f>
        <v>0</v>
      </c>
      <c r="Y92" s="16">
        <f>SUMIFS('2_stopień'!$U$8:$U$883,'2_stopień'!$R$8:$R$883,D92,'2_stopień'!$AA$8:$AA$883,"CKZ Ziębice")</f>
        <v>0</v>
      </c>
      <c r="Z92" s="16">
        <f>SUMIFS('2_stopień'!$V$8:$V$883,'2_stopień'!$R$8:$R$883,D92,'2_stopień'!$AA$8:$AA$883,"CKZ Ziębice")</f>
        <v>0</v>
      </c>
      <c r="AA92" s="16">
        <f>SUMIFS('2_stopień'!$U$8:$U$883,'2_stopień'!$R$8:$R$883,D92,'2_stopień'!$AA$8:$AA$883,"CKZ Dobrodzień")</f>
        <v>0</v>
      </c>
      <c r="AB92" s="16">
        <f>SUMIFS('2_stopień'!$V$8:$V$883,'2_stopień'!$R$8:$R$883,D92,'2_stopień'!$AA$8:$AA$883,"CKZ Dobrodzień")</f>
        <v>0</v>
      </c>
      <c r="AC92" s="16">
        <f>SUMIFS('2_stopień'!$U$8:$U$883,'2_stopień'!$R$8:$R$883,D92,'2_stopień'!$AA$8:$AA$883,"CKZ Kędzierzyn-Koźle")</f>
        <v>0</v>
      </c>
      <c r="AD92" s="16">
        <f>SUMIFS('2_stopień'!$V$8:$V$883,'2_stopień'!$R$8:$R$883,D92,'2_stopień'!$AA$8:$AA$883,"CKZ Kędzierzyn-Koźle")</f>
        <v>0</v>
      </c>
      <c r="AE92" s="16">
        <f>SUMIFS('2_stopień'!$U$8:$U$883,'2_stopień'!$R$8:$R$883,D92,'2_stopień'!$AA$8:$AA$883,"CKZ Dębica")</f>
        <v>0</v>
      </c>
      <c r="AF92" s="16">
        <f>SUMIFS('2_stopień'!$V$8:$V$883,'2_stopień'!$R$8:$R$883,D92,'2_stopień'!$AA$8:$AA$883,"CKZ Dębica")</f>
        <v>0</v>
      </c>
      <c r="AG92" s="16">
        <f>SUMIFS('2_stopień'!$U$8:$U$883,'2_stopień'!$R$8:$R$883,D92,'2_stopień'!$AA$8:$AA$883,"ZSET Rakowice Wielkie")</f>
        <v>0</v>
      </c>
      <c r="AH92" s="16">
        <f>SUMIFS('2_stopień'!$V$8:$V$883,'2_stopień'!$R$8:$R$883,D92,'2_stopień'!$AA$8:$AA$883,"ZSET Rakowice Wielkie")</f>
        <v>0</v>
      </c>
      <c r="AI92" s="16">
        <f>SUMIFS('2_stopień'!$U$8:$U$883,'2_stopień'!$R$8:$R$883,D92,'2_stopień'!$AA$8:$AA$883,"CKZ Krotoszyn")</f>
        <v>2</v>
      </c>
      <c r="AJ92" s="16">
        <f>SUMIFS('2_stopień'!$V$8:$V$883,'2_stopień'!$R$8:$R$883,D92,'2_stopień'!$AA$8:$AA$883,"CKZ Krotoszyn")</f>
        <v>0</v>
      </c>
      <c r="AK92" s="16">
        <f>SUMIFS('2_stopień'!$U$8:$U$883,'2_stopień'!$R$8:$R$883,D92,'2_stopień'!$AA$8:$AA$883,"CKZ Olkusz")</f>
        <v>0</v>
      </c>
      <c r="AL92" s="16">
        <f>SUMIFS('2_stopień'!$V$8:$V$883,'2_stopień'!$R$8:$R$883,D92,'2_stopień'!$AA$8:$AA$883,"CKZ Olkusz")</f>
        <v>0</v>
      </c>
      <c r="AM92" s="16">
        <f>SUMIFS('2_stopień'!$U$8:$U$883,'2_stopień'!$R$8:$R$883,D92,'2_stopień'!$AA$8:$AA$883,"CKZ Wschowa")</f>
        <v>0</v>
      </c>
      <c r="AN92" s="16">
        <f>SUMIFS('2_stopień'!$V$8:$V$883,'2_stopień'!$R$8:$R$883,D92,'2_stopień'!$AA$8:$AA$883,"CKZ Wschowa")</f>
        <v>0</v>
      </c>
      <c r="AO92" s="16">
        <f>SUMIFS('2_stopień'!$U$8:$U$883,'2_stopień'!$R$8:$R$883,D92,'2_stopień'!$AA$8:$AA$883,"CKZ Zielona Góra")</f>
        <v>0</v>
      </c>
      <c r="AP92" s="16">
        <f>SUMIFS('2_stopień'!$V$8:$V$883,'2_stopień'!$R$8:$R$883,D92,'2_stopień'!$AA$8:$AA$883,"CKZ Zielona Góra")</f>
        <v>0</v>
      </c>
      <c r="AQ92" s="16">
        <f>SUMIFS('2_stopień'!$U$8:$U$883,'2_stopień'!$R$8:$R$883,D92,'2_stopień'!$AA$8:$AA$883,"Rzemieślnicza Wałbrzych")</f>
        <v>0</v>
      </c>
      <c r="AR92" s="16">
        <f>SUMIFS('2_stopień'!$V$8:$V$883,'2_stopień'!$R$8:$R$883,D92,'2_stopień'!$AA$8:$AA$883,"Rzemieślnicza Wałbrzych")</f>
        <v>0</v>
      </c>
      <c r="AS92" s="16">
        <f>SUMIFS('2_stopień'!$U$8:$U$883,'2_stopień'!$R$8:$R$883,D92,'2_stopień'!$AA$8:$AA$883,"CKZ Mosina")</f>
        <v>0</v>
      </c>
      <c r="AT92" s="16">
        <f>SUMIFS('2_stopień'!$V$8:$V$883,'2_stopień'!$R$8:$R$883,D92,'2_stopień'!$AA$8:$AA$883,"CKZ Mosina")</f>
        <v>0</v>
      </c>
      <c r="AU92" s="16">
        <f>SUMIFS('2_stopień'!$U$8:$U$883,'2_stopień'!$R$8:$R$883,D92,'2_stopień'!$AA$8:$AA$883,"Cech Opole")</f>
        <v>0</v>
      </c>
      <c r="AV92" s="16">
        <f>SUMIFS('2_stopień'!$V$8:$V$883,'2_stopień'!$R$8:$R$883,D92,'2_stopień'!$AA$8:$AA$883,"Cech Opole")</f>
        <v>0</v>
      </c>
      <c r="AW92" s="16">
        <f>SUMIFS('2_stopień'!$U$8:$U$883,'2_stopień'!$R$8:$R$883,D92,'2_stopień'!$AA$8:$AA$883,"TOYOTA")</f>
        <v>0</v>
      </c>
      <c r="AX92" s="16">
        <f>SUMIFS('2_stopień'!$V$8:$V$883,'2_stopień'!$R$8:$R$883,D92,'2_stopień'!$AA$8:$AA$883,"TOYOTA")</f>
        <v>0</v>
      </c>
      <c r="AY92" s="16">
        <f>SUMIFS('2_stopień'!$U$8:$U$883,'2_stopień'!$R$8:$R$883,D92,'2_stopień'!$AA$8:$AA$883,"CKZ Wrocław")</f>
        <v>0</v>
      </c>
      <c r="AZ92" s="16">
        <f>SUMIFS('2_stopień'!$V$8:$V$883,'2_stopień'!$R$8:$R$883,D92,'2_stopień'!$AA$8:$AA$883,"CKZ Wrocław")</f>
        <v>0</v>
      </c>
      <c r="BA92" s="16">
        <f>SUMIFS('2_stopień'!$U$8:$U$883,'2_stopień'!$R$8:$R$883,D92,'2_stopień'!$AA$8:$AA$883,"CKZ Gliwice")</f>
        <v>0</v>
      </c>
      <c r="BB92" s="16">
        <f>SUMIFS('2_stopień'!$V$8:$V$883,'2_stopień'!$R$8:$R$883,D92,'2_stopień'!$AA$8:$AA$883,"CKZ Gliwice")</f>
        <v>0</v>
      </c>
      <c r="BC92" s="16">
        <f>SUMIFS('2_stopień'!$U$8:$U$883,'2_stopień'!$R$8:$R$883,D92,'2_stopień'!$AA$8:$AA$883,"CKZ Opole")</f>
        <v>0</v>
      </c>
      <c r="BD92" s="16">
        <f>SUMIFS('2_stopień'!$V$8:$V$883,'2_stopień'!$R$8:$R$883,D92,'2_stopień'!$AA$8:$AA$883,"CKZ Opole")</f>
        <v>0</v>
      </c>
      <c r="BE92" s="16">
        <f>SUMIFS('2_stopień'!$U$8:$U$883,'2_stopień'!$R$8:$R$883,D92,'2_stopień'!$AA$8:$AA$883,"CKZ Chojnów")</f>
        <v>0</v>
      </c>
      <c r="BF92" s="16">
        <f>SUMIFS('2_stopień'!$V$8:$V$883,'2_stopień'!$R$8:$R$883,D92,'2_stopień'!$AA$8:$AA$883,"CKZ Chojnów")</f>
        <v>0</v>
      </c>
      <c r="BG92" s="16">
        <f>SUMIFS('2_stopień'!$U$8:$U$883,'2_stopień'!$R$8:$R$883,D92,'2_stopień'!$AA$8:$AA$883,"CKZ Nowy Targ")</f>
        <v>0</v>
      </c>
      <c r="BH92" s="16">
        <f>SUMIFS('2_stopień'!$V$8:$V$883,'2_stopień'!$R$8:$R$883,D92,'2_stopień'!$AA$8:$AA$883,"CKZ Nowy Targ")</f>
        <v>0</v>
      </c>
      <c r="BI92" s="16">
        <f>SUMIFS('2_stopień'!$U$8:$U$883,'2_stopień'!$R$8:$R$883,D92,'2_stopień'!$AA$8:$AA$883,"CKZ Gniezno")</f>
        <v>0</v>
      </c>
      <c r="BJ92" s="16">
        <f>SUMIFS('2_stopień'!$V$8:$V$883,'2_stopień'!$R$8:$R$883,D92,'2_stopień'!$AA$8:$AA$883,"CKZ Gniezno")</f>
        <v>0</v>
      </c>
      <c r="BK92" s="16">
        <f>SUMIFS('2_stopień'!$U$8:$U$883,'2_stopień'!$R$8:$R$883,D92,'2_stopień'!$AA$8:$AA$883,"konsultacje szkoła")</f>
        <v>0</v>
      </c>
      <c r="BL92" s="222">
        <f t="shared" si="4"/>
        <v>2</v>
      </c>
      <c r="BM92" s="219">
        <f t="shared" si="5"/>
        <v>0</v>
      </c>
    </row>
    <row r="93" spans="2:65" hidden="1">
      <c r="B93" s="17" t="s">
        <v>542</v>
      </c>
      <c r="C93" s="18">
        <v>751103</v>
      </c>
      <c r="D93" s="18" t="s">
        <v>1035</v>
      </c>
      <c r="E93" s="17" t="s">
        <v>639</v>
      </c>
      <c r="F93" s="360">
        <f>SUMIF('2_stopień'!R$8:R$883,D93,'2_stopień'!U$8:U$885)</f>
        <v>0</v>
      </c>
      <c r="G93" s="16">
        <f>SUMIFS('2_stopień'!$U$8:$U$883,'2_stopień'!$R$8:$R$883,D93,'2_stopień'!$AA$8:$AA$883,"CKZ Bielawa")</f>
        <v>0</v>
      </c>
      <c r="H93" s="16">
        <f>SUMIFS('2_stopień'!$V$8:$V$883,'2_stopień'!$R$8:$R$883,D93,'2_stopień'!$AA$8:$AA$883,"CKZ Bielawa")</f>
        <v>0</v>
      </c>
      <c r="I93" s="16">
        <f>SUMIFS('2_stopień'!$U$8:$U$883,'2_stopień'!$R$8:$R$883,D93,'2_stopień'!$AA$8:$AA$883,"GCKZ Głogów")</f>
        <v>0</v>
      </c>
      <c r="J93" s="16">
        <f>SUMIFS('2_stopień'!$V$8:$V$883,'2_stopień'!$R$8:$R$883,D93,'2_stopień'!$AA$8:$AA$883,"GCKZ Głogów")</f>
        <v>0</v>
      </c>
      <c r="K93" s="16">
        <f>SUMIFS('2_stopień'!$U$8:$U$883,'2_stopień'!$R$8:$R$883,D93,'2_stopień'!$AA$8:$AA$883,"CKZ Jawor")</f>
        <v>0</v>
      </c>
      <c r="L93" s="16">
        <f>SUMIFS('2_stopień'!$V$8:$V$883,'2_stopień'!$R$8:$R$883,D93,'2_stopień'!$AA$8:$AA$883,"CKZ Jawor")</f>
        <v>0</v>
      </c>
      <c r="M93" s="16">
        <f>SUMIFS('2_stopień'!$U$8:$U$883,'2_stopień'!$R$8:$R$883,D93,'2_stopień'!$AA$8:$AA$883,"ZSM Głubczyce")</f>
        <v>0</v>
      </c>
      <c r="N93" s="16">
        <f>SUMIFS('2_stopień'!$V$8:$V$883,'2_stopień'!$R$8:$R$883,D93,'2_stopień'!$AA$8:$AA$883,"ZSM Głubczyce")</f>
        <v>0</v>
      </c>
      <c r="O93" s="16">
        <f>SUMIFS('2_stopień'!$U$8:$U$883,'2_stopień'!$R$8:$R$883,D93,'2_stopień'!$AA$8:$AA$883,"CKZ Kłodzko")</f>
        <v>0</v>
      </c>
      <c r="P93" s="16">
        <f>SUMIFS('2_stopień'!$V$8:$V$883,'2_stopień'!$R$8:$R$883,D93,'2_stopień'!$AA$8:$AA$883,"CKZ Kłodzko")</f>
        <v>0</v>
      </c>
      <c r="Q93" s="16">
        <f>SUMIFS('2_stopień'!$U$8:$U$883,'2_stopień'!$R$8:$R$883,D93,'2_stopień'!$AA$8:$AA$883,"CKZ Legnica")</f>
        <v>0</v>
      </c>
      <c r="R93" s="16">
        <f>SUMIFS('2_stopień'!$V$8:$V$883,'2_stopień'!$R$8:$R$883,D93,'2_stopień'!$AA$8:$AA$883,"CKZ Legnica")</f>
        <v>0</v>
      </c>
      <c r="S93" s="16">
        <f>SUMIFS('2_stopień'!$U$8:$U$883,'2_stopień'!$R$8:$R$883,D93,'2_stopień'!$AA$8:$AA$883,"CKZ Oleśnica")</f>
        <v>0</v>
      </c>
      <c r="T93" s="16">
        <f>SUMIFS('2_stopień'!$V$8:$V$883,'2_stopień'!$R$8:$R$883,D93,'2_stopień'!$AA$8:$AA$883,"CKZ Oleśnica")</f>
        <v>0</v>
      </c>
      <c r="U93" s="16">
        <f>SUMIFS('2_stopień'!$U$8:$U$883,'2_stopień'!$R$8:$R$883,D93,'2_stopień'!$AA$8:$AA$883,"CKZ Świdnica")</f>
        <v>0</v>
      </c>
      <c r="V93" s="16">
        <f>SUMIFS('2_stopień'!$V$8:$V$883,'2_stopień'!$R$8:$R$883,D93,'2_stopień'!$AA$8:$AA$883,"CKZ Świdnica")</f>
        <v>0</v>
      </c>
      <c r="W93" s="16">
        <f>SUMIFS('2_stopień'!$U$8:$U$883,'2_stopień'!$R$8:$R$883,D93,'2_stopień'!$AA$8:$AA$883,"CKZ Wołów")</f>
        <v>0</v>
      </c>
      <c r="X93" s="16">
        <f>SUMIFS('2_stopień'!$V$8:$V$883,'2_stopień'!$R$8:$R$883,D93,'2_stopień'!$AA$8:$AA$883,"CKZ Wołów")</f>
        <v>0</v>
      </c>
      <c r="Y93" s="16">
        <f>SUMIFS('2_stopień'!$U$8:$U$883,'2_stopień'!$R$8:$R$883,D93,'2_stopień'!$AA$8:$AA$883,"CKZ Ziębice")</f>
        <v>0</v>
      </c>
      <c r="Z93" s="16">
        <f>SUMIFS('2_stopień'!$V$8:$V$883,'2_stopień'!$R$8:$R$883,D93,'2_stopień'!$AA$8:$AA$883,"CKZ Ziębice")</f>
        <v>0</v>
      </c>
      <c r="AA93" s="16">
        <f>SUMIFS('2_stopień'!$U$8:$U$883,'2_stopień'!$R$8:$R$883,D93,'2_stopień'!$AA$8:$AA$883,"CKZ Dobrodzień")</f>
        <v>0</v>
      </c>
      <c r="AB93" s="16">
        <f>SUMIFS('2_stopień'!$V$8:$V$883,'2_stopień'!$R$8:$R$883,D93,'2_stopień'!$AA$8:$AA$883,"CKZ Dobrodzień")</f>
        <v>0</v>
      </c>
      <c r="AC93" s="16">
        <f>SUMIFS('2_stopień'!$U$8:$U$883,'2_stopień'!$R$8:$R$883,D93,'2_stopień'!$AA$8:$AA$883,"CKZ Kędzierzyn-Koźle")</f>
        <v>0</v>
      </c>
      <c r="AD93" s="16">
        <f>SUMIFS('2_stopień'!$V$8:$V$883,'2_stopień'!$R$8:$R$883,D93,'2_stopień'!$AA$8:$AA$883,"CKZ Kędzierzyn-Koźle")</f>
        <v>0</v>
      </c>
      <c r="AE93" s="16">
        <f>SUMIFS('2_stopień'!$U$8:$U$883,'2_stopień'!$R$8:$R$883,D93,'2_stopień'!$AA$8:$AA$883,"CKZ Dębica")</f>
        <v>0</v>
      </c>
      <c r="AF93" s="16">
        <f>SUMIFS('2_stopień'!$V$8:$V$883,'2_stopień'!$R$8:$R$883,D93,'2_stopień'!$AA$8:$AA$883,"CKZ Dębica")</f>
        <v>0</v>
      </c>
      <c r="AG93" s="16">
        <f>SUMIFS('2_stopień'!$U$8:$U$883,'2_stopień'!$R$8:$R$883,D93,'2_stopień'!$AA$8:$AA$883,"ZSET Rakowice Wielkie")</f>
        <v>0</v>
      </c>
      <c r="AH93" s="16">
        <f>SUMIFS('2_stopień'!$V$8:$V$883,'2_stopień'!$R$8:$R$883,D93,'2_stopień'!$AA$8:$AA$883,"ZSET Rakowice Wielkie")</f>
        <v>0</v>
      </c>
      <c r="AI93" s="16">
        <f>SUMIFS('2_stopień'!$U$8:$U$883,'2_stopień'!$R$8:$R$883,D93,'2_stopień'!$AA$8:$AA$883,"CKZ Krotoszyn")</f>
        <v>0</v>
      </c>
      <c r="AJ93" s="16">
        <f>SUMIFS('2_stopień'!$V$8:$V$883,'2_stopień'!$R$8:$R$883,D93,'2_stopień'!$AA$8:$AA$883,"CKZ Krotoszyn")</f>
        <v>0</v>
      </c>
      <c r="AK93" s="16">
        <f>SUMIFS('2_stopień'!$U$8:$U$883,'2_stopień'!$R$8:$R$883,D93,'2_stopień'!$AA$8:$AA$883,"CKZ Olkusz")</f>
        <v>0</v>
      </c>
      <c r="AL93" s="16">
        <f>SUMIFS('2_stopień'!$V$8:$V$883,'2_stopień'!$R$8:$R$883,D93,'2_stopień'!$AA$8:$AA$883,"CKZ Olkusz")</f>
        <v>0</v>
      </c>
      <c r="AM93" s="16">
        <f>SUMIFS('2_stopień'!$U$8:$U$883,'2_stopień'!$R$8:$R$883,D93,'2_stopień'!$AA$8:$AA$883,"CKZ Wschowa")</f>
        <v>0</v>
      </c>
      <c r="AN93" s="16">
        <f>SUMIFS('2_stopień'!$V$8:$V$883,'2_stopień'!$R$8:$R$883,D93,'2_stopień'!$AA$8:$AA$883,"CKZ Wschowa")</f>
        <v>0</v>
      </c>
      <c r="AO93" s="16">
        <f>SUMIFS('2_stopień'!$U$8:$U$883,'2_stopień'!$R$8:$R$883,D93,'2_stopień'!$AA$8:$AA$883,"CKZ Zielona Góra")</f>
        <v>0</v>
      </c>
      <c r="AP93" s="16">
        <f>SUMIFS('2_stopień'!$V$8:$V$883,'2_stopień'!$R$8:$R$883,D93,'2_stopień'!$AA$8:$AA$883,"CKZ Zielona Góra")</f>
        <v>0</v>
      </c>
      <c r="AQ93" s="16">
        <f>SUMIFS('2_stopień'!$U$8:$U$883,'2_stopień'!$R$8:$R$883,D93,'2_stopień'!$AA$8:$AA$883,"Rzemieślnicza Wałbrzych")</f>
        <v>0</v>
      </c>
      <c r="AR93" s="16">
        <f>SUMIFS('2_stopień'!$V$8:$V$883,'2_stopień'!$R$8:$R$883,D93,'2_stopień'!$AA$8:$AA$883,"Rzemieślnicza Wałbrzych")</f>
        <v>0</v>
      </c>
      <c r="AS93" s="16">
        <f>SUMIFS('2_stopień'!$U$8:$U$883,'2_stopień'!$R$8:$R$883,D93,'2_stopień'!$AA$8:$AA$883,"CKZ Mosina")</f>
        <v>0</v>
      </c>
      <c r="AT93" s="16">
        <f>SUMIFS('2_stopień'!$V$8:$V$883,'2_stopień'!$R$8:$R$883,D93,'2_stopień'!$AA$8:$AA$883,"CKZ Mosina")</f>
        <v>0</v>
      </c>
      <c r="AU93" s="16">
        <f>SUMIFS('2_stopień'!$U$8:$U$883,'2_stopień'!$R$8:$R$883,D93,'2_stopień'!$AA$8:$AA$883,"Cech Opole")</f>
        <v>0</v>
      </c>
      <c r="AV93" s="16">
        <f>SUMIFS('2_stopień'!$V$8:$V$883,'2_stopień'!$R$8:$R$883,D93,'2_stopień'!$AA$8:$AA$883,"Cech Opole")</f>
        <v>0</v>
      </c>
      <c r="AW93" s="16">
        <f>SUMIFS('2_stopień'!$U$8:$U$883,'2_stopień'!$R$8:$R$883,D93,'2_stopień'!$AA$8:$AA$883,"TOYOTA")</f>
        <v>0</v>
      </c>
      <c r="AX93" s="16">
        <f>SUMIFS('2_stopień'!$V$8:$V$883,'2_stopień'!$R$8:$R$883,D93,'2_stopień'!$AA$8:$AA$883,"TOYOTA")</f>
        <v>0</v>
      </c>
      <c r="AY93" s="16">
        <f>SUMIFS('2_stopień'!$U$8:$U$883,'2_stopień'!$R$8:$R$883,D93,'2_stopień'!$AA$8:$AA$883,"CKZ Wrocław")</f>
        <v>0</v>
      </c>
      <c r="AZ93" s="16">
        <f>SUMIFS('2_stopień'!$V$8:$V$883,'2_stopień'!$R$8:$R$883,D93,'2_stopień'!$AA$8:$AA$883,"CKZ Wrocław")</f>
        <v>0</v>
      </c>
      <c r="BA93" s="16">
        <f>SUMIFS('2_stopień'!$U$8:$U$883,'2_stopień'!$R$8:$R$883,D93,'2_stopień'!$AA$8:$AA$883,"CKZ Gliwice")</f>
        <v>0</v>
      </c>
      <c r="BB93" s="16">
        <f>SUMIFS('2_stopień'!$V$8:$V$883,'2_stopień'!$R$8:$R$883,D93,'2_stopień'!$AA$8:$AA$883,"CKZ Gliwice")</f>
        <v>0</v>
      </c>
      <c r="BC93" s="16">
        <f>SUMIFS('2_stopień'!$U$8:$U$883,'2_stopień'!$R$8:$R$883,D93,'2_stopień'!$AA$8:$AA$883,"CKZ Opole")</f>
        <v>0</v>
      </c>
      <c r="BD93" s="16">
        <f>SUMIFS('2_stopień'!$V$8:$V$883,'2_stopień'!$R$8:$R$883,D93,'2_stopień'!$AA$8:$AA$883,"CKZ Opole")</f>
        <v>0</v>
      </c>
      <c r="BE93" s="16">
        <f>SUMIFS('2_stopień'!$U$8:$U$883,'2_stopień'!$R$8:$R$883,D93,'2_stopień'!$AA$8:$AA$883,"CKZ Chojnów")</f>
        <v>0</v>
      </c>
      <c r="BF93" s="16">
        <f>SUMIFS('2_stopień'!$V$8:$V$883,'2_stopień'!$R$8:$R$883,D93,'2_stopień'!$AA$8:$AA$883,"CKZ Chojnów")</f>
        <v>0</v>
      </c>
      <c r="BG93" s="16">
        <f>SUMIFS('2_stopień'!$U$8:$U$883,'2_stopień'!$R$8:$R$883,D93,'2_stopień'!$AA$8:$AA$883,"CKZ Nowy Targ")</f>
        <v>0</v>
      </c>
      <c r="BH93" s="16">
        <f>SUMIFS('2_stopień'!$V$8:$V$883,'2_stopień'!$R$8:$R$883,D93,'2_stopień'!$AA$8:$AA$883,"CKZ Nowy Targ")</f>
        <v>0</v>
      </c>
      <c r="BI93" s="16">
        <f>SUMIFS('2_stopień'!$U$8:$U$883,'2_stopień'!$R$8:$R$883,D93,'2_stopień'!$AA$8:$AA$883,"CKZ Gniezno")</f>
        <v>0</v>
      </c>
      <c r="BJ93" s="16">
        <f>SUMIFS('2_stopień'!$V$8:$V$883,'2_stopień'!$R$8:$R$883,D93,'2_stopień'!$AA$8:$AA$883,"CKZ Gniezno")</f>
        <v>0</v>
      </c>
      <c r="BK93" s="16">
        <f>SUMIFS('2_stopień'!$U$8:$U$883,'2_stopień'!$R$8:$R$883,D93,'2_stopień'!$AA$8:$AA$883,"konsultacje szkoła")</f>
        <v>0</v>
      </c>
      <c r="BL93" s="222">
        <f t="shared" si="4"/>
        <v>0</v>
      </c>
      <c r="BM93" s="219">
        <f t="shared" si="5"/>
        <v>0</v>
      </c>
    </row>
    <row r="94" spans="2:65" hidden="1">
      <c r="B94" s="17" t="s">
        <v>543</v>
      </c>
      <c r="C94" s="18">
        <v>742202</v>
      </c>
      <c r="D94" s="18" t="s">
        <v>638</v>
      </c>
      <c r="E94" s="17" t="s">
        <v>637</v>
      </c>
      <c r="F94" s="360">
        <f>SUMIF('2_stopień'!R$8:R$883,D94,'2_stopień'!U$8:U$885)</f>
        <v>0</v>
      </c>
      <c r="G94" s="16">
        <f>SUMIFS('2_stopień'!$U$8:$U$883,'2_stopień'!$R$8:$R$883,D94,'2_stopień'!$AA$8:$AA$883,"CKZ Bielawa")</f>
        <v>0</v>
      </c>
      <c r="H94" s="16">
        <f>SUMIFS('2_stopień'!$V$8:$V$883,'2_stopień'!$R$8:$R$883,D94,'2_stopień'!$AA$8:$AA$883,"CKZ Bielawa")</f>
        <v>0</v>
      </c>
      <c r="I94" s="16">
        <f>SUMIFS('2_stopień'!$U$8:$U$883,'2_stopień'!$R$8:$R$883,D94,'2_stopień'!$AA$8:$AA$883,"GCKZ Głogów")</f>
        <v>0</v>
      </c>
      <c r="J94" s="16">
        <f>SUMIFS('2_stopień'!$V$8:$V$883,'2_stopień'!$R$8:$R$883,D94,'2_stopień'!$AA$8:$AA$883,"GCKZ Głogów")</f>
        <v>0</v>
      </c>
      <c r="K94" s="16">
        <f>SUMIFS('2_stopień'!$U$8:$U$883,'2_stopień'!$R$8:$R$883,D94,'2_stopień'!$AA$8:$AA$883,"CKZ Jawor")</f>
        <v>0</v>
      </c>
      <c r="L94" s="16">
        <f>SUMIFS('2_stopień'!$V$8:$V$883,'2_stopień'!$R$8:$R$883,D94,'2_stopień'!$AA$8:$AA$883,"CKZ Jawor")</f>
        <v>0</v>
      </c>
      <c r="M94" s="16">
        <f>SUMIFS('2_stopień'!$U$8:$U$883,'2_stopień'!$R$8:$R$883,D94,'2_stopień'!$AA$8:$AA$883,"ZSM Głubczyce")</f>
        <v>0</v>
      </c>
      <c r="N94" s="16">
        <f>SUMIFS('2_stopień'!$V$8:$V$883,'2_stopień'!$R$8:$R$883,D94,'2_stopień'!$AA$8:$AA$883,"ZSM Głubczyce")</f>
        <v>0</v>
      </c>
      <c r="O94" s="16">
        <f>SUMIFS('2_stopień'!$U$8:$U$883,'2_stopień'!$R$8:$R$883,D94,'2_stopień'!$AA$8:$AA$883,"CKZ Kłodzko")</f>
        <v>0</v>
      </c>
      <c r="P94" s="16">
        <f>SUMIFS('2_stopień'!$V$8:$V$883,'2_stopień'!$R$8:$R$883,D94,'2_stopień'!$AA$8:$AA$883,"CKZ Kłodzko")</f>
        <v>0</v>
      </c>
      <c r="Q94" s="16">
        <f>SUMIFS('2_stopień'!$U$8:$U$883,'2_stopień'!$R$8:$R$883,D94,'2_stopień'!$AA$8:$AA$883,"CKZ Legnica")</f>
        <v>0</v>
      </c>
      <c r="R94" s="16">
        <f>SUMIFS('2_stopień'!$V$8:$V$883,'2_stopień'!$R$8:$R$883,D94,'2_stopień'!$AA$8:$AA$883,"CKZ Legnica")</f>
        <v>0</v>
      </c>
      <c r="S94" s="16">
        <f>SUMIFS('2_stopień'!$U$8:$U$883,'2_stopień'!$R$8:$R$883,D94,'2_stopień'!$AA$8:$AA$883,"CKZ Oleśnica")</f>
        <v>0</v>
      </c>
      <c r="T94" s="16">
        <f>SUMIFS('2_stopień'!$V$8:$V$883,'2_stopień'!$R$8:$R$883,D94,'2_stopień'!$AA$8:$AA$883,"CKZ Oleśnica")</f>
        <v>0</v>
      </c>
      <c r="U94" s="16">
        <f>SUMIFS('2_stopień'!$U$8:$U$883,'2_stopień'!$R$8:$R$883,D94,'2_stopień'!$AA$8:$AA$883,"CKZ Świdnica")</f>
        <v>0</v>
      </c>
      <c r="V94" s="16">
        <f>SUMIFS('2_stopień'!$V$8:$V$883,'2_stopień'!$R$8:$R$883,D94,'2_stopień'!$AA$8:$AA$883,"CKZ Świdnica")</f>
        <v>0</v>
      </c>
      <c r="W94" s="16">
        <f>SUMIFS('2_stopień'!$U$8:$U$883,'2_stopień'!$R$8:$R$883,D94,'2_stopień'!$AA$8:$AA$883,"CKZ Wołów")</f>
        <v>0</v>
      </c>
      <c r="X94" s="16">
        <f>SUMIFS('2_stopień'!$V$8:$V$883,'2_stopień'!$R$8:$R$883,D94,'2_stopień'!$AA$8:$AA$883,"CKZ Wołów")</f>
        <v>0</v>
      </c>
      <c r="Y94" s="16">
        <f>SUMIFS('2_stopień'!$U$8:$U$883,'2_stopień'!$R$8:$R$883,D94,'2_stopień'!$AA$8:$AA$883,"CKZ Ziębice")</f>
        <v>0</v>
      </c>
      <c r="Z94" s="16">
        <f>SUMIFS('2_stopień'!$V$8:$V$883,'2_stopień'!$R$8:$R$883,D94,'2_stopień'!$AA$8:$AA$883,"CKZ Ziębice")</f>
        <v>0</v>
      </c>
      <c r="AA94" s="16">
        <f>SUMIFS('2_stopień'!$U$8:$U$883,'2_stopień'!$R$8:$R$883,D94,'2_stopień'!$AA$8:$AA$883,"CKZ Dobrodzień")</f>
        <v>0</v>
      </c>
      <c r="AB94" s="16">
        <f>SUMIFS('2_stopień'!$V$8:$V$883,'2_stopień'!$R$8:$R$883,D94,'2_stopień'!$AA$8:$AA$883,"CKZ Dobrodzień")</f>
        <v>0</v>
      </c>
      <c r="AC94" s="16">
        <f>SUMIFS('2_stopień'!$U$8:$U$883,'2_stopień'!$R$8:$R$883,D94,'2_stopień'!$AA$8:$AA$883,"CKZ Kędzierzyn-Koźle")</f>
        <v>0</v>
      </c>
      <c r="AD94" s="16">
        <f>SUMIFS('2_stopień'!$V$8:$V$883,'2_stopień'!$R$8:$R$883,D94,'2_stopień'!$AA$8:$AA$883,"CKZ Kędzierzyn-Koźle")</f>
        <v>0</v>
      </c>
      <c r="AE94" s="16">
        <f>SUMIFS('2_stopień'!$U$8:$U$883,'2_stopień'!$R$8:$R$883,D94,'2_stopień'!$AA$8:$AA$883,"CKZ Dębica")</f>
        <v>0</v>
      </c>
      <c r="AF94" s="16">
        <f>SUMIFS('2_stopień'!$V$8:$V$883,'2_stopień'!$R$8:$R$883,D94,'2_stopień'!$AA$8:$AA$883,"CKZ Dębica")</f>
        <v>0</v>
      </c>
      <c r="AG94" s="16">
        <f>SUMIFS('2_stopień'!$U$8:$U$883,'2_stopień'!$R$8:$R$883,D94,'2_stopień'!$AA$8:$AA$883,"ZSET Rakowice Wielkie")</f>
        <v>0</v>
      </c>
      <c r="AH94" s="16">
        <f>SUMIFS('2_stopień'!$V$8:$V$883,'2_stopień'!$R$8:$R$883,D94,'2_stopień'!$AA$8:$AA$883,"ZSET Rakowice Wielkie")</f>
        <v>0</v>
      </c>
      <c r="AI94" s="16">
        <f>SUMIFS('2_stopień'!$U$8:$U$883,'2_stopień'!$R$8:$R$883,D94,'2_stopień'!$AA$8:$AA$883,"CKZ Krotoszyn")</f>
        <v>0</v>
      </c>
      <c r="AJ94" s="16">
        <f>SUMIFS('2_stopień'!$V$8:$V$883,'2_stopień'!$R$8:$R$883,D94,'2_stopień'!$AA$8:$AA$883,"CKZ Krotoszyn")</f>
        <v>0</v>
      </c>
      <c r="AK94" s="16">
        <f>SUMIFS('2_stopień'!$U$8:$U$883,'2_stopień'!$R$8:$R$883,D94,'2_stopień'!$AA$8:$AA$883,"CKZ Olkusz")</f>
        <v>0</v>
      </c>
      <c r="AL94" s="16">
        <f>SUMIFS('2_stopień'!$V$8:$V$883,'2_stopień'!$R$8:$R$883,D94,'2_stopień'!$AA$8:$AA$883,"CKZ Olkusz")</f>
        <v>0</v>
      </c>
      <c r="AM94" s="16">
        <f>SUMIFS('2_stopień'!$U$8:$U$883,'2_stopień'!$R$8:$R$883,D94,'2_stopień'!$AA$8:$AA$883,"CKZ Wschowa")</f>
        <v>0</v>
      </c>
      <c r="AN94" s="16">
        <f>SUMIFS('2_stopień'!$V$8:$V$883,'2_stopień'!$R$8:$R$883,D94,'2_stopień'!$AA$8:$AA$883,"CKZ Wschowa")</f>
        <v>0</v>
      </c>
      <c r="AO94" s="16">
        <f>SUMIFS('2_stopień'!$U$8:$U$883,'2_stopień'!$R$8:$R$883,D94,'2_stopień'!$AA$8:$AA$883,"CKZ Zielona Góra")</f>
        <v>0</v>
      </c>
      <c r="AP94" s="16">
        <f>SUMIFS('2_stopień'!$V$8:$V$883,'2_stopień'!$R$8:$R$883,D94,'2_stopień'!$AA$8:$AA$883,"CKZ Zielona Góra")</f>
        <v>0</v>
      </c>
      <c r="AQ94" s="16">
        <f>SUMIFS('2_stopień'!$U$8:$U$883,'2_stopień'!$R$8:$R$883,D94,'2_stopień'!$AA$8:$AA$883,"Rzemieślnicza Wałbrzych")</f>
        <v>0</v>
      </c>
      <c r="AR94" s="16">
        <f>SUMIFS('2_stopień'!$V$8:$V$883,'2_stopień'!$R$8:$R$883,D94,'2_stopień'!$AA$8:$AA$883,"Rzemieślnicza Wałbrzych")</f>
        <v>0</v>
      </c>
      <c r="AS94" s="16">
        <f>SUMIFS('2_stopień'!$U$8:$U$883,'2_stopień'!$R$8:$R$883,D94,'2_stopień'!$AA$8:$AA$883,"CKZ Mosina")</f>
        <v>0</v>
      </c>
      <c r="AT94" s="16">
        <f>SUMIFS('2_stopień'!$V$8:$V$883,'2_stopień'!$R$8:$R$883,D94,'2_stopień'!$AA$8:$AA$883,"CKZ Mosina")</f>
        <v>0</v>
      </c>
      <c r="AU94" s="16">
        <f>SUMIFS('2_stopień'!$U$8:$U$883,'2_stopień'!$R$8:$R$883,D94,'2_stopień'!$AA$8:$AA$883,"Cech Opole")</f>
        <v>0</v>
      </c>
      <c r="AV94" s="16">
        <f>SUMIFS('2_stopień'!$V$8:$V$883,'2_stopień'!$R$8:$R$883,D94,'2_stopień'!$AA$8:$AA$883,"Cech Opole")</f>
        <v>0</v>
      </c>
      <c r="AW94" s="16">
        <f>SUMIFS('2_stopień'!$U$8:$U$883,'2_stopień'!$R$8:$R$883,D94,'2_stopień'!$AA$8:$AA$883,"TOYOTA")</f>
        <v>0</v>
      </c>
      <c r="AX94" s="16">
        <f>SUMIFS('2_stopień'!$V$8:$V$883,'2_stopień'!$R$8:$R$883,D94,'2_stopień'!$AA$8:$AA$883,"TOYOTA")</f>
        <v>0</v>
      </c>
      <c r="AY94" s="16">
        <f>SUMIFS('2_stopień'!$U$8:$U$883,'2_stopień'!$R$8:$R$883,D94,'2_stopień'!$AA$8:$AA$883,"CKZ Wrocław")</f>
        <v>0</v>
      </c>
      <c r="AZ94" s="16">
        <f>SUMIFS('2_stopień'!$V$8:$V$883,'2_stopień'!$R$8:$R$883,D94,'2_stopień'!$AA$8:$AA$883,"CKZ Wrocław")</f>
        <v>0</v>
      </c>
      <c r="BA94" s="16">
        <f>SUMIFS('2_stopień'!$U$8:$U$883,'2_stopień'!$R$8:$R$883,D94,'2_stopień'!$AA$8:$AA$883,"CKZ Gliwice")</f>
        <v>0</v>
      </c>
      <c r="BB94" s="16">
        <f>SUMIFS('2_stopień'!$V$8:$V$883,'2_stopień'!$R$8:$R$883,D94,'2_stopień'!$AA$8:$AA$883,"CKZ Gliwice")</f>
        <v>0</v>
      </c>
      <c r="BC94" s="16">
        <f>SUMIFS('2_stopień'!$U$8:$U$883,'2_stopień'!$R$8:$R$883,D94,'2_stopień'!$AA$8:$AA$883,"CKZ Opole")</f>
        <v>0</v>
      </c>
      <c r="BD94" s="16">
        <f>SUMIFS('2_stopień'!$V$8:$V$883,'2_stopień'!$R$8:$R$883,D94,'2_stopień'!$AA$8:$AA$883,"CKZ Opole")</f>
        <v>0</v>
      </c>
      <c r="BE94" s="16">
        <f>SUMIFS('2_stopień'!$U$8:$U$883,'2_stopień'!$R$8:$R$883,D94,'2_stopień'!$AA$8:$AA$883,"CKZ Chojnów")</f>
        <v>0</v>
      </c>
      <c r="BF94" s="16">
        <f>SUMIFS('2_stopień'!$V$8:$V$883,'2_stopień'!$R$8:$R$883,D94,'2_stopień'!$AA$8:$AA$883,"CKZ Chojnów")</f>
        <v>0</v>
      </c>
      <c r="BG94" s="16">
        <f>SUMIFS('2_stopień'!$U$8:$U$883,'2_stopień'!$R$8:$R$883,D94,'2_stopień'!$AA$8:$AA$883,"CKZ Nowy Targ")</f>
        <v>0</v>
      </c>
      <c r="BH94" s="16">
        <f>SUMIFS('2_stopień'!$V$8:$V$883,'2_stopień'!$R$8:$R$883,D94,'2_stopień'!$AA$8:$AA$883,"CKZ Nowy Targ")</f>
        <v>0</v>
      </c>
      <c r="BI94" s="16">
        <f>SUMIFS('2_stopień'!$U$8:$U$883,'2_stopień'!$R$8:$R$883,D94,'2_stopień'!$AA$8:$AA$883,"CKZ Gniezno")</f>
        <v>0</v>
      </c>
      <c r="BJ94" s="16">
        <f>SUMIFS('2_stopień'!$V$8:$V$883,'2_stopień'!$R$8:$R$883,D94,'2_stopień'!$AA$8:$AA$883,"CKZ Gniezno")</f>
        <v>0</v>
      </c>
      <c r="BK94" s="16">
        <f>SUMIFS('2_stopień'!$U$8:$U$883,'2_stopień'!$R$8:$R$883,D94,'2_stopień'!$AA$8:$AA$883,"konsultacje szkoła")</f>
        <v>0</v>
      </c>
      <c r="BL94" s="222">
        <f t="shared" si="4"/>
        <v>0</v>
      </c>
      <c r="BM94" s="219">
        <f t="shared" si="5"/>
        <v>0</v>
      </c>
    </row>
    <row r="95" spans="2:65" hidden="1">
      <c r="B95" s="17" t="s">
        <v>445</v>
      </c>
      <c r="C95" s="18">
        <v>832201</v>
      </c>
      <c r="D95" s="18" t="s">
        <v>446</v>
      </c>
      <c r="E95" s="17" t="s">
        <v>636</v>
      </c>
      <c r="F95" s="360">
        <f>SUMIF('2_stopień'!R$8:R$883,D95,'2_stopień'!U$8:U$885)</f>
        <v>0</v>
      </c>
      <c r="G95" s="16">
        <f>SUMIFS('2_stopień'!$U$8:$U$883,'2_stopień'!$R$8:$R$883,D95,'2_stopień'!$AA$8:$AA$883,"CKZ Bielawa")</f>
        <v>0</v>
      </c>
      <c r="H95" s="16">
        <f>SUMIFS('2_stopień'!$V$8:$V$883,'2_stopień'!$R$8:$R$883,D95,'2_stopień'!$AA$8:$AA$883,"CKZ Bielawa")</f>
        <v>0</v>
      </c>
      <c r="I95" s="16">
        <f>SUMIFS('2_stopień'!$U$8:$U$883,'2_stopień'!$R$8:$R$883,D95,'2_stopień'!$AA$8:$AA$883,"GCKZ Głogów")</f>
        <v>0</v>
      </c>
      <c r="J95" s="16">
        <f>SUMIFS('2_stopień'!$V$8:$V$883,'2_stopień'!$R$8:$R$883,D95,'2_stopień'!$AA$8:$AA$883,"GCKZ Głogów")</f>
        <v>0</v>
      </c>
      <c r="K95" s="16">
        <f>SUMIFS('2_stopień'!$U$8:$U$883,'2_stopień'!$R$8:$R$883,D95,'2_stopień'!$AA$8:$AA$883,"CKZ Jawor")</f>
        <v>0</v>
      </c>
      <c r="L95" s="16">
        <f>SUMIFS('2_stopień'!$V$8:$V$883,'2_stopień'!$R$8:$R$883,D95,'2_stopień'!$AA$8:$AA$883,"CKZ Jawor")</f>
        <v>0</v>
      </c>
      <c r="M95" s="16">
        <f>SUMIFS('2_stopień'!$U$8:$U$883,'2_stopień'!$R$8:$R$883,D95,'2_stopień'!$AA$8:$AA$883,"ZSM Głubczyce")</f>
        <v>0</v>
      </c>
      <c r="N95" s="16">
        <f>SUMIFS('2_stopień'!$V$8:$V$883,'2_stopień'!$R$8:$R$883,D95,'2_stopień'!$AA$8:$AA$883,"ZSM Głubczyce")</f>
        <v>0</v>
      </c>
      <c r="O95" s="16">
        <f>SUMIFS('2_stopień'!$U$8:$U$883,'2_stopień'!$R$8:$R$883,D95,'2_stopień'!$AA$8:$AA$883,"CKZ Kłodzko")</f>
        <v>0</v>
      </c>
      <c r="P95" s="16">
        <f>SUMIFS('2_stopień'!$V$8:$V$883,'2_stopień'!$R$8:$R$883,D95,'2_stopień'!$AA$8:$AA$883,"CKZ Kłodzko")</f>
        <v>0</v>
      </c>
      <c r="Q95" s="16">
        <f>SUMIFS('2_stopień'!$U$8:$U$883,'2_stopień'!$R$8:$R$883,D95,'2_stopień'!$AA$8:$AA$883,"CKZ Legnica")</f>
        <v>0</v>
      </c>
      <c r="R95" s="16">
        <f>SUMIFS('2_stopień'!$V$8:$V$883,'2_stopień'!$R$8:$R$883,D95,'2_stopień'!$AA$8:$AA$883,"CKZ Legnica")</f>
        <v>0</v>
      </c>
      <c r="S95" s="16">
        <f>SUMIFS('2_stopień'!$U$8:$U$883,'2_stopień'!$R$8:$R$883,D95,'2_stopień'!$AA$8:$AA$883,"CKZ Oleśnica")</f>
        <v>0</v>
      </c>
      <c r="T95" s="16">
        <f>SUMIFS('2_stopień'!$V$8:$V$883,'2_stopień'!$R$8:$R$883,D95,'2_stopień'!$AA$8:$AA$883,"CKZ Oleśnica")</f>
        <v>0</v>
      </c>
      <c r="U95" s="16">
        <f>SUMIFS('2_stopień'!$U$8:$U$883,'2_stopień'!$R$8:$R$883,D95,'2_stopień'!$AA$8:$AA$883,"CKZ Świdnica")</f>
        <v>0</v>
      </c>
      <c r="V95" s="16">
        <f>SUMIFS('2_stopień'!$V$8:$V$883,'2_stopień'!$R$8:$R$883,D95,'2_stopień'!$AA$8:$AA$883,"CKZ Świdnica")</f>
        <v>0</v>
      </c>
      <c r="W95" s="16">
        <f>SUMIFS('2_stopień'!$U$8:$U$883,'2_stopień'!$R$8:$R$883,D95,'2_stopień'!$AA$8:$AA$883,"CKZ Wołów")</f>
        <v>0</v>
      </c>
      <c r="X95" s="16">
        <f>SUMIFS('2_stopień'!$V$8:$V$883,'2_stopień'!$R$8:$R$883,D95,'2_stopień'!$AA$8:$AA$883,"CKZ Wołów")</f>
        <v>0</v>
      </c>
      <c r="Y95" s="16">
        <f>SUMIFS('2_stopień'!$U$8:$U$883,'2_stopień'!$R$8:$R$883,D95,'2_stopień'!$AA$8:$AA$883,"CKZ Ziębice")</f>
        <v>0</v>
      </c>
      <c r="Z95" s="16">
        <f>SUMIFS('2_stopień'!$V$8:$V$883,'2_stopień'!$R$8:$R$883,D95,'2_stopień'!$AA$8:$AA$883,"CKZ Ziębice")</f>
        <v>0</v>
      </c>
      <c r="AA95" s="16">
        <f>SUMIFS('2_stopień'!$U$8:$U$883,'2_stopień'!$R$8:$R$883,D95,'2_stopień'!$AA$8:$AA$883,"CKZ Dobrodzień")</f>
        <v>0</v>
      </c>
      <c r="AB95" s="16">
        <f>SUMIFS('2_stopień'!$V$8:$V$883,'2_stopień'!$R$8:$R$883,D95,'2_stopień'!$AA$8:$AA$883,"CKZ Dobrodzień")</f>
        <v>0</v>
      </c>
      <c r="AC95" s="16">
        <f>SUMIFS('2_stopień'!$U$8:$U$883,'2_stopień'!$R$8:$R$883,D95,'2_stopień'!$AA$8:$AA$883,"CKZ Kędzierzyn-Koźle")</f>
        <v>0</v>
      </c>
      <c r="AD95" s="16">
        <f>SUMIFS('2_stopień'!$V$8:$V$883,'2_stopień'!$R$8:$R$883,D95,'2_stopień'!$AA$8:$AA$883,"CKZ Kędzierzyn-Koźle")</f>
        <v>0</v>
      </c>
      <c r="AE95" s="16">
        <f>SUMIFS('2_stopień'!$U$8:$U$883,'2_stopień'!$R$8:$R$883,D95,'2_stopień'!$AA$8:$AA$883,"CKZ Dębica")</f>
        <v>0</v>
      </c>
      <c r="AF95" s="16">
        <f>SUMIFS('2_stopień'!$V$8:$V$883,'2_stopień'!$R$8:$R$883,D95,'2_stopień'!$AA$8:$AA$883,"CKZ Dębica")</f>
        <v>0</v>
      </c>
      <c r="AG95" s="16">
        <f>SUMIFS('2_stopień'!$U$8:$U$883,'2_stopień'!$R$8:$R$883,D95,'2_stopień'!$AA$8:$AA$883,"ZSET Rakowice Wielkie")</f>
        <v>0</v>
      </c>
      <c r="AH95" s="16">
        <f>SUMIFS('2_stopień'!$V$8:$V$883,'2_stopień'!$R$8:$R$883,D95,'2_stopień'!$AA$8:$AA$883,"ZSET Rakowice Wielkie")</f>
        <v>0</v>
      </c>
      <c r="AI95" s="16">
        <f>SUMIFS('2_stopień'!$U$8:$U$883,'2_stopień'!$R$8:$R$883,D95,'2_stopień'!$AA$8:$AA$883,"CKZ Krotoszyn")</f>
        <v>0</v>
      </c>
      <c r="AJ95" s="16">
        <f>SUMIFS('2_stopień'!$V$8:$V$883,'2_stopień'!$R$8:$R$883,D95,'2_stopień'!$AA$8:$AA$883,"CKZ Krotoszyn")</f>
        <v>0</v>
      </c>
      <c r="AK95" s="16">
        <f>SUMIFS('2_stopień'!$U$8:$U$883,'2_stopień'!$R$8:$R$883,D95,'2_stopień'!$AA$8:$AA$883,"CKZ Olkusz")</f>
        <v>0</v>
      </c>
      <c r="AL95" s="16">
        <f>SUMIFS('2_stopień'!$V$8:$V$883,'2_stopień'!$R$8:$R$883,D95,'2_stopień'!$AA$8:$AA$883,"CKZ Olkusz")</f>
        <v>0</v>
      </c>
      <c r="AM95" s="16">
        <f>SUMIFS('2_stopień'!$U$8:$U$883,'2_stopień'!$R$8:$R$883,D95,'2_stopień'!$AA$8:$AA$883,"CKZ Wschowa")</f>
        <v>0</v>
      </c>
      <c r="AN95" s="16">
        <f>SUMIFS('2_stopień'!$V$8:$V$883,'2_stopień'!$R$8:$R$883,D95,'2_stopień'!$AA$8:$AA$883,"CKZ Wschowa")</f>
        <v>0</v>
      </c>
      <c r="AO95" s="16">
        <f>SUMIFS('2_stopień'!$U$8:$U$883,'2_stopień'!$R$8:$R$883,D95,'2_stopień'!$AA$8:$AA$883,"CKZ Zielona Góra")</f>
        <v>0</v>
      </c>
      <c r="AP95" s="16">
        <f>SUMIFS('2_stopień'!$V$8:$V$883,'2_stopień'!$R$8:$R$883,D95,'2_stopień'!$AA$8:$AA$883,"CKZ Zielona Góra")</f>
        <v>0</v>
      </c>
      <c r="AQ95" s="16">
        <f>SUMIFS('2_stopień'!$U$8:$U$883,'2_stopień'!$R$8:$R$883,D95,'2_stopień'!$AA$8:$AA$883,"Rzemieślnicza Wałbrzych")</f>
        <v>0</v>
      </c>
      <c r="AR95" s="16">
        <f>SUMIFS('2_stopień'!$V$8:$V$883,'2_stopień'!$R$8:$R$883,D95,'2_stopień'!$AA$8:$AA$883,"Rzemieślnicza Wałbrzych")</f>
        <v>0</v>
      </c>
      <c r="AS95" s="16">
        <f>SUMIFS('2_stopień'!$U$8:$U$883,'2_stopień'!$R$8:$R$883,D95,'2_stopień'!$AA$8:$AA$883,"CKZ Mosina")</f>
        <v>0</v>
      </c>
      <c r="AT95" s="16">
        <f>SUMIFS('2_stopień'!$V$8:$V$883,'2_stopień'!$R$8:$R$883,D95,'2_stopień'!$AA$8:$AA$883,"CKZ Mosina")</f>
        <v>0</v>
      </c>
      <c r="AU95" s="16">
        <f>SUMIFS('2_stopień'!$U$8:$U$883,'2_stopień'!$R$8:$R$883,D95,'2_stopień'!$AA$8:$AA$883,"Cech Opole")</f>
        <v>0</v>
      </c>
      <c r="AV95" s="16">
        <f>SUMIFS('2_stopień'!$V$8:$V$883,'2_stopień'!$R$8:$R$883,D95,'2_stopień'!$AA$8:$AA$883,"Cech Opole")</f>
        <v>0</v>
      </c>
      <c r="AW95" s="16">
        <f>SUMIFS('2_stopień'!$U$8:$U$883,'2_stopień'!$R$8:$R$883,D95,'2_stopień'!$AA$8:$AA$883,"TOYOTA")</f>
        <v>0</v>
      </c>
      <c r="AX95" s="16">
        <f>SUMIFS('2_stopień'!$V$8:$V$883,'2_stopień'!$R$8:$R$883,D95,'2_stopień'!$AA$8:$AA$883,"TOYOTA")</f>
        <v>0</v>
      </c>
      <c r="AY95" s="16">
        <f>SUMIFS('2_stopień'!$U$8:$U$883,'2_stopień'!$R$8:$R$883,D95,'2_stopień'!$AA$8:$AA$883,"CKZ Wrocław")</f>
        <v>0</v>
      </c>
      <c r="AZ95" s="16">
        <f>SUMIFS('2_stopień'!$V$8:$V$883,'2_stopień'!$R$8:$R$883,D95,'2_stopień'!$AA$8:$AA$883,"CKZ Wrocław")</f>
        <v>0</v>
      </c>
      <c r="BA95" s="16">
        <f>SUMIFS('2_stopień'!$U$8:$U$883,'2_stopień'!$R$8:$R$883,D95,'2_stopień'!$AA$8:$AA$883,"CKZ Gliwice")</f>
        <v>0</v>
      </c>
      <c r="BB95" s="16">
        <f>SUMIFS('2_stopień'!$V$8:$V$883,'2_stopień'!$R$8:$R$883,D95,'2_stopień'!$AA$8:$AA$883,"CKZ Gliwice")</f>
        <v>0</v>
      </c>
      <c r="BC95" s="16">
        <f>SUMIFS('2_stopień'!$U$8:$U$883,'2_stopień'!$R$8:$R$883,D95,'2_stopień'!$AA$8:$AA$883,"CKZ Opole")</f>
        <v>0</v>
      </c>
      <c r="BD95" s="16">
        <f>SUMIFS('2_stopień'!$V$8:$V$883,'2_stopień'!$R$8:$R$883,D95,'2_stopień'!$AA$8:$AA$883,"CKZ Opole")</f>
        <v>0</v>
      </c>
      <c r="BE95" s="16">
        <f>SUMIFS('2_stopień'!$U$8:$U$883,'2_stopień'!$R$8:$R$883,D95,'2_stopień'!$AA$8:$AA$883,"CKZ Chojnów")</f>
        <v>0</v>
      </c>
      <c r="BF95" s="16">
        <f>SUMIFS('2_stopień'!$V$8:$V$883,'2_stopień'!$R$8:$R$883,D95,'2_stopień'!$AA$8:$AA$883,"CKZ Chojnów")</f>
        <v>0</v>
      </c>
      <c r="BG95" s="16">
        <f>SUMIFS('2_stopień'!$U$8:$U$883,'2_stopień'!$R$8:$R$883,D95,'2_stopień'!$AA$8:$AA$883,"CKZ Nowy Targ")</f>
        <v>0</v>
      </c>
      <c r="BH95" s="16">
        <f>SUMIFS('2_stopień'!$V$8:$V$883,'2_stopień'!$R$8:$R$883,D95,'2_stopień'!$AA$8:$AA$883,"CKZ Nowy Targ")</f>
        <v>0</v>
      </c>
      <c r="BI95" s="16">
        <f>SUMIFS('2_stopień'!$U$8:$U$883,'2_stopień'!$R$8:$R$883,D95,'2_stopień'!$AA$8:$AA$883,"CKZ Gniezno")</f>
        <v>0</v>
      </c>
      <c r="BJ95" s="16">
        <f>SUMIFS('2_stopień'!$V$8:$V$883,'2_stopień'!$R$8:$R$883,D95,'2_stopień'!$AA$8:$AA$883,"CKZ Gniezno")</f>
        <v>0</v>
      </c>
      <c r="BK95" s="16">
        <f>SUMIFS('2_stopień'!$U$8:$U$883,'2_stopień'!$R$8:$R$883,D95,'2_stopień'!$AA$8:$AA$883,"konsultacje szkoła")</f>
        <v>0</v>
      </c>
      <c r="BL95" s="222">
        <f t="shared" si="4"/>
        <v>0</v>
      </c>
      <c r="BM95" s="219">
        <f t="shared" si="5"/>
        <v>0</v>
      </c>
    </row>
    <row r="96" spans="2:65" hidden="1">
      <c r="B96" s="17" t="s">
        <v>544</v>
      </c>
      <c r="C96" s="18">
        <v>711603</v>
      </c>
      <c r="D96" s="18" t="s">
        <v>635</v>
      </c>
      <c r="E96" s="17" t="s">
        <v>634</v>
      </c>
      <c r="F96" s="360">
        <f>SUMIF('2_stopień'!R$8:R$883,D96,'2_stopień'!U$8:U$885)</f>
        <v>0</v>
      </c>
      <c r="G96" s="16">
        <f>SUMIFS('2_stopień'!$U$8:$U$883,'2_stopień'!$R$8:$R$883,D96,'2_stopień'!$AA$8:$AA$883,"CKZ Bielawa")</f>
        <v>0</v>
      </c>
      <c r="H96" s="16">
        <f>SUMIFS('2_stopień'!$V$8:$V$883,'2_stopień'!$R$8:$R$883,D96,'2_stopień'!$AA$8:$AA$883,"CKZ Bielawa")</f>
        <v>0</v>
      </c>
      <c r="I96" s="16">
        <f>SUMIFS('2_stopień'!$U$8:$U$883,'2_stopień'!$R$8:$R$883,D96,'2_stopień'!$AA$8:$AA$883,"GCKZ Głogów")</f>
        <v>0</v>
      </c>
      <c r="J96" s="16">
        <f>SUMIFS('2_stopień'!$V$8:$V$883,'2_stopień'!$R$8:$R$883,D96,'2_stopień'!$AA$8:$AA$883,"GCKZ Głogów")</f>
        <v>0</v>
      </c>
      <c r="K96" s="16">
        <f>SUMIFS('2_stopień'!$U$8:$U$883,'2_stopień'!$R$8:$R$883,D96,'2_stopień'!$AA$8:$AA$883,"CKZ Jawor")</f>
        <v>0</v>
      </c>
      <c r="L96" s="16">
        <f>SUMIFS('2_stopień'!$V$8:$V$883,'2_stopień'!$R$8:$R$883,D96,'2_stopień'!$AA$8:$AA$883,"CKZ Jawor")</f>
        <v>0</v>
      </c>
      <c r="M96" s="16">
        <f>SUMIFS('2_stopień'!$U$8:$U$883,'2_stopień'!$R$8:$R$883,D96,'2_stopień'!$AA$8:$AA$883,"ZSM Głubczyce")</f>
        <v>0</v>
      </c>
      <c r="N96" s="16">
        <f>SUMIFS('2_stopień'!$V$8:$V$883,'2_stopień'!$R$8:$R$883,D96,'2_stopień'!$AA$8:$AA$883,"ZSM Głubczyce")</f>
        <v>0</v>
      </c>
      <c r="O96" s="16">
        <f>SUMIFS('2_stopień'!$U$8:$U$883,'2_stopień'!$R$8:$R$883,D96,'2_stopień'!$AA$8:$AA$883,"CKZ Kłodzko")</f>
        <v>0</v>
      </c>
      <c r="P96" s="16">
        <f>SUMIFS('2_stopień'!$V$8:$V$883,'2_stopień'!$R$8:$R$883,D96,'2_stopień'!$AA$8:$AA$883,"CKZ Kłodzko")</f>
        <v>0</v>
      </c>
      <c r="Q96" s="16">
        <f>SUMIFS('2_stopień'!$U$8:$U$883,'2_stopień'!$R$8:$R$883,D96,'2_stopień'!$AA$8:$AA$883,"CKZ Legnica")</f>
        <v>0</v>
      </c>
      <c r="R96" s="16">
        <f>SUMIFS('2_stopień'!$V$8:$V$883,'2_stopień'!$R$8:$R$883,D96,'2_stopień'!$AA$8:$AA$883,"CKZ Legnica")</f>
        <v>0</v>
      </c>
      <c r="S96" s="16">
        <f>SUMIFS('2_stopień'!$U$8:$U$883,'2_stopień'!$R$8:$R$883,D96,'2_stopień'!$AA$8:$AA$883,"CKZ Oleśnica")</f>
        <v>0</v>
      </c>
      <c r="T96" s="16">
        <f>SUMIFS('2_stopień'!$V$8:$V$883,'2_stopień'!$R$8:$R$883,D96,'2_stopień'!$AA$8:$AA$883,"CKZ Oleśnica")</f>
        <v>0</v>
      </c>
      <c r="U96" s="16">
        <f>SUMIFS('2_stopień'!$U$8:$U$883,'2_stopień'!$R$8:$R$883,D96,'2_stopień'!$AA$8:$AA$883,"CKZ Świdnica")</f>
        <v>0</v>
      </c>
      <c r="V96" s="16">
        <f>SUMIFS('2_stopień'!$V$8:$V$883,'2_stopień'!$R$8:$R$883,D96,'2_stopień'!$AA$8:$AA$883,"CKZ Świdnica")</f>
        <v>0</v>
      </c>
      <c r="W96" s="16">
        <f>SUMIFS('2_stopień'!$U$8:$U$883,'2_stopień'!$R$8:$R$883,D96,'2_stopień'!$AA$8:$AA$883,"CKZ Wołów")</f>
        <v>0</v>
      </c>
      <c r="X96" s="16">
        <f>SUMIFS('2_stopień'!$V$8:$V$883,'2_stopień'!$R$8:$R$883,D96,'2_stopień'!$AA$8:$AA$883,"CKZ Wołów")</f>
        <v>0</v>
      </c>
      <c r="Y96" s="16">
        <f>SUMIFS('2_stopień'!$U$8:$U$883,'2_stopień'!$R$8:$R$883,D96,'2_stopień'!$AA$8:$AA$883,"CKZ Ziębice")</f>
        <v>0</v>
      </c>
      <c r="Z96" s="16">
        <f>SUMIFS('2_stopień'!$V$8:$V$883,'2_stopień'!$R$8:$R$883,D96,'2_stopień'!$AA$8:$AA$883,"CKZ Ziębice")</f>
        <v>0</v>
      </c>
      <c r="AA96" s="16">
        <f>SUMIFS('2_stopień'!$U$8:$U$883,'2_stopień'!$R$8:$R$883,D96,'2_stopień'!$AA$8:$AA$883,"CKZ Dobrodzień")</f>
        <v>0</v>
      </c>
      <c r="AB96" s="16">
        <f>SUMIFS('2_stopień'!$V$8:$V$883,'2_stopień'!$R$8:$R$883,D96,'2_stopień'!$AA$8:$AA$883,"CKZ Dobrodzień")</f>
        <v>0</v>
      </c>
      <c r="AC96" s="16">
        <f>SUMIFS('2_stopień'!$U$8:$U$883,'2_stopień'!$R$8:$R$883,D96,'2_stopień'!$AA$8:$AA$883,"CKZ Kędzierzyn-Koźle")</f>
        <v>0</v>
      </c>
      <c r="AD96" s="16">
        <f>SUMIFS('2_stopień'!$V$8:$V$883,'2_stopień'!$R$8:$R$883,D96,'2_stopień'!$AA$8:$AA$883,"CKZ Kędzierzyn-Koźle")</f>
        <v>0</v>
      </c>
      <c r="AE96" s="16">
        <f>SUMIFS('2_stopień'!$U$8:$U$883,'2_stopień'!$R$8:$R$883,D96,'2_stopień'!$AA$8:$AA$883,"CKZ Dębica")</f>
        <v>0</v>
      </c>
      <c r="AF96" s="16">
        <f>SUMIFS('2_stopień'!$V$8:$V$883,'2_stopień'!$R$8:$R$883,D96,'2_stopień'!$AA$8:$AA$883,"CKZ Dębica")</f>
        <v>0</v>
      </c>
      <c r="AG96" s="16">
        <f>SUMIFS('2_stopień'!$U$8:$U$883,'2_stopień'!$R$8:$R$883,D96,'2_stopień'!$AA$8:$AA$883,"ZSET Rakowice Wielkie")</f>
        <v>0</v>
      </c>
      <c r="AH96" s="16">
        <f>SUMIFS('2_stopień'!$V$8:$V$883,'2_stopień'!$R$8:$R$883,D96,'2_stopień'!$AA$8:$AA$883,"ZSET Rakowice Wielkie")</f>
        <v>0</v>
      </c>
      <c r="AI96" s="16">
        <f>SUMIFS('2_stopień'!$U$8:$U$883,'2_stopień'!$R$8:$R$883,D96,'2_stopień'!$AA$8:$AA$883,"CKZ Krotoszyn")</f>
        <v>0</v>
      </c>
      <c r="AJ96" s="16">
        <f>SUMIFS('2_stopień'!$V$8:$V$883,'2_stopień'!$R$8:$R$883,D96,'2_stopień'!$AA$8:$AA$883,"CKZ Krotoszyn")</f>
        <v>0</v>
      </c>
      <c r="AK96" s="16">
        <f>SUMIFS('2_stopień'!$U$8:$U$883,'2_stopień'!$R$8:$R$883,D96,'2_stopień'!$AA$8:$AA$883,"CKZ Olkusz")</f>
        <v>0</v>
      </c>
      <c r="AL96" s="16">
        <f>SUMIFS('2_stopień'!$V$8:$V$883,'2_stopień'!$R$8:$R$883,D96,'2_stopień'!$AA$8:$AA$883,"CKZ Olkusz")</f>
        <v>0</v>
      </c>
      <c r="AM96" s="16">
        <f>SUMIFS('2_stopień'!$U$8:$U$883,'2_stopień'!$R$8:$R$883,D96,'2_stopień'!$AA$8:$AA$883,"CKZ Wschowa")</f>
        <v>0</v>
      </c>
      <c r="AN96" s="16">
        <f>SUMIFS('2_stopień'!$V$8:$V$883,'2_stopień'!$R$8:$R$883,D96,'2_stopień'!$AA$8:$AA$883,"CKZ Wschowa")</f>
        <v>0</v>
      </c>
      <c r="AO96" s="16">
        <f>SUMIFS('2_stopień'!$U$8:$U$883,'2_stopień'!$R$8:$R$883,D96,'2_stopień'!$AA$8:$AA$883,"CKZ Zielona Góra")</f>
        <v>0</v>
      </c>
      <c r="AP96" s="16">
        <f>SUMIFS('2_stopień'!$V$8:$V$883,'2_stopień'!$R$8:$R$883,D96,'2_stopień'!$AA$8:$AA$883,"CKZ Zielona Góra")</f>
        <v>0</v>
      </c>
      <c r="AQ96" s="16">
        <f>SUMIFS('2_stopień'!$U$8:$U$883,'2_stopień'!$R$8:$R$883,D96,'2_stopień'!$AA$8:$AA$883,"Rzemieślnicza Wałbrzych")</f>
        <v>0</v>
      </c>
      <c r="AR96" s="16">
        <f>SUMIFS('2_stopień'!$V$8:$V$883,'2_stopień'!$R$8:$R$883,D96,'2_stopień'!$AA$8:$AA$883,"Rzemieślnicza Wałbrzych")</f>
        <v>0</v>
      </c>
      <c r="AS96" s="16">
        <f>SUMIFS('2_stopień'!$U$8:$U$883,'2_stopień'!$R$8:$R$883,D96,'2_stopień'!$AA$8:$AA$883,"CKZ Mosina")</f>
        <v>0</v>
      </c>
      <c r="AT96" s="16">
        <f>SUMIFS('2_stopień'!$V$8:$V$883,'2_stopień'!$R$8:$R$883,D96,'2_stopień'!$AA$8:$AA$883,"CKZ Mosina")</f>
        <v>0</v>
      </c>
      <c r="AU96" s="16">
        <f>SUMIFS('2_stopień'!$U$8:$U$883,'2_stopień'!$R$8:$R$883,D96,'2_stopień'!$AA$8:$AA$883,"Cech Opole")</f>
        <v>0</v>
      </c>
      <c r="AV96" s="16">
        <f>SUMIFS('2_stopień'!$V$8:$V$883,'2_stopień'!$R$8:$R$883,D96,'2_stopień'!$AA$8:$AA$883,"Cech Opole")</f>
        <v>0</v>
      </c>
      <c r="AW96" s="16">
        <f>SUMIFS('2_stopień'!$U$8:$U$883,'2_stopień'!$R$8:$R$883,D96,'2_stopień'!$AA$8:$AA$883,"TOYOTA")</f>
        <v>0</v>
      </c>
      <c r="AX96" s="16">
        <f>SUMIFS('2_stopień'!$V$8:$V$883,'2_stopień'!$R$8:$R$883,D96,'2_stopień'!$AA$8:$AA$883,"TOYOTA")</f>
        <v>0</v>
      </c>
      <c r="AY96" s="16">
        <f>SUMIFS('2_stopień'!$U$8:$U$883,'2_stopień'!$R$8:$R$883,D96,'2_stopień'!$AA$8:$AA$883,"CKZ Wrocław")</f>
        <v>0</v>
      </c>
      <c r="AZ96" s="16">
        <f>SUMIFS('2_stopień'!$V$8:$V$883,'2_stopień'!$R$8:$R$883,D96,'2_stopień'!$AA$8:$AA$883,"CKZ Wrocław")</f>
        <v>0</v>
      </c>
      <c r="BA96" s="16">
        <f>SUMIFS('2_stopień'!$U$8:$U$883,'2_stopień'!$R$8:$R$883,D96,'2_stopień'!$AA$8:$AA$883,"CKZ Gliwice")</f>
        <v>0</v>
      </c>
      <c r="BB96" s="16">
        <f>SUMIFS('2_stopień'!$V$8:$V$883,'2_stopień'!$R$8:$R$883,D96,'2_stopień'!$AA$8:$AA$883,"CKZ Gliwice")</f>
        <v>0</v>
      </c>
      <c r="BC96" s="16">
        <f>SUMIFS('2_stopień'!$U$8:$U$883,'2_stopień'!$R$8:$R$883,D96,'2_stopień'!$AA$8:$AA$883,"CKZ Opole")</f>
        <v>0</v>
      </c>
      <c r="BD96" s="16">
        <f>SUMIFS('2_stopień'!$V$8:$V$883,'2_stopień'!$R$8:$R$883,D96,'2_stopień'!$AA$8:$AA$883,"CKZ Opole")</f>
        <v>0</v>
      </c>
      <c r="BE96" s="16">
        <f>SUMIFS('2_stopień'!$U$8:$U$883,'2_stopień'!$R$8:$R$883,D96,'2_stopień'!$AA$8:$AA$883,"CKZ Chojnów")</f>
        <v>0</v>
      </c>
      <c r="BF96" s="16">
        <f>SUMIFS('2_stopień'!$V$8:$V$883,'2_stopień'!$R$8:$R$883,D96,'2_stopień'!$AA$8:$AA$883,"CKZ Chojnów")</f>
        <v>0</v>
      </c>
      <c r="BG96" s="16">
        <f>SUMIFS('2_stopień'!$U$8:$U$883,'2_stopień'!$R$8:$R$883,D96,'2_stopień'!$AA$8:$AA$883,"CKZ Nowy Targ")</f>
        <v>0</v>
      </c>
      <c r="BH96" s="16">
        <f>SUMIFS('2_stopień'!$V$8:$V$883,'2_stopień'!$R$8:$R$883,D96,'2_stopień'!$AA$8:$AA$883,"CKZ Nowy Targ")</f>
        <v>0</v>
      </c>
      <c r="BI96" s="16">
        <f>SUMIFS('2_stopień'!$U$8:$U$883,'2_stopień'!$R$8:$R$883,D96,'2_stopień'!$AA$8:$AA$883,"CKZ Gniezno")</f>
        <v>0</v>
      </c>
      <c r="BJ96" s="16">
        <f>SUMIFS('2_stopień'!$V$8:$V$883,'2_stopień'!$R$8:$R$883,D96,'2_stopień'!$AA$8:$AA$883,"CKZ Gniezno")</f>
        <v>0</v>
      </c>
      <c r="BK96" s="16">
        <f>SUMIFS('2_stopień'!$U$8:$U$883,'2_stopień'!$R$8:$R$883,D96,'2_stopień'!$AA$8:$AA$883,"konsultacje szkoła")</f>
        <v>0</v>
      </c>
      <c r="BL96" s="222">
        <f t="shared" si="4"/>
        <v>0</v>
      </c>
      <c r="BM96" s="219">
        <f t="shared" si="5"/>
        <v>0</v>
      </c>
    </row>
    <row r="97" spans="2:65" ht="17.25" hidden="1" customHeight="1">
      <c r="B97" s="19" t="s">
        <v>545</v>
      </c>
      <c r="C97" s="20">
        <v>723318</v>
      </c>
      <c r="D97" s="20" t="s">
        <v>633</v>
      </c>
      <c r="E97" s="21" t="s">
        <v>632</v>
      </c>
      <c r="F97" s="360">
        <f>SUMIF('2_stopień'!R$8:R$883,D97,'2_stopień'!U$8:U$885)</f>
        <v>5</v>
      </c>
      <c r="G97" s="16">
        <f>SUMIFS('2_stopień'!$U$8:$U$883,'2_stopień'!$R$8:$R$883,D97,'2_stopień'!$AA$8:$AA$883,"CKZ Bielawa")</f>
        <v>0</v>
      </c>
      <c r="H97" s="16">
        <f>SUMIFS('2_stopień'!$V$8:$V$883,'2_stopień'!$R$8:$R$883,D97,'2_stopień'!$AA$8:$AA$883,"CKZ Bielawa")</f>
        <v>0</v>
      </c>
      <c r="I97" s="16">
        <f>SUMIFS('2_stopień'!$U$8:$U$883,'2_stopień'!$R$8:$R$883,D97,'2_stopień'!$AA$8:$AA$883,"GCKZ Głogów")</f>
        <v>0</v>
      </c>
      <c r="J97" s="16">
        <f>SUMIFS('2_stopień'!$V$8:$V$883,'2_stopień'!$R$8:$R$883,D97,'2_stopień'!$AA$8:$AA$883,"GCKZ Głogów")</f>
        <v>0</v>
      </c>
      <c r="K97" s="16">
        <f>SUMIFS('2_stopień'!$U$8:$U$883,'2_stopień'!$R$8:$R$883,D97,'2_stopień'!$AA$8:$AA$883,"CKZ Jawor")</f>
        <v>0</v>
      </c>
      <c r="L97" s="16">
        <f>SUMIFS('2_stopień'!$V$8:$V$883,'2_stopień'!$R$8:$R$883,D97,'2_stopień'!$AA$8:$AA$883,"CKZ Jawor")</f>
        <v>0</v>
      </c>
      <c r="M97" s="16">
        <f>SUMIFS('2_stopień'!$U$8:$U$883,'2_stopień'!$R$8:$R$883,D97,'2_stopień'!$AA$8:$AA$883,"ZSM Głubczyce")</f>
        <v>0</v>
      </c>
      <c r="N97" s="16">
        <f>SUMIFS('2_stopień'!$V$8:$V$883,'2_stopień'!$R$8:$R$883,D97,'2_stopień'!$AA$8:$AA$883,"ZSM Głubczyce")</f>
        <v>0</v>
      </c>
      <c r="O97" s="16">
        <f>SUMIFS('2_stopień'!$U$8:$U$883,'2_stopień'!$R$8:$R$883,D97,'2_stopień'!$AA$8:$AA$883,"CKZ Kłodzko")</f>
        <v>0</v>
      </c>
      <c r="P97" s="16">
        <f>SUMIFS('2_stopień'!$V$8:$V$883,'2_stopień'!$R$8:$R$883,D97,'2_stopień'!$AA$8:$AA$883,"CKZ Kłodzko")</f>
        <v>0</v>
      </c>
      <c r="Q97" s="16">
        <f>SUMIFS('2_stopień'!$U$8:$U$883,'2_stopień'!$R$8:$R$883,D97,'2_stopień'!$AA$8:$AA$883,"CKZ Legnica")</f>
        <v>0</v>
      </c>
      <c r="R97" s="16">
        <f>SUMIFS('2_stopień'!$V$8:$V$883,'2_stopień'!$R$8:$R$883,D97,'2_stopień'!$AA$8:$AA$883,"CKZ Legnica")</f>
        <v>0</v>
      </c>
      <c r="S97" s="16">
        <f>SUMIFS('2_stopień'!$U$8:$U$883,'2_stopień'!$R$8:$R$883,D97,'2_stopień'!$AA$8:$AA$883,"CKZ Oleśnica")</f>
        <v>0</v>
      </c>
      <c r="T97" s="16">
        <f>SUMIFS('2_stopień'!$V$8:$V$883,'2_stopień'!$R$8:$R$883,D97,'2_stopień'!$AA$8:$AA$883,"CKZ Oleśnica")</f>
        <v>0</v>
      </c>
      <c r="U97" s="16">
        <f>SUMIFS('2_stopień'!$U$8:$U$883,'2_stopień'!$R$8:$R$883,D97,'2_stopień'!$AA$8:$AA$883,"CKZ Świdnica")</f>
        <v>0</v>
      </c>
      <c r="V97" s="16">
        <f>SUMIFS('2_stopień'!$V$8:$V$883,'2_stopień'!$R$8:$R$883,D97,'2_stopień'!$AA$8:$AA$883,"CKZ Świdnica")</f>
        <v>0</v>
      </c>
      <c r="W97" s="16">
        <f>SUMIFS('2_stopień'!$U$8:$U$883,'2_stopień'!$R$8:$R$883,D97,'2_stopień'!$AA$8:$AA$883,"CKZ Wołów")</f>
        <v>0</v>
      </c>
      <c r="X97" s="16">
        <f>SUMIFS('2_stopień'!$V$8:$V$883,'2_stopień'!$R$8:$R$883,D97,'2_stopień'!$AA$8:$AA$883,"CKZ Wołów")</f>
        <v>0</v>
      </c>
      <c r="Y97" s="16">
        <f>SUMIFS('2_stopień'!$U$8:$U$883,'2_stopień'!$R$8:$R$883,D97,'2_stopień'!$AA$8:$AA$883,"CKZ Ziębice")</f>
        <v>0</v>
      </c>
      <c r="Z97" s="16">
        <f>SUMIFS('2_stopień'!$V$8:$V$883,'2_stopień'!$R$8:$R$883,D97,'2_stopień'!$AA$8:$AA$883,"CKZ Ziębice")</f>
        <v>0</v>
      </c>
      <c r="AA97" s="16">
        <f>SUMIFS('2_stopień'!$U$8:$U$883,'2_stopień'!$R$8:$R$883,D97,'2_stopień'!$AA$8:$AA$883,"CKZ Dobrodzień")</f>
        <v>0</v>
      </c>
      <c r="AB97" s="16">
        <f>SUMIFS('2_stopień'!$V$8:$V$883,'2_stopień'!$R$8:$R$883,D97,'2_stopień'!$AA$8:$AA$883,"CKZ Dobrodzień")</f>
        <v>0</v>
      </c>
      <c r="AC97" s="16">
        <f>SUMIFS('2_stopień'!$U$8:$U$883,'2_stopień'!$R$8:$R$883,D97,'2_stopień'!$AA$8:$AA$883,"CKZ Kędzierzyn-Koźle")</f>
        <v>0</v>
      </c>
      <c r="AD97" s="16">
        <f>SUMIFS('2_stopień'!$V$8:$V$883,'2_stopień'!$R$8:$R$883,D97,'2_stopień'!$AA$8:$AA$883,"CKZ Kędzierzyn-Koźle")</f>
        <v>0</v>
      </c>
      <c r="AE97" s="16">
        <f>SUMIFS('2_stopień'!$U$8:$U$883,'2_stopień'!$R$8:$R$883,D97,'2_stopień'!$AA$8:$AA$883,"CKZ Dębica")</f>
        <v>5</v>
      </c>
      <c r="AF97" s="16">
        <f>SUMIFS('2_stopień'!$V$8:$V$883,'2_stopień'!$R$8:$R$883,D97,'2_stopień'!$AA$8:$AA$883,"CKZ Dębica")</f>
        <v>1</v>
      </c>
      <c r="AG97" s="16">
        <f>SUMIFS('2_stopień'!$U$8:$U$883,'2_stopień'!$R$8:$R$883,D97,'2_stopień'!$AA$8:$AA$883,"ZSET Rakowice Wielkie")</f>
        <v>0</v>
      </c>
      <c r="AH97" s="16">
        <f>SUMIFS('2_stopień'!$V$8:$V$883,'2_stopień'!$R$8:$R$883,D97,'2_stopień'!$AA$8:$AA$883,"ZSET Rakowice Wielkie")</f>
        <v>0</v>
      </c>
      <c r="AI97" s="16">
        <f>SUMIFS('2_stopień'!$U$8:$U$883,'2_stopień'!$R$8:$R$883,D97,'2_stopień'!$AA$8:$AA$883,"CKZ Krotoszyn")</f>
        <v>0</v>
      </c>
      <c r="AJ97" s="16">
        <f>SUMIFS('2_stopień'!$V$8:$V$883,'2_stopień'!$R$8:$R$883,D97,'2_stopień'!$AA$8:$AA$883,"CKZ Krotoszyn")</f>
        <v>0</v>
      </c>
      <c r="AK97" s="16">
        <f>SUMIFS('2_stopień'!$U$8:$U$883,'2_stopień'!$R$8:$R$883,D97,'2_stopień'!$AA$8:$AA$883,"CKZ Olkusz")</f>
        <v>0</v>
      </c>
      <c r="AL97" s="16">
        <f>SUMIFS('2_stopień'!$V$8:$V$883,'2_stopień'!$R$8:$R$883,D97,'2_stopień'!$AA$8:$AA$883,"CKZ Olkusz")</f>
        <v>0</v>
      </c>
      <c r="AM97" s="16">
        <f>SUMIFS('2_stopień'!$U$8:$U$883,'2_stopień'!$R$8:$R$883,D97,'2_stopień'!$AA$8:$AA$883,"CKZ Wschowa")</f>
        <v>0</v>
      </c>
      <c r="AN97" s="16">
        <f>SUMIFS('2_stopień'!$V$8:$V$883,'2_stopień'!$R$8:$R$883,D97,'2_stopień'!$AA$8:$AA$883,"CKZ Wschowa")</f>
        <v>0</v>
      </c>
      <c r="AO97" s="16">
        <f>SUMIFS('2_stopień'!$U$8:$U$883,'2_stopień'!$R$8:$R$883,D97,'2_stopień'!$AA$8:$AA$883,"CKZ Zielona Góra")</f>
        <v>0</v>
      </c>
      <c r="AP97" s="16">
        <f>SUMIFS('2_stopień'!$V$8:$V$883,'2_stopień'!$R$8:$R$883,D97,'2_stopień'!$AA$8:$AA$883,"CKZ Zielona Góra")</f>
        <v>0</v>
      </c>
      <c r="AQ97" s="16">
        <f>SUMIFS('2_stopień'!$U$8:$U$883,'2_stopień'!$R$8:$R$883,D97,'2_stopień'!$AA$8:$AA$883,"Rzemieślnicza Wałbrzych")</f>
        <v>0</v>
      </c>
      <c r="AR97" s="16">
        <f>SUMIFS('2_stopień'!$V$8:$V$883,'2_stopień'!$R$8:$R$883,D97,'2_stopień'!$AA$8:$AA$883,"Rzemieślnicza Wałbrzych")</f>
        <v>0</v>
      </c>
      <c r="AS97" s="16">
        <f>SUMIFS('2_stopień'!$U$8:$U$883,'2_stopień'!$R$8:$R$883,D97,'2_stopień'!$AA$8:$AA$883,"CKZ Mosina")</f>
        <v>0</v>
      </c>
      <c r="AT97" s="16">
        <f>SUMIFS('2_stopień'!$V$8:$V$883,'2_stopień'!$R$8:$R$883,D97,'2_stopień'!$AA$8:$AA$883,"CKZ Mosina")</f>
        <v>0</v>
      </c>
      <c r="AU97" s="16">
        <f>SUMIFS('2_stopień'!$U$8:$U$883,'2_stopień'!$R$8:$R$883,D97,'2_stopień'!$AA$8:$AA$883,"Cech Opole")</f>
        <v>0</v>
      </c>
      <c r="AV97" s="16">
        <f>SUMIFS('2_stopień'!$V$8:$V$883,'2_stopień'!$R$8:$R$883,D97,'2_stopień'!$AA$8:$AA$883,"Cech Opole")</f>
        <v>0</v>
      </c>
      <c r="AW97" s="16">
        <f>SUMIFS('2_stopień'!$U$8:$U$883,'2_stopień'!$R$8:$R$883,D97,'2_stopień'!$AA$8:$AA$883,"TOYOTA")</f>
        <v>0</v>
      </c>
      <c r="AX97" s="16">
        <f>SUMIFS('2_stopień'!$V$8:$V$883,'2_stopień'!$R$8:$R$883,D97,'2_stopień'!$AA$8:$AA$883,"TOYOTA")</f>
        <v>0</v>
      </c>
      <c r="AY97" s="16">
        <f>SUMIFS('2_stopień'!$U$8:$U$883,'2_stopień'!$R$8:$R$883,D97,'2_stopień'!$AA$8:$AA$883,"CKZ Wrocław")</f>
        <v>0</v>
      </c>
      <c r="AZ97" s="16">
        <f>SUMIFS('2_stopień'!$V$8:$V$883,'2_stopień'!$R$8:$R$883,D97,'2_stopień'!$AA$8:$AA$883,"CKZ Wrocław")</f>
        <v>0</v>
      </c>
      <c r="BA97" s="16">
        <f>SUMIFS('2_stopień'!$U$8:$U$883,'2_stopień'!$R$8:$R$883,D97,'2_stopień'!$AA$8:$AA$883,"CKZ Gliwice")</f>
        <v>0</v>
      </c>
      <c r="BB97" s="16">
        <f>SUMIFS('2_stopień'!$V$8:$V$883,'2_stopień'!$R$8:$R$883,D97,'2_stopień'!$AA$8:$AA$883,"CKZ Gliwice")</f>
        <v>0</v>
      </c>
      <c r="BC97" s="16">
        <f>SUMIFS('2_stopień'!$U$8:$U$883,'2_stopień'!$R$8:$R$883,D97,'2_stopień'!$AA$8:$AA$883,"CKZ Opole")</f>
        <v>0</v>
      </c>
      <c r="BD97" s="16">
        <f>SUMIFS('2_stopień'!$V$8:$V$883,'2_stopień'!$R$8:$R$883,D97,'2_stopień'!$AA$8:$AA$883,"CKZ Opole")</f>
        <v>0</v>
      </c>
      <c r="BE97" s="16">
        <f>SUMIFS('2_stopień'!$U$8:$U$883,'2_stopień'!$R$8:$R$883,D97,'2_stopień'!$AA$8:$AA$883,"CKZ Chojnów")</f>
        <v>0</v>
      </c>
      <c r="BF97" s="16">
        <f>SUMIFS('2_stopień'!$V$8:$V$883,'2_stopień'!$R$8:$R$883,D97,'2_stopień'!$AA$8:$AA$883,"CKZ Chojnów")</f>
        <v>0</v>
      </c>
      <c r="BG97" s="16">
        <f>SUMIFS('2_stopień'!$U$8:$U$883,'2_stopień'!$R$8:$R$883,D97,'2_stopień'!$AA$8:$AA$883,"CKZ Nowy Targ")</f>
        <v>0</v>
      </c>
      <c r="BH97" s="16">
        <f>SUMIFS('2_stopień'!$V$8:$V$883,'2_stopień'!$R$8:$R$883,D97,'2_stopień'!$AA$8:$AA$883,"CKZ Nowy Targ")</f>
        <v>0</v>
      </c>
      <c r="BI97" s="16">
        <f>SUMIFS('2_stopień'!$U$8:$U$883,'2_stopień'!$R$8:$R$883,D97,'2_stopień'!$AA$8:$AA$883,"CKZ Gniezno")</f>
        <v>0</v>
      </c>
      <c r="BJ97" s="16">
        <f>SUMIFS('2_stopień'!$V$8:$V$883,'2_stopień'!$R$8:$R$883,D97,'2_stopień'!$AA$8:$AA$883,"CKZ Gniezno")</f>
        <v>0</v>
      </c>
      <c r="BK97" s="16">
        <f>SUMIFS('2_stopień'!$U$8:$U$883,'2_stopień'!$R$8:$R$883,D97,'2_stopień'!$AA$8:$AA$883,"konsultacje szkoła")</f>
        <v>0</v>
      </c>
      <c r="BL97" s="222">
        <f t="shared" si="4"/>
        <v>5</v>
      </c>
      <c r="BM97" s="219">
        <f t="shared" si="5"/>
        <v>1</v>
      </c>
    </row>
    <row r="98" spans="2:65" hidden="1">
      <c r="B98" s="17" t="s">
        <v>546</v>
      </c>
      <c r="C98" s="18">
        <v>711701</v>
      </c>
      <c r="D98" s="18" t="s">
        <v>1036</v>
      </c>
      <c r="E98" s="17" t="s">
        <v>631</v>
      </c>
      <c r="F98" s="360">
        <f>SUMIF('2_stopień'!R$8:R$883,D98,'2_stopień'!U$8:U$885)</f>
        <v>0</v>
      </c>
      <c r="G98" s="16">
        <f>SUMIFS('2_stopień'!$U$8:$U$883,'2_stopień'!$R$8:$R$883,D98,'2_stopień'!$AA$8:$AA$883,"CKZ Bielawa")</f>
        <v>0</v>
      </c>
      <c r="H98" s="16">
        <f>SUMIFS('2_stopień'!$V$8:$V$883,'2_stopień'!$R$8:$R$883,D98,'2_stopień'!$AA$8:$AA$883,"CKZ Bielawa")</f>
        <v>0</v>
      </c>
      <c r="I98" s="16">
        <f>SUMIFS('2_stopień'!$U$8:$U$883,'2_stopień'!$R$8:$R$883,D98,'2_stopień'!$AA$8:$AA$883,"GCKZ Głogów")</f>
        <v>0</v>
      </c>
      <c r="J98" s="16">
        <f>SUMIFS('2_stopień'!$V$8:$V$883,'2_stopień'!$R$8:$R$883,D98,'2_stopień'!$AA$8:$AA$883,"GCKZ Głogów")</f>
        <v>0</v>
      </c>
      <c r="K98" s="16">
        <f>SUMIFS('2_stopień'!$U$8:$U$883,'2_stopień'!$R$8:$R$883,D98,'2_stopień'!$AA$8:$AA$883,"CKZ Jawor")</f>
        <v>0</v>
      </c>
      <c r="L98" s="16">
        <f>SUMIFS('2_stopień'!$V$8:$V$883,'2_stopień'!$R$8:$R$883,D98,'2_stopień'!$AA$8:$AA$883,"CKZ Jawor")</f>
        <v>0</v>
      </c>
      <c r="M98" s="16">
        <f>SUMIFS('2_stopień'!$U$8:$U$883,'2_stopień'!$R$8:$R$883,D98,'2_stopień'!$AA$8:$AA$883,"ZSM Głubczyce")</f>
        <v>0</v>
      </c>
      <c r="N98" s="16">
        <f>SUMIFS('2_stopień'!$V$8:$V$883,'2_stopień'!$R$8:$R$883,D98,'2_stopień'!$AA$8:$AA$883,"ZSM Głubczyce")</f>
        <v>0</v>
      </c>
      <c r="O98" s="16">
        <f>SUMIFS('2_stopień'!$U$8:$U$883,'2_stopień'!$R$8:$R$883,D98,'2_stopień'!$AA$8:$AA$883,"CKZ Kłodzko")</f>
        <v>0</v>
      </c>
      <c r="P98" s="16">
        <f>SUMIFS('2_stopień'!$V$8:$V$883,'2_stopień'!$R$8:$R$883,D98,'2_stopień'!$AA$8:$AA$883,"CKZ Kłodzko")</f>
        <v>0</v>
      </c>
      <c r="Q98" s="16">
        <f>SUMIFS('2_stopień'!$U$8:$U$883,'2_stopień'!$R$8:$R$883,D98,'2_stopień'!$AA$8:$AA$883,"CKZ Legnica")</f>
        <v>0</v>
      </c>
      <c r="R98" s="16">
        <f>SUMIFS('2_stopień'!$V$8:$V$883,'2_stopień'!$R$8:$R$883,D98,'2_stopień'!$AA$8:$AA$883,"CKZ Legnica")</f>
        <v>0</v>
      </c>
      <c r="S98" s="16">
        <f>SUMIFS('2_stopień'!$U$8:$U$883,'2_stopień'!$R$8:$R$883,D98,'2_stopień'!$AA$8:$AA$883,"CKZ Oleśnica")</f>
        <v>0</v>
      </c>
      <c r="T98" s="16">
        <f>SUMIFS('2_stopień'!$V$8:$V$883,'2_stopień'!$R$8:$R$883,D98,'2_stopień'!$AA$8:$AA$883,"CKZ Oleśnica")</f>
        <v>0</v>
      </c>
      <c r="U98" s="16">
        <f>SUMIFS('2_stopień'!$U$8:$U$883,'2_stopień'!$R$8:$R$883,D98,'2_stopień'!$AA$8:$AA$883,"CKZ Świdnica")</f>
        <v>0</v>
      </c>
      <c r="V98" s="16">
        <f>SUMIFS('2_stopień'!$V$8:$V$883,'2_stopień'!$R$8:$R$883,D98,'2_stopień'!$AA$8:$AA$883,"CKZ Świdnica")</f>
        <v>0</v>
      </c>
      <c r="W98" s="16">
        <f>SUMIFS('2_stopień'!$U$8:$U$883,'2_stopień'!$R$8:$R$883,D98,'2_stopień'!$AA$8:$AA$883,"CKZ Wołów")</f>
        <v>0</v>
      </c>
      <c r="X98" s="16">
        <f>SUMIFS('2_stopień'!$V$8:$V$883,'2_stopień'!$R$8:$R$883,D98,'2_stopień'!$AA$8:$AA$883,"CKZ Wołów")</f>
        <v>0</v>
      </c>
      <c r="Y98" s="16">
        <f>SUMIFS('2_stopień'!$U$8:$U$883,'2_stopień'!$R$8:$R$883,D98,'2_stopień'!$AA$8:$AA$883,"CKZ Ziębice")</f>
        <v>0</v>
      </c>
      <c r="Z98" s="16">
        <f>SUMIFS('2_stopień'!$V$8:$V$883,'2_stopień'!$R$8:$R$883,D98,'2_stopień'!$AA$8:$AA$883,"CKZ Ziębice")</f>
        <v>0</v>
      </c>
      <c r="AA98" s="16">
        <f>SUMIFS('2_stopień'!$U$8:$U$883,'2_stopień'!$R$8:$R$883,D98,'2_stopień'!$AA$8:$AA$883,"CKZ Dobrodzień")</f>
        <v>0</v>
      </c>
      <c r="AB98" s="16">
        <f>SUMIFS('2_stopień'!$V$8:$V$883,'2_stopień'!$R$8:$R$883,D98,'2_stopień'!$AA$8:$AA$883,"CKZ Dobrodzień")</f>
        <v>0</v>
      </c>
      <c r="AC98" s="16">
        <f>SUMIFS('2_stopień'!$U$8:$U$883,'2_stopień'!$R$8:$R$883,D98,'2_stopień'!$AA$8:$AA$883,"CKZ Kędzierzyn-Koźle")</f>
        <v>0</v>
      </c>
      <c r="AD98" s="16">
        <f>SUMIFS('2_stopień'!$V$8:$V$883,'2_stopień'!$R$8:$R$883,D98,'2_stopień'!$AA$8:$AA$883,"CKZ Kędzierzyn-Koźle")</f>
        <v>0</v>
      </c>
      <c r="AE98" s="16">
        <f>SUMIFS('2_stopień'!$U$8:$U$883,'2_stopień'!$R$8:$R$883,D98,'2_stopień'!$AA$8:$AA$883,"CKZ Dębica")</f>
        <v>0</v>
      </c>
      <c r="AF98" s="16">
        <f>SUMIFS('2_stopień'!$V$8:$V$883,'2_stopień'!$R$8:$R$883,D98,'2_stopień'!$AA$8:$AA$883,"CKZ Dębica")</f>
        <v>0</v>
      </c>
      <c r="AG98" s="16">
        <f>SUMIFS('2_stopień'!$U$8:$U$883,'2_stopień'!$R$8:$R$883,D98,'2_stopień'!$AA$8:$AA$883,"ZSET Rakowice Wielkie")</f>
        <v>0</v>
      </c>
      <c r="AH98" s="16">
        <f>SUMIFS('2_stopień'!$V$8:$V$883,'2_stopień'!$R$8:$R$883,D98,'2_stopień'!$AA$8:$AA$883,"ZSET Rakowice Wielkie")</f>
        <v>0</v>
      </c>
      <c r="AI98" s="16">
        <f>SUMIFS('2_stopień'!$U$8:$U$883,'2_stopień'!$R$8:$R$883,D98,'2_stopień'!$AA$8:$AA$883,"CKZ Krotoszyn")</f>
        <v>0</v>
      </c>
      <c r="AJ98" s="16">
        <f>SUMIFS('2_stopień'!$V$8:$V$883,'2_stopień'!$R$8:$R$883,D98,'2_stopień'!$AA$8:$AA$883,"CKZ Krotoszyn")</f>
        <v>0</v>
      </c>
      <c r="AK98" s="16">
        <f>SUMIFS('2_stopień'!$U$8:$U$883,'2_stopień'!$R$8:$R$883,D98,'2_stopień'!$AA$8:$AA$883,"CKZ Olkusz")</f>
        <v>0</v>
      </c>
      <c r="AL98" s="16">
        <f>SUMIFS('2_stopień'!$V$8:$V$883,'2_stopień'!$R$8:$R$883,D98,'2_stopień'!$AA$8:$AA$883,"CKZ Olkusz")</f>
        <v>0</v>
      </c>
      <c r="AM98" s="16">
        <f>SUMIFS('2_stopień'!$U$8:$U$883,'2_stopień'!$R$8:$R$883,D98,'2_stopień'!$AA$8:$AA$883,"CKZ Wschowa")</f>
        <v>0</v>
      </c>
      <c r="AN98" s="16">
        <f>SUMIFS('2_stopień'!$V$8:$V$883,'2_stopień'!$R$8:$R$883,D98,'2_stopień'!$AA$8:$AA$883,"CKZ Wschowa")</f>
        <v>0</v>
      </c>
      <c r="AO98" s="16">
        <f>SUMIFS('2_stopień'!$U$8:$U$883,'2_stopień'!$R$8:$R$883,D98,'2_stopień'!$AA$8:$AA$883,"CKZ Zielona Góra")</f>
        <v>0</v>
      </c>
      <c r="AP98" s="16">
        <f>SUMIFS('2_stopień'!$V$8:$V$883,'2_stopień'!$R$8:$R$883,D98,'2_stopień'!$AA$8:$AA$883,"CKZ Zielona Góra")</f>
        <v>0</v>
      </c>
      <c r="AQ98" s="16">
        <f>SUMIFS('2_stopień'!$U$8:$U$883,'2_stopień'!$R$8:$R$883,D98,'2_stopień'!$AA$8:$AA$883,"Rzemieślnicza Wałbrzych")</f>
        <v>0</v>
      </c>
      <c r="AR98" s="16">
        <f>SUMIFS('2_stopień'!$V$8:$V$883,'2_stopień'!$R$8:$R$883,D98,'2_stopień'!$AA$8:$AA$883,"Rzemieślnicza Wałbrzych")</f>
        <v>0</v>
      </c>
      <c r="AS98" s="16">
        <f>SUMIFS('2_stopień'!$U$8:$U$883,'2_stopień'!$R$8:$R$883,D98,'2_stopień'!$AA$8:$AA$883,"CKZ Mosina")</f>
        <v>0</v>
      </c>
      <c r="AT98" s="16">
        <f>SUMIFS('2_stopień'!$V$8:$V$883,'2_stopień'!$R$8:$R$883,D98,'2_stopień'!$AA$8:$AA$883,"CKZ Mosina")</f>
        <v>0</v>
      </c>
      <c r="AU98" s="16">
        <f>SUMIFS('2_stopień'!$U$8:$U$883,'2_stopień'!$R$8:$R$883,D98,'2_stopień'!$AA$8:$AA$883,"Cech Opole")</f>
        <v>0</v>
      </c>
      <c r="AV98" s="16">
        <f>SUMIFS('2_stopień'!$V$8:$V$883,'2_stopień'!$R$8:$R$883,D98,'2_stopień'!$AA$8:$AA$883,"Cech Opole")</f>
        <v>0</v>
      </c>
      <c r="AW98" s="16">
        <f>SUMIFS('2_stopień'!$U$8:$U$883,'2_stopień'!$R$8:$R$883,D98,'2_stopień'!$AA$8:$AA$883,"TOYOTA")</f>
        <v>0</v>
      </c>
      <c r="AX98" s="16">
        <f>SUMIFS('2_stopień'!$V$8:$V$883,'2_stopień'!$R$8:$R$883,D98,'2_stopień'!$AA$8:$AA$883,"TOYOTA")</f>
        <v>0</v>
      </c>
      <c r="AY98" s="16">
        <f>SUMIFS('2_stopień'!$U$8:$U$883,'2_stopień'!$R$8:$R$883,D98,'2_stopień'!$AA$8:$AA$883,"CKZ Wrocław")</f>
        <v>0</v>
      </c>
      <c r="AZ98" s="16">
        <f>SUMIFS('2_stopień'!$V$8:$V$883,'2_stopień'!$R$8:$R$883,D98,'2_stopień'!$AA$8:$AA$883,"CKZ Wrocław")</f>
        <v>0</v>
      </c>
      <c r="BA98" s="16">
        <f>SUMIFS('2_stopień'!$U$8:$U$883,'2_stopień'!$R$8:$R$883,D98,'2_stopień'!$AA$8:$AA$883,"CKZ Gliwice")</f>
        <v>0</v>
      </c>
      <c r="BB98" s="16">
        <f>SUMIFS('2_stopień'!$V$8:$V$883,'2_stopień'!$R$8:$R$883,D98,'2_stopień'!$AA$8:$AA$883,"CKZ Gliwice")</f>
        <v>0</v>
      </c>
      <c r="BC98" s="16">
        <f>SUMIFS('2_stopień'!$U$8:$U$883,'2_stopień'!$R$8:$R$883,D98,'2_stopień'!$AA$8:$AA$883,"CKZ Opole")</f>
        <v>0</v>
      </c>
      <c r="BD98" s="16">
        <f>SUMIFS('2_stopień'!$V$8:$V$883,'2_stopień'!$R$8:$R$883,D98,'2_stopień'!$AA$8:$AA$883,"CKZ Opole")</f>
        <v>0</v>
      </c>
      <c r="BE98" s="16">
        <f>SUMIFS('2_stopień'!$U$8:$U$883,'2_stopień'!$R$8:$R$883,D98,'2_stopień'!$AA$8:$AA$883,"CKZ Chojnów")</f>
        <v>0</v>
      </c>
      <c r="BF98" s="16">
        <f>SUMIFS('2_stopień'!$V$8:$V$883,'2_stopień'!$R$8:$R$883,D98,'2_stopień'!$AA$8:$AA$883,"CKZ Chojnów")</f>
        <v>0</v>
      </c>
      <c r="BG98" s="16">
        <f>SUMIFS('2_stopień'!$U$8:$U$883,'2_stopień'!$R$8:$R$883,D98,'2_stopień'!$AA$8:$AA$883,"CKZ Nowy Targ")</f>
        <v>0</v>
      </c>
      <c r="BH98" s="16">
        <f>SUMIFS('2_stopień'!$V$8:$V$883,'2_stopień'!$R$8:$R$883,D98,'2_stopień'!$AA$8:$AA$883,"CKZ Nowy Targ")</f>
        <v>0</v>
      </c>
      <c r="BI98" s="16">
        <f>SUMIFS('2_stopień'!$U$8:$U$883,'2_stopień'!$R$8:$R$883,D98,'2_stopień'!$AA$8:$AA$883,"CKZ Gniezno")</f>
        <v>0</v>
      </c>
      <c r="BJ98" s="16">
        <f>SUMIFS('2_stopień'!$V$8:$V$883,'2_stopień'!$R$8:$R$883,D98,'2_stopień'!$AA$8:$AA$883,"CKZ Gniezno")</f>
        <v>0</v>
      </c>
      <c r="BK98" s="16">
        <f>SUMIFS('2_stopień'!$U$8:$U$883,'2_stopień'!$R$8:$R$883,D98,'2_stopień'!$AA$8:$AA$883,"konsultacje szkoła")</f>
        <v>0</v>
      </c>
      <c r="BL98" s="222">
        <f t="shared" si="4"/>
        <v>0</v>
      </c>
      <c r="BM98" s="219">
        <f t="shared" si="5"/>
        <v>0</v>
      </c>
    </row>
    <row r="99" spans="2:65" hidden="1">
      <c r="B99" s="17" t="s">
        <v>547</v>
      </c>
      <c r="C99" s="18">
        <v>711505</v>
      </c>
      <c r="D99" s="18" t="s">
        <v>1037</v>
      </c>
      <c r="E99" s="17" t="s">
        <v>630</v>
      </c>
      <c r="F99" s="360">
        <f>SUMIF('2_stopień'!R$8:R$883,D99,'2_stopień'!U$8:U$885)</f>
        <v>0</v>
      </c>
      <c r="G99" s="16">
        <f>SUMIFS('2_stopień'!$U$8:$U$883,'2_stopień'!$R$8:$R$883,D99,'2_stopień'!$AA$8:$AA$883,"CKZ Bielawa")</f>
        <v>0</v>
      </c>
      <c r="H99" s="16">
        <f>SUMIFS('2_stopień'!$V$8:$V$883,'2_stopień'!$R$8:$R$883,D99,'2_stopień'!$AA$8:$AA$883,"CKZ Bielawa")</f>
        <v>0</v>
      </c>
      <c r="I99" s="16">
        <f>SUMIFS('2_stopień'!$U$8:$U$883,'2_stopień'!$R$8:$R$883,D99,'2_stopień'!$AA$8:$AA$883,"GCKZ Głogów")</f>
        <v>0</v>
      </c>
      <c r="J99" s="16">
        <f>SUMIFS('2_stopień'!$V$8:$V$883,'2_stopień'!$R$8:$R$883,D99,'2_stopień'!$AA$8:$AA$883,"GCKZ Głogów")</f>
        <v>0</v>
      </c>
      <c r="K99" s="16">
        <f>SUMIFS('2_stopień'!$U$8:$U$883,'2_stopień'!$R$8:$R$883,D99,'2_stopień'!$AA$8:$AA$883,"CKZ Jawor")</f>
        <v>0</v>
      </c>
      <c r="L99" s="16">
        <f>SUMIFS('2_stopień'!$V$8:$V$883,'2_stopień'!$R$8:$R$883,D99,'2_stopień'!$AA$8:$AA$883,"CKZ Jawor")</f>
        <v>0</v>
      </c>
      <c r="M99" s="16">
        <f>SUMIFS('2_stopień'!$U$8:$U$883,'2_stopień'!$R$8:$R$883,D99,'2_stopień'!$AA$8:$AA$883,"ZSM Głubczyce")</f>
        <v>0</v>
      </c>
      <c r="N99" s="16">
        <f>SUMIFS('2_stopień'!$V$8:$V$883,'2_stopień'!$R$8:$R$883,D99,'2_stopień'!$AA$8:$AA$883,"ZSM Głubczyce")</f>
        <v>0</v>
      </c>
      <c r="O99" s="16">
        <f>SUMIFS('2_stopień'!$U$8:$U$883,'2_stopień'!$R$8:$R$883,D99,'2_stopień'!$AA$8:$AA$883,"CKZ Kłodzko")</f>
        <v>0</v>
      </c>
      <c r="P99" s="16">
        <f>SUMIFS('2_stopień'!$V$8:$V$883,'2_stopień'!$R$8:$R$883,D99,'2_stopień'!$AA$8:$AA$883,"CKZ Kłodzko")</f>
        <v>0</v>
      </c>
      <c r="Q99" s="16">
        <f>SUMIFS('2_stopień'!$U$8:$U$883,'2_stopień'!$R$8:$R$883,D99,'2_stopień'!$AA$8:$AA$883,"CKZ Legnica")</f>
        <v>0</v>
      </c>
      <c r="R99" s="16">
        <f>SUMIFS('2_stopień'!$V$8:$V$883,'2_stopień'!$R$8:$R$883,D99,'2_stopień'!$AA$8:$AA$883,"CKZ Legnica")</f>
        <v>0</v>
      </c>
      <c r="S99" s="16">
        <f>SUMIFS('2_stopień'!$U$8:$U$883,'2_stopień'!$R$8:$R$883,D99,'2_stopień'!$AA$8:$AA$883,"CKZ Oleśnica")</f>
        <v>0</v>
      </c>
      <c r="T99" s="16">
        <f>SUMIFS('2_stopień'!$V$8:$V$883,'2_stopień'!$R$8:$R$883,D99,'2_stopień'!$AA$8:$AA$883,"CKZ Oleśnica")</f>
        <v>0</v>
      </c>
      <c r="U99" s="16">
        <f>SUMIFS('2_stopień'!$U$8:$U$883,'2_stopień'!$R$8:$R$883,D99,'2_stopień'!$AA$8:$AA$883,"CKZ Świdnica")</f>
        <v>0</v>
      </c>
      <c r="V99" s="16">
        <f>SUMIFS('2_stopień'!$V$8:$V$883,'2_stopień'!$R$8:$R$883,D99,'2_stopień'!$AA$8:$AA$883,"CKZ Świdnica")</f>
        <v>0</v>
      </c>
      <c r="W99" s="16">
        <f>SUMIFS('2_stopień'!$U$8:$U$883,'2_stopień'!$R$8:$R$883,D99,'2_stopień'!$AA$8:$AA$883,"CKZ Wołów")</f>
        <v>0</v>
      </c>
      <c r="X99" s="16">
        <f>SUMIFS('2_stopień'!$V$8:$V$883,'2_stopień'!$R$8:$R$883,D99,'2_stopień'!$AA$8:$AA$883,"CKZ Wołów")</f>
        <v>0</v>
      </c>
      <c r="Y99" s="16">
        <f>SUMIFS('2_stopień'!$U$8:$U$883,'2_stopień'!$R$8:$R$883,D99,'2_stopień'!$AA$8:$AA$883,"CKZ Ziębice")</f>
        <v>0</v>
      </c>
      <c r="Z99" s="16">
        <f>SUMIFS('2_stopień'!$V$8:$V$883,'2_stopień'!$R$8:$R$883,D99,'2_stopień'!$AA$8:$AA$883,"CKZ Ziębice")</f>
        <v>0</v>
      </c>
      <c r="AA99" s="16">
        <f>SUMIFS('2_stopień'!$U$8:$U$883,'2_stopień'!$R$8:$R$883,D99,'2_stopień'!$AA$8:$AA$883,"CKZ Dobrodzień")</f>
        <v>0</v>
      </c>
      <c r="AB99" s="16">
        <f>SUMIFS('2_stopień'!$V$8:$V$883,'2_stopień'!$R$8:$R$883,D99,'2_stopień'!$AA$8:$AA$883,"CKZ Dobrodzień")</f>
        <v>0</v>
      </c>
      <c r="AC99" s="16">
        <f>SUMIFS('2_stopień'!$U$8:$U$883,'2_stopień'!$R$8:$R$883,D99,'2_stopień'!$AA$8:$AA$883,"CKZ Kędzierzyn-Koźle")</f>
        <v>0</v>
      </c>
      <c r="AD99" s="16">
        <f>SUMIFS('2_stopień'!$V$8:$V$883,'2_stopień'!$R$8:$R$883,D99,'2_stopień'!$AA$8:$AA$883,"CKZ Kędzierzyn-Koźle")</f>
        <v>0</v>
      </c>
      <c r="AE99" s="16">
        <f>SUMIFS('2_stopień'!$U$8:$U$883,'2_stopień'!$R$8:$R$883,D99,'2_stopień'!$AA$8:$AA$883,"CKZ Dębica")</f>
        <v>0</v>
      </c>
      <c r="AF99" s="16">
        <f>SUMIFS('2_stopień'!$V$8:$V$883,'2_stopień'!$R$8:$R$883,D99,'2_stopień'!$AA$8:$AA$883,"CKZ Dębica")</f>
        <v>0</v>
      </c>
      <c r="AG99" s="16">
        <f>SUMIFS('2_stopień'!$U$8:$U$883,'2_stopień'!$R$8:$R$883,D99,'2_stopień'!$AA$8:$AA$883,"ZSET Rakowice Wielkie")</f>
        <v>0</v>
      </c>
      <c r="AH99" s="16">
        <f>SUMIFS('2_stopień'!$V$8:$V$883,'2_stopień'!$R$8:$R$883,D99,'2_stopień'!$AA$8:$AA$883,"ZSET Rakowice Wielkie")</f>
        <v>0</v>
      </c>
      <c r="AI99" s="16">
        <f>SUMIFS('2_stopień'!$U$8:$U$883,'2_stopień'!$R$8:$R$883,D99,'2_stopień'!$AA$8:$AA$883,"CKZ Krotoszyn")</f>
        <v>0</v>
      </c>
      <c r="AJ99" s="16">
        <f>SUMIFS('2_stopień'!$V$8:$V$883,'2_stopień'!$R$8:$R$883,D99,'2_stopień'!$AA$8:$AA$883,"CKZ Krotoszyn")</f>
        <v>0</v>
      </c>
      <c r="AK99" s="16">
        <f>SUMIFS('2_stopień'!$U$8:$U$883,'2_stopień'!$R$8:$R$883,D99,'2_stopień'!$AA$8:$AA$883,"CKZ Olkusz")</f>
        <v>0</v>
      </c>
      <c r="AL99" s="16">
        <f>SUMIFS('2_stopień'!$V$8:$V$883,'2_stopień'!$R$8:$R$883,D99,'2_stopień'!$AA$8:$AA$883,"CKZ Olkusz")</f>
        <v>0</v>
      </c>
      <c r="AM99" s="16">
        <f>SUMIFS('2_stopień'!$U$8:$U$883,'2_stopień'!$R$8:$R$883,D99,'2_stopień'!$AA$8:$AA$883,"CKZ Wschowa")</f>
        <v>0</v>
      </c>
      <c r="AN99" s="16">
        <f>SUMIFS('2_stopień'!$V$8:$V$883,'2_stopień'!$R$8:$R$883,D99,'2_stopień'!$AA$8:$AA$883,"CKZ Wschowa")</f>
        <v>0</v>
      </c>
      <c r="AO99" s="16">
        <f>SUMIFS('2_stopień'!$U$8:$U$883,'2_stopień'!$R$8:$R$883,D99,'2_stopień'!$AA$8:$AA$883,"CKZ Zielona Góra")</f>
        <v>0</v>
      </c>
      <c r="AP99" s="16">
        <f>SUMIFS('2_stopień'!$V$8:$V$883,'2_stopień'!$R$8:$R$883,D99,'2_stopień'!$AA$8:$AA$883,"CKZ Zielona Góra")</f>
        <v>0</v>
      </c>
      <c r="AQ99" s="16">
        <f>SUMIFS('2_stopień'!$U$8:$U$883,'2_stopień'!$R$8:$R$883,D99,'2_stopień'!$AA$8:$AA$883,"Rzemieślnicza Wałbrzych")</f>
        <v>0</v>
      </c>
      <c r="AR99" s="16">
        <f>SUMIFS('2_stopień'!$V$8:$V$883,'2_stopień'!$R$8:$R$883,D99,'2_stopień'!$AA$8:$AA$883,"Rzemieślnicza Wałbrzych")</f>
        <v>0</v>
      </c>
      <c r="AS99" s="16">
        <f>SUMIFS('2_stopień'!$U$8:$U$883,'2_stopień'!$R$8:$R$883,D99,'2_stopień'!$AA$8:$AA$883,"CKZ Mosina")</f>
        <v>0</v>
      </c>
      <c r="AT99" s="16">
        <f>SUMIFS('2_stopień'!$V$8:$V$883,'2_stopień'!$R$8:$R$883,D99,'2_stopień'!$AA$8:$AA$883,"CKZ Mosina")</f>
        <v>0</v>
      </c>
      <c r="AU99" s="16">
        <f>SUMIFS('2_stopień'!$U$8:$U$883,'2_stopień'!$R$8:$R$883,D99,'2_stopień'!$AA$8:$AA$883,"Cech Opole")</f>
        <v>0</v>
      </c>
      <c r="AV99" s="16">
        <f>SUMIFS('2_stopień'!$V$8:$V$883,'2_stopień'!$R$8:$R$883,D99,'2_stopień'!$AA$8:$AA$883,"Cech Opole")</f>
        <v>0</v>
      </c>
      <c r="AW99" s="16">
        <f>SUMIFS('2_stopień'!$U$8:$U$883,'2_stopień'!$R$8:$R$883,D99,'2_stopień'!$AA$8:$AA$883,"TOYOTA")</f>
        <v>0</v>
      </c>
      <c r="AX99" s="16">
        <f>SUMIFS('2_stopień'!$V$8:$V$883,'2_stopień'!$R$8:$R$883,D99,'2_stopień'!$AA$8:$AA$883,"TOYOTA")</f>
        <v>0</v>
      </c>
      <c r="AY99" s="16">
        <f>SUMIFS('2_stopień'!$U$8:$U$883,'2_stopień'!$R$8:$R$883,D99,'2_stopień'!$AA$8:$AA$883,"CKZ Wrocław")</f>
        <v>0</v>
      </c>
      <c r="AZ99" s="16">
        <f>SUMIFS('2_stopień'!$V$8:$V$883,'2_stopień'!$R$8:$R$883,D99,'2_stopień'!$AA$8:$AA$883,"CKZ Wrocław")</f>
        <v>0</v>
      </c>
      <c r="BA99" s="16">
        <f>SUMIFS('2_stopień'!$U$8:$U$883,'2_stopień'!$R$8:$R$883,D99,'2_stopień'!$AA$8:$AA$883,"CKZ Gliwice")</f>
        <v>0</v>
      </c>
      <c r="BB99" s="16">
        <f>SUMIFS('2_stopień'!$V$8:$V$883,'2_stopień'!$R$8:$R$883,D99,'2_stopień'!$AA$8:$AA$883,"CKZ Gliwice")</f>
        <v>0</v>
      </c>
      <c r="BC99" s="16">
        <f>SUMIFS('2_stopień'!$U$8:$U$883,'2_stopień'!$R$8:$R$883,D99,'2_stopień'!$AA$8:$AA$883,"CKZ Opole")</f>
        <v>0</v>
      </c>
      <c r="BD99" s="16">
        <f>SUMIFS('2_stopień'!$V$8:$V$883,'2_stopień'!$R$8:$R$883,D99,'2_stopień'!$AA$8:$AA$883,"CKZ Opole")</f>
        <v>0</v>
      </c>
      <c r="BE99" s="16">
        <f>SUMIFS('2_stopień'!$U$8:$U$883,'2_stopień'!$R$8:$R$883,D99,'2_stopień'!$AA$8:$AA$883,"CKZ Chojnów")</f>
        <v>0</v>
      </c>
      <c r="BF99" s="16">
        <f>SUMIFS('2_stopień'!$V$8:$V$883,'2_stopień'!$R$8:$R$883,D99,'2_stopień'!$AA$8:$AA$883,"CKZ Chojnów")</f>
        <v>0</v>
      </c>
      <c r="BG99" s="16">
        <f>SUMIFS('2_stopień'!$U$8:$U$883,'2_stopień'!$R$8:$R$883,D99,'2_stopień'!$AA$8:$AA$883,"CKZ Nowy Targ")</f>
        <v>0</v>
      </c>
      <c r="BH99" s="16">
        <f>SUMIFS('2_stopień'!$V$8:$V$883,'2_stopień'!$R$8:$R$883,D99,'2_stopień'!$AA$8:$AA$883,"CKZ Nowy Targ")</f>
        <v>0</v>
      </c>
      <c r="BI99" s="16">
        <f>SUMIFS('2_stopień'!$U$8:$U$883,'2_stopień'!$R$8:$R$883,D99,'2_stopień'!$AA$8:$AA$883,"CKZ Gniezno")</f>
        <v>0</v>
      </c>
      <c r="BJ99" s="16">
        <f>SUMIFS('2_stopień'!$V$8:$V$883,'2_stopień'!$R$8:$R$883,D99,'2_stopień'!$AA$8:$AA$883,"CKZ Gniezno")</f>
        <v>0</v>
      </c>
      <c r="BK99" s="16">
        <f>SUMIFS('2_stopień'!$U$8:$U$883,'2_stopień'!$R$8:$R$883,D99,'2_stopień'!$AA$8:$AA$883,"konsultacje szkoła")</f>
        <v>0</v>
      </c>
      <c r="BL99" s="222">
        <f t="shared" si="4"/>
        <v>0</v>
      </c>
      <c r="BM99" s="219">
        <f t="shared" si="5"/>
        <v>0</v>
      </c>
    </row>
    <row r="100" spans="2:65" hidden="1">
      <c r="B100" s="17" t="s">
        <v>548</v>
      </c>
      <c r="C100" s="18">
        <v>721406</v>
      </c>
      <c r="D100" s="18" t="s">
        <v>1038</v>
      </c>
      <c r="E100" s="17" t="s">
        <v>629</v>
      </c>
      <c r="F100" s="360">
        <f>SUMIF('2_stopień'!R$8:R$883,D100,'2_stopień'!U$8:U$885)</f>
        <v>0</v>
      </c>
      <c r="G100" s="16">
        <f>SUMIFS('2_stopień'!$U$8:$U$883,'2_stopień'!$R$8:$R$883,D100,'2_stopień'!$AA$8:$AA$883,"CKZ Bielawa")</f>
        <v>0</v>
      </c>
      <c r="H100" s="16">
        <f>SUMIFS('2_stopień'!$V$8:$V$883,'2_stopień'!$R$8:$R$883,D100,'2_stopień'!$AA$8:$AA$883,"CKZ Bielawa")</f>
        <v>0</v>
      </c>
      <c r="I100" s="16">
        <f>SUMIFS('2_stopień'!$U$8:$U$883,'2_stopień'!$R$8:$R$883,D100,'2_stopień'!$AA$8:$AA$883,"GCKZ Głogów")</f>
        <v>0</v>
      </c>
      <c r="J100" s="16">
        <f>SUMIFS('2_stopień'!$V$8:$V$883,'2_stopień'!$R$8:$R$883,D100,'2_stopień'!$AA$8:$AA$883,"GCKZ Głogów")</f>
        <v>0</v>
      </c>
      <c r="K100" s="16">
        <f>SUMIFS('2_stopień'!$U$8:$U$883,'2_stopień'!$R$8:$R$883,D100,'2_stopień'!$AA$8:$AA$883,"CKZ Jawor")</f>
        <v>0</v>
      </c>
      <c r="L100" s="16">
        <f>SUMIFS('2_stopień'!$V$8:$V$883,'2_stopień'!$R$8:$R$883,D100,'2_stopień'!$AA$8:$AA$883,"CKZ Jawor")</f>
        <v>0</v>
      </c>
      <c r="M100" s="16">
        <f>SUMIFS('2_stopień'!$U$8:$U$883,'2_stopień'!$R$8:$R$883,D100,'2_stopień'!$AA$8:$AA$883,"ZSM Głubczyce")</f>
        <v>0</v>
      </c>
      <c r="N100" s="16">
        <f>SUMIFS('2_stopień'!$V$8:$V$883,'2_stopień'!$R$8:$R$883,D100,'2_stopień'!$AA$8:$AA$883,"ZSM Głubczyce")</f>
        <v>0</v>
      </c>
      <c r="O100" s="16">
        <f>SUMIFS('2_stopień'!$U$8:$U$883,'2_stopień'!$R$8:$R$883,D100,'2_stopień'!$AA$8:$AA$883,"CKZ Kłodzko")</f>
        <v>0</v>
      </c>
      <c r="P100" s="16">
        <f>SUMIFS('2_stopień'!$V$8:$V$883,'2_stopień'!$R$8:$R$883,D100,'2_stopień'!$AA$8:$AA$883,"CKZ Kłodzko")</f>
        <v>0</v>
      </c>
      <c r="Q100" s="16">
        <f>SUMIFS('2_stopień'!$U$8:$U$883,'2_stopień'!$R$8:$R$883,D100,'2_stopień'!$AA$8:$AA$883,"CKZ Legnica")</f>
        <v>0</v>
      </c>
      <c r="R100" s="16">
        <f>SUMIFS('2_stopień'!$V$8:$V$883,'2_stopień'!$R$8:$R$883,D100,'2_stopień'!$AA$8:$AA$883,"CKZ Legnica")</f>
        <v>0</v>
      </c>
      <c r="S100" s="16">
        <f>SUMIFS('2_stopień'!$U$8:$U$883,'2_stopień'!$R$8:$R$883,D100,'2_stopień'!$AA$8:$AA$883,"CKZ Oleśnica")</f>
        <v>0</v>
      </c>
      <c r="T100" s="16">
        <f>SUMIFS('2_stopień'!$V$8:$V$883,'2_stopień'!$R$8:$R$883,D100,'2_stopień'!$AA$8:$AA$883,"CKZ Oleśnica")</f>
        <v>0</v>
      </c>
      <c r="U100" s="16">
        <f>SUMIFS('2_stopień'!$U$8:$U$883,'2_stopień'!$R$8:$R$883,D100,'2_stopień'!$AA$8:$AA$883,"CKZ Świdnica")</f>
        <v>0</v>
      </c>
      <c r="V100" s="16">
        <f>SUMIFS('2_stopień'!$V$8:$V$883,'2_stopień'!$R$8:$R$883,D100,'2_stopień'!$AA$8:$AA$883,"CKZ Świdnica")</f>
        <v>0</v>
      </c>
      <c r="W100" s="16">
        <f>SUMIFS('2_stopień'!$U$8:$U$883,'2_stopień'!$R$8:$R$883,D100,'2_stopień'!$AA$8:$AA$883,"CKZ Wołów")</f>
        <v>0</v>
      </c>
      <c r="X100" s="16">
        <f>SUMIFS('2_stopień'!$V$8:$V$883,'2_stopień'!$R$8:$R$883,D100,'2_stopień'!$AA$8:$AA$883,"CKZ Wołów")</f>
        <v>0</v>
      </c>
      <c r="Y100" s="16">
        <f>SUMIFS('2_stopień'!$U$8:$U$883,'2_stopień'!$R$8:$R$883,D100,'2_stopień'!$AA$8:$AA$883,"CKZ Ziębice")</f>
        <v>0</v>
      </c>
      <c r="Z100" s="16">
        <f>SUMIFS('2_stopień'!$V$8:$V$883,'2_stopień'!$R$8:$R$883,D100,'2_stopień'!$AA$8:$AA$883,"CKZ Ziębice")</f>
        <v>0</v>
      </c>
      <c r="AA100" s="16">
        <f>SUMIFS('2_stopień'!$U$8:$U$883,'2_stopień'!$R$8:$R$883,D100,'2_stopień'!$AA$8:$AA$883,"CKZ Dobrodzień")</f>
        <v>0</v>
      </c>
      <c r="AB100" s="16">
        <f>SUMIFS('2_stopień'!$V$8:$V$883,'2_stopień'!$R$8:$R$883,D100,'2_stopień'!$AA$8:$AA$883,"CKZ Dobrodzień")</f>
        <v>0</v>
      </c>
      <c r="AC100" s="16">
        <f>SUMIFS('2_stopień'!$U$8:$U$883,'2_stopień'!$R$8:$R$883,D100,'2_stopień'!$AA$8:$AA$883,"CKZ Kędzierzyn-Koźle")</f>
        <v>0</v>
      </c>
      <c r="AD100" s="16">
        <f>SUMIFS('2_stopień'!$V$8:$V$883,'2_stopień'!$R$8:$R$883,D100,'2_stopień'!$AA$8:$AA$883,"CKZ Kędzierzyn-Koźle")</f>
        <v>0</v>
      </c>
      <c r="AE100" s="16">
        <f>SUMIFS('2_stopień'!$U$8:$U$883,'2_stopień'!$R$8:$R$883,D100,'2_stopień'!$AA$8:$AA$883,"CKZ Dębica")</f>
        <v>0</v>
      </c>
      <c r="AF100" s="16">
        <f>SUMIFS('2_stopień'!$V$8:$V$883,'2_stopień'!$R$8:$R$883,D100,'2_stopień'!$AA$8:$AA$883,"CKZ Dębica")</f>
        <v>0</v>
      </c>
      <c r="AG100" s="16">
        <f>SUMIFS('2_stopień'!$U$8:$U$883,'2_stopień'!$R$8:$R$883,D100,'2_stopień'!$AA$8:$AA$883,"ZSET Rakowice Wielkie")</f>
        <v>0</v>
      </c>
      <c r="AH100" s="16">
        <f>SUMIFS('2_stopień'!$V$8:$V$883,'2_stopień'!$R$8:$R$883,D100,'2_stopień'!$AA$8:$AA$883,"ZSET Rakowice Wielkie")</f>
        <v>0</v>
      </c>
      <c r="AI100" s="16">
        <f>SUMIFS('2_stopień'!$U$8:$U$883,'2_stopień'!$R$8:$R$883,D100,'2_stopień'!$AA$8:$AA$883,"CKZ Krotoszyn")</f>
        <v>0</v>
      </c>
      <c r="AJ100" s="16">
        <f>SUMIFS('2_stopień'!$V$8:$V$883,'2_stopień'!$R$8:$R$883,D100,'2_stopień'!$AA$8:$AA$883,"CKZ Krotoszyn")</f>
        <v>0</v>
      </c>
      <c r="AK100" s="16">
        <f>SUMIFS('2_stopień'!$U$8:$U$883,'2_stopień'!$R$8:$R$883,D100,'2_stopień'!$AA$8:$AA$883,"CKZ Olkusz")</f>
        <v>0</v>
      </c>
      <c r="AL100" s="16">
        <f>SUMIFS('2_stopień'!$V$8:$V$883,'2_stopień'!$R$8:$R$883,D100,'2_stopień'!$AA$8:$AA$883,"CKZ Olkusz")</f>
        <v>0</v>
      </c>
      <c r="AM100" s="16">
        <f>SUMIFS('2_stopień'!$U$8:$U$883,'2_stopień'!$R$8:$R$883,D100,'2_stopień'!$AA$8:$AA$883,"CKZ Wschowa")</f>
        <v>0</v>
      </c>
      <c r="AN100" s="16">
        <f>SUMIFS('2_stopień'!$V$8:$V$883,'2_stopień'!$R$8:$R$883,D100,'2_stopień'!$AA$8:$AA$883,"CKZ Wschowa")</f>
        <v>0</v>
      </c>
      <c r="AO100" s="16">
        <f>SUMIFS('2_stopień'!$U$8:$U$883,'2_stopień'!$R$8:$R$883,D100,'2_stopień'!$AA$8:$AA$883,"CKZ Zielona Góra")</f>
        <v>0</v>
      </c>
      <c r="AP100" s="16">
        <f>SUMIFS('2_stopień'!$V$8:$V$883,'2_stopień'!$R$8:$R$883,D100,'2_stopień'!$AA$8:$AA$883,"CKZ Zielona Góra")</f>
        <v>0</v>
      </c>
      <c r="AQ100" s="16">
        <f>SUMIFS('2_stopień'!$U$8:$U$883,'2_stopień'!$R$8:$R$883,D100,'2_stopień'!$AA$8:$AA$883,"Rzemieślnicza Wałbrzych")</f>
        <v>0</v>
      </c>
      <c r="AR100" s="16">
        <f>SUMIFS('2_stopień'!$V$8:$V$883,'2_stopień'!$R$8:$R$883,D100,'2_stopień'!$AA$8:$AA$883,"Rzemieślnicza Wałbrzych")</f>
        <v>0</v>
      </c>
      <c r="AS100" s="16">
        <f>SUMIFS('2_stopień'!$U$8:$U$883,'2_stopień'!$R$8:$R$883,D100,'2_stopień'!$AA$8:$AA$883,"CKZ Mosina")</f>
        <v>0</v>
      </c>
      <c r="AT100" s="16">
        <f>SUMIFS('2_stopień'!$V$8:$V$883,'2_stopień'!$R$8:$R$883,D100,'2_stopień'!$AA$8:$AA$883,"CKZ Mosina")</f>
        <v>0</v>
      </c>
      <c r="AU100" s="16">
        <f>SUMIFS('2_stopień'!$U$8:$U$883,'2_stopień'!$R$8:$R$883,D100,'2_stopień'!$AA$8:$AA$883,"Cech Opole")</f>
        <v>0</v>
      </c>
      <c r="AV100" s="16">
        <f>SUMIFS('2_stopień'!$V$8:$V$883,'2_stopień'!$R$8:$R$883,D100,'2_stopień'!$AA$8:$AA$883,"Cech Opole")</f>
        <v>0</v>
      </c>
      <c r="AW100" s="16">
        <f>SUMIFS('2_stopień'!$U$8:$U$883,'2_stopień'!$R$8:$R$883,D100,'2_stopień'!$AA$8:$AA$883,"TOYOTA")</f>
        <v>0</v>
      </c>
      <c r="AX100" s="16">
        <f>SUMIFS('2_stopień'!$V$8:$V$883,'2_stopień'!$R$8:$R$883,D100,'2_stopień'!$AA$8:$AA$883,"TOYOTA")</f>
        <v>0</v>
      </c>
      <c r="AY100" s="16">
        <f>SUMIFS('2_stopień'!$U$8:$U$883,'2_stopień'!$R$8:$R$883,D100,'2_stopień'!$AA$8:$AA$883,"CKZ Wrocław")</f>
        <v>0</v>
      </c>
      <c r="AZ100" s="16">
        <f>SUMIFS('2_stopień'!$V$8:$V$883,'2_stopień'!$R$8:$R$883,D100,'2_stopień'!$AA$8:$AA$883,"CKZ Wrocław")</f>
        <v>0</v>
      </c>
      <c r="BA100" s="16">
        <f>SUMIFS('2_stopień'!$U$8:$U$883,'2_stopień'!$R$8:$R$883,D100,'2_stopień'!$AA$8:$AA$883,"CKZ Gliwice")</f>
        <v>0</v>
      </c>
      <c r="BB100" s="16">
        <f>SUMIFS('2_stopień'!$V$8:$V$883,'2_stopień'!$R$8:$R$883,D100,'2_stopień'!$AA$8:$AA$883,"CKZ Gliwice")</f>
        <v>0</v>
      </c>
      <c r="BC100" s="16">
        <f>SUMIFS('2_stopień'!$U$8:$U$883,'2_stopień'!$R$8:$R$883,D100,'2_stopień'!$AA$8:$AA$883,"CKZ Opole")</f>
        <v>0</v>
      </c>
      <c r="BD100" s="16">
        <f>SUMIFS('2_stopień'!$V$8:$V$883,'2_stopień'!$R$8:$R$883,D100,'2_stopień'!$AA$8:$AA$883,"CKZ Opole")</f>
        <v>0</v>
      </c>
      <c r="BE100" s="16">
        <f>SUMIFS('2_stopień'!$U$8:$U$883,'2_stopień'!$R$8:$R$883,D100,'2_stopień'!$AA$8:$AA$883,"CKZ Chojnów")</f>
        <v>0</v>
      </c>
      <c r="BF100" s="16">
        <f>SUMIFS('2_stopień'!$V$8:$V$883,'2_stopień'!$R$8:$R$883,D100,'2_stopień'!$AA$8:$AA$883,"CKZ Chojnów")</f>
        <v>0</v>
      </c>
      <c r="BG100" s="16">
        <f>SUMIFS('2_stopień'!$U$8:$U$883,'2_stopień'!$R$8:$R$883,D100,'2_stopień'!$AA$8:$AA$883,"CKZ Nowy Targ")</f>
        <v>0</v>
      </c>
      <c r="BH100" s="16">
        <f>SUMIFS('2_stopień'!$V$8:$V$883,'2_stopień'!$R$8:$R$883,D100,'2_stopień'!$AA$8:$AA$883,"CKZ Nowy Targ")</f>
        <v>0</v>
      </c>
      <c r="BI100" s="16">
        <f>SUMIFS('2_stopień'!$U$8:$U$883,'2_stopień'!$R$8:$R$883,D100,'2_stopień'!$AA$8:$AA$883,"CKZ Gniezno")</f>
        <v>0</v>
      </c>
      <c r="BJ100" s="16">
        <f>SUMIFS('2_stopień'!$V$8:$V$883,'2_stopień'!$R$8:$R$883,D100,'2_stopień'!$AA$8:$AA$883,"CKZ Gniezno")</f>
        <v>0</v>
      </c>
      <c r="BK100" s="16">
        <f>SUMIFS('2_stopień'!$U$8:$U$883,'2_stopień'!$R$8:$R$883,D100,'2_stopień'!$AA$8:$AA$883,"konsultacje szkoła")</f>
        <v>0</v>
      </c>
      <c r="BL100" s="222">
        <f t="shared" si="4"/>
        <v>0</v>
      </c>
      <c r="BM100" s="219">
        <f t="shared" si="5"/>
        <v>0</v>
      </c>
    </row>
    <row r="101" spans="2:65">
      <c r="BL101" s="223">
        <f>SUM(BL6:BL100)</f>
        <v>2728</v>
      </c>
      <c r="BM101" s="220">
        <f>SUM(BM6:BM100)</f>
        <v>1070</v>
      </c>
    </row>
    <row r="102" spans="2:65">
      <c r="G102" s="209">
        <f>SUM(G6:G100)</f>
        <v>64</v>
      </c>
      <c r="H102" s="215">
        <f t="shared" ref="H102:BK102" si="6">SUM(H6:H100)</f>
        <v>16</v>
      </c>
      <c r="I102" s="209">
        <f t="shared" si="6"/>
        <v>31</v>
      </c>
      <c r="J102" s="215">
        <f t="shared" si="6"/>
        <v>0</v>
      </c>
      <c r="K102" s="209">
        <f t="shared" si="6"/>
        <v>0</v>
      </c>
      <c r="L102" s="215">
        <f t="shared" si="6"/>
        <v>0</v>
      </c>
      <c r="M102" s="209">
        <f t="shared" si="6"/>
        <v>0</v>
      </c>
      <c r="N102" s="215">
        <f t="shared" si="6"/>
        <v>0</v>
      </c>
      <c r="O102" s="209">
        <f t="shared" si="6"/>
        <v>213</v>
      </c>
      <c r="P102" s="215">
        <f t="shared" si="6"/>
        <v>112</v>
      </c>
      <c r="Q102" s="209">
        <f t="shared" si="6"/>
        <v>378</v>
      </c>
      <c r="R102" s="215">
        <f t="shared" si="6"/>
        <v>311</v>
      </c>
      <c r="S102" s="209">
        <f t="shared" si="6"/>
        <v>547</v>
      </c>
      <c r="T102" s="215">
        <f t="shared" si="6"/>
        <v>178</v>
      </c>
      <c r="U102" s="209">
        <f t="shared" si="6"/>
        <v>609</v>
      </c>
      <c r="V102" s="215">
        <f t="shared" si="6"/>
        <v>173</v>
      </c>
      <c r="W102" s="209">
        <f t="shared" si="6"/>
        <v>146</v>
      </c>
      <c r="X102" s="215">
        <f t="shared" si="6"/>
        <v>61</v>
      </c>
      <c r="Y102" s="209">
        <f t="shared" si="6"/>
        <v>169</v>
      </c>
      <c r="Z102" s="215">
        <f t="shared" si="6"/>
        <v>78</v>
      </c>
      <c r="AA102" s="209">
        <f t="shared" si="6"/>
        <v>0</v>
      </c>
      <c r="AB102" s="215">
        <f t="shared" si="6"/>
        <v>0</v>
      </c>
      <c r="AC102" s="209">
        <f t="shared" si="6"/>
        <v>0</v>
      </c>
      <c r="AD102" s="215">
        <f t="shared" si="6"/>
        <v>0</v>
      </c>
      <c r="AE102" s="209">
        <f t="shared" si="6"/>
        <v>8</v>
      </c>
      <c r="AF102" s="215">
        <f t="shared" si="6"/>
        <v>1</v>
      </c>
      <c r="AG102" s="209">
        <f t="shared" si="6"/>
        <v>0</v>
      </c>
      <c r="AH102" s="215">
        <f t="shared" si="6"/>
        <v>0</v>
      </c>
      <c r="AI102" s="209">
        <f t="shared" si="6"/>
        <v>142</v>
      </c>
      <c r="AJ102" s="215">
        <f t="shared" si="6"/>
        <v>47</v>
      </c>
      <c r="AK102" s="209">
        <f t="shared" si="6"/>
        <v>4</v>
      </c>
      <c r="AL102" s="215">
        <f t="shared" si="6"/>
        <v>2</v>
      </c>
      <c r="AM102" s="209">
        <f t="shared" si="6"/>
        <v>247</v>
      </c>
      <c r="AN102" s="215">
        <f t="shared" si="6"/>
        <v>45</v>
      </c>
      <c r="AO102" s="209">
        <f t="shared" si="6"/>
        <v>60</v>
      </c>
      <c r="AP102" s="215">
        <f t="shared" si="6"/>
        <v>22</v>
      </c>
      <c r="AQ102" s="209">
        <f t="shared" si="6"/>
        <v>74</v>
      </c>
      <c r="AR102" s="215">
        <f t="shared" si="6"/>
        <v>19</v>
      </c>
      <c r="AS102" s="209">
        <f t="shared" si="6"/>
        <v>3</v>
      </c>
      <c r="AT102" s="215">
        <f t="shared" si="6"/>
        <v>2</v>
      </c>
      <c r="AU102" s="209">
        <f t="shared" si="6"/>
        <v>0</v>
      </c>
      <c r="AV102" s="215">
        <f t="shared" si="6"/>
        <v>0</v>
      </c>
      <c r="AW102" s="209">
        <f t="shared" si="6"/>
        <v>19</v>
      </c>
      <c r="AX102" s="215">
        <f t="shared" si="6"/>
        <v>2</v>
      </c>
      <c r="AY102" s="209">
        <f t="shared" si="6"/>
        <v>0</v>
      </c>
      <c r="AZ102" s="215">
        <f t="shared" si="6"/>
        <v>0</v>
      </c>
      <c r="BA102" s="209">
        <f t="shared" si="6"/>
        <v>8</v>
      </c>
      <c r="BB102" s="215">
        <f t="shared" si="6"/>
        <v>0</v>
      </c>
      <c r="BC102" s="209">
        <f t="shared" si="6"/>
        <v>6</v>
      </c>
      <c r="BD102" s="215">
        <f t="shared" si="6"/>
        <v>1</v>
      </c>
      <c r="BE102" s="209">
        <f t="shared" si="6"/>
        <v>0</v>
      </c>
      <c r="BF102" s="215">
        <f t="shared" si="6"/>
        <v>0</v>
      </c>
      <c r="BG102" s="209">
        <f>SUM(BG6:BG100)</f>
        <v>1</v>
      </c>
      <c r="BH102" s="215">
        <f>SUM(BH6:BH100)</f>
        <v>0</v>
      </c>
      <c r="BI102" s="209">
        <f t="shared" si="6"/>
        <v>0</v>
      </c>
      <c r="BJ102" s="215">
        <f t="shared" si="6"/>
        <v>0</v>
      </c>
      <c r="BK102" s="209">
        <f t="shared" si="6"/>
        <v>0</v>
      </c>
      <c r="BL102" t="s">
        <v>2058</v>
      </c>
      <c r="BM102" s="217">
        <f>SUM(H102,J102,L102,N102,P102,R102,T102,V102,X102,Z102,AB102,AD102,AF102,AH102,AJ102,AL102,AN102,AP102,AR102,AT102,AV102,AX102,AZ102,BB102,BD102,BF102,BJ102)</f>
        <v>1070</v>
      </c>
    </row>
    <row r="103" spans="2:65" ht="107.25" customHeight="1">
      <c r="G103" s="203" t="str">
        <f>G5</f>
        <v>Bielawa</v>
      </c>
      <c r="H103" s="203" t="str">
        <f t="shared" ref="H103:BK103" si="7">H5</f>
        <v>Bielawa</v>
      </c>
      <c r="I103" s="203" t="str">
        <f t="shared" si="7"/>
        <v>Głogów</v>
      </c>
      <c r="J103" s="203" t="str">
        <f t="shared" si="7"/>
        <v>Głogów</v>
      </c>
      <c r="K103" s="203" t="str">
        <f t="shared" si="7"/>
        <v>Jawor</v>
      </c>
      <c r="L103" s="203" t="str">
        <f t="shared" si="7"/>
        <v>Jawor</v>
      </c>
      <c r="M103" s="203" t="str">
        <f t="shared" si="7"/>
        <v>ZSM Głubczyce</v>
      </c>
      <c r="N103" s="203" t="str">
        <f t="shared" si="7"/>
        <v>ZSM Głubczyce</v>
      </c>
      <c r="O103" s="203" t="str">
        <f t="shared" si="7"/>
        <v>Kłodzko</v>
      </c>
      <c r="P103" s="203" t="str">
        <f t="shared" si="7"/>
        <v>Kłodzko</v>
      </c>
      <c r="Q103" s="203" t="str">
        <f t="shared" si="7"/>
        <v>Legnica</v>
      </c>
      <c r="R103" s="203" t="str">
        <f t="shared" si="7"/>
        <v>Legnica</v>
      </c>
      <c r="S103" s="203" t="str">
        <f t="shared" si="7"/>
        <v>Oleśnica</v>
      </c>
      <c r="T103" s="203" t="str">
        <f t="shared" si="7"/>
        <v>Oleśnica</v>
      </c>
      <c r="U103" s="203" t="str">
        <f t="shared" si="7"/>
        <v>Świdnica</v>
      </c>
      <c r="V103" s="203" t="str">
        <f t="shared" si="7"/>
        <v>Świdnica</v>
      </c>
      <c r="W103" s="203" t="str">
        <f t="shared" si="7"/>
        <v>Wołów</v>
      </c>
      <c r="X103" s="203" t="str">
        <f t="shared" si="7"/>
        <v>Wołów</v>
      </c>
      <c r="Y103" s="203" t="str">
        <f t="shared" si="7"/>
        <v>Ziębice</v>
      </c>
      <c r="Z103" s="203" t="str">
        <f t="shared" si="7"/>
        <v>Ziębice</v>
      </c>
      <c r="AA103" s="203" t="str">
        <f t="shared" si="7"/>
        <v>Dobrodzień</v>
      </c>
      <c r="AB103" s="203" t="str">
        <f t="shared" si="7"/>
        <v>Dobrodzień</v>
      </c>
      <c r="AC103" s="203" t="str">
        <f t="shared" si="7"/>
        <v>Kędzierzyn Koźle</v>
      </c>
      <c r="AD103" s="203" t="str">
        <f t="shared" si="7"/>
        <v>Kędzierzyn Koźle</v>
      </c>
      <c r="AE103" s="203" t="str">
        <f t="shared" si="7"/>
        <v>Dębica</v>
      </c>
      <c r="AF103" s="203" t="str">
        <f t="shared" si="7"/>
        <v>Dębica</v>
      </c>
      <c r="AG103" s="203" t="str">
        <f t="shared" si="7"/>
        <v>Rakowice</v>
      </c>
      <c r="AH103" s="203" t="str">
        <f t="shared" si="7"/>
        <v>Rakowice</v>
      </c>
      <c r="AI103" s="203" t="str">
        <f t="shared" si="7"/>
        <v>Krotoszyn</v>
      </c>
      <c r="AJ103" s="203" t="str">
        <f t="shared" si="7"/>
        <v>Krotoszyn</v>
      </c>
      <c r="AK103" s="203" t="str">
        <f t="shared" si="7"/>
        <v>Olkusz</v>
      </c>
      <c r="AL103" s="203" t="str">
        <f t="shared" si="7"/>
        <v>Olkusz</v>
      </c>
      <c r="AM103" s="203" t="str">
        <f t="shared" si="7"/>
        <v>Wschowa</v>
      </c>
      <c r="AN103" s="203" t="str">
        <f t="shared" si="7"/>
        <v>Wschowa</v>
      </c>
      <c r="AO103" s="203" t="str">
        <f t="shared" si="7"/>
        <v>Zielona Góra</v>
      </c>
      <c r="AP103" s="203" t="str">
        <f t="shared" si="7"/>
        <v>Zielona Góra</v>
      </c>
      <c r="AQ103" s="203" t="str">
        <f t="shared" si="7"/>
        <v>Rzemieślnicza</v>
      </c>
      <c r="AR103" s="203" t="str">
        <f t="shared" si="7"/>
        <v>Rzemieślnicza</v>
      </c>
      <c r="AS103" s="203" t="str">
        <f t="shared" si="7"/>
        <v>Mosina</v>
      </c>
      <c r="AT103" s="203" t="str">
        <f t="shared" si="7"/>
        <v>Mosina</v>
      </c>
      <c r="AU103" s="203" t="str">
        <f t="shared" si="7"/>
        <v>Cech Opole</v>
      </c>
      <c r="AV103" s="203" t="str">
        <f t="shared" si="7"/>
        <v>Cech Opole</v>
      </c>
      <c r="AW103" s="203" t="str">
        <f t="shared" si="7"/>
        <v>TOYOTA</v>
      </c>
      <c r="AX103" s="203" t="str">
        <f t="shared" si="7"/>
        <v>TOYOTA</v>
      </c>
      <c r="AY103" s="203" t="str">
        <f t="shared" si="7"/>
        <v>Wrocław</v>
      </c>
      <c r="AZ103" s="203" t="str">
        <f t="shared" si="7"/>
        <v>Wrocław</v>
      </c>
      <c r="BA103" s="203" t="str">
        <f t="shared" si="7"/>
        <v>Gliwice</v>
      </c>
      <c r="BB103" s="203" t="str">
        <f t="shared" si="7"/>
        <v>Gliwice</v>
      </c>
      <c r="BC103" s="203" t="str">
        <f t="shared" si="7"/>
        <v>Opole</v>
      </c>
      <c r="BD103" s="203" t="str">
        <f t="shared" si="7"/>
        <v>Opole</v>
      </c>
      <c r="BE103" s="203" t="str">
        <f t="shared" si="7"/>
        <v>Chojnów</v>
      </c>
      <c r="BF103" s="203" t="str">
        <f t="shared" si="7"/>
        <v>Chojnów</v>
      </c>
      <c r="BG103" s="203" t="str">
        <f>BG5</f>
        <v>CKZ Nowy Targ</v>
      </c>
      <c r="BH103" s="203" t="str">
        <f>BH5</f>
        <v>CKZ Nowy Targ</v>
      </c>
      <c r="BI103" s="203" t="str">
        <f t="shared" si="7"/>
        <v>CKZ Gniezno</v>
      </c>
      <c r="BJ103" s="203" t="str">
        <f t="shared" si="7"/>
        <v>Gniezno</v>
      </c>
      <c r="BK103" s="203" t="str">
        <f t="shared" si="7"/>
        <v>Konsulatacje szkoła</v>
      </c>
    </row>
    <row r="105" spans="2:65" ht="15.75" customHeight="1"/>
    <row r="107" spans="2:65" ht="15.75" customHeight="1"/>
    <row r="109" spans="2:65" ht="15.75" customHeight="1"/>
  </sheetData>
  <autoFilter ref="A5:BL103">
    <filterColumn colId="40">
      <filters blank="1">
        <filter val="1"/>
        <filter val="12"/>
        <filter val="2"/>
        <filter val="3"/>
        <filter val="4"/>
        <filter val="5"/>
        <filter val="64"/>
        <filter val="7"/>
        <filter val="8"/>
        <filter val="Zielona Góra"/>
      </filters>
    </filterColumn>
  </autoFilter>
  <mergeCells count="3">
    <mergeCell ref="B3:B4"/>
    <mergeCell ref="C3:C4"/>
    <mergeCell ref="G3:BK3"/>
  </mergeCells>
  <printOptions horizontalCentered="1" verticalCentered="1"/>
  <pageMargins left="0.23622047244094491" right="0.23622047244094491" top="0.55118110236220474" bottom="0.74803149606299213" header="0.31496062992125984" footer="0.31496062992125984"/>
  <pageSetup paperSize="9" fitToWidth="0" orientation="portrait" r:id="rId1"/>
  <headerFooter alignWithMargins="0">
    <oddHeader xml:space="preserve">&amp;CKuratorium Oświaty we Wrocławiu
Delegatura w Wałbrzychu
Aleja Wyzwolenia 22-24,   58 – 300 Wałbrzych
tel. 74 842 20 64  
e-mail: walbrzych@kowroc.pl
Wykaz zawodów
klasa 2
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BK122"/>
  <sheetViews>
    <sheetView zoomScale="70" zoomScaleNormal="70" workbookViewId="0">
      <selection activeCell="B9" sqref="B9:AP103"/>
    </sheetView>
  </sheetViews>
  <sheetFormatPr defaultColWidth="9.140625" defaultRowHeight="15"/>
  <cols>
    <col min="2" max="2" width="45.7109375" customWidth="1"/>
    <col min="3" max="4" width="8.140625" style="4" hidden="1" customWidth="1"/>
    <col min="5" max="5" width="78.5703125" hidden="1" customWidth="1"/>
    <col min="6" max="6" width="11" hidden="1" customWidth="1"/>
    <col min="7" max="8" width="5.42578125" hidden="1" customWidth="1"/>
    <col min="9" max="10" width="6.42578125" hidden="1" customWidth="1"/>
    <col min="11" max="12" width="5.42578125" hidden="1" customWidth="1"/>
    <col min="13" max="14" width="6.140625" hidden="1" customWidth="1"/>
    <col min="15" max="16" width="5.5703125" hidden="1" customWidth="1"/>
    <col min="17" max="18" width="5" hidden="1" customWidth="1"/>
    <col min="19" max="20" width="4.42578125" hidden="1" customWidth="1"/>
    <col min="21" max="22" width="4.85546875" hidden="1" customWidth="1"/>
    <col min="23" max="24" width="4.42578125" hidden="1" customWidth="1"/>
    <col min="25" max="26" width="5.42578125" hidden="1" customWidth="1"/>
    <col min="27" max="28" width="6" hidden="1" customWidth="1"/>
    <col min="29" max="30" width="6.140625" hidden="1" customWidth="1"/>
    <col min="31" max="32" width="4.28515625" hidden="1" customWidth="1"/>
    <col min="33" max="34" width="5.42578125" hidden="1" customWidth="1"/>
    <col min="35" max="36" width="4.42578125" hidden="1" customWidth="1"/>
    <col min="37" max="38" width="4.7109375" hidden="1" customWidth="1"/>
    <col min="39" max="40" width="5.42578125" hidden="1" customWidth="1"/>
    <col min="41" max="42" width="7" customWidth="1"/>
    <col min="43" max="60" width="4.140625" hidden="1" customWidth="1"/>
    <col min="61" max="63" width="9.140625" hidden="1" customWidth="1"/>
  </cols>
  <sheetData>
    <row r="1" spans="1:63">
      <c r="A1" s="15"/>
      <c r="B1" s="14">
        <f ca="1">NOW()</f>
        <v>45749.444103819442</v>
      </c>
    </row>
    <row r="3" spans="1:63">
      <c r="B3" s="692" t="s">
        <v>482</v>
      </c>
      <c r="C3" s="693" t="s">
        <v>549</v>
      </c>
      <c r="D3" s="8"/>
      <c r="E3" s="5" t="s">
        <v>550</v>
      </c>
      <c r="F3" s="12" t="s">
        <v>552</v>
      </c>
      <c r="G3" s="695" t="s">
        <v>551</v>
      </c>
      <c r="H3" s="696"/>
      <c r="I3" s="696"/>
      <c r="J3" s="696"/>
      <c r="K3" s="696"/>
      <c r="L3" s="696"/>
      <c r="M3" s="696"/>
      <c r="N3" s="696"/>
      <c r="O3" s="696"/>
      <c r="P3" s="696"/>
      <c r="Q3" s="696"/>
      <c r="R3" s="696"/>
      <c r="S3" s="696"/>
      <c r="T3" s="696"/>
      <c r="U3" s="696"/>
      <c r="V3" s="696"/>
      <c r="W3" s="696"/>
      <c r="X3" s="696"/>
      <c r="Y3" s="696"/>
      <c r="Z3" s="696"/>
      <c r="AA3" s="696"/>
      <c r="AB3" s="696"/>
      <c r="AC3" s="696"/>
      <c r="AD3" s="696"/>
      <c r="AE3" s="696"/>
      <c r="AF3" s="696"/>
      <c r="AG3" s="696"/>
      <c r="AH3" s="696"/>
      <c r="AI3" s="696"/>
      <c r="AJ3" s="696"/>
      <c r="AK3" s="696"/>
      <c r="AL3" s="696"/>
      <c r="AM3" s="696"/>
      <c r="AN3" s="696"/>
      <c r="AO3" s="696"/>
      <c r="AP3" s="696"/>
      <c r="AQ3" s="696"/>
      <c r="AR3" s="696"/>
      <c r="AS3" s="696"/>
      <c r="AT3" s="696"/>
      <c r="AU3" s="696"/>
      <c r="AV3" s="696"/>
      <c r="AW3" s="696"/>
      <c r="AX3" s="696"/>
      <c r="AY3" s="696"/>
      <c r="AZ3" s="696"/>
      <c r="BA3" s="696"/>
      <c r="BB3" s="696"/>
      <c r="BC3" s="696"/>
      <c r="BD3" s="696"/>
      <c r="BE3" s="696"/>
      <c r="BF3" s="696"/>
      <c r="BG3" s="696"/>
      <c r="BH3" s="696"/>
      <c r="BI3" s="696"/>
      <c r="BJ3" s="52">
        <f>SUM(G6:BI100)-BK101</f>
        <v>2506</v>
      </c>
      <c r="BK3" s="52"/>
    </row>
    <row r="4" spans="1:63" ht="15" customHeight="1">
      <c r="B4" s="692"/>
      <c r="C4" s="693"/>
      <c r="D4" s="8"/>
      <c r="E4" s="6"/>
      <c r="F4" s="9"/>
      <c r="G4" s="230"/>
      <c r="H4" s="233" t="s">
        <v>2036</v>
      </c>
      <c r="I4" s="231"/>
      <c r="J4" s="234" t="s">
        <v>2036</v>
      </c>
      <c r="K4" s="231"/>
      <c r="L4" s="234" t="s">
        <v>2036</v>
      </c>
      <c r="M4" s="231"/>
      <c r="N4" s="234" t="s">
        <v>2036</v>
      </c>
      <c r="O4" s="232"/>
      <c r="P4" s="235" t="s">
        <v>2036</v>
      </c>
      <c r="Q4" s="232"/>
      <c r="R4" s="235" t="s">
        <v>2036</v>
      </c>
      <c r="S4" s="232"/>
      <c r="T4" s="235" t="s">
        <v>2036</v>
      </c>
      <c r="U4" s="232"/>
      <c r="V4" s="235" t="s">
        <v>2036</v>
      </c>
      <c r="W4" s="232"/>
      <c r="X4" s="235" t="s">
        <v>2036</v>
      </c>
      <c r="Y4" s="232"/>
      <c r="Z4" s="235" t="s">
        <v>2036</v>
      </c>
      <c r="AA4" s="232"/>
      <c r="AB4" s="235" t="s">
        <v>2036</v>
      </c>
      <c r="AC4" s="232"/>
      <c r="AD4" s="235" t="s">
        <v>2036</v>
      </c>
      <c r="AE4" s="232"/>
      <c r="AF4" s="235" t="s">
        <v>2036</v>
      </c>
      <c r="AG4" s="232"/>
      <c r="AH4" s="235" t="s">
        <v>2036</v>
      </c>
      <c r="AI4" s="232"/>
      <c r="AJ4" s="235" t="s">
        <v>2036</v>
      </c>
      <c r="AK4" s="232"/>
      <c r="AL4" s="235" t="s">
        <v>2036</v>
      </c>
      <c r="AM4" s="232"/>
      <c r="AN4" s="229" t="s">
        <v>2036</v>
      </c>
      <c r="AO4" s="232"/>
      <c r="AP4" s="236" t="s">
        <v>2036</v>
      </c>
      <c r="AQ4" s="67"/>
      <c r="AR4" s="236" t="s">
        <v>2036</v>
      </c>
      <c r="AS4" s="67"/>
      <c r="AT4" s="236" t="s">
        <v>2036</v>
      </c>
      <c r="AU4" s="67"/>
      <c r="AV4" s="236" t="s">
        <v>2036</v>
      </c>
      <c r="AW4" s="67"/>
      <c r="AX4" s="236" t="s">
        <v>2036</v>
      </c>
      <c r="AY4" s="67"/>
      <c r="AZ4" s="236" t="s">
        <v>2036</v>
      </c>
      <c r="BA4" s="67"/>
      <c r="BB4" s="236" t="s">
        <v>2036</v>
      </c>
      <c r="BC4" s="67"/>
      <c r="BD4" s="236" t="s">
        <v>2036</v>
      </c>
      <c r="BE4" s="67"/>
      <c r="BF4" s="236" t="s">
        <v>2036</v>
      </c>
      <c r="BG4" s="67"/>
      <c r="BH4" s="236" t="s">
        <v>2036</v>
      </c>
      <c r="BI4" s="67"/>
      <c r="BJ4" s="52"/>
      <c r="BK4" s="52"/>
    </row>
    <row r="5" spans="1:63" ht="109.5" customHeight="1">
      <c r="B5" s="7">
        <v>1</v>
      </c>
      <c r="C5" s="7">
        <v>2</v>
      </c>
      <c r="D5" s="7"/>
      <c r="E5" s="7">
        <v>9</v>
      </c>
      <c r="F5" s="10">
        <f>SUM(F6:F716)</f>
        <v>2506</v>
      </c>
      <c r="G5" s="23" t="s">
        <v>168</v>
      </c>
      <c r="H5" s="205" t="s">
        <v>2037</v>
      </c>
      <c r="I5" s="24" t="s">
        <v>449</v>
      </c>
      <c r="J5" s="207" t="s">
        <v>2038</v>
      </c>
      <c r="K5" s="24" t="s">
        <v>1006</v>
      </c>
      <c r="L5" s="207" t="s">
        <v>1006</v>
      </c>
      <c r="M5" s="24" t="s">
        <v>205</v>
      </c>
      <c r="N5" s="207" t="s">
        <v>2061</v>
      </c>
      <c r="O5" s="24" t="s">
        <v>450</v>
      </c>
      <c r="P5" s="207" t="s">
        <v>2039</v>
      </c>
      <c r="Q5" s="24" t="s">
        <v>200</v>
      </c>
      <c r="R5" s="207" t="s">
        <v>2040</v>
      </c>
      <c r="S5" s="24" t="s">
        <v>452</v>
      </c>
      <c r="T5" s="207" t="s">
        <v>2062</v>
      </c>
      <c r="U5" s="24" t="s">
        <v>203</v>
      </c>
      <c r="V5" s="207" t="s">
        <v>2042</v>
      </c>
      <c r="W5" s="24" t="s">
        <v>188</v>
      </c>
      <c r="X5" s="207" t="s">
        <v>2043</v>
      </c>
      <c r="Y5" s="24" t="s">
        <v>44</v>
      </c>
      <c r="Z5" s="207" t="s">
        <v>2044</v>
      </c>
      <c r="AA5" s="25" t="s">
        <v>554</v>
      </c>
      <c r="AB5" s="208" t="s">
        <v>2045</v>
      </c>
      <c r="AC5" s="25" t="s">
        <v>558</v>
      </c>
      <c r="AD5" s="208" t="s">
        <v>2046</v>
      </c>
      <c r="AE5" s="25" t="s">
        <v>559</v>
      </c>
      <c r="AF5" s="208" t="s">
        <v>2063</v>
      </c>
      <c r="AG5" s="25" t="s">
        <v>2158</v>
      </c>
      <c r="AH5" s="208" t="s">
        <v>2159</v>
      </c>
      <c r="AI5" s="25" t="s">
        <v>556</v>
      </c>
      <c r="AJ5" s="208" t="s">
        <v>2047</v>
      </c>
      <c r="AK5" s="25" t="s">
        <v>557</v>
      </c>
      <c r="AL5" s="208" t="s">
        <v>2048</v>
      </c>
      <c r="AM5" s="25" t="s">
        <v>202</v>
      </c>
      <c r="AN5" s="226" t="s">
        <v>2049</v>
      </c>
      <c r="AO5" s="25" t="s">
        <v>553</v>
      </c>
      <c r="AP5" s="246" t="s">
        <v>2050</v>
      </c>
      <c r="AQ5" s="11" t="s">
        <v>687</v>
      </c>
      <c r="AR5" s="246" t="s">
        <v>2051</v>
      </c>
      <c r="AS5" s="11" t="s">
        <v>690</v>
      </c>
      <c r="AT5" s="246" t="s">
        <v>2052</v>
      </c>
      <c r="AU5" s="11" t="s">
        <v>2150</v>
      </c>
      <c r="AV5" s="246" t="s">
        <v>2150</v>
      </c>
      <c r="AW5" s="11" t="s">
        <v>1075</v>
      </c>
      <c r="AX5" s="246" t="s">
        <v>2056</v>
      </c>
      <c r="AY5" s="11" t="s">
        <v>46</v>
      </c>
      <c r="AZ5" s="246" t="s">
        <v>2054</v>
      </c>
      <c r="BA5" s="11" t="s">
        <v>462</v>
      </c>
      <c r="BB5" s="246" t="s">
        <v>2064</v>
      </c>
      <c r="BC5" s="11" t="s">
        <v>2190</v>
      </c>
      <c r="BD5" s="246" t="s">
        <v>2229</v>
      </c>
      <c r="BE5" s="11" t="s">
        <v>1984</v>
      </c>
      <c r="BF5" s="246" t="s">
        <v>2055</v>
      </c>
      <c r="BG5" s="11" t="s">
        <v>2033</v>
      </c>
      <c r="BH5" s="246" t="s">
        <v>2057</v>
      </c>
      <c r="BI5" s="245" t="s">
        <v>1834</v>
      </c>
      <c r="BJ5" s="204" t="s">
        <v>2060</v>
      </c>
      <c r="BK5" s="226" t="s">
        <v>1835</v>
      </c>
    </row>
    <row r="6" spans="1:63" hidden="1">
      <c r="B6" s="17" t="s">
        <v>75</v>
      </c>
      <c r="C6" s="18">
        <v>343101</v>
      </c>
      <c r="D6" s="18" t="s">
        <v>58</v>
      </c>
      <c r="E6" s="17" t="s">
        <v>560</v>
      </c>
      <c r="F6" s="157">
        <f>SUMIF('3_stopień'!H$9:H$752,"AUD.02.",'3_stopień'!J$9:J$752)</f>
        <v>8</v>
      </c>
      <c r="G6" s="16">
        <f>SUMIFS('3_stopień'!$J$9:$J$752,'3_stopień'!$H$9:$H$752,D6,'3_stopień'!$P$9:$P$752,"CKZ Bielawa")</f>
        <v>0</v>
      </c>
      <c r="H6" s="16">
        <f>SUMIFS('3_stopień'!$K$9:$K$752,'3_stopień'!$H$9:$H$752,D6,'3_stopień'!$P$9:$P$752,"CKZ Bielawa")</f>
        <v>0</v>
      </c>
      <c r="I6" s="16">
        <f>SUMIFS('3_stopień'!$J$9:$J$752,'3_stopień'!$H$9:$H$752,D6,'3_stopień'!$P$9:$P$752,"GCKZ Głogów")</f>
        <v>0</v>
      </c>
      <c r="J6" s="237">
        <f>SUMIFS('3_stopień'!$K$9:$K$752,'3_stopień'!$H$9:$H$752,D6,'3_stopień'!$P$9:$P$752,"GCKZ Głogów")</f>
        <v>0</v>
      </c>
      <c r="K6" s="16">
        <f>SUMIFS('3_stopień'!$J$9:$J$752,'3_stopień'!$H$9:$H$752,D6,'3_stopień'!$P$9:$P$752,"TOYOTA")</f>
        <v>0</v>
      </c>
      <c r="L6" s="237">
        <f>SUMIFS('3_stopień'!$K$9:$K$752,'3_stopień'!$H$9:$H$752,D6,'3_stopień'!$P$9:$P$752,"TOYOTA")</f>
        <v>0</v>
      </c>
      <c r="M6" s="16">
        <f>SUMIFS('3_stopień'!$J$9:$J$752,'3_stopień'!$H$9:$H$752,D6,'3_stopień'!$P$9:$P$752,"JCKZ Jelenia Góra")</f>
        <v>0</v>
      </c>
      <c r="N6" s="237">
        <f>SUMIFS('3_stopień'!$K$9:$K$752,'3_stopień'!$H$9:$H$752,D6,'3_stopień'!$P$9:$P$752,"JCKZ Jelenia Góra")</f>
        <v>0</v>
      </c>
      <c r="O6" s="16">
        <f>SUMIFS('3_stopień'!$J$9:$J$752,'3_stopień'!$H$9:$H$752,D6,'3_stopień'!$P$9:$P$752,"CKZ Kłodzko")</f>
        <v>0</v>
      </c>
      <c r="P6" s="237">
        <f>SUMIFS('3_stopień'!$K$9:$K$752,'3_stopień'!$H$9:$H$752,D6,'3_stopień'!$P$9:$P$752,"CKZ Kłodzko")</f>
        <v>0</v>
      </c>
      <c r="Q6" s="16">
        <f>SUMIFS('3_stopień'!$J$9:$J$752,'3_stopień'!$H$9:$H$752,D6,'3_stopień'!$P$9:$P$752,"CKZ Legnica")</f>
        <v>0</v>
      </c>
      <c r="R6" s="237">
        <f>SUMIFS('3_stopień'!$K$9:$K$752,'3_stopień'!$H$9:$H$752,D6,'3_stopień'!$P$9:$P$752,"CKZ Legnica")</f>
        <v>0</v>
      </c>
      <c r="S6" s="16">
        <f>SUMIFS('3_stopień'!$J$9:$J$752,'3_stopień'!$H$9:$H$752,D6,'3_stopień'!$P$9:$P$752,"CKZ Oleśnica")</f>
        <v>0</v>
      </c>
      <c r="T6" s="237">
        <f>SUMIFS('3_stopień'!$K$9:$K$752,'3_stopień'!$H$9:$H$752,D6,'3_stopień'!$P$9:$P$752,"CKZ Oleśnica")</f>
        <v>0</v>
      </c>
      <c r="U6" s="16">
        <f>SUMIFS('3_stopień'!$J$9:$J$752,'3_stopień'!$H$9:$H$752,D6,'3_stopień'!$P$9:$P$752,"CKZ Świdnica")</f>
        <v>0</v>
      </c>
      <c r="V6" s="237">
        <f>SUMIFS('3_stopień'!$K$9:$K$752,'3_stopień'!$H$9:$H$752,D6,'3_stopień'!$P$9:$P$752,"CKZ Świdnica")</f>
        <v>0</v>
      </c>
      <c r="W6" s="16">
        <f>SUMIFS('3_stopień'!$J$9:$J$752,'3_stopień'!$H$9:$H$752,D6,'3_stopień'!$P$9:$P$752,"CKZ Wołów")</f>
        <v>0</v>
      </c>
      <c r="X6" s="237">
        <f>SUMIFS('3_stopień'!$K$9:$K$752,'3_stopień'!$H$9:$H$752,D6,'3_stopień'!$P$9:$P$752,"CKZ Wołów")</f>
        <v>0</v>
      </c>
      <c r="Y6" s="16">
        <f>SUMIFS('3_stopień'!$J$9:$J$752,'3_stopień'!$H$9:$H$752,D6,'3_stopień'!$P$9:$P$752,"CKZ Ziębice")</f>
        <v>0</v>
      </c>
      <c r="Z6" s="237">
        <f>SUMIFS('3_stopień'!$K$9:$K$752,'3_stopień'!$H$9:$H$752,D6,'3_stopień'!$P$9:$P$752,"CKZ Ziębice")</f>
        <v>0</v>
      </c>
      <c r="AA6" s="16">
        <f>SUMIFS('3_stopień'!$J$9:$J$752,'3_stopień'!$H$9:$H$752,D6,'3_stopień'!$P$9:$P$752,"CKZ Dobrodzień")</f>
        <v>0</v>
      </c>
      <c r="AB6" s="237">
        <f>SUMIFS('3_stopień'!$K$9:$K$752,'3_stopień'!$H$9:$H$752,D6,'3_stopień'!$P$9:$P$752,"CKZ Dobrodzień")</f>
        <v>0</v>
      </c>
      <c r="AC6" s="16">
        <f>SUMIFS('3_stopień'!$J$9:$J$752,'3_stopień'!$H$9:$H$752,D6,'3_stopień'!$P$9:$P$752,"CKZ Głubczyce")</f>
        <v>0</v>
      </c>
      <c r="AD6" s="237">
        <f>SUMIFS('3_stopień'!$K$9:$K$752,'3_stopień'!$H$9:$H$752,D6,'3_stopień'!$P$9:$P$752,"CKZ Głubczyce")</f>
        <v>0</v>
      </c>
      <c r="AE6" s="16">
        <f>SUMIFS('3_stopień'!$J$9:$J$752,'3_stopień'!$H$9:$H$752,D6,'3_stopień'!$P$9:$P$752,"CKZ Kędzierzyn Koźle")</f>
        <v>0</v>
      </c>
      <c r="AF6" s="237">
        <f>SUMIFS('3_stopień'!$K$9:$K$752,'3_stopień'!$H$9:$H$752,D6,'3_stopień'!$P$9:$P$752,"CKZ Kędzierzyn Koźle")</f>
        <v>0</v>
      </c>
      <c r="AG6" s="16">
        <f>SUMIFS('3_stopień'!$J$9:$J$752,'3_stopień'!$H$9:$H$752,D6,'3_stopień'!$P$9:$P$752,"ZSET Rakowice")</f>
        <v>0</v>
      </c>
      <c r="AH6" s="237">
        <f>SUMIFS('3_stopień'!$K$9:$K$752,'3_stopień'!$H$9:$H$752,D6,'3_stopień'!$P$9:$P$752,"ZSET Rakowice")</f>
        <v>0</v>
      </c>
      <c r="AI6" s="16">
        <f>SUMIFS('3_stopień'!$J$9:$J$752,'3_stopień'!$H$9:$H$752,D6,'3_stopień'!$P$9:$P$752,"CKZ Krotoszyn")</f>
        <v>0</v>
      </c>
      <c r="AJ6" s="237">
        <f>SUMIFS('3_stopień'!$K$9:$K$752,'3_stopień'!$H$9:$H$752,D6,'3_stopień'!$P$9:$P$752,"CKZ Krotoszyn")</f>
        <v>0</v>
      </c>
      <c r="AK6" s="16">
        <f>SUMIFS('3_stopień'!$J$9:$J$752,'3_stopień'!$H$9:$H$752,D6,'3_stopień'!$P$9:$P$752,"CKZ Olkusz")</f>
        <v>8</v>
      </c>
      <c r="AL6" s="237">
        <f>SUMIFS('3_stopień'!$K$9:$K$752,'3_stopień'!$H$9:$H$752,D6,'3_stopień'!$P$9:$P$752,"CKZ Olkusz")</f>
        <v>7</v>
      </c>
      <c r="AM6" s="16">
        <f>SUMIFS('3_stopień'!$J$9:$J$752,'3_stopień'!$H$9:$H$752,D6,'3_stopień'!$P$9:$P$752,"CKZ Wschowa")</f>
        <v>0</v>
      </c>
      <c r="AN6" s="225">
        <f>SUMIFS('3_stopień'!$K$9:$K$752,'3_stopień'!$H$9:$H$752,D6,'3_stopień'!$P$9:$P$752,"CKZ Wschowa")</f>
        <v>0</v>
      </c>
      <c r="AO6" s="16">
        <f>SUMIFS('3_stopień'!$J$9:$J$752,'3_stopień'!$H$9:$H$752,D6,'3_stopień'!$P$9:$P$752,"CKZ Zielona Góra")</f>
        <v>0</v>
      </c>
      <c r="AP6" s="206">
        <f>SUMIFS('3_stopień'!$K$9:$K$752,'3_stopień'!$H$9:$H$752,D6,'3_stopień'!$P$9:$P$752,"CKZ Zielona Góra")</f>
        <v>0</v>
      </c>
      <c r="AQ6" s="16">
        <f>SUMIFS('3_stopień'!$J$9:$J$752,'3_stopień'!$H$9:$H$752,D6,'3_stopień'!$P$9:$P$752,"Rzemieślnicza Wałbrzych")</f>
        <v>0</v>
      </c>
      <c r="AR6" s="237">
        <f>SUMIFS('3_stopień'!$K$9:$K$752,'3_stopień'!$H$9:$H$752,D6,'3_stopień'!$P$9:$P$752,"Rzemieślnicza Wałbrzych")</f>
        <v>0</v>
      </c>
      <c r="AS6" s="16">
        <f>SUMIFS('3_stopień'!$J$9:$J$752,'3_stopień'!$H$9:$H$752,D6,'3_stopień'!$P$9:$P$752,"CKZ Mosina")</f>
        <v>0</v>
      </c>
      <c r="AT6" s="237">
        <f>SUMIFS('3_stopień'!$K$9:$K$752,'3_stopień'!$H$9:$H$752,D6,'3_stopień'!$P$9:$P$752,"CKZ Mosina")</f>
        <v>0</v>
      </c>
      <c r="AU6" s="16">
        <f>SUMIFS('3_stopień'!$J$9:$J$752,'3_stopień'!$H$9:$H$752,D6,'3_stopień'!$P$9:$P$752,"Akademia Rzemiosła")</f>
        <v>0</v>
      </c>
      <c r="AV6" s="237">
        <f>SUMIFS('3_stopień'!$K$9:$K$752,'3_stopień'!$H$9:$H$752,D6,'3_stopień'!$P$9:$P$752,"Akademia Rzemiosła")</f>
        <v>0</v>
      </c>
      <c r="AW6" s="16">
        <f>SUMIFS('3_stopień'!$J$9:$J$752,'3_stopień'!$H$9:$H$752,D6,'3_stopień'!$P$9:$P$752,"CKZ Opole")</f>
        <v>0</v>
      </c>
      <c r="AX6" s="237">
        <f>SUMIFS('3_stopień'!$K$9:$K$752,'3_stopień'!$H$9:$H$752,D6,'3_stopień'!$P$9:$P$752,"CKZ Opole")</f>
        <v>0</v>
      </c>
      <c r="AY6" s="16">
        <f>SUMIFS('3_stopień'!$J$9:$J$752,'3_stopień'!$H$9:$H$752,D6,'3_stopień'!$P$9:$P$752,"CKZ Wrocław")</f>
        <v>0</v>
      </c>
      <c r="AZ6" s="237">
        <f>SUMIFS('3_stopień'!$K$9:$K$752,'3_stopień'!$H$9:$H$752,D6,'3_stopień'!$P$9:$P$752,"CKZ Wrocław")</f>
        <v>0</v>
      </c>
      <c r="BA6" s="16">
        <f>SUMIFS('3_stopień'!$J$9:$J$752,'3_stopień'!$H$9:$H$752,D6,'3_stopień'!$P$9:$P$752,"Brzeg Dolny")</f>
        <v>0</v>
      </c>
      <c r="BB6" s="237">
        <f>SUMIFS('3_stopień'!$K$9:$K$752,'3_stopień'!$H$9:$H$752,D6,'3_stopień'!$P$9:$P$752,"Brzeg Dolny")</f>
        <v>0</v>
      </c>
      <c r="BC6" s="16">
        <f>SUMIFS('3_stopień'!$J$9:$J$752,'3_stopień'!$H$9:$H$752,D6,'3_stopień'!$P$9:$P$752,"CKZ Dębica")</f>
        <v>0</v>
      </c>
      <c r="BD6" s="237">
        <f>SUMIFS('3_stopień'!$K$9:$K$752,'3_stopień'!$H$9:$H$752,D6,'3_stopień'!$P$9:$P$752,"CKZ Dębica")</f>
        <v>0</v>
      </c>
      <c r="BE6" s="16">
        <f>SUMIFS('3_stopień'!$J$9:$J$752,'3_stopień'!$H$9:$H$752,D6,'3_stopień'!$P$9:$P$752,"CKZ Gliwice")</f>
        <v>0</v>
      </c>
      <c r="BF6" s="237">
        <f>SUMIFS('3_stopień'!$K$9:$K$752,'3_stopień'!$H$9:$H$752,D6,'3_stopień'!$P$9:$P$752,"CKZ Gliwice")</f>
        <v>0</v>
      </c>
      <c r="BG6" s="16">
        <f>SUMIFS('3_stopień'!$J$9:$J$752,'3_stopień'!$H$9:$H$752,D6,'3_stopień'!$P$9:$P$752,"CKZ Gniezno")</f>
        <v>0</v>
      </c>
      <c r="BH6" s="237">
        <f>SUMIFS('3_stopień'!$K$9:$K$752,'3_stopień'!$H$9:$H$752,D6,'3_stopień'!$P$9:$P$752,"CKZ Gniezno")</f>
        <v>0</v>
      </c>
      <c r="BI6" s="157">
        <f>SUMIFS('3_stopień'!$J$9:$J$752,'3_stopień'!$H$9:$H$752,D6,'3_stopień'!$P$9:$P$752,"konsultacje szkoła")</f>
        <v>0</v>
      </c>
      <c r="BJ6" s="361">
        <f t="shared" ref="BJ6:BJ37" si="0">SUM(G6:BI6)-BK6</f>
        <v>8</v>
      </c>
      <c r="BK6" s="216">
        <f t="shared" ref="BK6:BK37" si="1">SUM(H6,J6,L6,N6,P6,R6,T6,V6,X6,Z6,AB6,AD6,AF6,AH6,AJ6,AL6,AN6,AP6,AR6,AT6,AV6,AX6,AZ6,BB6,BD6,BF6,BH6)</f>
        <v>7</v>
      </c>
    </row>
    <row r="7" spans="1:63" hidden="1">
      <c r="B7" s="17" t="s">
        <v>483</v>
      </c>
      <c r="C7" s="18">
        <v>711402</v>
      </c>
      <c r="D7" s="18" t="s">
        <v>681</v>
      </c>
      <c r="E7" s="17" t="s">
        <v>561</v>
      </c>
      <c r="F7" s="157">
        <f>SUMIF('3_stopień'!H$9:H$752,"BUD.01.",'3_stopień'!J$9:J$752)</f>
        <v>7</v>
      </c>
      <c r="G7" s="16">
        <f>SUMIFS('3_stopień'!$J$9:$J$752,'3_stopień'!$H$9:$H$752,D7,'3_stopień'!$P$9:$P$752,"CKZ Bielawa")</f>
        <v>0</v>
      </c>
      <c r="H7" s="16">
        <f>SUMIFS('3_stopień'!$K$9:$K$752,'3_stopień'!$H$9:$H$752,D7,'3_stopień'!$P$9:$P$752,"CKZ Bielawa")</f>
        <v>0</v>
      </c>
      <c r="I7" s="16">
        <f>SUMIFS('3_stopień'!$J$9:$J$752,'3_stopień'!$H$9:$H$752,D7,'3_stopień'!$P$9:$P$752,"GCKZ Głogów")</f>
        <v>0</v>
      </c>
      <c r="J7" s="237">
        <f>SUMIFS('3_stopień'!$K$9:$K$752,'3_stopień'!$H$9:$H$752,D7,'3_stopień'!$P$9:$P$752,"GCKZ Głogów")</f>
        <v>0</v>
      </c>
      <c r="K7" s="16">
        <f>SUMIFS('3_stopień'!$J$9:$J$752,'3_stopień'!$H$9:$H$752,D7,'3_stopień'!$P$9:$P$752,"TOYOTA")</f>
        <v>0</v>
      </c>
      <c r="L7" s="237">
        <f>SUMIFS('3_stopień'!$K$9:$K$752,'3_stopień'!$H$9:$H$752,D7,'3_stopień'!$P$9:$P$752,"TOYOTA")</f>
        <v>0</v>
      </c>
      <c r="M7" s="16">
        <f>SUMIFS('3_stopień'!$J$9:$J$752,'3_stopień'!$H$9:$H$752,D7,'3_stopień'!$P$9:$P$752,"JCKZ Jelenia Góra")</f>
        <v>0</v>
      </c>
      <c r="N7" s="237">
        <f>SUMIFS('3_stopień'!$K$9:$K$752,'3_stopień'!$H$9:$H$752,D7,'3_stopień'!$P$9:$P$752,"JCKZ Jelenia Góra")</f>
        <v>0</v>
      </c>
      <c r="O7" s="16">
        <f>SUMIFS('3_stopień'!$J$9:$J$752,'3_stopień'!$H$9:$H$752,D7,'3_stopień'!$P$9:$P$752,"CKZ Kłodzko")</f>
        <v>0</v>
      </c>
      <c r="P7" s="237">
        <f>SUMIFS('3_stopień'!$K$9:$K$752,'3_stopień'!$H$9:$H$752,D7,'3_stopień'!$P$9:$P$752,"CKZ Kłodzko")</f>
        <v>0</v>
      </c>
      <c r="Q7" s="16">
        <f>SUMIFS('3_stopień'!$J$9:$J$752,'3_stopień'!$H$9:$H$752,D7,'3_stopień'!$P$9:$P$752,"CKZ Legnica")</f>
        <v>0</v>
      </c>
      <c r="R7" s="237">
        <f>SUMIFS('3_stopień'!$K$9:$K$752,'3_stopień'!$H$9:$H$752,D7,'3_stopień'!$P$9:$P$752,"CKZ Legnica")</f>
        <v>0</v>
      </c>
      <c r="S7" s="16">
        <f>SUMIFS('3_stopień'!$J$9:$J$752,'3_stopień'!$H$9:$H$752,D7,'3_stopień'!$P$9:$P$752,"CKZ Oleśnica")</f>
        <v>0</v>
      </c>
      <c r="T7" s="237">
        <f>SUMIFS('3_stopień'!$K$9:$K$752,'3_stopień'!$H$9:$H$752,D7,'3_stopień'!$P$9:$P$752,"CKZ Oleśnica")</f>
        <v>0</v>
      </c>
      <c r="U7" s="16">
        <f>SUMIFS('3_stopień'!$J$9:$J$752,'3_stopień'!$H$9:$H$752,D7,'3_stopień'!$P$9:$P$752,"CKZ Świdnica")</f>
        <v>0</v>
      </c>
      <c r="V7" s="237">
        <f>SUMIFS('3_stopień'!$K$9:$K$752,'3_stopień'!$H$9:$H$752,D7,'3_stopień'!$P$9:$P$752,"CKZ Świdnica")</f>
        <v>0</v>
      </c>
      <c r="W7" s="16">
        <f>SUMIFS('3_stopień'!$J$9:$J$752,'3_stopień'!$H$9:$H$752,D7,'3_stopień'!$P$9:$P$752,"CKZ Wołów")</f>
        <v>0</v>
      </c>
      <c r="X7" s="237">
        <f>SUMIFS('3_stopień'!$K$9:$K$752,'3_stopień'!$H$9:$H$752,D7,'3_stopień'!$P$9:$P$752,"CKZ Wołów")</f>
        <v>0</v>
      </c>
      <c r="Y7" s="16">
        <f>SUMIFS('3_stopień'!$J$9:$J$752,'3_stopień'!$H$9:$H$752,D7,'3_stopień'!$P$9:$P$752,"CKZ Ziębice")</f>
        <v>0</v>
      </c>
      <c r="Z7" s="237">
        <f>SUMIFS('3_stopień'!$K$9:$K$752,'3_stopień'!$H$9:$H$752,D7,'3_stopień'!$P$9:$P$752,"CKZ Ziębice")</f>
        <v>0</v>
      </c>
      <c r="AA7" s="16">
        <f>SUMIFS('3_stopień'!$J$9:$J$752,'3_stopień'!$H$9:$H$752,D7,'3_stopień'!$P$9:$P$752,"CKZ Dobrodzień")</f>
        <v>0</v>
      </c>
      <c r="AB7" s="237">
        <f>SUMIFS('3_stopień'!$K$9:$K$752,'3_stopień'!$H$9:$H$752,D7,'3_stopień'!$P$9:$P$752,"CKZ Dobrodzień")</f>
        <v>0</v>
      </c>
      <c r="AC7" s="16">
        <f>SUMIFS('3_stopień'!$J$9:$J$752,'3_stopień'!$H$9:$H$752,D7,'3_stopień'!$P$9:$P$752,"CKZ Głubczyce")</f>
        <v>0</v>
      </c>
      <c r="AD7" s="237">
        <f>SUMIFS('3_stopień'!$K$9:$K$752,'3_stopień'!$H$9:$H$752,D7,'3_stopień'!$P$9:$P$752,"CKZ Głubczyce")</f>
        <v>0</v>
      </c>
      <c r="AE7" s="16">
        <f>SUMIFS('3_stopień'!$J$9:$J$752,'3_stopień'!$H$9:$H$752,D7,'3_stopień'!$P$9:$P$752,"CKZ Kędzierzyn Koźle")</f>
        <v>0</v>
      </c>
      <c r="AF7" s="237">
        <f>SUMIFS('3_stopień'!$K$9:$K$752,'3_stopień'!$H$9:$H$752,D7,'3_stopień'!$P$9:$P$752,"CKZ Kędzierzyn Koźle")</f>
        <v>0</v>
      </c>
      <c r="AG7" s="16">
        <f>SUMIFS('3_stopień'!$J$9:$J$752,'3_stopień'!$H$9:$H$752,D7,'3_stopień'!$P$9:$P$752,"ZSET Rakowice")</f>
        <v>7</v>
      </c>
      <c r="AH7" s="237">
        <f>SUMIFS('3_stopień'!$K$9:$K$752,'3_stopień'!$H$9:$H$752,D7,'3_stopień'!$P$9:$P$752,"ZSET Rakowice")</f>
        <v>0</v>
      </c>
      <c r="AI7" s="16">
        <f>SUMIFS('3_stopień'!$J$9:$J$752,'3_stopień'!$H$9:$H$752,D7,'3_stopień'!$P$9:$P$752,"CKZ Krotoszyn")</f>
        <v>0</v>
      </c>
      <c r="AJ7" s="237">
        <f>SUMIFS('3_stopień'!$K$9:$K$752,'3_stopień'!$H$9:$H$752,D7,'3_stopień'!$P$9:$P$752,"CKZ Krotoszyn")</f>
        <v>0</v>
      </c>
      <c r="AK7" s="16">
        <f>SUMIFS('3_stopień'!$J$9:$J$752,'3_stopień'!$H$9:$H$752,D7,'3_stopień'!$P$9:$P$752,"CKZ Olkusz")</f>
        <v>0</v>
      </c>
      <c r="AL7" s="237">
        <f>SUMIFS('3_stopień'!$K$9:$K$752,'3_stopień'!$H$9:$H$752,D7,'3_stopień'!$P$9:$P$752,"CKZ Olkusz")</f>
        <v>0</v>
      </c>
      <c r="AM7" s="16">
        <f>SUMIFS('3_stopień'!$J$9:$J$752,'3_stopień'!$H$9:$H$752,D7,'3_stopień'!$P$9:$P$752,"CKZ Wschowa")</f>
        <v>0</v>
      </c>
      <c r="AN7" s="225">
        <f>SUMIFS('3_stopień'!$K$9:$K$752,'3_stopień'!$H$9:$H$752,D7,'3_stopień'!$P$9:$P$752,"CKZ Wschowa")</f>
        <v>0</v>
      </c>
      <c r="AO7" s="16">
        <f>SUMIFS('3_stopień'!$J$9:$J$752,'3_stopień'!$H$9:$H$752,D7,'3_stopień'!$P$9:$P$752,"CKZ Zielona Góra")</f>
        <v>0</v>
      </c>
      <c r="AP7" s="206">
        <f>SUMIFS('3_stopień'!$K$9:$K$752,'3_stopień'!$H$9:$H$752,D7,'3_stopień'!$P$9:$P$752,"CKZ Zielona Góra")</f>
        <v>0</v>
      </c>
      <c r="AQ7" s="16">
        <f>SUMIFS('3_stopień'!$J$9:$J$752,'3_stopień'!$H$9:$H$752,D7,'3_stopień'!$P$9:$P$752,"Rzemieślnicza Wałbrzych")</f>
        <v>0</v>
      </c>
      <c r="AR7" s="237">
        <f>SUMIFS('3_stopień'!$K$9:$K$752,'3_stopień'!$H$9:$H$752,D7,'3_stopień'!$P$9:$P$752,"Rzemieślnicza Wałbrzych")</f>
        <v>0</v>
      </c>
      <c r="AS7" s="16">
        <f>SUMIFS('3_stopień'!$J$9:$J$752,'3_stopień'!$H$9:$H$752,D7,'3_stopień'!$P$9:$P$752,"CKZ Mosina")</f>
        <v>0</v>
      </c>
      <c r="AT7" s="237">
        <f>SUMIFS('3_stopień'!$K$9:$K$752,'3_stopień'!$H$9:$H$752,D7,'3_stopień'!$P$9:$P$752,"CKZ Mosina")</f>
        <v>0</v>
      </c>
      <c r="AU7" s="16">
        <f>SUMIFS('3_stopień'!$J$9:$J$752,'3_stopień'!$H$9:$H$752,D7,'3_stopień'!$P$9:$P$752,"Akademia Rzemiosła")</f>
        <v>0</v>
      </c>
      <c r="AV7" s="237">
        <f>SUMIFS('3_stopień'!$K$9:$K$752,'3_stopień'!$H$9:$H$752,D7,'3_stopień'!$P$9:$P$752,"Akademia Rzemiosła")</f>
        <v>0</v>
      </c>
      <c r="AW7" s="16">
        <f>SUMIFS('3_stopień'!$J$9:$J$752,'3_stopień'!$H$9:$H$752,D7,'3_stopień'!$P$9:$P$752,"CKZ Opole")</f>
        <v>0</v>
      </c>
      <c r="AX7" s="237">
        <f>SUMIFS('3_stopień'!$K$9:$K$752,'3_stopień'!$H$9:$H$752,D7,'3_stopień'!$P$9:$P$752,"CKZ Opole")</f>
        <v>0</v>
      </c>
      <c r="AY7" s="16">
        <f>SUMIFS('3_stopień'!$J$9:$J$752,'3_stopień'!$H$9:$H$752,D7,'3_stopień'!$P$9:$P$752,"CKZ Wrocław")</f>
        <v>0</v>
      </c>
      <c r="AZ7" s="237">
        <f>SUMIFS('3_stopień'!$K$9:$K$752,'3_stopień'!$H$9:$H$752,D7,'3_stopień'!$P$9:$P$752,"CKZ Wrocław")</f>
        <v>0</v>
      </c>
      <c r="BA7" s="16">
        <f>SUMIFS('3_stopień'!$J$9:$J$752,'3_stopień'!$H$9:$H$752,D7,'3_stopień'!$P$9:$P$752,"Brzeg Dolny")</f>
        <v>0</v>
      </c>
      <c r="BB7" s="237">
        <f>SUMIFS('3_stopień'!$K$9:$K$752,'3_stopień'!$H$9:$H$752,D7,'3_stopień'!$P$9:$P$752,"Brzeg Dolny")</f>
        <v>0</v>
      </c>
      <c r="BC7" s="16">
        <f>SUMIFS('3_stopień'!$J$9:$J$752,'3_stopień'!$H$9:$H$752,D7,'3_stopień'!$P$9:$P$752,"CKZ Dębica")</f>
        <v>0</v>
      </c>
      <c r="BD7" s="237">
        <f>SUMIFS('3_stopień'!$K$9:$K$752,'3_stopień'!$H$9:$H$752,D7,'3_stopień'!$P$9:$P$752,"CKZ Dębica")</f>
        <v>0</v>
      </c>
      <c r="BE7" s="16">
        <f>SUMIFS('3_stopień'!$J$9:$J$752,'3_stopień'!$H$9:$H$752,D7,'3_stopień'!$P$9:$P$752,"CKZ Gliwice")</f>
        <v>0</v>
      </c>
      <c r="BF7" s="237">
        <f>SUMIFS('3_stopień'!$K$9:$K$752,'3_stopień'!$H$9:$H$752,D7,'3_stopień'!$P$9:$P$752,"CKZ Gliwice")</f>
        <v>0</v>
      </c>
      <c r="BG7" s="16">
        <f>SUMIFS('3_stopień'!$J$9:$J$752,'3_stopień'!$H$9:$H$752,D7,'3_stopień'!$P$9:$P$752,"CKZ Gniezno")</f>
        <v>0</v>
      </c>
      <c r="BH7" s="237">
        <f>SUMIFS('3_stopień'!$K$9:$K$752,'3_stopień'!$H$9:$H$752,D7,'3_stopień'!$P$9:$P$752,"CKZ Gniezno")</f>
        <v>0</v>
      </c>
      <c r="BI7" s="157">
        <f>SUMIFS('3_stopień'!$J$9:$J$752,'3_stopień'!$H$9:$H$752,D7,'3_stopień'!$P$9:$P$752,"konsultacje szkoła")</f>
        <v>0</v>
      </c>
      <c r="BJ7" s="361">
        <f t="shared" si="0"/>
        <v>7</v>
      </c>
      <c r="BK7" s="216">
        <f t="shared" si="1"/>
        <v>0</v>
      </c>
    </row>
    <row r="8" spans="1:63" hidden="1">
      <c r="B8" s="17" t="s">
        <v>484</v>
      </c>
      <c r="C8" s="18">
        <v>711501</v>
      </c>
      <c r="D8" s="18" t="s">
        <v>1007</v>
      </c>
      <c r="E8" s="17" t="s">
        <v>562</v>
      </c>
      <c r="F8" s="157">
        <f>SUMIF('3_stopień'!H$9:H$752,"BUD.02.",'3_stopień'!J$9:J$752)</f>
        <v>0</v>
      </c>
      <c r="G8" s="16">
        <f>SUMIFS('3_stopień'!$J$9:$J$752,'3_stopień'!$H$9:$H$752,D8,'3_stopień'!$P$9:$P$752,"CKZ Bielawa")</f>
        <v>0</v>
      </c>
      <c r="H8" s="16">
        <f>SUMIFS('3_stopień'!$K$9:$K$752,'3_stopień'!$H$9:$H$752,D8,'3_stopień'!$P$9:$P$752,"CKZ Bielawa")</f>
        <v>0</v>
      </c>
      <c r="I8" s="16">
        <f>SUMIFS('3_stopień'!$J$9:$J$752,'3_stopień'!$H$9:$H$752,D8,'3_stopień'!$P$9:$P$752,"GCKZ Głogów")</f>
        <v>0</v>
      </c>
      <c r="J8" s="237">
        <f>SUMIFS('3_stopień'!$K$9:$K$752,'3_stopień'!$H$9:$H$752,D8,'3_stopień'!$P$9:$P$752,"GCKZ Głogów")</f>
        <v>0</v>
      </c>
      <c r="K8" s="16">
        <f>SUMIFS('3_stopień'!$J$9:$J$752,'3_stopień'!$H$9:$H$752,D8,'3_stopień'!$P$9:$P$752,"TOYOTA")</f>
        <v>0</v>
      </c>
      <c r="L8" s="237">
        <f>SUMIFS('3_stopień'!$K$9:$K$752,'3_stopień'!$H$9:$H$752,D8,'3_stopień'!$P$9:$P$752,"TOYOTA")</f>
        <v>0</v>
      </c>
      <c r="M8" s="16">
        <f>SUMIFS('3_stopień'!$J$9:$J$752,'3_stopień'!$H$9:$H$752,D8,'3_stopień'!$P$9:$P$752,"JCKZ Jelenia Góra")</f>
        <v>0</v>
      </c>
      <c r="N8" s="237">
        <f>SUMIFS('3_stopień'!$K$9:$K$752,'3_stopień'!$H$9:$H$752,D8,'3_stopień'!$P$9:$P$752,"JCKZ Jelenia Góra")</f>
        <v>0</v>
      </c>
      <c r="O8" s="16">
        <f>SUMIFS('3_stopień'!$J$9:$J$752,'3_stopień'!$H$9:$H$752,D8,'3_stopień'!$P$9:$P$752,"CKZ Kłodzko")</f>
        <v>0</v>
      </c>
      <c r="P8" s="237">
        <f>SUMIFS('3_stopień'!$K$9:$K$752,'3_stopień'!$H$9:$H$752,D8,'3_stopień'!$P$9:$P$752,"CKZ Kłodzko")</f>
        <v>0</v>
      </c>
      <c r="Q8" s="16">
        <f>SUMIFS('3_stopień'!$J$9:$J$752,'3_stopień'!$H$9:$H$752,D8,'3_stopień'!$P$9:$P$752,"CKZ Legnica")</f>
        <v>0</v>
      </c>
      <c r="R8" s="237">
        <f>SUMIFS('3_stopień'!$K$9:$K$752,'3_stopień'!$H$9:$H$752,D8,'3_stopień'!$P$9:$P$752,"CKZ Legnica")</f>
        <v>0</v>
      </c>
      <c r="S8" s="16">
        <f>SUMIFS('3_stopień'!$J$9:$J$752,'3_stopień'!$H$9:$H$752,D8,'3_stopień'!$P$9:$P$752,"CKZ Oleśnica")</f>
        <v>0</v>
      </c>
      <c r="T8" s="237">
        <f>SUMIFS('3_stopień'!$K$9:$K$752,'3_stopień'!$H$9:$H$752,D8,'3_stopień'!$P$9:$P$752,"CKZ Oleśnica")</f>
        <v>0</v>
      </c>
      <c r="U8" s="16">
        <f>SUMIFS('3_stopień'!$J$9:$J$752,'3_stopień'!$H$9:$H$752,D8,'3_stopień'!$P$9:$P$752,"CKZ Świdnica")</f>
        <v>0</v>
      </c>
      <c r="V8" s="237">
        <f>SUMIFS('3_stopień'!$K$9:$K$752,'3_stopień'!$H$9:$H$752,D8,'3_stopień'!$P$9:$P$752,"CKZ Świdnica")</f>
        <v>0</v>
      </c>
      <c r="W8" s="16">
        <f>SUMIFS('3_stopień'!$J$9:$J$752,'3_stopień'!$H$9:$H$752,D8,'3_stopień'!$P$9:$P$752,"CKZ Wołów")</f>
        <v>0</v>
      </c>
      <c r="X8" s="237">
        <f>SUMIFS('3_stopień'!$K$9:$K$752,'3_stopień'!$H$9:$H$752,D8,'3_stopień'!$P$9:$P$752,"CKZ Wołów")</f>
        <v>0</v>
      </c>
      <c r="Y8" s="16">
        <f>SUMIFS('3_stopień'!$J$9:$J$752,'3_stopień'!$H$9:$H$752,D8,'3_stopień'!$P$9:$P$752,"CKZ Ziębice")</f>
        <v>0</v>
      </c>
      <c r="Z8" s="237">
        <f>SUMIFS('3_stopień'!$K$9:$K$752,'3_stopień'!$H$9:$H$752,D8,'3_stopień'!$P$9:$P$752,"CKZ Ziębice")</f>
        <v>0</v>
      </c>
      <c r="AA8" s="16">
        <f>SUMIFS('3_stopień'!$J$9:$J$752,'3_stopień'!$H$9:$H$752,D8,'3_stopień'!$P$9:$P$752,"CKZ Dobrodzień")</f>
        <v>0</v>
      </c>
      <c r="AB8" s="237">
        <f>SUMIFS('3_stopień'!$K$9:$K$752,'3_stopień'!$H$9:$H$752,D8,'3_stopień'!$P$9:$P$752,"CKZ Dobrodzień")</f>
        <v>0</v>
      </c>
      <c r="AC8" s="16">
        <f>SUMIFS('3_stopień'!$J$9:$J$752,'3_stopień'!$H$9:$H$752,D8,'3_stopień'!$P$9:$P$752,"CKZ Głubczyce")</f>
        <v>0</v>
      </c>
      <c r="AD8" s="237">
        <f>SUMIFS('3_stopień'!$K$9:$K$752,'3_stopień'!$H$9:$H$752,D8,'3_stopień'!$P$9:$P$752,"CKZ Głubczyce")</f>
        <v>0</v>
      </c>
      <c r="AE8" s="16">
        <f>SUMIFS('3_stopień'!$J$9:$J$752,'3_stopień'!$H$9:$H$752,D8,'3_stopień'!$P$9:$P$752,"CKZ Kędzierzyn Koźle")</f>
        <v>0</v>
      </c>
      <c r="AF8" s="237">
        <f>SUMIFS('3_stopień'!$K$9:$K$752,'3_stopień'!$H$9:$H$752,D8,'3_stopień'!$P$9:$P$752,"CKZ Kędzierzyn Koźle")</f>
        <v>0</v>
      </c>
      <c r="AG8" s="16">
        <f>SUMIFS('3_stopień'!$J$9:$J$752,'3_stopień'!$H$9:$H$752,D8,'3_stopień'!$P$9:$P$752,"ZSET Rakowice")</f>
        <v>0</v>
      </c>
      <c r="AH8" s="237">
        <f>SUMIFS('3_stopień'!$K$9:$K$752,'3_stopień'!$H$9:$H$752,D8,'3_stopień'!$P$9:$P$752,"ZSET Rakowice")</f>
        <v>0</v>
      </c>
      <c r="AI8" s="16">
        <f>SUMIFS('3_stopień'!$J$9:$J$752,'3_stopień'!$H$9:$H$752,D8,'3_stopień'!$P$9:$P$752,"CKZ Krotoszyn")</f>
        <v>0</v>
      </c>
      <c r="AJ8" s="237">
        <f>SUMIFS('3_stopień'!$K$9:$K$752,'3_stopień'!$H$9:$H$752,D8,'3_stopień'!$P$9:$P$752,"CKZ Krotoszyn")</f>
        <v>0</v>
      </c>
      <c r="AK8" s="16">
        <f>SUMIFS('3_stopień'!$J$9:$J$752,'3_stopień'!$H$9:$H$752,D8,'3_stopień'!$P$9:$P$752,"CKZ Olkusz")</f>
        <v>0</v>
      </c>
      <c r="AL8" s="237">
        <f>SUMIFS('3_stopień'!$K$9:$K$752,'3_stopień'!$H$9:$H$752,D8,'3_stopień'!$P$9:$P$752,"CKZ Olkusz")</f>
        <v>0</v>
      </c>
      <c r="AM8" s="16">
        <f>SUMIFS('3_stopień'!$J$9:$J$752,'3_stopień'!$H$9:$H$752,D8,'3_stopień'!$P$9:$P$752,"CKZ Wschowa")</f>
        <v>0</v>
      </c>
      <c r="AN8" s="225">
        <f>SUMIFS('3_stopień'!$K$9:$K$752,'3_stopień'!$H$9:$H$752,D8,'3_stopień'!$P$9:$P$752,"CKZ Wschowa")</f>
        <v>0</v>
      </c>
      <c r="AO8" s="16">
        <f>SUMIFS('3_stopień'!$J$9:$J$752,'3_stopień'!$H$9:$H$752,D8,'3_stopień'!$P$9:$P$752,"CKZ Zielona Góra")</f>
        <v>0</v>
      </c>
      <c r="AP8" s="206">
        <f>SUMIFS('3_stopień'!$K$9:$K$752,'3_stopień'!$H$9:$H$752,D8,'3_stopień'!$P$9:$P$752,"CKZ Zielona Góra")</f>
        <v>0</v>
      </c>
      <c r="AQ8" s="16">
        <f>SUMIFS('3_stopień'!$J$9:$J$752,'3_stopień'!$H$9:$H$752,D8,'3_stopień'!$P$9:$P$752,"Rzemieślnicza Wałbrzych")</f>
        <v>0</v>
      </c>
      <c r="AR8" s="237">
        <f>SUMIFS('3_stopień'!$K$9:$K$752,'3_stopień'!$H$9:$H$752,D8,'3_stopień'!$P$9:$P$752,"Rzemieślnicza Wałbrzych")</f>
        <v>0</v>
      </c>
      <c r="AS8" s="16">
        <f>SUMIFS('3_stopień'!$J$9:$J$752,'3_stopień'!$H$9:$H$752,D8,'3_stopień'!$P$9:$P$752,"CKZ Mosina")</f>
        <v>0</v>
      </c>
      <c r="AT8" s="237">
        <f>SUMIFS('3_stopień'!$K$9:$K$752,'3_stopień'!$H$9:$H$752,D8,'3_stopień'!$P$9:$P$752,"CKZ Mosina")</f>
        <v>0</v>
      </c>
      <c r="AU8" s="16">
        <f>SUMIFS('3_stopień'!$J$9:$J$752,'3_stopień'!$H$9:$H$752,D8,'3_stopień'!$P$9:$P$752,"Collegium Witelona")</f>
        <v>0</v>
      </c>
      <c r="AV8" s="237">
        <f>SUMIFS('3_stopień'!$K$9:$K$752,'3_stopień'!$H$9:$H$752,D8,'3_stopień'!$P$9:$P$752,"Collegium Witelona")</f>
        <v>0</v>
      </c>
      <c r="AW8" s="16">
        <f>SUMIFS('3_stopień'!$J$9:$J$752,'3_stopień'!$H$9:$H$752,D8,'3_stopień'!$P$9:$P$752,"CKZ Opole")</f>
        <v>0</v>
      </c>
      <c r="AX8" s="237">
        <f>SUMIFS('3_stopień'!$K$9:$K$752,'3_stopień'!$H$9:$H$752,D8,'3_stopień'!$P$9:$P$752,"CKZ Opole")</f>
        <v>0</v>
      </c>
      <c r="AY8" s="16">
        <f>SUMIFS('3_stopień'!$J$9:$J$752,'3_stopień'!$H$9:$H$752,D8,'3_stopień'!$P$9:$P$752,"CKZ Wrocław")</f>
        <v>0</v>
      </c>
      <c r="AZ8" s="237">
        <f>SUMIFS('3_stopień'!$K$9:$K$752,'3_stopień'!$H$9:$H$752,D8,'3_stopień'!$P$9:$P$752,"CKZ Wrocław")</f>
        <v>0</v>
      </c>
      <c r="BA8" s="16">
        <f>SUMIFS('3_stopień'!$J$9:$J$752,'3_stopień'!$H$9:$H$752,D8,'3_stopień'!$P$9:$P$752,"Brzeg Dolny")</f>
        <v>0</v>
      </c>
      <c r="BB8" s="237">
        <f>SUMIFS('3_stopień'!$K$9:$K$752,'3_stopień'!$H$9:$H$752,D8,'3_stopień'!$P$9:$P$752,"Brzeg Dolny")</f>
        <v>0</v>
      </c>
      <c r="BC8" s="16">
        <f>SUMIFS('3_stopień'!$J$9:$J$752,'3_stopień'!$H$9:$H$752,D8,'3_stopień'!$P$9:$P$752,"CKZ Dębica")</f>
        <v>0</v>
      </c>
      <c r="BD8" s="237">
        <f>SUMIFS('3_stopień'!$K$9:$K$752,'3_stopień'!$H$9:$H$752,D8,'3_stopień'!$P$9:$P$752,"CKZ Dębica")</f>
        <v>0</v>
      </c>
      <c r="BE8" s="16">
        <f>SUMIFS('3_stopień'!$J$9:$J$752,'3_stopień'!$H$9:$H$752,D8,'3_stopień'!$P$9:$P$752,"CKZ Gliwice")</f>
        <v>0</v>
      </c>
      <c r="BF8" s="237">
        <f>SUMIFS('3_stopień'!$K$9:$K$752,'3_stopień'!$H$9:$H$752,D8,'3_stopień'!$P$9:$P$752,"CKZ Gliwice")</f>
        <v>0</v>
      </c>
      <c r="BG8" s="16">
        <f>SUMIFS('3_stopień'!$J$9:$J$752,'3_stopień'!$H$9:$H$752,D8,'3_stopień'!$P$9:$P$752,"CKZ Gniezno")</f>
        <v>0</v>
      </c>
      <c r="BH8" s="237">
        <f>SUMIFS('3_stopień'!$K$9:$K$752,'3_stopień'!$H$9:$H$752,D8,'3_stopień'!$P$9:$P$752,"CKZ Gniezno")</f>
        <v>0</v>
      </c>
      <c r="BI8" s="157">
        <f>SUMIFS('3_stopień'!$J$9:$J$752,'3_stopień'!$H$9:$H$752,D8,'3_stopień'!$P$9:$P$752,"konsultacje szkoła")</f>
        <v>0</v>
      </c>
      <c r="BJ8" s="361">
        <f t="shared" si="0"/>
        <v>0</v>
      </c>
      <c r="BK8" s="216">
        <f t="shared" si="1"/>
        <v>0</v>
      </c>
    </row>
    <row r="9" spans="1:63">
      <c r="B9" s="17" t="s">
        <v>485</v>
      </c>
      <c r="C9" s="18">
        <v>712101</v>
      </c>
      <c r="D9" s="18" t="s">
        <v>163</v>
      </c>
      <c r="E9" s="17" t="s">
        <v>563</v>
      </c>
      <c r="F9" s="157">
        <f>SUMIF('3_stopień'!H$9:H$752,"BUD.03.",'3_stopień'!J$9:J$752)</f>
        <v>3</v>
      </c>
      <c r="G9" s="16">
        <f>SUMIFS('3_stopień'!$J$9:$J$752,'3_stopień'!$H$9:$H$752,D9,'3_stopień'!$P$9:$P$752,"CKZ Bielawa")</f>
        <v>0</v>
      </c>
      <c r="H9" s="16">
        <f>SUMIFS('3_stopień'!$K$9:$K$752,'3_stopień'!$H$9:$H$752,D9,'3_stopień'!$P$9:$P$752,"CKZ Bielawa")</f>
        <v>0</v>
      </c>
      <c r="I9" s="16">
        <f>SUMIFS('3_stopień'!$J$9:$J$752,'3_stopień'!$H$9:$H$752,D9,'3_stopień'!$P$9:$P$752,"GCKZ Głogów")</f>
        <v>0</v>
      </c>
      <c r="J9" s="237">
        <f>SUMIFS('3_stopień'!$K$9:$K$752,'3_stopień'!$H$9:$H$752,D9,'3_stopień'!$P$9:$P$752,"GCKZ Głogów")</f>
        <v>0</v>
      </c>
      <c r="K9" s="16">
        <f>SUMIFS('3_stopień'!$J$9:$J$752,'3_stopień'!$H$9:$H$752,D9,'3_stopień'!$P$9:$P$752,"TOYOTA")</f>
        <v>0</v>
      </c>
      <c r="L9" s="237">
        <f>SUMIFS('3_stopień'!$K$9:$K$752,'3_stopień'!$H$9:$H$752,D9,'3_stopień'!$P$9:$P$752,"TOYOTA")</f>
        <v>0</v>
      </c>
      <c r="M9" s="16">
        <f>SUMIFS('3_stopień'!$J$9:$J$752,'3_stopień'!$H$9:$H$752,D9,'3_stopień'!$P$9:$P$752,"JCKZ Jelenia Góra")</f>
        <v>0</v>
      </c>
      <c r="N9" s="237">
        <f>SUMIFS('3_stopień'!$K$9:$K$752,'3_stopień'!$H$9:$H$752,D9,'3_stopień'!$P$9:$P$752,"JCKZ Jelenia Góra")</f>
        <v>0</v>
      </c>
      <c r="O9" s="16">
        <f>SUMIFS('3_stopień'!$J$9:$J$752,'3_stopień'!$H$9:$H$752,D9,'3_stopień'!$P$9:$P$752,"CKZ Kłodzko")</f>
        <v>0</v>
      </c>
      <c r="P9" s="237">
        <f>SUMIFS('3_stopień'!$K$9:$K$752,'3_stopień'!$H$9:$H$752,D9,'3_stopień'!$P$9:$P$752,"CKZ Kłodzko")</f>
        <v>0</v>
      </c>
      <c r="Q9" s="16">
        <f>SUMIFS('3_stopień'!$J$9:$J$752,'3_stopień'!$H$9:$H$752,D9,'3_stopień'!$P$9:$P$752,"CKZ Legnica")</f>
        <v>0</v>
      </c>
      <c r="R9" s="237">
        <f>SUMIFS('3_stopień'!$K$9:$K$752,'3_stopień'!$H$9:$H$752,D9,'3_stopień'!$P$9:$P$752,"CKZ Legnica")</f>
        <v>0</v>
      </c>
      <c r="S9" s="16">
        <f>SUMIFS('3_stopień'!$J$9:$J$752,'3_stopień'!$H$9:$H$752,D9,'3_stopień'!$P$9:$P$752,"CKZ Oleśnica")</f>
        <v>0</v>
      </c>
      <c r="T9" s="237">
        <f>SUMIFS('3_stopień'!$K$9:$K$752,'3_stopień'!$H$9:$H$752,D9,'3_stopień'!$P$9:$P$752,"CKZ Oleśnica")</f>
        <v>0</v>
      </c>
      <c r="U9" s="16">
        <f>SUMIFS('3_stopień'!$J$9:$J$752,'3_stopień'!$H$9:$H$752,D9,'3_stopień'!$P$9:$P$752,"CKZ Świdnica")</f>
        <v>0</v>
      </c>
      <c r="V9" s="237">
        <f>SUMIFS('3_stopień'!$K$9:$K$752,'3_stopień'!$H$9:$H$752,D9,'3_stopień'!$P$9:$P$752,"CKZ Świdnica")</f>
        <v>0</v>
      </c>
      <c r="W9" s="16">
        <f>SUMIFS('3_stopień'!$J$9:$J$752,'3_stopień'!$H$9:$H$752,D9,'3_stopień'!$P$9:$P$752,"CKZ Wołów")</f>
        <v>0</v>
      </c>
      <c r="X9" s="237">
        <f>SUMIFS('3_stopień'!$K$9:$K$752,'3_stopień'!$H$9:$H$752,D9,'3_stopień'!$P$9:$P$752,"CKZ Wołów")</f>
        <v>0</v>
      </c>
      <c r="Y9" s="16">
        <f>SUMIFS('3_stopień'!$J$9:$J$752,'3_stopień'!$H$9:$H$752,D9,'3_stopień'!$P$9:$P$752,"CKZ Ziębice")</f>
        <v>0</v>
      </c>
      <c r="Z9" s="237">
        <f>SUMIFS('3_stopień'!$K$9:$K$752,'3_stopień'!$H$9:$H$752,D9,'3_stopień'!$P$9:$P$752,"CKZ Ziębice")</f>
        <v>0</v>
      </c>
      <c r="AA9" s="16">
        <f>SUMIFS('3_stopień'!$J$9:$J$752,'3_stopień'!$H$9:$H$752,D9,'3_stopień'!$P$9:$P$752,"CKZ Dobrodzień")</f>
        <v>0</v>
      </c>
      <c r="AB9" s="237">
        <f>SUMIFS('3_stopień'!$K$9:$K$752,'3_stopień'!$H$9:$H$752,D9,'3_stopień'!$P$9:$P$752,"CKZ Dobrodzień")</f>
        <v>0</v>
      </c>
      <c r="AC9" s="16">
        <f>SUMIFS('3_stopień'!$J$9:$J$752,'3_stopień'!$H$9:$H$752,D9,'3_stopień'!$P$9:$P$752,"CKZ Głubczyce")</f>
        <v>0</v>
      </c>
      <c r="AD9" s="237">
        <f>SUMIFS('3_stopień'!$K$9:$K$752,'3_stopień'!$H$9:$H$752,D9,'3_stopień'!$P$9:$P$752,"CKZ Głubczyce")</f>
        <v>0</v>
      </c>
      <c r="AE9" s="16">
        <f>SUMIFS('3_stopień'!$J$9:$J$752,'3_stopień'!$H$9:$H$752,D9,'3_stopień'!$P$9:$P$752,"CKZ Kędzierzyn Koźle")</f>
        <v>0</v>
      </c>
      <c r="AF9" s="237">
        <f>SUMIFS('3_stopień'!$K$9:$K$752,'3_stopień'!$H$9:$H$752,D9,'3_stopień'!$P$9:$P$752,"CKZ Kędzierzyn Koźle")</f>
        <v>0</v>
      </c>
      <c r="AG9" s="16">
        <f>SUMIFS('3_stopień'!$J$9:$J$752,'3_stopień'!$H$9:$H$752,D9,'3_stopień'!$P$9:$P$752,"ZSET Rakowice")</f>
        <v>0</v>
      </c>
      <c r="AH9" s="237">
        <f>SUMIFS('3_stopień'!$K$9:$K$752,'3_stopień'!$H$9:$H$752,D9,'3_stopień'!$P$9:$P$752,"ZSET Rakowice")</f>
        <v>0</v>
      </c>
      <c r="AI9" s="16">
        <f>SUMIFS('3_stopień'!$J$9:$J$752,'3_stopień'!$H$9:$H$752,D9,'3_stopień'!$P$9:$P$752,"CKZ Krotoszyn")</f>
        <v>0</v>
      </c>
      <c r="AJ9" s="237">
        <f>SUMIFS('3_stopień'!$K$9:$K$752,'3_stopień'!$H$9:$H$752,D9,'3_stopień'!$P$9:$P$752,"CKZ Krotoszyn")</f>
        <v>0</v>
      </c>
      <c r="AK9" s="16">
        <f>SUMIFS('3_stopień'!$J$9:$J$752,'3_stopień'!$H$9:$H$752,D9,'3_stopień'!$P$9:$P$752,"CKZ Olkusz")</f>
        <v>0</v>
      </c>
      <c r="AL9" s="237">
        <f>SUMIFS('3_stopień'!$K$9:$K$752,'3_stopień'!$H$9:$H$752,D9,'3_stopień'!$P$9:$P$752,"CKZ Olkusz")</f>
        <v>0</v>
      </c>
      <c r="AM9" s="16">
        <f>SUMIFS('3_stopień'!$J$9:$J$752,'3_stopień'!$H$9:$H$752,D9,'3_stopień'!$P$9:$P$752,"CKZ Wschowa")</f>
        <v>1</v>
      </c>
      <c r="AN9" s="225">
        <f>SUMIFS('3_stopień'!$K$9:$K$752,'3_stopień'!$H$9:$H$752,D9,'3_stopień'!$P$9:$P$752,"CKZ Wschowa")</f>
        <v>0</v>
      </c>
      <c r="AO9" s="16">
        <f>SUMIFS('3_stopień'!$J$9:$J$752,'3_stopień'!$H$9:$H$752,D9,'3_stopień'!$P$9:$P$752,"CKZ Zielona Góra")</f>
        <v>2</v>
      </c>
      <c r="AP9" s="206">
        <f>SUMIFS('3_stopień'!$K$9:$K$752,'3_stopień'!$H$9:$H$752,D9,'3_stopień'!$P$9:$P$752,"CKZ Zielona Góra")</f>
        <v>0</v>
      </c>
      <c r="AQ9" s="16">
        <f>SUMIFS('3_stopień'!$J$9:$J$752,'3_stopień'!$H$9:$H$752,D9,'3_stopień'!$P$9:$P$752,"Rzemieślnicza Wałbrzych")</f>
        <v>0</v>
      </c>
      <c r="AR9" s="237">
        <f>SUMIFS('3_stopień'!$K$9:$K$752,'3_stopień'!$H$9:$H$752,D9,'3_stopień'!$P$9:$P$752,"Rzemieślnicza Wałbrzych")</f>
        <v>0</v>
      </c>
      <c r="AS9" s="16">
        <f>SUMIFS('3_stopień'!$J$9:$J$752,'3_stopień'!$H$9:$H$752,D9,'3_stopień'!$P$9:$P$752,"CKZ Mosina")</f>
        <v>0</v>
      </c>
      <c r="AT9" s="237">
        <f>SUMIFS('3_stopień'!$K$9:$K$752,'3_stopień'!$H$9:$H$752,D9,'3_stopień'!$P$9:$P$752,"CKZ Mosina")</f>
        <v>0</v>
      </c>
      <c r="AU9" s="16">
        <f>SUMIFS('3_stopień'!$J$9:$J$752,'3_stopień'!$H$9:$H$752,D9,'3_stopień'!$P$9:$P$752,"Akademia Rzemiosła")</f>
        <v>0</v>
      </c>
      <c r="AV9" s="237">
        <f>SUMIFS('3_stopień'!$K$9:$K$752,'3_stopień'!$H$9:$H$752,D9,'3_stopień'!$P$9:$P$752,"Akademia Rzemiosła")</f>
        <v>0</v>
      </c>
      <c r="AW9" s="16">
        <f>SUMIFS('3_stopień'!$J$9:$J$752,'3_stopień'!$H$9:$H$752,D9,'3_stopień'!$P$9:$P$752,"CKZ Opole")</f>
        <v>0</v>
      </c>
      <c r="AX9" s="237">
        <f>SUMIFS('3_stopień'!$K$9:$K$752,'3_stopień'!$H$9:$H$752,D9,'3_stopień'!$P$9:$P$752,"CKZ Opole")</f>
        <v>0</v>
      </c>
      <c r="AY9" s="16">
        <f>SUMIFS('3_stopień'!$J$9:$J$752,'3_stopień'!$H$9:$H$752,D9,'3_stopień'!$P$9:$P$752,"CKZ Wrocław")</f>
        <v>0</v>
      </c>
      <c r="AZ9" s="237">
        <f>SUMIFS('3_stopień'!$K$9:$K$752,'3_stopień'!$H$9:$H$752,D9,'3_stopień'!$P$9:$P$752,"CKZ Wrocław")</f>
        <v>0</v>
      </c>
      <c r="BA9" s="16">
        <f>SUMIFS('3_stopień'!$J$9:$J$752,'3_stopień'!$H$9:$H$752,D9,'3_stopień'!$P$9:$P$752,"Brzeg Dolny")</f>
        <v>0</v>
      </c>
      <c r="BB9" s="237">
        <f>SUMIFS('3_stopień'!$K$9:$K$752,'3_stopień'!$H$9:$H$752,D9,'3_stopień'!$P$9:$P$752,"Brzeg Dolny")</f>
        <v>0</v>
      </c>
      <c r="BC9" s="16">
        <f>SUMIFS('3_stopień'!$J$9:$J$752,'3_stopień'!$H$9:$H$752,D9,'3_stopień'!$P$9:$P$752,"CKZ Dębica")</f>
        <v>0</v>
      </c>
      <c r="BD9" s="237">
        <f>SUMIFS('3_stopień'!$K$9:$K$752,'3_stopień'!$H$9:$H$752,D9,'3_stopień'!$P$9:$P$752,"CKZ Dębica")</f>
        <v>0</v>
      </c>
      <c r="BE9" s="16">
        <f>SUMIFS('3_stopień'!$J$9:$J$752,'3_stopień'!$H$9:$H$752,D9,'3_stopień'!$P$9:$P$752,"CKZ Gliwice")</f>
        <v>0</v>
      </c>
      <c r="BF9" s="237">
        <f>SUMIFS('3_stopień'!$K$9:$K$752,'3_stopień'!$H$9:$H$752,D9,'3_stopień'!$P$9:$P$752,"CKZ Gliwice")</f>
        <v>0</v>
      </c>
      <c r="BG9" s="16">
        <f>SUMIFS('3_stopień'!$J$9:$J$752,'3_stopień'!$H$9:$H$752,D9,'3_stopień'!$P$9:$P$752,"CKZ Gniezno")</f>
        <v>0</v>
      </c>
      <c r="BH9" s="237">
        <f>SUMIFS('3_stopień'!$K$9:$K$752,'3_stopień'!$H$9:$H$752,D9,'3_stopień'!$P$9:$P$752,"CKZ Gniezno")</f>
        <v>0</v>
      </c>
      <c r="BI9" s="157">
        <f>SUMIFS('3_stopień'!$J$9:$J$752,'3_stopień'!$H$9:$H$752,D9,'3_stopień'!$P$9:$P$752,"konsultacje szkoła")</f>
        <v>0</v>
      </c>
      <c r="BJ9" s="361">
        <f t="shared" si="0"/>
        <v>3</v>
      </c>
      <c r="BK9" s="216">
        <f t="shared" si="1"/>
        <v>0</v>
      </c>
    </row>
    <row r="10" spans="1:63" hidden="1">
      <c r="B10" s="17" t="s">
        <v>486</v>
      </c>
      <c r="C10" s="18">
        <v>711301</v>
      </c>
      <c r="D10" s="228" t="s">
        <v>455</v>
      </c>
      <c r="E10" s="17" t="s">
        <v>564</v>
      </c>
      <c r="F10" s="157">
        <f>SUMIF('3_stopień'!H$9:H$752,"BUD.04.",'3_stopień'!J$9:J$752)</f>
        <v>1</v>
      </c>
      <c r="G10" s="16">
        <f>SUMIFS('3_stopień'!$J$9:$J$752,'3_stopień'!$H$9:$H$752,D10,'3_stopień'!$P$9:$P$752,"CKZ Bielawa")</f>
        <v>0</v>
      </c>
      <c r="H10" s="16">
        <f>SUMIFS('3_stopień'!$K$9:$K$752,'3_stopień'!$H$9:$H$752,D10,'3_stopień'!$P$9:$P$752,"CKZ Bielawa")</f>
        <v>0</v>
      </c>
      <c r="I10" s="16">
        <f>SUMIFS('3_stopień'!$J$9:$J$752,'3_stopień'!$H$9:$H$752,D10,'3_stopień'!$P$9:$P$752,"GCKZ Głogów")</f>
        <v>0</v>
      </c>
      <c r="J10" s="237">
        <f>SUMIFS('3_stopień'!$K$9:$K$752,'3_stopień'!$H$9:$H$752,D10,'3_stopień'!$P$9:$P$752,"GCKZ Głogów")</f>
        <v>0</v>
      </c>
      <c r="K10" s="16">
        <f>SUMIFS('3_stopień'!$J$9:$J$752,'3_stopień'!$H$9:$H$752,D10,'3_stopień'!$P$9:$P$752,"TOYOTA")</f>
        <v>0</v>
      </c>
      <c r="L10" s="237">
        <f>SUMIFS('3_stopień'!$K$9:$K$752,'3_stopień'!$H$9:$H$752,D10,'3_stopień'!$P$9:$P$752,"TOYOTA")</f>
        <v>0</v>
      </c>
      <c r="M10" s="16">
        <f>SUMIFS('3_stopień'!$J$9:$J$752,'3_stopień'!$H$9:$H$752,D10,'3_stopień'!$P$9:$P$752,"JCKZ Jelenia Góra")</f>
        <v>0</v>
      </c>
      <c r="N10" s="237">
        <f>SUMIFS('3_stopień'!$K$9:$K$752,'3_stopień'!$H$9:$H$752,D10,'3_stopień'!$P$9:$P$752,"JCKZ Jelenia Góra")</f>
        <v>0</v>
      </c>
      <c r="O10" s="16">
        <f>SUMIFS('3_stopień'!$J$9:$J$752,'3_stopień'!$H$9:$H$752,D10,'3_stopień'!$P$9:$P$752,"CKZ Kłodzko")</f>
        <v>0</v>
      </c>
      <c r="P10" s="237">
        <f>SUMIFS('3_stopień'!$K$9:$K$752,'3_stopień'!$H$9:$H$752,D10,'3_stopień'!$P$9:$P$752,"CKZ Kłodzko")</f>
        <v>0</v>
      </c>
      <c r="Q10" s="16">
        <f>SUMIFS('3_stopień'!$J$9:$J$752,'3_stopień'!$H$9:$H$752,D10,'3_stopień'!$P$9:$P$752,"CKZ Legnica")</f>
        <v>0</v>
      </c>
      <c r="R10" s="237">
        <f>SUMIFS('3_stopień'!$K$9:$K$752,'3_stopień'!$H$9:$H$752,D10,'3_stopień'!$P$9:$P$752,"CKZ Legnica")</f>
        <v>0</v>
      </c>
      <c r="S10" s="16">
        <f>SUMIFS('3_stopień'!$J$9:$J$752,'3_stopień'!$H$9:$H$752,D10,'3_stopień'!$P$9:$P$752,"CKZ Oleśnica")</f>
        <v>0</v>
      </c>
      <c r="T10" s="237">
        <f>SUMIFS('3_stopień'!$K$9:$K$752,'3_stopień'!$H$9:$H$752,D10,'3_stopień'!$P$9:$P$752,"CKZ Oleśnica")</f>
        <v>0</v>
      </c>
      <c r="U10" s="16">
        <f>SUMIFS('3_stopień'!$J$9:$J$752,'3_stopień'!$H$9:$H$752,D10,'3_stopień'!$P$9:$P$752,"CKZ Świdnica")</f>
        <v>1</v>
      </c>
      <c r="V10" s="237">
        <f>SUMIFS('3_stopień'!$K$9:$K$752,'3_stopień'!$H$9:$H$752,D10,'3_stopień'!$P$9:$P$752,"CKZ Świdnica")</f>
        <v>0</v>
      </c>
      <c r="W10" s="16">
        <f>SUMIFS('3_stopień'!$J$9:$J$752,'3_stopień'!$H$9:$H$752,D10,'3_stopień'!$P$9:$P$752,"CKZ Wołów")</f>
        <v>0</v>
      </c>
      <c r="X10" s="237">
        <f>SUMIFS('3_stopień'!$K$9:$K$752,'3_stopień'!$H$9:$H$752,D10,'3_stopień'!$P$9:$P$752,"CKZ Wołów")</f>
        <v>0</v>
      </c>
      <c r="Y10" s="16">
        <f>SUMIFS('3_stopień'!$J$9:$J$752,'3_stopień'!$H$9:$H$752,D10,'3_stopień'!$P$9:$P$752,"CKZ Ziębice")</f>
        <v>0</v>
      </c>
      <c r="Z10" s="237">
        <f>SUMIFS('3_stopień'!$K$9:$K$752,'3_stopień'!$H$9:$H$752,D10,'3_stopień'!$P$9:$P$752,"CKZ Ziębice")</f>
        <v>0</v>
      </c>
      <c r="AA10" s="16">
        <f>SUMIFS('3_stopień'!$J$9:$J$752,'3_stopień'!$H$9:$H$752,D10,'3_stopień'!$P$9:$P$752,"CKZ Dobrodzień")</f>
        <v>0</v>
      </c>
      <c r="AB10" s="237">
        <f>SUMIFS('3_stopień'!$K$9:$K$752,'3_stopień'!$H$9:$H$752,D10,'3_stopień'!$P$9:$P$752,"CKZ Dobrodzień")</f>
        <v>0</v>
      </c>
      <c r="AC10" s="16">
        <f>SUMIFS('3_stopień'!$J$9:$J$752,'3_stopień'!$H$9:$H$752,D10,'3_stopień'!$P$9:$P$752,"CKZ Głubczyce")</f>
        <v>0</v>
      </c>
      <c r="AD10" s="237">
        <f>SUMIFS('3_stopień'!$K$9:$K$752,'3_stopień'!$H$9:$H$752,D10,'3_stopień'!$P$9:$P$752,"CKZ Głubczyce")</f>
        <v>0</v>
      </c>
      <c r="AE10" s="16">
        <f>SUMIFS('3_stopień'!$J$9:$J$752,'3_stopień'!$H$9:$H$752,D10,'3_stopień'!$P$9:$P$752,"CKZ Kędzierzyn Koźle")</f>
        <v>0</v>
      </c>
      <c r="AF10" s="237">
        <f>SUMIFS('3_stopień'!$K$9:$K$752,'3_stopień'!$H$9:$H$752,D10,'3_stopień'!$P$9:$P$752,"CKZ Kędzierzyn Koźle")</f>
        <v>0</v>
      </c>
      <c r="AG10" s="16">
        <f>SUMIFS('3_stopień'!$J$9:$J$752,'3_stopień'!$H$9:$H$752,D10,'3_stopień'!$P$9:$P$752,"ZSET Rakowice")</f>
        <v>0</v>
      </c>
      <c r="AH10" s="237">
        <f>SUMIFS('3_stopień'!$K$9:$K$752,'3_stopień'!$H$9:$H$752,D10,'3_stopień'!$P$9:$P$752,"ZSET Rakowice")</f>
        <v>0</v>
      </c>
      <c r="AI10" s="16">
        <f>SUMIFS('3_stopień'!$J$9:$J$752,'3_stopień'!$H$9:$H$752,D10,'3_stopień'!$P$9:$P$752,"CKZ Krotoszyn")</f>
        <v>0</v>
      </c>
      <c r="AJ10" s="237">
        <f>SUMIFS('3_stopień'!$K$9:$K$752,'3_stopień'!$H$9:$H$752,D10,'3_stopień'!$P$9:$P$752,"CKZ Krotoszyn")</f>
        <v>0</v>
      </c>
      <c r="AK10" s="16">
        <f>SUMIFS('3_stopień'!$J$9:$J$752,'3_stopień'!$H$9:$H$752,D10,'3_stopień'!$P$9:$P$752,"CKZ Olkusz")</f>
        <v>0</v>
      </c>
      <c r="AL10" s="237">
        <f>SUMIFS('3_stopień'!$K$9:$K$752,'3_stopień'!$H$9:$H$752,D10,'3_stopień'!$P$9:$P$752,"CKZ Olkusz")</f>
        <v>0</v>
      </c>
      <c r="AM10" s="16">
        <f>SUMIFS('3_stopień'!$J$9:$J$752,'3_stopień'!$H$9:$H$752,D10,'3_stopień'!$P$9:$P$752,"CKZ Wschowa")</f>
        <v>0</v>
      </c>
      <c r="AN10" s="225">
        <f>SUMIFS('3_stopień'!$K$9:$K$752,'3_stopień'!$H$9:$H$752,D10,'3_stopień'!$P$9:$P$752,"CKZ Wschowa")</f>
        <v>0</v>
      </c>
      <c r="AO10" s="16">
        <f>SUMIFS('3_stopień'!$J$9:$J$752,'3_stopień'!$H$9:$H$752,D10,'3_stopień'!$P$9:$P$752,"CKZ Zielona Góra")</f>
        <v>0</v>
      </c>
      <c r="AP10" s="206">
        <f>SUMIFS('3_stopień'!$K$9:$K$752,'3_stopień'!$H$9:$H$752,D10,'3_stopień'!$P$9:$P$752,"CKZ Zielona Góra")</f>
        <v>0</v>
      </c>
      <c r="AQ10" s="16">
        <f>SUMIFS('3_stopień'!$J$9:$J$752,'3_stopień'!$H$9:$H$752,D10,'3_stopień'!$P$9:$P$752,"Rzemieślnicza Wałbrzych")</f>
        <v>0</v>
      </c>
      <c r="AR10" s="237">
        <f>SUMIFS('3_stopień'!$K$9:$K$752,'3_stopień'!$H$9:$H$752,D10,'3_stopień'!$P$9:$P$752,"Rzemieślnicza Wałbrzych")</f>
        <v>0</v>
      </c>
      <c r="AS10" s="16">
        <f>SUMIFS('3_stopień'!$J$9:$J$752,'3_stopień'!$H$9:$H$752,D10,'3_stopień'!$P$9:$P$752,"CKZ Mosina")</f>
        <v>0</v>
      </c>
      <c r="AT10" s="237">
        <f>SUMIFS('3_stopień'!$K$9:$K$752,'3_stopień'!$H$9:$H$752,D10,'3_stopień'!$P$9:$P$752,"CKZ Mosina")</f>
        <v>0</v>
      </c>
      <c r="AU10" s="16">
        <f>SUMIFS('3_stopień'!$J$9:$J$752,'3_stopień'!$H$9:$H$752,D10,'3_stopień'!$P$9:$P$752,"Akademia Rzemiosła")</f>
        <v>0</v>
      </c>
      <c r="AV10" s="237">
        <f>SUMIFS('3_stopień'!$K$9:$K$752,'3_stopień'!$H$9:$H$752,D10,'3_stopień'!$P$9:$P$752,"Akademia Rzemiosła")</f>
        <v>0</v>
      </c>
      <c r="AW10" s="16">
        <f>SUMIFS('3_stopień'!$J$9:$J$752,'3_stopień'!$H$9:$H$752,D10,'3_stopień'!$P$9:$P$752,"CKZ Opole")</f>
        <v>0</v>
      </c>
      <c r="AX10" s="237">
        <f>SUMIFS('3_stopień'!$K$9:$K$752,'3_stopień'!$H$9:$H$752,D10,'3_stopień'!$P$9:$P$752,"CKZ Opole")</f>
        <v>0</v>
      </c>
      <c r="AY10" s="16">
        <f>SUMIFS('3_stopień'!$J$9:$J$752,'3_stopień'!$H$9:$H$752,D10,'3_stopień'!$P$9:$P$752,"CKZ Wrocław")</f>
        <v>0</v>
      </c>
      <c r="AZ10" s="237">
        <f>SUMIFS('3_stopień'!$K$9:$K$752,'3_stopień'!$H$9:$H$752,D10,'3_stopień'!$P$9:$P$752,"CKZ Wrocław")</f>
        <v>0</v>
      </c>
      <c r="BA10" s="16">
        <f>SUMIFS('3_stopień'!$J$9:$J$752,'3_stopień'!$H$9:$H$752,D10,'3_stopień'!$P$9:$P$752,"Brzeg Dolny")</f>
        <v>0</v>
      </c>
      <c r="BB10" s="237">
        <f>SUMIFS('3_stopień'!$K$9:$K$752,'3_stopień'!$H$9:$H$752,D10,'3_stopień'!$P$9:$P$752,"Brzeg Dolny")</f>
        <v>0</v>
      </c>
      <c r="BC10" s="16">
        <f>SUMIFS('3_stopień'!$J$9:$J$752,'3_stopień'!$H$9:$H$752,D10,'3_stopień'!$P$9:$P$752,"CKZ Dębica")</f>
        <v>0</v>
      </c>
      <c r="BD10" s="237">
        <f>SUMIFS('3_stopień'!$K$9:$K$752,'3_stopień'!$H$9:$H$752,D10,'3_stopień'!$P$9:$P$752,"CKZ Dębica")</f>
        <v>0</v>
      </c>
      <c r="BE10" s="16">
        <f>SUMIFS('3_stopień'!$J$9:$J$752,'3_stopień'!$H$9:$H$752,D10,'3_stopień'!$P$9:$P$752,"CKZ Gliwice")</f>
        <v>0</v>
      </c>
      <c r="BF10" s="237">
        <f>SUMIFS('3_stopień'!$K$9:$K$752,'3_stopień'!$H$9:$H$752,D10,'3_stopień'!$P$9:$P$752,"CKZ Gliwice")</f>
        <v>0</v>
      </c>
      <c r="BG10" s="16">
        <f>SUMIFS('3_stopień'!$J$9:$J$752,'3_stopień'!$H$9:$H$752,D10,'3_stopień'!$P$9:$P$752,"CKZ Gniezno")</f>
        <v>0</v>
      </c>
      <c r="BH10" s="237">
        <f>SUMIFS('3_stopień'!$K$9:$K$752,'3_stopień'!$H$9:$H$752,D10,'3_stopień'!$P$9:$P$752,"CKZ Gniezno")</f>
        <v>0</v>
      </c>
      <c r="BI10" s="157">
        <f>SUMIFS('3_stopień'!$J$9:$J$752,'3_stopień'!$H$9:$H$752,D10,'3_stopień'!$P$9:$P$752,"konsultacje szkoła")</f>
        <v>0</v>
      </c>
      <c r="BJ10" s="361">
        <f t="shared" si="0"/>
        <v>1</v>
      </c>
      <c r="BK10" s="216">
        <f t="shared" si="1"/>
        <v>0</v>
      </c>
    </row>
    <row r="11" spans="1:63" hidden="1">
      <c r="B11" s="17" t="s">
        <v>487</v>
      </c>
      <c r="C11" s="18">
        <v>713303</v>
      </c>
      <c r="D11" s="18" t="s">
        <v>566</v>
      </c>
      <c r="E11" s="17" t="s">
        <v>565</v>
      </c>
      <c r="F11" s="157">
        <f>SUMIF('3_stopień'!H$9:H$752,"BUD.05.",'3_stopień'!J$9:J$752)</f>
        <v>0</v>
      </c>
      <c r="G11" s="16">
        <f>SUMIFS('3_stopień'!$J$9:$J$752,'3_stopień'!$H$9:$H$752,D11,'3_stopień'!$P$9:$P$752,"CKZ Bielawa")</f>
        <v>0</v>
      </c>
      <c r="H11" s="16">
        <f>SUMIFS('3_stopień'!$K$9:$K$752,'3_stopień'!$H$9:$H$752,E11,'3_stopień'!$P$9:$P$752,"CKZ Bielawa")</f>
        <v>0</v>
      </c>
      <c r="I11" s="16">
        <f>SUMIFS('3_stopień'!$J$9:$J$752,'3_stopień'!$H$9:$H$752,D11,'3_stopień'!$P$9:$P$752,"GCKZ Głogów")</f>
        <v>0</v>
      </c>
      <c r="J11" s="237">
        <f>SUMIFS('3_stopień'!$K$9:$K$752,'3_stopień'!$H$9:$H$752,D11,'3_stopień'!$P$9:$P$752,"GCKZ Głogów")</f>
        <v>0</v>
      </c>
      <c r="K11" s="16">
        <f>SUMIFS('3_stopień'!$J$9:$J$752,'3_stopień'!$H$9:$H$752,D11,'3_stopień'!$P$9:$P$752,"TOYOTA")</f>
        <v>0</v>
      </c>
      <c r="L11" s="237">
        <f>SUMIFS('3_stopień'!$K$9:$K$752,'3_stopień'!$H$9:$H$752,D11,'3_stopień'!$P$9:$P$752,"TOYOTA")</f>
        <v>0</v>
      </c>
      <c r="M11" s="16">
        <f>SUMIFS('3_stopień'!$J$9:$J$752,'3_stopień'!$H$9:$H$752,D11,'3_stopień'!$P$9:$P$752,"JCKZ Jelenia Góra")</f>
        <v>0</v>
      </c>
      <c r="N11" s="237">
        <f>SUMIFS('3_stopień'!$K$9:$K$752,'3_stopień'!$H$9:$H$752,D11,'3_stopień'!$P$9:$P$752,"JCKZ Jelenia Góra")</f>
        <v>0</v>
      </c>
      <c r="O11" s="16">
        <f>SUMIFS('3_stopień'!$J$9:$J$752,'3_stopień'!$H$9:$H$752,D11,'3_stopień'!$P$9:$P$752,"CKZ Kłodzko")</f>
        <v>0</v>
      </c>
      <c r="P11" s="237">
        <f>SUMIFS('3_stopień'!$K$9:$K$752,'3_stopień'!$H$9:$H$752,D11,'3_stopień'!$P$9:$P$752,"CKZ Kłodzko")</f>
        <v>0</v>
      </c>
      <c r="Q11" s="16">
        <f>SUMIFS('3_stopień'!$J$9:$J$752,'3_stopień'!$H$9:$H$752,D11,'3_stopień'!$P$9:$P$752,"CKZ Legnica")</f>
        <v>0</v>
      </c>
      <c r="R11" s="237">
        <f>SUMIFS('3_stopień'!$K$9:$K$752,'3_stopień'!$H$9:$H$752,D11,'3_stopień'!$P$9:$P$752,"CKZ Legnica")</f>
        <v>0</v>
      </c>
      <c r="S11" s="16">
        <f>SUMIFS('3_stopień'!$J$9:$J$752,'3_stopień'!$H$9:$H$752,D11,'3_stopień'!$P$9:$P$752,"CKZ Oleśnica")</f>
        <v>0</v>
      </c>
      <c r="T11" s="237">
        <f>SUMIFS('3_stopień'!$K$9:$K$752,'3_stopień'!$H$9:$H$752,D11,'3_stopień'!$P$9:$P$752,"CKZ Oleśnica")</f>
        <v>0</v>
      </c>
      <c r="U11" s="16">
        <f>SUMIFS('3_stopień'!$J$9:$J$752,'3_stopień'!$H$9:$H$752,D11,'3_stopień'!$P$9:$P$752,"CKZ Świdnica")</f>
        <v>0</v>
      </c>
      <c r="V11" s="237">
        <f>SUMIFS('3_stopień'!$K$9:$K$752,'3_stopień'!$H$9:$H$752,D11,'3_stopień'!$P$9:$P$752,"CKZ Świdnica")</f>
        <v>0</v>
      </c>
      <c r="W11" s="16">
        <f>SUMIFS('3_stopień'!$J$9:$J$752,'3_stopień'!$H$9:$H$752,D11,'3_stopień'!$P$9:$P$752,"CKZ Wołów")</f>
        <v>0</v>
      </c>
      <c r="X11" s="237">
        <f>SUMIFS('3_stopień'!$K$9:$K$752,'3_stopień'!$H$9:$H$752,D11,'3_stopień'!$P$9:$P$752,"CKZ Wołów")</f>
        <v>0</v>
      </c>
      <c r="Y11" s="16">
        <f>SUMIFS('3_stopień'!$J$9:$J$752,'3_stopień'!$H$9:$H$752,D11,'3_stopień'!$P$9:$P$752,"CKZ Ziębice")</f>
        <v>0</v>
      </c>
      <c r="Z11" s="237">
        <f>SUMIFS('3_stopień'!$K$9:$K$752,'3_stopień'!$H$9:$H$752,D11,'3_stopień'!$P$9:$P$752,"CKZ Ziębice")</f>
        <v>0</v>
      </c>
      <c r="AA11" s="16">
        <f>SUMIFS('3_stopień'!$J$9:$J$752,'3_stopień'!$H$9:$H$752,D11,'3_stopień'!$P$9:$P$752,"CKZ Dobrodzień")</f>
        <v>0</v>
      </c>
      <c r="AB11" s="237">
        <f>SUMIFS('3_stopień'!$K$9:$K$752,'3_stopień'!$H$9:$H$752,D11,'3_stopień'!$P$9:$P$752,"CKZ Dobrodzień")</f>
        <v>0</v>
      </c>
      <c r="AC11" s="16">
        <f>SUMIFS('3_stopień'!$J$9:$J$752,'3_stopień'!$H$9:$H$752,D11,'3_stopień'!$P$9:$P$752,"CKZ Głubczyce")</f>
        <v>0</v>
      </c>
      <c r="AD11" s="237">
        <f>SUMIFS('3_stopień'!$K$9:$K$752,'3_stopień'!$H$9:$H$752,D11,'3_stopień'!$P$9:$P$752,"CKZ Głubczyce")</f>
        <v>0</v>
      </c>
      <c r="AE11" s="16">
        <f>SUMIFS('3_stopień'!$J$9:$J$752,'3_stopień'!$H$9:$H$752,D11,'3_stopień'!$P$9:$P$752,"CKZ Kędzierzyn Koźle")</f>
        <v>0</v>
      </c>
      <c r="AF11" s="237">
        <f>SUMIFS('3_stopień'!$K$9:$K$752,'3_stopień'!$H$9:$H$752,D11,'3_stopień'!$P$9:$P$752,"CKZ Kędzierzyn Koźle")</f>
        <v>0</v>
      </c>
      <c r="AG11" s="16">
        <f>SUMIFS('3_stopień'!$J$9:$J$752,'3_stopień'!$H$9:$H$752,D11,'3_stopień'!$P$9:$P$752,"ZSET Rakowice")</f>
        <v>0</v>
      </c>
      <c r="AH11" s="237">
        <f>SUMIFS('3_stopień'!$K$9:$K$752,'3_stopień'!$H$9:$H$752,D11,'3_stopień'!$P$9:$P$752,"ZSET Rakowice")</f>
        <v>0</v>
      </c>
      <c r="AI11" s="16">
        <f>SUMIFS('3_stopień'!$J$9:$J$752,'3_stopień'!$H$9:$H$752,D11,'3_stopień'!$P$9:$P$752,"CKZ Krotoszyn")</f>
        <v>0</v>
      </c>
      <c r="AJ11" s="237">
        <f>SUMIFS('3_stopień'!$K$9:$K$752,'3_stopień'!$H$9:$H$752,D11,'3_stopień'!$P$9:$P$752,"CKZ Krotoszyn")</f>
        <v>0</v>
      </c>
      <c r="AK11" s="16">
        <f>SUMIFS('3_stopień'!$J$9:$J$752,'3_stopień'!$H$9:$H$752,D11,'3_stopień'!$P$9:$P$752,"CKZ Olkusz")</f>
        <v>0</v>
      </c>
      <c r="AL11" s="237">
        <f>SUMIFS('3_stopień'!$K$9:$K$752,'3_stopień'!$H$9:$H$752,D11,'3_stopień'!$P$9:$P$752,"CKZ Olkusz")</f>
        <v>0</v>
      </c>
      <c r="AM11" s="16">
        <f>SUMIFS('3_stopień'!$J$9:$J$752,'3_stopień'!$H$9:$H$752,D11,'3_stopień'!$P$9:$P$752,"CKZ Wschowa")</f>
        <v>0</v>
      </c>
      <c r="AN11" s="225">
        <f>SUMIFS('3_stopień'!$K$9:$K$752,'3_stopień'!$H$9:$H$752,D11,'3_stopień'!$P$9:$P$752,"CKZ Wschowa")</f>
        <v>0</v>
      </c>
      <c r="AO11" s="16">
        <f>SUMIFS('3_stopień'!$J$9:$J$752,'3_stopień'!$H$9:$H$752,D11,'3_stopień'!$P$9:$P$752,"CKZ Zielona Góra")</f>
        <v>0</v>
      </c>
      <c r="AP11" s="206">
        <f>SUMIFS('3_stopień'!$K$9:$K$752,'3_stopień'!$H$9:$H$752,D11,'3_stopień'!$P$9:$P$752,"CKZ Zielona Góra")</f>
        <v>0</v>
      </c>
      <c r="AQ11" s="16">
        <f>SUMIFS('3_stopień'!$J$9:$J$752,'3_stopień'!$H$9:$H$752,D11,'3_stopień'!$P$9:$P$752,"Rzemieślnicza Wałbrzych")</f>
        <v>0</v>
      </c>
      <c r="AR11" s="237">
        <f>SUMIFS('3_stopień'!$K$9:$K$752,'3_stopień'!$H$9:$H$752,D11,'3_stopień'!$P$9:$P$752,"Rzemieślnicza Wałbrzych")</f>
        <v>0</v>
      </c>
      <c r="AS11" s="16">
        <f>SUMIFS('3_stopień'!$J$9:$J$752,'3_stopień'!$H$9:$H$752,D11,'3_stopień'!$P$9:$P$752,"CKZ Mosina")</f>
        <v>0</v>
      </c>
      <c r="AT11" s="237">
        <f>SUMIFS('3_stopień'!$K$9:$K$752,'3_stopień'!$H$9:$H$752,D11,'3_stopień'!$P$9:$P$752,"CKZ Mosina")</f>
        <v>0</v>
      </c>
      <c r="AU11" s="16">
        <f>SUMIFS('3_stopień'!$J$9:$J$752,'3_stopień'!$H$9:$H$752,D11,'3_stopień'!$P$9:$P$752,"Collegium Witelona")</f>
        <v>0</v>
      </c>
      <c r="AV11" s="237">
        <f>SUMIFS('3_stopień'!$K$9:$K$752,'3_stopień'!$H$9:$H$752,D11,'3_stopień'!$P$9:$P$752,"Collegium Witelona")</f>
        <v>0</v>
      </c>
      <c r="AW11" s="16">
        <f>SUMIFS('3_stopień'!$J$9:$J$752,'3_stopień'!$H$9:$H$752,D11,'3_stopień'!$P$9:$P$752,"CKZ Opole")</f>
        <v>0</v>
      </c>
      <c r="AX11" s="237">
        <f>SUMIFS('3_stopień'!$K$9:$K$752,'3_stopień'!$H$9:$H$752,D11,'3_stopień'!$P$9:$P$752,"CKZ Opole")</f>
        <v>0</v>
      </c>
      <c r="AY11" s="16">
        <f>SUMIFS('3_stopień'!$J$9:$J$752,'3_stopień'!$H$9:$H$752,D11,'3_stopień'!$P$9:$P$752,"CKZ Wrocław")</f>
        <v>0</v>
      </c>
      <c r="AZ11" s="237">
        <f>SUMIFS('3_stopień'!$K$9:$K$752,'3_stopień'!$H$9:$H$752,D11,'3_stopień'!$P$9:$P$752,"CKZ Wrocław")</f>
        <v>0</v>
      </c>
      <c r="BA11" s="16">
        <f>SUMIFS('3_stopień'!$J$9:$J$752,'3_stopień'!$H$9:$H$752,D11,'3_stopień'!$P$9:$P$752,"Brzeg Dolny")</f>
        <v>0</v>
      </c>
      <c r="BB11" s="237">
        <f>SUMIFS('3_stopień'!$K$9:$K$752,'3_stopień'!$H$9:$H$752,D11,'3_stopień'!$P$9:$P$752,"Brzeg Dolny")</f>
        <v>0</v>
      </c>
      <c r="BC11" s="16">
        <f>SUMIFS('3_stopień'!$J$9:$J$752,'3_stopień'!$H$9:$H$752,D11,'3_stopień'!$P$9:$P$752,"CKZ Dębica")</f>
        <v>0</v>
      </c>
      <c r="BD11" s="237">
        <f>SUMIFS('3_stopień'!$K$9:$K$752,'3_stopień'!$H$9:$H$752,D11,'3_stopień'!$P$9:$P$752,"CKZ Dębica")</f>
        <v>0</v>
      </c>
      <c r="BE11" s="16">
        <f>SUMIFS('3_stopień'!$J$9:$J$752,'3_stopień'!$H$9:$H$752,D11,'3_stopień'!$P$9:$P$752,"CKZ Gliwice")</f>
        <v>0</v>
      </c>
      <c r="BF11" s="237">
        <f>SUMIFS('3_stopień'!$K$9:$K$752,'3_stopień'!$H$9:$H$752,D11,'3_stopień'!$P$9:$P$752,"CKZ Gliwice")</f>
        <v>0</v>
      </c>
      <c r="BG11" s="16">
        <f>SUMIFS('3_stopień'!$J$9:$J$752,'3_stopień'!$H$9:$H$752,D11,'3_stopień'!$P$9:$P$752,"CKZ Gniezno")</f>
        <v>0</v>
      </c>
      <c r="BH11" s="237">
        <f>SUMIFS('3_stopień'!$K$9:$K$752,'3_stopień'!$H$9:$H$752,D11,'3_stopień'!$P$9:$P$752,"CKZ Gniezno")</f>
        <v>0</v>
      </c>
      <c r="BI11" s="157">
        <f>SUMIFS('3_stopień'!$J$9:$J$752,'3_stopień'!$H$9:$H$752,D11,'3_stopień'!$P$9:$P$752,"konsultacje szkoła")</f>
        <v>0</v>
      </c>
      <c r="BJ11" s="361">
        <f t="shared" si="0"/>
        <v>0</v>
      </c>
      <c r="BK11" s="216">
        <f t="shared" si="1"/>
        <v>0</v>
      </c>
    </row>
    <row r="12" spans="1:63" hidden="1">
      <c r="B12" s="17" t="s">
        <v>488</v>
      </c>
      <c r="C12" s="18">
        <v>712401</v>
      </c>
      <c r="D12" s="18" t="s">
        <v>568</v>
      </c>
      <c r="E12" s="17" t="s">
        <v>567</v>
      </c>
      <c r="F12" s="157">
        <f>SUMIF('3_stopień'!H$9:H$752,"BUD.06.",'3_stopień'!J$9:J$752)</f>
        <v>0</v>
      </c>
      <c r="G12" s="16">
        <f>SUMIFS('3_stopień'!$J$9:$J$752,'3_stopień'!$H$9:$H$752,D12,'3_stopień'!$P$9:$P$752,"CKZ Bielawa")</f>
        <v>0</v>
      </c>
      <c r="H12" s="16">
        <f>SUMIFS('3_stopień'!$K$9:$K$752,'3_stopień'!$H$9:$H$752,E12,'3_stopień'!$P$9:$P$752,"CKZ Bielawa")</f>
        <v>0</v>
      </c>
      <c r="I12" s="16">
        <f>SUMIFS('3_stopień'!$J$9:$J$752,'3_stopień'!$H$9:$H$752,D12,'3_stopień'!$P$9:$P$752,"GCKZ Głogów")</f>
        <v>0</v>
      </c>
      <c r="J12" s="237">
        <f>SUMIFS('3_stopień'!$K$9:$K$752,'3_stopień'!$H$9:$H$752,D12,'3_stopień'!$P$9:$P$752,"GCKZ Głogów")</f>
        <v>0</v>
      </c>
      <c r="K12" s="16">
        <f>SUMIFS('3_stopień'!$J$9:$J$752,'3_stopień'!$H$9:$H$752,D12,'3_stopień'!$P$9:$P$752,"TOYOTA")</f>
        <v>0</v>
      </c>
      <c r="L12" s="237">
        <f>SUMIFS('3_stopień'!$K$9:$K$752,'3_stopień'!$H$9:$H$752,D12,'3_stopień'!$P$9:$P$752,"TOYOTA")</f>
        <v>0</v>
      </c>
      <c r="M12" s="16">
        <f>SUMIFS('3_stopień'!$J$9:$J$752,'3_stopień'!$H$9:$H$752,D12,'3_stopień'!$P$9:$P$752,"JCKZ Jelenia Góra")</f>
        <v>0</v>
      </c>
      <c r="N12" s="237">
        <f>SUMIFS('3_stopień'!$K$9:$K$752,'3_stopień'!$H$9:$H$752,D12,'3_stopień'!$P$9:$P$752,"JCKZ Jelenia Góra")</f>
        <v>0</v>
      </c>
      <c r="O12" s="16">
        <f>SUMIFS('3_stopień'!$J$9:$J$752,'3_stopień'!$H$9:$H$752,D12,'3_stopień'!$P$9:$P$752,"CKZ Kłodzko")</f>
        <v>0</v>
      </c>
      <c r="P12" s="237">
        <f>SUMIFS('3_stopień'!$K$9:$K$752,'3_stopień'!$H$9:$H$752,D12,'3_stopień'!$P$9:$P$752,"CKZ Kłodzko")</f>
        <v>0</v>
      </c>
      <c r="Q12" s="16">
        <f>SUMIFS('3_stopień'!$J$9:$J$752,'3_stopień'!$H$9:$H$752,D12,'3_stopień'!$P$9:$P$752,"CKZ Legnica")</f>
        <v>0</v>
      </c>
      <c r="R12" s="237">
        <f>SUMIFS('3_stopień'!$K$9:$K$752,'3_stopień'!$H$9:$H$752,D12,'3_stopień'!$P$9:$P$752,"CKZ Legnica")</f>
        <v>0</v>
      </c>
      <c r="S12" s="16">
        <f>SUMIFS('3_stopień'!$J$9:$J$752,'3_stopień'!$H$9:$H$752,D12,'3_stopień'!$P$9:$P$752,"CKZ Oleśnica")</f>
        <v>0</v>
      </c>
      <c r="T12" s="237">
        <f>SUMIFS('3_stopień'!$K$9:$K$752,'3_stopień'!$H$9:$H$752,D12,'3_stopień'!$P$9:$P$752,"CKZ Oleśnica")</f>
        <v>0</v>
      </c>
      <c r="U12" s="16">
        <f>SUMIFS('3_stopień'!$J$9:$J$752,'3_stopień'!$H$9:$H$752,D12,'3_stopień'!$P$9:$P$752,"CKZ Świdnica")</f>
        <v>0</v>
      </c>
      <c r="V12" s="237">
        <f>SUMIFS('3_stopień'!$K$9:$K$752,'3_stopień'!$H$9:$H$752,D12,'3_stopień'!$P$9:$P$752,"CKZ Świdnica")</f>
        <v>0</v>
      </c>
      <c r="W12" s="16">
        <f>SUMIFS('3_stopień'!$J$9:$J$752,'3_stopień'!$H$9:$H$752,D12,'3_stopień'!$P$9:$P$752,"CKZ Wołów")</f>
        <v>0</v>
      </c>
      <c r="X12" s="237">
        <f>SUMIFS('3_stopień'!$K$9:$K$752,'3_stopień'!$H$9:$H$752,D12,'3_stopień'!$P$9:$P$752,"CKZ Wołów")</f>
        <v>0</v>
      </c>
      <c r="Y12" s="16">
        <f>SUMIFS('3_stopień'!$J$9:$J$752,'3_stopień'!$H$9:$H$752,D12,'3_stopień'!$P$9:$P$752,"CKZ Ziębice")</f>
        <v>0</v>
      </c>
      <c r="Z12" s="237">
        <f>SUMIFS('3_stopień'!$K$9:$K$752,'3_stopień'!$H$9:$H$752,D12,'3_stopień'!$P$9:$P$752,"CKZ Ziębice")</f>
        <v>0</v>
      </c>
      <c r="AA12" s="16">
        <f>SUMIFS('3_stopień'!$J$9:$J$752,'3_stopień'!$H$9:$H$752,D12,'3_stopień'!$P$9:$P$752,"CKZ Dobrodzień")</f>
        <v>0</v>
      </c>
      <c r="AB12" s="237">
        <f>SUMIFS('3_stopień'!$K$9:$K$752,'3_stopień'!$H$9:$H$752,D12,'3_stopień'!$P$9:$P$752,"CKZ Dobrodzień")</f>
        <v>0</v>
      </c>
      <c r="AC12" s="16">
        <f>SUMIFS('3_stopień'!$J$9:$J$752,'3_stopień'!$H$9:$H$752,D12,'3_stopień'!$P$9:$P$752,"CKZ Głubczyce")</f>
        <v>0</v>
      </c>
      <c r="AD12" s="237">
        <f>SUMIFS('3_stopień'!$K$9:$K$752,'3_stopień'!$H$9:$H$752,D12,'3_stopień'!$P$9:$P$752,"CKZ Głubczyce")</f>
        <v>0</v>
      </c>
      <c r="AE12" s="16">
        <f>SUMIFS('3_stopień'!$J$9:$J$752,'3_stopień'!$H$9:$H$752,D12,'3_stopień'!$P$9:$P$752,"CKZ Kędzierzyn Koźle")</f>
        <v>0</v>
      </c>
      <c r="AF12" s="237">
        <f>SUMIFS('3_stopień'!$K$9:$K$752,'3_stopień'!$H$9:$H$752,D12,'3_stopień'!$P$9:$P$752,"CKZ Kędzierzyn Koźle")</f>
        <v>0</v>
      </c>
      <c r="AG12" s="16">
        <f>SUMIFS('3_stopień'!$J$9:$J$752,'3_stopień'!$H$9:$H$752,D12,'3_stopień'!$P$9:$P$752,"ZSET Rakowice")</f>
        <v>0</v>
      </c>
      <c r="AH12" s="237">
        <f>SUMIFS('3_stopień'!$K$9:$K$752,'3_stopień'!$H$9:$H$752,D12,'3_stopień'!$P$9:$P$752,"ZSET Rakowice")</f>
        <v>0</v>
      </c>
      <c r="AI12" s="16">
        <f>SUMIFS('3_stopień'!$J$9:$J$752,'3_stopień'!$H$9:$H$752,D12,'3_stopień'!$P$9:$P$752,"CKZ Krotoszyn")</f>
        <v>0</v>
      </c>
      <c r="AJ12" s="237">
        <f>SUMIFS('3_stopień'!$K$9:$K$752,'3_stopień'!$H$9:$H$752,D12,'3_stopień'!$P$9:$P$752,"CKZ Krotoszyn")</f>
        <v>0</v>
      </c>
      <c r="AK12" s="16">
        <f>SUMIFS('3_stopień'!$J$9:$J$752,'3_stopień'!$H$9:$H$752,D12,'3_stopień'!$P$9:$P$752,"CKZ Olkusz")</f>
        <v>0</v>
      </c>
      <c r="AL12" s="237">
        <f>SUMIFS('3_stopień'!$K$9:$K$752,'3_stopień'!$H$9:$H$752,D12,'3_stopień'!$P$9:$P$752,"CKZ Olkusz")</f>
        <v>0</v>
      </c>
      <c r="AM12" s="16">
        <f>SUMIFS('3_stopień'!$J$9:$J$752,'3_stopień'!$H$9:$H$752,D12,'3_stopień'!$P$9:$P$752,"CKZ Wschowa")</f>
        <v>0</v>
      </c>
      <c r="AN12" s="225">
        <f>SUMIFS('3_stopień'!$K$9:$K$752,'3_stopień'!$H$9:$H$752,D12,'3_stopień'!$P$9:$P$752,"CKZ Wschowa")</f>
        <v>0</v>
      </c>
      <c r="AO12" s="16">
        <f>SUMIFS('3_stopień'!$J$9:$J$752,'3_stopień'!$H$9:$H$752,D12,'3_stopień'!$P$9:$P$752,"CKZ Zielona Góra")</f>
        <v>0</v>
      </c>
      <c r="AP12" s="206">
        <f>SUMIFS('3_stopień'!$K$9:$K$752,'3_stopień'!$H$9:$H$752,D12,'3_stopień'!$P$9:$P$752,"CKZ Zielona Góra")</f>
        <v>0</v>
      </c>
      <c r="AQ12" s="16">
        <f>SUMIFS('3_stopień'!$J$9:$J$752,'3_stopień'!$H$9:$H$752,D12,'3_stopień'!$P$9:$P$752,"Rzemieślnicza Wałbrzych")</f>
        <v>0</v>
      </c>
      <c r="AR12" s="237">
        <f>SUMIFS('3_stopień'!$K$9:$K$752,'3_stopień'!$H$9:$H$752,D12,'3_stopień'!$P$9:$P$752,"Rzemieślnicza Wałbrzych")</f>
        <v>0</v>
      </c>
      <c r="AS12" s="16">
        <f>SUMIFS('3_stopień'!$J$9:$J$752,'3_stopień'!$H$9:$H$752,D12,'3_stopień'!$P$9:$P$752,"CKZ Mosina")</f>
        <v>0</v>
      </c>
      <c r="AT12" s="237">
        <f>SUMIFS('3_stopień'!$K$9:$K$752,'3_stopień'!$H$9:$H$752,D12,'3_stopień'!$P$9:$P$752,"CKZ Mosina")</f>
        <v>0</v>
      </c>
      <c r="AU12" s="16">
        <f>SUMIFS('3_stopień'!$J$9:$J$752,'3_stopień'!$H$9:$H$752,D12,'3_stopień'!$P$9:$P$752,"Collegium Witelona")</f>
        <v>0</v>
      </c>
      <c r="AV12" s="237">
        <f>SUMIFS('3_stopień'!$K$9:$K$752,'3_stopień'!$H$9:$H$752,D12,'3_stopień'!$P$9:$P$752,"Collegium Witelona")</f>
        <v>0</v>
      </c>
      <c r="AW12" s="16">
        <f>SUMIFS('3_stopień'!$J$9:$J$752,'3_stopień'!$H$9:$H$752,D12,'3_stopień'!$P$9:$P$752,"CKZ Opole")</f>
        <v>0</v>
      </c>
      <c r="AX12" s="237">
        <f>SUMIFS('3_stopień'!$K$9:$K$752,'3_stopień'!$H$9:$H$752,D12,'3_stopień'!$P$9:$P$752,"CKZ Opole")</f>
        <v>0</v>
      </c>
      <c r="AY12" s="16">
        <f>SUMIFS('3_stopień'!$J$9:$J$752,'3_stopień'!$H$9:$H$752,D12,'3_stopień'!$P$9:$P$752,"CKZ Wrocław")</f>
        <v>0</v>
      </c>
      <c r="AZ12" s="237">
        <f>SUMIFS('3_stopień'!$K$9:$K$752,'3_stopień'!$H$9:$H$752,D12,'3_stopień'!$P$9:$P$752,"CKZ Wrocław")</f>
        <v>0</v>
      </c>
      <c r="BA12" s="16">
        <f>SUMIFS('3_stopień'!$J$9:$J$752,'3_stopień'!$H$9:$H$752,D12,'3_stopień'!$P$9:$P$752,"Brzeg Dolny")</f>
        <v>0</v>
      </c>
      <c r="BB12" s="237">
        <f>SUMIFS('3_stopień'!$K$9:$K$752,'3_stopień'!$H$9:$H$752,D12,'3_stopień'!$P$9:$P$752,"Brzeg Dolny")</f>
        <v>0</v>
      </c>
      <c r="BC12" s="16">
        <f>SUMIFS('3_stopień'!$J$9:$J$752,'3_stopień'!$H$9:$H$752,D12,'3_stopień'!$P$9:$P$752,"CKZ Dębica")</f>
        <v>0</v>
      </c>
      <c r="BD12" s="237">
        <f>SUMIFS('3_stopień'!$K$9:$K$752,'3_stopień'!$H$9:$H$752,D12,'3_stopień'!$P$9:$P$752,"CKZ Dębica")</f>
        <v>0</v>
      </c>
      <c r="BE12" s="16">
        <f>SUMIFS('3_stopień'!$J$9:$J$752,'3_stopień'!$H$9:$H$752,D12,'3_stopień'!$P$9:$P$752,"CKZ Gliwice")</f>
        <v>0</v>
      </c>
      <c r="BF12" s="237">
        <f>SUMIFS('3_stopień'!$K$9:$K$752,'3_stopień'!$H$9:$H$752,D12,'3_stopień'!$P$9:$P$752,"CKZ Gliwice")</f>
        <v>0</v>
      </c>
      <c r="BG12" s="16">
        <f>SUMIFS('3_stopień'!$J$9:$J$752,'3_stopień'!$H$9:$H$752,D12,'3_stopień'!$P$9:$P$752,"CKZ Gniezno")</f>
        <v>0</v>
      </c>
      <c r="BH12" s="237">
        <f>SUMIFS('3_stopień'!$K$9:$K$752,'3_stopień'!$H$9:$H$752,D12,'3_stopień'!$P$9:$P$752,"CKZ Gniezno")</f>
        <v>0</v>
      </c>
      <c r="BI12" s="157">
        <f>SUMIFS('3_stopień'!$J$9:$J$752,'3_stopień'!$H$9:$H$752,D12,'3_stopień'!$P$9:$P$752,"konsultacje szkoła")</f>
        <v>0</v>
      </c>
      <c r="BJ12" s="361">
        <f t="shared" si="0"/>
        <v>0</v>
      </c>
      <c r="BK12" s="216">
        <f t="shared" si="1"/>
        <v>0</v>
      </c>
    </row>
    <row r="13" spans="1:63" ht="16.5" hidden="1" customHeight="1">
      <c r="B13" s="17" t="s">
        <v>489</v>
      </c>
      <c r="C13" s="18">
        <v>712403</v>
      </c>
      <c r="D13" s="18" t="s">
        <v>570</v>
      </c>
      <c r="E13" s="17" t="s">
        <v>569</v>
      </c>
      <c r="F13" s="157">
        <f>SUMIF('3_stopień'!H$9:H$752,"BUD.07.",'3_stopień'!J$9:J$752)</f>
        <v>0</v>
      </c>
      <c r="G13" s="16">
        <f>SUMIFS('3_stopień'!$J$9:$J$752,'3_stopień'!$H$9:$H$752,D13,'3_stopień'!$P$9:$P$752,"CKZ Bielawa")</f>
        <v>0</v>
      </c>
      <c r="H13" s="16">
        <f>SUMIFS('3_stopień'!$K$9:$K$752,'3_stopień'!$H$9:$H$752,E13,'3_stopień'!$P$9:$P$752,"CKZ Bielawa")</f>
        <v>0</v>
      </c>
      <c r="I13" s="16">
        <f>SUMIFS('3_stopień'!$J$9:$J$752,'3_stopień'!$H$9:$H$752,D13,'3_stopień'!$P$9:$P$752,"GCKZ Głogów")</f>
        <v>0</v>
      </c>
      <c r="J13" s="237">
        <f>SUMIFS('3_stopień'!$K$9:$K$752,'3_stopień'!$H$9:$H$752,D13,'3_stopień'!$P$9:$P$752,"GCKZ Głogów")</f>
        <v>0</v>
      </c>
      <c r="K13" s="16">
        <f>SUMIFS('3_stopień'!$J$9:$J$752,'3_stopień'!$H$9:$H$752,D13,'3_stopień'!$P$9:$P$752,"TOYOTA")</f>
        <v>0</v>
      </c>
      <c r="L13" s="237">
        <f>SUMIFS('3_stopień'!$K$9:$K$752,'3_stopień'!$H$9:$H$752,D13,'3_stopień'!$P$9:$P$752,"TOYOTA")</f>
        <v>0</v>
      </c>
      <c r="M13" s="16">
        <f>SUMIFS('3_stopień'!$J$9:$J$752,'3_stopień'!$H$9:$H$752,D13,'3_stopień'!$P$9:$P$752,"JCKZ Jelenia Góra")</f>
        <v>0</v>
      </c>
      <c r="N13" s="237">
        <f>SUMIFS('3_stopień'!$K$9:$K$752,'3_stopień'!$H$9:$H$752,D13,'3_stopień'!$P$9:$P$752,"JCKZ Jelenia Góra")</f>
        <v>0</v>
      </c>
      <c r="O13" s="16">
        <f>SUMIFS('3_stopień'!$J$9:$J$752,'3_stopień'!$H$9:$H$752,D13,'3_stopień'!$P$9:$P$752,"CKZ Kłodzko")</f>
        <v>0</v>
      </c>
      <c r="P13" s="237">
        <f>SUMIFS('3_stopień'!$K$9:$K$752,'3_stopień'!$H$9:$H$752,D13,'3_stopień'!$P$9:$P$752,"CKZ Kłodzko")</f>
        <v>0</v>
      </c>
      <c r="Q13" s="16">
        <f>SUMIFS('3_stopień'!$J$9:$J$752,'3_stopień'!$H$9:$H$752,D13,'3_stopień'!$P$9:$P$752,"CKZ Legnica")</f>
        <v>0</v>
      </c>
      <c r="R13" s="237">
        <f>SUMIFS('3_stopień'!$K$9:$K$752,'3_stopień'!$H$9:$H$752,D13,'3_stopień'!$P$9:$P$752,"CKZ Legnica")</f>
        <v>0</v>
      </c>
      <c r="S13" s="16">
        <f>SUMIFS('3_stopień'!$J$9:$J$752,'3_stopień'!$H$9:$H$752,D13,'3_stopień'!$P$9:$P$752,"CKZ Oleśnica")</f>
        <v>0</v>
      </c>
      <c r="T13" s="237">
        <f>SUMIFS('3_stopień'!$K$9:$K$752,'3_stopień'!$H$9:$H$752,D13,'3_stopień'!$P$9:$P$752,"CKZ Oleśnica")</f>
        <v>0</v>
      </c>
      <c r="U13" s="16">
        <f>SUMIFS('3_stopień'!$J$9:$J$752,'3_stopień'!$H$9:$H$752,D13,'3_stopień'!$P$9:$P$752,"CKZ Świdnica")</f>
        <v>0</v>
      </c>
      <c r="V13" s="237">
        <f>SUMIFS('3_stopień'!$K$9:$K$752,'3_stopień'!$H$9:$H$752,D13,'3_stopień'!$P$9:$P$752,"CKZ Świdnica")</f>
        <v>0</v>
      </c>
      <c r="W13" s="16">
        <f>SUMIFS('3_stopień'!$J$9:$J$752,'3_stopień'!$H$9:$H$752,D13,'3_stopień'!$P$9:$P$752,"CKZ Wołów")</f>
        <v>0</v>
      </c>
      <c r="X13" s="237">
        <f>SUMIFS('3_stopień'!$K$9:$K$752,'3_stopień'!$H$9:$H$752,D13,'3_stopień'!$P$9:$P$752,"CKZ Wołów")</f>
        <v>0</v>
      </c>
      <c r="Y13" s="16">
        <f>SUMIFS('3_stopień'!$J$9:$J$752,'3_stopień'!$H$9:$H$752,D13,'3_stopień'!$P$9:$P$752,"CKZ Ziębice")</f>
        <v>0</v>
      </c>
      <c r="Z13" s="237">
        <f>SUMIFS('3_stopień'!$K$9:$K$752,'3_stopień'!$H$9:$H$752,D13,'3_stopień'!$P$9:$P$752,"CKZ Ziębice")</f>
        <v>0</v>
      </c>
      <c r="AA13" s="16">
        <f>SUMIFS('3_stopień'!$J$9:$J$752,'3_stopień'!$H$9:$H$752,D13,'3_stopień'!$P$9:$P$752,"CKZ Dobrodzień")</f>
        <v>0</v>
      </c>
      <c r="AB13" s="237">
        <f>SUMIFS('3_stopień'!$K$9:$K$752,'3_stopień'!$H$9:$H$752,D13,'3_stopień'!$P$9:$P$752,"CKZ Dobrodzień")</f>
        <v>0</v>
      </c>
      <c r="AC13" s="16">
        <f>SUMIFS('3_stopień'!$J$9:$J$752,'3_stopień'!$H$9:$H$752,D13,'3_stopień'!$P$9:$P$752,"CKZ Głubczyce")</f>
        <v>0</v>
      </c>
      <c r="AD13" s="237">
        <f>SUMIFS('3_stopień'!$K$9:$K$752,'3_stopień'!$H$9:$H$752,D13,'3_stopień'!$P$9:$P$752,"CKZ Głubczyce")</f>
        <v>0</v>
      </c>
      <c r="AE13" s="16">
        <f>SUMIFS('3_stopień'!$J$9:$J$752,'3_stopień'!$H$9:$H$752,D13,'3_stopień'!$P$9:$P$752,"CKZ Kędzierzyn Koźle")</f>
        <v>0</v>
      </c>
      <c r="AF13" s="237">
        <f>SUMIFS('3_stopień'!$K$9:$K$752,'3_stopień'!$H$9:$H$752,D13,'3_stopień'!$P$9:$P$752,"CKZ Kędzierzyn Koźle")</f>
        <v>0</v>
      </c>
      <c r="AG13" s="16">
        <f>SUMIFS('3_stopień'!$J$9:$J$752,'3_stopień'!$H$9:$H$752,D13,'3_stopień'!$P$9:$P$752,"ZSET Rakowice")</f>
        <v>0</v>
      </c>
      <c r="AH13" s="237">
        <f>SUMIFS('3_stopień'!$K$9:$K$752,'3_stopień'!$H$9:$H$752,D13,'3_stopień'!$P$9:$P$752,"ZSET Rakowice")</f>
        <v>0</v>
      </c>
      <c r="AI13" s="16">
        <f>SUMIFS('3_stopień'!$J$9:$J$752,'3_stopień'!$H$9:$H$752,D13,'3_stopień'!$P$9:$P$752,"CKZ Krotoszyn")</f>
        <v>0</v>
      </c>
      <c r="AJ13" s="237">
        <f>SUMIFS('3_stopień'!$K$9:$K$752,'3_stopień'!$H$9:$H$752,D13,'3_stopień'!$P$9:$P$752,"CKZ Krotoszyn")</f>
        <v>0</v>
      </c>
      <c r="AK13" s="16">
        <f>SUMIFS('3_stopień'!$J$9:$J$752,'3_stopień'!$H$9:$H$752,D13,'3_stopień'!$P$9:$P$752,"CKZ Olkusz")</f>
        <v>0</v>
      </c>
      <c r="AL13" s="237">
        <f>SUMIFS('3_stopień'!$K$9:$K$752,'3_stopień'!$H$9:$H$752,D13,'3_stopień'!$P$9:$P$752,"CKZ Olkusz")</f>
        <v>0</v>
      </c>
      <c r="AM13" s="16">
        <f>SUMIFS('3_stopień'!$J$9:$J$752,'3_stopień'!$H$9:$H$752,D13,'3_stopień'!$P$9:$P$752,"CKZ Wschowa")</f>
        <v>0</v>
      </c>
      <c r="AN13" s="225">
        <f>SUMIFS('3_stopień'!$K$9:$K$752,'3_stopień'!$H$9:$H$752,D13,'3_stopień'!$P$9:$P$752,"CKZ Wschowa")</f>
        <v>0</v>
      </c>
      <c r="AO13" s="16">
        <f>SUMIFS('3_stopień'!$J$9:$J$752,'3_stopień'!$H$9:$H$752,D13,'3_stopień'!$P$9:$P$752,"CKZ Zielona Góra")</f>
        <v>0</v>
      </c>
      <c r="AP13" s="206">
        <f>SUMIFS('3_stopień'!$K$9:$K$752,'3_stopień'!$H$9:$H$752,D13,'3_stopień'!$P$9:$P$752,"CKZ Zielona Góra")</f>
        <v>0</v>
      </c>
      <c r="AQ13" s="16">
        <f>SUMIFS('3_stopień'!$J$9:$J$752,'3_stopień'!$H$9:$H$752,D13,'3_stopień'!$P$9:$P$752,"Rzemieślnicza Wałbrzych")</f>
        <v>0</v>
      </c>
      <c r="AR13" s="237">
        <f>SUMIFS('3_stopień'!$K$9:$K$752,'3_stopień'!$H$9:$H$752,D13,'3_stopień'!$P$9:$P$752,"Rzemieślnicza Wałbrzych")</f>
        <v>0</v>
      </c>
      <c r="AS13" s="16">
        <f>SUMIFS('3_stopień'!$J$9:$J$752,'3_stopień'!$H$9:$H$752,D13,'3_stopień'!$P$9:$P$752,"CKZ Mosina")</f>
        <v>0</v>
      </c>
      <c r="AT13" s="237">
        <f>SUMIFS('3_stopień'!$K$9:$K$752,'3_stopień'!$H$9:$H$752,D13,'3_stopień'!$P$9:$P$752,"CKZ Mosina")</f>
        <v>0</v>
      </c>
      <c r="AU13" s="16">
        <f>SUMIFS('3_stopień'!$J$9:$J$752,'3_stopień'!$H$9:$H$752,D13,'3_stopień'!$P$9:$P$752,"Collegium Witelona")</f>
        <v>0</v>
      </c>
      <c r="AV13" s="237">
        <f>SUMIFS('3_stopień'!$K$9:$K$752,'3_stopień'!$H$9:$H$752,D13,'3_stopień'!$P$9:$P$752,"Collegium Witelona")</f>
        <v>0</v>
      </c>
      <c r="AW13" s="16">
        <f>SUMIFS('3_stopień'!$J$9:$J$752,'3_stopień'!$H$9:$H$752,D13,'3_stopień'!$P$9:$P$752,"CKZ Opole")</f>
        <v>0</v>
      </c>
      <c r="AX13" s="237">
        <f>SUMIFS('3_stopień'!$K$9:$K$752,'3_stopień'!$H$9:$H$752,D13,'3_stopień'!$P$9:$P$752,"CKZ Opole")</f>
        <v>0</v>
      </c>
      <c r="AY13" s="16">
        <f>SUMIFS('3_stopień'!$J$9:$J$752,'3_stopień'!$H$9:$H$752,D13,'3_stopień'!$P$9:$P$752,"CKZ Wrocław")</f>
        <v>0</v>
      </c>
      <c r="AZ13" s="237">
        <f>SUMIFS('3_stopień'!$K$9:$K$752,'3_stopień'!$H$9:$H$752,D13,'3_stopień'!$P$9:$P$752,"CKZ Wrocław")</f>
        <v>0</v>
      </c>
      <c r="BA13" s="16">
        <f>SUMIFS('3_stopień'!$J$9:$J$752,'3_stopień'!$H$9:$H$752,D13,'3_stopień'!$P$9:$P$752,"Brzeg Dolny")</f>
        <v>0</v>
      </c>
      <c r="BB13" s="237">
        <f>SUMIFS('3_stopień'!$K$9:$K$752,'3_stopień'!$H$9:$H$752,D13,'3_stopień'!$P$9:$P$752,"Brzeg Dolny")</f>
        <v>0</v>
      </c>
      <c r="BC13" s="16">
        <f>SUMIFS('3_stopień'!$J$9:$J$752,'3_stopień'!$H$9:$H$752,D13,'3_stopień'!$P$9:$P$752,"CKZ Dębica")</f>
        <v>0</v>
      </c>
      <c r="BD13" s="237">
        <f>SUMIFS('3_stopień'!$K$9:$K$752,'3_stopień'!$H$9:$H$752,D13,'3_stopień'!$P$9:$P$752,"CKZ Dębica")</f>
        <v>0</v>
      </c>
      <c r="BE13" s="16">
        <f>SUMIFS('3_stopień'!$J$9:$J$752,'3_stopień'!$H$9:$H$752,D13,'3_stopień'!$P$9:$P$752,"CKZ Gliwice")</f>
        <v>0</v>
      </c>
      <c r="BF13" s="237">
        <f>SUMIFS('3_stopień'!$K$9:$K$752,'3_stopień'!$H$9:$H$752,D13,'3_stopień'!$P$9:$P$752,"CKZ Gliwice")</f>
        <v>0</v>
      </c>
      <c r="BG13" s="16">
        <f>SUMIFS('3_stopień'!$J$9:$J$752,'3_stopień'!$H$9:$H$752,D13,'3_stopień'!$P$9:$P$752,"CKZ Gniezno")</f>
        <v>0</v>
      </c>
      <c r="BH13" s="237">
        <f>SUMIFS('3_stopień'!$K$9:$K$752,'3_stopień'!$H$9:$H$752,D13,'3_stopień'!$P$9:$P$752,"CKZ Gniezno")</f>
        <v>0</v>
      </c>
      <c r="BI13" s="157">
        <f>SUMIFS('3_stopień'!$J$9:$J$752,'3_stopień'!$H$9:$H$752,D13,'3_stopień'!$P$9:$P$752,"konsultacje szkoła")</f>
        <v>0</v>
      </c>
      <c r="BJ13" s="361">
        <f t="shared" si="0"/>
        <v>0</v>
      </c>
      <c r="BK13" s="216">
        <f t="shared" si="1"/>
        <v>0</v>
      </c>
    </row>
    <row r="14" spans="1:63" hidden="1">
      <c r="B14" s="17" t="s">
        <v>490</v>
      </c>
      <c r="C14" s="18">
        <v>711102</v>
      </c>
      <c r="D14" s="18" t="s">
        <v>572</v>
      </c>
      <c r="E14" s="17" t="s">
        <v>571</v>
      </c>
      <c r="F14" s="157">
        <f>SUMIF('3_stopień'!H$9:H$752,"BUD.08.",'3_stopień'!J$9:J$752)</f>
        <v>0</v>
      </c>
      <c r="G14" s="16">
        <f>SUMIFS('3_stopień'!$J$9:$J$752,'3_stopień'!$H$9:$H$752,D14,'3_stopień'!$P$9:$P$752,"CKZ Bielawa")</f>
        <v>0</v>
      </c>
      <c r="H14" s="16">
        <f>SUMIFS('3_stopień'!$K$9:$K$752,'3_stopień'!$H$9:$H$752,E14,'3_stopień'!$P$9:$P$752,"CKZ Bielawa")</f>
        <v>0</v>
      </c>
      <c r="I14" s="16">
        <f>SUMIFS('3_stopień'!$J$9:$J$752,'3_stopień'!$H$9:$H$752,D14,'3_stopień'!$P$9:$P$752,"GCKZ Głogów")</f>
        <v>0</v>
      </c>
      <c r="J14" s="237">
        <f>SUMIFS('3_stopień'!$K$9:$K$752,'3_stopień'!$H$9:$H$752,D14,'3_stopień'!$P$9:$P$752,"GCKZ Głogów")</f>
        <v>0</v>
      </c>
      <c r="K14" s="16">
        <f>SUMIFS('3_stopień'!$J$9:$J$752,'3_stopień'!$H$9:$H$752,D14,'3_stopień'!$P$9:$P$752,"TOYOTA")</f>
        <v>0</v>
      </c>
      <c r="L14" s="237">
        <f>SUMIFS('3_stopień'!$K$9:$K$752,'3_stopień'!$H$9:$H$752,D14,'3_stopień'!$P$9:$P$752,"TOYOTA")</f>
        <v>0</v>
      </c>
      <c r="M14" s="16">
        <f>SUMIFS('3_stopień'!$J$9:$J$752,'3_stopień'!$H$9:$H$752,D14,'3_stopień'!$P$9:$P$752,"JCKZ Jelenia Góra")</f>
        <v>0</v>
      </c>
      <c r="N14" s="237">
        <f>SUMIFS('3_stopień'!$K$9:$K$752,'3_stopień'!$H$9:$H$752,D14,'3_stopień'!$P$9:$P$752,"JCKZ Jelenia Góra")</f>
        <v>0</v>
      </c>
      <c r="O14" s="16">
        <f>SUMIFS('3_stopień'!$J$9:$J$752,'3_stopień'!$H$9:$H$752,D14,'3_stopień'!$P$9:$P$752,"CKZ Kłodzko")</f>
        <v>0</v>
      </c>
      <c r="P14" s="237">
        <f>SUMIFS('3_stopień'!$K$9:$K$752,'3_stopień'!$H$9:$H$752,D14,'3_stopień'!$P$9:$P$752,"CKZ Kłodzko")</f>
        <v>0</v>
      </c>
      <c r="Q14" s="16">
        <f>SUMIFS('3_stopień'!$J$9:$J$752,'3_stopień'!$H$9:$H$752,D14,'3_stopień'!$P$9:$P$752,"CKZ Legnica")</f>
        <v>0</v>
      </c>
      <c r="R14" s="237">
        <f>SUMIFS('3_stopień'!$K$9:$K$752,'3_stopień'!$H$9:$H$752,D14,'3_stopień'!$P$9:$P$752,"CKZ Legnica")</f>
        <v>0</v>
      </c>
      <c r="S14" s="16">
        <f>SUMIFS('3_stopień'!$J$9:$J$752,'3_stopień'!$H$9:$H$752,D14,'3_stopień'!$P$9:$P$752,"CKZ Oleśnica")</f>
        <v>0</v>
      </c>
      <c r="T14" s="237">
        <f>SUMIFS('3_stopień'!$K$9:$K$752,'3_stopień'!$H$9:$H$752,D14,'3_stopień'!$P$9:$P$752,"CKZ Oleśnica")</f>
        <v>0</v>
      </c>
      <c r="U14" s="16">
        <f>SUMIFS('3_stopień'!$J$9:$J$752,'3_stopień'!$H$9:$H$752,D14,'3_stopień'!$P$9:$P$752,"CKZ Świdnica")</f>
        <v>0</v>
      </c>
      <c r="V14" s="237">
        <f>SUMIFS('3_stopień'!$K$9:$K$752,'3_stopień'!$H$9:$H$752,D14,'3_stopień'!$P$9:$P$752,"CKZ Świdnica")</f>
        <v>0</v>
      </c>
      <c r="W14" s="16">
        <f>SUMIFS('3_stopień'!$J$9:$J$752,'3_stopień'!$H$9:$H$752,D14,'3_stopień'!$P$9:$P$752,"CKZ Wołów")</f>
        <v>0</v>
      </c>
      <c r="X14" s="237">
        <f>SUMIFS('3_stopień'!$K$9:$K$752,'3_stopień'!$H$9:$H$752,D14,'3_stopień'!$P$9:$P$752,"CKZ Wołów")</f>
        <v>0</v>
      </c>
      <c r="Y14" s="16">
        <f>SUMIFS('3_stopień'!$J$9:$J$752,'3_stopień'!$H$9:$H$752,D14,'3_stopień'!$P$9:$P$752,"CKZ Ziębice")</f>
        <v>0</v>
      </c>
      <c r="Z14" s="237">
        <f>SUMIFS('3_stopień'!$K$9:$K$752,'3_stopień'!$H$9:$H$752,D14,'3_stopień'!$P$9:$P$752,"CKZ Ziębice")</f>
        <v>0</v>
      </c>
      <c r="AA14" s="16">
        <f>SUMIFS('3_stopień'!$J$9:$J$752,'3_stopień'!$H$9:$H$752,D14,'3_stopień'!$P$9:$P$752,"CKZ Dobrodzień")</f>
        <v>0</v>
      </c>
      <c r="AB14" s="237">
        <f>SUMIFS('3_stopień'!$K$9:$K$752,'3_stopień'!$H$9:$H$752,D14,'3_stopień'!$P$9:$P$752,"CKZ Dobrodzień")</f>
        <v>0</v>
      </c>
      <c r="AC14" s="16">
        <f>SUMIFS('3_stopień'!$J$9:$J$752,'3_stopień'!$H$9:$H$752,D14,'3_stopień'!$P$9:$P$752,"CKZ Głubczyce")</f>
        <v>0</v>
      </c>
      <c r="AD14" s="237">
        <f>SUMIFS('3_stopień'!$K$9:$K$752,'3_stopień'!$H$9:$H$752,D14,'3_stopień'!$P$9:$P$752,"CKZ Głubczyce")</f>
        <v>0</v>
      </c>
      <c r="AE14" s="16">
        <f>SUMIFS('3_stopień'!$J$9:$J$752,'3_stopień'!$H$9:$H$752,D14,'3_stopień'!$P$9:$P$752,"CKZ Kędzierzyn Koźle")</f>
        <v>0</v>
      </c>
      <c r="AF14" s="237">
        <f>SUMIFS('3_stopień'!$K$9:$K$752,'3_stopień'!$H$9:$H$752,D14,'3_stopień'!$P$9:$P$752,"CKZ Kędzierzyn Koźle")</f>
        <v>0</v>
      </c>
      <c r="AG14" s="16">
        <f>SUMIFS('3_stopień'!$J$9:$J$752,'3_stopień'!$H$9:$H$752,D14,'3_stopień'!$P$9:$P$752,"ZSET Rakowice")</f>
        <v>0</v>
      </c>
      <c r="AH14" s="237">
        <f>SUMIFS('3_stopień'!$K$9:$K$752,'3_stopień'!$H$9:$H$752,D14,'3_stopień'!$P$9:$P$752,"ZSET Rakowice")</f>
        <v>0</v>
      </c>
      <c r="AI14" s="16">
        <f>SUMIFS('3_stopień'!$J$9:$J$752,'3_stopień'!$H$9:$H$752,D14,'3_stopień'!$P$9:$P$752,"CKZ Krotoszyn")</f>
        <v>0</v>
      </c>
      <c r="AJ14" s="237">
        <f>SUMIFS('3_stopień'!$K$9:$K$752,'3_stopień'!$H$9:$H$752,D14,'3_stopień'!$P$9:$P$752,"CKZ Krotoszyn")</f>
        <v>0</v>
      </c>
      <c r="AK14" s="16">
        <f>SUMIFS('3_stopień'!$J$9:$J$752,'3_stopień'!$H$9:$H$752,D14,'3_stopień'!$P$9:$P$752,"CKZ Olkusz")</f>
        <v>0</v>
      </c>
      <c r="AL14" s="237">
        <f>SUMIFS('3_stopień'!$K$9:$K$752,'3_stopień'!$H$9:$H$752,D14,'3_stopień'!$P$9:$P$752,"CKZ Olkusz")</f>
        <v>0</v>
      </c>
      <c r="AM14" s="16">
        <f>SUMIFS('3_stopień'!$J$9:$J$752,'3_stopień'!$H$9:$H$752,D14,'3_stopień'!$P$9:$P$752,"CKZ Wschowa")</f>
        <v>0</v>
      </c>
      <c r="AN14" s="225">
        <f>SUMIFS('3_stopień'!$K$9:$K$752,'3_stopień'!$H$9:$H$752,D14,'3_stopień'!$P$9:$P$752,"CKZ Wschowa")</f>
        <v>0</v>
      </c>
      <c r="AO14" s="16">
        <f>SUMIFS('3_stopień'!$J$9:$J$752,'3_stopień'!$H$9:$H$752,D14,'3_stopień'!$P$9:$P$752,"CKZ Zielona Góra")</f>
        <v>0</v>
      </c>
      <c r="AP14" s="206">
        <f>SUMIFS('3_stopień'!$K$9:$K$752,'3_stopień'!$H$9:$H$752,D14,'3_stopień'!$P$9:$P$752,"CKZ Zielona Góra")</f>
        <v>0</v>
      </c>
      <c r="AQ14" s="16">
        <f>SUMIFS('3_stopień'!$J$9:$J$752,'3_stopień'!$H$9:$H$752,D14,'3_stopień'!$P$9:$P$752,"Rzemieślnicza Wałbrzych")</f>
        <v>0</v>
      </c>
      <c r="AR14" s="237">
        <f>SUMIFS('3_stopień'!$K$9:$K$752,'3_stopień'!$H$9:$H$752,D14,'3_stopień'!$P$9:$P$752,"Rzemieślnicza Wałbrzych")</f>
        <v>0</v>
      </c>
      <c r="AS14" s="16">
        <f>SUMIFS('3_stopień'!$J$9:$J$752,'3_stopień'!$H$9:$H$752,D14,'3_stopień'!$P$9:$P$752,"CKZ Mosina")</f>
        <v>0</v>
      </c>
      <c r="AT14" s="237">
        <f>SUMIFS('3_stopień'!$K$9:$K$752,'3_stopień'!$H$9:$H$752,D14,'3_stopień'!$P$9:$P$752,"CKZ Mosina")</f>
        <v>0</v>
      </c>
      <c r="AU14" s="16">
        <f>SUMIFS('3_stopień'!$J$9:$J$752,'3_stopień'!$H$9:$H$752,D14,'3_stopień'!$P$9:$P$752,"Collegium Witelona")</f>
        <v>0</v>
      </c>
      <c r="AV14" s="237">
        <f>SUMIFS('3_stopień'!$K$9:$K$752,'3_stopień'!$H$9:$H$752,D14,'3_stopień'!$P$9:$P$752,"Collegium Witelona")</f>
        <v>0</v>
      </c>
      <c r="AW14" s="16">
        <f>SUMIFS('3_stopień'!$J$9:$J$752,'3_stopień'!$H$9:$H$752,D14,'3_stopień'!$P$9:$P$752,"CKZ Opole")</f>
        <v>0</v>
      </c>
      <c r="AX14" s="237">
        <f>SUMIFS('3_stopień'!$K$9:$K$752,'3_stopień'!$H$9:$H$752,D14,'3_stopień'!$P$9:$P$752,"CKZ Opole")</f>
        <v>0</v>
      </c>
      <c r="AY14" s="16">
        <f>SUMIFS('3_stopień'!$J$9:$J$752,'3_stopień'!$H$9:$H$752,D14,'3_stopień'!$P$9:$P$752,"CKZ Wrocław")</f>
        <v>0</v>
      </c>
      <c r="AZ14" s="237">
        <f>SUMIFS('3_stopień'!$K$9:$K$752,'3_stopień'!$H$9:$H$752,D14,'3_stopień'!$P$9:$P$752,"CKZ Wrocław")</f>
        <v>0</v>
      </c>
      <c r="BA14" s="16">
        <f>SUMIFS('3_stopień'!$J$9:$J$752,'3_stopień'!$H$9:$H$752,D14,'3_stopień'!$P$9:$P$752,"Brzeg Dolny")</f>
        <v>0</v>
      </c>
      <c r="BB14" s="237">
        <f>SUMIFS('3_stopień'!$K$9:$K$752,'3_stopień'!$H$9:$H$752,D14,'3_stopień'!$P$9:$P$752,"Brzeg Dolny")</f>
        <v>0</v>
      </c>
      <c r="BC14" s="16">
        <f>SUMIFS('3_stopień'!$J$9:$J$752,'3_stopień'!$H$9:$H$752,D14,'3_stopień'!$P$9:$P$752,"CKZ Dębica")</f>
        <v>0</v>
      </c>
      <c r="BD14" s="237">
        <f>SUMIFS('3_stopień'!$K$9:$K$752,'3_stopień'!$H$9:$H$752,D14,'3_stopień'!$P$9:$P$752,"CKZ Dębica")</f>
        <v>0</v>
      </c>
      <c r="BE14" s="16">
        <f>SUMIFS('3_stopień'!$J$9:$J$752,'3_stopień'!$H$9:$H$752,D14,'3_stopień'!$P$9:$P$752,"CKZ Gliwice")</f>
        <v>0</v>
      </c>
      <c r="BF14" s="237">
        <f>SUMIFS('3_stopień'!$K$9:$K$752,'3_stopień'!$H$9:$H$752,D14,'3_stopień'!$P$9:$P$752,"CKZ Gliwice")</f>
        <v>0</v>
      </c>
      <c r="BG14" s="16">
        <f>SUMIFS('3_stopień'!$J$9:$J$752,'3_stopień'!$H$9:$H$752,D14,'3_stopień'!$P$9:$P$752,"CKZ Gniezno")</f>
        <v>0</v>
      </c>
      <c r="BH14" s="237">
        <f>SUMIFS('3_stopień'!$K$9:$K$752,'3_stopień'!$H$9:$H$752,D14,'3_stopień'!$P$9:$P$752,"CKZ Gniezno")</f>
        <v>0</v>
      </c>
      <c r="BI14" s="157">
        <f>SUMIFS('3_stopień'!$J$9:$J$752,'3_stopień'!$H$9:$H$752,D14,'3_stopień'!$P$9:$P$752,"konsultacje szkoła")</f>
        <v>0</v>
      </c>
      <c r="BJ14" s="361">
        <f t="shared" si="0"/>
        <v>0</v>
      </c>
      <c r="BK14" s="216">
        <f t="shared" si="1"/>
        <v>0</v>
      </c>
    </row>
    <row r="15" spans="1:63" hidden="1">
      <c r="B15" s="17" t="s">
        <v>125</v>
      </c>
      <c r="C15" s="18">
        <v>712618</v>
      </c>
      <c r="D15" s="18" t="s">
        <v>77</v>
      </c>
      <c r="E15" s="17" t="s">
        <v>573</v>
      </c>
      <c r="F15" s="157">
        <f>SUMIF('3_stopień'!H$9:H$752,"BUD.09.",'3_stopień'!J$9:J$752)</f>
        <v>32</v>
      </c>
      <c r="G15" s="16">
        <f>SUMIFS('3_stopień'!$J$9:$J$752,'3_stopień'!$H$9:$H$752,D15,'3_stopień'!$P$9:$P$752,"CKZ Bielawa")</f>
        <v>0</v>
      </c>
      <c r="H15" s="16">
        <f>SUMIFS('3_stopień'!$K$9:$K$752,'3_stopień'!$H$9:$H$752,D15,'3_stopień'!$P$9:$P$752,"CKZ Bielawa")</f>
        <v>0</v>
      </c>
      <c r="I15" s="16">
        <f>SUMIFS('3_stopień'!$J$9:$J$752,'3_stopień'!$H$9:$H$752,D15,'3_stopień'!$P$9:$P$752,"GCKZ Głogów")</f>
        <v>0</v>
      </c>
      <c r="J15" s="237">
        <f>SUMIFS('3_stopień'!$K$9:$K$752,'3_stopień'!$H$9:$H$752,D15,'3_stopień'!$P$9:$P$752,"GCKZ Głogów")</f>
        <v>0</v>
      </c>
      <c r="K15" s="16">
        <f>SUMIFS('3_stopień'!$J$9:$J$752,'3_stopień'!$H$9:$H$752,D15,'3_stopień'!$P$9:$P$752,"TOYOTA")</f>
        <v>0</v>
      </c>
      <c r="L15" s="237">
        <f>SUMIFS('3_stopień'!$K$9:$K$752,'3_stopień'!$H$9:$H$752,D15,'3_stopień'!$P$9:$P$752,"TOYOTA")</f>
        <v>0</v>
      </c>
      <c r="M15" s="16">
        <f>SUMIFS('3_stopień'!$J$9:$J$752,'3_stopień'!$H$9:$H$752,D15,'3_stopień'!$P$9:$P$752,"JCKZ Jelenia Góra")</f>
        <v>0</v>
      </c>
      <c r="N15" s="237">
        <f>SUMIFS('3_stopień'!$K$9:$K$752,'3_stopień'!$H$9:$H$752,D15,'3_stopień'!$P$9:$P$752,"JCKZ Jelenia Góra")</f>
        <v>0</v>
      </c>
      <c r="O15" s="16">
        <f>SUMIFS('3_stopień'!$J$9:$J$752,'3_stopień'!$H$9:$H$752,D15,'3_stopień'!$P$9:$P$752,"CKZ Kłodzko")</f>
        <v>0</v>
      </c>
      <c r="P15" s="237">
        <f>SUMIFS('3_stopień'!$K$9:$K$752,'3_stopień'!$H$9:$H$752,D15,'3_stopień'!$P$9:$P$752,"CKZ Kłodzko")</f>
        <v>0</v>
      </c>
      <c r="Q15" s="16">
        <f>SUMIFS('3_stopień'!$J$9:$J$752,'3_stopień'!$H$9:$H$752,D15,'3_stopień'!$P$9:$P$752,"CKZ Legnica")</f>
        <v>0</v>
      </c>
      <c r="R15" s="237">
        <f>SUMIFS('3_stopień'!$K$9:$K$752,'3_stopień'!$H$9:$H$752,D15,'3_stopień'!$P$9:$P$752,"CKZ Legnica")</f>
        <v>0</v>
      </c>
      <c r="S15" s="16">
        <f>SUMIFS('3_stopień'!$J$9:$J$752,'3_stopień'!$H$9:$H$752,D15,'3_stopień'!$P$9:$P$752,"CKZ Oleśnica")</f>
        <v>0</v>
      </c>
      <c r="T15" s="237">
        <f>SUMIFS('3_stopień'!$K$9:$K$752,'3_stopień'!$H$9:$H$752,D15,'3_stopień'!$P$9:$P$752,"CKZ Oleśnica")</f>
        <v>0</v>
      </c>
      <c r="U15" s="16">
        <f>SUMIFS('3_stopień'!$J$9:$J$752,'3_stopień'!$H$9:$H$752,D15,'3_stopień'!$P$9:$P$752,"CKZ Świdnica")</f>
        <v>31</v>
      </c>
      <c r="V15" s="237">
        <f>SUMIFS('3_stopień'!$K$9:$K$752,'3_stopień'!$H$9:$H$752,D15,'3_stopień'!$P$9:$P$752,"CKZ Świdnica")</f>
        <v>0</v>
      </c>
      <c r="W15" s="16">
        <f>SUMIFS('3_stopień'!$J$9:$J$752,'3_stopień'!$H$9:$H$752,D15,'3_stopień'!$P$9:$P$752,"CKZ Wołów")</f>
        <v>0</v>
      </c>
      <c r="X15" s="237">
        <f>SUMIFS('3_stopień'!$K$9:$K$752,'3_stopień'!$H$9:$H$752,D15,'3_stopień'!$P$9:$P$752,"CKZ Wołów")</f>
        <v>0</v>
      </c>
      <c r="Y15" s="16">
        <f>SUMIFS('3_stopień'!$J$9:$J$752,'3_stopień'!$H$9:$H$752,D15,'3_stopień'!$P$9:$P$752,"CKZ Ziębice")</f>
        <v>0</v>
      </c>
      <c r="Z15" s="237">
        <f>SUMIFS('3_stopień'!$K$9:$K$752,'3_stopień'!$H$9:$H$752,D15,'3_stopień'!$P$9:$P$752,"CKZ Ziębice")</f>
        <v>0</v>
      </c>
      <c r="AA15" s="16">
        <f>SUMIFS('3_stopień'!$J$9:$J$752,'3_stopień'!$H$9:$H$752,D15,'3_stopień'!$P$9:$P$752,"CKZ Dobrodzień")</f>
        <v>0</v>
      </c>
      <c r="AB15" s="237">
        <f>SUMIFS('3_stopień'!$K$9:$K$752,'3_stopień'!$H$9:$H$752,D15,'3_stopień'!$P$9:$P$752,"CKZ Dobrodzień")</f>
        <v>0</v>
      </c>
      <c r="AC15" s="16">
        <f>SUMIFS('3_stopień'!$J$9:$J$752,'3_stopień'!$H$9:$H$752,D15,'3_stopień'!$P$9:$P$752,"CKZ Głubczyce")</f>
        <v>0</v>
      </c>
      <c r="AD15" s="237">
        <f>SUMIFS('3_stopień'!$K$9:$K$752,'3_stopień'!$H$9:$H$752,D15,'3_stopień'!$P$9:$P$752,"CKZ Głubczyce")</f>
        <v>0</v>
      </c>
      <c r="AE15" s="16">
        <f>SUMIFS('3_stopień'!$J$9:$J$752,'3_stopień'!$H$9:$H$752,D15,'3_stopień'!$P$9:$P$752,"CKZ Kędzierzyn Koźle")</f>
        <v>0</v>
      </c>
      <c r="AF15" s="237">
        <f>SUMIFS('3_stopień'!$K$9:$K$752,'3_stopień'!$H$9:$H$752,D15,'3_stopień'!$P$9:$P$752,"CKZ Kędzierzyn Koźle")</f>
        <v>0</v>
      </c>
      <c r="AG15" s="16">
        <f>SUMIFS('3_stopień'!$J$9:$J$752,'3_stopień'!$H$9:$H$752,D15,'3_stopień'!$P$9:$P$752,"ZSET Rakowice")</f>
        <v>0</v>
      </c>
      <c r="AH15" s="237">
        <f>SUMIFS('3_stopień'!$K$9:$K$752,'3_stopień'!$H$9:$H$752,D15,'3_stopień'!$P$9:$P$752,"ZSET Rakowice")</f>
        <v>0</v>
      </c>
      <c r="AI15" s="16">
        <f>SUMIFS('3_stopień'!$J$9:$J$752,'3_stopień'!$H$9:$H$752,D15,'3_stopień'!$P$9:$P$752,"CKZ Krotoszyn")</f>
        <v>0</v>
      </c>
      <c r="AJ15" s="237">
        <f>SUMIFS('3_stopień'!$K$9:$K$752,'3_stopień'!$H$9:$H$752,D15,'3_stopień'!$P$9:$P$752,"CKZ Krotoszyn")</f>
        <v>0</v>
      </c>
      <c r="AK15" s="16">
        <f>SUMIFS('3_stopień'!$J$9:$J$752,'3_stopień'!$H$9:$H$752,D15,'3_stopień'!$P$9:$P$752,"CKZ Olkusz")</f>
        <v>0</v>
      </c>
      <c r="AL15" s="237">
        <f>SUMIFS('3_stopień'!$K$9:$K$752,'3_stopień'!$H$9:$H$752,D15,'3_stopień'!$P$9:$P$752,"CKZ Olkusz")</f>
        <v>0</v>
      </c>
      <c r="AM15" s="16">
        <f>SUMIFS('3_stopień'!$J$9:$J$752,'3_stopień'!$H$9:$H$752,D15,'3_stopień'!$P$9:$P$752,"CKZ Wschowa")</f>
        <v>1</v>
      </c>
      <c r="AN15" s="225">
        <f>SUMIFS('3_stopień'!$K$9:$K$752,'3_stopień'!$H$9:$H$752,D15,'3_stopień'!$P$9:$P$752,"CKZ Wschowa")</f>
        <v>0</v>
      </c>
      <c r="AO15" s="16">
        <f>SUMIFS('3_stopień'!$J$9:$J$752,'3_stopień'!$H$9:$H$752,D15,'3_stopień'!$P$9:$P$752,"CKZ Zielona Góra")</f>
        <v>0</v>
      </c>
      <c r="AP15" s="206">
        <f>SUMIFS('3_stopień'!$K$9:$K$752,'3_stopień'!$H$9:$H$752,D15,'3_stopień'!$P$9:$P$752,"CKZ Zielona Góra")</f>
        <v>0</v>
      </c>
      <c r="AQ15" s="16">
        <f>SUMIFS('3_stopień'!$J$9:$J$752,'3_stopień'!$H$9:$H$752,D15,'3_stopień'!$P$9:$P$752,"Rzemieślnicza Wałbrzych")</f>
        <v>0</v>
      </c>
      <c r="AR15" s="237">
        <f>SUMIFS('3_stopień'!$K$9:$K$752,'3_stopień'!$H$9:$H$752,D15,'3_stopień'!$P$9:$P$752,"Rzemieślnicza Wałbrzych")</f>
        <v>0</v>
      </c>
      <c r="AS15" s="16">
        <f>SUMIFS('3_stopień'!$J$9:$J$752,'3_stopień'!$H$9:$H$752,D15,'3_stopień'!$P$9:$P$752,"CKZ Mosina")</f>
        <v>0</v>
      </c>
      <c r="AT15" s="237">
        <f>SUMIFS('3_stopień'!$K$9:$K$752,'3_stopień'!$H$9:$H$752,D15,'3_stopień'!$P$9:$P$752,"CKZ Mosina")</f>
        <v>0</v>
      </c>
      <c r="AU15" s="16">
        <f>SUMIFS('3_stopień'!$J$9:$J$752,'3_stopień'!$H$9:$H$752,D15,'3_stopień'!$P$9:$P$752,"Akademia Rzemiosła")</f>
        <v>0</v>
      </c>
      <c r="AV15" s="237">
        <f>SUMIFS('3_stopień'!$K$9:$K$752,'3_stopień'!$H$9:$H$752,D15,'3_stopień'!$P$9:$P$752,"Akademia Rzemiosła")</f>
        <v>0</v>
      </c>
      <c r="AW15" s="16">
        <f>SUMIFS('3_stopień'!$J$9:$J$752,'3_stopień'!$H$9:$H$752,D15,'3_stopień'!$P$9:$P$752,"CKZ Opole")</f>
        <v>0</v>
      </c>
      <c r="AX15" s="237">
        <f>SUMIFS('3_stopień'!$K$9:$K$752,'3_stopień'!$H$9:$H$752,D15,'3_stopień'!$P$9:$P$752,"CKZ Opole")</f>
        <v>0</v>
      </c>
      <c r="AY15" s="16">
        <f>SUMIFS('3_stopień'!$J$9:$J$752,'3_stopień'!$H$9:$H$752,D15,'3_stopień'!$P$9:$P$752,"CKZ Wrocław")</f>
        <v>0</v>
      </c>
      <c r="AZ15" s="237">
        <f>SUMIFS('3_stopień'!$K$9:$K$752,'3_stopień'!$H$9:$H$752,D15,'3_stopień'!$P$9:$P$752,"CKZ Wrocław")</f>
        <v>0</v>
      </c>
      <c r="BA15" s="16">
        <f>SUMIFS('3_stopień'!$J$9:$J$752,'3_stopień'!$H$9:$H$752,D15,'3_stopień'!$P$9:$P$752,"Brzeg Dolny")</f>
        <v>0</v>
      </c>
      <c r="BB15" s="237">
        <f>SUMIFS('3_stopień'!$K$9:$K$752,'3_stopień'!$H$9:$H$752,D15,'3_stopień'!$P$9:$P$752,"Brzeg Dolny")</f>
        <v>0</v>
      </c>
      <c r="BC15" s="16">
        <f>SUMIFS('3_stopień'!$J$9:$J$752,'3_stopień'!$H$9:$H$752,D15,'3_stopień'!$P$9:$P$752,"CKZ Dębica")</f>
        <v>0</v>
      </c>
      <c r="BD15" s="237">
        <f>SUMIFS('3_stopień'!$K$9:$K$752,'3_stopień'!$H$9:$H$752,D15,'3_stopień'!$P$9:$P$752,"CKZ Dębica")</f>
        <v>0</v>
      </c>
      <c r="BE15" s="16">
        <f>SUMIFS('3_stopień'!$J$9:$J$752,'3_stopień'!$H$9:$H$752,D15,'3_stopień'!$P$9:$P$752,"CKZ Gliwice")</f>
        <v>0</v>
      </c>
      <c r="BF15" s="237">
        <f>SUMIFS('3_stopień'!$K$9:$K$752,'3_stopień'!$H$9:$H$752,D15,'3_stopień'!$P$9:$P$752,"CKZ Gliwice")</f>
        <v>0</v>
      </c>
      <c r="BG15" s="16">
        <f>SUMIFS('3_stopień'!$J$9:$J$752,'3_stopień'!$H$9:$H$752,D15,'3_stopień'!$P$9:$P$752,"CKZ Gniezno")</f>
        <v>0</v>
      </c>
      <c r="BH15" s="237">
        <f>SUMIFS('3_stopień'!$K$9:$K$752,'3_stopień'!$H$9:$H$752,D15,'3_stopień'!$P$9:$P$752,"CKZ Gniezno")</f>
        <v>0</v>
      </c>
      <c r="BI15" s="157">
        <f>SUMIFS('3_stopień'!$J$9:$J$752,'3_stopień'!$H$9:$H$752,D15,'3_stopień'!$P$9:$P$752,"konsultacje szkoła")</f>
        <v>0</v>
      </c>
      <c r="BJ15" s="361">
        <f t="shared" si="0"/>
        <v>32</v>
      </c>
      <c r="BK15" s="216">
        <f t="shared" si="1"/>
        <v>0</v>
      </c>
    </row>
    <row r="16" spans="1:63" hidden="1">
      <c r="B16" s="17" t="s">
        <v>468</v>
      </c>
      <c r="C16" s="18">
        <v>712906</v>
      </c>
      <c r="D16" s="18" t="s">
        <v>682</v>
      </c>
      <c r="E16" s="17" t="s">
        <v>574</v>
      </c>
      <c r="F16" s="157">
        <f>SUMIF('3_stopień'!H$9:H$752,"BUD.10.",'3_stopień'!J$9:J$752)</f>
        <v>1</v>
      </c>
      <c r="G16" s="16">
        <f>SUMIFS('3_stopień'!$J$9:$J$752,'3_stopień'!$H$9:$H$752,D16,'3_stopień'!$P$9:$P$752,"CKZ Bielawa")</f>
        <v>0</v>
      </c>
      <c r="H16" s="16">
        <f>SUMIFS('3_stopień'!$K$9:$K$752,'3_stopień'!$H$9:$H$752,D16,'3_stopień'!$P$9:$P$752,"CKZ Bielawa")</f>
        <v>0</v>
      </c>
      <c r="I16" s="16">
        <f>SUMIFS('3_stopień'!$J$9:$J$752,'3_stopień'!$H$9:$H$752,D16,'3_stopień'!$P$9:$P$752,"GCKZ Głogów")</f>
        <v>0</v>
      </c>
      <c r="J16" s="237">
        <f>SUMIFS('3_stopień'!$K$9:$K$752,'3_stopień'!$H$9:$H$752,D16,'3_stopień'!$P$9:$P$752,"GCKZ Głogów")</f>
        <v>0</v>
      </c>
      <c r="K16" s="16">
        <f>SUMIFS('3_stopień'!$J$9:$J$752,'3_stopień'!$H$9:$H$752,D16,'3_stopień'!$P$9:$P$752,"TOYOTA")</f>
        <v>0</v>
      </c>
      <c r="L16" s="237">
        <f>SUMIFS('3_stopień'!$K$9:$K$752,'3_stopień'!$H$9:$H$752,D16,'3_stopień'!$P$9:$P$752,"TOYOTA")</f>
        <v>0</v>
      </c>
      <c r="M16" s="16">
        <f>SUMIFS('3_stopień'!$J$9:$J$752,'3_stopień'!$H$9:$H$752,D16,'3_stopień'!$P$9:$P$752,"JCKZ Jelenia Góra")</f>
        <v>0</v>
      </c>
      <c r="N16" s="237">
        <f>SUMIFS('3_stopień'!$K$9:$K$752,'3_stopień'!$H$9:$H$752,D16,'3_stopień'!$P$9:$P$752,"JCKZ Jelenia Góra")</f>
        <v>0</v>
      </c>
      <c r="O16" s="16">
        <f>SUMIFS('3_stopień'!$J$9:$J$752,'3_stopień'!$H$9:$H$752,D16,'3_stopień'!$P$9:$P$752,"CKZ Kłodzko")</f>
        <v>0</v>
      </c>
      <c r="P16" s="237">
        <f>SUMIFS('3_stopień'!$K$9:$K$752,'3_stopień'!$H$9:$H$752,D16,'3_stopień'!$P$9:$P$752,"CKZ Kłodzko")</f>
        <v>0</v>
      </c>
      <c r="Q16" s="16">
        <f>SUMIFS('3_stopień'!$J$9:$J$752,'3_stopień'!$H$9:$H$752,D16,'3_stopień'!$P$9:$P$752,"CKZ Legnica")</f>
        <v>0</v>
      </c>
      <c r="R16" s="237">
        <f>SUMIFS('3_stopień'!$K$9:$K$752,'3_stopień'!$H$9:$H$752,D16,'3_stopień'!$P$9:$P$752,"CKZ Legnica")</f>
        <v>0</v>
      </c>
      <c r="S16" s="16">
        <f>SUMIFS('3_stopień'!$J$9:$J$752,'3_stopień'!$H$9:$H$752,D16,'3_stopień'!$P$9:$P$752,"CKZ Oleśnica")</f>
        <v>0</v>
      </c>
      <c r="T16" s="237">
        <f>SUMIFS('3_stopień'!$K$9:$K$752,'3_stopień'!$H$9:$H$752,D16,'3_stopień'!$P$9:$P$752,"CKZ Oleśnica")</f>
        <v>0</v>
      </c>
      <c r="U16" s="16">
        <f>SUMIFS('3_stopień'!$J$9:$J$752,'3_stopień'!$H$9:$H$752,D16,'3_stopień'!$P$9:$P$752,"CKZ Świdnica")</f>
        <v>0</v>
      </c>
      <c r="V16" s="237">
        <f>SUMIFS('3_stopień'!$K$9:$K$752,'3_stopień'!$H$9:$H$752,D16,'3_stopień'!$P$9:$P$752,"CKZ Świdnica")</f>
        <v>0</v>
      </c>
      <c r="W16" s="16">
        <f>SUMIFS('3_stopień'!$J$9:$J$752,'3_stopień'!$H$9:$H$752,D16,'3_stopień'!$P$9:$P$752,"CKZ Wołów")</f>
        <v>0</v>
      </c>
      <c r="X16" s="237">
        <f>SUMIFS('3_stopień'!$K$9:$K$752,'3_stopień'!$H$9:$H$752,D16,'3_stopień'!$P$9:$P$752,"CKZ Wołów")</f>
        <v>0</v>
      </c>
      <c r="Y16" s="16">
        <f>SUMIFS('3_stopień'!$J$9:$J$752,'3_stopień'!$H$9:$H$752,D16,'3_stopień'!$P$9:$P$752,"CKZ Ziębice")</f>
        <v>0</v>
      </c>
      <c r="Z16" s="237">
        <f>SUMIFS('3_stopień'!$K$9:$K$752,'3_stopień'!$H$9:$H$752,D16,'3_stopień'!$P$9:$P$752,"CKZ Ziębice")</f>
        <v>0</v>
      </c>
      <c r="AA16" s="16">
        <f>SUMIFS('3_stopień'!$J$9:$J$752,'3_stopień'!$H$9:$H$752,D16,'3_stopień'!$P$9:$P$752,"CKZ Dobrodzień")</f>
        <v>0</v>
      </c>
      <c r="AB16" s="237">
        <f>SUMIFS('3_stopień'!$K$9:$K$752,'3_stopień'!$H$9:$H$752,D16,'3_stopień'!$P$9:$P$752,"CKZ Dobrodzień")</f>
        <v>0</v>
      </c>
      <c r="AC16" s="16">
        <f>SUMIFS('3_stopień'!$J$9:$J$752,'3_stopień'!$H$9:$H$752,D16,'3_stopień'!$P$9:$P$752,"CKZ Głubczyce")</f>
        <v>0</v>
      </c>
      <c r="AD16" s="237">
        <f>SUMIFS('3_stopień'!$K$9:$K$752,'3_stopień'!$H$9:$H$752,D16,'3_stopień'!$P$9:$P$752,"CKZ Głubczyce")</f>
        <v>0</v>
      </c>
      <c r="AE16" s="16">
        <f>SUMIFS('3_stopień'!$J$9:$J$752,'3_stopień'!$H$9:$H$752,D16,'3_stopień'!$P$9:$P$752,"CKZ Kędzierzyn Koźle")</f>
        <v>0</v>
      </c>
      <c r="AF16" s="237">
        <f>SUMIFS('3_stopień'!$K$9:$K$752,'3_stopień'!$H$9:$H$752,D16,'3_stopień'!$P$9:$P$752,"CKZ Kędzierzyn Koźle")</f>
        <v>0</v>
      </c>
      <c r="AG16" s="16">
        <f>SUMIFS('3_stopień'!$J$9:$J$752,'3_stopień'!$H$9:$H$752,D16,'3_stopień'!$P$9:$P$752,"ZSET Rakowice")</f>
        <v>0</v>
      </c>
      <c r="AH16" s="237">
        <f>SUMIFS('3_stopień'!$K$9:$K$752,'3_stopień'!$H$9:$H$752,D16,'3_stopień'!$P$9:$P$752,"ZSET Rakowice")</f>
        <v>0</v>
      </c>
      <c r="AI16" s="16">
        <f>SUMIFS('3_stopień'!$J$9:$J$752,'3_stopień'!$H$9:$H$752,D16,'3_stopień'!$P$9:$P$752,"CKZ Krotoszyn")</f>
        <v>0</v>
      </c>
      <c r="AJ16" s="237">
        <f>SUMIFS('3_stopień'!$K$9:$K$752,'3_stopień'!$H$9:$H$752,D16,'3_stopień'!$P$9:$P$752,"CKZ Krotoszyn")</f>
        <v>0</v>
      </c>
      <c r="AK16" s="16">
        <f>SUMIFS('3_stopień'!$J$9:$J$752,'3_stopień'!$H$9:$H$752,D16,'3_stopień'!$P$9:$P$752,"CKZ Olkusz")</f>
        <v>0</v>
      </c>
      <c r="AL16" s="237">
        <f>SUMIFS('3_stopień'!$K$9:$K$752,'3_stopień'!$H$9:$H$752,D16,'3_stopień'!$P$9:$P$752,"CKZ Olkusz")</f>
        <v>0</v>
      </c>
      <c r="AM16" s="16">
        <f>SUMIFS('3_stopień'!$J$9:$J$752,'3_stopień'!$H$9:$H$752,D16,'3_stopień'!$P$9:$P$752,"CKZ Wschowa")</f>
        <v>1</v>
      </c>
      <c r="AN16" s="225">
        <f>SUMIFS('3_stopień'!$K$9:$K$752,'3_stopień'!$H$9:$H$752,D16,'3_stopień'!$P$9:$P$752,"CKZ Wschowa")</f>
        <v>0</v>
      </c>
      <c r="AO16" s="16">
        <f>SUMIFS('3_stopień'!$J$9:$J$752,'3_stopień'!$H$9:$H$752,D16,'3_stopień'!$P$9:$P$752,"CKZ Zielona Góra")</f>
        <v>0</v>
      </c>
      <c r="AP16" s="206">
        <f>SUMIFS('3_stopień'!$K$9:$K$752,'3_stopień'!$H$9:$H$752,D16,'3_stopień'!$P$9:$P$752,"CKZ Zielona Góra")</f>
        <v>0</v>
      </c>
      <c r="AQ16" s="16">
        <f>SUMIFS('3_stopień'!$J$9:$J$752,'3_stopień'!$H$9:$H$752,D16,'3_stopień'!$P$9:$P$752,"Rzemieślnicza Wałbrzych")</f>
        <v>0</v>
      </c>
      <c r="AR16" s="237">
        <f>SUMIFS('3_stopień'!$K$9:$K$752,'3_stopień'!$H$9:$H$752,D16,'3_stopień'!$P$9:$P$752,"Rzemieślnicza Wałbrzych")</f>
        <v>0</v>
      </c>
      <c r="AS16" s="16">
        <f>SUMIFS('3_stopień'!$J$9:$J$752,'3_stopień'!$H$9:$H$752,D16,'3_stopień'!$P$9:$P$752,"CKZ Mosina")</f>
        <v>0</v>
      </c>
      <c r="AT16" s="237">
        <f>SUMIFS('3_stopień'!$K$9:$K$752,'3_stopień'!$H$9:$H$752,D16,'3_stopień'!$P$9:$P$752,"CKZ Mosina")</f>
        <v>0</v>
      </c>
      <c r="AU16" s="16">
        <f>SUMIFS('3_stopień'!$J$9:$J$752,'3_stopień'!$H$9:$H$752,D16,'3_stopień'!$P$9:$P$752,"Akademia Rzemiosła")</f>
        <v>0</v>
      </c>
      <c r="AV16" s="237">
        <f>SUMIFS('3_stopień'!$K$9:$K$752,'3_stopień'!$H$9:$H$752,D16,'3_stopień'!$P$9:$P$752,"Akademia Rzemiosła")</f>
        <v>0</v>
      </c>
      <c r="AW16" s="16">
        <f>SUMIFS('3_stopień'!$J$9:$J$752,'3_stopień'!$H$9:$H$752,D16,'3_stopień'!$P$9:$P$752,"CKZ Opole")</f>
        <v>0</v>
      </c>
      <c r="AX16" s="237">
        <f>SUMIFS('3_stopień'!$K$9:$K$752,'3_stopień'!$H$9:$H$752,D16,'3_stopień'!$P$9:$P$752,"CKZ Opole")</f>
        <v>0</v>
      </c>
      <c r="AY16" s="16">
        <f>SUMIFS('3_stopień'!$J$9:$J$752,'3_stopień'!$H$9:$H$752,D16,'3_stopień'!$P$9:$P$752,"CKZ Wrocław")</f>
        <v>0</v>
      </c>
      <c r="AZ16" s="237">
        <f>SUMIFS('3_stopień'!$K$9:$K$752,'3_stopień'!$H$9:$H$752,D16,'3_stopień'!$P$9:$P$752,"CKZ Wrocław")</f>
        <v>0</v>
      </c>
      <c r="BA16" s="16">
        <f>SUMIFS('3_stopień'!$J$9:$J$752,'3_stopień'!$H$9:$H$752,D16,'3_stopień'!$P$9:$P$752,"Brzeg Dolny")</f>
        <v>0</v>
      </c>
      <c r="BB16" s="237">
        <f>SUMIFS('3_stopień'!$K$9:$K$752,'3_stopień'!$H$9:$H$752,D16,'3_stopień'!$P$9:$P$752,"Brzeg Dolny")</f>
        <v>0</v>
      </c>
      <c r="BC16" s="16">
        <f>SUMIFS('3_stopień'!$J$9:$J$752,'3_stopień'!$H$9:$H$752,D16,'3_stopień'!$P$9:$P$752,"CKZ Dębica")</f>
        <v>0</v>
      </c>
      <c r="BD16" s="237">
        <f>SUMIFS('3_stopień'!$K$9:$K$752,'3_stopień'!$H$9:$H$752,D16,'3_stopień'!$P$9:$P$752,"CKZ Dębica")</f>
        <v>0</v>
      </c>
      <c r="BE16" s="16">
        <f>SUMIFS('3_stopień'!$J$9:$J$752,'3_stopień'!$H$9:$H$752,D16,'3_stopień'!$P$9:$P$752,"CKZ Gliwice")</f>
        <v>0</v>
      </c>
      <c r="BF16" s="237">
        <f>SUMIFS('3_stopień'!$K$9:$K$752,'3_stopień'!$H$9:$H$752,D16,'3_stopień'!$P$9:$P$752,"CKZ Gliwice")</f>
        <v>0</v>
      </c>
      <c r="BG16" s="16">
        <f>SUMIFS('3_stopień'!$J$9:$J$752,'3_stopień'!$H$9:$H$752,D16,'3_stopień'!$P$9:$P$752,"CKZ Gniezno")</f>
        <v>0</v>
      </c>
      <c r="BH16" s="237">
        <f>SUMIFS('3_stopień'!$K$9:$K$752,'3_stopień'!$H$9:$H$752,D16,'3_stopień'!$P$9:$P$752,"CKZ Gniezno")</f>
        <v>0</v>
      </c>
      <c r="BI16" s="157">
        <f>SUMIFS('3_stopień'!$J$9:$J$752,'3_stopień'!$H$9:$H$752,D16,'3_stopień'!$P$9:$P$752,"konsultacje szkoła")</f>
        <v>0</v>
      </c>
      <c r="BJ16" s="361">
        <f t="shared" si="0"/>
        <v>1</v>
      </c>
      <c r="BK16" s="216">
        <f t="shared" si="1"/>
        <v>0</v>
      </c>
    </row>
    <row r="17" spans="2:63" hidden="1">
      <c r="B17" s="17" t="s">
        <v>180</v>
      </c>
      <c r="C17" s="18">
        <v>712905</v>
      </c>
      <c r="D17" s="18" t="s">
        <v>60</v>
      </c>
      <c r="E17" s="17" t="s">
        <v>575</v>
      </c>
      <c r="F17" s="157">
        <f>SUMIF('3_stopień'!H$9:H$752,"BUD.11.",'3_stopień'!J$9:J$752)</f>
        <v>18</v>
      </c>
      <c r="G17" s="16">
        <f>SUMIFS('3_stopień'!$J$9:$J$752,'3_stopień'!$H$9:$H$752,D17,'3_stopień'!$P$9:$P$752,"CKZ Bielawa")</f>
        <v>0</v>
      </c>
      <c r="H17" s="16">
        <f>SUMIFS('3_stopień'!$K$9:$K$752,'3_stopień'!$H$9:$H$752,D17,'3_stopień'!$P$9:$P$752,"CKZ Bielawa")</f>
        <v>0</v>
      </c>
      <c r="I17" s="16">
        <f>SUMIFS('3_stopień'!$J$9:$J$752,'3_stopień'!$H$9:$H$752,D17,'3_stopień'!$P$9:$P$752,"GCKZ Głogów")</f>
        <v>0</v>
      </c>
      <c r="J17" s="237">
        <f>SUMIFS('3_stopień'!$K$9:$K$752,'3_stopień'!$H$9:$H$752,D17,'3_stopień'!$P$9:$P$752,"GCKZ Głogów")</f>
        <v>0</v>
      </c>
      <c r="K17" s="16">
        <f>SUMIFS('3_stopień'!$J$9:$J$752,'3_stopień'!$H$9:$H$752,D17,'3_stopień'!$P$9:$P$752,"TOYOTA")</f>
        <v>0</v>
      </c>
      <c r="L17" s="237">
        <f>SUMIFS('3_stopień'!$K$9:$K$752,'3_stopień'!$H$9:$H$752,D17,'3_stopień'!$P$9:$P$752,"TOYOTA")</f>
        <v>0</v>
      </c>
      <c r="M17" s="16">
        <f>SUMIFS('3_stopień'!$J$9:$J$752,'3_stopień'!$H$9:$H$752,D17,'3_stopień'!$P$9:$P$752,"JCKZ Jelenia Góra")</f>
        <v>0</v>
      </c>
      <c r="N17" s="237">
        <f>SUMIFS('3_stopień'!$K$9:$K$752,'3_stopień'!$H$9:$H$752,D17,'3_stopień'!$P$9:$P$752,"JCKZ Jelenia Góra")</f>
        <v>0</v>
      </c>
      <c r="O17" s="16">
        <f>SUMIFS('3_stopień'!$J$9:$J$752,'3_stopień'!$H$9:$H$752,D17,'3_stopień'!$P$9:$P$752,"CKZ Kłodzko")</f>
        <v>0</v>
      </c>
      <c r="P17" s="237">
        <f>SUMIFS('3_stopień'!$K$9:$K$752,'3_stopień'!$H$9:$H$752,D17,'3_stopień'!$P$9:$P$752,"CKZ Kłodzko")</f>
        <v>0</v>
      </c>
      <c r="Q17" s="16">
        <f>SUMIFS('3_stopień'!$J$9:$J$752,'3_stopień'!$H$9:$H$752,D17,'3_stopień'!$P$9:$P$752,"CKZ Legnica")</f>
        <v>0</v>
      </c>
      <c r="R17" s="237">
        <f>SUMIFS('3_stopień'!$K$9:$K$752,'3_stopień'!$H$9:$H$752,D17,'3_stopień'!$P$9:$P$752,"CKZ Legnica")</f>
        <v>0</v>
      </c>
      <c r="S17" s="16">
        <f>SUMIFS('3_stopień'!$J$9:$J$752,'3_stopień'!$H$9:$H$752,D17,'3_stopień'!$P$9:$P$752,"CKZ Oleśnica")</f>
        <v>0</v>
      </c>
      <c r="T17" s="237">
        <f>SUMIFS('3_stopień'!$K$9:$K$752,'3_stopień'!$H$9:$H$752,D17,'3_stopień'!$P$9:$P$752,"CKZ Oleśnica")</f>
        <v>0</v>
      </c>
      <c r="U17" s="16">
        <f>SUMIFS('3_stopień'!$J$9:$J$752,'3_stopień'!$H$9:$H$752,D17,'3_stopień'!$P$9:$P$752,"CKZ Świdnica")</f>
        <v>0</v>
      </c>
      <c r="V17" s="237">
        <f>SUMIFS('3_stopień'!$K$9:$K$752,'3_stopień'!$H$9:$H$752,D17,'3_stopień'!$P$9:$P$752,"CKZ Świdnica")</f>
        <v>0</v>
      </c>
      <c r="W17" s="16">
        <f>SUMIFS('3_stopień'!$J$9:$J$752,'3_stopień'!$H$9:$H$752,D17,'3_stopień'!$P$9:$P$752,"CKZ Wołów")</f>
        <v>0</v>
      </c>
      <c r="X17" s="237">
        <f>SUMIFS('3_stopień'!$K$9:$K$752,'3_stopień'!$H$9:$H$752,D17,'3_stopień'!$P$9:$P$752,"CKZ Wołów")</f>
        <v>0</v>
      </c>
      <c r="Y17" s="16">
        <f>SUMIFS('3_stopień'!$J$9:$J$752,'3_stopień'!$H$9:$H$752,D17,'3_stopień'!$P$9:$P$752,"CKZ Ziębice")</f>
        <v>0</v>
      </c>
      <c r="Z17" s="237">
        <f>SUMIFS('3_stopień'!$K$9:$K$752,'3_stopień'!$H$9:$H$752,D17,'3_stopień'!$P$9:$P$752,"CKZ Ziębice")</f>
        <v>0</v>
      </c>
      <c r="AA17" s="16">
        <f>SUMIFS('3_stopień'!$J$9:$J$752,'3_stopień'!$H$9:$H$752,D17,'3_stopień'!$P$9:$P$752,"CKZ Dobrodzień")</f>
        <v>0</v>
      </c>
      <c r="AB17" s="237">
        <f>SUMIFS('3_stopień'!$K$9:$K$752,'3_stopień'!$H$9:$H$752,D17,'3_stopień'!$P$9:$P$752,"CKZ Dobrodzień")</f>
        <v>0</v>
      </c>
      <c r="AC17" s="16">
        <f>SUMIFS('3_stopień'!$J$9:$J$752,'3_stopień'!$H$9:$H$752,D17,'3_stopień'!$P$9:$P$752,"CKZ Głubczyce")</f>
        <v>0</v>
      </c>
      <c r="AD17" s="237">
        <f>SUMIFS('3_stopień'!$K$9:$K$752,'3_stopień'!$H$9:$H$752,D17,'3_stopień'!$P$9:$P$752,"CKZ Głubczyce")</f>
        <v>0</v>
      </c>
      <c r="AE17" s="16">
        <f>SUMIFS('3_stopień'!$J$9:$J$752,'3_stopień'!$H$9:$H$752,D17,'3_stopień'!$P$9:$P$752,"CKZ Kędzierzyn Koźle")</f>
        <v>0</v>
      </c>
      <c r="AF17" s="237">
        <f>SUMIFS('3_stopień'!$K$9:$K$752,'3_stopień'!$H$9:$H$752,D17,'3_stopień'!$P$9:$P$752,"CKZ Kędzierzyn Koźle")</f>
        <v>0</v>
      </c>
      <c r="AG17" s="16">
        <f>SUMIFS('3_stopień'!$J$9:$J$752,'3_stopień'!$H$9:$H$752,D17,'3_stopień'!$P$9:$P$752,"ZSET Rakowice")</f>
        <v>0</v>
      </c>
      <c r="AH17" s="237">
        <f>SUMIFS('3_stopień'!$K$9:$K$752,'3_stopień'!$H$9:$H$752,D17,'3_stopień'!$P$9:$P$752,"ZSET Rakowice")</f>
        <v>0</v>
      </c>
      <c r="AI17" s="16">
        <f>SUMIFS('3_stopień'!$J$9:$J$752,'3_stopień'!$H$9:$H$752,D17,'3_stopień'!$P$9:$P$752,"CKZ Krotoszyn")</f>
        <v>1</v>
      </c>
      <c r="AJ17" s="237">
        <f>SUMIFS('3_stopień'!$K$9:$K$752,'3_stopień'!$H$9:$H$752,D17,'3_stopień'!$P$9:$P$752,"CKZ Krotoszyn")</f>
        <v>0</v>
      </c>
      <c r="AK17" s="16">
        <f>SUMIFS('3_stopień'!$J$9:$J$752,'3_stopień'!$H$9:$H$752,D17,'3_stopień'!$P$9:$P$752,"CKZ Olkusz")</f>
        <v>0</v>
      </c>
      <c r="AL17" s="237">
        <f>SUMIFS('3_stopień'!$K$9:$K$752,'3_stopień'!$H$9:$H$752,D17,'3_stopień'!$P$9:$P$752,"CKZ Olkusz")</f>
        <v>0</v>
      </c>
      <c r="AM17" s="16">
        <f>SUMIFS('3_stopień'!$J$9:$J$752,'3_stopień'!$H$9:$H$752,D17,'3_stopień'!$P$9:$P$752,"CKZ Wschowa")</f>
        <v>14</v>
      </c>
      <c r="AN17" s="225">
        <f>SUMIFS('3_stopień'!$K$9:$K$752,'3_stopień'!$H$9:$H$752,D17,'3_stopień'!$P$9:$P$752,"CKZ Wschowa")</f>
        <v>0</v>
      </c>
      <c r="AO17" s="16">
        <f>SUMIFS('3_stopień'!$J$9:$J$752,'3_stopień'!$H$9:$H$752,D17,'3_stopień'!$P$9:$P$752,"CKZ Zielona Góra")</f>
        <v>0</v>
      </c>
      <c r="AP17" s="206">
        <f>SUMIFS('3_stopień'!$K$9:$K$752,'3_stopień'!$H$9:$H$752,D17,'3_stopień'!$P$9:$P$752,"CKZ Zielona Góra")</f>
        <v>0</v>
      </c>
      <c r="AQ17" s="16">
        <f>SUMIFS('3_stopień'!$J$9:$J$752,'3_stopień'!$H$9:$H$752,D17,'3_stopień'!$P$9:$P$752,"Rzemieślnicza Wałbrzych")</f>
        <v>3</v>
      </c>
      <c r="AR17" s="237">
        <f>SUMIFS('3_stopień'!$K$9:$K$752,'3_stopień'!$H$9:$H$752,D17,'3_stopień'!$P$9:$P$752,"Rzemieślnicza Wałbrzych")</f>
        <v>0</v>
      </c>
      <c r="AS17" s="16">
        <f>SUMIFS('3_stopień'!$J$9:$J$752,'3_stopień'!$H$9:$H$752,D17,'3_stopień'!$P$9:$P$752,"CKZ Mosina")</f>
        <v>0</v>
      </c>
      <c r="AT17" s="237">
        <f>SUMIFS('3_stopień'!$K$9:$K$752,'3_stopień'!$H$9:$H$752,D17,'3_stopień'!$P$9:$P$752,"CKZ Mosina")</f>
        <v>0</v>
      </c>
      <c r="AU17" s="16">
        <f>SUMIFS('3_stopień'!$J$9:$J$752,'3_stopień'!$H$9:$H$752,D17,'3_stopień'!$P$9:$P$752,"Akademia Rzemiosła")</f>
        <v>0</v>
      </c>
      <c r="AV17" s="237">
        <f>SUMIFS('3_stopień'!$K$9:$K$752,'3_stopień'!$H$9:$H$752,D17,'3_stopień'!$P$9:$P$752,"Akademia Rzemiosła")</f>
        <v>0</v>
      </c>
      <c r="AW17" s="16">
        <f>SUMIFS('3_stopień'!$J$9:$J$752,'3_stopień'!$H$9:$H$752,D17,'3_stopień'!$P$9:$P$752,"CKZ Opole")</f>
        <v>0</v>
      </c>
      <c r="AX17" s="237">
        <f>SUMIFS('3_stopień'!$K$9:$K$752,'3_stopień'!$H$9:$H$752,D17,'3_stopień'!$P$9:$P$752,"CKZ Opole")</f>
        <v>0</v>
      </c>
      <c r="AY17" s="16">
        <f>SUMIFS('3_stopień'!$J$9:$J$752,'3_stopień'!$H$9:$H$752,D17,'3_stopień'!$P$9:$P$752,"CKZ Wrocław")</f>
        <v>0</v>
      </c>
      <c r="AZ17" s="237">
        <f>SUMIFS('3_stopień'!$K$9:$K$752,'3_stopień'!$H$9:$H$752,D17,'3_stopień'!$P$9:$P$752,"CKZ Wrocław")</f>
        <v>0</v>
      </c>
      <c r="BA17" s="16">
        <f>SUMIFS('3_stopień'!$J$9:$J$752,'3_stopień'!$H$9:$H$752,D17,'3_stopień'!$P$9:$P$752,"Brzeg Dolny")</f>
        <v>0</v>
      </c>
      <c r="BB17" s="237">
        <f>SUMIFS('3_stopień'!$K$9:$K$752,'3_stopień'!$H$9:$H$752,D17,'3_stopień'!$P$9:$P$752,"Brzeg Dolny")</f>
        <v>0</v>
      </c>
      <c r="BC17" s="16">
        <f>SUMIFS('3_stopień'!$J$9:$J$752,'3_stopień'!$H$9:$H$752,D17,'3_stopień'!$P$9:$P$752,"CKZ Dębica")</f>
        <v>0</v>
      </c>
      <c r="BD17" s="237">
        <f>SUMIFS('3_stopień'!$K$9:$K$752,'3_stopień'!$H$9:$H$752,D17,'3_stopień'!$P$9:$P$752,"CKZ Dębica")</f>
        <v>0</v>
      </c>
      <c r="BE17" s="16">
        <f>SUMIFS('3_stopień'!$J$9:$J$752,'3_stopień'!$H$9:$H$752,D17,'3_stopień'!$P$9:$P$752,"CKZ Gliwice")</f>
        <v>0</v>
      </c>
      <c r="BF17" s="237">
        <f>SUMIFS('3_stopień'!$K$9:$K$752,'3_stopień'!$H$9:$H$752,D17,'3_stopień'!$P$9:$P$752,"CKZ Gliwice")</f>
        <v>0</v>
      </c>
      <c r="BG17" s="16">
        <f>SUMIFS('3_stopień'!$J$9:$J$752,'3_stopień'!$H$9:$H$752,D17,'3_stopień'!$P$9:$P$752,"CKZ Gniezno")</f>
        <v>0</v>
      </c>
      <c r="BH17" s="237">
        <f>SUMIFS('3_stopień'!$K$9:$K$752,'3_stopień'!$H$9:$H$752,D17,'3_stopień'!$P$9:$P$752,"CKZ Gniezno")</f>
        <v>0</v>
      </c>
      <c r="BI17" s="157">
        <f>SUMIFS('3_stopień'!$J$9:$J$752,'3_stopień'!$H$9:$H$752,D17,'3_stopień'!$P$9:$P$752,"konsultacje szkoła")</f>
        <v>0</v>
      </c>
      <c r="BJ17" s="361">
        <f t="shared" si="0"/>
        <v>18</v>
      </c>
      <c r="BK17" s="216">
        <f t="shared" si="1"/>
        <v>0</v>
      </c>
    </row>
    <row r="18" spans="2:63" hidden="1">
      <c r="B18" s="17" t="s">
        <v>194</v>
      </c>
      <c r="C18" s="18">
        <v>711204</v>
      </c>
      <c r="D18" s="18" t="s">
        <v>94</v>
      </c>
      <c r="E18" s="17" t="s">
        <v>576</v>
      </c>
      <c r="F18" s="157">
        <f>SUMIF('3_stopień'!H$9:H$752,"BUD.12.",'3_stopień'!J$9:J$752)</f>
        <v>23</v>
      </c>
      <c r="G18" s="16">
        <f>SUMIFS('3_stopień'!$J$9:$J$752,'3_stopień'!$H$9:$H$752,D18,'3_stopień'!$P$9:$P$752,"CKZ Bielawa")</f>
        <v>0</v>
      </c>
      <c r="H18" s="16">
        <f>SUMIFS('3_stopień'!$K$9:$K$752,'3_stopień'!$H$9:$H$752,D18,'3_stopień'!$P$9:$P$752,"CKZ Bielawa")</f>
        <v>0</v>
      </c>
      <c r="I18" s="16">
        <f>SUMIFS('3_stopień'!$J$9:$J$752,'3_stopień'!$H$9:$H$752,D18,'3_stopień'!$P$9:$P$752,"GCKZ Głogów")</f>
        <v>0</v>
      </c>
      <c r="J18" s="237">
        <f>SUMIFS('3_stopień'!$K$9:$K$752,'3_stopień'!$H$9:$H$752,D18,'3_stopień'!$P$9:$P$752,"GCKZ Głogów")</f>
        <v>0</v>
      </c>
      <c r="K18" s="16">
        <f>SUMIFS('3_stopień'!$J$9:$J$752,'3_stopień'!$H$9:$H$752,D18,'3_stopień'!$P$9:$P$752,"TOYOTA")</f>
        <v>0</v>
      </c>
      <c r="L18" s="237">
        <f>SUMIFS('3_stopień'!$K$9:$K$752,'3_stopień'!$H$9:$H$752,D18,'3_stopień'!$P$9:$P$752,"TOYOTA")</f>
        <v>0</v>
      </c>
      <c r="M18" s="16">
        <f>SUMIFS('3_stopień'!$J$9:$J$752,'3_stopień'!$H$9:$H$752,D18,'3_stopień'!$P$9:$P$752,"JCKZ Jelenia Góra")</f>
        <v>0</v>
      </c>
      <c r="N18" s="237">
        <f>SUMIFS('3_stopień'!$K$9:$K$752,'3_stopień'!$H$9:$H$752,D18,'3_stopień'!$P$9:$P$752,"JCKZ Jelenia Góra")</f>
        <v>0</v>
      </c>
      <c r="O18" s="16">
        <f>SUMIFS('3_stopień'!$J$9:$J$752,'3_stopień'!$H$9:$H$752,D18,'3_stopień'!$P$9:$P$752,"CKZ Kłodzko")</f>
        <v>0</v>
      </c>
      <c r="P18" s="237">
        <f>SUMIFS('3_stopień'!$K$9:$K$752,'3_stopień'!$H$9:$H$752,D18,'3_stopień'!$P$9:$P$752,"CKZ Kłodzko")</f>
        <v>0</v>
      </c>
      <c r="Q18" s="16">
        <f>SUMIFS('3_stopień'!$J$9:$J$752,'3_stopień'!$H$9:$H$752,D18,'3_stopień'!$P$9:$P$752,"CKZ Legnica")</f>
        <v>0</v>
      </c>
      <c r="R18" s="237">
        <f>SUMIFS('3_stopień'!$K$9:$K$752,'3_stopień'!$H$9:$H$752,D18,'3_stopień'!$P$9:$P$752,"CKZ Legnica")</f>
        <v>0</v>
      </c>
      <c r="S18" s="16">
        <f>SUMIFS('3_stopień'!$J$9:$J$752,'3_stopień'!$H$9:$H$752,D18,'3_stopień'!$P$9:$P$752,"CKZ Oleśnica")</f>
        <v>0</v>
      </c>
      <c r="T18" s="237">
        <f>SUMIFS('3_stopień'!$K$9:$K$752,'3_stopień'!$H$9:$H$752,D18,'3_stopień'!$P$9:$P$752,"CKZ Oleśnica")</f>
        <v>0</v>
      </c>
      <c r="U18" s="16">
        <f>SUMIFS('3_stopień'!$J$9:$J$752,'3_stopień'!$H$9:$H$752,D18,'3_stopień'!$P$9:$P$752,"CKZ Świdnica")</f>
        <v>18</v>
      </c>
      <c r="V18" s="237">
        <f>SUMIFS('3_stopień'!$K$9:$K$752,'3_stopień'!$H$9:$H$752,D18,'3_stopień'!$P$9:$P$752,"CKZ Świdnica")</f>
        <v>1</v>
      </c>
      <c r="W18" s="16">
        <f>SUMIFS('3_stopień'!$J$9:$J$752,'3_stopień'!$H$9:$H$752,D18,'3_stopień'!$P$9:$P$752,"CKZ Wołów")</f>
        <v>0</v>
      </c>
      <c r="X18" s="237">
        <f>SUMIFS('3_stopień'!$K$9:$K$752,'3_stopień'!$H$9:$H$752,D18,'3_stopień'!$P$9:$P$752,"CKZ Wołów")</f>
        <v>0</v>
      </c>
      <c r="Y18" s="16">
        <f>SUMIFS('3_stopień'!$J$9:$J$752,'3_stopień'!$H$9:$H$752,D18,'3_stopień'!$P$9:$P$752,"CKZ Ziębice")</f>
        <v>0</v>
      </c>
      <c r="Z18" s="237">
        <f>SUMIFS('3_stopień'!$K$9:$K$752,'3_stopień'!$H$9:$H$752,D18,'3_stopień'!$P$9:$P$752,"CKZ Ziębice")</f>
        <v>0</v>
      </c>
      <c r="AA18" s="16">
        <f>SUMIFS('3_stopień'!$J$9:$J$752,'3_stopień'!$H$9:$H$752,D18,'3_stopień'!$P$9:$P$752,"CKZ Dobrodzień")</f>
        <v>0</v>
      </c>
      <c r="AB18" s="237">
        <f>SUMIFS('3_stopień'!$K$9:$K$752,'3_stopień'!$H$9:$H$752,D18,'3_stopień'!$P$9:$P$752,"CKZ Dobrodzień")</f>
        <v>0</v>
      </c>
      <c r="AC18" s="16">
        <f>SUMIFS('3_stopień'!$J$9:$J$752,'3_stopień'!$H$9:$H$752,D18,'3_stopień'!$P$9:$P$752,"CKZ Głubczyce")</f>
        <v>0</v>
      </c>
      <c r="AD18" s="237">
        <f>SUMIFS('3_stopień'!$K$9:$K$752,'3_stopień'!$H$9:$H$752,D18,'3_stopień'!$P$9:$P$752,"CKZ Głubczyce")</f>
        <v>0</v>
      </c>
      <c r="AE18" s="16">
        <f>SUMIFS('3_stopień'!$J$9:$J$752,'3_stopień'!$H$9:$H$752,D18,'3_stopień'!$P$9:$P$752,"CKZ Kędzierzyn Koźle")</f>
        <v>0</v>
      </c>
      <c r="AF18" s="237">
        <f>SUMIFS('3_stopień'!$K$9:$K$752,'3_stopień'!$H$9:$H$752,D18,'3_stopień'!$P$9:$P$752,"CKZ Kędzierzyn Koźle")</f>
        <v>0</v>
      </c>
      <c r="AG18" s="16">
        <f>SUMIFS('3_stopień'!$J$9:$J$752,'3_stopień'!$H$9:$H$752,D18,'3_stopień'!$P$9:$P$752,"ZSET Rakowice")</f>
        <v>0</v>
      </c>
      <c r="AH18" s="237">
        <f>SUMIFS('3_stopień'!$K$9:$K$752,'3_stopień'!$H$9:$H$752,D18,'3_stopień'!$P$9:$P$752,"ZSET Rakowice")</f>
        <v>0</v>
      </c>
      <c r="AI18" s="16">
        <f>SUMIFS('3_stopień'!$J$9:$J$752,'3_stopień'!$H$9:$H$752,D18,'3_stopień'!$P$9:$P$752,"CKZ Krotoszyn")</f>
        <v>0</v>
      </c>
      <c r="AJ18" s="237">
        <f>SUMIFS('3_stopień'!$K$9:$K$752,'3_stopień'!$H$9:$H$752,D18,'3_stopień'!$P$9:$P$752,"CKZ Krotoszyn")</f>
        <v>0</v>
      </c>
      <c r="AK18" s="16">
        <f>SUMIFS('3_stopień'!$J$9:$J$752,'3_stopień'!$H$9:$H$752,D18,'3_stopień'!$P$9:$P$752,"CKZ Olkusz")</f>
        <v>0</v>
      </c>
      <c r="AL18" s="237">
        <f>SUMIFS('3_stopień'!$K$9:$K$752,'3_stopień'!$H$9:$H$752,D18,'3_stopień'!$P$9:$P$752,"CKZ Olkusz")</f>
        <v>0</v>
      </c>
      <c r="AM18" s="16">
        <f>SUMIFS('3_stopień'!$J$9:$J$752,'3_stopień'!$H$9:$H$752,D18,'3_stopień'!$P$9:$P$752,"CKZ Wschowa")</f>
        <v>5</v>
      </c>
      <c r="AN18" s="225">
        <f>SUMIFS('3_stopień'!$K$9:$K$752,'3_stopień'!$H$9:$H$752,D18,'3_stopień'!$P$9:$P$752,"CKZ Wschowa")</f>
        <v>0</v>
      </c>
      <c r="AO18" s="16">
        <f>SUMIFS('3_stopień'!$J$9:$J$752,'3_stopień'!$H$9:$H$752,D18,'3_stopień'!$P$9:$P$752,"CKZ Zielona Góra")</f>
        <v>0</v>
      </c>
      <c r="AP18" s="206">
        <f>SUMIFS('3_stopień'!$K$9:$K$752,'3_stopień'!$H$9:$H$752,D18,'3_stopień'!$P$9:$P$752,"CKZ Zielona Góra")</f>
        <v>0</v>
      </c>
      <c r="AQ18" s="16">
        <f>SUMIFS('3_stopień'!$J$9:$J$752,'3_stopień'!$H$9:$H$752,D18,'3_stopień'!$P$9:$P$752,"Rzemieślnicza Wałbrzych")</f>
        <v>0</v>
      </c>
      <c r="AR18" s="237">
        <f>SUMIFS('3_stopień'!$K$9:$K$752,'3_stopień'!$H$9:$H$752,D18,'3_stopień'!$P$9:$P$752,"Rzemieślnicza Wałbrzych")</f>
        <v>0</v>
      </c>
      <c r="AS18" s="16">
        <f>SUMIFS('3_stopień'!$J$9:$J$752,'3_stopień'!$H$9:$H$752,D18,'3_stopień'!$P$9:$P$752,"CKZ Mosina")</f>
        <v>0</v>
      </c>
      <c r="AT18" s="237">
        <f>SUMIFS('3_stopień'!$K$9:$K$752,'3_stopień'!$H$9:$H$752,D18,'3_stopień'!$P$9:$P$752,"CKZ Mosina")</f>
        <v>0</v>
      </c>
      <c r="AU18" s="16">
        <f>SUMIFS('3_stopień'!$J$9:$J$752,'3_stopień'!$H$9:$H$752,D18,'3_stopień'!$P$9:$P$752,"Akademia Rzemiosła")</f>
        <v>0</v>
      </c>
      <c r="AV18" s="237">
        <f>SUMIFS('3_stopień'!$K$9:$K$752,'3_stopień'!$H$9:$H$752,D18,'3_stopień'!$P$9:$P$752,"Akademia Rzemiosła")</f>
        <v>0</v>
      </c>
      <c r="AW18" s="16">
        <f>SUMIFS('3_stopień'!$J$9:$J$752,'3_stopień'!$H$9:$H$752,D18,'3_stopień'!$P$9:$P$752,"CKZ Opole")</f>
        <v>0</v>
      </c>
      <c r="AX18" s="237">
        <f>SUMIFS('3_stopień'!$K$9:$K$752,'3_stopień'!$H$9:$H$752,D18,'3_stopień'!$P$9:$P$752,"CKZ Opole")</f>
        <v>0</v>
      </c>
      <c r="AY18" s="16">
        <f>SUMIFS('3_stopień'!$J$9:$J$752,'3_stopień'!$H$9:$H$752,D18,'3_stopień'!$P$9:$P$752,"CKZ Wrocław")</f>
        <v>0</v>
      </c>
      <c r="AZ18" s="237">
        <f>SUMIFS('3_stopień'!$K$9:$K$752,'3_stopień'!$H$9:$H$752,D18,'3_stopień'!$P$9:$P$752,"CKZ Wrocław")</f>
        <v>0</v>
      </c>
      <c r="BA18" s="16">
        <f>SUMIFS('3_stopień'!$J$9:$J$752,'3_stopień'!$H$9:$H$752,D18,'3_stopień'!$P$9:$P$752,"Brzeg Dolny")</f>
        <v>0</v>
      </c>
      <c r="BB18" s="237">
        <f>SUMIFS('3_stopień'!$K$9:$K$752,'3_stopień'!$H$9:$H$752,D18,'3_stopień'!$P$9:$P$752,"Brzeg Dolny")</f>
        <v>0</v>
      </c>
      <c r="BC18" s="16">
        <f>SUMIFS('3_stopień'!$J$9:$J$752,'3_stopień'!$H$9:$H$752,D18,'3_stopień'!$P$9:$P$752,"CKZ Dębica")</f>
        <v>0</v>
      </c>
      <c r="BD18" s="237">
        <f>SUMIFS('3_stopień'!$K$9:$K$752,'3_stopień'!$H$9:$H$752,D18,'3_stopień'!$P$9:$P$752,"CKZ Dębica")</f>
        <v>0</v>
      </c>
      <c r="BE18" s="16">
        <f>SUMIFS('3_stopień'!$J$9:$J$752,'3_stopień'!$H$9:$H$752,D18,'3_stopień'!$P$9:$P$752,"CKZ Gliwice")</f>
        <v>0</v>
      </c>
      <c r="BF18" s="237">
        <f>SUMIFS('3_stopień'!$K$9:$K$752,'3_stopień'!$H$9:$H$752,D18,'3_stopień'!$P$9:$P$752,"CKZ Gliwice")</f>
        <v>0</v>
      </c>
      <c r="BG18" s="16">
        <f>SUMIFS('3_stopień'!$J$9:$J$752,'3_stopień'!$H$9:$H$752,D18,'3_stopień'!$P$9:$P$752,"CKZ Gniezno")</f>
        <v>0</v>
      </c>
      <c r="BH18" s="237">
        <f>SUMIFS('3_stopień'!$K$9:$K$752,'3_stopień'!$H$9:$H$752,D18,'3_stopień'!$P$9:$P$752,"CKZ Gniezno")</f>
        <v>0</v>
      </c>
      <c r="BI18" s="157">
        <f>SUMIFS('3_stopień'!$J$9:$J$752,'3_stopień'!$H$9:$H$752,D18,'3_stopień'!$P$9:$P$752,"konsultacje szkoła")</f>
        <v>0</v>
      </c>
      <c r="BJ18" s="361">
        <f t="shared" si="0"/>
        <v>23</v>
      </c>
      <c r="BK18" s="216">
        <f t="shared" si="1"/>
        <v>1</v>
      </c>
    </row>
    <row r="19" spans="2:63" hidden="1">
      <c r="B19" s="17" t="s">
        <v>491</v>
      </c>
      <c r="C19" s="18">
        <v>834209</v>
      </c>
      <c r="D19" s="18" t="s">
        <v>578</v>
      </c>
      <c r="E19" s="17" t="s">
        <v>577</v>
      </c>
      <c r="F19" s="157">
        <f>SUMIF('3_stopień'!H$9:H$752,"BUD.13.",'3_stopień'!J$9:J$752)</f>
        <v>0</v>
      </c>
      <c r="G19" s="16">
        <f>SUMIFS('3_stopień'!$J$9:$J$752,'3_stopień'!$H$9:$H$752,D19,'3_stopień'!$P$9:$P$752,"CKZ Bielawa")</f>
        <v>0</v>
      </c>
      <c r="H19" s="16">
        <f>SUMIFS('3_stopień'!$K$9:$K$752,'3_stopień'!$H$9:$H$752,E19,'3_stopień'!$P$9:$P$752,"CKZ Bielawa")</f>
        <v>0</v>
      </c>
      <c r="I19" s="16">
        <f>SUMIFS('3_stopień'!$J$9:$J$752,'3_stopień'!$H$9:$H$752,D19,'3_stopień'!$P$9:$P$752,"GCKZ Głogów")</f>
        <v>0</v>
      </c>
      <c r="J19" s="237">
        <f>SUMIFS('3_stopień'!$K$9:$K$752,'3_stopień'!$H$9:$H$752,D19,'3_stopień'!$P$9:$P$752,"GCKZ Głogów")</f>
        <v>0</v>
      </c>
      <c r="K19" s="16">
        <f>SUMIFS('3_stopień'!$J$9:$J$752,'3_stopień'!$H$9:$H$752,D19,'3_stopień'!$P$9:$P$752,"TOYOTA")</f>
        <v>0</v>
      </c>
      <c r="L19" s="237">
        <f>SUMIFS('3_stopień'!$K$9:$K$752,'3_stopień'!$H$9:$H$752,D19,'3_stopień'!$P$9:$P$752,"TOYOTA")</f>
        <v>0</v>
      </c>
      <c r="M19" s="16">
        <f>SUMIFS('3_stopień'!$J$9:$J$752,'3_stopień'!$H$9:$H$752,D19,'3_stopień'!$P$9:$P$752,"JCKZ Jelenia Góra")</f>
        <v>0</v>
      </c>
      <c r="N19" s="237">
        <f>SUMIFS('3_stopień'!$K$9:$K$752,'3_stopień'!$H$9:$H$752,D19,'3_stopień'!$P$9:$P$752,"JCKZ Jelenia Góra")</f>
        <v>0</v>
      </c>
      <c r="O19" s="16">
        <f>SUMIFS('3_stopień'!$J$9:$J$752,'3_stopień'!$H$9:$H$752,D19,'3_stopień'!$P$9:$P$752,"CKZ Kłodzko")</f>
        <v>0</v>
      </c>
      <c r="P19" s="237">
        <f>SUMIFS('3_stopień'!$K$9:$K$752,'3_stopień'!$H$9:$H$752,D19,'3_stopień'!$P$9:$P$752,"CKZ Kłodzko")</f>
        <v>0</v>
      </c>
      <c r="Q19" s="16">
        <f>SUMIFS('3_stopień'!$J$9:$J$752,'3_stopień'!$H$9:$H$752,D19,'3_stopień'!$P$9:$P$752,"CKZ Legnica")</f>
        <v>0</v>
      </c>
      <c r="R19" s="237">
        <f>SUMIFS('3_stopień'!$K$9:$K$752,'3_stopień'!$H$9:$H$752,D19,'3_stopień'!$P$9:$P$752,"CKZ Legnica")</f>
        <v>0</v>
      </c>
      <c r="S19" s="16">
        <f>SUMIFS('3_stopień'!$J$9:$J$752,'3_stopień'!$H$9:$H$752,D19,'3_stopień'!$P$9:$P$752,"CKZ Oleśnica")</f>
        <v>0</v>
      </c>
      <c r="T19" s="237">
        <f>SUMIFS('3_stopień'!$K$9:$K$752,'3_stopień'!$H$9:$H$752,D19,'3_stopień'!$P$9:$P$752,"CKZ Oleśnica")</f>
        <v>0</v>
      </c>
      <c r="U19" s="16">
        <f>SUMIFS('3_stopień'!$J$9:$J$752,'3_stopień'!$H$9:$H$752,D19,'3_stopień'!$P$9:$P$752,"CKZ Świdnica")</f>
        <v>0</v>
      </c>
      <c r="V19" s="237">
        <f>SUMIFS('3_stopień'!$K$9:$K$752,'3_stopień'!$H$9:$H$752,D19,'3_stopień'!$P$9:$P$752,"CKZ Świdnica")</f>
        <v>0</v>
      </c>
      <c r="W19" s="16">
        <f>SUMIFS('3_stopień'!$J$9:$J$752,'3_stopień'!$H$9:$H$752,D19,'3_stopień'!$P$9:$P$752,"CKZ Wołów")</f>
        <v>0</v>
      </c>
      <c r="X19" s="237">
        <f>SUMIFS('3_stopień'!$K$9:$K$752,'3_stopień'!$H$9:$H$752,D19,'3_stopień'!$P$9:$P$752,"CKZ Wołów")</f>
        <v>0</v>
      </c>
      <c r="Y19" s="16">
        <f>SUMIFS('3_stopień'!$J$9:$J$752,'3_stopień'!$H$9:$H$752,D19,'3_stopień'!$P$9:$P$752,"CKZ Ziębice")</f>
        <v>0</v>
      </c>
      <c r="Z19" s="237">
        <f>SUMIFS('3_stopień'!$K$9:$K$752,'3_stopień'!$H$9:$H$752,D19,'3_stopień'!$P$9:$P$752,"CKZ Ziębice")</f>
        <v>0</v>
      </c>
      <c r="AA19" s="16">
        <f>SUMIFS('3_stopień'!$J$9:$J$752,'3_stopień'!$H$9:$H$752,D19,'3_stopień'!$P$9:$P$752,"CKZ Dobrodzień")</f>
        <v>0</v>
      </c>
      <c r="AB19" s="237">
        <f>SUMIFS('3_stopień'!$K$9:$K$752,'3_stopień'!$H$9:$H$752,D19,'3_stopień'!$P$9:$P$752,"CKZ Dobrodzień")</f>
        <v>0</v>
      </c>
      <c r="AC19" s="16">
        <f>SUMIFS('3_stopień'!$J$9:$J$752,'3_stopień'!$H$9:$H$752,D19,'3_stopień'!$P$9:$P$752,"CKZ Głubczyce")</f>
        <v>0</v>
      </c>
      <c r="AD19" s="237">
        <f>SUMIFS('3_stopień'!$K$9:$K$752,'3_stopień'!$H$9:$H$752,D19,'3_stopień'!$P$9:$P$752,"CKZ Głubczyce")</f>
        <v>0</v>
      </c>
      <c r="AE19" s="16">
        <f>SUMIFS('3_stopień'!$J$9:$J$752,'3_stopień'!$H$9:$H$752,D19,'3_stopień'!$P$9:$P$752,"CKZ Kędzierzyn Koźle")</f>
        <v>0</v>
      </c>
      <c r="AF19" s="237">
        <f>SUMIFS('3_stopień'!$K$9:$K$752,'3_stopień'!$H$9:$H$752,D19,'3_stopień'!$P$9:$P$752,"CKZ Kędzierzyn Koźle")</f>
        <v>0</v>
      </c>
      <c r="AG19" s="16">
        <f>SUMIFS('3_stopień'!$J$9:$J$752,'3_stopień'!$H$9:$H$752,D19,'3_stopień'!$P$9:$P$752,"ZSET Rakowice")</f>
        <v>0</v>
      </c>
      <c r="AH19" s="237">
        <f>SUMIFS('3_stopień'!$K$9:$K$752,'3_stopień'!$H$9:$H$752,D19,'3_stopień'!$P$9:$P$752,"ZSET Rakowice")</f>
        <v>0</v>
      </c>
      <c r="AI19" s="16">
        <f>SUMIFS('3_stopień'!$J$9:$J$752,'3_stopień'!$H$9:$H$752,D19,'3_stopień'!$P$9:$P$752,"CKZ Krotoszyn")</f>
        <v>0</v>
      </c>
      <c r="AJ19" s="237">
        <f>SUMIFS('3_stopień'!$K$9:$K$752,'3_stopień'!$H$9:$H$752,D19,'3_stopień'!$P$9:$P$752,"CKZ Krotoszyn")</f>
        <v>0</v>
      </c>
      <c r="AK19" s="16">
        <f>SUMIFS('3_stopień'!$J$9:$J$752,'3_stopień'!$H$9:$H$752,D19,'3_stopień'!$P$9:$P$752,"CKZ Olkusz")</f>
        <v>0</v>
      </c>
      <c r="AL19" s="237">
        <f>SUMIFS('3_stopień'!$K$9:$K$752,'3_stopień'!$H$9:$H$752,D19,'3_stopień'!$P$9:$P$752,"CKZ Olkusz")</f>
        <v>0</v>
      </c>
      <c r="AM19" s="16">
        <f>SUMIFS('3_stopień'!$J$9:$J$752,'3_stopień'!$H$9:$H$752,D19,'3_stopień'!$P$9:$P$752,"CKZ Wschowa")</f>
        <v>0</v>
      </c>
      <c r="AN19" s="225">
        <f>SUMIFS('3_stopień'!$K$9:$K$752,'3_stopień'!$H$9:$H$752,D19,'3_stopień'!$P$9:$P$752,"CKZ Wschowa")</f>
        <v>0</v>
      </c>
      <c r="AO19" s="16">
        <f>SUMIFS('3_stopień'!$J$9:$J$752,'3_stopień'!$H$9:$H$752,D19,'3_stopień'!$P$9:$P$752,"CKZ Zielona Góra")</f>
        <v>0</v>
      </c>
      <c r="AP19" s="206">
        <f>SUMIFS('3_stopień'!$K$9:$K$752,'3_stopień'!$H$9:$H$752,D19,'3_stopień'!$P$9:$P$752,"CKZ Zielona Góra")</f>
        <v>0</v>
      </c>
      <c r="AQ19" s="16">
        <f>SUMIFS('3_stopień'!$J$9:$J$752,'3_stopień'!$H$9:$H$752,D19,'3_stopień'!$P$9:$P$752,"Rzemieślnicza Wałbrzych")</f>
        <v>0</v>
      </c>
      <c r="AR19" s="237">
        <f>SUMIFS('3_stopień'!$K$9:$K$752,'3_stopień'!$H$9:$H$752,D19,'3_stopień'!$P$9:$P$752,"Rzemieślnicza Wałbrzych")</f>
        <v>0</v>
      </c>
      <c r="AS19" s="16">
        <f>SUMIFS('3_stopień'!$J$9:$J$752,'3_stopień'!$H$9:$H$752,D19,'3_stopień'!$P$9:$P$752,"CKZ Mosina")</f>
        <v>0</v>
      </c>
      <c r="AT19" s="237">
        <f>SUMIFS('3_stopień'!$K$9:$K$752,'3_stopień'!$H$9:$H$752,D19,'3_stopień'!$P$9:$P$752,"CKZ Mosina")</f>
        <v>0</v>
      </c>
      <c r="AU19" s="16">
        <f>SUMIFS('3_stopień'!$J$9:$J$752,'3_stopień'!$H$9:$H$752,D19,'3_stopień'!$P$9:$P$752,"Collegium Witelona")</f>
        <v>0</v>
      </c>
      <c r="AV19" s="237">
        <f>SUMIFS('3_stopień'!$K$9:$K$752,'3_stopień'!$H$9:$H$752,D19,'3_stopień'!$P$9:$P$752,"Collegium Witelona")</f>
        <v>0</v>
      </c>
      <c r="AW19" s="16">
        <f>SUMIFS('3_stopień'!$J$9:$J$752,'3_stopień'!$H$9:$H$752,D19,'3_stopień'!$P$9:$P$752,"CKZ Opole")</f>
        <v>0</v>
      </c>
      <c r="AX19" s="237">
        <f>SUMIFS('3_stopień'!$K$9:$K$752,'3_stopień'!$H$9:$H$752,D19,'3_stopień'!$P$9:$P$752,"CKZ Opole")</f>
        <v>0</v>
      </c>
      <c r="AY19" s="16">
        <f>SUMIFS('3_stopień'!$J$9:$J$752,'3_stopień'!$H$9:$H$752,D19,'3_stopień'!$P$9:$P$752,"CKZ Wrocław")</f>
        <v>0</v>
      </c>
      <c r="AZ19" s="237">
        <f>SUMIFS('3_stopień'!$K$9:$K$752,'3_stopień'!$H$9:$H$752,D19,'3_stopień'!$P$9:$P$752,"CKZ Wrocław")</f>
        <v>0</v>
      </c>
      <c r="BA19" s="16">
        <f>SUMIFS('3_stopień'!$J$9:$J$752,'3_stopień'!$H$9:$H$752,D19,'3_stopień'!$P$9:$P$752,"Brzeg Dolny")</f>
        <v>0</v>
      </c>
      <c r="BB19" s="237">
        <f>SUMIFS('3_stopień'!$K$9:$K$752,'3_stopień'!$H$9:$H$752,D19,'3_stopień'!$P$9:$P$752,"Brzeg Dolny")</f>
        <v>0</v>
      </c>
      <c r="BC19" s="16">
        <f>SUMIFS('3_stopień'!$J$9:$J$752,'3_stopień'!$H$9:$H$752,D19,'3_stopień'!$P$9:$P$752,"CKZ Dębica")</f>
        <v>0</v>
      </c>
      <c r="BD19" s="237">
        <f>SUMIFS('3_stopień'!$K$9:$K$752,'3_stopień'!$H$9:$H$752,D19,'3_stopień'!$P$9:$P$752,"CKZ Dębica")</f>
        <v>0</v>
      </c>
      <c r="BE19" s="16">
        <f>SUMIFS('3_stopień'!$J$9:$J$752,'3_stopień'!$H$9:$H$752,D19,'3_stopień'!$P$9:$P$752,"CKZ Gliwice")</f>
        <v>0</v>
      </c>
      <c r="BF19" s="237">
        <f>SUMIFS('3_stopień'!$K$9:$K$752,'3_stopień'!$H$9:$H$752,D19,'3_stopień'!$P$9:$P$752,"CKZ Gliwice")</f>
        <v>0</v>
      </c>
      <c r="BG19" s="16">
        <f>SUMIFS('3_stopień'!$J$9:$J$752,'3_stopień'!$H$9:$H$752,D19,'3_stopień'!$P$9:$P$752,"CKZ Gniezno")</f>
        <v>0</v>
      </c>
      <c r="BH19" s="237">
        <f>SUMIFS('3_stopień'!$K$9:$K$752,'3_stopień'!$H$9:$H$752,D19,'3_stopień'!$P$9:$P$752,"CKZ Gniezno")</f>
        <v>0</v>
      </c>
      <c r="BI19" s="157">
        <f>SUMIFS('3_stopień'!$J$9:$J$752,'3_stopień'!$H$9:$H$752,D19,'3_stopień'!$P$9:$P$752,"konsultacje szkoła")</f>
        <v>0</v>
      </c>
      <c r="BJ19" s="361">
        <f t="shared" si="0"/>
        <v>0</v>
      </c>
      <c r="BK19" s="216">
        <f t="shared" si="1"/>
        <v>0</v>
      </c>
    </row>
    <row r="20" spans="2:63" hidden="1">
      <c r="B20" s="17" t="s">
        <v>492</v>
      </c>
      <c r="C20" s="18">
        <v>711203</v>
      </c>
      <c r="D20" s="18" t="s">
        <v>1008</v>
      </c>
      <c r="E20" s="17" t="s">
        <v>579</v>
      </c>
      <c r="F20" s="157">
        <f>SUMIF('3_stopień'!H$9:H$752,"BUD.26.",'3_stopień'!J$9:J$752)</f>
        <v>0</v>
      </c>
      <c r="G20" s="16">
        <f>SUMIFS('3_stopień'!$J$9:$J$752,'3_stopień'!$H$9:$H$752,D20,'3_stopień'!$P$9:$P$752,"CKZ Bielawa")</f>
        <v>0</v>
      </c>
      <c r="H20" s="16">
        <f>SUMIFS('3_stopień'!$K$9:$K$752,'3_stopień'!$H$9:$H$752,E20,'3_stopień'!$P$9:$P$752,"CKZ Bielawa")</f>
        <v>0</v>
      </c>
      <c r="I20" s="16">
        <f>SUMIFS('3_stopień'!$J$9:$J$752,'3_stopień'!$H$9:$H$752,D20,'3_stopień'!$P$9:$P$752,"GCKZ Głogów")</f>
        <v>0</v>
      </c>
      <c r="J20" s="237">
        <f>SUMIFS('3_stopień'!$K$9:$K$752,'3_stopień'!$H$9:$H$752,D20,'3_stopień'!$P$9:$P$752,"GCKZ Głogów")</f>
        <v>0</v>
      </c>
      <c r="K20" s="16">
        <f>SUMIFS('3_stopień'!$J$9:$J$752,'3_stopień'!$H$9:$H$752,D20,'3_stopień'!$P$9:$P$752,"TOYOTA")</f>
        <v>0</v>
      </c>
      <c r="L20" s="237">
        <f>SUMIFS('3_stopień'!$K$9:$K$752,'3_stopień'!$H$9:$H$752,D20,'3_stopień'!$P$9:$P$752,"TOYOTA")</f>
        <v>0</v>
      </c>
      <c r="M20" s="16">
        <f>SUMIFS('3_stopień'!$J$9:$J$752,'3_stopień'!$H$9:$H$752,D20,'3_stopień'!$P$9:$P$752,"JCKZ Jelenia Góra")</f>
        <v>0</v>
      </c>
      <c r="N20" s="237">
        <f>SUMIFS('3_stopień'!$K$9:$K$752,'3_stopień'!$H$9:$H$752,D20,'3_stopień'!$P$9:$P$752,"JCKZ Jelenia Góra")</f>
        <v>0</v>
      </c>
      <c r="O20" s="16">
        <f>SUMIFS('3_stopień'!$J$9:$J$752,'3_stopień'!$H$9:$H$752,D20,'3_stopień'!$P$9:$P$752,"CKZ Kłodzko")</f>
        <v>0</v>
      </c>
      <c r="P20" s="237">
        <f>SUMIFS('3_stopień'!$K$9:$K$752,'3_stopień'!$H$9:$H$752,D20,'3_stopień'!$P$9:$P$752,"CKZ Kłodzko")</f>
        <v>0</v>
      </c>
      <c r="Q20" s="16">
        <f>SUMIFS('3_stopień'!$J$9:$J$752,'3_stopień'!$H$9:$H$752,D20,'3_stopień'!$P$9:$P$752,"CKZ Legnica")</f>
        <v>0</v>
      </c>
      <c r="R20" s="237">
        <f>SUMIFS('3_stopień'!$K$9:$K$752,'3_stopień'!$H$9:$H$752,D20,'3_stopień'!$P$9:$P$752,"CKZ Legnica")</f>
        <v>0</v>
      </c>
      <c r="S20" s="16">
        <f>SUMIFS('3_stopień'!$J$9:$J$752,'3_stopień'!$H$9:$H$752,D20,'3_stopień'!$P$9:$P$752,"CKZ Oleśnica")</f>
        <v>0</v>
      </c>
      <c r="T20" s="237">
        <f>SUMIFS('3_stopień'!$K$9:$K$752,'3_stopień'!$H$9:$H$752,D20,'3_stopień'!$P$9:$P$752,"CKZ Oleśnica")</f>
        <v>0</v>
      </c>
      <c r="U20" s="16">
        <f>SUMIFS('3_stopień'!$J$9:$J$752,'3_stopień'!$H$9:$H$752,D20,'3_stopień'!$P$9:$P$752,"CKZ Świdnica")</f>
        <v>0</v>
      </c>
      <c r="V20" s="237">
        <f>SUMIFS('3_stopień'!$K$9:$K$752,'3_stopień'!$H$9:$H$752,D20,'3_stopień'!$P$9:$P$752,"CKZ Świdnica")</f>
        <v>0</v>
      </c>
      <c r="W20" s="16">
        <f>SUMIFS('3_stopień'!$J$9:$J$752,'3_stopień'!$H$9:$H$752,D20,'3_stopień'!$P$9:$P$752,"CKZ Wołów")</f>
        <v>0</v>
      </c>
      <c r="X20" s="237">
        <f>SUMIFS('3_stopień'!$K$9:$K$752,'3_stopień'!$H$9:$H$752,D20,'3_stopień'!$P$9:$P$752,"CKZ Wołów")</f>
        <v>0</v>
      </c>
      <c r="Y20" s="16">
        <f>SUMIFS('3_stopień'!$J$9:$J$752,'3_stopień'!$H$9:$H$752,D20,'3_stopień'!$P$9:$P$752,"CKZ Ziębice")</f>
        <v>0</v>
      </c>
      <c r="Z20" s="237">
        <f>SUMIFS('3_stopień'!$K$9:$K$752,'3_stopień'!$H$9:$H$752,D20,'3_stopień'!$P$9:$P$752,"CKZ Ziębice")</f>
        <v>0</v>
      </c>
      <c r="AA20" s="16">
        <f>SUMIFS('3_stopień'!$J$9:$J$752,'3_stopień'!$H$9:$H$752,D20,'3_stopień'!$P$9:$P$752,"CKZ Dobrodzień")</f>
        <v>0</v>
      </c>
      <c r="AB20" s="237">
        <f>SUMIFS('3_stopień'!$K$9:$K$752,'3_stopień'!$H$9:$H$752,D20,'3_stopień'!$P$9:$P$752,"CKZ Dobrodzień")</f>
        <v>0</v>
      </c>
      <c r="AC20" s="16">
        <f>SUMIFS('3_stopień'!$J$9:$J$752,'3_stopień'!$H$9:$H$752,D20,'3_stopień'!$P$9:$P$752,"CKZ Głubczyce")</f>
        <v>0</v>
      </c>
      <c r="AD20" s="237">
        <f>SUMIFS('3_stopień'!$K$9:$K$752,'3_stopień'!$H$9:$H$752,D20,'3_stopień'!$P$9:$P$752,"CKZ Głubczyce")</f>
        <v>0</v>
      </c>
      <c r="AE20" s="16">
        <f>SUMIFS('3_stopień'!$J$9:$J$752,'3_stopień'!$H$9:$H$752,D20,'3_stopień'!$P$9:$P$752,"CKZ Kędzierzyn Koźle")</f>
        <v>0</v>
      </c>
      <c r="AF20" s="237">
        <f>SUMIFS('3_stopień'!$K$9:$K$752,'3_stopień'!$H$9:$H$752,D20,'3_stopień'!$P$9:$P$752,"CKZ Kędzierzyn Koźle")</f>
        <v>0</v>
      </c>
      <c r="AG20" s="16">
        <f>SUMIFS('3_stopień'!$J$9:$J$752,'3_stopień'!$H$9:$H$752,D20,'3_stopień'!$P$9:$P$752,"ZSET Rakowice")</f>
        <v>0</v>
      </c>
      <c r="AH20" s="237">
        <f>SUMIFS('3_stopień'!$K$9:$K$752,'3_stopień'!$H$9:$H$752,D20,'3_stopień'!$P$9:$P$752,"ZSET Rakowice")</f>
        <v>0</v>
      </c>
      <c r="AI20" s="16">
        <f>SUMIFS('3_stopień'!$J$9:$J$752,'3_stopień'!$H$9:$H$752,D20,'3_stopień'!$P$9:$P$752,"CKZ Krotoszyn")</f>
        <v>0</v>
      </c>
      <c r="AJ20" s="237">
        <f>SUMIFS('3_stopień'!$K$9:$K$752,'3_stopień'!$H$9:$H$752,D20,'3_stopień'!$P$9:$P$752,"CKZ Krotoszyn")</f>
        <v>0</v>
      </c>
      <c r="AK20" s="16">
        <f>SUMIFS('3_stopień'!$J$9:$J$752,'3_stopień'!$H$9:$H$752,D20,'3_stopień'!$P$9:$P$752,"CKZ Olkusz")</f>
        <v>0</v>
      </c>
      <c r="AL20" s="237">
        <f>SUMIFS('3_stopień'!$K$9:$K$752,'3_stopień'!$H$9:$H$752,D20,'3_stopień'!$P$9:$P$752,"CKZ Olkusz")</f>
        <v>0</v>
      </c>
      <c r="AM20" s="16">
        <f>SUMIFS('3_stopień'!$J$9:$J$752,'3_stopień'!$H$9:$H$752,D20,'3_stopień'!$P$9:$P$752,"CKZ Wschowa")</f>
        <v>0</v>
      </c>
      <c r="AN20" s="225">
        <f>SUMIFS('3_stopień'!$K$9:$K$752,'3_stopień'!$H$9:$H$752,D20,'3_stopień'!$P$9:$P$752,"CKZ Wschowa")</f>
        <v>0</v>
      </c>
      <c r="AO20" s="16">
        <f>SUMIFS('3_stopień'!$J$9:$J$752,'3_stopień'!$H$9:$H$752,D20,'3_stopień'!$P$9:$P$752,"CKZ Zielona Góra")</f>
        <v>0</v>
      </c>
      <c r="AP20" s="206">
        <f>SUMIFS('3_stopień'!$K$9:$K$752,'3_stopień'!$H$9:$H$752,D20,'3_stopień'!$P$9:$P$752,"CKZ Zielona Góra")</f>
        <v>0</v>
      </c>
      <c r="AQ20" s="16">
        <f>SUMIFS('3_stopień'!$J$9:$J$752,'3_stopień'!$H$9:$H$752,D20,'3_stopień'!$P$9:$P$752,"Rzemieślnicza Wałbrzych")</f>
        <v>0</v>
      </c>
      <c r="AR20" s="237">
        <f>SUMIFS('3_stopień'!$K$9:$K$752,'3_stopień'!$H$9:$H$752,D20,'3_stopień'!$P$9:$P$752,"Rzemieślnicza Wałbrzych")</f>
        <v>0</v>
      </c>
      <c r="AS20" s="16">
        <f>SUMIFS('3_stopień'!$J$9:$J$752,'3_stopień'!$H$9:$H$752,D20,'3_stopień'!$P$9:$P$752,"CKZ Mosina")</f>
        <v>0</v>
      </c>
      <c r="AT20" s="237">
        <f>SUMIFS('3_stopień'!$K$9:$K$752,'3_stopień'!$H$9:$H$752,D20,'3_stopień'!$P$9:$P$752,"CKZ Mosina")</f>
        <v>0</v>
      </c>
      <c r="AU20" s="16">
        <f>SUMIFS('3_stopień'!$J$9:$J$752,'3_stopień'!$H$9:$H$752,D20,'3_stopień'!$P$9:$P$752,"Collegium Witelona")</f>
        <v>0</v>
      </c>
      <c r="AV20" s="237">
        <f>SUMIFS('3_stopień'!$K$9:$K$752,'3_stopień'!$H$9:$H$752,D20,'3_stopień'!$P$9:$P$752,"Collegium Witelona")</f>
        <v>0</v>
      </c>
      <c r="AW20" s="16">
        <f>SUMIFS('3_stopień'!$J$9:$J$752,'3_stopień'!$H$9:$H$752,D20,'3_stopień'!$P$9:$P$752,"CKZ Opole")</f>
        <v>0</v>
      </c>
      <c r="AX20" s="237">
        <f>SUMIFS('3_stopień'!$K$9:$K$752,'3_stopień'!$H$9:$H$752,D20,'3_stopień'!$P$9:$P$752,"CKZ Opole")</f>
        <v>0</v>
      </c>
      <c r="AY20" s="16">
        <f>SUMIFS('3_stopień'!$J$9:$J$752,'3_stopień'!$H$9:$H$752,D20,'3_stopień'!$P$9:$P$752,"CKZ Wrocław")</f>
        <v>0</v>
      </c>
      <c r="AZ20" s="237">
        <f>SUMIFS('3_stopień'!$K$9:$K$752,'3_stopień'!$H$9:$H$752,D20,'3_stopień'!$P$9:$P$752,"CKZ Wrocław")</f>
        <v>0</v>
      </c>
      <c r="BA20" s="16">
        <f>SUMIFS('3_stopień'!$J$9:$J$752,'3_stopień'!$H$9:$H$752,D20,'3_stopień'!$P$9:$P$752,"Brzeg Dolny")</f>
        <v>0</v>
      </c>
      <c r="BB20" s="237">
        <f>SUMIFS('3_stopień'!$K$9:$K$752,'3_stopień'!$H$9:$H$752,D20,'3_stopień'!$P$9:$P$752,"Brzeg Dolny")</f>
        <v>0</v>
      </c>
      <c r="BC20" s="16">
        <f>SUMIFS('3_stopień'!$J$9:$J$752,'3_stopień'!$H$9:$H$752,D20,'3_stopień'!$P$9:$P$752,"CKZ Dębica")</f>
        <v>0</v>
      </c>
      <c r="BD20" s="237">
        <f>SUMIFS('3_stopień'!$K$9:$K$752,'3_stopień'!$H$9:$H$752,D20,'3_stopień'!$P$9:$P$752,"CKZ Dębica")</f>
        <v>0</v>
      </c>
      <c r="BE20" s="16">
        <f>SUMIFS('3_stopień'!$J$9:$J$752,'3_stopień'!$H$9:$H$752,D20,'3_stopień'!$P$9:$P$752,"CKZ Gliwice")</f>
        <v>0</v>
      </c>
      <c r="BF20" s="237">
        <f>SUMIFS('3_stopień'!$K$9:$K$752,'3_stopień'!$H$9:$H$752,D20,'3_stopień'!$P$9:$P$752,"CKZ Gliwice")</f>
        <v>0</v>
      </c>
      <c r="BG20" s="16">
        <f>SUMIFS('3_stopień'!$J$9:$J$752,'3_stopień'!$H$9:$H$752,D20,'3_stopień'!$P$9:$P$752,"CKZ Gniezno")</f>
        <v>0</v>
      </c>
      <c r="BH20" s="237">
        <f>SUMIFS('3_stopień'!$K$9:$K$752,'3_stopień'!$H$9:$H$752,D20,'3_stopień'!$P$9:$P$752,"CKZ Gniezno")</f>
        <v>0</v>
      </c>
      <c r="BI20" s="157">
        <f>SUMIFS('3_stopień'!$J$9:$J$752,'3_stopień'!$H$9:$H$752,D20,'3_stopień'!$P$9:$P$752,"konsultacje szkoła")</f>
        <v>0</v>
      </c>
      <c r="BJ20" s="361">
        <f t="shared" si="0"/>
        <v>0</v>
      </c>
      <c r="BK20" s="216">
        <f t="shared" si="1"/>
        <v>0</v>
      </c>
    </row>
    <row r="21" spans="2:63" hidden="1">
      <c r="B21" s="17" t="s">
        <v>493</v>
      </c>
      <c r="C21" s="18">
        <v>818115</v>
      </c>
      <c r="D21" s="18" t="s">
        <v>581</v>
      </c>
      <c r="E21" s="17" t="s">
        <v>580</v>
      </c>
      <c r="F21" s="157">
        <f>SUMIF('3_stopień'!H$9:H$752,"CES.01.",'3_stopień'!J$9:J$752)</f>
        <v>0</v>
      </c>
      <c r="G21" s="16">
        <f>SUMIFS('3_stopień'!$J$9:$J$752,'3_stopień'!$H$9:$H$752,D21,'3_stopień'!$P$9:$P$752,"CKZ Bielawa")</f>
        <v>0</v>
      </c>
      <c r="H21" s="16">
        <f>SUMIFS('3_stopień'!$K$9:$K$752,'3_stopień'!$H$9:$H$752,E21,'3_stopień'!$P$9:$P$752,"CKZ Bielawa")</f>
        <v>0</v>
      </c>
      <c r="I21" s="16">
        <f>SUMIFS('3_stopień'!$J$9:$J$752,'3_stopień'!$H$9:$H$752,D21,'3_stopień'!$P$9:$P$752,"GCKZ Głogów")</f>
        <v>0</v>
      </c>
      <c r="J21" s="237">
        <f>SUMIFS('3_stopień'!$K$9:$K$752,'3_stopień'!$H$9:$H$752,D21,'3_stopień'!$P$9:$P$752,"GCKZ Głogów")</f>
        <v>0</v>
      </c>
      <c r="K21" s="16">
        <f>SUMIFS('3_stopień'!$J$9:$J$752,'3_stopień'!$H$9:$H$752,D21,'3_stopień'!$P$9:$P$752,"TOYOTA")</f>
        <v>0</v>
      </c>
      <c r="L21" s="237">
        <f>SUMIFS('3_stopień'!$K$9:$K$752,'3_stopień'!$H$9:$H$752,D21,'3_stopień'!$P$9:$P$752,"TOYOTA")</f>
        <v>0</v>
      </c>
      <c r="M21" s="16">
        <f>SUMIFS('3_stopień'!$J$9:$J$752,'3_stopień'!$H$9:$H$752,D21,'3_stopień'!$P$9:$P$752,"JCKZ Jelenia Góra")</f>
        <v>0</v>
      </c>
      <c r="N21" s="237">
        <f>SUMIFS('3_stopień'!$K$9:$K$752,'3_stopień'!$H$9:$H$752,D21,'3_stopień'!$P$9:$P$752,"JCKZ Jelenia Góra")</f>
        <v>0</v>
      </c>
      <c r="O21" s="16">
        <f>SUMIFS('3_stopień'!$J$9:$J$752,'3_stopień'!$H$9:$H$752,D21,'3_stopień'!$P$9:$P$752,"CKZ Kłodzko")</f>
        <v>0</v>
      </c>
      <c r="P21" s="237">
        <f>SUMIFS('3_stopień'!$K$9:$K$752,'3_stopień'!$H$9:$H$752,D21,'3_stopień'!$P$9:$P$752,"CKZ Kłodzko")</f>
        <v>0</v>
      </c>
      <c r="Q21" s="16">
        <f>SUMIFS('3_stopień'!$J$9:$J$752,'3_stopień'!$H$9:$H$752,D21,'3_stopień'!$P$9:$P$752,"CKZ Legnica")</f>
        <v>0</v>
      </c>
      <c r="R21" s="237">
        <f>SUMIFS('3_stopień'!$K$9:$K$752,'3_stopień'!$H$9:$H$752,D21,'3_stopień'!$P$9:$P$752,"CKZ Legnica")</f>
        <v>0</v>
      </c>
      <c r="S21" s="16">
        <f>SUMIFS('3_stopień'!$J$9:$J$752,'3_stopień'!$H$9:$H$752,D21,'3_stopień'!$P$9:$P$752,"CKZ Oleśnica")</f>
        <v>0</v>
      </c>
      <c r="T21" s="237">
        <f>SUMIFS('3_stopień'!$K$9:$K$752,'3_stopień'!$H$9:$H$752,D21,'3_stopień'!$P$9:$P$752,"CKZ Oleśnica")</f>
        <v>0</v>
      </c>
      <c r="U21" s="16">
        <f>SUMIFS('3_stopień'!$J$9:$J$752,'3_stopień'!$H$9:$H$752,D21,'3_stopień'!$P$9:$P$752,"CKZ Świdnica")</f>
        <v>0</v>
      </c>
      <c r="V21" s="237">
        <f>SUMIFS('3_stopień'!$K$9:$K$752,'3_stopień'!$H$9:$H$752,D21,'3_stopień'!$P$9:$P$752,"CKZ Świdnica")</f>
        <v>0</v>
      </c>
      <c r="W21" s="16">
        <f>SUMIFS('3_stopień'!$J$9:$J$752,'3_stopień'!$H$9:$H$752,D21,'3_stopień'!$P$9:$P$752,"CKZ Wołów")</f>
        <v>0</v>
      </c>
      <c r="X21" s="237">
        <f>SUMIFS('3_stopień'!$K$9:$K$752,'3_stopień'!$H$9:$H$752,D21,'3_stopień'!$P$9:$P$752,"CKZ Wołów")</f>
        <v>0</v>
      </c>
      <c r="Y21" s="16">
        <f>SUMIFS('3_stopień'!$J$9:$J$752,'3_stopień'!$H$9:$H$752,D21,'3_stopień'!$P$9:$P$752,"CKZ Ziębice")</f>
        <v>0</v>
      </c>
      <c r="Z21" s="237">
        <f>SUMIFS('3_stopień'!$K$9:$K$752,'3_stopień'!$H$9:$H$752,D21,'3_stopień'!$P$9:$P$752,"CKZ Ziębice")</f>
        <v>0</v>
      </c>
      <c r="AA21" s="16">
        <f>SUMIFS('3_stopień'!$J$9:$J$752,'3_stopień'!$H$9:$H$752,D21,'3_stopień'!$P$9:$P$752,"CKZ Dobrodzień")</f>
        <v>0</v>
      </c>
      <c r="AB21" s="237">
        <f>SUMIFS('3_stopień'!$K$9:$K$752,'3_stopień'!$H$9:$H$752,D21,'3_stopień'!$P$9:$P$752,"CKZ Dobrodzień")</f>
        <v>0</v>
      </c>
      <c r="AC21" s="16">
        <f>SUMIFS('3_stopień'!$J$9:$J$752,'3_stopień'!$H$9:$H$752,D21,'3_stopień'!$P$9:$P$752,"CKZ Głubczyce")</f>
        <v>0</v>
      </c>
      <c r="AD21" s="237">
        <f>SUMIFS('3_stopień'!$K$9:$K$752,'3_stopień'!$H$9:$H$752,D21,'3_stopień'!$P$9:$P$752,"CKZ Głubczyce")</f>
        <v>0</v>
      </c>
      <c r="AE21" s="16">
        <f>SUMIFS('3_stopień'!$J$9:$J$752,'3_stopień'!$H$9:$H$752,D21,'3_stopień'!$P$9:$P$752,"CKZ Kędzierzyn Koźle")</f>
        <v>0</v>
      </c>
      <c r="AF21" s="237">
        <f>SUMIFS('3_stopień'!$K$9:$K$752,'3_stopień'!$H$9:$H$752,D21,'3_stopień'!$P$9:$P$752,"CKZ Kędzierzyn Koźle")</f>
        <v>0</v>
      </c>
      <c r="AG21" s="16">
        <f>SUMIFS('3_stopień'!$J$9:$J$752,'3_stopień'!$H$9:$H$752,D21,'3_stopień'!$P$9:$P$752,"ZSET Rakowice")</f>
        <v>0</v>
      </c>
      <c r="AH21" s="237">
        <f>SUMIFS('3_stopień'!$K$9:$K$752,'3_stopień'!$H$9:$H$752,D21,'3_stopień'!$P$9:$P$752,"ZSET Rakowice")</f>
        <v>0</v>
      </c>
      <c r="AI21" s="16">
        <f>SUMIFS('3_stopień'!$J$9:$J$752,'3_stopień'!$H$9:$H$752,D21,'3_stopień'!$P$9:$P$752,"CKZ Krotoszyn")</f>
        <v>0</v>
      </c>
      <c r="AJ21" s="237">
        <f>SUMIFS('3_stopień'!$K$9:$K$752,'3_stopień'!$H$9:$H$752,D21,'3_stopień'!$P$9:$P$752,"CKZ Krotoszyn")</f>
        <v>0</v>
      </c>
      <c r="AK21" s="16">
        <f>SUMIFS('3_stopień'!$J$9:$J$752,'3_stopień'!$H$9:$H$752,D21,'3_stopień'!$P$9:$P$752,"CKZ Olkusz")</f>
        <v>0</v>
      </c>
      <c r="AL21" s="237">
        <f>SUMIFS('3_stopień'!$K$9:$K$752,'3_stopień'!$H$9:$H$752,D21,'3_stopień'!$P$9:$P$752,"CKZ Olkusz")</f>
        <v>0</v>
      </c>
      <c r="AM21" s="16">
        <f>SUMIFS('3_stopień'!$J$9:$J$752,'3_stopień'!$H$9:$H$752,D21,'3_stopień'!$P$9:$P$752,"CKZ Wschowa")</f>
        <v>0</v>
      </c>
      <c r="AN21" s="225">
        <f>SUMIFS('3_stopień'!$K$9:$K$752,'3_stopień'!$H$9:$H$752,D21,'3_stopień'!$P$9:$P$752,"CKZ Wschowa")</f>
        <v>0</v>
      </c>
      <c r="AO21" s="16">
        <f>SUMIFS('3_stopień'!$J$9:$J$752,'3_stopień'!$H$9:$H$752,D21,'3_stopień'!$P$9:$P$752,"CKZ Zielona Góra")</f>
        <v>0</v>
      </c>
      <c r="AP21" s="206">
        <f>SUMIFS('3_stopień'!$K$9:$K$752,'3_stopień'!$H$9:$H$752,D21,'3_stopień'!$P$9:$P$752,"CKZ Zielona Góra")</f>
        <v>0</v>
      </c>
      <c r="AQ21" s="16">
        <f>SUMIFS('3_stopień'!$J$9:$J$752,'3_stopień'!$H$9:$H$752,D21,'3_stopień'!$P$9:$P$752,"Rzemieślnicza Wałbrzych")</f>
        <v>0</v>
      </c>
      <c r="AR21" s="237">
        <f>SUMIFS('3_stopień'!$K$9:$K$752,'3_stopień'!$H$9:$H$752,D21,'3_stopień'!$P$9:$P$752,"Rzemieślnicza Wałbrzych")</f>
        <v>0</v>
      </c>
      <c r="AS21" s="16">
        <f>SUMIFS('3_stopień'!$J$9:$J$752,'3_stopień'!$H$9:$H$752,D21,'3_stopień'!$P$9:$P$752,"CKZ Mosina")</f>
        <v>0</v>
      </c>
      <c r="AT21" s="237">
        <f>SUMIFS('3_stopień'!$K$9:$K$752,'3_stopień'!$H$9:$H$752,D21,'3_stopień'!$P$9:$P$752,"CKZ Mosina")</f>
        <v>0</v>
      </c>
      <c r="AU21" s="16">
        <f>SUMIFS('3_stopień'!$J$9:$J$752,'3_stopień'!$H$9:$H$752,D21,'3_stopień'!$P$9:$P$752,"Collegium Witelona")</f>
        <v>0</v>
      </c>
      <c r="AV21" s="237">
        <f>SUMIFS('3_stopień'!$K$9:$K$752,'3_stopień'!$H$9:$H$752,D21,'3_stopień'!$P$9:$P$752,"Collegium Witelona")</f>
        <v>0</v>
      </c>
      <c r="AW21" s="16">
        <f>SUMIFS('3_stopień'!$J$9:$J$752,'3_stopień'!$H$9:$H$752,D21,'3_stopień'!$P$9:$P$752,"CKZ Opole")</f>
        <v>0</v>
      </c>
      <c r="AX21" s="237">
        <f>SUMIFS('3_stopień'!$K$9:$K$752,'3_stopień'!$H$9:$H$752,D21,'3_stopień'!$P$9:$P$752,"CKZ Opole")</f>
        <v>0</v>
      </c>
      <c r="AY21" s="16">
        <f>SUMIFS('3_stopień'!$J$9:$J$752,'3_stopień'!$H$9:$H$752,D21,'3_stopień'!$P$9:$P$752,"CKZ Wrocław")</f>
        <v>0</v>
      </c>
      <c r="AZ21" s="237">
        <f>SUMIFS('3_stopień'!$K$9:$K$752,'3_stopień'!$H$9:$H$752,D21,'3_stopień'!$P$9:$P$752,"CKZ Wrocław")</f>
        <v>0</v>
      </c>
      <c r="BA21" s="16">
        <f>SUMIFS('3_stopień'!$J$9:$J$752,'3_stopień'!$H$9:$H$752,D21,'3_stopień'!$P$9:$P$752,"Brzeg Dolny")</f>
        <v>0</v>
      </c>
      <c r="BB21" s="237">
        <f>SUMIFS('3_stopień'!$K$9:$K$752,'3_stopień'!$H$9:$H$752,D21,'3_stopień'!$P$9:$P$752,"Brzeg Dolny")</f>
        <v>0</v>
      </c>
      <c r="BC21" s="16">
        <f>SUMIFS('3_stopień'!$J$9:$J$752,'3_stopień'!$H$9:$H$752,D21,'3_stopień'!$P$9:$P$752,"CKZ Dębica")</f>
        <v>0</v>
      </c>
      <c r="BD21" s="237">
        <f>SUMIFS('3_stopień'!$K$9:$K$752,'3_stopień'!$H$9:$H$752,D21,'3_stopień'!$P$9:$P$752,"CKZ Dębica")</f>
        <v>0</v>
      </c>
      <c r="BE21" s="16">
        <f>SUMIFS('3_stopień'!$J$9:$J$752,'3_stopień'!$H$9:$H$752,D21,'3_stopień'!$P$9:$P$752,"CKZ Gliwice")</f>
        <v>0</v>
      </c>
      <c r="BF21" s="237">
        <f>SUMIFS('3_stopień'!$K$9:$K$752,'3_stopień'!$H$9:$H$752,D21,'3_stopień'!$P$9:$P$752,"CKZ Gliwice")</f>
        <v>0</v>
      </c>
      <c r="BG21" s="16">
        <f>SUMIFS('3_stopień'!$J$9:$J$752,'3_stopień'!$H$9:$H$752,D21,'3_stopień'!$P$9:$P$752,"CKZ Gniezno")</f>
        <v>0</v>
      </c>
      <c r="BH21" s="237">
        <f>SUMIFS('3_stopień'!$K$9:$K$752,'3_stopień'!$H$9:$H$752,D21,'3_stopień'!$P$9:$P$752,"CKZ Gniezno")</f>
        <v>0</v>
      </c>
      <c r="BI21" s="157">
        <f>SUMIFS('3_stopień'!$J$9:$J$752,'3_stopień'!$H$9:$H$752,D21,'3_stopień'!$P$9:$P$752,"konsultacje szkoła")</f>
        <v>0</v>
      </c>
      <c r="BJ21" s="361">
        <f t="shared" si="0"/>
        <v>0</v>
      </c>
      <c r="BK21" s="216">
        <f t="shared" si="1"/>
        <v>0</v>
      </c>
    </row>
    <row r="22" spans="2:63" hidden="1">
      <c r="B22" s="17" t="s">
        <v>494</v>
      </c>
      <c r="C22" s="18">
        <v>818116</v>
      </c>
      <c r="D22" s="18" t="s">
        <v>583</v>
      </c>
      <c r="E22" s="17" t="s">
        <v>582</v>
      </c>
      <c r="F22" s="157">
        <f>SUMIF('3_stopień'!H$9:H$752,"CES.02.",'3_stopień'!J$9:J$752)</f>
        <v>0</v>
      </c>
      <c r="G22" s="16">
        <f>SUMIFS('3_stopień'!$J$9:$J$752,'3_stopień'!$H$9:$H$752,D22,'3_stopień'!$P$9:$P$752,"CKZ Bielawa")</f>
        <v>0</v>
      </c>
      <c r="H22" s="16">
        <f>SUMIFS('3_stopień'!$K$9:$K$752,'3_stopień'!$H$9:$H$752,E22,'3_stopień'!$P$9:$P$752,"CKZ Bielawa")</f>
        <v>0</v>
      </c>
      <c r="I22" s="16">
        <f>SUMIFS('3_stopień'!$J$9:$J$752,'3_stopień'!$H$9:$H$752,D22,'3_stopień'!$P$9:$P$752,"GCKZ Głogów")</f>
        <v>0</v>
      </c>
      <c r="J22" s="237">
        <f>SUMIFS('3_stopień'!$K$9:$K$752,'3_stopień'!$H$9:$H$752,D22,'3_stopień'!$P$9:$P$752,"GCKZ Głogów")</f>
        <v>0</v>
      </c>
      <c r="K22" s="16">
        <f>SUMIFS('3_stopień'!$J$9:$J$752,'3_stopień'!$H$9:$H$752,D22,'3_stopień'!$P$9:$P$752,"TOYOTA")</f>
        <v>0</v>
      </c>
      <c r="L22" s="237">
        <f>SUMIFS('3_stopień'!$K$9:$K$752,'3_stopień'!$H$9:$H$752,D22,'3_stopień'!$P$9:$P$752,"TOYOTA")</f>
        <v>0</v>
      </c>
      <c r="M22" s="16">
        <f>SUMIFS('3_stopień'!$J$9:$J$752,'3_stopień'!$H$9:$H$752,D22,'3_stopień'!$P$9:$P$752,"JCKZ Jelenia Góra")</f>
        <v>0</v>
      </c>
      <c r="N22" s="237">
        <f>SUMIFS('3_stopień'!$K$9:$K$752,'3_stopień'!$H$9:$H$752,D22,'3_stopień'!$P$9:$P$752,"JCKZ Jelenia Góra")</f>
        <v>0</v>
      </c>
      <c r="O22" s="16">
        <f>SUMIFS('3_stopień'!$J$9:$J$752,'3_stopień'!$H$9:$H$752,D22,'3_stopień'!$P$9:$P$752,"CKZ Kłodzko")</f>
        <v>0</v>
      </c>
      <c r="P22" s="237">
        <f>SUMIFS('3_stopień'!$K$9:$K$752,'3_stopień'!$H$9:$H$752,D22,'3_stopień'!$P$9:$P$752,"CKZ Kłodzko")</f>
        <v>0</v>
      </c>
      <c r="Q22" s="16">
        <f>SUMIFS('3_stopień'!$J$9:$J$752,'3_stopień'!$H$9:$H$752,D22,'3_stopień'!$P$9:$P$752,"CKZ Legnica")</f>
        <v>0</v>
      </c>
      <c r="R22" s="237">
        <f>SUMIFS('3_stopień'!$K$9:$K$752,'3_stopień'!$H$9:$H$752,D22,'3_stopień'!$P$9:$P$752,"CKZ Legnica")</f>
        <v>0</v>
      </c>
      <c r="S22" s="16">
        <f>SUMIFS('3_stopień'!$J$9:$J$752,'3_stopień'!$H$9:$H$752,D22,'3_stopień'!$P$9:$P$752,"CKZ Oleśnica")</f>
        <v>0</v>
      </c>
      <c r="T22" s="237">
        <f>SUMIFS('3_stopień'!$K$9:$K$752,'3_stopień'!$H$9:$H$752,D22,'3_stopień'!$P$9:$P$752,"CKZ Oleśnica")</f>
        <v>0</v>
      </c>
      <c r="U22" s="16">
        <f>SUMIFS('3_stopień'!$J$9:$J$752,'3_stopień'!$H$9:$H$752,D22,'3_stopień'!$P$9:$P$752,"CKZ Świdnica")</f>
        <v>0</v>
      </c>
      <c r="V22" s="237">
        <f>SUMIFS('3_stopień'!$K$9:$K$752,'3_stopień'!$H$9:$H$752,D22,'3_stopień'!$P$9:$P$752,"CKZ Świdnica")</f>
        <v>0</v>
      </c>
      <c r="W22" s="16">
        <f>SUMIFS('3_stopień'!$J$9:$J$752,'3_stopień'!$H$9:$H$752,D22,'3_stopień'!$P$9:$P$752,"CKZ Wołów")</f>
        <v>0</v>
      </c>
      <c r="X22" s="237">
        <f>SUMIFS('3_stopień'!$K$9:$K$752,'3_stopień'!$H$9:$H$752,D22,'3_stopień'!$P$9:$P$752,"CKZ Wołów")</f>
        <v>0</v>
      </c>
      <c r="Y22" s="16">
        <f>SUMIFS('3_stopień'!$J$9:$J$752,'3_stopień'!$H$9:$H$752,D22,'3_stopień'!$P$9:$P$752,"CKZ Ziębice")</f>
        <v>0</v>
      </c>
      <c r="Z22" s="237">
        <f>SUMIFS('3_stopień'!$K$9:$K$752,'3_stopień'!$H$9:$H$752,D22,'3_stopień'!$P$9:$P$752,"CKZ Ziębice")</f>
        <v>0</v>
      </c>
      <c r="AA22" s="16">
        <f>SUMIFS('3_stopień'!$J$9:$J$752,'3_stopień'!$H$9:$H$752,D22,'3_stopień'!$P$9:$P$752,"CKZ Dobrodzień")</f>
        <v>0</v>
      </c>
      <c r="AB22" s="237">
        <f>SUMIFS('3_stopień'!$K$9:$K$752,'3_stopień'!$H$9:$H$752,D22,'3_stopień'!$P$9:$P$752,"CKZ Dobrodzień")</f>
        <v>0</v>
      </c>
      <c r="AC22" s="16">
        <f>SUMIFS('3_stopień'!$J$9:$J$752,'3_stopień'!$H$9:$H$752,D22,'3_stopień'!$P$9:$P$752,"CKZ Głubczyce")</f>
        <v>0</v>
      </c>
      <c r="AD22" s="237">
        <f>SUMIFS('3_stopień'!$K$9:$K$752,'3_stopień'!$H$9:$H$752,D22,'3_stopień'!$P$9:$P$752,"CKZ Głubczyce")</f>
        <v>0</v>
      </c>
      <c r="AE22" s="16">
        <f>SUMIFS('3_stopień'!$J$9:$J$752,'3_stopień'!$H$9:$H$752,D22,'3_stopień'!$P$9:$P$752,"CKZ Kędzierzyn Koźle")</f>
        <v>0</v>
      </c>
      <c r="AF22" s="237">
        <f>SUMIFS('3_stopień'!$K$9:$K$752,'3_stopień'!$H$9:$H$752,D22,'3_stopień'!$P$9:$P$752,"CKZ Kędzierzyn Koźle")</f>
        <v>0</v>
      </c>
      <c r="AG22" s="16">
        <f>SUMIFS('3_stopień'!$J$9:$J$752,'3_stopień'!$H$9:$H$752,D22,'3_stopień'!$P$9:$P$752,"ZSET Rakowice")</f>
        <v>0</v>
      </c>
      <c r="AH22" s="237">
        <f>SUMIFS('3_stopień'!$K$9:$K$752,'3_stopień'!$H$9:$H$752,D22,'3_stopień'!$P$9:$P$752,"ZSET Rakowice")</f>
        <v>0</v>
      </c>
      <c r="AI22" s="16">
        <f>SUMIFS('3_stopień'!$J$9:$J$752,'3_stopień'!$H$9:$H$752,D22,'3_stopień'!$P$9:$P$752,"CKZ Krotoszyn")</f>
        <v>0</v>
      </c>
      <c r="AJ22" s="237">
        <f>SUMIFS('3_stopień'!$K$9:$K$752,'3_stopień'!$H$9:$H$752,D22,'3_stopień'!$P$9:$P$752,"CKZ Krotoszyn")</f>
        <v>0</v>
      </c>
      <c r="AK22" s="16">
        <f>SUMIFS('3_stopień'!$J$9:$J$752,'3_stopień'!$H$9:$H$752,D22,'3_stopień'!$P$9:$P$752,"CKZ Olkusz")</f>
        <v>0</v>
      </c>
      <c r="AL22" s="237">
        <f>SUMIFS('3_stopień'!$K$9:$K$752,'3_stopień'!$H$9:$H$752,D22,'3_stopień'!$P$9:$P$752,"CKZ Olkusz")</f>
        <v>0</v>
      </c>
      <c r="AM22" s="16">
        <f>SUMIFS('3_stopień'!$J$9:$J$752,'3_stopień'!$H$9:$H$752,D22,'3_stopień'!$P$9:$P$752,"CKZ Wschowa")</f>
        <v>0</v>
      </c>
      <c r="AN22" s="225">
        <f>SUMIFS('3_stopień'!$K$9:$K$752,'3_stopień'!$H$9:$H$752,D22,'3_stopień'!$P$9:$P$752,"CKZ Wschowa")</f>
        <v>0</v>
      </c>
      <c r="AO22" s="16">
        <f>SUMIFS('3_stopień'!$J$9:$J$752,'3_stopień'!$H$9:$H$752,D22,'3_stopień'!$P$9:$P$752,"CKZ Zielona Góra")</f>
        <v>0</v>
      </c>
      <c r="AP22" s="206">
        <f>SUMIFS('3_stopień'!$K$9:$K$752,'3_stopień'!$H$9:$H$752,D22,'3_stopień'!$P$9:$P$752,"CKZ Zielona Góra")</f>
        <v>0</v>
      </c>
      <c r="AQ22" s="16">
        <f>SUMIFS('3_stopień'!$J$9:$J$752,'3_stopień'!$H$9:$H$752,D22,'3_stopień'!$P$9:$P$752,"Rzemieślnicza Wałbrzych")</f>
        <v>0</v>
      </c>
      <c r="AR22" s="237">
        <f>SUMIFS('3_stopień'!$K$9:$K$752,'3_stopień'!$H$9:$H$752,D22,'3_stopień'!$P$9:$P$752,"Rzemieślnicza Wałbrzych")</f>
        <v>0</v>
      </c>
      <c r="AS22" s="16">
        <f>SUMIFS('3_stopień'!$J$9:$J$752,'3_stopień'!$H$9:$H$752,D22,'3_stopień'!$P$9:$P$752,"CKZ Mosina")</f>
        <v>0</v>
      </c>
      <c r="AT22" s="237">
        <f>SUMIFS('3_stopień'!$K$9:$K$752,'3_stopień'!$H$9:$H$752,D22,'3_stopień'!$P$9:$P$752,"CKZ Mosina")</f>
        <v>0</v>
      </c>
      <c r="AU22" s="16">
        <f>SUMIFS('3_stopień'!$J$9:$J$752,'3_stopień'!$H$9:$H$752,D22,'3_stopień'!$P$9:$P$752,"Collegium Witelona")</f>
        <v>0</v>
      </c>
      <c r="AV22" s="237">
        <f>SUMIFS('3_stopień'!$K$9:$K$752,'3_stopień'!$H$9:$H$752,D22,'3_stopień'!$P$9:$P$752,"Collegium Witelona")</f>
        <v>0</v>
      </c>
      <c r="AW22" s="16">
        <f>SUMIFS('3_stopień'!$J$9:$J$752,'3_stopień'!$H$9:$H$752,D22,'3_stopień'!$P$9:$P$752,"CKZ Opole")</f>
        <v>0</v>
      </c>
      <c r="AX22" s="237">
        <f>SUMIFS('3_stopień'!$K$9:$K$752,'3_stopień'!$H$9:$H$752,D22,'3_stopień'!$P$9:$P$752,"CKZ Opole")</f>
        <v>0</v>
      </c>
      <c r="AY22" s="16">
        <f>SUMIFS('3_stopień'!$J$9:$J$752,'3_stopień'!$H$9:$H$752,D22,'3_stopień'!$P$9:$P$752,"CKZ Wrocław")</f>
        <v>0</v>
      </c>
      <c r="AZ22" s="237">
        <f>SUMIFS('3_stopień'!$K$9:$K$752,'3_stopień'!$H$9:$H$752,D22,'3_stopień'!$P$9:$P$752,"CKZ Wrocław")</f>
        <v>0</v>
      </c>
      <c r="BA22" s="16">
        <f>SUMIFS('3_stopień'!$J$9:$J$752,'3_stopień'!$H$9:$H$752,D22,'3_stopień'!$P$9:$P$752,"Brzeg Dolny")</f>
        <v>0</v>
      </c>
      <c r="BB22" s="237">
        <f>SUMIFS('3_stopień'!$K$9:$K$752,'3_stopień'!$H$9:$H$752,D22,'3_stopień'!$P$9:$P$752,"Brzeg Dolny")</f>
        <v>0</v>
      </c>
      <c r="BC22" s="16">
        <f>SUMIFS('3_stopień'!$J$9:$J$752,'3_stopień'!$H$9:$H$752,D22,'3_stopień'!$P$9:$P$752,"CKZ Dębica")</f>
        <v>0</v>
      </c>
      <c r="BD22" s="237">
        <f>SUMIFS('3_stopień'!$K$9:$K$752,'3_stopień'!$H$9:$H$752,D22,'3_stopień'!$P$9:$P$752,"CKZ Dębica")</f>
        <v>0</v>
      </c>
      <c r="BE22" s="16">
        <f>SUMIFS('3_stopień'!$J$9:$J$752,'3_stopień'!$H$9:$H$752,D22,'3_stopień'!$P$9:$P$752,"CKZ Gliwice")</f>
        <v>0</v>
      </c>
      <c r="BF22" s="237">
        <f>SUMIFS('3_stopień'!$K$9:$K$752,'3_stopień'!$H$9:$H$752,D22,'3_stopień'!$P$9:$P$752,"CKZ Gliwice")</f>
        <v>0</v>
      </c>
      <c r="BG22" s="16">
        <f>SUMIFS('3_stopień'!$J$9:$J$752,'3_stopień'!$H$9:$H$752,D22,'3_stopień'!$P$9:$P$752,"CKZ Gniezno")</f>
        <v>0</v>
      </c>
      <c r="BH22" s="237">
        <f>SUMIFS('3_stopień'!$K$9:$K$752,'3_stopień'!$H$9:$H$752,D22,'3_stopień'!$P$9:$P$752,"CKZ Gniezno")</f>
        <v>0</v>
      </c>
      <c r="BI22" s="157">
        <f>SUMIFS('3_stopień'!$J$9:$J$752,'3_stopień'!$H$9:$H$752,D22,'3_stopień'!$P$9:$P$752,"konsultacje szkoła")</f>
        <v>0</v>
      </c>
      <c r="BJ22" s="361">
        <f t="shared" si="0"/>
        <v>0</v>
      </c>
      <c r="BK22" s="216">
        <f t="shared" si="1"/>
        <v>0</v>
      </c>
    </row>
    <row r="23" spans="2:63" hidden="1">
      <c r="B23" s="19" t="s">
        <v>495</v>
      </c>
      <c r="C23" s="20">
        <v>731609</v>
      </c>
      <c r="D23" s="20" t="s">
        <v>585</v>
      </c>
      <c r="E23" s="21" t="s">
        <v>584</v>
      </c>
      <c r="F23" s="157">
        <f>SUMIF('3_stopień'!H$9:H$752,"CES.05.",'3_stopień'!J$9:J$752)</f>
        <v>0</v>
      </c>
      <c r="G23" s="16">
        <f>SUMIFS('3_stopień'!$J$9:$J$752,'3_stopień'!$H$9:$H$752,D23,'3_stopień'!$P$9:$P$752,"CKZ Bielawa")</f>
        <v>0</v>
      </c>
      <c r="H23" s="16">
        <f>SUMIFS('3_stopień'!$K$9:$K$752,'3_stopień'!$H$9:$H$752,E23,'3_stopień'!$P$9:$P$752,"CKZ Bielawa")</f>
        <v>0</v>
      </c>
      <c r="I23" s="16">
        <f>SUMIFS('3_stopień'!$J$9:$J$752,'3_stopień'!$H$9:$H$752,D23,'3_stopień'!$P$9:$P$752,"GCKZ Głogów")</f>
        <v>0</v>
      </c>
      <c r="J23" s="237">
        <f>SUMIFS('3_stopień'!$K$9:$K$752,'3_stopień'!$H$9:$H$752,D23,'3_stopień'!$P$9:$P$752,"GCKZ Głogów")</f>
        <v>0</v>
      </c>
      <c r="K23" s="16">
        <f>SUMIFS('3_stopień'!$J$9:$J$752,'3_stopień'!$H$9:$H$752,D23,'3_stopień'!$P$9:$P$752,"TOYOTA")</f>
        <v>0</v>
      </c>
      <c r="L23" s="237">
        <f>SUMIFS('3_stopień'!$K$9:$K$752,'3_stopień'!$H$9:$H$752,D23,'3_stopień'!$P$9:$P$752,"TOYOTA")</f>
        <v>0</v>
      </c>
      <c r="M23" s="16">
        <f>SUMIFS('3_stopień'!$J$9:$J$752,'3_stopień'!$H$9:$H$752,D23,'3_stopień'!$P$9:$P$752,"JCKZ Jelenia Góra")</f>
        <v>0</v>
      </c>
      <c r="N23" s="237">
        <f>SUMIFS('3_stopień'!$K$9:$K$752,'3_stopień'!$H$9:$H$752,D23,'3_stopień'!$P$9:$P$752,"JCKZ Jelenia Góra")</f>
        <v>0</v>
      </c>
      <c r="O23" s="16">
        <f>SUMIFS('3_stopień'!$J$9:$J$752,'3_stopień'!$H$9:$H$752,D23,'3_stopień'!$P$9:$P$752,"CKZ Kłodzko")</f>
        <v>0</v>
      </c>
      <c r="P23" s="237">
        <f>SUMIFS('3_stopień'!$K$9:$K$752,'3_stopień'!$H$9:$H$752,D23,'3_stopień'!$P$9:$P$752,"CKZ Kłodzko")</f>
        <v>0</v>
      </c>
      <c r="Q23" s="16">
        <f>SUMIFS('3_stopień'!$J$9:$J$752,'3_stopień'!$H$9:$H$752,D23,'3_stopień'!$P$9:$P$752,"CKZ Legnica")</f>
        <v>0</v>
      </c>
      <c r="R23" s="237">
        <f>SUMIFS('3_stopień'!$K$9:$K$752,'3_stopień'!$H$9:$H$752,D23,'3_stopień'!$P$9:$P$752,"CKZ Legnica")</f>
        <v>0</v>
      </c>
      <c r="S23" s="16">
        <f>SUMIFS('3_stopień'!$J$9:$J$752,'3_stopień'!$H$9:$H$752,D23,'3_stopień'!$P$9:$P$752,"CKZ Oleśnica")</f>
        <v>0</v>
      </c>
      <c r="T23" s="237">
        <f>SUMIFS('3_stopień'!$K$9:$K$752,'3_stopień'!$H$9:$H$752,D23,'3_stopień'!$P$9:$P$752,"CKZ Oleśnica")</f>
        <v>0</v>
      </c>
      <c r="U23" s="16">
        <f>SUMIFS('3_stopień'!$J$9:$J$752,'3_stopień'!$H$9:$H$752,D23,'3_stopień'!$P$9:$P$752,"CKZ Świdnica")</f>
        <v>0</v>
      </c>
      <c r="V23" s="237">
        <f>SUMIFS('3_stopień'!$K$9:$K$752,'3_stopień'!$H$9:$H$752,D23,'3_stopień'!$P$9:$P$752,"CKZ Świdnica")</f>
        <v>0</v>
      </c>
      <c r="W23" s="16">
        <f>SUMIFS('3_stopień'!$J$9:$J$752,'3_stopień'!$H$9:$H$752,D23,'3_stopień'!$P$9:$P$752,"CKZ Wołów")</f>
        <v>0</v>
      </c>
      <c r="X23" s="237">
        <f>SUMIFS('3_stopień'!$K$9:$K$752,'3_stopień'!$H$9:$H$752,D23,'3_stopień'!$P$9:$P$752,"CKZ Wołów")</f>
        <v>0</v>
      </c>
      <c r="Y23" s="16">
        <f>SUMIFS('3_stopień'!$J$9:$J$752,'3_stopień'!$H$9:$H$752,D23,'3_stopień'!$P$9:$P$752,"CKZ Ziębice")</f>
        <v>0</v>
      </c>
      <c r="Z23" s="237">
        <f>SUMIFS('3_stopień'!$K$9:$K$752,'3_stopień'!$H$9:$H$752,D23,'3_stopień'!$P$9:$P$752,"CKZ Ziębice")</f>
        <v>0</v>
      </c>
      <c r="AA23" s="16">
        <f>SUMIFS('3_stopień'!$J$9:$J$752,'3_stopień'!$H$9:$H$752,D23,'3_stopień'!$P$9:$P$752,"CKZ Dobrodzień")</f>
        <v>0</v>
      </c>
      <c r="AB23" s="237">
        <f>SUMIFS('3_stopień'!$K$9:$K$752,'3_stopień'!$H$9:$H$752,D23,'3_stopień'!$P$9:$P$752,"CKZ Dobrodzień")</f>
        <v>0</v>
      </c>
      <c r="AC23" s="16">
        <f>SUMIFS('3_stopień'!$J$9:$J$752,'3_stopień'!$H$9:$H$752,D23,'3_stopień'!$P$9:$P$752,"CKZ Głubczyce")</f>
        <v>0</v>
      </c>
      <c r="AD23" s="237">
        <f>SUMIFS('3_stopień'!$K$9:$K$752,'3_stopień'!$H$9:$H$752,D23,'3_stopień'!$P$9:$P$752,"CKZ Głubczyce")</f>
        <v>0</v>
      </c>
      <c r="AE23" s="16">
        <f>SUMIFS('3_stopień'!$J$9:$J$752,'3_stopień'!$H$9:$H$752,D23,'3_stopień'!$P$9:$P$752,"CKZ Kędzierzyn Koźle")</f>
        <v>0</v>
      </c>
      <c r="AF23" s="237">
        <f>SUMIFS('3_stopień'!$K$9:$K$752,'3_stopień'!$H$9:$H$752,D23,'3_stopień'!$P$9:$P$752,"CKZ Kędzierzyn Koźle")</f>
        <v>0</v>
      </c>
      <c r="AG23" s="16">
        <f>SUMIFS('3_stopień'!$J$9:$J$752,'3_stopień'!$H$9:$H$752,D23,'3_stopień'!$P$9:$P$752,"ZSET Rakowice")</f>
        <v>0</v>
      </c>
      <c r="AH23" s="237">
        <f>SUMIFS('3_stopień'!$K$9:$K$752,'3_stopień'!$H$9:$H$752,D23,'3_stopień'!$P$9:$P$752,"ZSET Rakowice")</f>
        <v>0</v>
      </c>
      <c r="AI23" s="16">
        <f>SUMIFS('3_stopień'!$J$9:$J$752,'3_stopień'!$H$9:$H$752,D23,'3_stopień'!$P$9:$P$752,"CKZ Krotoszyn")</f>
        <v>0</v>
      </c>
      <c r="AJ23" s="237">
        <f>SUMIFS('3_stopień'!$K$9:$K$752,'3_stopień'!$H$9:$H$752,D23,'3_stopień'!$P$9:$P$752,"CKZ Krotoszyn")</f>
        <v>0</v>
      </c>
      <c r="AK23" s="16">
        <f>SUMIFS('3_stopień'!$J$9:$J$752,'3_stopień'!$H$9:$H$752,D23,'3_stopień'!$P$9:$P$752,"CKZ Olkusz")</f>
        <v>0</v>
      </c>
      <c r="AL23" s="237">
        <f>SUMIFS('3_stopień'!$K$9:$K$752,'3_stopień'!$H$9:$H$752,D23,'3_stopień'!$P$9:$P$752,"CKZ Olkusz")</f>
        <v>0</v>
      </c>
      <c r="AM23" s="16">
        <f>SUMIFS('3_stopień'!$J$9:$J$752,'3_stopień'!$H$9:$H$752,D23,'3_stopień'!$P$9:$P$752,"CKZ Wschowa")</f>
        <v>0</v>
      </c>
      <c r="AN23" s="225">
        <f>SUMIFS('3_stopień'!$K$9:$K$752,'3_stopień'!$H$9:$H$752,D23,'3_stopień'!$P$9:$P$752,"CKZ Wschowa")</f>
        <v>0</v>
      </c>
      <c r="AO23" s="16">
        <f>SUMIFS('3_stopień'!$J$9:$J$752,'3_stopień'!$H$9:$H$752,D23,'3_stopień'!$P$9:$P$752,"CKZ Zielona Góra")</f>
        <v>0</v>
      </c>
      <c r="AP23" s="206">
        <f>SUMIFS('3_stopień'!$K$9:$K$752,'3_stopień'!$H$9:$H$752,D23,'3_stopień'!$P$9:$P$752,"CKZ Zielona Góra")</f>
        <v>0</v>
      </c>
      <c r="AQ23" s="16">
        <f>SUMIFS('3_stopień'!$J$9:$J$752,'3_stopień'!$H$9:$H$752,D23,'3_stopień'!$P$9:$P$752,"Rzemieślnicza Wałbrzych")</f>
        <v>0</v>
      </c>
      <c r="AR23" s="237">
        <f>SUMIFS('3_stopień'!$K$9:$K$752,'3_stopień'!$H$9:$H$752,D23,'3_stopień'!$P$9:$P$752,"Rzemieślnicza Wałbrzych")</f>
        <v>0</v>
      </c>
      <c r="AS23" s="16">
        <f>SUMIFS('3_stopień'!$J$9:$J$752,'3_stopień'!$H$9:$H$752,D23,'3_stopień'!$P$9:$P$752,"CKZ Mosina")</f>
        <v>0</v>
      </c>
      <c r="AT23" s="237">
        <f>SUMIFS('3_stopień'!$K$9:$K$752,'3_stopień'!$H$9:$H$752,D23,'3_stopień'!$P$9:$P$752,"CKZ Mosina")</f>
        <v>0</v>
      </c>
      <c r="AU23" s="16">
        <f>SUMIFS('3_stopień'!$J$9:$J$752,'3_stopień'!$H$9:$H$752,D23,'3_stopień'!$P$9:$P$752,"Collegium Witelona")</f>
        <v>0</v>
      </c>
      <c r="AV23" s="237">
        <f>SUMIFS('3_stopień'!$K$9:$K$752,'3_stopień'!$H$9:$H$752,D23,'3_stopień'!$P$9:$P$752,"Collegium Witelona")</f>
        <v>0</v>
      </c>
      <c r="AW23" s="16">
        <f>SUMIFS('3_stopień'!$J$9:$J$752,'3_stopień'!$H$9:$H$752,D23,'3_stopień'!$P$9:$P$752,"CKZ Opole")</f>
        <v>0</v>
      </c>
      <c r="AX23" s="237">
        <f>SUMIFS('3_stopień'!$K$9:$K$752,'3_stopień'!$H$9:$H$752,D23,'3_stopień'!$P$9:$P$752,"CKZ Opole")</f>
        <v>0</v>
      </c>
      <c r="AY23" s="16">
        <f>SUMIFS('3_stopień'!$J$9:$J$752,'3_stopień'!$H$9:$H$752,D23,'3_stopień'!$P$9:$P$752,"CKZ Wrocław")</f>
        <v>0</v>
      </c>
      <c r="AZ23" s="237">
        <f>SUMIFS('3_stopień'!$K$9:$K$752,'3_stopień'!$H$9:$H$752,D23,'3_stopień'!$P$9:$P$752,"CKZ Wrocław")</f>
        <v>0</v>
      </c>
      <c r="BA23" s="16">
        <f>SUMIFS('3_stopień'!$J$9:$J$752,'3_stopień'!$H$9:$H$752,D23,'3_stopień'!$P$9:$P$752,"Brzeg Dolny")</f>
        <v>0</v>
      </c>
      <c r="BB23" s="237">
        <f>SUMIFS('3_stopień'!$K$9:$K$752,'3_stopień'!$H$9:$H$752,D23,'3_stopień'!$P$9:$P$752,"Brzeg Dolny")</f>
        <v>0</v>
      </c>
      <c r="BC23" s="16">
        <f>SUMIFS('3_stopień'!$J$9:$J$752,'3_stopień'!$H$9:$H$752,D23,'3_stopień'!$P$9:$P$752,"CKZ Dębica")</f>
        <v>0</v>
      </c>
      <c r="BD23" s="237">
        <f>SUMIFS('3_stopień'!$K$9:$K$752,'3_stopień'!$H$9:$H$752,D23,'3_stopień'!$P$9:$P$752,"CKZ Dębica")</f>
        <v>0</v>
      </c>
      <c r="BE23" s="16">
        <f>SUMIFS('3_stopień'!$J$9:$J$752,'3_stopień'!$H$9:$H$752,D23,'3_stopień'!$P$9:$P$752,"CKZ Gliwice")</f>
        <v>0</v>
      </c>
      <c r="BF23" s="237">
        <f>SUMIFS('3_stopień'!$K$9:$K$752,'3_stopień'!$H$9:$H$752,D23,'3_stopień'!$P$9:$P$752,"CKZ Gliwice")</f>
        <v>0</v>
      </c>
      <c r="BG23" s="16">
        <f>SUMIFS('3_stopień'!$J$9:$J$752,'3_stopień'!$H$9:$H$752,D23,'3_stopień'!$P$9:$P$752,"CKZ Gniezno")</f>
        <v>0</v>
      </c>
      <c r="BH23" s="237">
        <f>SUMIFS('3_stopień'!$K$9:$K$752,'3_stopień'!$H$9:$H$752,D23,'3_stopień'!$P$9:$P$752,"CKZ Gniezno")</f>
        <v>0</v>
      </c>
      <c r="BI23" s="157">
        <f>SUMIFS('3_stopień'!$J$9:$J$752,'3_stopień'!$H$9:$H$752,D23,'3_stopień'!$P$9:$P$752,"konsultacje szkoła")</f>
        <v>0</v>
      </c>
      <c r="BJ23" s="361">
        <f t="shared" si="0"/>
        <v>0</v>
      </c>
      <c r="BK23" s="216">
        <f t="shared" si="1"/>
        <v>0</v>
      </c>
    </row>
    <row r="24" spans="2:63" ht="18" hidden="1" customHeight="1">
      <c r="B24" s="17" t="s">
        <v>496</v>
      </c>
      <c r="C24" s="18">
        <v>814209</v>
      </c>
      <c r="D24" s="18" t="s">
        <v>683</v>
      </c>
      <c r="E24" s="17" t="s">
        <v>586</v>
      </c>
      <c r="F24" s="157">
        <f>SUMIF('3_stopień'!H$9:H$752,"CHM.01.",'3_stopień'!J$9:J$752)</f>
        <v>0</v>
      </c>
      <c r="G24" s="16">
        <f>SUMIFS('3_stopień'!$J$9:$J$752,'3_stopień'!$H$9:$H$752,D24,'3_stopień'!$P$9:$P$752,"CKZ Bielawa")</f>
        <v>0</v>
      </c>
      <c r="H24" s="16">
        <f>SUMIFS('3_stopień'!$K$9:$K$752,'3_stopień'!$H$9:$H$752,D24,'3_stopień'!$P$9:$P$752,"CKZ Bielawa")</f>
        <v>0</v>
      </c>
      <c r="I24" s="16">
        <f>SUMIFS('3_stopień'!$J$9:$J$752,'3_stopień'!$H$9:$H$752,D24,'3_stopień'!$P$9:$P$752,"GCKZ Głogów")</f>
        <v>0</v>
      </c>
      <c r="J24" s="237">
        <f>SUMIFS('3_stopień'!$K$9:$K$752,'3_stopień'!$H$9:$H$752,D24,'3_stopień'!$P$9:$P$752,"GCKZ Głogów")</f>
        <v>0</v>
      </c>
      <c r="K24" s="16">
        <f>SUMIFS('3_stopień'!$J$9:$J$752,'3_stopień'!$H$9:$H$752,D24,'3_stopień'!$P$9:$P$752,"TOYOTA")</f>
        <v>0</v>
      </c>
      <c r="L24" s="237">
        <f>SUMIFS('3_stopień'!$K$9:$K$752,'3_stopień'!$H$9:$H$752,D24,'3_stopień'!$P$9:$P$752,"TOYOTA")</f>
        <v>0</v>
      </c>
      <c r="M24" s="16">
        <f>SUMIFS('3_stopień'!$J$9:$J$752,'3_stopień'!$H$9:$H$752,D24,'3_stopień'!$P$9:$P$752,"JCKZ Jelenia Góra")</f>
        <v>0</v>
      </c>
      <c r="N24" s="237">
        <f>SUMIFS('3_stopień'!$K$9:$K$752,'3_stopień'!$H$9:$H$752,D24,'3_stopień'!$P$9:$P$752,"JCKZ Jelenia Góra")</f>
        <v>0</v>
      </c>
      <c r="O24" s="16">
        <f>SUMIFS('3_stopień'!$J$9:$J$752,'3_stopień'!$H$9:$H$752,D24,'3_stopień'!$P$9:$P$752,"CKZ Kłodzko")</f>
        <v>0</v>
      </c>
      <c r="P24" s="237">
        <f>SUMIFS('3_stopień'!$K$9:$K$752,'3_stopień'!$H$9:$H$752,D24,'3_stopień'!$P$9:$P$752,"CKZ Kłodzko")</f>
        <v>0</v>
      </c>
      <c r="Q24" s="16">
        <f>SUMIFS('3_stopień'!$J$9:$J$752,'3_stopień'!$H$9:$H$752,D24,'3_stopień'!$P$9:$P$752,"CKZ Legnica")</f>
        <v>0</v>
      </c>
      <c r="R24" s="237">
        <f>SUMIFS('3_stopień'!$K$9:$K$752,'3_stopień'!$H$9:$H$752,D24,'3_stopień'!$P$9:$P$752,"CKZ Legnica")</f>
        <v>0</v>
      </c>
      <c r="S24" s="16">
        <f>SUMIFS('3_stopień'!$J$9:$J$752,'3_stopień'!$H$9:$H$752,D24,'3_stopień'!$P$9:$P$752,"CKZ Oleśnica")</f>
        <v>0</v>
      </c>
      <c r="T24" s="237">
        <f>SUMIFS('3_stopień'!$K$9:$K$752,'3_stopień'!$H$9:$H$752,D24,'3_stopień'!$P$9:$P$752,"CKZ Oleśnica")</f>
        <v>0</v>
      </c>
      <c r="U24" s="16">
        <f>SUMIFS('3_stopień'!$J$9:$J$752,'3_stopień'!$H$9:$H$752,D24,'3_stopień'!$P$9:$P$752,"CKZ Świdnica")</f>
        <v>0</v>
      </c>
      <c r="V24" s="237">
        <f>SUMIFS('3_stopień'!$K$9:$K$752,'3_stopień'!$H$9:$H$752,D24,'3_stopień'!$P$9:$P$752,"CKZ Świdnica")</f>
        <v>0</v>
      </c>
      <c r="W24" s="16">
        <f>SUMIFS('3_stopień'!$J$9:$J$752,'3_stopień'!$H$9:$H$752,D24,'3_stopień'!$P$9:$P$752,"CKZ Wołów")</f>
        <v>0</v>
      </c>
      <c r="X24" s="237">
        <f>SUMIFS('3_stopień'!$K$9:$K$752,'3_stopień'!$H$9:$H$752,D24,'3_stopień'!$P$9:$P$752,"CKZ Wołów")</f>
        <v>0</v>
      </c>
      <c r="Y24" s="16">
        <f>SUMIFS('3_stopień'!$J$9:$J$752,'3_stopień'!$H$9:$H$752,D24,'3_stopień'!$P$9:$P$752,"CKZ Ziębice")</f>
        <v>0</v>
      </c>
      <c r="Z24" s="237">
        <f>SUMIFS('3_stopień'!$K$9:$K$752,'3_stopień'!$H$9:$H$752,D24,'3_stopień'!$P$9:$P$752,"CKZ Ziębice")</f>
        <v>0</v>
      </c>
      <c r="AA24" s="16">
        <f>SUMIFS('3_stopień'!$J$9:$J$752,'3_stopień'!$H$9:$H$752,D24,'3_stopień'!$P$9:$P$752,"CKZ Dobrodzień")</f>
        <v>0</v>
      </c>
      <c r="AB24" s="237">
        <f>SUMIFS('3_stopień'!$K$9:$K$752,'3_stopień'!$H$9:$H$752,D24,'3_stopień'!$P$9:$P$752,"CKZ Dobrodzień")</f>
        <v>0</v>
      </c>
      <c r="AC24" s="16">
        <f>SUMIFS('3_stopień'!$J$9:$J$752,'3_stopień'!$H$9:$H$752,D24,'3_stopień'!$P$9:$P$752,"CKZ Głubczyce")</f>
        <v>0</v>
      </c>
      <c r="AD24" s="237">
        <f>SUMIFS('3_stopień'!$K$9:$K$752,'3_stopień'!$H$9:$H$752,D24,'3_stopień'!$P$9:$P$752,"CKZ Głubczyce")</f>
        <v>0</v>
      </c>
      <c r="AE24" s="16">
        <f>SUMIFS('3_stopień'!$J$9:$J$752,'3_stopień'!$H$9:$H$752,D24,'3_stopień'!$P$9:$P$752,"CKZ Kędzierzyn Koźle")</f>
        <v>0</v>
      </c>
      <c r="AF24" s="237">
        <f>SUMIFS('3_stopień'!$K$9:$K$752,'3_stopień'!$H$9:$H$752,D24,'3_stopień'!$P$9:$P$752,"CKZ Kędzierzyn Koźle")</f>
        <v>0</v>
      </c>
      <c r="AG24" s="16">
        <f>SUMIFS('3_stopień'!$J$9:$J$752,'3_stopień'!$H$9:$H$752,D24,'3_stopień'!$P$9:$P$752,"ZSET Rakowice")</f>
        <v>0</v>
      </c>
      <c r="AH24" s="237">
        <f>SUMIFS('3_stopień'!$K$9:$K$752,'3_stopień'!$H$9:$H$752,D24,'3_stopień'!$P$9:$P$752,"ZSET Rakowice")</f>
        <v>0</v>
      </c>
      <c r="AI24" s="16">
        <f>SUMIFS('3_stopień'!$J$9:$J$752,'3_stopień'!$H$9:$H$752,D24,'3_stopień'!$P$9:$P$752,"CKZ Krotoszyn")</f>
        <v>0</v>
      </c>
      <c r="AJ24" s="237">
        <f>SUMIFS('3_stopień'!$K$9:$K$752,'3_stopień'!$H$9:$H$752,D24,'3_stopień'!$P$9:$P$752,"CKZ Krotoszyn")</f>
        <v>0</v>
      </c>
      <c r="AK24" s="16">
        <f>SUMIFS('3_stopień'!$J$9:$J$752,'3_stopień'!$H$9:$H$752,D24,'3_stopień'!$P$9:$P$752,"CKZ Olkusz")</f>
        <v>0</v>
      </c>
      <c r="AL24" s="237">
        <f>SUMIFS('3_stopień'!$K$9:$K$752,'3_stopień'!$H$9:$H$752,D24,'3_stopień'!$P$9:$P$752,"CKZ Olkusz")</f>
        <v>0</v>
      </c>
      <c r="AM24" s="16">
        <f>SUMIFS('3_stopień'!$J$9:$J$752,'3_stopień'!$H$9:$H$752,D24,'3_stopień'!$P$9:$P$752,"CKZ Wschowa")</f>
        <v>0</v>
      </c>
      <c r="AN24" s="225">
        <f>SUMIFS('3_stopień'!$K$9:$K$752,'3_stopień'!$H$9:$H$752,D24,'3_stopień'!$P$9:$P$752,"CKZ Wschowa")</f>
        <v>0</v>
      </c>
      <c r="AO24" s="16">
        <f>SUMIFS('3_stopień'!$J$9:$J$752,'3_stopień'!$H$9:$H$752,D24,'3_stopień'!$P$9:$P$752,"CKZ Zielona Góra")</f>
        <v>0</v>
      </c>
      <c r="AP24" s="206">
        <f>SUMIFS('3_stopień'!$K$9:$K$752,'3_stopień'!$H$9:$H$752,D24,'3_stopień'!$P$9:$P$752,"CKZ Zielona Góra")</f>
        <v>0</v>
      </c>
      <c r="AQ24" s="16">
        <f>SUMIFS('3_stopień'!$J$9:$J$752,'3_stopień'!$H$9:$H$752,D24,'3_stopień'!$P$9:$P$752,"Rzemieślnicza Wałbrzych")</f>
        <v>0</v>
      </c>
      <c r="AR24" s="237">
        <f>SUMIFS('3_stopień'!$K$9:$K$752,'3_stopień'!$H$9:$H$752,D24,'3_stopień'!$P$9:$P$752,"Rzemieślnicza Wałbrzych")</f>
        <v>0</v>
      </c>
      <c r="AS24" s="16">
        <f>SUMIFS('3_stopień'!$J$9:$J$752,'3_stopień'!$H$9:$H$752,D24,'3_stopień'!$P$9:$P$752,"CKZ Mosina")</f>
        <v>0</v>
      </c>
      <c r="AT24" s="237">
        <f>SUMIFS('3_stopień'!$K$9:$K$752,'3_stopień'!$H$9:$H$752,D24,'3_stopień'!$P$9:$P$752,"CKZ Mosina")</f>
        <v>0</v>
      </c>
      <c r="AU24" s="16">
        <f>SUMIFS('3_stopień'!$J$9:$J$752,'3_stopień'!$H$9:$H$752,D24,'3_stopień'!$P$9:$P$752,"Akademia Rzemiosła")</f>
        <v>0</v>
      </c>
      <c r="AV24" s="237">
        <f>SUMIFS('3_stopień'!$K$9:$K$752,'3_stopień'!$H$9:$H$752,D24,'3_stopień'!$P$9:$P$752,"Akademia Rzemiosła")</f>
        <v>0</v>
      </c>
      <c r="AW24" s="16">
        <f>SUMIFS('3_stopień'!$J$9:$J$752,'3_stopień'!$H$9:$H$752,D24,'3_stopień'!$P$9:$P$752,"CKZ Opole")</f>
        <v>0</v>
      </c>
      <c r="AX24" s="237">
        <f>SUMIFS('3_stopień'!$K$9:$K$752,'3_stopień'!$H$9:$H$752,D24,'3_stopień'!$P$9:$P$752,"CKZ Opole")</f>
        <v>0</v>
      </c>
      <c r="AY24" s="16">
        <f>SUMIFS('3_stopień'!$J$9:$J$752,'3_stopień'!$H$9:$H$752,D24,'3_stopień'!$P$9:$P$752,"CKZ Wrocław")</f>
        <v>0</v>
      </c>
      <c r="AZ24" s="237">
        <f>SUMIFS('3_stopień'!$K$9:$K$752,'3_stopień'!$H$9:$H$752,D24,'3_stopień'!$P$9:$P$752,"CKZ Wrocław")</f>
        <v>0</v>
      </c>
      <c r="BA24" s="16">
        <f>SUMIFS('3_stopień'!$J$9:$J$752,'3_stopień'!$H$9:$H$752,D24,'3_stopień'!$P$9:$P$752,"Brzeg Dolny")</f>
        <v>0</v>
      </c>
      <c r="BB24" s="237">
        <f>SUMIFS('3_stopień'!$K$9:$K$752,'3_stopień'!$H$9:$H$752,D24,'3_stopień'!$P$9:$P$752,"Brzeg Dolny")</f>
        <v>0</v>
      </c>
      <c r="BC24" s="16">
        <f>SUMIFS('3_stopień'!$J$9:$J$752,'3_stopień'!$H$9:$H$752,D24,'3_stopień'!$P$9:$P$752,"CKZ Dębica")</f>
        <v>0</v>
      </c>
      <c r="BD24" s="237">
        <f>SUMIFS('3_stopień'!$K$9:$K$752,'3_stopień'!$H$9:$H$752,D24,'3_stopień'!$P$9:$P$752,"CKZ Dębica")</f>
        <v>0</v>
      </c>
      <c r="BE24" s="16">
        <f>SUMIFS('3_stopień'!$J$9:$J$752,'3_stopień'!$H$9:$H$752,D24,'3_stopień'!$P$9:$P$752,"CKZ Gliwice")</f>
        <v>0</v>
      </c>
      <c r="BF24" s="237">
        <f>SUMIFS('3_stopień'!$K$9:$K$752,'3_stopień'!$H$9:$H$752,D24,'3_stopień'!$P$9:$P$752,"CKZ Gliwice")</f>
        <v>0</v>
      </c>
      <c r="BG24" s="16">
        <f>SUMIFS('3_stopień'!$J$9:$J$752,'3_stopień'!$H$9:$H$752,D24,'3_stopień'!$P$9:$P$752,"CKZ Gniezno")</f>
        <v>0</v>
      </c>
      <c r="BH24" s="237">
        <f>SUMIFS('3_stopień'!$K$9:$K$752,'3_stopień'!$H$9:$H$752,D24,'3_stopień'!$P$9:$P$752,"CKZ Gniezno")</f>
        <v>0</v>
      </c>
      <c r="BI24" s="157">
        <f>SUMIFS('3_stopień'!$J$9:$J$752,'3_stopień'!$H$9:$H$752,D24,'3_stopień'!$P$9:$P$752,"konsultacje szkoła")</f>
        <v>0</v>
      </c>
      <c r="BJ24" s="361">
        <f t="shared" si="0"/>
        <v>0</v>
      </c>
      <c r="BK24" s="216">
        <f t="shared" si="1"/>
        <v>0</v>
      </c>
    </row>
    <row r="25" spans="2:63" hidden="1">
      <c r="B25" s="17" t="s">
        <v>497</v>
      </c>
      <c r="C25" s="18">
        <v>813134</v>
      </c>
      <c r="D25" s="18" t="s">
        <v>466</v>
      </c>
      <c r="E25" s="17" t="s">
        <v>587</v>
      </c>
      <c r="F25" s="157">
        <f>SUMIF('3_stopień'!H$9:H$752,"CHM.02.",'3_stopień'!J$9:J$752)</f>
        <v>2</v>
      </c>
      <c r="G25" s="16">
        <f>SUMIFS('3_stopień'!$J$9:$J$752,'3_stopień'!$H$9:$H$752,D25,'3_stopień'!$P$9:$P$752,"CKZ Bielawa")</f>
        <v>0</v>
      </c>
      <c r="H25" s="16">
        <f>SUMIFS('3_stopień'!$K$9:$K$752,'3_stopień'!$H$9:$H$752,D25,'3_stopień'!$P$9:$P$752,"CKZ Bielawa")</f>
        <v>0</v>
      </c>
      <c r="I25" s="16">
        <f>SUMIFS('3_stopień'!$J$9:$J$752,'3_stopień'!$H$9:$H$752,D25,'3_stopień'!$P$9:$P$752,"GCKZ Głogów")</f>
        <v>0</v>
      </c>
      <c r="J25" s="237">
        <f>SUMIFS('3_stopień'!$K$9:$K$752,'3_stopień'!$H$9:$H$752,D25,'3_stopień'!$P$9:$P$752,"GCKZ Głogów")</f>
        <v>0</v>
      </c>
      <c r="K25" s="16">
        <f>SUMIFS('3_stopień'!$J$9:$J$752,'3_stopień'!$H$9:$H$752,D25,'3_stopień'!$P$9:$P$752,"TOYOTA")</f>
        <v>0</v>
      </c>
      <c r="L25" s="237">
        <f>SUMIFS('3_stopień'!$K$9:$K$752,'3_stopień'!$H$9:$H$752,D25,'3_stopień'!$P$9:$P$752,"TOYOTA")</f>
        <v>0</v>
      </c>
      <c r="M25" s="16">
        <f>SUMIFS('3_stopień'!$J$9:$J$752,'3_stopień'!$H$9:$H$752,D25,'3_stopień'!$P$9:$P$752,"JCKZ Jelenia Góra")</f>
        <v>0</v>
      </c>
      <c r="N25" s="237">
        <f>SUMIFS('3_stopień'!$K$9:$K$752,'3_stopień'!$H$9:$H$752,D25,'3_stopień'!$P$9:$P$752,"JCKZ Jelenia Góra")</f>
        <v>0</v>
      </c>
      <c r="O25" s="16">
        <f>SUMIFS('3_stopień'!$J$9:$J$752,'3_stopień'!$H$9:$H$752,D25,'3_stopień'!$P$9:$P$752,"CKZ Kłodzko")</f>
        <v>0</v>
      </c>
      <c r="P25" s="237">
        <f>SUMIFS('3_stopień'!$K$9:$K$752,'3_stopień'!$H$9:$H$752,D25,'3_stopień'!$P$9:$P$752,"CKZ Kłodzko")</f>
        <v>0</v>
      </c>
      <c r="Q25" s="16">
        <f>SUMIFS('3_stopień'!$J$9:$J$752,'3_stopień'!$H$9:$H$752,D25,'3_stopień'!$P$9:$P$752,"CKZ Legnica")</f>
        <v>0</v>
      </c>
      <c r="R25" s="237">
        <f>SUMIFS('3_stopień'!$K$9:$K$752,'3_stopień'!$H$9:$H$752,D25,'3_stopień'!$P$9:$P$752,"CKZ Legnica")</f>
        <v>0</v>
      </c>
      <c r="S25" s="16">
        <f>SUMIFS('3_stopień'!$J$9:$J$752,'3_stopień'!$H$9:$H$752,D25,'3_stopień'!$P$9:$P$752,"CKZ Oleśnica")</f>
        <v>0</v>
      </c>
      <c r="T25" s="237">
        <f>SUMIFS('3_stopień'!$K$9:$K$752,'3_stopień'!$H$9:$H$752,D25,'3_stopień'!$P$9:$P$752,"CKZ Oleśnica")</f>
        <v>0</v>
      </c>
      <c r="U25" s="16">
        <f>SUMIFS('3_stopień'!$J$9:$J$752,'3_stopień'!$H$9:$H$752,D25,'3_stopień'!$P$9:$P$752,"CKZ Świdnica")</f>
        <v>0</v>
      </c>
      <c r="V25" s="237">
        <f>SUMIFS('3_stopień'!$K$9:$K$752,'3_stopień'!$H$9:$H$752,D25,'3_stopień'!$P$9:$P$752,"CKZ Świdnica")</f>
        <v>0</v>
      </c>
      <c r="W25" s="16">
        <f>SUMIFS('3_stopień'!$J$9:$J$752,'3_stopień'!$H$9:$H$752,D25,'3_stopień'!$P$9:$P$752,"CKZ Wołów")</f>
        <v>0</v>
      </c>
      <c r="X25" s="237">
        <f>SUMIFS('3_stopień'!$K$9:$K$752,'3_stopień'!$H$9:$H$752,D25,'3_stopień'!$P$9:$P$752,"CKZ Wołów")</f>
        <v>0</v>
      </c>
      <c r="Y25" s="16">
        <f>SUMIFS('3_stopień'!$J$9:$J$752,'3_stopień'!$H$9:$H$752,D25,'3_stopień'!$P$9:$P$752,"CKZ Ziębice")</f>
        <v>0</v>
      </c>
      <c r="Z25" s="237">
        <f>SUMIFS('3_stopień'!$K$9:$K$752,'3_stopień'!$H$9:$H$752,D25,'3_stopień'!$P$9:$P$752,"CKZ Ziębice")</f>
        <v>0</v>
      </c>
      <c r="AA25" s="16">
        <f>SUMIFS('3_stopień'!$J$9:$J$752,'3_stopień'!$H$9:$H$752,D25,'3_stopień'!$P$9:$P$752,"CKZ Dobrodzień")</f>
        <v>0</v>
      </c>
      <c r="AB25" s="237">
        <f>SUMIFS('3_stopień'!$K$9:$K$752,'3_stopień'!$H$9:$H$752,D25,'3_stopień'!$P$9:$P$752,"CKZ Dobrodzień")</f>
        <v>0</v>
      </c>
      <c r="AC25" s="16">
        <f>SUMIFS('3_stopień'!$J$9:$J$752,'3_stopień'!$H$9:$H$752,D25,'3_stopień'!$P$9:$P$752,"CKZ Głubczyce")</f>
        <v>0</v>
      </c>
      <c r="AD25" s="237">
        <f>SUMIFS('3_stopień'!$K$9:$K$752,'3_stopień'!$H$9:$H$752,D25,'3_stopień'!$P$9:$P$752,"CKZ Głubczyce")</f>
        <v>0</v>
      </c>
      <c r="AE25" s="16">
        <f>SUMIFS('3_stopień'!$J$9:$J$752,'3_stopień'!$H$9:$H$752,D25,'3_stopień'!$P$9:$P$752,"CKZ Kędzierzyn Koźle")</f>
        <v>0</v>
      </c>
      <c r="AF25" s="237">
        <f>SUMIFS('3_stopień'!$K$9:$K$752,'3_stopień'!$H$9:$H$752,D25,'3_stopień'!$P$9:$P$752,"CKZ Kędzierzyn Koźle")</f>
        <v>0</v>
      </c>
      <c r="AG25" s="16">
        <f>SUMIFS('3_stopień'!$J$9:$J$752,'3_stopień'!$H$9:$H$752,D25,'3_stopień'!$P$9:$P$752,"ZSET Rakowice")</f>
        <v>0</v>
      </c>
      <c r="AH25" s="237">
        <f>SUMIFS('3_stopień'!$K$9:$K$752,'3_stopień'!$H$9:$H$752,D25,'3_stopień'!$P$9:$P$752,"ZSET Rakowice")</f>
        <v>0</v>
      </c>
      <c r="AI25" s="16">
        <f>SUMIFS('3_stopień'!$J$9:$J$752,'3_stopień'!$H$9:$H$752,D25,'3_stopień'!$P$9:$P$752,"CKZ Krotoszyn")</f>
        <v>0</v>
      </c>
      <c r="AJ25" s="237">
        <f>SUMIFS('3_stopień'!$K$9:$K$752,'3_stopień'!$H$9:$H$752,D25,'3_stopień'!$P$9:$P$752,"CKZ Krotoszyn")</f>
        <v>0</v>
      </c>
      <c r="AK25" s="16">
        <f>SUMIFS('3_stopień'!$J$9:$J$752,'3_stopień'!$H$9:$H$752,D25,'3_stopień'!$P$9:$P$752,"CKZ Olkusz")</f>
        <v>0</v>
      </c>
      <c r="AL25" s="237">
        <f>SUMIFS('3_stopień'!$K$9:$K$752,'3_stopień'!$H$9:$H$752,D25,'3_stopień'!$P$9:$P$752,"CKZ Olkusz")</f>
        <v>0</v>
      </c>
      <c r="AM25" s="16">
        <f>SUMIFS('3_stopień'!$J$9:$J$752,'3_stopień'!$H$9:$H$752,D25,'3_stopień'!$P$9:$P$752,"CKZ Wschowa")</f>
        <v>0</v>
      </c>
      <c r="AN25" s="225">
        <f>SUMIFS('3_stopień'!$K$9:$K$752,'3_stopień'!$H$9:$H$752,D25,'3_stopień'!$P$9:$P$752,"CKZ Wschowa")</f>
        <v>0</v>
      </c>
      <c r="AO25" s="16">
        <f>SUMIFS('3_stopień'!$J$9:$J$752,'3_stopień'!$H$9:$H$752,D25,'3_stopień'!$P$9:$P$752,"CKZ Zielona Góra")</f>
        <v>0</v>
      </c>
      <c r="AP25" s="206">
        <f>SUMIFS('3_stopień'!$K$9:$K$752,'3_stopień'!$H$9:$H$752,D25,'3_stopień'!$P$9:$P$752,"CKZ Zielona Góra")</f>
        <v>0</v>
      </c>
      <c r="AQ25" s="16">
        <f>SUMIFS('3_stopień'!$J$9:$J$752,'3_stopień'!$H$9:$H$752,D25,'3_stopień'!$P$9:$P$752,"Rzemieślnicza Wałbrzych")</f>
        <v>0</v>
      </c>
      <c r="AR25" s="237">
        <f>SUMIFS('3_stopień'!$K$9:$K$752,'3_stopień'!$H$9:$H$752,D25,'3_stopień'!$P$9:$P$752,"Rzemieślnicza Wałbrzych")</f>
        <v>0</v>
      </c>
      <c r="AS25" s="16">
        <f>SUMIFS('3_stopień'!$J$9:$J$752,'3_stopień'!$H$9:$H$752,D25,'3_stopień'!$P$9:$P$752,"CKZ Mosina")</f>
        <v>0</v>
      </c>
      <c r="AT25" s="237">
        <f>SUMIFS('3_stopień'!$K$9:$K$752,'3_stopień'!$H$9:$H$752,D25,'3_stopień'!$P$9:$P$752,"CKZ Mosina")</f>
        <v>0</v>
      </c>
      <c r="AU25" s="16">
        <f>SUMIFS('3_stopień'!$J$9:$J$752,'3_stopień'!$H$9:$H$752,D25,'3_stopień'!$P$9:$P$752,"Akademia Rzemiosła")</f>
        <v>0</v>
      </c>
      <c r="AV25" s="237">
        <f>SUMIFS('3_stopień'!$K$9:$K$752,'3_stopień'!$H$9:$H$752,D25,'3_stopień'!$P$9:$P$752,"Akademia Rzemiosła")</f>
        <v>0</v>
      </c>
      <c r="AW25" s="16">
        <f>SUMIFS('3_stopień'!$J$9:$J$752,'3_stopień'!$H$9:$H$752,D25,'3_stopień'!$P$9:$P$752,"CKZ Opole")</f>
        <v>0</v>
      </c>
      <c r="AX25" s="237">
        <f>SUMIFS('3_stopień'!$K$9:$K$752,'3_stopień'!$H$9:$H$752,D25,'3_stopień'!$P$9:$P$752,"CKZ Opole")</f>
        <v>0</v>
      </c>
      <c r="AY25" s="16">
        <f>SUMIFS('3_stopień'!$J$9:$J$752,'3_stopień'!$H$9:$H$752,D25,'3_stopień'!$P$9:$P$752,"CKZ Wrocław")</f>
        <v>0</v>
      </c>
      <c r="AZ25" s="237">
        <f>SUMIFS('3_stopień'!$K$9:$K$752,'3_stopień'!$H$9:$H$752,D25,'3_stopień'!$P$9:$P$752,"CKZ Wrocław")</f>
        <v>0</v>
      </c>
      <c r="BA25" s="16">
        <f>SUMIFS('3_stopień'!$J$9:$J$752,'3_stopień'!$H$9:$H$752,D25,'3_stopień'!$P$9:$P$752,"Brzeg Dolny")</f>
        <v>0</v>
      </c>
      <c r="BB25" s="237">
        <f>SUMIFS('3_stopień'!$K$9:$K$752,'3_stopień'!$H$9:$H$752,D25,'3_stopień'!$P$9:$P$752,"Brzeg Dolny")</f>
        <v>0</v>
      </c>
      <c r="BC25" s="16">
        <f>SUMIFS('3_stopień'!$J$9:$J$752,'3_stopień'!$H$9:$H$752,D25,'3_stopień'!$P$9:$P$752,"CKZ Dębica")</f>
        <v>0</v>
      </c>
      <c r="BD25" s="237">
        <f>SUMIFS('3_stopień'!$K$9:$K$752,'3_stopień'!$H$9:$H$752,D25,'3_stopień'!$P$9:$P$752,"CKZ Dębica")</f>
        <v>0</v>
      </c>
      <c r="BE25" s="16">
        <f>SUMIFS('3_stopień'!$J$9:$J$752,'3_stopień'!$H$9:$H$752,D25,'3_stopień'!$P$9:$P$752,"CKZ Gliwice")</f>
        <v>0</v>
      </c>
      <c r="BF25" s="237">
        <f>SUMIFS('3_stopień'!$K$9:$K$752,'3_stopień'!$H$9:$H$752,D25,'3_stopień'!$P$9:$P$752,"CKZ Gliwice")</f>
        <v>0</v>
      </c>
      <c r="BG25" s="16">
        <f>SUMIFS('3_stopień'!$J$9:$J$752,'3_stopień'!$H$9:$H$752,D25,'3_stopień'!$P$9:$P$752,"CKZ Gniezno")</f>
        <v>0</v>
      </c>
      <c r="BH25" s="237">
        <f>SUMIFS('3_stopień'!$K$9:$K$752,'3_stopień'!$H$9:$H$752,D25,'3_stopień'!$P$9:$P$752,"CKZ Gniezno")</f>
        <v>0</v>
      </c>
      <c r="BI25" s="157">
        <f>SUMIFS('3_stopień'!$J$9:$J$752,'3_stopień'!$H$9:$H$752,D25,'3_stopień'!$P$9:$P$752,"konsultacje szkoła")</f>
        <v>2</v>
      </c>
      <c r="BJ25" s="361">
        <f t="shared" si="0"/>
        <v>2</v>
      </c>
      <c r="BK25" s="216">
        <f t="shared" si="1"/>
        <v>0</v>
      </c>
    </row>
    <row r="26" spans="2:63" hidden="1">
      <c r="B26" s="17" t="s">
        <v>498</v>
      </c>
      <c r="C26" s="18">
        <v>731702</v>
      </c>
      <c r="D26" s="18" t="s">
        <v>589</v>
      </c>
      <c r="E26" s="17" t="s">
        <v>588</v>
      </c>
      <c r="F26" s="157">
        <f>SUMIF('3_stopień'!H$9:H$752,"DRM.01.",'3_stopień'!J$9:J$752)</f>
        <v>0</v>
      </c>
      <c r="G26" s="16">
        <f>SUMIFS('3_stopień'!$J$9:$J$752,'3_stopień'!$H$9:$H$752,D26,'3_stopień'!$P$9:$P$752,"CKZ Bielawa")</f>
        <v>0</v>
      </c>
      <c r="H26" s="16">
        <f>SUMIFS('3_stopień'!$K$9:$K$752,'3_stopień'!$H$9:$H$752,E26,'3_stopień'!$P$9:$P$752,"CKZ Bielawa")</f>
        <v>0</v>
      </c>
      <c r="I26" s="16">
        <f>SUMIFS('3_stopień'!$J$9:$J$752,'3_stopień'!$H$9:$H$752,D26,'3_stopień'!$P$9:$P$752,"GCKZ Głogów")</f>
        <v>0</v>
      </c>
      <c r="J26" s="237">
        <f>SUMIFS('3_stopień'!$K$9:$K$752,'3_stopień'!$H$9:$H$752,D26,'3_stopień'!$P$9:$P$752,"GCKZ Głogów")</f>
        <v>0</v>
      </c>
      <c r="K26" s="16">
        <f>SUMIFS('3_stopień'!$J$9:$J$752,'3_stopień'!$H$9:$H$752,D26,'3_stopień'!$P$9:$P$752,"TOYOTA")</f>
        <v>0</v>
      </c>
      <c r="L26" s="237">
        <f>SUMIFS('3_stopień'!$K$9:$K$752,'3_stopień'!$H$9:$H$752,D26,'3_stopień'!$P$9:$P$752,"TOYOTA")</f>
        <v>0</v>
      </c>
      <c r="M26" s="16">
        <f>SUMIFS('3_stopień'!$J$9:$J$752,'3_stopień'!$H$9:$H$752,D26,'3_stopień'!$P$9:$P$752,"JCKZ Jelenia Góra")</f>
        <v>0</v>
      </c>
      <c r="N26" s="237">
        <f>SUMIFS('3_stopień'!$K$9:$K$752,'3_stopień'!$H$9:$H$752,D26,'3_stopień'!$P$9:$P$752,"JCKZ Jelenia Góra")</f>
        <v>0</v>
      </c>
      <c r="O26" s="16">
        <f>SUMIFS('3_stopień'!$J$9:$J$752,'3_stopień'!$H$9:$H$752,D26,'3_stopień'!$P$9:$P$752,"CKZ Kłodzko")</f>
        <v>0</v>
      </c>
      <c r="P26" s="237">
        <f>SUMIFS('3_stopień'!$K$9:$K$752,'3_stopień'!$H$9:$H$752,D26,'3_stopień'!$P$9:$P$752,"CKZ Kłodzko")</f>
        <v>0</v>
      </c>
      <c r="Q26" s="16">
        <f>SUMIFS('3_stopień'!$J$9:$J$752,'3_stopień'!$H$9:$H$752,D26,'3_stopień'!$P$9:$P$752,"CKZ Legnica")</f>
        <v>0</v>
      </c>
      <c r="R26" s="237">
        <f>SUMIFS('3_stopień'!$K$9:$K$752,'3_stopień'!$H$9:$H$752,D26,'3_stopień'!$P$9:$P$752,"CKZ Legnica")</f>
        <v>0</v>
      </c>
      <c r="S26" s="16">
        <f>SUMIFS('3_stopień'!$J$9:$J$752,'3_stopień'!$H$9:$H$752,D26,'3_stopień'!$P$9:$P$752,"CKZ Oleśnica")</f>
        <v>0</v>
      </c>
      <c r="T26" s="237">
        <f>SUMIFS('3_stopień'!$K$9:$K$752,'3_stopień'!$H$9:$H$752,D26,'3_stopień'!$P$9:$P$752,"CKZ Oleśnica")</f>
        <v>0</v>
      </c>
      <c r="U26" s="16">
        <f>SUMIFS('3_stopień'!$J$9:$J$752,'3_stopień'!$H$9:$H$752,D26,'3_stopień'!$P$9:$P$752,"CKZ Świdnica")</f>
        <v>0</v>
      </c>
      <c r="V26" s="237">
        <f>SUMIFS('3_stopień'!$K$9:$K$752,'3_stopień'!$H$9:$H$752,D26,'3_stopień'!$P$9:$P$752,"CKZ Świdnica")</f>
        <v>0</v>
      </c>
      <c r="W26" s="16">
        <f>SUMIFS('3_stopień'!$J$9:$J$752,'3_stopień'!$H$9:$H$752,D26,'3_stopień'!$P$9:$P$752,"CKZ Wołów")</f>
        <v>0</v>
      </c>
      <c r="X26" s="237">
        <f>SUMIFS('3_stopień'!$K$9:$K$752,'3_stopień'!$H$9:$H$752,D26,'3_stopień'!$P$9:$P$752,"CKZ Wołów")</f>
        <v>0</v>
      </c>
      <c r="Y26" s="16">
        <f>SUMIFS('3_stopień'!$J$9:$J$752,'3_stopień'!$H$9:$H$752,D26,'3_stopień'!$P$9:$P$752,"CKZ Ziębice")</f>
        <v>0</v>
      </c>
      <c r="Z26" s="237">
        <f>SUMIFS('3_stopień'!$K$9:$K$752,'3_stopień'!$H$9:$H$752,D26,'3_stopień'!$P$9:$P$752,"CKZ Ziębice")</f>
        <v>0</v>
      </c>
      <c r="AA26" s="16">
        <f>SUMIFS('3_stopień'!$J$9:$J$752,'3_stopień'!$H$9:$H$752,D26,'3_stopień'!$P$9:$P$752,"CKZ Dobrodzień")</f>
        <v>0</v>
      </c>
      <c r="AB26" s="237">
        <f>SUMIFS('3_stopień'!$K$9:$K$752,'3_stopień'!$H$9:$H$752,D26,'3_stopień'!$P$9:$P$752,"CKZ Dobrodzień")</f>
        <v>0</v>
      </c>
      <c r="AC26" s="16">
        <f>SUMIFS('3_stopień'!$J$9:$J$752,'3_stopień'!$H$9:$H$752,D26,'3_stopień'!$P$9:$P$752,"CKZ Głubczyce")</f>
        <v>0</v>
      </c>
      <c r="AD26" s="237">
        <f>SUMIFS('3_stopień'!$K$9:$K$752,'3_stopień'!$H$9:$H$752,D26,'3_stopień'!$P$9:$P$752,"CKZ Głubczyce")</f>
        <v>0</v>
      </c>
      <c r="AE26" s="16">
        <f>SUMIFS('3_stopień'!$J$9:$J$752,'3_stopień'!$H$9:$H$752,D26,'3_stopień'!$P$9:$P$752,"CKZ Kędzierzyn Koźle")</f>
        <v>0</v>
      </c>
      <c r="AF26" s="237">
        <f>SUMIFS('3_stopień'!$K$9:$K$752,'3_stopień'!$H$9:$H$752,D26,'3_stopień'!$P$9:$P$752,"CKZ Kędzierzyn Koźle")</f>
        <v>0</v>
      </c>
      <c r="AG26" s="16">
        <f>SUMIFS('3_stopień'!$J$9:$J$752,'3_stopień'!$H$9:$H$752,D26,'3_stopień'!$P$9:$P$752,"ZSET Rakowice")</f>
        <v>0</v>
      </c>
      <c r="AH26" s="237">
        <f>SUMIFS('3_stopień'!$K$9:$K$752,'3_stopień'!$H$9:$H$752,D26,'3_stopień'!$P$9:$P$752,"ZSET Rakowice")</f>
        <v>0</v>
      </c>
      <c r="AI26" s="16">
        <f>SUMIFS('3_stopień'!$J$9:$J$752,'3_stopień'!$H$9:$H$752,D26,'3_stopień'!$P$9:$P$752,"CKZ Krotoszyn")</f>
        <v>0</v>
      </c>
      <c r="AJ26" s="237">
        <f>SUMIFS('3_stopień'!$K$9:$K$752,'3_stopień'!$H$9:$H$752,D26,'3_stopień'!$P$9:$P$752,"CKZ Krotoszyn")</f>
        <v>0</v>
      </c>
      <c r="AK26" s="16">
        <f>SUMIFS('3_stopień'!$J$9:$J$752,'3_stopień'!$H$9:$H$752,D26,'3_stopień'!$P$9:$P$752,"CKZ Olkusz")</f>
        <v>0</v>
      </c>
      <c r="AL26" s="237">
        <f>SUMIFS('3_stopień'!$K$9:$K$752,'3_stopień'!$H$9:$H$752,D26,'3_stopień'!$P$9:$P$752,"CKZ Olkusz")</f>
        <v>0</v>
      </c>
      <c r="AM26" s="16">
        <f>SUMIFS('3_stopień'!$J$9:$J$752,'3_stopień'!$H$9:$H$752,D26,'3_stopień'!$P$9:$P$752,"CKZ Wschowa")</f>
        <v>0</v>
      </c>
      <c r="AN26" s="225">
        <f>SUMIFS('3_stopień'!$K$9:$K$752,'3_stopień'!$H$9:$H$752,D26,'3_stopień'!$P$9:$P$752,"CKZ Wschowa")</f>
        <v>0</v>
      </c>
      <c r="AO26" s="16">
        <f>SUMIFS('3_stopień'!$J$9:$J$752,'3_stopień'!$H$9:$H$752,D26,'3_stopień'!$P$9:$P$752,"CKZ Zielona Góra")</f>
        <v>0</v>
      </c>
      <c r="AP26" s="206">
        <f>SUMIFS('3_stopień'!$K$9:$K$752,'3_stopień'!$H$9:$H$752,D26,'3_stopień'!$P$9:$P$752,"CKZ Zielona Góra")</f>
        <v>0</v>
      </c>
      <c r="AQ26" s="16">
        <f>SUMIFS('3_stopień'!$J$9:$J$752,'3_stopień'!$H$9:$H$752,D26,'3_stopień'!$P$9:$P$752,"Rzemieślnicza Wałbrzych")</f>
        <v>0</v>
      </c>
      <c r="AR26" s="237">
        <f>SUMIFS('3_stopień'!$K$9:$K$752,'3_stopień'!$H$9:$H$752,D26,'3_stopień'!$P$9:$P$752,"Rzemieślnicza Wałbrzych")</f>
        <v>0</v>
      </c>
      <c r="AS26" s="16">
        <f>SUMIFS('3_stopień'!$J$9:$J$752,'3_stopień'!$H$9:$H$752,D26,'3_stopień'!$P$9:$P$752,"CKZ Mosina")</f>
        <v>0</v>
      </c>
      <c r="AT26" s="237">
        <f>SUMIFS('3_stopień'!$K$9:$K$752,'3_stopień'!$H$9:$H$752,D26,'3_stopień'!$P$9:$P$752,"CKZ Mosina")</f>
        <v>0</v>
      </c>
      <c r="AU26" s="16">
        <f>SUMIFS('3_stopień'!$J$9:$J$752,'3_stopień'!$H$9:$H$752,D26,'3_stopień'!$P$9:$P$752,"Collegium Witelona")</f>
        <v>0</v>
      </c>
      <c r="AV26" s="237">
        <f>SUMIFS('3_stopień'!$K$9:$K$752,'3_stopień'!$H$9:$H$752,D26,'3_stopień'!$P$9:$P$752,"Collegium Witelona")</f>
        <v>0</v>
      </c>
      <c r="AW26" s="16">
        <f>SUMIFS('3_stopień'!$J$9:$J$752,'3_stopień'!$H$9:$H$752,D26,'3_stopień'!$P$9:$P$752,"CKZ Opole")</f>
        <v>0</v>
      </c>
      <c r="AX26" s="237">
        <f>SUMIFS('3_stopień'!$K$9:$K$752,'3_stopień'!$H$9:$H$752,D26,'3_stopień'!$P$9:$P$752,"CKZ Opole")</f>
        <v>0</v>
      </c>
      <c r="AY26" s="16">
        <f>SUMIFS('3_stopień'!$J$9:$J$752,'3_stopień'!$H$9:$H$752,D26,'3_stopień'!$P$9:$P$752,"CKZ Wrocław")</f>
        <v>0</v>
      </c>
      <c r="AZ26" s="237">
        <f>SUMIFS('3_stopień'!$K$9:$K$752,'3_stopień'!$H$9:$H$752,D26,'3_stopień'!$P$9:$P$752,"CKZ Wrocław")</f>
        <v>0</v>
      </c>
      <c r="BA26" s="16">
        <f>SUMIFS('3_stopień'!$J$9:$J$752,'3_stopień'!$H$9:$H$752,D26,'3_stopień'!$P$9:$P$752,"Brzeg Dolny")</f>
        <v>0</v>
      </c>
      <c r="BB26" s="237">
        <f>SUMIFS('3_stopień'!$K$9:$K$752,'3_stopień'!$H$9:$H$752,D26,'3_stopień'!$P$9:$P$752,"Brzeg Dolny")</f>
        <v>0</v>
      </c>
      <c r="BC26" s="16">
        <f>SUMIFS('3_stopień'!$J$9:$J$752,'3_stopień'!$H$9:$H$752,D26,'3_stopień'!$P$9:$P$752,"CKZ Dębica")</f>
        <v>0</v>
      </c>
      <c r="BD26" s="237">
        <f>SUMIFS('3_stopień'!$K$9:$K$752,'3_stopień'!$H$9:$H$752,D26,'3_stopień'!$P$9:$P$752,"CKZ Dębica")</f>
        <v>0</v>
      </c>
      <c r="BE26" s="16">
        <f>SUMIFS('3_stopień'!$J$9:$J$752,'3_stopień'!$H$9:$H$752,D26,'3_stopień'!$P$9:$P$752,"CKZ Gliwice")</f>
        <v>0</v>
      </c>
      <c r="BF26" s="237">
        <f>SUMIFS('3_stopień'!$K$9:$K$752,'3_stopień'!$H$9:$H$752,D26,'3_stopień'!$P$9:$P$752,"CKZ Gliwice")</f>
        <v>0</v>
      </c>
      <c r="BG26" s="16">
        <f>SUMIFS('3_stopień'!$J$9:$J$752,'3_stopień'!$H$9:$H$752,D26,'3_stopień'!$P$9:$P$752,"CKZ Gniezno")</f>
        <v>0</v>
      </c>
      <c r="BH26" s="237">
        <f>SUMIFS('3_stopień'!$K$9:$K$752,'3_stopień'!$H$9:$H$752,D26,'3_stopień'!$P$9:$P$752,"CKZ Gniezno")</f>
        <v>0</v>
      </c>
      <c r="BI26" s="157">
        <f>SUMIFS('3_stopień'!$J$9:$J$752,'3_stopień'!$H$9:$H$752,D26,'3_stopień'!$P$9:$P$752,"konsultacje szkoła")</f>
        <v>0</v>
      </c>
      <c r="BJ26" s="361">
        <f t="shared" si="0"/>
        <v>0</v>
      </c>
      <c r="BK26" s="216">
        <f t="shared" si="1"/>
        <v>0</v>
      </c>
    </row>
    <row r="27" spans="2:63" hidden="1">
      <c r="B27" s="17" t="s">
        <v>499</v>
      </c>
      <c r="C27" s="18">
        <v>817212</v>
      </c>
      <c r="D27" s="18" t="s">
        <v>591</v>
      </c>
      <c r="E27" s="17" t="s">
        <v>590</v>
      </c>
      <c r="F27" s="157">
        <f>SUMIF('3_stopień'!H$9:H$752,"DRM.02.",'3_stopień'!J$9:J$752)</f>
        <v>0</v>
      </c>
      <c r="G27" s="16">
        <f>SUMIFS('3_stopień'!$J$9:$J$752,'3_stopień'!$H$9:$H$752,D27,'3_stopień'!$P$9:$P$752,"CKZ Bielawa")</f>
        <v>0</v>
      </c>
      <c r="H27" s="16">
        <f>SUMIFS('3_stopień'!$K$9:$K$752,'3_stopień'!$H$9:$H$752,E27,'3_stopień'!$P$9:$P$752,"CKZ Bielawa")</f>
        <v>0</v>
      </c>
      <c r="I27" s="16">
        <f>SUMIFS('3_stopień'!$J$9:$J$752,'3_stopień'!$H$9:$H$752,D27,'3_stopień'!$P$9:$P$752,"GCKZ Głogów")</f>
        <v>0</v>
      </c>
      <c r="J27" s="237">
        <f>SUMIFS('3_stopień'!$K$9:$K$752,'3_stopień'!$H$9:$H$752,D27,'3_stopień'!$P$9:$P$752,"GCKZ Głogów")</f>
        <v>0</v>
      </c>
      <c r="K27" s="16">
        <f>SUMIFS('3_stopień'!$J$9:$J$752,'3_stopień'!$H$9:$H$752,D27,'3_stopień'!$P$9:$P$752,"TOYOTA")</f>
        <v>0</v>
      </c>
      <c r="L27" s="237">
        <f>SUMIFS('3_stopień'!$K$9:$K$752,'3_stopień'!$H$9:$H$752,D27,'3_stopień'!$P$9:$P$752,"TOYOTA")</f>
        <v>0</v>
      </c>
      <c r="M27" s="16">
        <f>SUMIFS('3_stopień'!$J$9:$J$752,'3_stopień'!$H$9:$H$752,D27,'3_stopień'!$P$9:$P$752,"JCKZ Jelenia Góra")</f>
        <v>0</v>
      </c>
      <c r="N27" s="237">
        <f>SUMIFS('3_stopień'!$K$9:$K$752,'3_stopień'!$H$9:$H$752,D27,'3_stopień'!$P$9:$P$752,"JCKZ Jelenia Góra")</f>
        <v>0</v>
      </c>
      <c r="O27" s="16">
        <f>SUMIFS('3_stopień'!$J$9:$J$752,'3_stopień'!$H$9:$H$752,D27,'3_stopień'!$P$9:$P$752,"CKZ Kłodzko")</f>
        <v>0</v>
      </c>
      <c r="P27" s="237">
        <f>SUMIFS('3_stopień'!$K$9:$K$752,'3_stopień'!$H$9:$H$752,D27,'3_stopień'!$P$9:$P$752,"CKZ Kłodzko")</f>
        <v>0</v>
      </c>
      <c r="Q27" s="16">
        <f>SUMIFS('3_stopień'!$J$9:$J$752,'3_stopień'!$H$9:$H$752,D27,'3_stopień'!$P$9:$P$752,"CKZ Legnica")</f>
        <v>0</v>
      </c>
      <c r="R27" s="237">
        <f>SUMIFS('3_stopień'!$K$9:$K$752,'3_stopień'!$H$9:$H$752,D27,'3_stopień'!$P$9:$P$752,"CKZ Legnica")</f>
        <v>0</v>
      </c>
      <c r="S27" s="16">
        <f>SUMIFS('3_stopień'!$J$9:$J$752,'3_stopień'!$H$9:$H$752,D27,'3_stopień'!$P$9:$P$752,"CKZ Oleśnica")</f>
        <v>0</v>
      </c>
      <c r="T27" s="237">
        <f>SUMIFS('3_stopień'!$K$9:$K$752,'3_stopień'!$H$9:$H$752,D27,'3_stopień'!$P$9:$P$752,"CKZ Oleśnica")</f>
        <v>0</v>
      </c>
      <c r="U27" s="16">
        <f>SUMIFS('3_stopień'!$J$9:$J$752,'3_stopień'!$H$9:$H$752,D27,'3_stopień'!$P$9:$P$752,"CKZ Świdnica")</f>
        <v>0</v>
      </c>
      <c r="V27" s="237">
        <f>SUMIFS('3_stopień'!$K$9:$K$752,'3_stopień'!$H$9:$H$752,D27,'3_stopień'!$P$9:$P$752,"CKZ Świdnica")</f>
        <v>0</v>
      </c>
      <c r="W27" s="16">
        <f>SUMIFS('3_stopień'!$J$9:$J$752,'3_stopień'!$H$9:$H$752,D27,'3_stopień'!$P$9:$P$752,"CKZ Wołów")</f>
        <v>0</v>
      </c>
      <c r="X27" s="237">
        <f>SUMIFS('3_stopień'!$K$9:$K$752,'3_stopień'!$H$9:$H$752,D27,'3_stopień'!$P$9:$P$752,"CKZ Wołów")</f>
        <v>0</v>
      </c>
      <c r="Y27" s="16">
        <f>SUMIFS('3_stopień'!$J$9:$J$752,'3_stopień'!$H$9:$H$752,D27,'3_stopień'!$P$9:$P$752,"CKZ Ziębice")</f>
        <v>0</v>
      </c>
      <c r="Z27" s="237">
        <f>SUMIFS('3_stopień'!$K$9:$K$752,'3_stopień'!$H$9:$H$752,D27,'3_stopień'!$P$9:$P$752,"CKZ Ziębice")</f>
        <v>0</v>
      </c>
      <c r="AA27" s="16">
        <f>SUMIFS('3_stopień'!$J$9:$J$752,'3_stopień'!$H$9:$H$752,D27,'3_stopień'!$P$9:$P$752,"CKZ Dobrodzień")</f>
        <v>0</v>
      </c>
      <c r="AB27" s="237">
        <f>SUMIFS('3_stopień'!$K$9:$K$752,'3_stopień'!$H$9:$H$752,D27,'3_stopień'!$P$9:$P$752,"CKZ Dobrodzień")</f>
        <v>0</v>
      </c>
      <c r="AC27" s="16">
        <f>SUMIFS('3_stopień'!$J$9:$J$752,'3_stopień'!$H$9:$H$752,D27,'3_stopień'!$P$9:$P$752,"CKZ Głubczyce")</f>
        <v>0</v>
      </c>
      <c r="AD27" s="237">
        <f>SUMIFS('3_stopień'!$K$9:$K$752,'3_stopień'!$H$9:$H$752,D27,'3_stopień'!$P$9:$P$752,"CKZ Głubczyce")</f>
        <v>0</v>
      </c>
      <c r="AE27" s="16">
        <f>SUMIFS('3_stopień'!$J$9:$J$752,'3_stopień'!$H$9:$H$752,D27,'3_stopień'!$P$9:$P$752,"CKZ Kędzierzyn Koźle")</f>
        <v>0</v>
      </c>
      <c r="AF27" s="237">
        <f>SUMIFS('3_stopień'!$K$9:$K$752,'3_stopień'!$H$9:$H$752,D27,'3_stopień'!$P$9:$P$752,"CKZ Kędzierzyn Koźle")</f>
        <v>0</v>
      </c>
      <c r="AG27" s="16">
        <f>SUMIFS('3_stopień'!$J$9:$J$752,'3_stopień'!$H$9:$H$752,D27,'3_stopień'!$P$9:$P$752,"ZSET Rakowice")</f>
        <v>0</v>
      </c>
      <c r="AH27" s="237">
        <f>SUMIFS('3_stopień'!$K$9:$K$752,'3_stopień'!$H$9:$H$752,D27,'3_stopień'!$P$9:$P$752,"ZSET Rakowice")</f>
        <v>0</v>
      </c>
      <c r="AI27" s="16">
        <f>SUMIFS('3_stopień'!$J$9:$J$752,'3_stopień'!$H$9:$H$752,D27,'3_stopień'!$P$9:$P$752,"CKZ Krotoszyn")</f>
        <v>0</v>
      </c>
      <c r="AJ27" s="237">
        <f>SUMIFS('3_stopień'!$K$9:$K$752,'3_stopień'!$H$9:$H$752,D27,'3_stopień'!$P$9:$P$752,"CKZ Krotoszyn")</f>
        <v>0</v>
      </c>
      <c r="AK27" s="16">
        <f>SUMIFS('3_stopień'!$J$9:$J$752,'3_stopień'!$H$9:$H$752,D27,'3_stopień'!$P$9:$P$752,"CKZ Olkusz")</f>
        <v>0</v>
      </c>
      <c r="AL27" s="237">
        <f>SUMIFS('3_stopień'!$K$9:$K$752,'3_stopień'!$H$9:$H$752,D27,'3_stopień'!$P$9:$P$752,"CKZ Olkusz")</f>
        <v>0</v>
      </c>
      <c r="AM27" s="16">
        <f>SUMIFS('3_stopień'!$J$9:$J$752,'3_stopień'!$H$9:$H$752,D27,'3_stopień'!$P$9:$P$752,"CKZ Wschowa")</f>
        <v>0</v>
      </c>
      <c r="AN27" s="225">
        <f>SUMIFS('3_stopień'!$K$9:$K$752,'3_stopień'!$H$9:$H$752,D27,'3_stopień'!$P$9:$P$752,"CKZ Wschowa")</f>
        <v>0</v>
      </c>
      <c r="AO27" s="16">
        <f>SUMIFS('3_stopień'!$J$9:$J$752,'3_stopień'!$H$9:$H$752,D27,'3_stopień'!$P$9:$P$752,"CKZ Zielona Góra")</f>
        <v>0</v>
      </c>
      <c r="AP27" s="206">
        <f>SUMIFS('3_stopień'!$K$9:$K$752,'3_stopień'!$H$9:$H$752,D27,'3_stopień'!$P$9:$P$752,"CKZ Zielona Góra")</f>
        <v>0</v>
      </c>
      <c r="AQ27" s="16">
        <f>SUMIFS('3_stopień'!$J$9:$J$752,'3_stopień'!$H$9:$H$752,D27,'3_stopień'!$P$9:$P$752,"Rzemieślnicza Wałbrzych")</f>
        <v>0</v>
      </c>
      <c r="AR27" s="237">
        <f>SUMIFS('3_stopień'!$K$9:$K$752,'3_stopień'!$H$9:$H$752,D27,'3_stopień'!$P$9:$P$752,"Rzemieślnicza Wałbrzych")</f>
        <v>0</v>
      </c>
      <c r="AS27" s="16">
        <f>SUMIFS('3_stopień'!$J$9:$J$752,'3_stopień'!$H$9:$H$752,D27,'3_stopień'!$P$9:$P$752,"CKZ Mosina")</f>
        <v>0</v>
      </c>
      <c r="AT27" s="237">
        <f>SUMIFS('3_stopień'!$K$9:$K$752,'3_stopień'!$H$9:$H$752,D27,'3_stopień'!$P$9:$P$752,"CKZ Mosina")</f>
        <v>0</v>
      </c>
      <c r="AU27" s="16">
        <f>SUMIFS('3_stopień'!$J$9:$J$752,'3_stopień'!$H$9:$H$752,D27,'3_stopień'!$P$9:$P$752,"Collegium Witelona")</f>
        <v>0</v>
      </c>
      <c r="AV27" s="237">
        <f>SUMIFS('3_stopień'!$K$9:$K$752,'3_stopień'!$H$9:$H$752,D27,'3_stopień'!$P$9:$P$752,"Collegium Witelona")</f>
        <v>0</v>
      </c>
      <c r="AW27" s="16">
        <f>SUMIFS('3_stopień'!$J$9:$J$752,'3_stopień'!$H$9:$H$752,D27,'3_stopień'!$P$9:$P$752,"CKZ Opole")</f>
        <v>0</v>
      </c>
      <c r="AX27" s="237">
        <f>SUMIFS('3_stopień'!$K$9:$K$752,'3_stopień'!$H$9:$H$752,D27,'3_stopień'!$P$9:$P$752,"CKZ Opole")</f>
        <v>0</v>
      </c>
      <c r="AY27" s="16">
        <f>SUMIFS('3_stopień'!$J$9:$J$752,'3_stopień'!$H$9:$H$752,D27,'3_stopień'!$P$9:$P$752,"CKZ Wrocław")</f>
        <v>0</v>
      </c>
      <c r="AZ27" s="237">
        <f>SUMIFS('3_stopień'!$K$9:$K$752,'3_stopień'!$H$9:$H$752,D27,'3_stopień'!$P$9:$P$752,"CKZ Wrocław")</f>
        <v>0</v>
      </c>
      <c r="BA27" s="16">
        <f>SUMIFS('3_stopień'!$J$9:$J$752,'3_stopień'!$H$9:$H$752,D27,'3_stopień'!$P$9:$P$752,"Brzeg Dolny")</f>
        <v>0</v>
      </c>
      <c r="BB27" s="237">
        <f>SUMIFS('3_stopień'!$K$9:$K$752,'3_stopień'!$H$9:$H$752,D27,'3_stopień'!$P$9:$P$752,"Brzeg Dolny")</f>
        <v>0</v>
      </c>
      <c r="BC27" s="16">
        <f>SUMIFS('3_stopień'!$J$9:$J$752,'3_stopień'!$H$9:$H$752,D27,'3_stopień'!$P$9:$P$752,"CKZ Dębica")</f>
        <v>0</v>
      </c>
      <c r="BD27" s="237">
        <f>SUMIFS('3_stopień'!$K$9:$K$752,'3_stopień'!$H$9:$H$752,D27,'3_stopień'!$P$9:$P$752,"CKZ Dębica")</f>
        <v>0</v>
      </c>
      <c r="BE27" s="16">
        <f>SUMIFS('3_stopień'!$J$9:$J$752,'3_stopień'!$H$9:$H$752,D27,'3_stopień'!$P$9:$P$752,"CKZ Gliwice")</f>
        <v>0</v>
      </c>
      <c r="BF27" s="237">
        <f>SUMIFS('3_stopień'!$K$9:$K$752,'3_stopień'!$H$9:$H$752,D27,'3_stopień'!$P$9:$P$752,"CKZ Gliwice")</f>
        <v>0</v>
      </c>
      <c r="BG27" s="16">
        <f>SUMIFS('3_stopień'!$J$9:$J$752,'3_stopień'!$H$9:$H$752,D27,'3_stopień'!$P$9:$P$752,"CKZ Gniezno")</f>
        <v>0</v>
      </c>
      <c r="BH27" s="237">
        <f>SUMIFS('3_stopień'!$K$9:$K$752,'3_stopień'!$H$9:$H$752,D27,'3_stopień'!$P$9:$P$752,"CKZ Gniezno")</f>
        <v>0</v>
      </c>
      <c r="BI27" s="157">
        <f>SUMIFS('3_stopień'!$J$9:$J$752,'3_stopień'!$H$9:$H$752,D27,'3_stopień'!$P$9:$P$752,"konsultacje szkoła")</f>
        <v>0</v>
      </c>
      <c r="BJ27" s="361">
        <f t="shared" si="0"/>
        <v>0</v>
      </c>
      <c r="BK27" s="216">
        <f t="shared" si="1"/>
        <v>0</v>
      </c>
    </row>
    <row r="28" spans="2:63" hidden="1">
      <c r="B28" s="17" t="s">
        <v>500</v>
      </c>
      <c r="C28" s="18">
        <v>932918</v>
      </c>
      <c r="D28" s="18" t="s">
        <v>1009</v>
      </c>
      <c r="E28" s="17" t="s">
        <v>592</v>
      </c>
      <c r="F28" s="157">
        <f>SUMIF('3_stopień'!H$9:H$752,"DRM.03.",'3_stopień'!J$9:J$752)</f>
        <v>0</v>
      </c>
      <c r="G28" s="16">
        <f>SUMIFS('3_stopień'!$J$9:$J$752,'3_stopień'!$H$9:$H$752,D28,'3_stopień'!$P$9:$P$752,"CKZ Bielawa")</f>
        <v>0</v>
      </c>
      <c r="H28" s="16">
        <f>SUMIFS('3_stopień'!$K$9:$K$752,'3_stopień'!$H$9:$H$752,E28,'3_stopień'!$P$9:$P$752,"CKZ Bielawa")</f>
        <v>0</v>
      </c>
      <c r="I28" s="16">
        <f>SUMIFS('3_stopień'!$J$9:$J$752,'3_stopień'!$H$9:$H$752,D28,'3_stopień'!$P$9:$P$752,"GCKZ Głogów")</f>
        <v>0</v>
      </c>
      <c r="J28" s="237">
        <f>SUMIFS('3_stopień'!$K$9:$K$752,'3_stopień'!$H$9:$H$752,D28,'3_stopień'!$P$9:$P$752,"GCKZ Głogów")</f>
        <v>0</v>
      </c>
      <c r="K28" s="16">
        <f>SUMIFS('3_stopień'!$J$9:$J$752,'3_stopień'!$H$9:$H$752,D28,'3_stopień'!$P$9:$P$752,"TOYOTA")</f>
        <v>0</v>
      </c>
      <c r="L28" s="237">
        <f>SUMIFS('3_stopień'!$K$9:$K$752,'3_stopień'!$H$9:$H$752,D28,'3_stopień'!$P$9:$P$752,"TOYOTA")</f>
        <v>0</v>
      </c>
      <c r="M28" s="16">
        <f>SUMIFS('3_stopień'!$J$9:$J$752,'3_stopień'!$H$9:$H$752,D28,'3_stopień'!$P$9:$P$752,"JCKZ Jelenia Góra")</f>
        <v>0</v>
      </c>
      <c r="N28" s="237">
        <f>SUMIFS('3_stopień'!$K$9:$K$752,'3_stopień'!$H$9:$H$752,D28,'3_stopień'!$P$9:$P$752,"JCKZ Jelenia Góra")</f>
        <v>0</v>
      </c>
      <c r="O28" s="16">
        <f>SUMIFS('3_stopień'!$J$9:$J$752,'3_stopień'!$H$9:$H$752,D28,'3_stopień'!$P$9:$P$752,"CKZ Kłodzko")</f>
        <v>0</v>
      </c>
      <c r="P28" s="237">
        <f>SUMIFS('3_stopień'!$K$9:$K$752,'3_stopień'!$H$9:$H$752,D28,'3_stopień'!$P$9:$P$752,"CKZ Kłodzko")</f>
        <v>0</v>
      </c>
      <c r="Q28" s="16">
        <f>SUMIFS('3_stopień'!$J$9:$J$752,'3_stopień'!$H$9:$H$752,D28,'3_stopień'!$P$9:$P$752,"CKZ Legnica")</f>
        <v>0</v>
      </c>
      <c r="R28" s="237">
        <f>SUMIFS('3_stopień'!$K$9:$K$752,'3_stopień'!$H$9:$H$752,D28,'3_stopień'!$P$9:$P$752,"CKZ Legnica")</f>
        <v>0</v>
      </c>
      <c r="S28" s="16">
        <f>SUMIFS('3_stopień'!$J$9:$J$752,'3_stopień'!$H$9:$H$752,D28,'3_stopień'!$P$9:$P$752,"CKZ Oleśnica")</f>
        <v>0</v>
      </c>
      <c r="T28" s="237">
        <f>SUMIFS('3_stopień'!$K$9:$K$752,'3_stopień'!$H$9:$H$752,D28,'3_stopień'!$P$9:$P$752,"CKZ Oleśnica")</f>
        <v>0</v>
      </c>
      <c r="U28" s="16">
        <f>SUMIFS('3_stopień'!$J$9:$J$752,'3_stopień'!$H$9:$H$752,D28,'3_stopień'!$P$9:$P$752,"CKZ Świdnica")</f>
        <v>0</v>
      </c>
      <c r="V28" s="237">
        <f>SUMIFS('3_stopień'!$K$9:$K$752,'3_stopień'!$H$9:$H$752,D28,'3_stopień'!$P$9:$P$752,"CKZ Świdnica")</f>
        <v>0</v>
      </c>
      <c r="W28" s="16">
        <f>SUMIFS('3_stopień'!$J$9:$J$752,'3_stopień'!$H$9:$H$752,D28,'3_stopień'!$P$9:$P$752,"CKZ Wołów")</f>
        <v>0</v>
      </c>
      <c r="X28" s="237">
        <f>SUMIFS('3_stopień'!$K$9:$K$752,'3_stopień'!$H$9:$H$752,D28,'3_stopień'!$P$9:$P$752,"CKZ Wołów")</f>
        <v>0</v>
      </c>
      <c r="Y28" s="16">
        <f>SUMIFS('3_stopień'!$J$9:$J$752,'3_stopień'!$H$9:$H$752,D28,'3_stopień'!$P$9:$P$752,"CKZ Ziębice")</f>
        <v>0</v>
      </c>
      <c r="Z28" s="237">
        <f>SUMIFS('3_stopień'!$K$9:$K$752,'3_stopień'!$H$9:$H$752,D28,'3_stopień'!$P$9:$P$752,"CKZ Ziębice")</f>
        <v>0</v>
      </c>
      <c r="AA28" s="16">
        <f>SUMIFS('3_stopień'!$J$9:$J$752,'3_stopień'!$H$9:$H$752,D28,'3_stopień'!$P$9:$P$752,"CKZ Dobrodzień")</f>
        <v>0</v>
      </c>
      <c r="AB28" s="237">
        <f>SUMIFS('3_stopień'!$K$9:$K$752,'3_stopień'!$H$9:$H$752,D28,'3_stopień'!$P$9:$P$752,"CKZ Dobrodzień")</f>
        <v>0</v>
      </c>
      <c r="AC28" s="16">
        <f>SUMIFS('3_stopień'!$J$9:$J$752,'3_stopień'!$H$9:$H$752,D28,'3_stopień'!$P$9:$P$752,"CKZ Głubczyce")</f>
        <v>0</v>
      </c>
      <c r="AD28" s="237">
        <f>SUMIFS('3_stopień'!$K$9:$K$752,'3_stopień'!$H$9:$H$752,D28,'3_stopień'!$P$9:$P$752,"CKZ Głubczyce")</f>
        <v>0</v>
      </c>
      <c r="AE28" s="16">
        <f>SUMIFS('3_stopień'!$J$9:$J$752,'3_stopień'!$H$9:$H$752,D28,'3_stopień'!$P$9:$P$752,"CKZ Kędzierzyn Koźle")</f>
        <v>0</v>
      </c>
      <c r="AF28" s="237">
        <f>SUMIFS('3_stopień'!$K$9:$K$752,'3_stopień'!$H$9:$H$752,D28,'3_stopień'!$P$9:$P$752,"CKZ Kędzierzyn Koźle")</f>
        <v>0</v>
      </c>
      <c r="AG28" s="16">
        <f>SUMIFS('3_stopień'!$J$9:$J$752,'3_stopień'!$H$9:$H$752,D28,'3_stopień'!$P$9:$P$752,"ZSET Rakowice")</f>
        <v>0</v>
      </c>
      <c r="AH28" s="237">
        <f>SUMIFS('3_stopień'!$K$9:$K$752,'3_stopień'!$H$9:$H$752,D28,'3_stopień'!$P$9:$P$752,"ZSET Rakowice")</f>
        <v>0</v>
      </c>
      <c r="AI28" s="16">
        <f>SUMIFS('3_stopień'!$J$9:$J$752,'3_stopień'!$H$9:$H$752,D28,'3_stopień'!$P$9:$P$752,"CKZ Krotoszyn")</f>
        <v>0</v>
      </c>
      <c r="AJ28" s="237">
        <f>SUMIFS('3_stopień'!$K$9:$K$752,'3_stopień'!$H$9:$H$752,D28,'3_stopień'!$P$9:$P$752,"CKZ Krotoszyn")</f>
        <v>0</v>
      </c>
      <c r="AK28" s="16">
        <f>SUMIFS('3_stopień'!$J$9:$J$752,'3_stopień'!$H$9:$H$752,D28,'3_stopień'!$P$9:$P$752,"CKZ Olkusz")</f>
        <v>0</v>
      </c>
      <c r="AL28" s="237">
        <f>SUMIFS('3_stopień'!$K$9:$K$752,'3_stopień'!$H$9:$H$752,D28,'3_stopień'!$P$9:$P$752,"CKZ Olkusz")</f>
        <v>0</v>
      </c>
      <c r="AM28" s="16">
        <f>SUMIFS('3_stopień'!$J$9:$J$752,'3_stopień'!$H$9:$H$752,D28,'3_stopień'!$P$9:$P$752,"CKZ Wschowa")</f>
        <v>0</v>
      </c>
      <c r="AN28" s="225">
        <f>SUMIFS('3_stopień'!$K$9:$K$752,'3_stopień'!$H$9:$H$752,D28,'3_stopień'!$P$9:$P$752,"CKZ Wschowa")</f>
        <v>0</v>
      </c>
      <c r="AO28" s="16">
        <f>SUMIFS('3_stopień'!$J$9:$J$752,'3_stopień'!$H$9:$H$752,D28,'3_stopień'!$P$9:$P$752,"CKZ Zielona Góra")</f>
        <v>0</v>
      </c>
      <c r="AP28" s="206">
        <f>SUMIFS('3_stopień'!$K$9:$K$752,'3_stopień'!$H$9:$H$752,D28,'3_stopień'!$P$9:$P$752,"CKZ Zielona Góra")</f>
        <v>0</v>
      </c>
      <c r="AQ28" s="16">
        <f>SUMIFS('3_stopień'!$J$9:$J$752,'3_stopień'!$H$9:$H$752,D28,'3_stopień'!$P$9:$P$752,"Rzemieślnicza Wałbrzych")</f>
        <v>0</v>
      </c>
      <c r="AR28" s="237">
        <f>SUMIFS('3_stopień'!$K$9:$K$752,'3_stopień'!$H$9:$H$752,D28,'3_stopień'!$P$9:$P$752,"Rzemieślnicza Wałbrzych")</f>
        <v>0</v>
      </c>
      <c r="AS28" s="16">
        <f>SUMIFS('3_stopień'!$J$9:$J$752,'3_stopień'!$H$9:$H$752,D28,'3_stopień'!$P$9:$P$752,"CKZ Mosina")</f>
        <v>0</v>
      </c>
      <c r="AT28" s="237">
        <f>SUMIFS('3_stopień'!$K$9:$K$752,'3_stopień'!$H$9:$H$752,D28,'3_stopień'!$P$9:$P$752,"CKZ Mosina")</f>
        <v>0</v>
      </c>
      <c r="AU28" s="16">
        <f>SUMIFS('3_stopień'!$J$9:$J$752,'3_stopień'!$H$9:$H$752,D28,'3_stopień'!$P$9:$P$752,"Collegium Witelona")</f>
        <v>0</v>
      </c>
      <c r="AV28" s="237">
        <f>SUMIFS('3_stopień'!$K$9:$K$752,'3_stopień'!$H$9:$H$752,D28,'3_stopień'!$P$9:$P$752,"Collegium Witelona")</f>
        <v>0</v>
      </c>
      <c r="AW28" s="16">
        <f>SUMIFS('3_stopień'!$J$9:$J$752,'3_stopień'!$H$9:$H$752,D28,'3_stopień'!$P$9:$P$752,"CKZ Opole")</f>
        <v>0</v>
      </c>
      <c r="AX28" s="237">
        <f>SUMIFS('3_stopień'!$K$9:$K$752,'3_stopień'!$H$9:$H$752,D28,'3_stopień'!$P$9:$P$752,"CKZ Opole")</f>
        <v>0</v>
      </c>
      <c r="AY28" s="16">
        <f>SUMIFS('3_stopień'!$J$9:$J$752,'3_stopień'!$H$9:$H$752,D28,'3_stopień'!$P$9:$P$752,"CKZ Wrocław")</f>
        <v>0</v>
      </c>
      <c r="AZ28" s="237">
        <f>SUMIFS('3_stopień'!$K$9:$K$752,'3_stopień'!$H$9:$H$752,D28,'3_stopień'!$P$9:$P$752,"CKZ Wrocław")</f>
        <v>0</v>
      </c>
      <c r="BA28" s="16">
        <f>SUMIFS('3_stopień'!$J$9:$J$752,'3_stopień'!$H$9:$H$752,D28,'3_stopień'!$P$9:$P$752,"Brzeg Dolny")</f>
        <v>0</v>
      </c>
      <c r="BB28" s="237">
        <f>SUMIFS('3_stopień'!$K$9:$K$752,'3_stopień'!$H$9:$H$752,D28,'3_stopień'!$P$9:$P$752,"Brzeg Dolny")</f>
        <v>0</v>
      </c>
      <c r="BC28" s="16">
        <f>SUMIFS('3_stopień'!$J$9:$J$752,'3_stopień'!$H$9:$H$752,D28,'3_stopień'!$P$9:$P$752,"CKZ Dębica")</f>
        <v>0</v>
      </c>
      <c r="BD28" s="237">
        <f>SUMIFS('3_stopień'!$K$9:$K$752,'3_stopień'!$H$9:$H$752,D28,'3_stopień'!$P$9:$P$752,"CKZ Dębica")</f>
        <v>0</v>
      </c>
      <c r="BE28" s="16">
        <f>SUMIFS('3_stopień'!$J$9:$J$752,'3_stopień'!$H$9:$H$752,D28,'3_stopień'!$P$9:$P$752,"CKZ Gliwice")</f>
        <v>0</v>
      </c>
      <c r="BF28" s="237">
        <f>SUMIFS('3_stopień'!$K$9:$K$752,'3_stopień'!$H$9:$H$752,D28,'3_stopień'!$P$9:$P$752,"CKZ Gliwice")</f>
        <v>0</v>
      </c>
      <c r="BG28" s="16">
        <f>SUMIFS('3_stopień'!$J$9:$J$752,'3_stopień'!$H$9:$H$752,D28,'3_stopień'!$P$9:$P$752,"CKZ Gniezno")</f>
        <v>0</v>
      </c>
      <c r="BH28" s="237">
        <f>SUMIFS('3_stopień'!$K$9:$K$752,'3_stopień'!$H$9:$H$752,D28,'3_stopień'!$P$9:$P$752,"CKZ Gniezno")</f>
        <v>0</v>
      </c>
      <c r="BI28" s="157">
        <f>SUMIFS('3_stopień'!$J$9:$J$752,'3_stopień'!$H$9:$H$752,D28,'3_stopień'!$P$9:$P$752,"konsultacje szkoła")</f>
        <v>0</v>
      </c>
      <c r="BJ28" s="361">
        <f t="shared" si="0"/>
        <v>0</v>
      </c>
      <c r="BK28" s="216">
        <f t="shared" si="1"/>
        <v>0</v>
      </c>
    </row>
    <row r="29" spans="2:63" hidden="1">
      <c r="B29" s="17" t="s">
        <v>80</v>
      </c>
      <c r="C29" s="18">
        <v>752205</v>
      </c>
      <c r="D29" s="18" t="s">
        <v>62</v>
      </c>
      <c r="E29" s="17" t="s">
        <v>593</v>
      </c>
      <c r="F29" s="157">
        <f>SUMIF('3_stopień'!H$9:H$752,"DRM.04.",'3_stopień'!J$9:J$752)</f>
        <v>122</v>
      </c>
      <c r="G29" s="16">
        <f>SUMIFS('3_stopień'!$J$9:$J$752,'3_stopień'!$H$9:$H$752,D29,'3_stopień'!$P$9:$P$752,"CKZ Bielawa")</f>
        <v>0</v>
      </c>
      <c r="H29" s="16">
        <f>SUMIFS('3_stopień'!$K$9:$K$752,'3_stopień'!$H$9:$H$752,D29,'3_stopień'!$P$9:$P$752,"CKZ Bielawa")</f>
        <v>0</v>
      </c>
      <c r="I29" s="16">
        <f>SUMIFS('3_stopień'!$J$9:$J$752,'3_stopień'!$H$9:$H$752,D29,'3_stopień'!$P$9:$P$752,"GCKZ Głogów")</f>
        <v>0</v>
      </c>
      <c r="J29" s="237">
        <f>SUMIFS('3_stopień'!$K$9:$K$752,'3_stopień'!$H$9:$H$752,D29,'3_stopień'!$P$9:$P$752,"GCKZ Głogów")</f>
        <v>0</v>
      </c>
      <c r="K29" s="16">
        <f>SUMIFS('3_stopień'!$J$9:$J$752,'3_stopień'!$H$9:$H$752,D29,'3_stopień'!$P$9:$P$752,"TOYOTA")</f>
        <v>0</v>
      </c>
      <c r="L29" s="237">
        <f>SUMIFS('3_stopień'!$K$9:$K$752,'3_stopień'!$H$9:$H$752,D29,'3_stopień'!$P$9:$P$752,"TOYOTA")</f>
        <v>0</v>
      </c>
      <c r="M29" s="16">
        <f>SUMIFS('3_stopień'!$J$9:$J$752,'3_stopień'!$H$9:$H$752,D29,'3_stopień'!$P$9:$P$752,"JCKZ Jelenia Góra")</f>
        <v>0</v>
      </c>
      <c r="N29" s="237">
        <f>SUMIFS('3_stopień'!$K$9:$K$752,'3_stopień'!$H$9:$H$752,D29,'3_stopień'!$P$9:$P$752,"JCKZ Jelenia Góra")</f>
        <v>0</v>
      </c>
      <c r="O29" s="16">
        <f>SUMIFS('3_stopień'!$J$9:$J$752,'3_stopień'!$H$9:$H$752,D29,'3_stopień'!$P$9:$P$752,"CKZ Kłodzko")</f>
        <v>0</v>
      </c>
      <c r="P29" s="237">
        <f>SUMIFS('3_stopień'!$K$9:$K$752,'3_stopień'!$H$9:$H$752,D29,'3_stopień'!$P$9:$P$752,"CKZ Kłodzko")</f>
        <v>0</v>
      </c>
      <c r="Q29" s="16">
        <f>SUMIFS('3_stopień'!$J$9:$J$752,'3_stopień'!$H$9:$H$752,D29,'3_stopień'!$P$9:$P$752,"CKZ Legnica")</f>
        <v>0</v>
      </c>
      <c r="R29" s="237">
        <f>SUMIFS('3_stopień'!$K$9:$K$752,'3_stopień'!$H$9:$H$752,D29,'3_stopień'!$P$9:$P$752,"CKZ Legnica")</f>
        <v>0</v>
      </c>
      <c r="S29" s="16">
        <f>SUMIFS('3_stopień'!$J$9:$J$752,'3_stopień'!$H$9:$H$752,D29,'3_stopień'!$P$9:$P$752,"CKZ Oleśnica")</f>
        <v>66</v>
      </c>
      <c r="T29" s="237">
        <f>SUMIFS('3_stopień'!$K$9:$K$752,'3_stopień'!$H$9:$H$752,D29,'3_stopień'!$P$9:$P$752,"CKZ Oleśnica")</f>
        <v>0</v>
      </c>
      <c r="U29" s="16">
        <f>SUMIFS('3_stopień'!$J$9:$J$752,'3_stopień'!$H$9:$H$752,D29,'3_stopień'!$P$9:$P$752,"CKZ Świdnica")</f>
        <v>30</v>
      </c>
      <c r="V29" s="237">
        <f>SUMIFS('3_stopień'!$K$9:$K$752,'3_stopień'!$H$9:$H$752,D29,'3_stopień'!$P$9:$P$752,"CKZ Świdnica")</f>
        <v>0</v>
      </c>
      <c r="W29" s="16">
        <f>SUMIFS('3_stopień'!$J$9:$J$752,'3_stopień'!$H$9:$H$752,D29,'3_stopień'!$P$9:$P$752,"CKZ Wołów")</f>
        <v>0</v>
      </c>
      <c r="X29" s="237">
        <f>SUMIFS('3_stopień'!$K$9:$K$752,'3_stopień'!$H$9:$H$752,D29,'3_stopień'!$P$9:$P$752,"CKZ Wołów")</f>
        <v>0</v>
      </c>
      <c r="Y29" s="16">
        <f>SUMIFS('3_stopień'!$J$9:$J$752,'3_stopień'!$H$9:$H$752,D29,'3_stopień'!$P$9:$P$752,"CKZ Ziębice")</f>
        <v>0</v>
      </c>
      <c r="Z29" s="237">
        <f>SUMIFS('3_stopień'!$K$9:$K$752,'3_stopień'!$H$9:$H$752,D29,'3_stopień'!$P$9:$P$752,"CKZ Ziębice")</f>
        <v>0</v>
      </c>
      <c r="AA29" s="16">
        <f>SUMIFS('3_stopień'!$J$9:$J$752,'3_stopień'!$H$9:$H$752,D29,'3_stopień'!$P$9:$P$752,"CKZ Dobrodzień")</f>
        <v>0</v>
      </c>
      <c r="AB29" s="237">
        <f>SUMIFS('3_stopień'!$K$9:$K$752,'3_stopień'!$H$9:$H$752,D29,'3_stopień'!$P$9:$P$752,"CKZ Dobrodzień")</f>
        <v>0</v>
      </c>
      <c r="AC29" s="16">
        <f>SUMIFS('3_stopień'!$J$9:$J$752,'3_stopień'!$H$9:$H$752,D29,'3_stopień'!$P$9:$P$752,"CKZ Głubczyce")</f>
        <v>0</v>
      </c>
      <c r="AD29" s="237">
        <f>SUMIFS('3_stopień'!$K$9:$K$752,'3_stopień'!$H$9:$H$752,D29,'3_stopień'!$P$9:$P$752,"CKZ Głubczyce")</f>
        <v>0</v>
      </c>
      <c r="AE29" s="16">
        <f>SUMIFS('3_stopień'!$J$9:$J$752,'3_stopień'!$H$9:$H$752,D29,'3_stopień'!$P$9:$P$752,"CKZ Kędzierzyn Koźle")</f>
        <v>0</v>
      </c>
      <c r="AF29" s="237">
        <f>SUMIFS('3_stopień'!$K$9:$K$752,'3_stopień'!$H$9:$H$752,D29,'3_stopień'!$P$9:$P$752,"CKZ Kędzierzyn Koźle")</f>
        <v>0</v>
      </c>
      <c r="AG29" s="16">
        <f>SUMIFS('3_stopień'!$J$9:$J$752,'3_stopień'!$H$9:$H$752,D29,'3_stopień'!$P$9:$P$752,"ZSET Rakowice")</f>
        <v>0</v>
      </c>
      <c r="AH29" s="237">
        <f>SUMIFS('3_stopień'!$K$9:$K$752,'3_stopień'!$H$9:$H$752,D29,'3_stopień'!$P$9:$P$752,"ZSET Rakowice")</f>
        <v>0</v>
      </c>
      <c r="AI29" s="16">
        <f>SUMIFS('3_stopień'!$J$9:$J$752,'3_stopień'!$H$9:$H$752,D29,'3_stopień'!$P$9:$P$752,"CKZ Krotoszyn")</f>
        <v>6</v>
      </c>
      <c r="AJ29" s="237">
        <f>SUMIFS('3_stopień'!$K$9:$K$752,'3_stopień'!$H$9:$H$752,D29,'3_stopień'!$P$9:$P$752,"CKZ Krotoszyn")</f>
        <v>0</v>
      </c>
      <c r="AK29" s="16">
        <f>SUMIFS('3_stopień'!$J$9:$J$752,'3_stopień'!$H$9:$H$752,D29,'3_stopień'!$P$9:$P$752,"CKZ Olkusz")</f>
        <v>0</v>
      </c>
      <c r="AL29" s="237">
        <f>SUMIFS('3_stopień'!$K$9:$K$752,'3_stopień'!$H$9:$H$752,D29,'3_stopień'!$P$9:$P$752,"CKZ Olkusz")</f>
        <v>0</v>
      </c>
      <c r="AM29" s="16">
        <f>SUMIFS('3_stopień'!$J$9:$J$752,'3_stopień'!$H$9:$H$752,D29,'3_stopień'!$P$9:$P$752,"CKZ Wschowa")</f>
        <v>20</v>
      </c>
      <c r="AN29" s="225">
        <f>SUMIFS('3_stopień'!$K$9:$K$752,'3_stopień'!$H$9:$H$752,D29,'3_stopień'!$P$9:$P$752,"CKZ Wschowa")</f>
        <v>2</v>
      </c>
      <c r="AO29" s="16">
        <f>SUMIFS('3_stopień'!$J$9:$J$752,'3_stopień'!$H$9:$H$752,D29,'3_stopień'!$P$9:$P$752,"CKZ Zielona Góra")</f>
        <v>0</v>
      </c>
      <c r="AP29" s="206">
        <f>SUMIFS('3_stopień'!$K$9:$K$752,'3_stopień'!$H$9:$H$752,D29,'3_stopień'!$P$9:$P$752,"CKZ Zielona Góra")</f>
        <v>0</v>
      </c>
      <c r="AQ29" s="16">
        <f>SUMIFS('3_stopień'!$J$9:$J$752,'3_stopień'!$H$9:$H$752,D29,'3_stopień'!$P$9:$P$752,"Rzemieślnicza Wałbrzych")</f>
        <v>0</v>
      </c>
      <c r="AR29" s="237">
        <f>SUMIFS('3_stopień'!$K$9:$K$752,'3_stopień'!$H$9:$H$752,D29,'3_stopień'!$P$9:$P$752,"Rzemieślnicza Wałbrzych")</f>
        <v>0</v>
      </c>
      <c r="AS29" s="16">
        <f>SUMIFS('3_stopień'!$J$9:$J$752,'3_stopień'!$H$9:$H$752,D29,'3_stopień'!$P$9:$P$752,"CKZ Mosina")</f>
        <v>0</v>
      </c>
      <c r="AT29" s="237">
        <f>SUMIFS('3_stopień'!$K$9:$K$752,'3_stopień'!$H$9:$H$752,D29,'3_stopień'!$P$9:$P$752,"CKZ Mosina")</f>
        <v>0</v>
      </c>
      <c r="AU29" s="16">
        <f>SUMIFS('3_stopień'!$J$9:$J$752,'3_stopień'!$H$9:$H$752,D29,'3_stopień'!$P$9:$P$752,"Akademia Rzemiosła")</f>
        <v>0</v>
      </c>
      <c r="AV29" s="237">
        <f>SUMIFS('3_stopień'!$K$9:$K$752,'3_stopień'!$H$9:$H$752,D29,'3_stopień'!$P$9:$P$752,"Akademia Rzemiosła")</f>
        <v>0</v>
      </c>
      <c r="AW29" s="16">
        <f>SUMIFS('3_stopień'!$J$9:$J$752,'3_stopień'!$H$9:$H$752,D29,'3_stopień'!$P$9:$P$752,"CKZ Opole")</f>
        <v>0</v>
      </c>
      <c r="AX29" s="237">
        <f>SUMIFS('3_stopień'!$K$9:$K$752,'3_stopień'!$H$9:$H$752,D29,'3_stopień'!$P$9:$P$752,"CKZ Opole")</f>
        <v>0</v>
      </c>
      <c r="AY29" s="16">
        <f>SUMIFS('3_stopień'!$J$9:$J$752,'3_stopień'!$H$9:$H$752,D29,'3_stopień'!$P$9:$P$752,"CKZ Wrocław")</f>
        <v>0</v>
      </c>
      <c r="AZ29" s="237">
        <f>SUMIFS('3_stopień'!$K$9:$K$752,'3_stopień'!$H$9:$H$752,D29,'3_stopień'!$P$9:$P$752,"CKZ Wrocław")</f>
        <v>0</v>
      </c>
      <c r="BA29" s="16">
        <f>SUMIFS('3_stopień'!$J$9:$J$752,'3_stopień'!$H$9:$H$752,D29,'3_stopień'!$P$9:$P$752,"Brzeg Dolny")</f>
        <v>0</v>
      </c>
      <c r="BB29" s="237">
        <f>SUMIFS('3_stopień'!$K$9:$K$752,'3_stopień'!$H$9:$H$752,D29,'3_stopień'!$P$9:$P$752,"Brzeg Dolny")</f>
        <v>0</v>
      </c>
      <c r="BC29" s="16">
        <f>SUMIFS('3_stopień'!$J$9:$J$752,'3_stopień'!$H$9:$H$752,D29,'3_stopień'!$P$9:$P$752,"CKZ Dębica")</f>
        <v>0</v>
      </c>
      <c r="BD29" s="237">
        <f>SUMIFS('3_stopień'!$K$9:$K$752,'3_stopień'!$H$9:$H$752,D29,'3_stopień'!$P$9:$P$752,"CKZ Dębica")</f>
        <v>0</v>
      </c>
      <c r="BE29" s="16">
        <f>SUMIFS('3_stopień'!$J$9:$J$752,'3_stopień'!$H$9:$H$752,D29,'3_stopień'!$P$9:$P$752,"CKZ Gliwice")</f>
        <v>0</v>
      </c>
      <c r="BF29" s="237">
        <f>SUMIFS('3_stopień'!$K$9:$K$752,'3_stopień'!$H$9:$H$752,D29,'3_stopień'!$P$9:$P$752,"CKZ Gliwice")</f>
        <v>0</v>
      </c>
      <c r="BG29" s="16">
        <f>SUMIFS('3_stopień'!$J$9:$J$752,'3_stopień'!$H$9:$H$752,D29,'3_stopień'!$P$9:$P$752,"CKZ Gniezno")</f>
        <v>0</v>
      </c>
      <c r="BH29" s="237">
        <f>SUMIFS('3_stopień'!$K$9:$K$752,'3_stopień'!$H$9:$H$752,D29,'3_stopień'!$P$9:$P$752,"CKZ Gniezno")</f>
        <v>0</v>
      </c>
      <c r="BI29" s="157">
        <f>SUMIFS('3_stopień'!$J$9:$J$752,'3_stopień'!$H$9:$H$752,D29,'3_stopień'!$P$9:$P$752,"konsultacje szkoła")</f>
        <v>0</v>
      </c>
      <c r="BJ29" s="361">
        <f t="shared" si="0"/>
        <v>122</v>
      </c>
      <c r="BK29" s="216">
        <f t="shared" si="1"/>
        <v>2</v>
      </c>
    </row>
    <row r="30" spans="2:63" hidden="1">
      <c r="B30" s="17" t="s">
        <v>178</v>
      </c>
      <c r="C30" s="18">
        <v>753402</v>
      </c>
      <c r="D30" s="18" t="s">
        <v>63</v>
      </c>
      <c r="E30" s="17" t="s">
        <v>594</v>
      </c>
      <c r="F30" s="157">
        <f>SUMIF('3_stopień'!H$9:H$752,"DRM.05.",'3_stopień'!J$9:J$752)</f>
        <v>53</v>
      </c>
      <c r="G30" s="16">
        <f>SUMIFS('3_stopień'!$J$9:$J$752,'3_stopień'!$H$9:$H$752,D30,'3_stopień'!$P$9:$P$752,"CKZ Bielawa")</f>
        <v>0</v>
      </c>
      <c r="H30" s="16">
        <f>SUMIFS('3_stopień'!$K$9:$K$752,'3_stopień'!$H$9:$H$752,D30,'3_stopień'!$P$9:$P$752,"CKZ Bielawa")</f>
        <v>0</v>
      </c>
      <c r="I30" s="16">
        <f>SUMIFS('3_stopień'!$J$9:$J$752,'3_stopień'!$H$9:$H$752,D30,'3_stopień'!$P$9:$P$752,"GCKZ Głogów")</f>
        <v>0</v>
      </c>
      <c r="J30" s="237">
        <f>SUMIFS('3_stopień'!$K$9:$K$752,'3_stopień'!$H$9:$H$752,D30,'3_stopień'!$P$9:$P$752,"GCKZ Głogów")</f>
        <v>0</v>
      </c>
      <c r="K30" s="16">
        <f>SUMIFS('3_stopień'!$J$9:$J$752,'3_stopień'!$H$9:$H$752,D30,'3_stopień'!$P$9:$P$752,"TOYOTA")</f>
        <v>0</v>
      </c>
      <c r="L30" s="237">
        <f>SUMIFS('3_stopień'!$K$9:$K$752,'3_stopień'!$H$9:$H$752,D30,'3_stopień'!$P$9:$P$752,"TOYOTA")</f>
        <v>0</v>
      </c>
      <c r="M30" s="16">
        <f>SUMIFS('3_stopień'!$J$9:$J$752,'3_stopień'!$H$9:$H$752,D30,'3_stopień'!$P$9:$P$752,"JCKZ Jelenia Góra")</f>
        <v>0</v>
      </c>
      <c r="N30" s="237">
        <f>SUMIFS('3_stopień'!$K$9:$K$752,'3_stopień'!$H$9:$H$752,D30,'3_stopień'!$P$9:$P$752,"JCKZ Jelenia Góra")</f>
        <v>0</v>
      </c>
      <c r="O30" s="16">
        <f>SUMIFS('3_stopień'!$J$9:$J$752,'3_stopień'!$H$9:$H$752,D30,'3_stopień'!$P$9:$P$752,"CKZ Kłodzko")</f>
        <v>0</v>
      </c>
      <c r="P30" s="237">
        <f>SUMIFS('3_stopień'!$K$9:$K$752,'3_stopień'!$H$9:$H$752,D30,'3_stopień'!$P$9:$P$752,"CKZ Kłodzko")</f>
        <v>0</v>
      </c>
      <c r="Q30" s="16">
        <f>SUMIFS('3_stopień'!$J$9:$J$752,'3_stopień'!$H$9:$H$752,D30,'3_stopień'!$P$9:$P$752,"CKZ Legnica")</f>
        <v>0</v>
      </c>
      <c r="R30" s="237">
        <f>SUMIFS('3_stopień'!$K$9:$K$752,'3_stopień'!$H$9:$H$752,D30,'3_stopień'!$P$9:$P$752,"CKZ Legnica")</f>
        <v>0</v>
      </c>
      <c r="S30" s="16">
        <f>SUMIFS('3_stopień'!$J$9:$J$752,'3_stopień'!$H$9:$H$752,D30,'3_stopień'!$P$9:$P$752,"CKZ Oleśnica")</f>
        <v>52</v>
      </c>
      <c r="T30" s="237">
        <f>SUMIFS('3_stopień'!$K$9:$K$752,'3_stopień'!$H$9:$H$752,D30,'3_stopień'!$P$9:$P$752,"CKZ Oleśnica")</f>
        <v>5</v>
      </c>
      <c r="U30" s="16">
        <f>SUMIFS('3_stopień'!$J$9:$J$752,'3_stopień'!$H$9:$H$752,D30,'3_stopień'!$P$9:$P$752,"CKZ Świdnica")</f>
        <v>0</v>
      </c>
      <c r="V30" s="237">
        <f>SUMIFS('3_stopień'!$K$9:$K$752,'3_stopień'!$H$9:$H$752,D30,'3_stopień'!$P$9:$P$752,"CKZ Świdnica")</f>
        <v>0</v>
      </c>
      <c r="W30" s="16">
        <f>SUMIFS('3_stopień'!$J$9:$J$752,'3_stopień'!$H$9:$H$752,D30,'3_stopień'!$P$9:$P$752,"CKZ Wołów")</f>
        <v>0</v>
      </c>
      <c r="X30" s="237">
        <f>SUMIFS('3_stopień'!$K$9:$K$752,'3_stopień'!$H$9:$H$752,D30,'3_stopień'!$P$9:$P$752,"CKZ Wołów")</f>
        <v>0</v>
      </c>
      <c r="Y30" s="16">
        <f>SUMIFS('3_stopień'!$J$9:$J$752,'3_stopień'!$H$9:$H$752,D30,'3_stopień'!$P$9:$P$752,"CKZ Ziębice")</f>
        <v>0</v>
      </c>
      <c r="Z30" s="237">
        <f>SUMIFS('3_stopień'!$K$9:$K$752,'3_stopień'!$H$9:$H$752,D30,'3_stopień'!$P$9:$P$752,"CKZ Ziębice")</f>
        <v>0</v>
      </c>
      <c r="AA30" s="16">
        <f>SUMIFS('3_stopień'!$J$9:$J$752,'3_stopień'!$H$9:$H$752,D30,'3_stopień'!$P$9:$P$752,"CKZ Dobrodzień")</f>
        <v>0</v>
      </c>
      <c r="AB30" s="237">
        <f>SUMIFS('3_stopień'!$K$9:$K$752,'3_stopień'!$H$9:$H$752,D30,'3_stopień'!$P$9:$P$752,"CKZ Dobrodzień")</f>
        <v>0</v>
      </c>
      <c r="AC30" s="16">
        <f>SUMIFS('3_stopień'!$J$9:$J$752,'3_stopień'!$H$9:$H$752,D30,'3_stopień'!$P$9:$P$752,"CKZ Głubczyce")</f>
        <v>0</v>
      </c>
      <c r="AD30" s="237">
        <f>SUMIFS('3_stopień'!$K$9:$K$752,'3_stopień'!$H$9:$H$752,D30,'3_stopień'!$P$9:$P$752,"CKZ Głubczyce")</f>
        <v>0</v>
      </c>
      <c r="AE30" s="16">
        <f>SUMIFS('3_stopień'!$J$9:$J$752,'3_stopień'!$H$9:$H$752,D30,'3_stopień'!$P$9:$P$752,"CKZ Kędzierzyn Koźle")</f>
        <v>0</v>
      </c>
      <c r="AF30" s="237">
        <f>SUMIFS('3_stopień'!$K$9:$K$752,'3_stopień'!$H$9:$H$752,D30,'3_stopień'!$P$9:$P$752,"CKZ Kędzierzyn Koźle")</f>
        <v>0</v>
      </c>
      <c r="AG30" s="16">
        <f>SUMIFS('3_stopień'!$J$9:$J$752,'3_stopień'!$H$9:$H$752,D30,'3_stopień'!$P$9:$P$752,"ZSET Rakowice")</f>
        <v>0</v>
      </c>
      <c r="AH30" s="237">
        <f>SUMIFS('3_stopień'!$K$9:$K$752,'3_stopień'!$H$9:$H$752,D30,'3_stopień'!$P$9:$P$752,"ZSET Rakowice")</f>
        <v>0</v>
      </c>
      <c r="AI30" s="16">
        <f>SUMIFS('3_stopień'!$J$9:$J$752,'3_stopień'!$H$9:$H$752,D30,'3_stopień'!$P$9:$P$752,"CKZ Krotoszyn")</f>
        <v>1</v>
      </c>
      <c r="AJ30" s="237">
        <f>SUMIFS('3_stopień'!$K$9:$K$752,'3_stopień'!$H$9:$H$752,D30,'3_stopień'!$P$9:$P$752,"CKZ Krotoszyn")</f>
        <v>1</v>
      </c>
      <c r="AK30" s="16">
        <f>SUMIFS('3_stopień'!$J$9:$J$752,'3_stopień'!$H$9:$H$752,D30,'3_stopień'!$P$9:$P$752,"CKZ Olkusz")</f>
        <v>0</v>
      </c>
      <c r="AL30" s="237">
        <f>SUMIFS('3_stopień'!$K$9:$K$752,'3_stopień'!$H$9:$H$752,D30,'3_stopień'!$P$9:$P$752,"CKZ Olkusz")</f>
        <v>0</v>
      </c>
      <c r="AM30" s="16">
        <f>SUMIFS('3_stopień'!$J$9:$J$752,'3_stopień'!$H$9:$H$752,D30,'3_stopień'!$P$9:$P$752,"CKZ Wschowa")</f>
        <v>0</v>
      </c>
      <c r="AN30" s="225">
        <f>SUMIFS('3_stopień'!$K$9:$K$752,'3_stopień'!$H$9:$H$752,D30,'3_stopień'!$P$9:$P$752,"CKZ Wschowa")</f>
        <v>0</v>
      </c>
      <c r="AO30" s="16">
        <f>SUMIFS('3_stopień'!$J$9:$J$752,'3_stopień'!$H$9:$H$752,D30,'3_stopień'!$P$9:$P$752,"CKZ Zielona Góra")</f>
        <v>0</v>
      </c>
      <c r="AP30" s="206">
        <f>SUMIFS('3_stopień'!$K$9:$K$752,'3_stopień'!$H$9:$H$752,D30,'3_stopień'!$P$9:$P$752,"CKZ Zielona Góra")</f>
        <v>0</v>
      </c>
      <c r="AQ30" s="16">
        <f>SUMIFS('3_stopień'!$J$9:$J$752,'3_stopień'!$H$9:$H$752,D30,'3_stopień'!$P$9:$P$752,"Rzemieślnicza Wałbrzych")</f>
        <v>0</v>
      </c>
      <c r="AR30" s="237">
        <f>SUMIFS('3_stopień'!$K$9:$K$752,'3_stopień'!$H$9:$H$752,D30,'3_stopień'!$P$9:$P$752,"Rzemieślnicza Wałbrzych")</f>
        <v>0</v>
      </c>
      <c r="AS30" s="16">
        <f>SUMIFS('3_stopień'!$J$9:$J$752,'3_stopień'!$H$9:$H$752,D30,'3_stopień'!$P$9:$P$752,"CKZ Mosina")</f>
        <v>0</v>
      </c>
      <c r="AT30" s="237">
        <f>SUMIFS('3_stopień'!$K$9:$K$752,'3_stopień'!$H$9:$H$752,D30,'3_stopień'!$P$9:$P$752,"CKZ Mosina")</f>
        <v>0</v>
      </c>
      <c r="AU30" s="16">
        <f>SUMIFS('3_stopień'!$J$9:$J$752,'3_stopień'!$H$9:$H$752,D30,'3_stopień'!$P$9:$P$752,"Akademia Rzemiosła")</f>
        <v>0</v>
      </c>
      <c r="AV30" s="237">
        <f>SUMIFS('3_stopień'!$K$9:$K$752,'3_stopień'!$H$9:$H$752,D30,'3_stopień'!$P$9:$P$752,"Akademia Rzemiosła")</f>
        <v>0</v>
      </c>
      <c r="AW30" s="16">
        <f>SUMIFS('3_stopień'!$J$9:$J$752,'3_stopień'!$H$9:$H$752,D30,'3_stopień'!$P$9:$P$752,"CKZ Opole")</f>
        <v>0</v>
      </c>
      <c r="AX30" s="237">
        <f>SUMIFS('3_stopień'!$K$9:$K$752,'3_stopień'!$H$9:$H$752,D30,'3_stopień'!$P$9:$P$752,"CKZ Opole")</f>
        <v>0</v>
      </c>
      <c r="AY30" s="16">
        <f>SUMIFS('3_stopień'!$J$9:$J$752,'3_stopień'!$H$9:$H$752,D30,'3_stopień'!$P$9:$P$752,"CKZ Wrocław")</f>
        <v>0</v>
      </c>
      <c r="AZ30" s="237">
        <f>SUMIFS('3_stopień'!$K$9:$K$752,'3_stopień'!$H$9:$H$752,D30,'3_stopień'!$P$9:$P$752,"CKZ Wrocław")</f>
        <v>0</v>
      </c>
      <c r="BA30" s="16">
        <f>SUMIFS('3_stopień'!$J$9:$J$752,'3_stopień'!$H$9:$H$752,D30,'3_stopień'!$P$9:$P$752,"Brzeg Dolny")</f>
        <v>0</v>
      </c>
      <c r="BB30" s="237">
        <f>SUMIFS('3_stopień'!$K$9:$K$752,'3_stopień'!$H$9:$H$752,D30,'3_stopień'!$P$9:$P$752,"Brzeg Dolny")</f>
        <v>0</v>
      </c>
      <c r="BC30" s="16">
        <f>SUMIFS('3_stopień'!$J$9:$J$752,'3_stopień'!$H$9:$H$752,D30,'3_stopień'!$P$9:$P$752,"CKZ Dębica")</f>
        <v>0</v>
      </c>
      <c r="BD30" s="237">
        <f>SUMIFS('3_stopień'!$K$9:$K$752,'3_stopień'!$H$9:$H$752,D30,'3_stopień'!$P$9:$P$752,"CKZ Dębica")</f>
        <v>0</v>
      </c>
      <c r="BE30" s="16">
        <f>SUMIFS('3_stopień'!$J$9:$J$752,'3_stopień'!$H$9:$H$752,D30,'3_stopień'!$P$9:$P$752,"CKZ Gliwice")</f>
        <v>0</v>
      </c>
      <c r="BF30" s="237">
        <f>SUMIFS('3_stopień'!$K$9:$K$752,'3_stopień'!$H$9:$H$752,D30,'3_stopień'!$P$9:$P$752,"CKZ Gliwice")</f>
        <v>0</v>
      </c>
      <c r="BG30" s="16">
        <f>SUMIFS('3_stopień'!$J$9:$J$752,'3_stopień'!$H$9:$H$752,D30,'3_stopień'!$P$9:$P$752,"CKZ Gniezno")</f>
        <v>0</v>
      </c>
      <c r="BH30" s="237">
        <f>SUMIFS('3_stopień'!$K$9:$K$752,'3_stopień'!$H$9:$H$752,D30,'3_stopień'!$P$9:$P$752,"CKZ Gniezno")</f>
        <v>0</v>
      </c>
      <c r="BI30" s="157">
        <f>SUMIFS('3_stopień'!$J$9:$J$752,'3_stopień'!$H$9:$H$752,D30,'3_stopień'!$P$9:$P$752,"konsultacje szkoła")</f>
        <v>0</v>
      </c>
      <c r="BJ30" s="361">
        <f t="shared" si="0"/>
        <v>53</v>
      </c>
      <c r="BK30" s="216">
        <f t="shared" si="1"/>
        <v>6</v>
      </c>
    </row>
    <row r="31" spans="2:63" hidden="1">
      <c r="B31" s="17" t="s">
        <v>191</v>
      </c>
      <c r="C31" s="18">
        <v>741201</v>
      </c>
      <c r="D31" s="18" t="s">
        <v>161</v>
      </c>
      <c r="E31" s="17" t="s">
        <v>595</v>
      </c>
      <c r="F31" s="157">
        <f>SUMIF('3_stopień'!H$9:H$752,"ELE.01.",'3_stopień'!J$9:J$752)</f>
        <v>37</v>
      </c>
      <c r="G31" s="16">
        <f>SUMIFS('3_stopień'!$J$9:$J$752,'3_stopień'!$H$9:$H$752,D31,'3_stopień'!$P$9:$P$752,"CKZ Bielawa")</f>
        <v>0</v>
      </c>
      <c r="H31" s="16">
        <f>SUMIFS('3_stopień'!$K$9:$K$752,'3_stopień'!$H$9:$H$752,D31,'3_stopień'!$P$9:$P$752,"CKZ Bielawa")</f>
        <v>0</v>
      </c>
      <c r="I31" s="16">
        <f>SUMIFS('3_stopień'!$J$9:$J$752,'3_stopień'!$H$9:$H$752,D31,'3_stopień'!$P$9:$P$752,"GCKZ Głogów")</f>
        <v>0</v>
      </c>
      <c r="J31" s="237">
        <f>SUMIFS('3_stopień'!$K$9:$K$752,'3_stopień'!$H$9:$H$752,D31,'3_stopień'!$P$9:$P$752,"GCKZ Głogów")</f>
        <v>0</v>
      </c>
      <c r="K31" s="16">
        <f>SUMIFS('3_stopień'!$J$9:$J$752,'3_stopień'!$H$9:$H$752,D31,'3_stopień'!$P$9:$P$752,"TOYOTA")</f>
        <v>0</v>
      </c>
      <c r="L31" s="237">
        <f>SUMIFS('3_stopień'!$K$9:$K$752,'3_stopień'!$H$9:$H$752,D31,'3_stopień'!$P$9:$P$752,"TOYOTA")</f>
        <v>0</v>
      </c>
      <c r="M31" s="16">
        <f>SUMIFS('3_stopień'!$J$9:$J$752,'3_stopień'!$H$9:$H$752,D31,'3_stopień'!$P$9:$P$752,"JCKZ Jelenia Góra")</f>
        <v>0</v>
      </c>
      <c r="N31" s="237">
        <f>SUMIFS('3_stopień'!$K$9:$K$752,'3_stopień'!$H$9:$H$752,D31,'3_stopień'!$P$9:$P$752,"JCKZ Jelenia Góra")</f>
        <v>0</v>
      </c>
      <c r="O31" s="16">
        <f>SUMIFS('3_stopień'!$J$9:$J$752,'3_stopień'!$H$9:$H$752,D31,'3_stopień'!$P$9:$P$752,"CKZ Kłodzko")</f>
        <v>0</v>
      </c>
      <c r="P31" s="237">
        <f>SUMIFS('3_stopień'!$K$9:$K$752,'3_stopień'!$H$9:$H$752,D31,'3_stopień'!$P$9:$P$752,"CKZ Kłodzko")</f>
        <v>0</v>
      </c>
      <c r="Q31" s="16">
        <f>SUMIFS('3_stopień'!$J$9:$J$752,'3_stopień'!$H$9:$H$752,D31,'3_stopień'!$P$9:$P$752,"CKZ Legnica")</f>
        <v>0</v>
      </c>
      <c r="R31" s="237">
        <f>SUMIFS('3_stopień'!$K$9:$K$752,'3_stopień'!$H$9:$H$752,D31,'3_stopień'!$P$9:$P$752,"CKZ Legnica")</f>
        <v>0</v>
      </c>
      <c r="S31" s="16">
        <f>SUMIFS('3_stopień'!$J$9:$J$752,'3_stopień'!$H$9:$H$752,D31,'3_stopień'!$P$9:$P$752,"CKZ Oleśnica")</f>
        <v>0</v>
      </c>
      <c r="T31" s="237">
        <f>SUMIFS('3_stopień'!$K$9:$K$752,'3_stopień'!$H$9:$H$752,D31,'3_stopień'!$P$9:$P$752,"CKZ Oleśnica")</f>
        <v>0</v>
      </c>
      <c r="U31" s="16">
        <f>SUMIFS('3_stopień'!$J$9:$J$752,'3_stopień'!$H$9:$H$752,D31,'3_stopień'!$P$9:$P$752,"CKZ Świdnica")</f>
        <v>0</v>
      </c>
      <c r="V31" s="237">
        <f>SUMIFS('3_stopień'!$K$9:$K$752,'3_stopień'!$H$9:$H$752,D31,'3_stopień'!$P$9:$P$752,"CKZ Świdnica")</f>
        <v>0</v>
      </c>
      <c r="W31" s="16">
        <f>SUMIFS('3_stopień'!$J$9:$J$752,'3_stopień'!$H$9:$H$752,D31,'3_stopień'!$P$9:$P$752,"CKZ Wołów")</f>
        <v>0</v>
      </c>
      <c r="X31" s="237">
        <f>SUMIFS('3_stopień'!$K$9:$K$752,'3_stopień'!$H$9:$H$752,D31,'3_stopień'!$P$9:$P$752,"CKZ Wołów")</f>
        <v>0</v>
      </c>
      <c r="Y31" s="16">
        <f>SUMIFS('3_stopień'!$J$9:$J$752,'3_stopień'!$H$9:$H$752,D31,'3_stopień'!$P$9:$P$752,"CKZ Ziębice")</f>
        <v>0</v>
      </c>
      <c r="Z31" s="237">
        <f>SUMIFS('3_stopień'!$K$9:$K$752,'3_stopień'!$H$9:$H$752,D31,'3_stopień'!$P$9:$P$752,"CKZ Ziębice")</f>
        <v>0</v>
      </c>
      <c r="AA31" s="16">
        <f>SUMIFS('3_stopień'!$J$9:$J$752,'3_stopień'!$H$9:$H$752,D31,'3_stopień'!$P$9:$P$752,"CKZ Dobrodzień")</f>
        <v>0</v>
      </c>
      <c r="AB31" s="237">
        <f>SUMIFS('3_stopień'!$K$9:$K$752,'3_stopień'!$H$9:$H$752,D31,'3_stopień'!$P$9:$P$752,"CKZ Dobrodzień")</f>
        <v>0</v>
      </c>
      <c r="AC31" s="16">
        <f>SUMIFS('3_stopień'!$J$9:$J$752,'3_stopień'!$H$9:$H$752,D31,'3_stopień'!$P$9:$P$752,"CKZ Głubczyce")</f>
        <v>0</v>
      </c>
      <c r="AD31" s="237">
        <f>SUMIFS('3_stopień'!$K$9:$K$752,'3_stopień'!$H$9:$H$752,D31,'3_stopień'!$P$9:$P$752,"CKZ Głubczyce")</f>
        <v>0</v>
      </c>
      <c r="AE31" s="16">
        <f>SUMIFS('3_stopień'!$J$9:$J$752,'3_stopień'!$H$9:$H$752,D31,'3_stopień'!$P$9:$P$752,"CKZ Kędzierzyn Koźle")</f>
        <v>0</v>
      </c>
      <c r="AF31" s="237">
        <f>SUMIFS('3_stopień'!$K$9:$K$752,'3_stopień'!$H$9:$H$752,D31,'3_stopień'!$P$9:$P$752,"CKZ Kędzierzyn Koźle")</f>
        <v>0</v>
      </c>
      <c r="AG31" s="16">
        <f>SUMIFS('3_stopień'!$J$9:$J$752,'3_stopień'!$H$9:$H$752,D31,'3_stopień'!$P$9:$P$752,"ZSET Rakowice")</f>
        <v>0</v>
      </c>
      <c r="AH31" s="237">
        <f>SUMIFS('3_stopień'!$K$9:$K$752,'3_stopień'!$H$9:$H$752,D31,'3_stopień'!$P$9:$P$752,"ZSET Rakowice")</f>
        <v>0</v>
      </c>
      <c r="AI31" s="16">
        <f>SUMIFS('3_stopień'!$J$9:$J$752,'3_stopień'!$H$9:$H$752,D31,'3_stopień'!$P$9:$P$752,"CKZ Krotoszyn")</f>
        <v>11</v>
      </c>
      <c r="AJ31" s="237">
        <f>SUMIFS('3_stopień'!$K$9:$K$752,'3_stopień'!$H$9:$H$752,D31,'3_stopień'!$P$9:$P$752,"CKZ Krotoszyn")</f>
        <v>0</v>
      </c>
      <c r="AK31" s="16">
        <f>SUMIFS('3_stopień'!$J$9:$J$752,'3_stopień'!$H$9:$H$752,D31,'3_stopień'!$P$9:$P$752,"CKZ Olkusz")</f>
        <v>0</v>
      </c>
      <c r="AL31" s="237">
        <f>SUMIFS('3_stopień'!$K$9:$K$752,'3_stopień'!$H$9:$H$752,D31,'3_stopień'!$P$9:$P$752,"CKZ Olkusz")</f>
        <v>0</v>
      </c>
      <c r="AM31" s="16">
        <f>SUMIFS('3_stopień'!$J$9:$J$752,'3_stopień'!$H$9:$H$752,D31,'3_stopień'!$P$9:$P$752,"CKZ Wschowa")</f>
        <v>25</v>
      </c>
      <c r="AN31" s="225">
        <f>SUMIFS('3_stopień'!$K$9:$K$752,'3_stopień'!$H$9:$H$752,D31,'3_stopień'!$P$9:$P$752,"CKZ Wschowa")</f>
        <v>0</v>
      </c>
      <c r="AO31" s="16">
        <f>SUMIFS('3_stopień'!$J$9:$J$752,'3_stopień'!$H$9:$H$752,D31,'3_stopień'!$P$9:$P$752,"CKZ Zielona Góra")</f>
        <v>0</v>
      </c>
      <c r="AP31" s="206">
        <f>SUMIFS('3_stopień'!$K$9:$K$752,'3_stopień'!$H$9:$H$752,D31,'3_stopień'!$P$9:$P$752,"CKZ Zielona Góra")</f>
        <v>0</v>
      </c>
      <c r="AQ31" s="16">
        <f>SUMIFS('3_stopień'!$J$9:$J$752,'3_stopień'!$H$9:$H$752,D31,'3_stopień'!$P$9:$P$752,"Rzemieślnicza Wałbrzych")</f>
        <v>0</v>
      </c>
      <c r="AR31" s="237">
        <f>SUMIFS('3_stopień'!$K$9:$K$752,'3_stopień'!$H$9:$H$752,D31,'3_stopień'!$P$9:$P$752,"Rzemieślnicza Wałbrzych")</f>
        <v>0</v>
      </c>
      <c r="AS31" s="16">
        <f>SUMIFS('3_stopień'!$J$9:$J$752,'3_stopień'!$H$9:$H$752,D31,'3_stopień'!$P$9:$P$752,"CKZ Mosina")</f>
        <v>0</v>
      </c>
      <c r="AT31" s="237">
        <f>SUMIFS('3_stopień'!$K$9:$K$752,'3_stopień'!$H$9:$H$752,D31,'3_stopień'!$P$9:$P$752,"CKZ Mosina")</f>
        <v>0</v>
      </c>
      <c r="AU31" s="16">
        <f>SUMIFS('3_stopień'!$J$9:$J$752,'3_stopień'!$H$9:$H$752,D31,'3_stopień'!$P$9:$P$752,"Akademia Rzemiosła")</f>
        <v>0</v>
      </c>
      <c r="AV31" s="237">
        <f>SUMIFS('3_stopień'!$K$9:$K$752,'3_stopień'!$H$9:$H$752,D31,'3_stopień'!$P$9:$P$752,"Akademia Rzemiosła")</f>
        <v>0</v>
      </c>
      <c r="AW31" s="16">
        <f>SUMIFS('3_stopień'!$J$9:$J$752,'3_stopień'!$H$9:$H$752,D31,'3_stopień'!$P$9:$P$752,"CKZ Opole")</f>
        <v>1</v>
      </c>
      <c r="AX31" s="237">
        <f>SUMIFS('3_stopień'!$K$9:$K$752,'3_stopień'!$H$9:$H$752,D31,'3_stopień'!$P$9:$P$752,"CKZ Opole")</f>
        <v>0</v>
      </c>
      <c r="AY31" s="16">
        <f>SUMIFS('3_stopień'!$J$9:$J$752,'3_stopień'!$H$9:$H$752,D31,'3_stopień'!$P$9:$P$752,"CKZ Wrocław")</f>
        <v>0</v>
      </c>
      <c r="AZ31" s="237">
        <f>SUMIFS('3_stopień'!$K$9:$K$752,'3_stopień'!$H$9:$H$752,D31,'3_stopień'!$P$9:$P$752,"CKZ Wrocław")</f>
        <v>0</v>
      </c>
      <c r="BA31" s="16">
        <f>SUMIFS('3_stopień'!$J$9:$J$752,'3_stopień'!$H$9:$H$752,D31,'3_stopień'!$P$9:$P$752,"Brzeg Dolny")</f>
        <v>0</v>
      </c>
      <c r="BB31" s="237">
        <f>SUMIFS('3_stopień'!$K$9:$K$752,'3_stopień'!$H$9:$H$752,D31,'3_stopień'!$P$9:$P$752,"Brzeg Dolny")</f>
        <v>0</v>
      </c>
      <c r="BC31" s="16">
        <f>SUMIFS('3_stopień'!$J$9:$J$752,'3_stopień'!$H$9:$H$752,D31,'3_stopień'!$P$9:$P$752,"CKZ Dębica")</f>
        <v>0</v>
      </c>
      <c r="BD31" s="237">
        <f>SUMIFS('3_stopień'!$K$9:$K$752,'3_stopień'!$H$9:$H$752,D31,'3_stopień'!$P$9:$P$752,"CKZ Dębica")</f>
        <v>0</v>
      </c>
      <c r="BE31" s="16">
        <f>SUMIFS('3_stopień'!$J$9:$J$752,'3_stopień'!$H$9:$H$752,D31,'3_stopień'!$P$9:$P$752,"CKZ Gliwice")</f>
        <v>0</v>
      </c>
      <c r="BF31" s="237">
        <f>SUMIFS('3_stopień'!$K$9:$K$752,'3_stopień'!$H$9:$H$752,D31,'3_stopień'!$P$9:$P$752,"CKZ Gliwice")</f>
        <v>0</v>
      </c>
      <c r="BG31" s="16">
        <f>SUMIFS('3_stopień'!$J$9:$J$752,'3_stopień'!$H$9:$H$752,D31,'3_stopień'!$P$9:$P$752,"CKZ Gniezno")</f>
        <v>0</v>
      </c>
      <c r="BH31" s="237">
        <f>SUMIFS('3_stopień'!$K$9:$K$752,'3_stopień'!$H$9:$H$752,D31,'3_stopień'!$P$9:$P$752,"CKZ Gniezno")</f>
        <v>0</v>
      </c>
      <c r="BI31" s="157">
        <f>SUMIFS('3_stopień'!$J$9:$J$752,'3_stopień'!$H$9:$H$752,D31,'3_stopień'!$P$9:$P$752,"konsultacje szkoła")</f>
        <v>0</v>
      </c>
      <c r="BJ31" s="361">
        <f t="shared" si="0"/>
        <v>37</v>
      </c>
      <c r="BK31" s="216">
        <f t="shared" si="1"/>
        <v>0</v>
      </c>
    </row>
    <row r="32" spans="2:63" hidden="1">
      <c r="B32" s="17" t="s">
        <v>78</v>
      </c>
      <c r="C32" s="18">
        <v>741103</v>
      </c>
      <c r="D32" s="18" t="s">
        <v>49</v>
      </c>
      <c r="E32" s="17" t="s">
        <v>596</v>
      </c>
      <c r="F32" s="157">
        <f>SUMIF('3_stopień'!H$9:H$752,"ELE.02.",'3_stopień'!J$9:J$752)</f>
        <v>215</v>
      </c>
      <c r="G32" s="16">
        <f>SUMIFS('3_stopień'!$J$9:$J$752,'3_stopień'!$H$9:$H$752,D32,'3_stopień'!$P$9:$P$752,"CKZ Bielawa")</f>
        <v>0</v>
      </c>
      <c r="H32" s="16">
        <f>SUMIFS('3_stopień'!$K$9:$K$752,'3_stopień'!$H$9:$H$752,D32,'3_stopień'!$P$9:$P$752,"CKZ Bielawa")</f>
        <v>0</v>
      </c>
      <c r="I32" s="16">
        <f>SUMIFS('3_stopień'!$J$9:$J$752,'3_stopień'!$H$9:$H$752,D32,'3_stopień'!$P$9:$P$752,"GCKZ Głogów")</f>
        <v>0</v>
      </c>
      <c r="J32" s="237">
        <f>SUMIFS('3_stopień'!$K$9:$K$752,'3_stopień'!$H$9:$H$752,D32,'3_stopień'!$P$9:$P$752,"GCKZ Głogów")</f>
        <v>0</v>
      </c>
      <c r="K32" s="16">
        <f>SUMIFS('3_stopień'!$J$9:$J$752,'3_stopień'!$H$9:$H$752,D32,'3_stopień'!$P$9:$P$752,"TOYOTA")</f>
        <v>0</v>
      </c>
      <c r="L32" s="237">
        <f>SUMIFS('3_stopień'!$K$9:$K$752,'3_stopień'!$H$9:$H$752,D32,'3_stopień'!$P$9:$P$752,"TOYOTA")</f>
        <v>0</v>
      </c>
      <c r="M32" s="16">
        <f>SUMIFS('3_stopień'!$J$9:$J$752,'3_stopień'!$H$9:$H$752,D32,'3_stopień'!$P$9:$P$752,"JCKZ Jelenia Góra")</f>
        <v>0</v>
      </c>
      <c r="N32" s="237">
        <f>SUMIFS('3_stopień'!$K$9:$K$752,'3_stopień'!$H$9:$H$752,D32,'3_stopień'!$P$9:$P$752,"JCKZ Jelenia Góra")</f>
        <v>0</v>
      </c>
      <c r="O32" s="16">
        <f>SUMIFS('3_stopień'!$J$9:$J$752,'3_stopień'!$H$9:$H$752,D32,'3_stopień'!$P$9:$P$752,"CKZ Kłodzko")</f>
        <v>0</v>
      </c>
      <c r="P32" s="237">
        <f>SUMIFS('3_stopień'!$K$9:$K$752,'3_stopień'!$H$9:$H$752,D32,'3_stopień'!$P$9:$P$752,"CKZ Kłodzko")</f>
        <v>0</v>
      </c>
      <c r="Q32" s="16">
        <f>SUMIFS('3_stopień'!$J$9:$J$752,'3_stopień'!$H$9:$H$752,D32,'3_stopień'!$P$9:$P$752,"CKZ Legnica")</f>
        <v>0</v>
      </c>
      <c r="R32" s="237">
        <f>SUMIFS('3_stopień'!$K$9:$K$752,'3_stopień'!$H$9:$H$752,D32,'3_stopień'!$P$9:$P$752,"CKZ Legnica")</f>
        <v>0</v>
      </c>
      <c r="S32" s="16">
        <f>SUMIFS('3_stopień'!$J$9:$J$752,'3_stopień'!$H$9:$H$752,D32,'3_stopień'!$P$9:$P$752,"CKZ Oleśnica")</f>
        <v>83</v>
      </c>
      <c r="T32" s="237">
        <f>SUMIFS('3_stopień'!$K$9:$K$752,'3_stopień'!$H$9:$H$752,D32,'3_stopień'!$P$9:$P$752,"CKZ Oleśnica")</f>
        <v>1</v>
      </c>
      <c r="U32" s="16">
        <f>SUMIFS('3_stopień'!$J$9:$J$752,'3_stopień'!$H$9:$H$752,D32,'3_stopień'!$P$9:$P$752,"CKZ Świdnica")</f>
        <v>89</v>
      </c>
      <c r="V32" s="237">
        <f>SUMIFS('3_stopień'!$K$9:$K$752,'3_stopień'!$H$9:$H$752,D32,'3_stopień'!$P$9:$P$752,"CKZ Świdnica")</f>
        <v>0</v>
      </c>
      <c r="W32" s="16">
        <f>SUMIFS('3_stopień'!$J$9:$J$752,'3_stopień'!$H$9:$H$752,D32,'3_stopień'!$P$9:$P$752,"CKZ Wołów")</f>
        <v>0</v>
      </c>
      <c r="X32" s="237">
        <f>SUMIFS('3_stopień'!$K$9:$K$752,'3_stopień'!$H$9:$H$752,D32,'3_stopień'!$P$9:$P$752,"CKZ Wołów")</f>
        <v>0</v>
      </c>
      <c r="Y32" s="16">
        <f>SUMIFS('3_stopień'!$J$9:$J$752,'3_stopień'!$H$9:$H$752,D32,'3_stopień'!$P$9:$P$752,"CKZ Ziębice")</f>
        <v>0</v>
      </c>
      <c r="Z32" s="237">
        <f>SUMIFS('3_stopień'!$K$9:$K$752,'3_stopień'!$H$9:$H$752,D32,'3_stopień'!$P$9:$P$752,"CKZ Ziębice")</f>
        <v>0</v>
      </c>
      <c r="AA32" s="16">
        <f>SUMIFS('3_stopień'!$J$9:$J$752,'3_stopień'!$H$9:$H$752,D32,'3_stopień'!$P$9:$P$752,"CKZ Dobrodzień")</f>
        <v>0</v>
      </c>
      <c r="AB32" s="237">
        <f>SUMIFS('3_stopień'!$K$9:$K$752,'3_stopień'!$H$9:$H$752,D32,'3_stopień'!$P$9:$P$752,"CKZ Dobrodzień")</f>
        <v>0</v>
      </c>
      <c r="AC32" s="16">
        <f>SUMIFS('3_stopień'!$J$9:$J$752,'3_stopień'!$H$9:$H$752,D32,'3_stopień'!$P$9:$P$752,"CKZ Głubczyce")</f>
        <v>0</v>
      </c>
      <c r="AD32" s="237">
        <f>SUMIFS('3_stopień'!$K$9:$K$752,'3_stopień'!$H$9:$H$752,D32,'3_stopień'!$P$9:$P$752,"CKZ Głubczyce")</f>
        <v>0</v>
      </c>
      <c r="AE32" s="16">
        <f>SUMIFS('3_stopień'!$J$9:$J$752,'3_stopień'!$H$9:$H$752,D32,'3_stopień'!$P$9:$P$752,"CKZ Kędzierzyn Koźle")</f>
        <v>0</v>
      </c>
      <c r="AF32" s="237">
        <f>SUMIFS('3_stopień'!$K$9:$K$752,'3_stopień'!$H$9:$H$752,D32,'3_stopień'!$P$9:$P$752,"CKZ Kędzierzyn Koźle")</f>
        <v>0</v>
      </c>
      <c r="AG32" s="16">
        <f>SUMIFS('3_stopień'!$J$9:$J$752,'3_stopień'!$H$9:$H$752,D32,'3_stopień'!$P$9:$P$752,"ZSET Rakowice")</f>
        <v>0</v>
      </c>
      <c r="AH32" s="237">
        <f>SUMIFS('3_stopień'!$K$9:$K$752,'3_stopień'!$H$9:$H$752,D32,'3_stopień'!$P$9:$P$752,"ZSET Rakowice")</f>
        <v>0</v>
      </c>
      <c r="AI32" s="16">
        <f>SUMIFS('3_stopień'!$J$9:$J$752,'3_stopień'!$H$9:$H$752,D32,'3_stopień'!$P$9:$P$752,"CKZ Krotoszyn")</f>
        <v>8</v>
      </c>
      <c r="AJ32" s="237">
        <f>SUMIFS('3_stopień'!$K$9:$K$752,'3_stopień'!$H$9:$H$752,D32,'3_stopień'!$P$9:$P$752,"CKZ Krotoszyn")</f>
        <v>0</v>
      </c>
      <c r="AK32" s="16">
        <f>SUMIFS('3_stopień'!$J$9:$J$752,'3_stopień'!$H$9:$H$752,D32,'3_stopień'!$P$9:$P$752,"CKZ Olkusz")</f>
        <v>0</v>
      </c>
      <c r="AL32" s="237">
        <f>SUMIFS('3_stopień'!$K$9:$K$752,'3_stopień'!$H$9:$H$752,D32,'3_stopień'!$P$9:$P$752,"CKZ Olkusz")</f>
        <v>0</v>
      </c>
      <c r="AM32" s="16">
        <f>SUMIFS('3_stopień'!$J$9:$J$752,'3_stopień'!$H$9:$H$752,D32,'3_stopień'!$P$9:$P$752,"CKZ Wschowa")</f>
        <v>35</v>
      </c>
      <c r="AN32" s="225">
        <f>SUMIFS('3_stopień'!$K$9:$K$752,'3_stopień'!$H$9:$H$752,D32,'3_stopień'!$P$9:$P$752,"CKZ Wschowa")</f>
        <v>0</v>
      </c>
      <c r="AO32" s="16">
        <f>SUMIFS('3_stopień'!$J$9:$J$752,'3_stopień'!$H$9:$H$752,D32,'3_stopień'!$P$9:$P$752,"CKZ Zielona Góra")</f>
        <v>0</v>
      </c>
      <c r="AP32" s="206">
        <f>SUMIFS('3_stopień'!$K$9:$K$752,'3_stopień'!$H$9:$H$752,D32,'3_stopień'!$P$9:$P$752,"CKZ Zielona Góra")</f>
        <v>0</v>
      </c>
      <c r="AQ32" s="16">
        <f>SUMIFS('3_stopień'!$J$9:$J$752,'3_stopień'!$H$9:$H$752,D32,'3_stopień'!$P$9:$P$752,"Rzemieślnicza Wałbrzych")</f>
        <v>0</v>
      </c>
      <c r="AR32" s="237">
        <f>SUMIFS('3_stopień'!$K$9:$K$752,'3_stopień'!$H$9:$H$752,D32,'3_stopień'!$P$9:$P$752,"Rzemieślnicza Wałbrzych")</f>
        <v>0</v>
      </c>
      <c r="AS32" s="16">
        <f>SUMIFS('3_stopień'!$J$9:$J$752,'3_stopień'!$H$9:$H$752,D32,'3_stopień'!$P$9:$P$752,"CKZ Mosina")</f>
        <v>0</v>
      </c>
      <c r="AT32" s="237">
        <f>SUMIFS('3_stopień'!$K$9:$K$752,'3_stopień'!$H$9:$H$752,D32,'3_stopień'!$P$9:$P$752,"CKZ Mosina")</f>
        <v>0</v>
      </c>
      <c r="AU32" s="16">
        <f>SUMIFS('3_stopień'!$J$9:$J$752,'3_stopień'!$H$9:$H$752,D32,'3_stopień'!$P$9:$P$752,"Akademia Rzemiosła")</f>
        <v>0</v>
      </c>
      <c r="AV32" s="237">
        <f>SUMIFS('3_stopień'!$K$9:$K$752,'3_stopień'!$H$9:$H$752,D32,'3_stopień'!$P$9:$P$752,"Akademia Rzemiosła")</f>
        <v>0</v>
      </c>
      <c r="AW32" s="16">
        <f>SUMIFS('3_stopień'!$J$9:$J$752,'3_stopień'!$H$9:$H$752,D32,'3_stopień'!$P$9:$P$752,"CKZ Opole")</f>
        <v>0</v>
      </c>
      <c r="AX32" s="237">
        <f>SUMIFS('3_stopień'!$K$9:$K$752,'3_stopień'!$H$9:$H$752,D32,'3_stopień'!$P$9:$P$752,"CKZ Opole")</f>
        <v>0</v>
      </c>
      <c r="AY32" s="16">
        <f>SUMIFS('3_stopień'!$J$9:$J$752,'3_stopień'!$H$9:$H$752,D32,'3_stopień'!$P$9:$P$752,"CKZ Wrocław")</f>
        <v>0</v>
      </c>
      <c r="AZ32" s="237">
        <f>SUMIFS('3_stopień'!$K$9:$K$752,'3_stopień'!$H$9:$H$752,D32,'3_stopień'!$P$9:$P$752,"CKZ Wrocław")</f>
        <v>0</v>
      </c>
      <c r="BA32" s="16">
        <f>SUMIFS('3_stopień'!$J$9:$J$752,'3_stopień'!$H$9:$H$752,D32,'3_stopień'!$P$9:$P$752,"Brzeg Dolny")</f>
        <v>0</v>
      </c>
      <c r="BB32" s="237">
        <f>SUMIFS('3_stopień'!$K$9:$K$752,'3_stopień'!$H$9:$H$752,D32,'3_stopień'!$P$9:$P$752,"Brzeg Dolny")</f>
        <v>0</v>
      </c>
      <c r="BC32" s="16">
        <f>SUMIFS('3_stopień'!$J$9:$J$752,'3_stopień'!$H$9:$H$752,D32,'3_stopień'!$P$9:$P$752,"CKZ Dębica")</f>
        <v>0</v>
      </c>
      <c r="BD32" s="237">
        <f>SUMIFS('3_stopień'!$K$9:$K$752,'3_stopień'!$H$9:$H$752,D32,'3_stopień'!$P$9:$P$752,"CKZ Dębica")</f>
        <v>0</v>
      </c>
      <c r="BE32" s="16">
        <f>SUMIFS('3_stopień'!$J$9:$J$752,'3_stopień'!$H$9:$H$752,D32,'3_stopień'!$P$9:$P$752,"CKZ Gliwice")</f>
        <v>0</v>
      </c>
      <c r="BF32" s="237">
        <f>SUMIFS('3_stopień'!$K$9:$K$752,'3_stopień'!$H$9:$H$752,D32,'3_stopień'!$P$9:$P$752,"CKZ Gliwice")</f>
        <v>0</v>
      </c>
      <c r="BG32" s="16">
        <f>SUMIFS('3_stopień'!$J$9:$J$752,'3_stopień'!$H$9:$H$752,D32,'3_stopień'!$P$9:$P$752,"CKZ Gniezno")</f>
        <v>0</v>
      </c>
      <c r="BH32" s="237">
        <f>SUMIFS('3_stopień'!$K$9:$K$752,'3_stopień'!$H$9:$H$752,D32,'3_stopień'!$P$9:$P$752,"CKZ Gniezno")</f>
        <v>0</v>
      </c>
      <c r="BI32" s="157">
        <f>SUMIFS('3_stopień'!$J$9:$J$752,'3_stopień'!$H$9:$H$752,D32,'3_stopień'!$P$9:$P$752,"konsultacje szkoła")</f>
        <v>0</v>
      </c>
      <c r="BJ32" s="361">
        <f t="shared" si="0"/>
        <v>215</v>
      </c>
      <c r="BK32" s="216">
        <f t="shared" si="1"/>
        <v>1</v>
      </c>
    </row>
    <row r="33" spans="2:63" hidden="1">
      <c r="B33" s="17" t="s">
        <v>501</v>
      </c>
      <c r="C33" s="18">
        <v>731107</v>
      </c>
      <c r="D33" s="18" t="s">
        <v>1010</v>
      </c>
      <c r="E33" s="17" t="s">
        <v>597</v>
      </c>
      <c r="F33" s="157">
        <f>SUMIF('3_stopień'!H$9:H$752,"ELM.01.",'3_stopień'!J$9:J$752)</f>
        <v>0</v>
      </c>
      <c r="G33" s="16">
        <f>SUMIFS('3_stopień'!$J$9:$J$752,'3_stopień'!$H$9:$H$752,D33,'3_stopień'!$P$9:$P$752,"CKZ Bielawa")</f>
        <v>0</v>
      </c>
      <c r="H33" s="16">
        <f>SUMIFS('3_stopień'!$K$9:$K$752,'3_stopień'!$H$9:$H$752,D33,'3_stopień'!$P$9:$P$752,"CKZ Bielawa")</f>
        <v>0</v>
      </c>
      <c r="I33" s="16">
        <f>SUMIFS('3_stopień'!$J$9:$J$752,'3_stopień'!$H$9:$H$752,D33,'3_stopień'!$P$9:$P$752,"GCKZ Głogów")</f>
        <v>0</v>
      </c>
      <c r="J33" s="237">
        <f>SUMIFS('3_stopień'!$K$9:$K$752,'3_stopień'!$H$9:$H$752,D33,'3_stopień'!$P$9:$P$752,"GCKZ Głogów")</f>
        <v>0</v>
      </c>
      <c r="K33" s="16">
        <f>SUMIFS('3_stopień'!$J$9:$J$752,'3_stopień'!$H$9:$H$752,D33,'3_stopień'!$P$9:$P$752,"TOYOTA")</f>
        <v>0</v>
      </c>
      <c r="L33" s="237">
        <f>SUMIFS('3_stopień'!$K$9:$K$752,'3_stopień'!$H$9:$H$752,D33,'3_stopień'!$P$9:$P$752,"TOYOTA")</f>
        <v>0</v>
      </c>
      <c r="M33" s="16">
        <f>SUMIFS('3_stopień'!$J$9:$J$752,'3_stopień'!$H$9:$H$752,D33,'3_stopień'!$P$9:$P$752,"JCKZ Jelenia Góra")</f>
        <v>0</v>
      </c>
      <c r="N33" s="237">
        <f>SUMIFS('3_stopień'!$K$9:$K$752,'3_stopień'!$H$9:$H$752,D33,'3_stopień'!$P$9:$P$752,"JCKZ Jelenia Góra")</f>
        <v>0</v>
      </c>
      <c r="O33" s="16">
        <f>SUMIFS('3_stopień'!$J$9:$J$752,'3_stopień'!$H$9:$H$752,D33,'3_stopień'!$P$9:$P$752,"CKZ Kłodzko")</f>
        <v>0</v>
      </c>
      <c r="P33" s="237">
        <f>SUMIFS('3_stopień'!$K$9:$K$752,'3_stopień'!$H$9:$H$752,D33,'3_stopień'!$P$9:$P$752,"CKZ Kłodzko")</f>
        <v>0</v>
      </c>
      <c r="Q33" s="16">
        <f>SUMIFS('3_stopień'!$J$9:$J$752,'3_stopień'!$H$9:$H$752,D33,'3_stopień'!$P$9:$P$752,"CKZ Legnica")</f>
        <v>0</v>
      </c>
      <c r="R33" s="237">
        <f>SUMIFS('3_stopień'!$K$9:$K$752,'3_stopień'!$H$9:$H$752,D33,'3_stopień'!$P$9:$P$752,"CKZ Legnica")</f>
        <v>0</v>
      </c>
      <c r="S33" s="16">
        <f>SUMIFS('3_stopień'!$J$9:$J$752,'3_stopień'!$H$9:$H$752,D33,'3_stopień'!$P$9:$P$752,"CKZ Oleśnica")</f>
        <v>0</v>
      </c>
      <c r="T33" s="237">
        <f>SUMIFS('3_stopień'!$K$9:$K$752,'3_stopień'!$H$9:$H$752,D33,'3_stopień'!$P$9:$P$752,"CKZ Oleśnica")</f>
        <v>0</v>
      </c>
      <c r="U33" s="16">
        <f>SUMIFS('3_stopień'!$J$9:$J$752,'3_stopień'!$H$9:$H$752,D33,'3_stopień'!$P$9:$P$752,"CKZ Świdnica")</f>
        <v>0</v>
      </c>
      <c r="V33" s="237">
        <f>SUMIFS('3_stopień'!$K$9:$K$752,'3_stopień'!$H$9:$H$752,D33,'3_stopień'!$P$9:$P$752,"CKZ Świdnica")</f>
        <v>0</v>
      </c>
      <c r="W33" s="16">
        <f>SUMIFS('3_stopień'!$J$9:$J$752,'3_stopień'!$H$9:$H$752,D33,'3_stopień'!$P$9:$P$752,"CKZ Wołów")</f>
        <v>0</v>
      </c>
      <c r="X33" s="237">
        <f>SUMIFS('3_stopień'!$K$9:$K$752,'3_stopień'!$H$9:$H$752,D33,'3_stopień'!$P$9:$P$752,"CKZ Wołów")</f>
        <v>0</v>
      </c>
      <c r="Y33" s="16">
        <f>SUMIFS('3_stopień'!$J$9:$J$752,'3_stopień'!$H$9:$H$752,D33,'3_stopień'!$P$9:$P$752,"CKZ Ziębice")</f>
        <v>0</v>
      </c>
      <c r="Z33" s="237">
        <f>SUMIFS('3_stopień'!$K$9:$K$752,'3_stopień'!$H$9:$H$752,D33,'3_stopień'!$P$9:$P$752,"CKZ Ziębice")</f>
        <v>0</v>
      </c>
      <c r="AA33" s="16">
        <f>SUMIFS('3_stopień'!$J$9:$J$752,'3_stopień'!$H$9:$H$752,D33,'3_stopień'!$P$9:$P$752,"CKZ Dobrodzień")</f>
        <v>0</v>
      </c>
      <c r="AB33" s="237">
        <f>SUMIFS('3_stopień'!$K$9:$K$752,'3_stopień'!$H$9:$H$752,D33,'3_stopień'!$P$9:$P$752,"CKZ Dobrodzień")</f>
        <v>0</v>
      </c>
      <c r="AC33" s="16">
        <f>SUMIFS('3_stopień'!$J$9:$J$752,'3_stopień'!$H$9:$H$752,D33,'3_stopień'!$P$9:$P$752,"CKZ Głubczyce")</f>
        <v>0</v>
      </c>
      <c r="AD33" s="237">
        <f>SUMIFS('3_stopień'!$K$9:$K$752,'3_stopień'!$H$9:$H$752,D33,'3_stopień'!$P$9:$P$752,"CKZ Głubczyce")</f>
        <v>0</v>
      </c>
      <c r="AE33" s="16">
        <f>SUMIFS('3_stopień'!$J$9:$J$752,'3_stopień'!$H$9:$H$752,D33,'3_stopień'!$P$9:$P$752,"CKZ Kędzierzyn Koźle")</f>
        <v>0</v>
      </c>
      <c r="AF33" s="237">
        <f>SUMIFS('3_stopień'!$K$9:$K$752,'3_stopień'!$H$9:$H$752,D33,'3_stopień'!$P$9:$P$752,"CKZ Kędzierzyn Koźle")</f>
        <v>0</v>
      </c>
      <c r="AG33" s="16">
        <f>SUMIFS('3_stopień'!$J$9:$J$752,'3_stopień'!$H$9:$H$752,D33,'3_stopień'!$P$9:$P$752,"ZSET Rakowice")</f>
        <v>0</v>
      </c>
      <c r="AH33" s="237">
        <f>SUMIFS('3_stopień'!$K$9:$K$752,'3_stopień'!$H$9:$H$752,D33,'3_stopień'!$P$9:$P$752,"ZSET Rakowice")</f>
        <v>0</v>
      </c>
      <c r="AI33" s="16">
        <f>SUMIFS('3_stopień'!$J$9:$J$752,'3_stopień'!$H$9:$H$752,D33,'3_stopień'!$P$9:$P$752,"CKZ Krotoszyn")</f>
        <v>0</v>
      </c>
      <c r="AJ33" s="237">
        <f>SUMIFS('3_stopień'!$K$9:$K$752,'3_stopień'!$H$9:$H$752,D33,'3_stopień'!$P$9:$P$752,"CKZ Krotoszyn")</f>
        <v>0</v>
      </c>
      <c r="AK33" s="16">
        <f>SUMIFS('3_stopień'!$J$9:$J$752,'3_stopień'!$H$9:$H$752,D33,'3_stopień'!$P$9:$P$752,"CKZ Olkusz")</f>
        <v>0</v>
      </c>
      <c r="AL33" s="237">
        <f>SUMIFS('3_stopień'!$K$9:$K$752,'3_stopień'!$H$9:$H$752,D33,'3_stopień'!$P$9:$P$752,"CKZ Olkusz")</f>
        <v>0</v>
      </c>
      <c r="AM33" s="16">
        <f>SUMIFS('3_stopień'!$J$9:$J$752,'3_stopień'!$H$9:$H$752,D33,'3_stopień'!$P$9:$P$752,"CKZ Wschowa")</f>
        <v>0</v>
      </c>
      <c r="AN33" s="225">
        <f>SUMIFS('3_stopień'!$K$9:$K$752,'3_stopień'!$H$9:$H$752,D33,'3_stopień'!$P$9:$P$752,"CKZ Wschowa")</f>
        <v>0</v>
      </c>
      <c r="AO33" s="16">
        <f>SUMIFS('3_stopień'!$J$9:$J$752,'3_stopień'!$H$9:$H$752,D33,'3_stopień'!$P$9:$P$752,"CKZ Zielona Góra")</f>
        <v>0</v>
      </c>
      <c r="AP33" s="206">
        <f>SUMIFS('3_stopień'!$K$9:$K$752,'3_stopień'!$H$9:$H$752,D33,'3_stopień'!$P$9:$P$752,"CKZ Zielona Góra")</f>
        <v>0</v>
      </c>
      <c r="AQ33" s="16">
        <f>SUMIFS('3_stopień'!$J$9:$J$752,'3_stopień'!$H$9:$H$752,D33,'3_stopień'!$P$9:$P$752,"Rzemieślnicza Wałbrzych")</f>
        <v>0</v>
      </c>
      <c r="AR33" s="237">
        <f>SUMIFS('3_stopień'!$K$9:$K$752,'3_stopień'!$H$9:$H$752,D33,'3_stopień'!$P$9:$P$752,"Rzemieślnicza Wałbrzych")</f>
        <v>0</v>
      </c>
      <c r="AS33" s="16">
        <f>SUMIFS('3_stopień'!$J$9:$J$752,'3_stopień'!$H$9:$H$752,D33,'3_stopień'!$P$9:$P$752,"CKZ Mosina")</f>
        <v>0</v>
      </c>
      <c r="AT33" s="237">
        <f>SUMIFS('3_stopień'!$K$9:$K$752,'3_stopień'!$H$9:$H$752,D33,'3_stopień'!$P$9:$P$752,"CKZ Mosina")</f>
        <v>0</v>
      </c>
      <c r="AU33" s="16">
        <f>SUMIFS('3_stopień'!$J$9:$J$752,'3_stopień'!$H$9:$H$752,D33,'3_stopień'!$P$9:$P$752,"Collegium Witelona")</f>
        <v>0</v>
      </c>
      <c r="AV33" s="237">
        <f>SUMIFS('3_stopień'!$K$9:$K$752,'3_stopień'!$H$9:$H$752,D33,'3_stopień'!$P$9:$P$752,"Collegium Witelona")</f>
        <v>0</v>
      </c>
      <c r="AW33" s="16">
        <f>SUMIFS('3_stopień'!$J$9:$J$752,'3_stopień'!$H$9:$H$752,D33,'3_stopień'!$P$9:$P$752,"CKZ Opole")</f>
        <v>0</v>
      </c>
      <c r="AX33" s="237">
        <f>SUMIFS('3_stopień'!$K$9:$K$752,'3_stopień'!$H$9:$H$752,D33,'3_stopień'!$P$9:$P$752,"CKZ Opole")</f>
        <v>0</v>
      </c>
      <c r="AY33" s="16">
        <f>SUMIFS('3_stopień'!$J$9:$J$752,'3_stopień'!$H$9:$H$752,D33,'3_stopień'!$P$9:$P$752,"CKZ Wrocław")</f>
        <v>0</v>
      </c>
      <c r="AZ33" s="237">
        <f>SUMIFS('3_stopień'!$K$9:$K$752,'3_stopień'!$H$9:$H$752,D33,'3_stopień'!$P$9:$P$752,"CKZ Wrocław")</f>
        <v>0</v>
      </c>
      <c r="BA33" s="16">
        <f>SUMIFS('3_stopień'!$J$9:$J$752,'3_stopień'!$H$9:$H$752,D33,'3_stopień'!$P$9:$P$752,"Brzeg Dolny")</f>
        <v>0</v>
      </c>
      <c r="BB33" s="237">
        <f>SUMIFS('3_stopień'!$K$9:$K$752,'3_stopień'!$H$9:$H$752,D33,'3_stopień'!$P$9:$P$752,"Brzeg Dolny")</f>
        <v>0</v>
      </c>
      <c r="BC33" s="16">
        <f>SUMIFS('3_stopień'!$J$9:$J$752,'3_stopień'!$H$9:$H$752,D33,'3_stopień'!$P$9:$P$752,"CKZ Dębica")</f>
        <v>0</v>
      </c>
      <c r="BD33" s="237">
        <f>SUMIFS('3_stopień'!$K$9:$K$752,'3_stopień'!$H$9:$H$752,D33,'3_stopień'!$P$9:$P$752,"CKZ Dębica")</f>
        <v>0</v>
      </c>
      <c r="BE33" s="16">
        <f>SUMIFS('3_stopień'!$J$9:$J$752,'3_stopień'!$H$9:$H$752,D33,'3_stopień'!$P$9:$P$752,"CKZ Gliwice")</f>
        <v>0</v>
      </c>
      <c r="BF33" s="237">
        <f>SUMIFS('3_stopień'!$K$9:$K$752,'3_stopień'!$H$9:$H$752,D33,'3_stopień'!$P$9:$P$752,"CKZ Gliwice")</f>
        <v>0</v>
      </c>
      <c r="BG33" s="16">
        <f>SUMIFS('3_stopień'!$J$9:$J$752,'3_stopień'!$H$9:$H$752,D33,'3_stopień'!$P$9:$P$752,"CKZ Gniezno")</f>
        <v>0</v>
      </c>
      <c r="BH33" s="237">
        <f>SUMIFS('3_stopień'!$K$9:$K$752,'3_stopień'!$H$9:$H$752,D33,'3_stopień'!$P$9:$P$752,"CKZ Gniezno")</f>
        <v>0</v>
      </c>
      <c r="BI33" s="157">
        <f>SUMIFS('3_stopień'!$J$9:$J$752,'3_stopień'!$H$9:$H$752,D33,'3_stopień'!$P$9:$P$752,"konsultacje szkoła")</f>
        <v>0</v>
      </c>
      <c r="BJ33" s="361">
        <f t="shared" si="0"/>
        <v>0</v>
      </c>
      <c r="BK33" s="216">
        <f t="shared" si="1"/>
        <v>0</v>
      </c>
    </row>
    <row r="34" spans="2:63">
      <c r="B34" s="17" t="s">
        <v>176</v>
      </c>
      <c r="C34" s="18">
        <v>742117</v>
      </c>
      <c r="D34" s="18" t="s">
        <v>181</v>
      </c>
      <c r="E34" s="17" t="s">
        <v>598</v>
      </c>
      <c r="F34" s="157">
        <f>SUMIF('3_stopień'!H$9:H$752,"ELM.02.",'3_stopień'!J$9:J$752)</f>
        <v>9</v>
      </c>
      <c r="G34" s="16">
        <f>SUMIFS('3_stopień'!$J$9:$J$752,'3_stopień'!$H$9:$H$752,D34,'3_stopień'!$P$9:$P$752,"CKZ Bielawa")</f>
        <v>0</v>
      </c>
      <c r="H34" s="16">
        <f>SUMIFS('3_stopień'!$K$9:$K$752,'3_stopień'!$H$9:$H$752,D34,'3_stopień'!$P$9:$P$752,"CKZ Bielawa")</f>
        <v>0</v>
      </c>
      <c r="I34" s="16">
        <f>SUMIFS('3_stopień'!$J$9:$J$752,'3_stopień'!$H$9:$H$752,D34,'3_stopień'!$P$9:$P$752,"GCKZ Głogów")</f>
        <v>0</v>
      </c>
      <c r="J34" s="237">
        <f>SUMIFS('3_stopień'!$K$9:$K$752,'3_stopień'!$H$9:$H$752,D34,'3_stopień'!$P$9:$P$752,"GCKZ Głogów")</f>
        <v>0</v>
      </c>
      <c r="K34" s="16">
        <f>SUMIFS('3_stopień'!$J$9:$J$752,'3_stopień'!$H$9:$H$752,D34,'3_stopień'!$P$9:$P$752,"TOYOTA")</f>
        <v>0</v>
      </c>
      <c r="L34" s="237">
        <f>SUMIFS('3_stopień'!$K$9:$K$752,'3_stopień'!$H$9:$H$752,D34,'3_stopień'!$P$9:$P$752,"TOYOTA")</f>
        <v>0</v>
      </c>
      <c r="M34" s="16">
        <f>SUMIFS('3_stopień'!$J$9:$J$752,'3_stopień'!$H$9:$H$752,D34,'3_stopień'!$P$9:$P$752,"JCKZ Jelenia Góra")</f>
        <v>0</v>
      </c>
      <c r="N34" s="237">
        <f>SUMIFS('3_stopień'!$K$9:$K$752,'3_stopień'!$H$9:$H$752,D34,'3_stopień'!$P$9:$P$752,"JCKZ Jelenia Góra")</f>
        <v>0</v>
      </c>
      <c r="O34" s="16">
        <f>SUMIFS('3_stopień'!$J$9:$J$752,'3_stopień'!$H$9:$H$752,D34,'3_stopień'!$P$9:$P$752,"CKZ Kłodzko")</f>
        <v>0</v>
      </c>
      <c r="P34" s="237">
        <f>SUMIFS('3_stopień'!$K$9:$K$752,'3_stopień'!$H$9:$H$752,D34,'3_stopień'!$P$9:$P$752,"CKZ Kłodzko")</f>
        <v>0</v>
      </c>
      <c r="Q34" s="16">
        <f>SUMIFS('3_stopień'!$J$9:$J$752,'3_stopień'!$H$9:$H$752,D34,'3_stopień'!$P$9:$P$752,"CKZ Legnica")</f>
        <v>0</v>
      </c>
      <c r="R34" s="237">
        <f>SUMIFS('3_stopień'!$K$9:$K$752,'3_stopień'!$H$9:$H$752,D34,'3_stopień'!$P$9:$P$752,"CKZ Legnica")</f>
        <v>0</v>
      </c>
      <c r="S34" s="16">
        <f>SUMIFS('3_stopień'!$J$9:$J$752,'3_stopień'!$H$9:$H$752,D34,'3_stopień'!$P$9:$P$752,"CKZ Oleśnica")</f>
        <v>0</v>
      </c>
      <c r="T34" s="237">
        <f>SUMIFS('3_stopień'!$K$9:$K$752,'3_stopień'!$H$9:$H$752,D34,'3_stopień'!$P$9:$P$752,"CKZ Oleśnica")</f>
        <v>0</v>
      </c>
      <c r="U34" s="16">
        <f>SUMIFS('3_stopień'!$J$9:$J$752,'3_stopień'!$H$9:$H$752,D34,'3_stopień'!$P$9:$P$752,"CKZ Świdnica")</f>
        <v>0</v>
      </c>
      <c r="V34" s="237">
        <f>SUMIFS('3_stopień'!$K$9:$K$752,'3_stopień'!$H$9:$H$752,D34,'3_stopień'!$P$9:$P$752,"CKZ Świdnica")</f>
        <v>0</v>
      </c>
      <c r="W34" s="16">
        <f>SUMIFS('3_stopień'!$J$9:$J$752,'3_stopień'!$H$9:$H$752,D34,'3_stopień'!$P$9:$P$752,"CKZ Wołów")</f>
        <v>0</v>
      </c>
      <c r="X34" s="237">
        <f>SUMIFS('3_stopień'!$K$9:$K$752,'3_stopień'!$H$9:$H$752,D34,'3_stopień'!$P$9:$P$752,"CKZ Wołów")</f>
        <v>0</v>
      </c>
      <c r="Y34" s="16">
        <f>SUMIFS('3_stopień'!$J$9:$J$752,'3_stopień'!$H$9:$H$752,D34,'3_stopień'!$P$9:$P$752,"CKZ Ziębice")</f>
        <v>0</v>
      </c>
      <c r="Z34" s="237">
        <f>SUMIFS('3_stopień'!$K$9:$K$752,'3_stopień'!$H$9:$H$752,D34,'3_stopień'!$P$9:$P$752,"CKZ Ziębice")</f>
        <v>0</v>
      </c>
      <c r="AA34" s="16">
        <f>SUMIFS('3_stopień'!$J$9:$J$752,'3_stopień'!$H$9:$H$752,D34,'3_stopień'!$P$9:$P$752,"CKZ Dobrodzień")</f>
        <v>0</v>
      </c>
      <c r="AB34" s="237">
        <f>SUMIFS('3_stopień'!$K$9:$K$752,'3_stopień'!$H$9:$H$752,D34,'3_stopień'!$P$9:$P$752,"CKZ Dobrodzień")</f>
        <v>0</v>
      </c>
      <c r="AC34" s="16">
        <f>SUMIFS('3_stopień'!$J$9:$J$752,'3_stopień'!$H$9:$H$752,D34,'3_stopień'!$P$9:$P$752,"CKZ Głubczyce")</f>
        <v>0</v>
      </c>
      <c r="AD34" s="237">
        <f>SUMIFS('3_stopień'!$K$9:$K$752,'3_stopień'!$H$9:$H$752,D34,'3_stopień'!$P$9:$P$752,"CKZ Głubczyce")</f>
        <v>0</v>
      </c>
      <c r="AE34" s="16">
        <f>SUMIFS('3_stopień'!$J$9:$J$752,'3_stopień'!$H$9:$H$752,D34,'3_stopień'!$P$9:$P$752,"CKZ Kędzierzyn Koźle")</f>
        <v>0</v>
      </c>
      <c r="AF34" s="237">
        <f>SUMIFS('3_stopień'!$K$9:$K$752,'3_stopień'!$H$9:$H$752,D34,'3_stopień'!$P$9:$P$752,"CKZ Kędzierzyn Koźle")</f>
        <v>0</v>
      </c>
      <c r="AG34" s="16">
        <f>SUMIFS('3_stopień'!$J$9:$J$752,'3_stopień'!$H$9:$H$752,D34,'3_stopień'!$P$9:$P$752,"ZSET Rakowice")</f>
        <v>0</v>
      </c>
      <c r="AH34" s="237">
        <f>SUMIFS('3_stopień'!$K$9:$K$752,'3_stopień'!$H$9:$H$752,D34,'3_stopień'!$P$9:$P$752,"ZSET Rakowice")</f>
        <v>0</v>
      </c>
      <c r="AI34" s="16">
        <f>SUMIFS('3_stopień'!$J$9:$J$752,'3_stopień'!$H$9:$H$752,D34,'3_stopień'!$P$9:$P$752,"CKZ Krotoszyn")</f>
        <v>2</v>
      </c>
      <c r="AJ34" s="237">
        <f>SUMIFS('3_stopień'!$K$9:$K$752,'3_stopień'!$H$9:$H$752,D34,'3_stopień'!$P$9:$P$752,"CKZ Krotoszyn")</f>
        <v>0</v>
      </c>
      <c r="AK34" s="16">
        <f>SUMIFS('3_stopień'!$J$9:$J$752,'3_stopień'!$H$9:$H$752,D34,'3_stopień'!$P$9:$P$752,"CKZ Olkusz")</f>
        <v>0</v>
      </c>
      <c r="AL34" s="237">
        <f>SUMIFS('3_stopień'!$K$9:$K$752,'3_stopień'!$H$9:$H$752,D34,'3_stopień'!$P$9:$P$752,"CKZ Olkusz")</f>
        <v>0</v>
      </c>
      <c r="AM34" s="16">
        <f>SUMIFS('3_stopień'!$J$9:$J$752,'3_stopień'!$H$9:$H$752,D34,'3_stopień'!$P$9:$P$752,"CKZ Wschowa")</f>
        <v>6</v>
      </c>
      <c r="AN34" s="225">
        <f>SUMIFS('3_stopień'!$K$9:$K$752,'3_stopień'!$H$9:$H$752,D34,'3_stopień'!$P$9:$P$752,"CKZ Wschowa")</f>
        <v>0</v>
      </c>
      <c r="AO34" s="16">
        <f>SUMIFS('3_stopień'!$J$9:$J$752,'3_stopień'!$H$9:$H$752,D34,'3_stopień'!$P$9:$P$752,"CKZ Zielona Góra")</f>
        <v>1</v>
      </c>
      <c r="AP34" s="206">
        <f>SUMIFS('3_stopień'!$K$9:$K$752,'3_stopień'!$H$9:$H$752,D34,'3_stopień'!$P$9:$P$752,"CKZ Zielona Góra")</f>
        <v>0</v>
      </c>
      <c r="AQ34" s="16">
        <f>SUMIFS('3_stopień'!$J$9:$J$752,'3_stopień'!$H$9:$H$752,D34,'3_stopień'!$P$9:$P$752,"Rzemieślnicza Wałbrzych")</f>
        <v>0</v>
      </c>
      <c r="AR34" s="237">
        <f>SUMIFS('3_stopień'!$K$9:$K$752,'3_stopień'!$H$9:$H$752,D34,'3_stopień'!$P$9:$P$752,"Rzemieślnicza Wałbrzych")</f>
        <v>0</v>
      </c>
      <c r="AS34" s="16">
        <f>SUMIFS('3_stopień'!$J$9:$J$752,'3_stopień'!$H$9:$H$752,D34,'3_stopień'!$P$9:$P$752,"CKZ Mosina")</f>
        <v>0</v>
      </c>
      <c r="AT34" s="237">
        <f>SUMIFS('3_stopień'!$K$9:$K$752,'3_stopień'!$H$9:$H$752,D34,'3_stopień'!$P$9:$P$752,"CKZ Mosina")</f>
        <v>0</v>
      </c>
      <c r="AU34" s="16">
        <f>SUMIFS('3_stopień'!$J$9:$J$752,'3_stopień'!$H$9:$H$752,D34,'3_stopień'!$P$9:$P$752,"Akademia Rzemiosła")</f>
        <v>0</v>
      </c>
      <c r="AV34" s="237">
        <f>SUMIFS('3_stopień'!$K$9:$K$752,'3_stopień'!$H$9:$H$752,D34,'3_stopień'!$P$9:$P$752,"Akademia Rzemiosła")</f>
        <v>0</v>
      </c>
      <c r="AW34" s="16">
        <f>SUMIFS('3_stopień'!$J$9:$J$752,'3_stopień'!$H$9:$H$752,D34,'3_stopień'!$P$9:$P$752,"CKZ Opole")</f>
        <v>0</v>
      </c>
      <c r="AX34" s="237">
        <f>SUMIFS('3_stopień'!$K$9:$K$752,'3_stopień'!$H$9:$H$752,D34,'3_stopień'!$P$9:$P$752,"CKZ Opole")</f>
        <v>0</v>
      </c>
      <c r="AY34" s="16">
        <f>SUMIFS('3_stopień'!$J$9:$J$752,'3_stopień'!$H$9:$H$752,D34,'3_stopień'!$P$9:$P$752,"CKZ Wrocław")</f>
        <v>0</v>
      </c>
      <c r="AZ34" s="237">
        <f>SUMIFS('3_stopień'!$K$9:$K$752,'3_stopień'!$H$9:$H$752,D34,'3_stopień'!$P$9:$P$752,"CKZ Wrocław")</f>
        <v>0</v>
      </c>
      <c r="BA34" s="16">
        <f>SUMIFS('3_stopień'!$J$9:$J$752,'3_stopień'!$H$9:$H$752,D34,'3_stopień'!$P$9:$P$752,"Brzeg Dolny")</f>
        <v>0</v>
      </c>
      <c r="BB34" s="237">
        <f>SUMIFS('3_stopień'!$K$9:$K$752,'3_stopień'!$H$9:$H$752,D34,'3_stopień'!$P$9:$P$752,"Brzeg Dolny")</f>
        <v>0</v>
      </c>
      <c r="BC34" s="16">
        <f>SUMIFS('3_stopień'!$J$9:$J$752,'3_stopień'!$H$9:$H$752,D34,'3_stopień'!$P$9:$P$752,"CKZ Dębica")</f>
        <v>0</v>
      </c>
      <c r="BD34" s="237">
        <f>SUMIFS('3_stopień'!$K$9:$K$752,'3_stopień'!$H$9:$H$752,D34,'3_stopień'!$P$9:$P$752,"CKZ Dębica")</f>
        <v>0</v>
      </c>
      <c r="BE34" s="16">
        <f>SUMIFS('3_stopień'!$J$9:$J$752,'3_stopień'!$H$9:$H$752,D34,'3_stopień'!$P$9:$P$752,"CKZ Gliwice")</f>
        <v>0</v>
      </c>
      <c r="BF34" s="237">
        <f>SUMIFS('3_stopień'!$K$9:$K$752,'3_stopień'!$H$9:$H$752,D34,'3_stopień'!$P$9:$P$752,"CKZ Gliwice")</f>
        <v>0</v>
      </c>
      <c r="BG34" s="16">
        <f>SUMIFS('3_stopień'!$J$9:$J$752,'3_stopień'!$H$9:$H$752,D34,'3_stopień'!$P$9:$P$752,"CKZ Gniezno")</f>
        <v>0</v>
      </c>
      <c r="BH34" s="237">
        <f>SUMIFS('3_stopień'!$K$9:$K$752,'3_stopień'!$H$9:$H$752,D34,'3_stopień'!$P$9:$P$752,"CKZ Gniezno")</f>
        <v>0</v>
      </c>
      <c r="BI34" s="157">
        <f>SUMIFS('3_stopień'!$J$9:$J$752,'3_stopień'!$H$9:$H$752,D34,'3_stopień'!$P$9:$P$752,"konsultacje szkoła")</f>
        <v>0</v>
      </c>
      <c r="BJ34" s="361">
        <f t="shared" si="0"/>
        <v>9</v>
      </c>
      <c r="BK34" s="216">
        <f t="shared" si="1"/>
        <v>0</v>
      </c>
    </row>
    <row r="35" spans="2:63" hidden="1">
      <c r="B35" s="17" t="s">
        <v>502</v>
      </c>
      <c r="C35" s="18">
        <v>742118</v>
      </c>
      <c r="D35" s="18" t="s">
        <v>1005</v>
      </c>
      <c r="E35" s="17" t="s">
        <v>599</v>
      </c>
      <c r="F35" s="157">
        <f>SUMIF('3_stopień'!H$9:H$752,"ELM.03.",'3_stopień'!J$9:J$752)</f>
        <v>11</v>
      </c>
      <c r="G35" s="16">
        <f>SUMIFS('3_stopień'!$J$9:$J$752,'3_stopień'!$H$9:$H$752,D35,'3_stopień'!$P$9:$P$752,"CKZ Bielawa")</f>
        <v>0</v>
      </c>
      <c r="H35" s="16">
        <f>SUMIFS('3_stopień'!$K$9:$K$752,'3_stopień'!$H$9:$H$752,D35,'3_stopień'!$P$9:$P$752,"CKZ Bielawa")</f>
        <v>0</v>
      </c>
      <c r="I35" s="16">
        <f>SUMIFS('3_stopień'!$J$9:$J$752,'3_stopień'!$H$9:$H$752,D35,'3_stopień'!$P$9:$P$752,"GCKZ Głogów")</f>
        <v>0</v>
      </c>
      <c r="J35" s="237">
        <f>SUMIFS('3_stopień'!$K$9:$K$752,'3_stopień'!$H$9:$H$752,D35,'3_stopień'!$P$9:$P$752,"GCKZ Głogów")</f>
        <v>0</v>
      </c>
      <c r="K35" s="16">
        <f>SUMIFS('3_stopień'!$J$9:$J$752,'3_stopień'!$H$9:$H$752,D35,'3_stopień'!$P$9:$P$752,"TOYOTA")</f>
        <v>8</v>
      </c>
      <c r="L35" s="237">
        <f>SUMIFS('3_stopień'!$K$9:$K$752,'3_stopień'!$H$9:$H$752,D35,'3_stopień'!$P$9:$P$752,"TOYOTA")</f>
        <v>0</v>
      </c>
      <c r="M35" s="16">
        <f>SUMIFS('3_stopień'!$J$9:$J$752,'3_stopień'!$H$9:$H$752,D35,'3_stopień'!$P$9:$P$752,"JCKZ Jelenia Góra")</f>
        <v>0</v>
      </c>
      <c r="N35" s="237">
        <f>SUMIFS('3_stopień'!$K$9:$K$752,'3_stopień'!$H$9:$H$752,D35,'3_stopień'!$P$9:$P$752,"JCKZ Jelenia Góra")</f>
        <v>0</v>
      </c>
      <c r="O35" s="16">
        <f>SUMIFS('3_stopień'!$J$9:$J$752,'3_stopień'!$H$9:$H$752,D35,'3_stopień'!$P$9:$P$752,"CKZ Kłodzko")</f>
        <v>0</v>
      </c>
      <c r="P35" s="237">
        <f>SUMIFS('3_stopień'!$K$9:$K$752,'3_stopień'!$H$9:$H$752,D35,'3_stopień'!$P$9:$P$752,"CKZ Kłodzko")</f>
        <v>0</v>
      </c>
      <c r="Q35" s="16">
        <f>SUMIFS('3_stopień'!$J$9:$J$752,'3_stopień'!$H$9:$H$752,D35,'3_stopień'!$P$9:$P$752,"CKZ Legnica")</f>
        <v>0</v>
      </c>
      <c r="R35" s="237">
        <f>SUMIFS('3_stopień'!$K$9:$K$752,'3_stopień'!$H$9:$H$752,D35,'3_stopień'!$P$9:$P$752,"CKZ Legnica")</f>
        <v>0</v>
      </c>
      <c r="S35" s="16">
        <f>SUMIFS('3_stopień'!$J$9:$J$752,'3_stopień'!$H$9:$H$752,D35,'3_stopień'!$P$9:$P$752,"CKZ Oleśnica")</f>
        <v>0</v>
      </c>
      <c r="T35" s="237">
        <f>SUMIFS('3_stopień'!$K$9:$K$752,'3_stopień'!$H$9:$H$752,D35,'3_stopień'!$P$9:$P$752,"CKZ Oleśnica")</f>
        <v>0</v>
      </c>
      <c r="U35" s="16">
        <f>SUMIFS('3_stopień'!$J$9:$J$752,'3_stopień'!$H$9:$H$752,D35,'3_stopień'!$P$9:$P$752,"CKZ Świdnica")</f>
        <v>0</v>
      </c>
      <c r="V35" s="237">
        <f>SUMIFS('3_stopień'!$K$9:$K$752,'3_stopień'!$H$9:$H$752,D35,'3_stopień'!$P$9:$P$752,"CKZ Świdnica")</f>
        <v>0</v>
      </c>
      <c r="W35" s="16">
        <f>SUMIFS('3_stopień'!$J$9:$J$752,'3_stopień'!$H$9:$H$752,D35,'3_stopień'!$P$9:$P$752,"CKZ Wołów")</f>
        <v>0</v>
      </c>
      <c r="X35" s="237">
        <f>SUMIFS('3_stopień'!$K$9:$K$752,'3_stopień'!$H$9:$H$752,D35,'3_stopień'!$P$9:$P$752,"CKZ Wołów")</f>
        <v>0</v>
      </c>
      <c r="Y35" s="16">
        <f>SUMIFS('3_stopień'!$J$9:$J$752,'3_stopień'!$H$9:$H$752,D35,'3_stopień'!$P$9:$P$752,"CKZ Ziębice")</f>
        <v>0</v>
      </c>
      <c r="Z35" s="237">
        <f>SUMIFS('3_stopień'!$K$9:$K$752,'3_stopień'!$H$9:$H$752,D35,'3_stopień'!$P$9:$P$752,"CKZ Ziębice")</f>
        <v>0</v>
      </c>
      <c r="AA35" s="16">
        <f>SUMIFS('3_stopień'!$J$9:$J$752,'3_stopień'!$H$9:$H$752,D35,'3_stopień'!$P$9:$P$752,"CKZ Dobrodzień")</f>
        <v>0</v>
      </c>
      <c r="AB35" s="237">
        <f>SUMIFS('3_stopień'!$K$9:$K$752,'3_stopień'!$H$9:$H$752,D35,'3_stopień'!$P$9:$P$752,"CKZ Dobrodzień")</f>
        <v>0</v>
      </c>
      <c r="AC35" s="16">
        <f>SUMIFS('3_stopień'!$J$9:$J$752,'3_stopień'!$H$9:$H$752,D35,'3_stopień'!$P$9:$P$752,"CKZ Głubczyce")</f>
        <v>0</v>
      </c>
      <c r="AD35" s="237">
        <f>SUMIFS('3_stopień'!$K$9:$K$752,'3_stopień'!$H$9:$H$752,D35,'3_stopień'!$P$9:$P$752,"CKZ Głubczyce")</f>
        <v>0</v>
      </c>
      <c r="AE35" s="16">
        <f>SUMIFS('3_stopień'!$J$9:$J$752,'3_stopień'!$H$9:$H$752,D35,'3_stopień'!$P$9:$P$752,"CKZ Kędzierzyn Koźle")</f>
        <v>0</v>
      </c>
      <c r="AF35" s="237">
        <f>SUMIFS('3_stopień'!$K$9:$K$752,'3_stopień'!$H$9:$H$752,D35,'3_stopień'!$P$9:$P$752,"CKZ Kędzierzyn Koźle")</f>
        <v>0</v>
      </c>
      <c r="AG35" s="16">
        <f>SUMIFS('3_stopień'!$J$9:$J$752,'3_stopień'!$H$9:$H$752,D35,'3_stopień'!$P$9:$P$752,"ZSET Rakowice")</f>
        <v>0</v>
      </c>
      <c r="AH35" s="237">
        <f>SUMIFS('3_stopień'!$K$9:$K$752,'3_stopień'!$H$9:$H$752,D35,'3_stopień'!$P$9:$P$752,"ZSET Rakowice")</f>
        <v>0</v>
      </c>
      <c r="AI35" s="16">
        <f>SUMIFS('3_stopień'!$J$9:$J$752,'3_stopień'!$H$9:$H$752,D35,'3_stopień'!$P$9:$P$752,"CKZ Krotoszyn")</f>
        <v>0</v>
      </c>
      <c r="AJ35" s="237">
        <f>SUMIFS('3_stopień'!$K$9:$K$752,'3_stopień'!$H$9:$H$752,D35,'3_stopień'!$P$9:$P$752,"CKZ Krotoszyn")</f>
        <v>0</v>
      </c>
      <c r="AK35" s="16">
        <f>SUMIFS('3_stopień'!$J$9:$J$752,'3_stopień'!$H$9:$H$752,D35,'3_stopień'!$P$9:$P$752,"CKZ Olkusz")</f>
        <v>0</v>
      </c>
      <c r="AL35" s="237">
        <f>SUMIFS('3_stopień'!$K$9:$K$752,'3_stopień'!$H$9:$H$752,D35,'3_stopień'!$P$9:$P$752,"CKZ Olkusz")</f>
        <v>0</v>
      </c>
      <c r="AM35" s="16">
        <f>SUMIFS('3_stopień'!$J$9:$J$752,'3_stopień'!$H$9:$H$752,D35,'3_stopień'!$P$9:$P$752,"CKZ Wschowa")</f>
        <v>3</v>
      </c>
      <c r="AN35" s="225">
        <f>SUMIFS('3_stopień'!$K$9:$K$752,'3_stopień'!$H$9:$H$752,D35,'3_stopień'!$P$9:$P$752,"CKZ Wschowa")</f>
        <v>0</v>
      </c>
      <c r="AO35" s="16">
        <f>SUMIFS('3_stopień'!$J$9:$J$752,'3_stopień'!$H$9:$H$752,D35,'3_stopień'!$P$9:$P$752,"CKZ Zielona Góra")</f>
        <v>0</v>
      </c>
      <c r="AP35" s="206">
        <f>SUMIFS('3_stopień'!$K$9:$K$752,'3_stopień'!$H$9:$H$752,D35,'3_stopień'!$P$9:$P$752,"CKZ Zielona Góra")</f>
        <v>0</v>
      </c>
      <c r="AQ35" s="16">
        <f>SUMIFS('3_stopień'!$J$9:$J$752,'3_stopień'!$H$9:$H$752,D35,'3_stopień'!$P$9:$P$752,"Rzemieślnicza Wałbrzych")</f>
        <v>0</v>
      </c>
      <c r="AR35" s="237">
        <f>SUMIFS('3_stopień'!$K$9:$K$752,'3_stopień'!$H$9:$H$752,D35,'3_stopień'!$P$9:$P$752,"Rzemieślnicza Wałbrzych")</f>
        <v>0</v>
      </c>
      <c r="AS35" s="16">
        <f>SUMIFS('3_stopień'!$J$9:$J$752,'3_stopień'!$H$9:$H$752,D35,'3_stopień'!$P$9:$P$752,"CKZ Mosina")</f>
        <v>0</v>
      </c>
      <c r="AT35" s="237">
        <f>SUMIFS('3_stopień'!$K$9:$K$752,'3_stopień'!$H$9:$H$752,D35,'3_stopień'!$P$9:$P$752,"CKZ Mosina")</f>
        <v>0</v>
      </c>
      <c r="AU35" s="16">
        <f>SUMIFS('3_stopień'!$J$9:$J$752,'3_stopień'!$H$9:$H$752,D35,'3_stopień'!$P$9:$P$752,"Akademia Rzemiosła")</f>
        <v>0</v>
      </c>
      <c r="AV35" s="237">
        <f>SUMIFS('3_stopień'!$K$9:$K$752,'3_stopień'!$H$9:$H$752,D35,'3_stopień'!$P$9:$P$752,"Akademia Rzemiosła")</f>
        <v>0</v>
      </c>
      <c r="AW35" s="16">
        <f>SUMIFS('3_stopień'!$J$9:$J$752,'3_stopień'!$H$9:$H$752,D35,'3_stopień'!$P$9:$P$752,"CKZ Opole")</f>
        <v>0</v>
      </c>
      <c r="AX35" s="237">
        <f>SUMIFS('3_stopień'!$K$9:$K$752,'3_stopień'!$H$9:$H$752,D35,'3_stopień'!$P$9:$P$752,"CKZ Opole")</f>
        <v>0</v>
      </c>
      <c r="AY35" s="16">
        <f>SUMIFS('3_stopień'!$J$9:$J$752,'3_stopień'!$H$9:$H$752,D35,'3_stopień'!$P$9:$P$752,"CKZ Wrocław")</f>
        <v>0</v>
      </c>
      <c r="AZ35" s="237">
        <f>SUMIFS('3_stopień'!$K$9:$K$752,'3_stopień'!$H$9:$H$752,D35,'3_stopień'!$P$9:$P$752,"CKZ Wrocław")</f>
        <v>0</v>
      </c>
      <c r="BA35" s="16">
        <f>SUMIFS('3_stopień'!$J$9:$J$752,'3_stopień'!$H$9:$H$752,D35,'3_stopień'!$P$9:$P$752,"Brzeg Dolny")</f>
        <v>0</v>
      </c>
      <c r="BB35" s="237">
        <f>SUMIFS('3_stopień'!$K$9:$K$752,'3_stopień'!$H$9:$H$752,D35,'3_stopień'!$P$9:$P$752,"Brzeg Dolny")</f>
        <v>0</v>
      </c>
      <c r="BC35" s="16">
        <f>SUMIFS('3_stopień'!$J$9:$J$752,'3_stopień'!$H$9:$H$752,D35,'3_stopień'!$P$9:$P$752,"CKZ Dębica")</f>
        <v>0</v>
      </c>
      <c r="BD35" s="237">
        <f>SUMIFS('3_stopień'!$K$9:$K$752,'3_stopień'!$H$9:$H$752,D35,'3_stopień'!$P$9:$P$752,"CKZ Dębica")</f>
        <v>0</v>
      </c>
      <c r="BE35" s="16">
        <f>SUMIFS('3_stopień'!$J$9:$J$752,'3_stopień'!$H$9:$H$752,D35,'3_stopień'!$P$9:$P$752,"CKZ Gliwice")</f>
        <v>0</v>
      </c>
      <c r="BF35" s="237">
        <f>SUMIFS('3_stopień'!$K$9:$K$752,'3_stopień'!$H$9:$H$752,D35,'3_stopień'!$P$9:$P$752,"CKZ Gliwice")</f>
        <v>0</v>
      </c>
      <c r="BG35" s="16">
        <f>SUMIFS('3_stopień'!$J$9:$J$752,'3_stopień'!$H$9:$H$752,D35,'3_stopień'!$P$9:$P$752,"CKZ Gniezno")</f>
        <v>0</v>
      </c>
      <c r="BH35" s="237">
        <f>SUMIFS('3_stopień'!$K$9:$K$752,'3_stopień'!$H$9:$H$752,D35,'3_stopień'!$P$9:$P$752,"CKZ Gniezno")</f>
        <v>0</v>
      </c>
      <c r="BI35" s="157">
        <f>SUMIFS('3_stopień'!$J$9:$J$752,'3_stopień'!$H$9:$H$752,D35,'3_stopień'!$P$9:$P$752,"konsultacje szkoła")</f>
        <v>0</v>
      </c>
      <c r="BJ35" s="361">
        <f t="shared" si="0"/>
        <v>11</v>
      </c>
      <c r="BK35" s="216">
        <f t="shared" si="1"/>
        <v>0</v>
      </c>
    </row>
    <row r="36" spans="2:63" hidden="1">
      <c r="B36" s="17" t="s">
        <v>99</v>
      </c>
      <c r="C36" s="18">
        <v>514101</v>
      </c>
      <c r="D36" s="228" t="s">
        <v>68</v>
      </c>
      <c r="E36" s="17" t="s">
        <v>600</v>
      </c>
      <c r="F36" s="157">
        <f>SUMIF('3_stopień'!H$9:H$752,"FRK.01.",'3_stopień'!J$9:J$752)</f>
        <v>373</v>
      </c>
      <c r="G36" s="16">
        <f>SUMIFS('3_stopień'!$J$9:$J$752,'3_stopień'!$H$9:$H$752,D36,'3_stopień'!$P$9:$P$752,"CKZ Bielawa")</f>
        <v>27</v>
      </c>
      <c r="H36" s="16">
        <f>SUMIFS('3_stopień'!$K$9:$K$752,'3_stopień'!$H$9:$H$752,D36,'3_stopień'!$P$9:$P$752,"CKZ Bielawa")</f>
        <v>17</v>
      </c>
      <c r="I36" s="16">
        <f>SUMIFS('3_stopień'!$J$9:$J$752,'3_stopień'!$H$9:$H$752,D36,'3_stopień'!$P$9:$P$752,"GCKZ Głogów")</f>
        <v>0</v>
      </c>
      <c r="J36" s="237">
        <f>SUMIFS('3_stopień'!$K$9:$K$752,'3_stopień'!$H$9:$H$752,D36,'3_stopień'!$P$9:$P$752,"GCKZ Głogów")</f>
        <v>0</v>
      </c>
      <c r="K36" s="16">
        <f>SUMIFS('3_stopień'!$J$9:$J$752,'3_stopień'!$H$9:$H$752,D36,'3_stopień'!$P$9:$P$752,"TOYOTA")</f>
        <v>0</v>
      </c>
      <c r="L36" s="237">
        <f>SUMIFS('3_stopień'!$K$9:$K$752,'3_stopień'!$H$9:$H$752,D36,'3_stopień'!$P$9:$P$752,"TOYOTA")</f>
        <v>0</v>
      </c>
      <c r="M36" s="16">
        <f>SUMIFS('3_stopień'!$J$9:$J$752,'3_stopień'!$H$9:$H$752,D36,'3_stopień'!$P$9:$P$752,"JCKZ Jelenia Góra")</f>
        <v>0</v>
      </c>
      <c r="N36" s="237">
        <f>SUMIFS('3_stopień'!$K$9:$K$752,'3_stopień'!$H$9:$H$752,D36,'3_stopień'!$P$9:$P$752,"JCKZ Jelenia Góra")</f>
        <v>0</v>
      </c>
      <c r="O36" s="16">
        <f>SUMIFS('3_stopień'!$J$9:$J$752,'3_stopień'!$H$9:$H$752,D36,'3_stopień'!$P$9:$P$752,"CKZ Kłodzko")</f>
        <v>24</v>
      </c>
      <c r="P36" s="237">
        <f>SUMIFS('3_stopień'!$K$9:$K$752,'3_stopień'!$H$9:$H$752,D36,'3_stopień'!$P$9:$P$752,"CKZ Kłodzko")</f>
        <v>22</v>
      </c>
      <c r="Q36" s="16">
        <f>SUMIFS('3_stopień'!$J$9:$J$752,'3_stopień'!$H$9:$H$752,D36,'3_stopień'!$P$9:$P$752,"CKZ Legnica")</f>
        <v>135</v>
      </c>
      <c r="R36" s="237">
        <f>SUMIFS('3_stopień'!$K$9:$K$752,'3_stopień'!$H$9:$H$752,D36,'3_stopień'!$P$9:$P$752,"CKZ Legnica")</f>
        <v>122</v>
      </c>
      <c r="S36" s="16">
        <f>SUMIFS('3_stopień'!$J$9:$J$752,'3_stopień'!$H$9:$H$752,D36,'3_stopień'!$P$9:$P$752,"CKZ Oleśnica")</f>
        <v>80</v>
      </c>
      <c r="T36" s="237">
        <f>SUMIFS('3_stopień'!$K$9:$K$752,'3_stopień'!$H$9:$H$752,D36,'3_stopień'!$P$9:$P$752,"CKZ Oleśnica")</f>
        <v>71</v>
      </c>
      <c r="U36" s="16">
        <f>SUMIFS('3_stopień'!$J$9:$J$752,'3_stopień'!$H$9:$H$752,D36,'3_stopień'!$P$9:$P$752,"CKZ Świdnica")</f>
        <v>54</v>
      </c>
      <c r="V36" s="237">
        <f>SUMIFS('3_stopień'!$K$9:$K$752,'3_stopień'!$H$9:$H$752,D36,'3_stopień'!$P$9:$P$752,"CKZ Świdnica")</f>
        <v>51</v>
      </c>
      <c r="W36" s="16">
        <f>SUMIFS('3_stopień'!$J$9:$J$752,'3_stopień'!$H$9:$H$752,D36,'3_stopień'!$P$9:$P$752,"CKZ Wołów")</f>
        <v>0</v>
      </c>
      <c r="X36" s="237">
        <f>SUMIFS('3_stopień'!$K$9:$K$752,'3_stopień'!$H$9:$H$752,D36,'3_stopień'!$P$9:$P$752,"CKZ Wołów")</f>
        <v>0</v>
      </c>
      <c r="Y36" s="16">
        <f>SUMIFS('3_stopień'!$J$9:$J$752,'3_stopień'!$H$9:$H$752,D36,'3_stopień'!$P$9:$P$752,"CKZ Ziębice")</f>
        <v>25</v>
      </c>
      <c r="Z36" s="237">
        <f>SUMIFS('3_stopień'!$K$9:$K$752,'3_stopień'!$H$9:$H$752,D36,'3_stopień'!$P$9:$P$752,"CKZ Ziębice")</f>
        <v>22</v>
      </c>
      <c r="AA36" s="16">
        <f>SUMIFS('3_stopień'!$J$9:$J$752,'3_stopień'!$H$9:$H$752,D36,'3_stopień'!$P$9:$P$752,"CKZ Dobrodzień")</f>
        <v>0</v>
      </c>
      <c r="AB36" s="237">
        <f>SUMIFS('3_stopień'!$K$9:$K$752,'3_stopień'!$H$9:$H$752,D36,'3_stopień'!$P$9:$P$752,"CKZ Dobrodzień")</f>
        <v>0</v>
      </c>
      <c r="AC36" s="16">
        <f>SUMIFS('3_stopień'!$J$9:$J$752,'3_stopień'!$H$9:$H$752,D36,'3_stopień'!$P$9:$P$752,"CKZ Głubczyce")</f>
        <v>0</v>
      </c>
      <c r="AD36" s="237">
        <f>SUMIFS('3_stopień'!$K$9:$K$752,'3_stopień'!$H$9:$H$752,D36,'3_stopień'!$P$9:$P$752,"CKZ Głubczyce")</f>
        <v>0</v>
      </c>
      <c r="AE36" s="16">
        <f>SUMIFS('3_stopień'!$J$9:$J$752,'3_stopień'!$H$9:$H$752,D36,'3_stopień'!$P$9:$P$752,"CKZ Kędzierzyn Koźle")</f>
        <v>0</v>
      </c>
      <c r="AF36" s="237">
        <f>SUMIFS('3_stopień'!$K$9:$K$752,'3_stopień'!$H$9:$H$752,D36,'3_stopień'!$P$9:$P$752,"CKZ Kędzierzyn Koźle")</f>
        <v>0</v>
      </c>
      <c r="AG36" s="16">
        <f>SUMIFS('3_stopień'!$J$9:$J$752,'3_stopień'!$H$9:$H$752,D36,'3_stopień'!$P$9:$P$752,"ZSET Rakowice")</f>
        <v>0</v>
      </c>
      <c r="AH36" s="237">
        <f>SUMIFS('3_stopień'!$K$9:$K$752,'3_stopień'!$H$9:$H$752,D36,'3_stopień'!$P$9:$P$752,"ZSET Rakowice")</f>
        <v>0</v>
      </c>
      <c r="AI36" s="16">
        <f>SUMIFS('3_stopień'!$J$9:$J$752,'3_stopień'!$H$9:$H$752,D36,'3_stopień'!$P$9:$P$752,"CKZ Krotoszyn")</f>
        <v>7</v>
      </c>
      <c r="AJ36" s="237">
        <f>SUMIFS('3_stopień'!$K$9:$K$752,'3_stopień'!$H$9:$H$752,D36,'3_stopień'!$P$9:$P$752,"CKZ Krotoszyn")</f>
        <v>7</v>
      </c>
      <c r="AK36" s="16">
        <f>SUMIFS('3_stopień'!$J$9:$J$752,'3_stopień'!$H$9:$H$752,D36,'3_stopień'!$P$9:$P$752,"CKZ Olkusz")</f>
        <v>0</v>
      </c>
      <c r="AL36" s="237">
        <f>SUMIFS('3_stopień'!$K$9:$K$752,'3_stopień'!$H$9:$H$752,D36,'3_stopień'!$P$9:$P$752,"CKZ Olkusz")</f>
        <v>0</v>
      </c>
      <c r="AM36" s="16">
        <f>SUMIFS('3_stopień'!$J$9:$J$752,'3_stopień'!$H$9:$H$752,D36,'3_stopień'!$P$9:$P$752,"CKZ Wschowa")</f>
        <v>20</v>
      </c>
      <c r="AN36" s="225">
        <f>SUMIFS('3_stopień'!$K$9:$K$752,'3_stopień'!$H$9:$H$752,D36,'3_stopień'!$P$9:$P$752,"CKZ Wschowa")</f>
        <v>19</v>
      </c>
      <c r="AO36" s="16">
        <f>SUMIFS('3_stopień'!$J$9:$J$752,'3_stopień'!$H$9:$H$752,D36,'3_stopień'!$P$9:$P$752,"CKZ Zielona Góra")</f>
        <v>0</v>
      </c>
      <c r="AP36" s="206">
        <f>SUMIFS('3_stopień'!$K$9:$K$752,'3_stopień'!$H$9:$H$752,D36,'3_stopień'!$P$9:$P$752,"CKZ Zielona Góra")</f>
        <v>0</v>
      </c>
      <c r="AQ36" s="16">
        <f>SUMIFS('3_stopień'!$J$9:$J$752,'3_stopień'!$H$9:$H$752,D36,'3_stopień'!$P$9:$P$752,"Rzemieślnicza Wałbrzych")</f>
        <v>0</v>
      </c>
      <c r="AR36" s="237">
        <f>SUMIFS('3_stopień'!$K$9:$K$752,'3_stopień'!$H$9:$H$752,D36,'3_stopień'!$P$9:$P$752,"Rzemieślnicza Wałbrzych")</f>
        <v>0</v>
      </c>
      <c r="AS36" s="16">
        <f>SUMIFS('3_stopień'!$J$9:$J$752,'3_stopień'!$H$9:$H$752,D36,'3_stopień'!$P$9:$P$752,"CKZ Mosina")</f>
        <v>0</v>
      </c>
      <c r="AT36" s="237">
        <f>SUMIFS('3_stopień'!$K$9:$K$752,'3_stopień'!$H$9:$H$752,D36,'3_stopień'!$P$9:$P$752,"CKZ Mosina")</f>
        <v>0</v>
      </c>
      <c r="AU36" s="16">
        <f>SUMIFS('3_stopień'!$J$9:$J$752,'3_stopień'!$H$9:$H$752,D36,'3_stopień'!$P$9:$P$752,"Akademia Rzemiosła")</f>
        <v>0</v>
      </c>
      <c r="AV36" s="237">
        <f>SUMIFS('3_stopień'!$K$9:$K$752,'3_stopień'!$H$9:$H$752,D36,'3_stopień'!$P$9:$P$752,"Akademia Rzemiosła")</f>
        <v>0</v>
      </c>
      <c r="AW36" s="16">
        <f>SUMIFS('3_stopień'!$J$9:$J$752,'3_stopień'!$H$9:$H$752,D36,'3_stopień'!$P$9:$P$752,"CKZ Opole")</f>
        <v>1</v>
      </c>
      <c r="AX36" s="237">
        <f>SUMIFS('3_stopień'!$K$9:$K$752,'3_stopień'!$H$9:$H$752,D36,'3_stopień'!$P$9:$P$752,"CKZ Opole")</f>
        <v>1</v>
      </c>
      <c r="AY36" s="16">
        <f>SUMIFS('3_stopień'!$J$9:$J$752,'3_stopień'!$H$9:$H$752,D36,'3_stopień'!$P$9:$P$752,"CKZ Wrocław")</f>
        <v>0</v>
      </c>
      <c r="AZ36" s="237">
        <f>SUMIFS('3_stopień'!$K$9:$K$752,'3_stopień'!$H$9:$H$752,D36,'3_stopień'!$P$9:$P$752,"CKZ Wrocław")</f>
        <v>0</v>
      </c>
      <c r="BA36" s="16">
        <f>SUMIFS('3_stopień'!$J$9:$J$752,'3_stopień'!$H$9:$H$752,D36,'3_stopień'!$P$9:$P$752,"Brzeg Dolny")</f>
        <v>0</v>
      </c>
      <c r="BB36" s="237">
        <f>SUMIFS('3_stopień'!$K$9:$K$752,'3_stopień'!$H$9:$H$752,D36,'3_stopień'!$P$9:$P$752,"Brzeg Dolny")</f>
        <v>0</v>
      </c>
      <c r="BC36" s="16">
        <f>SUMIFS('3_stopień'!$J$9:$J$752,'3_stopień'!$H$9:$H$752,D36,'3_stopień'!$P$9:$P$752,"CKZ Dębica")</f>
        <v>0</v>
      </c>
      <c r="BD36" s="237">
        <f>SUMIFS('3_stopień'!$K$9:$K$752,'3_stopień'!$H$9:$H$752,D36,'3_stopień'!$P$9:$P$752,"CKZ Dębica")</f>
        <v>0</v>
      </c>
      <c r="BE36" s="16">
        <f>SUMIFS('3_stopień'!$J$9:$J$752,'3_stopień'!$H$9:$H$752,D36,'3_stopień'!$P$9:$P$752,"CKZ Gliwice")</f>
        <v>0</v>
      </c>
      <c r="BF36" s="237">
        <f>SUMIFS('3_stopień'!$K$9:$K$752,'3_stopień'!$H$9:$H$752,D36,'3_stopień'!$P$9:$P$752,"CKZ Gliwice")</f>
        <v>0</v>
      </c>
      <c r="BG36" s="16">
        <f>SUMIFS('3_stopień'!$J$9:$J$752,'3_stopień'!$H$9:$H$752,D36,'3_stopień'!$P$9:$P$752,"CKZ Gniezno")</f>
        <v>0</v>
      </c>
      <c r="BH36" s="237">
        <f>SUMIFS('3_stopień'!$K$9:$K$752,'3_stopień'!$H$9:$H$752,D36,'3_stopień'!$P$9:$P$752,"CKZ Gniezno")</f>
        <v>0</v>
      </c>
      <c r="BI36" s="157">
        <f>SUMIFS('3_stopień'!$J$9:$J$752,'3_stopień'!$H$9:$H$752,D36,'3_stopień'!$P$9:$P$752,"konsultacje szkoła")</f>
        <v>0</v>
      </c>
      <c r="BJ36" s="361">
        <f t="shared" si="0"/>
        <v>373</v>
      </c>
      <c r="BK36" s="216">
        <f t="shared" si="1"/>
        <v>332</v>
      </c>
    </row>
    <row r="37" spans="2:63" hidden="1">
      <c r="B37" s="17" t="s">
        <v>503</v>
      </c>
      <c r="C37" s="18">
        <v>932920</v>
      </c>
      <c r="D37" s="18" t="s">
        <v>1011</v>
      </c>
      <c r="E37" s="17" t="s">
        <v>601</v>
      </c>
      <c r="F37" s="157">
        <f>SUMIF('3_stopień'!H$9:H$752,"FRK.02.",'3_stopień'!J$9:J$752)</f>
        <v>0</v>
      </c>
      <c r="G37" s="16">
        <f>SUMIFS('3_stopień'!$J$9:$J$752,'3_stopień'!$H$9:$H$752,D37,'3_stopień'!$P$9:$P$752,"CKZ Bielawa")</f>
        <v>0</v>
      </c>
      <c r="H37" s="16">
        <f>SUMIFS('3_stopień'!$K$9:$K$752,'3_stopień'!$H$9:$H$752,D37,'3_stopień'!$P$9:$P$752,"CKZ Bielawa")</f>
        <v>0</v>
      </c>
      <c r="I37" s="16">
        <f>SUMIFS('3_stopień'!$J$9:$J$752,'3_stopień'!$H$9:$H$752,D37,'3_stopień'!$P$9:$P$752,"GCKZ Głogów")</f>
        <v>0</v>
      </c>
      <c r="J37" s="237">
        <f>SUMIFS('3_stopień'!$K$9:$K$752,'3_stopień'!$H$9:$H$752,D37,'3_stopień'!$P$9:$P$752,"GCKZ Głogów")</f>
        <v>0</v>
      </c>
      <c r="K37" s="16">
        <f>SUMIFS('3_stopień'!$J$9:$J$752,'3_stopień'!$H$9:$H$752,D37,'3_stopień'!$P$9:$P$752,"TOYOTA")</f>
        <v>0</v>
      </c>
      <c r="L37" s="237">
        <f>SUMIFS('3_stopień'!$K$9:$K$752,'3_stopień'!$H$9:$H$752,D37,'3_stopień'!$P$9:$P$752,"TOYOTA")</f>
        <v>0</v>
      </c>
      <c r="M37" s="16">
        <f>SUMIFS('3_stopień'!$J$9:$J$752,'3_stopień'!$H$9:$H$752,D37,'3_stopień'!$P$9:$P$752,"JCKZ Jelenia Góra")</f>
        <v>0</v>
      </c>
      <c r="N37" s="237">
        <f>SUMIFS('3_stopień'!$K$9:$K$752,'3_stopień'!$H$9:$H$752,D37,'3_stopień'!$P$9:$P$752,"JCKZ Jelenia Góra")</f>
        <v>0</v>
      </c>
      <c r="O37" s="16">
        <f>SUMIFS('3_stopień'!$J$9:$J$752,'3_stopień'!$H$9:$H$752,D37,'3_stopień'!$P$9:$P$752,"CKZ Kłodzko")</f>
        <v>0</v>
      </c>
      <c r="P37" s="237">
        <f>SUMIFS('3_stopień'!$K$9:$K$752,'3_stopień'!$H$9:$H$752,D37,'3_stopień'!$P$9:$P$752,"CKZ Kłodzko")</f>
        <v>0</v>
      </c>
      <c r="Q37" s="16">
        <f>SUMIFS('3_stopień'!$J$9:$J$752,'3_stopień'!$H$9:$H$752,D37,'3_stopień'!$P$9:$P$752,"CKZ Legnica")</f>
        <v>0</v>
      </c>
      <c r="R37" s="237">
        <f>SUMIFS('3_stopień'!$K$9:$K$752,'3_stopień'!$H$9:$H$752,D37,'3_stopień'!$P$9:$P$752,"CKZ Legnica")</f>
        <v>0</v>
      </c>
      <c r="S37" s="16">
        <f>SUMIFS('3_stopień'!$J$9:$J$752,'3_stopień'!$H$9:$H$752,D37,'3_stopień'!$P$9:$P$752,"CKZ Oleśnica")</f>
        <v>0</v>
      </c>
      <c r="T37" s="237">
        <f>SUMIFS('3_stopień'!$K$9:$K$752,'3_stopień'!$H$9:$H$752,D37,'3_stopień'!$P$9:$P$752,"CKZ Oleśnica")</f>
        <v>0</v>
      </c>
      <c r="U37" s="16">
        <f>SUMIFS('3_stopień'!$J$9:$J$752,'3_stopień'!$H$9:$H$752,D37,'3_stopień'!$P$9:$P$752,"CKZ Świdnica")</f>
        <v>0</v>
      </c>
      <c r="V37" s="237">
        <f>SUMIFS('3_stopień'!$K$9:$K$752,'3_stopień'!$H$9:$H$752,D37,'3_stopień'!$P$9:$P$752,"CKZ Świdnica")</f>
        <v>0</v>
      </c>
      <c r="W37" s="16">
        <f>SUMIFS('3_stopień'!$J$9:$J$752,'3_stopień'!$H$9:$H$752,D37,'3_stopień'!$P$9:$P$752,"CKZ Wołów")</f>
        <v>0</v>
      </c>
      <c r="X37" s="237">
        <f>SUMIFS('3_stopień'!$K$9:$K$752,'3_stopień'!$H$9:$H$752,D37,'3_stopień'!$P$9:$P$752,"CKZ Wołów")</f>
        <v>0</v>
      </c>
      <c r="Y37" s="16">
        <f>SUMIFS('3_stopień'!$J$9:$J$752,'3_stopień'!$H$9:$H$752,D37,'3_stopień'!$P$9:$P$752,"CKZ Ziębice")</f>
        <v>0</v>
      </c>
      <c r="Z37" s="237">
        <f>SUMIFS('3_stopień'!$K$9:$K$752,'3_stopień'!$H$9:$H$752,D37,'3_stopień'!$P$9:$P$752,"CKZ Ziębice")</f>
        <v>0</v>
      </c>
      <c r="AA37" s="16">
        <f>SUMIFS('3_stopień'!$J$9:$J$752,'3_stopień'!$H$9:$H$752,D37,'3_stopień'!$P$9:$P$752,"CKZ Dobrodzień")</f>
        <v>0</v>
      </c>
      <c r="AB37" s="237">
        <f>SUMIFS('3_stopień'!$K$9:$K$752,'3_stopień'!$H$9:$H$752,D37,'3_stopień'!$P$9:$P$752,"CKZ Dobrodzień")</f>
        <v>0</v>
      </c>
      <c r="AC37" s="16">
        <f>SUMIFS('3_stopień'!$J$9:$J$752,'3_stopień'!$H$9:$H$752,D37,'3_stopień'!$P$9:$P$752,"CKZ Głubczyce")</f>
        <v>0</v>
      </c>
      <c r="AD37" s="237">
        <f>SUMIFS('3_stopień'!$K$9:$K$752,'3_stopień'!$H$9:$H$752,D37,'3_stopień'!$P$9:$P$752,"CKZ Głubczyce")</f>
        <v>0</v>
      </c>
      <c r="AE37" s="16">
        <f>SUMIFS('3_stopień'!$J$9:$J$752,'3_stopień'!$H$9:$H$752,D37,'3_stopień'!$P$9:$P$752,"CKZ Kędzierzyn Koźle")</f>
        <v>0</v>
      </c>
      <c r="AF37" s="237">
        <f>SUMIFS('3_stopień'!$K$9:$K$752,'3_stopień'!$H$9:$H$752,D37,'3_stopień'!$P$9:$P$752,"CKZ Kędzierzyn Koźle")</f>
        <v>0</v>
      </c>
      <c r="AG37" s="16">
        <f>SUMIFS('3_stopień'!$J$9:$J$752,'3_stopień'!$H$9:$H$752,D37,'3_stopień'!$P$9:$P$752,"ZSET Rakowice")</f>
        <v>0</v>
      </c>
      <c r="AH37" s="237">
        <f>SUMIFS('3_stopień'!$K$9:$K$752,'3_stopień'!$H$9:$H$752,D37,'3_stopień'!$P$9:$P$752,"ZSET Rakowice")</f>
        <v>0</v>
      </c>
      <c r="AI37" s="16">
        <f>SUMIFS('3_stopień'!$J$9:$J$752,'3_stopień'!$H$9:$H$752,D37,'3_stopień'!$P$9:$P$752,"CKZ Krotoszyn")</f>
        <v>0</v>
      </c>
      <c r="AJ37" s="237">
        <f>SUMIFS('3_stopień'!$K$9:$K$752,'3_stopień'!$H$9:$H$752,D37,'3_stopień'!$P$9:$P$752,"CKZ Krotoszyn")</f>
        <v>0</v>
      </c>
      <c r="AK37" s="16">
        <f>SUMIFS('3_stopień'!$J$9:$J$752,'3_stopień'!$H$9:$H$752,D37,'3_stopień'!$P$9:$P$752,"CKZ Olkusz")</f>
        <v>0</v>
      </c>
      <c r="AL37" s="237">
        <f>SUMIFS('3_stopień'!$K$9:$K$752,'3_stopień'!$H$9:$H$752,D37,'3_stopień'!$P$9:$P$752,"CKZ Olkusz")</f>
        <v>0</v>
      </c>
      <c r="AM37" s="16">
        <f>SUMIFS('3_stopień'!$J$9:$J$752,'3_stopień'!$H$9:$H$752,D37,'3_stopień'!$P$9:$P$752,"CKZ Wschowa")</f>
        <v>0</v>
      </c>
      <c r="AN37" s="225">
        <f>SUMIFS('3_stopień'!$K$9:$K$752,'3_stopień'!$H$9:$H$752,D37,'3_stopień'!$P$9:$P$752,"CKZ Wschowa")</f>
        <v>0</v>
      </c>
      <c r="AO37" s="16">
        <f>SUMIFS('3_stopień'!$J$9:$J$752,'3_stopień'!$H$9:$H$752,D37,'3_stopień'!$P$9:$P$752,"CKZ Zielona Góra")</f>
        <v>0</v>
      </c>
      <c r="AP37" s="206">
        <f>SUMIFS('3_stopień'!$K$9:$K$752,'3_stopień'!$H$9:$H$752,D37,'3_stopień'!$P$9:$P$752,"CKZ Zielona Góra")</f>
        <v>0</v>
      </c>
      <c r="AQ37" s="16">
        <f>SUMIFS('3_stopień'!$J$9:$J$752,'3_stopień'!$H$9:$H$752,D37,'3_stopień'!$P$9:$P$752,"Rzemieślnicza Wałbrzych")</f>
        <v>0</v>
      </c>
      <c r="AR37" s="237">
        <f>SUMIFS('3_stopień'!$K$9:$K$752,'3_stopień'!$H$9:$H$752,D37,'3_stopień'!$P$9:$P$752,"Rzemieślnicza Wałbrzych")</f>
        <v>0</v>
      </c>
      <c r="AS37" s="16">
        <f>SUMIFS('3_stopień'!$J$9:$J$752,'3_stopień'!$H$9:$H$752,D37,'3_stopień'!$P$9:$P$752,"CKZ Mosina")</f>
        <v>0</v>
      </c>
      <c r="AT37" s="237">
        <f>SUMIFS('3_stopień'!$K$9:$K$752,'3_stopień'!$H$9:$H$752,D37,'3_stopień'!$P$9:$P$752,"CKZ Mosina")</f>
        <v>0</v>
      </c>
      <c r="AU37" s="16">
        <f>SUMIFS('3_stopień'!$J$9:$J$752,'3_stopień'!$H$9:$H$752,D37,'3_stopień'!$P$9:$P$752,"Collegium Witelona")</f>
        <v>0</v>
      </c>
      <c r="AV37" s="237">
        <f>SUMIFS('3_stopień'!$K$9:$K$752,'3_stopień'!$H$9:$H$752,D37,'3_stopień'!$P$9:$P$752,"Collegium Witelona")</f>
        <v>0</v>
      </c>
      <c r="AW37" s="16">
        <f>SUMIFS('3_stopień'!$J$9:$J$752,'3_stopień'!$H$9:$H$752,D37,'3_stopień'!$P$9:$P$752,"CKZ Opole")</f>
        <v>0</v>
      </c>
      <c r="AX37" s="237">
        <f>SUMIFS('3_stopień'!$K$9:$K$752,'3_stopień'!$H$9:$H$752,D37,'3_stopień'!$P$9:$P$752,"CKZ Opole")</f>
        <v>0</v>
      </c>
      <c r="AY37" s="16">
        <f>SUMIFS('3_stopień'!$J$9:$J$752,'3_stopień'!$H$9:$H$752,D37,'3_stopień'!$P$9:$P$752,"CKZ Wrocław")</f>
        <v>0</v>
      </c>
      <c r="AZ37" s="237">
        <f>SUMIFS('3_stopień'!$K$9:$K$752,'3_stopień'!$H$9:$H$752,D37,'3_stopień'!$P$9:$P$752,"CKZ Wrocław")</f>
        <v>0</v>
      </c>
      <c r="BA37" s="16">
        <f>SUMIFS('3_stopień'!$J$9:$J$752,'3_stopień'!$H$9:$H$752,D37,'3_stopień'!$P$9:$P$752,"Brzeg Dolny")</f>
        <v>0</v>
      </c>
      <c r="BB37" s="237">
        <f>SUMIFS('3_stopień'!$K$9:$K$752,'3_stopień'!$H$9:$H$752,D37,'3_stopień'!$P$9:$P$752,"Brzeg Dolny")</f>
        <v>0</v>
      </c>
      <c r="BC37" s="16">
        <f>SUMIFS('3_stopień'!$J$9:$J$752,'3_stopień'!$H$9:$H$752,D37,'3_stopień'!$P$9:$P$752,"CKZ Dębica")</f>
        <v>0</v>
      </c>
      <c r="BD37" s="237">
        <f>SUMIFS('3_stopień'!$K$9:$K$752,'3_stopień'!$H$9:$H$752,D37,'3_stopień'!$P$9:$P$752,"CKZ Dębica")</f>
        <v>0</v>
      </c>
      <c r="BE37" s="16">
        <f>SUMIFS('3_stopień'!$J$9:$J$752,'3_stopień'!$H$9:$H$752,D37,'3_stopień'!$P$9:$P$752,"CKZ Gliwice")</f>
        <v>0</v>
      </c>
      <c r="BF37" s="237">
        <f>SUMIFS('3_stopień'!$K$9:$K$752,'3_stopień'!$H$9:$H$752,D37,'3_stopień'!$P$9:$P$752,"CKZ Gliwice")</f>
        <v>0</v>
      </c>
      <c r="BG37" s="16">
        <f>SUMIFS('3_stopień'!$J$9:$J$752,'3_stopień'!$H$9:$H$752,D37,'3_stopień'!$P$9:$P$752,"CKZ Gniezno")</f>
        <v>0</v>
      </c>
      <c r="BH37" s="237">
        <f>SUMIFS('3_stopień'!$K$9:$K$752,'3_stopień'!$H$9:$H$752,D37,'3_stopień'!$P$9:$P$752,"CKZ Gniezno")</f>
        <v>0</v>
      </c>
      <c r="BI37" s="157">
        <f>SUMIFS('3_stopień'!$J$9:$J$752,'3_stopień'!$H$9:$H$752,D37,'3_stopień'!$P$9:$P$752,"konsultacje szkoła")</f>
        <v>0</v>
      </c>
      <c r="BJ37" s="361">
        <f t="shared" si="0"/>
        <v>0</v>
      </c>
      <c r="BK37" s="216">
        <f t="shared" si="1"/>
        <v>0</v>
      </c>
    </row>
    <row r="38" spans="2:63" hidden="1">
      <c r="B38" s="17" t="s">
        <v>504</v>
      </c>
      <c r="C38" s="18">
        <v>811301</v>
      </c>
      <c r="D38" s="18" t="s">
        <v>1012</v>
      </c>
      <c r="E38" s="17" t="s">
        <v>602</v>
      </c>
      <c r="F38" s="157">
        <f>SUMIF('3_stopień'!H$9:H$752,"GIW.01.",'3_stopień'!J$9:J$752)</f>
        <v>0</v>
      </c>
      <c r="G38" s="16">
        <f>SUMIFS('3_stopień'!$J$9:$J$752,'3_stopień'!$H$9:$H$752,D38,'3_stopień'!$P$9:$P$752,"CKZ Bielawa")</f>
        <v>0</v>
      </c>
      <c r="H38" s="16">
        <f>SUMIFS('3_stopień'!$K$9:$K$752,'3_stopień'!$H$9:$H$752,D38,'3_stopień'!$P$9:$P$752,"CKZ Bielawa")</f>
        <v>0</v>
      </c>
      <c r="I38" s="16">
        <f>SUMIFS('3_stopień'!$J$9:$J$752,'3_stopień'!$H$9:$H$752,D38,'3_stopień'!$P$9:$P$752,"GCKZ Głogów")</f>
        <v>0</v>
      </c>
      <c r="J38" s="237">
        <f>SUMIFS('3_stopień'!$K$9:$K$752,'3_stopień'!$H$9:$H$752,D38,'3_stopień'!$P$9:$P$752,"GCKZ Głogów")</f>
        <v>0</v>
      </c>
      <c r="K38" s="16">
        <f>SUMIFS('3_stopień'!$J$9:$J$752,'3_stopień'!$H$9:$H$752,D38,'3_stopień'!$P$9:$P$752,"TOYOTA")</f>
        <v>0</v>
      </c>
      <c r="L38" s="237">
        <f>SUMIFS('3_stopień'!$K$9:$K$752,'3_stopień'!$H$9:$H$752,D38,'3_stopień'!$P$9:$P$752,"TOYOTA")</f>
        <v>0</v>
      </c>
      <c r="M38" s="16">
        <f>SUMIFS('3_stopień'!$J$9:$J$752,'3_stopień'!$H$9:$H$752,D38,'3_stopień'!$P$9:$P$752,"JCKZ Jelenia Góra")</f>
        <v>0</v>
      </c>
      <c r="N38" s="237">
        <f>SUMIFS('3_stopień'!$K$9:$K$752,'3_stopień'!$H$9:$H$752,D38,'3_stopień'!$P$9:$P$752,"JCKZ Jelenia Góra")</f>
        <v>0</v>
      </c>
      <c r="O38" s="16">
        <f>SUMIFS('3_stopień'!$J$9:$J$752,'3_stopień'!$H$9:$H$752,D38,'3_stopień'!$P$9:$P$752,"CKZ Kłodzko")</f>
        <v>0</v>
      </c>
      <c r="P38" s="237">
        <f>SUMIFS('3_stopień'!$K$9:$K$752,'3_stopień'!$H$9:$H$752,D38,'3_stopień'!$P$9:$P$752,"CKZ Kłodzko")</f>
        <v>0</v>
      </c>
      <c r="Q38" s="16">
        <f>SUMIFS('3_stopień'!$J$9:$J$752,'3_stopień'!$H$9:$H$752,D38,'3_stopień'!$P$9:$P$752,"CKZ Legnica")</f>
        <v>0</v>
      </c>
      <c r="R38" s="237">
        <f>SUMIFS('3_stopień'!$K$9:$K$752,'3_stopień'!$H$9:$H$752,D38,'3_stopień'!$P$9:$P$752,"CKZ Legnica")</f>
        <v>0</v>
      </c>
      <c r="S38" s="16">
        <f>SUMIFS('3_stopień'!$J$9:$J$752,'3_stopień'!$H$9:$H$752,D38,'3_stopień'!$P$9:$P$752,"CKZ Oleśnica")</f>
        <v>0</v>
      </c>
      <c r="T38" s="237">
        <f>SUMIFS('3_stopień'!$K$9:$K$752,'3_stopień'!$H$9:$H$752,D38,'3_stopień'!$P$9:$P$752,"CKZ Oleśnica")</f>
        <v>0</v>
      </c>
      <c r="U38" s="16">
        <f>SUMIFS('3_stopień'!$J$9:$J$752,'3_stopień'!$H$9:$H$752,D38,'3_stopień'!$P$9:$P$752,"CKZ Świdnica")</f>
        <v>0</v>
      </c>
      <c r="V38" s="237">
        <f>SUMIFS('3_stopień'!$K$9:$K$752,'3_stopień'!$H$9:$H$752,D38,'3_stopień'!$P$9:$P$752,"CKZ Świdnica")</f>
        <v>0</v>
      </c>
      <c r="W38" s="16">
        <f>SUMIFS('3_stopień'!$J$9:$J$752,'3_stopień'!$H$9:$H$752,D38,'3_stopień'!$P$9:$P$752,"CKZ Wołów")</f>
        <v>0</v>
      </c>
      <c r="X38" s="237">
        <f>SUMIFS('3_stopień'!$K$9:$K$752,'3_stopień'!$H$9:$H$752,D38,'3_stopień'!$P$9:$P$752,"CKZ Wołów")</f>
        <v>0</v>
      </c>
      <c r="Y38" s="16">
        <f>SUMIFS('3_stopień'!$J$9:$J$752,'3_stopień'!$H$9:$H$752,D38,'3_stopień'!$P$9:$P$752,"CKZ Ziębice")</f>
        <v>0</v>
      </c>
      <c r="Z38" s="237">
        <f>SUMIFS('3_stopień'!$K$9:$K$752,'3_stopień'!$H$9:$H$752,D38,'3_stopień'!$P$9:$P$752,"CKZ Ziębice")</f>
        <v>0</v>
      </c>
      <c r="AA38" s="16">
        <f>SUMIFS('3_stopień'!$J$9:$J$752,'3_stopień'!$H$9:$H$752,D38,'3_stopień'!$P$9:$P$752,"CKZ Dobrodzień")</f>
        <v>0</v>
      </c>
      <c r="AB38" s="237">
        <f>SUMIFS('3_stopień'!$K$9:$K$752,'3_stopień'!$H$9:$H$752,D38,'3_stopień'!$P$9:$P$752,"CKZ Dobrodzień")</f>
        <v>0</v>
      </c>
      <c r="AC38" s="16">
        <f>SUMIFS('3_stopień'!$J$9:$J$752,'3_stopień'!$H$9:$H$752,D38,'3_stopień'!$P$9:$P$752,"CKZ Głubczyce")</f>
        <v>0</v>
      </c>
      <c r="AD38" s="237">
        <f>SUMIFS('3_stopień'!$K$9:$K$752,'3_stopień'!$H$9:$H$752,D38,'3_stopień'!$P$9:$P$752,"CKZ Głubczyce")</f>
        <v>0</v>
      </c>
      <c r="AE38" s="16">
        <f>SUMIFS('3_stopień'!$J$9:$J$752,'3_stopień'!$H$9:$H$752,D38,'3_stopień'!$P$9:$P$752,"CKZ Kędzierzyn Koźle")</f>
        <v>0</v>
      </c>
      <c r="AF38" s="237">
        <f>SUMIFS('3_stopień'!$K$9:$K$752,'3_stopień'!$H$9:$H$752,D38,'3_stopień'!$P$9:$P$752,"CKZ Kędzierzyn Koźle")</f>
        <v>0</v>
      </c>
      <c r="AG38" s="16">
        <f>SUMIFS('3_stopień'!$J$9:$J$752,'3_stopień'!$H$9:$H$752,D38,'3_stopień'!$P$9:$P$752,"ZSET Rakowice")</f>
        <v>0</v>
      </c>
      <c r="AH38" s="237">
        <f>SUMIFS('3_stopień'!$K$9:$K$752,'3_stopień'!$H$9:$H$752,D38,'3_stopień'!$P$9:$P$752,"ZSET Rakowice")</f>
        <v>0</v>
      </c>
      <c r="AI38" s="16">
        <f>SUMIFS('3_stopień'!$J$9:$J$752,'3_stopień'!$H$9:$H$752,D38,'3_stopień'!$P$9:$P$752,"CKZ Krotoszyn")</f>
        <v>0</v>
      </c>
      <c r="AJ38" s="237">
        <f>SUMIFS('3_stopień'!$K$9:$K$752,'3_stopień'!$H$9:$H$752,D38,'3_stopień'!$P$9:$P$752,"CKZ Krotoszyn")</f>
        <v>0</v>
      </c>
      <c r="AK38" s="16">
        <f>SUMIFS('3_stopień'!$J$9:$J$752,'3_stopień'!$H$9:$H$752,D38,'3_stopień'!$P$9:$P$752,"CKZ Olkusz")</f>
        <v>0</v>
      </c>
      <c r="AL38" s="237">
        <f>SUMIFS('3_stopień'!$K$9:$K$752,'3_stopień'!$H$9:$H$752,D38,'3_stopień'!$P$9:$P$752,"CKZ Olkusz")</f>
        <v>0</v>
      </c>
      <c r="AM38" s="16">
        <f>SUMIFS('3_stopień'!$J$9:$J$752,'3_stopień'!$H$9:$H$752,D38,'3_stopień'!$P$9:$P$752,"CKZ Wschowa")</f>
        <v>0</v>
      </c>
      <c r="AN38" s="225">
        <f>SUMIFS('3_stopień'!$K$9:$K$752,'3_stopień'!$H$9:$H$752,D38,'3_stopień'!$P$9:$P$752,"CKZ Wschowa")</f>
        <v>0</v>
      </c>
      <c r="AO38" s="16">
        <f>SUMIFS('3_stopień'!$J$9:$J$752,'3_stopień'!$H$9:$H$752,D38,'3_stopień'!$P$9:$P$752,"CKZ Zielona Góra")</f>
        <v>0</v>
      </c>
      <c r="AP38" s="206">
        <f>SUMIFS('3_stopień'!$K$9:$K$752,'3_stopień'!$H$9:$H$752,D38,'3_stopień'!$P$9:$P$752,"CKZ Zielona Góra")</f>
        <v>0</v>
      </c>
      <c r="AQ38" s="16">
        <f>SUMIFS('3_stopień'!$J$9:$J$752,'3_stopień'!$H$9:$H$752,D38,'3_stopień'!$P$9:$P$752,"Rzemieślnicza Wałbrzych")</f>
        <v>0</v>
      </c>
      <c r="AR38" s="237">
        <f>SUMIFS('3_stopień'!$K$9:$K$752,'3_stopień'!$H$9:$H$752,D38,'3_stopień'!$P$9:$P$752,"Rzemieślnicza Wałbrzych")</f>
        <v>0</v>
      </c>
      <c r="AS38" s="16">
        <f>SUMIFS('3_stopień'!$J$9:$J$752,'3_stopień'!$H$9:$H$752,D38,'3_stopień'!$P$9:$P$752,"CKZ Mosina")</f>
        <v>0</v>
      </c>
      <c r="AT38" s="237">
        <f>SUMIFS('3_stopień'!$K$9:$K$752,'3_stopień'!$H$9:$H$752,D38,'3_stopień'!$P$9:$P$752,"CKZ Mosina")</f>
        <v>0</v>
      </c>
      <c r="AU38" s="16">
        <f>SUMIFS('3_stopień'!$J$9:$J$752,'3_stopień'!$H$9:$H$752,D38,'3_stopień'!$P$9:$P$752,"Collegium Witelona")</f>
        <v>0</v>
      </c>
      <c r="AV38" s="237">
        <f>SUMIFS('3_stopień'!$K$9:$K$752,'3_stopień'!$H$9:$H$752,D38,'3_stopień'!$P$9:$P$752,"Collegium Witelona")</f>
        <v>0</v>
      </c>
      <c r="AW38" s="16">
        <f>SUMIFS('3_stopień'!$J$9:$J$752,'3_stopień'!$H$9:$H$752,D38,'3_stopień'!$P$9:$P$752,"CKZ Opole")</f>
        <v>0</v>
      </c>
      <c r="AX38" s="237">
        <f>SUMIFS('3_stopień'!$K$9:$K$752,'3_stopień'!$H$9:$H$752,D38,'3_stopień'!$P$9:$P$752,"CKZ Opole")</f>
        <v>0</v>
      </c>
      <c r="AY38" s="16">
        <f>SUMIFS('3_stopień'!$J$9:$J$752,'3_stopień'!$H$9:$H$752,D38,'3_stopień'!$P$9:$P$752,"CKZ Wrocław")</f>
        <v>0</v>
      </c>
      <c r="AZ38" s="237">
        <f>SUMIFS('3_stopień'!$K$9:$K$752,'3_stopień'!$H$9:$H$752,D38,'3_stopień'!$P$9:$P$752,"CKZ Wrocław")</f>
        <v>0</v>
      </c>
      <c r="BA38" s="16">
        <f>SUMIFS('3_stopień'!$J$9:$J$752,'3_stopień'!$H$9:$H$752,D38,'3_stopień'!$P$9:$P$752,"Brzeg Dolny")</f>
        <v>0</v>
      </c>
      <c r="BB38" s="237">
        <f>SUMIFS('3_stopień'!$K$9:$K$752,'3_stopień'!$H$9:$H$752,D38,'3_stopień'!$P$9:$P$752,"Brzeg Dolny")</f>
        <v>0</v>
      </c>
      <c r="BC38" s="16">
        <f>SUMIFS('3_stopień'!$J$9:$J$752,'3_stopień'!$H$9:$H$752,D38,'3_stopień'!$P$9:$P$752,"CKZ Dębica")</f>
        <v>0</v>
      </c>
      <c r="BD38" s="237">
        <f>SUMIFS('3_stopień'!$K$9:$K$752,'3_stopień'!$H$9:$H$752,D38,'3_stopień'!$P$9:$P$752,"CKZ Dębica")</f>
        <v>0</v>
      </c>
      <c r="BE38" s="16">
        <f>SUMIFS('3_stopień'!$J$9:$J$752,'3_stopień'!$H$9:$H$752,D38,'3_stopień'!$P$9:$P$752,"CKZ Gliwice")</f>
        <v>0</v>
      </c>
      <c r="BF38" s="237">
        <f>SUMIFS('3_stopień'!$K$9:$K$752,'3_stopień'!$H$9:$H$752,D38,'3_stopień'!$P$9:$P$752,"CKZ Gliwice")</f>
        <v>0</v>
      </c>
      <c r="BG38" s="16">
        <f>SUMIFS('3_stopień'!$J$9:$J$752,'3_stopień'!$H$9:$H$752,D38,'3_stopień'!$P$9:$P$752,"CKZ Gniezno")</f>
        <v>0</v>
      </c>
      <c r="BH38" s="237">
        <f>SUMIFS('3_stopień'!$K$9:$K$752,'3_stopień'!$H$9:$H$752,D38,'3_stopień'!$P$9:$P$752,"CKZ Gniezno")</f>
        <v>0</v>
      </c>
      <c r="BI38" s="157">
        <f>SUMIFS('3_stopień'!$J$9:$J$752,'3_stopień'!$H$9:$H$752,D38,'3_stopień'!$P$9:$P$752,"konsultacje szkoła")</f>
        <v>0</v>
      </c>
      <c r="BJ38" s="361">
        <f t="shared" ref="BJ38:BJ69" si="2">SUM(G38:BI38)-BK38</f>
        <v>0</v>
      </c>
      <c r="BK38" s="216">
        <f t="shared" ref="BK38:BK69" si="3">SUM(H38,J38,L38,N38,P38,R38,T38,V38,X38,Z38,AB38,AD38,AF38,AH38,AJ38,AL38,AN38,AP38,AR38,AT38,AV38,AX38,AZ38,BB38,BD38,BF38,BH38)</f>
        <v>0</v>
      </c>
    </row>
    <row r="39" spans="2:63" hidden="1">
      <c r="B39" s="17" t="s">
        <v>505</v>
      </c>
      <c r="C39" s="18">
        <v>811101</v>
      </c>
      <c r="D39" s="18" t="s">
        <v>604</v>
      </c>
      <c r="E39" s="17" t="s">
        <v>603</v>
      </c>
      <c r="F39" s="157">
        <f>SUMIF('3_stopień'!H$9:H$752,"GIW.02.",'3_stopień'!J$9:J$752)</f>
        <v>0</v>
      </c>
      <c r="G39" s="16">
        <f>SUMIFS('3_stopień'!$J$9:$J$752,'3_stopień'!$H$9:$H$752,D39,'3_stopień'!$P$9:$P$752,"CKZ Bielawa")</f>
        <v>0</v>
      </c>
      <c r="H39" s="16">
        <f>SUMIFS('3_stopień'!$K$9:$K$752,'3_stopień'!$H$9:$H$752,D39,'3_stopień'!$P$9:$P$752,"CKZ Bielawa")</f>
        <v>0</v>
      </c>
      <c r="I39" s="16">
        <f>SUMIFS('3_stopień'!$J$9:$J$752,'3_stopień'!$H$9:$H$752,D39,'3_stopień'!$P$9:$P$752,"GCKZ Głogów")</f>
        <v>0</v>
      </c>
      <c r="J39" s="237">
        <f>SUMIFS('3_stopień'!$K$9:$K$752,'3_stopień'!$H$9:$H$752,D39,'3_stopień'!$P$9:$P$752,"GCKZ Głogów")</f>
        <v>0</v>
      </c>
      <c r="K39" s="16">
        <f>SUMIFS('3_stopień'!$J$9:$J$752,'3_stopień'!$H$9:$H$752,D39,'3_stopień'!$P$9:$P$752,"TOYOTA")</f>
        <v>0</v>
      </c>
      <c r="L39" s="237">
        <f>SUMIFS('3_stopień'!$K$9:$K$752,'3_stopień'!$H$9:$H$752,D39,'3_stopień'!$P$9:$P$752,"TOYOTA")</f>
        <v>0</v>
      </c>
      <c r="M39" s="16">
        <f>SUMIFS('3_stopień'!$J$9:$J$752,'3_stopień'!$H$9:$H$752,D39,'3_stopień'!$P$9:$P$752,"JCKZ Jelenia Góra")</f>
        <v>0</v>
      </c>
      <c r="N39" s="237">
        <f>SUMIFS('3_stopień'!$K$9:$K$752,'3_stopień'!$H$9:$H$752,D39,'3_stopień'!$P$9:$P$752,"JCKZ Jelenia Góra")</f>
        <v>0</v>
      </c>
      <c r="O39" s="16">
        <f>SUMIFS('3_stopień'!$J$9:$J$752,'3_stopień'!$H$9:$H$752,D39,'3_stopień'!$P$9:$P$752,"CKZ Kłodzko")</f>
        <v>0</v>
      </c>
      <c r="P39" s="237">
        <f>SUMIFS('3_stopień'!$K$9:$K$752,'3_stopień'!$H$9:$H$752,D39,'3_stopień'!$P$9:$P$752,"CKZ Kłodzko")</f>
        <v>0</v>
      </c>
      <c r="Q39" s="16">
        <f>SUMIFS('3_stopień'!$J$9:$J$752,'3_stopień'!$H$9:$H$752,D39,'3_stopień'!$P$9:$P$752,"CKZ Legnica")</f>
        <v>0</v>
      </c>
      <c r="R39" s="237">
        <f>SUMIFS('3_stopień'!$K$9:$K$752,'3_stopień'!$H$9:$H$752,D39,'3_stopień'!$P$9:$P$752,"CKZ Legnica")</f>
        <v>0</v>
      </c>
      <c r="S39" s="16">
        <f>SUMIFS('3_stopień'!$J$9:$J$752,'3_stopień'!$H$9:$H$752,D39,'3_stopień'!$P$9:$P$752,"CKZ Oleśnica")</f>
        <v>0</v>
      </c>
      <c r="T39" s="237">
        <f>SUMIFS('3_stopień'!$K$9:$K$752,'3_stopień'!$H$9:$H$752,D39,'3_stopień'!$P$9:$P$752,"CKZ Oleśnica")</f>
        <v>0</v>
      </c>
      <c r="U39" s="16">
        <f>SUMIFS('3_stopień'!$J$9:$J$752,'3_stopień'!$H$9:$H$752,D39,'3_stopień'!$P$9:$P$752,"CKZ Świdnica")</f>
        <v>0</v>
      </c>
      <c r="V39" s="237">
        <f>SUMIFS('3_stopień'!$K$9:$K$752,'3_stopień'!$H$9:$H$752,D39,'3_stopień'!$P$9:$P$752,"CKZ Świdnica")</f>
        <v>0</v>
      </c>
      <c r="W39" s="16">
        <f>SUMIFS('3_stopień'!$J$9:$J$752,'3_stopień'!$H$9:$H$752,D39,'3_stopień'!$P$9:$P$752,"CKZ Wołów")</f>
        <v>0</v>
      </c>
      <c r="X39" s="237">
        <f>SUMIFS('3_stopień'!$K$9:$K$752,'3_stopień'!$H$9:$H$752,D39,'3_stopień'!$P$9:$P$752,"CKZ Wołów")</f>
        <v>0</v>
      </c>
      <c r="Y39" s="16">
        <f>SUMIFS('3_stopień'!$J$9:$J$752,'3_stopień'!$H$9:$H$752,D39,'3_stopień'!$P$9:$P$752,"CKZ Ziębice")</f>
        <v>0</v>
      </c>
      <c r="Z39" s="237">
        <f>SUMIFS('3_stopień'!$K$9:$K$752,'3_stopień'!$H$9:$H$752,D39,'3_stopień'!$P$9:$P$752,"CKZ Ziębice")</f>
        <v>0</v>
      </c>
      <c r="AA39" s="16">
        <f>SUMIFS('3_stopień'!$J$9:$J$752,'3_stopień'!$H$9:$H$752,D39,'3_stopień'!$P$9:$P$752,"CKZ Dobrodzień")</f>
        <v>0</v>
      </c>
      <c r="AB39" s="237">
        <f>SUMIFS('3_stopień'!$K$9:$K$752,'3_stopień'!$H$9:$H$752,D39,'3_stopień'!$P$9:$P$752,"CKZ Dobrodzień")</f>
        <v>0</v>
      </c>
      <c r="AC39" s="16">
        <f>SUMIFS('3_stopień'!$J$9:$J$752,'3_stopień'!$H$9:$H$752,D39,'3_stopień'!$P$9:$P$752,"CKZ Głubczyce")</f>
        <v>0</v>
      </c>
      <c r="AD39" s="237">
        <f>SUMIFS('3_stopień'!$K$9:$K$752,'3_stopień'!$H$9:$H$752,D39,'3_stopień'!$P$9:$P$752,"CKZ Głubczyce")</f>
        <v>0</v>
      </c>
      <c r="AE39" s="16">
        <f>SUMIFS('3_stopień'!$J$9:$J$752,'3_stopień'!$H$9:$H$752,D39,'3_stopień'!$P$9:$P$752,"CKZ Kędzierzyn Koźle")</f>
        <v>0</v>
      </c>
      <c r="AF39" s="237">
        <f>SUMIFS('3_stopień'!$K$9:$K$752,'3_stopień'!$H$9:$H$752,D39,'3_stopień'!$P$9:$P$752,"CKZ Kędzierzyn Koźle")</f>
        <v>0</v>
      </c>
      <c r="AG39" s="16">
        <f>SUMIFS('3_stopień'!$J$9:$J$752,'3_stopień'!$H$9:$H$752,D39,'3_stopień'!$P$9:$P$752,"ZSET Rakowice")</f>
        <v>0</v>
      </c>
      <c r="AH39" s="237">
        <f>SUMIFS('3_stopień'!$K$9:$K$752,'3_stopień'!$H$9:$H$752,D39,'3_stopień'!$P$9:$P$752,"ZSET Rakowice")</f>
        <v>0</v>
      </c>
      <c r="AI39" s="16">
        <f>SUMIFS('3_stopień'!$J$9:$J$752,'3_stopień'!$H$9:$H$752,D39,'3_stopień'!$P$9:$P$752,"CKZ Krotoszyn")</f>
        <v>0</v>
      </c>
      <c r="AJ39" s="237">
        <f>SUMIFS('3_stopień'!$K$9:$K$752,'3_stopień'!$H$9:$H$752,D39,'3_stopień'!$P$9:$P$752,"CKZ Krotoszyn")</f>
        <v>0</v>
      </c>
      <c r="AK39" s="16">
        <f>SUMIFS('3_stopień'!$J$9:$J$752,'3_stopień'!$H$9:$H$752,D39,'3_stopień'!$P$9:$P$752,"CKZ Olkusz")</f>
        <v>0</v>
      </c>
      <c r="AL39" s="237">
        <f>SUMIFS('3_stopień'!$K$9:$K$752,'3_stopień'!$H$9:$H$752,D39,'3_stopień'!$P$9:$P$752,"CKZ Olkusz")</f>
        <v>0</v>
      </c>
      <c r="AM39" s="16">
        <f>SUMIFS('3_stopień'!$J$9:$J$752,'3_stopień'!$H$9:$H$752,D39,'3_stopień'!$P$9:$P$752,"CKZ Wschowa")</f>
        <v>0</v>
      </c>
      <c r="AN39" s="225">
        <f>SUMIFS('3_stopień'!$K$9:$K$752,'3_stopień'!$H$9:$H$752,D39,'3_stopień'!$P$9:$P$752,"CKZ Wschowa")</f>
        <v>0</v>
      </c>
      <c r="AO39" s="16">
        <f>SUMIFS('3_stopień'!$J$9:$J$752,'3_stopień'!$H$9:$H$752,D39,'3_stopień'!$P$9:$P$752,"CKZ Zielona Góra")</f>
        <v>0</v>
      </c>
      <c r="AP39" s="206">
        <f>SUMIFS('3_stopień'!$K$9:$K$752,'3_stopień'!$H$9:$H$752,D39,'3_stopień'!$P$9:$P$752,"CKZ Zielona Góra")</f>
        <v>0</v>
      </c>
      <c r="AQ39" s="16">
        <f>SUMIFS('3_stopień'!$J$9:$J$752,'3_stopień'!$H$9:$H$752,D39,'3_stopień'!$P$9:$P$752,"Rzemieślnicza Wałbrzych")</f>
        <v>0</v>
      </c>
      <c r="AR39" s="237">
        <f>SUMIFS('3_stopień'!$K$9:$K$752,'3_stopień'!$H$9:$H$752,D39,'3_stopień'!$P$9:$P$752,"Rzemieślnicza Wałbrzych")</f>
        <v>0</v>
      </c>
      <c r="AS39" s="16">
        <f>SUMIFS('3_stopień'!$J$9:$J$752,'3_stopień'!$H$9:$H$752,D39,'3_stopień'!$P$9:$P$752,"CKZ Mosina")</f>
        <v>0</v>
      </c>
      <c r="AT39" s="237">
        <f>SUMIFS('3_stopień'!$K$9:$K$752,'3_stopień'!$H$9:$H$752,D39,'3_stopień'!$P$9:$P$752,"CKZ Mosina")</f>
        <v>0</v>
      </c>
      <c r="AU39" s="16">
        <f>SUMIFS('3_stopień'!$J$9:$J$752,'3_stopień'!$H$9:$H$752,D39,'3_stopień'!$P$9:$P$752,"Collegium Witelona")</f>
        <v>0</v>
      </c>
      <c r="AV39" s="237">
        <f>SUMIFS('3_stopień'!$K$9:$K$752,'3_stopień'!$H$9:$H$752,D39,'3_stopień'!$P$9:$P$752,"Collegium Witelona")</f>
        <v>0</v>
      </c>
      <c r="AW39" s="16">
        <f>SUMIFS('3_stopień'!$J$9:$J$752,'3_stopień'!$H$9:$H$752,D39,'3_stopień'!$P$9:$P$752,"CKZ Opole")</f>
        <v>0</v>
      </c>
      <c r="AX39" s="237">
        <f>SUMIFS('3_stopień'!$K$9:$K$752,'3_stopień'!$H$9:$H$752,D39,'3_stopień'!$P$9:$P$752,"CKZ Opole")</f>
        <v>0</v>
      </c>
      <c r="AY39" s="16">
        <f>SUMIFS('3_stopień'!$J$9:$J$752,'3_stopień'!$H$9:$H$752,D39,'3_stopień'!$P$9:$P$752,"CKZ Wrocław")</f>
        <v>0</v>
      </c>
      <c r="AZ39" s="237">
        <f>SUMIFS('3_stopień'!$K$9:$K$752,'3_stopień'!$H$9:$H$752,D39,'3_stopień'!$P$9:$P$752,"CKZ Wrocław")</f>
        <v>0</v>
      </c>
      <c r="BA39" s="16">
        <f>SUMIFS('3_stopień'!$J$9:$J$752,'3_stopień'!$H$9:$H$752,D39,'3_stopień'!$P$9:$P$752,"Brzeg Dolny")</f>
        <v>0</v>
      </c>
      <c r="BB39" s="237">
        <f>SUMIFS('3_stopień'!$K$9:$K$752,'3_stopień'!$H$9:$H$752,D39,'3_stopień'!$P$9:$P$752,"Brzeg Dolny")</f>
        <v>0</v>
      </c>
      <c r="BC39" s="16">
        <f>SUMIFS('3_stopień'!$J$9:$J$752,'3_stopień'!$H$9:$H$752,D39,'3_stopień'!$P$9:$P$752,"CKZ Dębica")</f>
        <v>0</v>
      </c>
      <c r="BD39" s="237">
        <f>SUMIFS('3_stopień'!$K$9:$K$752,'3_stopień'!$H$9:$H$752,D39,'3_stopień'!$P$9:$P$752,"CKZ Dębica")</f>
        <v>0</v>
      </c>
      <c r="BE39" s="16">
        <f>SUMIFS('3_stopień'!$J$9:$J$752,'3_stopień'!$H$9:$H$752,D39,'3_stopień'!$P$9:$P$752,"CKZ Gliwice")</f>
        <v>0</v>
      </c>
      <c r="BF39" s="237">
        <f>SUMIFS('3_stopień'!$K$9:$K$752,'3_stopień'!$H$9:$H$752,D39,'3_stopień'!$P$9:$P$752,"CKZ Gliwice")</f>
        <v>0</v>
      </c>
      <c r="BG39" s="16">
        <f>SUMIFS('3_stopień'!$J$9:$J$752,'3_stopień'!$H$9:$H$752,D39,'3_stopień'!$P$9:$P$752,"CKZ Gniezno")</f>
        <v>0</v>
      </c>
      <c r="BH39" s="237">
        <f>SUMIFS('3_stopień'!$K$9:$K$752,'3_stopień'!$H$9:$H$752,D39,'3_stopień'!$P$9:$P$752,"CKZ Gniezno")</f>
        <v>0</v>
      </c>
      <c r="BI39" s="157">
        <f>SUMIFS('3_stopień'!$J$9:$J$752,'3_stopień'!$H$9:$H$752,D39,'3_stopień'!$P$9:$P$752,"konsultacje szkoła")</f>
        <v>0</v>
      </c>
      <c r="BJ39" s="361">
        <f t="shared" si="2"/>
        <v>0</v>
      </c>
      <c r="BK39" s="216">
        <f t="shared" si="3"/>
        <v>0</v>
      </c>
    </row>
    <row r="40" spans="2:63" hidden="1">
      <c r="B40" s="17" t="s">
        <v>506</v>
      </c>
      <c r="C40" s="18">
        <v>811102</v>
      </c>
      <c r="D40" s="18" t="s">
        <v>606</v>
      </c>
      <c r="E40" s="17" t="s">
        <v>605</v>
      </c>
      <c r="F40" s="157">
        <f>SUMIF('3_stopień'!H$9:H$752,"GIW.03.",'3_stopień'!J$9:J$752)</f>
        <v>0</v>
      </c>
      <c r="G40" s="16">
        <f>SUMIFS('3_stopień'!$J$9:$J$752,'3_stopień'!$H$9:$H$752,D40,'3_stopień'!$P$9:$P$752,"CKZ Bielawa")</f>
        <v>0</v>
      </c>
      <c r="H40" s="16">
        <f>SUMIFS('3_stopień'!$K$9:$K$752,'3_stopień'!$H$9:$H$752,E40,'3_stopień'!$P$9:$P$752,"CKZ Bielawa")</f>
        <v>0</v>
      </c>
      <c r="I40" s="16">
        <f>SUMIFS('3_stopień'!$J$9:$J$752,'3_stopień'!$H$9:$H$752,D40,'3_stopień'!$P$9:$P$752,"GCKZ Głogów")</f>
        <v>0</v>
      </c>
      <c r="J40" s="237">
        <f>SUMIFS('3_stopień'!$K$9:$K$752,'3_stopień'!$H$9:$H$752,D40,'3_stopień'!$P$9:$P$752,"GCKZ Głogów")</f>
        <v>0</v>
      </c>
      <c r="K40" s="16">
        <f>SUMIFS('3_stopień'!$J$9:$J$752,'3_stopień'!$H$9:$H$752,D40,'3_stopień'!$P$9:$P$752,"TOYOTA")</f>
        <v>0</v>
      </c>
      <c r="L40" s="237">
        <f>SUMIFS('3_stopień'!$K$9:$K$752,'3_stopień'!$H$9:$H$752,D40,'3_stopień'!$P$9:$P$752,"TOYOTA")</f>
        <v>0</v>
      </c>
      <c r="M40" s="16">
        <f>SUMIFS('3_stopień'!$J$9:$J$752,'3_stopień'!$H$9:$H$752,D40,'3_stopień'!$P$9:$P$752,"JCKZ Jelenia Góra")</f>
        <v>0</v>
      </c>
      <c r="N40" s="237">
        <f>SUMIFS('3_stopień'!$K$9:$K$752,'3_stopień'!$H$9:$H$752,D40,'3_stopień'!$P$9:$P$752,"JCKZ Jelenia Góra")</f>
        <v>0</v>
      </c>
      <c r="O40" s="16">
        <f>SUMIFS('3_stopień'!$J$9:$J$752,'3_stopień'!$H$9:$H$752,D40,'3_stopień'!$P$9:$P$752,"CKZ Kłodzko")</f>
        <v>0</v>
      </c>
      <c r="P40" s="237">
        <f>SUMIFS('3_stopień'!$K$9:$K$752,'3_stopień'!$H$9:$H$752,D40,'3_stopień'!$P$9:$P$752,"CKZ Kłodzko")</f>
        <v>0</v>
      </c>
      <c r="Q40" s="16">
        <f>SUMIFS('3_stopień'!$J$9:$J$752,'3_stopień'!$H$9:$H$752,D40,'3_stopień'!$P$9:$P$752,"CKZ Legnica")</f>
        <v>0</v>
      </c>
      <c r="R40" s="237">
        <f>SUMIFS('3_stopień'!$K$9:$K$752,'3_stopień'!$H$9:$H$752,D40,'3_stopień'!$P$9:$P$752,"CKZ Legnica")</f>
        <v>0</v>
      </c>
      <c r="S40" s="16">
        <f>SUMIFS('3_stopień'!$J$9:$J$752,'3_stopień'!$H$9:$H$752,D40,'3_stopień'!$P$9:$P$752,"CKZ Oleśnica")</f>
        <v>0</v>
      </c>
      <c r="T40" s="237">
        <f>SUMIFS('3_stopień'!$K$9:$K$752,'3_stopień'!$H$9:$H$752,D40,'3_stopień'!$P$9:$P$752,"CKZ Oleśnica")</f>
        <v>0</v>
      </c>
      <c r="U40" s="16">
        <f>SUMIFS('3_stopień'!$J$9:$J$752,'3_stopień'!$H$9:$H$752,D40,'3_stopień'!$P$9:$P$752,"CKZ Świdnica")</f>
        <v>0</v>
      </c>
      <c r="V40" s="237">
        <f>SUMIFS('3_stopień'!$K$9:$K$752,'3_stopień'!$H$9:$H$752,D40,'3_stopień'!$P$9:$P$752,"CKZ Świdnica")</f>
        <v>0</v>
      </c>
      <c r="W40" s="16">
        <f>SUMIFS('3_stopień'!$J$9:$J$752,'3_stopień'!$H$9:$H$752,D40,'3_stopień'!$P$9:$P$752,"CKZ Wołów")</f>
        <v>0</v>
      </c>
      <c r="X40" s="237">
        <f>SUMIFS('3_stopień'!$K$9:$K$752,'3_stopień'!$H$9:$H$752,D40,'3_stopień'!$P$9:$P$752,"CKZ Wołów")</f>
        <v>0</v>
      </c>
      <c r="Y40" s="16">
        <f>SUMIFS('3_stopień'!$J$9:$J$752,'3_stopień'!$H$9:$H$752,D40,'3_stopień'!$P$9:$P$752,"CKZ Ziębice")</f>
        <v>0</v>
      </c>
      <c r="Z40" s="237">
        <f>SUMIFS('3_stopień'!$K$9:$K$752,'3_stopień'!$H$9:$H$752,D40,'3_stopień'!$P$9:$P$752,"CKZ Ziębice")</f>
        <v>0</v>
      </c>
      <c r="AA40" s="16">
        <f>SUMIFS('3_stopień'!$J$9:$J$752,'3_stopień'!$H$9:$H$752,D40,'3_stopień'!$P$9:$P$752,"CKZ Dobrodzień")</f>
        <v>0</v>
      </c>
      <c r="AB40" s="237">
        <f>SUMIFS('3_stopień'!$K$9:$K$752,'3_stopień'!$H$9:$H$752,D40,'3_stopień'!$P$9:$P$752,"CKZ Dobrodzień")</f>
        <v>0</v>
      </c>
      <c r="AC40" s="16">
        <f>SUMIFS('3_stopień'!$J$9:$J$752,'3_stopień'!$H$9:$H$752,D40,'3_stopień'!$P$9:$P$752,"CKZ Głubczyce")</f>
        <v>0</v>
      </c>
      <c r="AD40" s="237">
        <f>SUMIFS('3_stopień'!$K$9:$K$752,'3_stopień'!$H$9:$H$752,D40,'3_stopień'!$P$9:$P$752,"CKZ Głubczyce")</f>
        <v>0</v>
      </c>
      <c r="AE40" s="16">
        <f>SUMIFS('3_stopień'!$J$9:$J$752,'3_stopień'!$H$9:$H$752,D40,'3_stopień'!$P$9:$P$752,"CKZ Kędzierzyn Koźle")</f>
        <v>0</v>
      </c>
      <c r="AF40" s="237">
        <f>SUMIFS('3_stopień'!$K$9:$K$752,'3_stopień'!$H$9:$H$752,D40,'3_stopień'!$P$9:$P$752,"CKZ Kędzierzyn Koźle")</f>
        <v>0</v>
      </c>
      <c r="AG40" s="16">
        <f>SUMIFS('3_stopień'!$J$9:$J$752,'3_stopień'!$H$9:$H$752,D40,'3_stopień'!$P$9:$P$752,"ZSET Rakowice")</f>
        <v>0</v>
      </c>
      <c r="AH40" s="237">
        <f>SUMIFS('3_stopień'!$K$9:$K$752,'3_stopień'!$H$9:$H$752,D40,'3_stopień'!$P$9:$P$752,"ZSET Rakowice")</f>
        <v>0</v>
      </c>
      <c r="AI40" s="16">
        <f>SUMIFS('3_stopień'!$J$9:$J$752,'3_stopień'!$H$9:$H$752,D40,'3_stopień'!$P$9:$P$752,"CKZ Krotoszyn")</f>
        <v>0</v>
      </c>
      <c r="AJ40" s="237">
        <f>SUMIFS('3_stopień'!$K$9:$K$752,'3_stopień'!$H$9:$H$752,D40,'3_stopień'!$P$9:$P$752,"CKZ Krotoszyn")</f>
        <v>0</v>
      </c>
      <c r="AK40" s="16">
        <f>SUMIFS('3_stopień'!$J$9:$J$752,'3_stopień'!$H$9:$H$752,D40,'3_stopień'!$P$9:$P$752,"CKZ Olkusz")</f>
        <v>0</v>
      </c>
      <c r="AL40" s="237">
        <f>SUMIFS('3_stopień'!$K$9:$K$752,'3_stopień'!$H$9:$H$752,D40,'3_stopień'!$P$9:$P$752,"CKZ Olkusz")</f>
        <v>0</v>
      </c>
      <c r="AM40" s="16">
        <f>SUMIFS('3_stopień'!$J$9:$J$752,'3_stopień'!$H$9:$H$752,D40,'3_stopień'!$P$9:$P$752,"CKZ Wschowa")</f>
        <v>0</v>
      </c>
      <c r="AN40" s="225">
        <f>SUMIFS('3_stopień'!$K$9:$K$752,'3_stopień'!$H$9:$H$752,D40,'3_stopień'!$P$9:$P$752,"CKZ Wschowa")</f>
        <v>0</v>
      </c>
      <c r="AO40" s="16">
        <f>SUMIFS('3_stopień'!$J$9:$J$752,'3_stopień'!$H$9:$H$752,D40,'3_stopień'!$P$9:$P$752,"CKZ Zielona Góra")</f>
        <v>0</v>
      </c>
      <c r="AP40" s="206">
        <f>SUMIFS('3_stopień'!$K$9:$K$752,'3_stopień'!$H$9:$H$752,D40,'3_stopień'!$P$9:$P$752,"CKZ Zielona Góra")</f>
        <v>0</v>
      </c>
      <c r="AQ40" s="16">
        <f>SUMIFS('3_stopień'!$J$9:$J$752,'3_stopień'!$H$9:$H$752,D40,'3_stopień'!$P$9:$P$752,"Rzemieślnicza Wałbrzych")</f>
        <v>0</v>
      </c>
      <c r="AR40" s="237">
        <f>SUMIFS('3_stopień'!$K$9:$K$752,'3_stopień'!$H$9:$H$752,D40,'3_stopień'!$P$9:$P$752,"Rzemieślnicza Wałbrzych")</f>
        <v>0</v>
      </c>
      <c r="AS40" s="16">
        <f>SUMIFS('3_stopień'!$J$9:$J$752,'3_stopień'!$H$9:$H$752,D40,'3_stopień'!$P$9:$P$752,"CKZ Mosina")</f>
        <v>0</v>
      </c>
      <c r="AT40" s="237">
        <f>SUMIFS('3_stopień'!$K$9:$K$752,'3_stopień'!$H$9:$H$752,D40,'3_stopień'!$P$9:$P$752,"CKZ Mosina")</f>
        <v>0</v>
      </c>
      <c r="AU40" s="16">
        <f>SUMIFS('3_stopień'!$J$9:$J$752,'3_stopień'!$H$9:$H$752,D40,'3_stopień'!$P$9:$P$752,"Collegium Witelona")</f>
        <v>0</v>
      </c>
      <c r="AV40" s="237">
        <f>SUMIFS('3_stopień'!$K$9:$K$752,'3_stopień'!$H$9:$H$752,D40,'3_stopień'!$P$9:$P$752,"Collegium Witelona")</f>
        <v>0</v>
      </c>
      <c r="AW40" s="16">
        <f>SUMIFS('3_stopień'!$J$9:$J$752,'3_stopień'!$H$9:$H$752,D40,'3_stopień'!$P$9:$P$752,"CKZ Opole")</f>
        <v>0</v>
      </c>
      <c r="AX40" s="237">
        <f>SUMIFS('3_stopień'!$K$9:$K$752,'3_stopień'!$H$9:$H$752,D40,'3_stopień'!$P$9:$P$752,"CKZ Opole")</f>
        <v>0</v>
      </c>
      <c r="AY40" s="16">
        <f>SUMIFS('3_stopień'!$J$9:$J$752,'3_stopień'!$H$9:$H$752,D40,'3_stopień'!$P$9:$P$752,"CKZ Wrocław")</f>
        <v>0</v>
      </c>
      <c r="AZ40" s="237">
        <f>SUMIFS('3_stopień'!$K$9:$K$752,'3_stopień'!$H$9:$H$752,D40,'3_stopień'!$P$9:$P$752,"CKZ Wrocław")</f>
        <v>0</v>
      </c>
      <c r="BA40" s="16">
        <f>SUMIFS('3_stopień'!$J$9:$J$752,'3_stopień'!$H$9:$H$752,D40,'3_stopień'!$P$9:$P$752,"Brzeg Dolny")</f>
        <v>0</v>
      </c>
      <c r="BB40" s="237">
        <f>SUMIFS('3_stopień'!$K$9:$K$752,'3_stopień'!$H$9:$H$752,D40,'3_stopień'!$P$9:$P$752,"Brzeg Dolny")</f>
        <v>0</v>
      </c>
      <c r="BC40" s="16">
        <f>SUMIFS('3_stopień'!$J$9:$J$752,'3_stopień'!$H$9:$H$752,D40,'3_stopień'!$P$9:$P$752,"CKZ Dębica")</f>
        <v>0</v>
      </c>
      <c r="BD40" s="237">
        <f>SUMIFS('3_stopień'!$K$9:$K$752,'3_stopień'!$H$9:$H$752,D40,'3_stopień'!$P$9:$P$752,"CKZ Dębica")</f>
        <v>0</v>
      </c>
      <c r="BE40" s="16">
        <f>SUMIFS('3_stopień'!$J$9:$J$752,'3_stopień'!$H$9:$H$752,D40,'3_stopień'!$P$9:$P$752,"CKZ Gliwice")</f>
        <v>0</v>
      </c>
      <c r="BF40" s="237">
        <f>SUMIFS('3_stopień'!$K$9:$K$752,'3_stopień'!$H$9:$H$752,D40,'3_stopień'!$P$9:$P$752,"CKZ Gliwice")</f>
        <v>0</v>
      </c>
      <c r="BG40" s="16">
        <f>SUMIFS('3_stopień'!$J$9:$J$752,'3_stopień'!$H$9:$H$752,D40,'3_stopień'!$P$9:$P$752,"CKZ Gniezno")</f>
        <v>0</v>
      </c>
      <c r="BH40" s="237">
        <f>SUMIFS('3_stopień'!$K$9:$K$752,'3_stopień'!$H$9:$H$752,D40,'3_stopień'!$P$9:$P$752,"CKZ Gniezno")</f>
        <v>0</v>
      </c>
      <c r="BI40" s="157">
        <f>SUMIFS('3_stopień'!$J$9:$J$752,'3_stopień'!$H$9:$H$752,D40,'3_stopień'!$P$9:$P$752,"konsultacje szkoła")</f>
        <v>0</v>
      </c>
      <c r="BJ40" s="361">
        <f t="shared" si="2"/>
        <v>0</v>
      </c>
      <c r="BK40" s="216">
        <f t="shared" si="3"/>
        <v>0</v>
      </c>
    </row>
    <row r="41" spans="2:63" ht="15.75" hidden="1" customHeight="1">
      <c r="B41" s="17" t="s">
        <v>507</v>
      </c>
      <c r="C41" s="18">
        <v>811112</v>
      </c>
      <c r="D41" s="18" t="s">
        <v>1013</v>
      </c>
      <c r="E41" s="17" t="s">
        <v>607</v>
      </c>
      <c r="F41" s="157">
        <f>SUMIF('3_stopień'!H$9:H$752,"GIW.04.",'3_stopień'!J$9:J$752)</f>
        <v>0</v>
      </c>
      <c r="G41" s="16">
        <f>SUMIFS('3_stopień'!$J$9:$J$752,'3_stopień'!$H$9:$H$752,D41,'3_stopień'!$P$9:$P$752,"CKZ Bielawa")</f>
        <v>0</v>
      </c>
      <c r="H41" s="16">
        <f>SUMIFS('3_stopień'!$K$9:$K$752,'3_stopień'!$H$9:$H$752,E41,'3_stopień'!$P$9:$P$752,"CKZ Bielawa")</f>
        <v>0</v>
      </c>
      <c r="I41" s="16">
        <f>SUMIFS('3_stopień'!$J$9:$J$752,'3_stopień'!$H$9:$H$752,D41,'3_stopień'!$P$9:$P$752,"GCKZ Głogów")</f>
        <v>0</v>
      </c>
      <c r="J41" s="237">
        <f>SUMIFS('3_stopień'!$K$9:$K$752,'3_stopień'!$H$9:$H$752,D41,'3_stopień'!$P$9:$P$752,"GCKZ Głogów")</f>
        <v>0</v>
      </c>
      <c r="K41" s="16">
        <f>SUMIFS('3_stopień'!$J$9:$J$752,'3_stopień'!$H$9:$H$752,D41,'3_stopień'!$P$9:$P$752,"TOYOTA")</f>
        <v>0</v>
      </c>
      <c r="L41" s="237">
        <f>SUMIFS('3_stopień'!$K$9:$K$752,'3_stopień'!$H$9:$H$752,D41,'3_stopień'!$P$9:$P$752,"TOYOTA")</f>
        <v>0</v>
      </c>
      <c r="M41" s="16">
        <f>SUMIFS('3_stopień'!$J$9:$J$752,'3_stopień'!$H$9:$H$752,D41,'3_stopień'!$P$9:$P$752,"JCKZ Jelenia Góra")</f>
        <v>0</v>
      </c>
      <c r="N41" s="237">
        <f>SUMIFS('3_stopień'!$K$9:$K$752,'3_stopień'!$H$9:$H$752,D41,'3_stopień'!$P$9:$P$752,"JCKZ Jelenia Góra")</f>
        <v>0</v>
      </c>
      <c r="O41" s="16">
        <f>SUMIFS('3_stopień'!$J$9:$J$752,'3_stopień'!$H$9:$H$752,D41,'3_stopień'!$P$9:$P$752,"CKZ Kłodzko")</f>
        <v>0</v>
      </c>
      <c r="P41" s="237">
        <f>SUMIFS('3_stopień'!$K$9:$K$752,'3_stopień'!$H$9:$H$752,D41,'3_stopień'!$P$9:$P$752,"CKZ Kłodzko")</f>
        <v>0</v>
      </c>
      <c r="Q41" s="16">
        <f>SUMIFS('3_stopień'!$J$9:$J$752,'3_stopień'!$H$9:$H$752,D41,'3_stopień'!$P$9:$P$752,"CKZ Legnica")</f>
        <v>0</v>
      </c>
      <c r="R41" s="237">
        <f>SUMIFS('3_stopień'!$K$9:$K$752,'3_stopień'!$H$9:$H$752,D41,'3_stopień'!$P$9:$P$752,"CKZ Legnica")</f>
        <v>0</v>
      </c>
      <c r="S41" s="16">
        <f>SUMIFS('3_stopień'!$J$9:$J$752,'3_stopień'!$H$9:$H$752,D41,'3_stopień'!$P$9:$P$752,"CKZ Oleśnica")</f>
        <v>0</v>
      </c>
      <c r="T41" s="237">
        <f>SUMIFS('3_stopień'!$K$9:$K$752,'3_stopień'!$H$9:$H$752,D41,'3_stopień'!$P$9:$P$752,"CKZ Oleśnica")</f>
        <v>0</v>
      </c>
      <c r="U41" s="16">
        <f>SUMIFS('3_stopień'!$J$9:$J$752,'3_stopień'!$H$9:$H$752,D41,'3_stopień'!$P$9:$P$752,"CKZ Świdnica")</f>
        <v>0</v>
      </c>
      <c r="V41" s="237">
        <f>SUMIFS('3_stopień'!$K$9:$K$752,'3_stopień'!$H$9:$H$752,D41,'3_stopień'!$P$9:$P$752,"CKZ Świdnica")</f>
        <v>0</v>
      </c>
      <c r="W41" s="16">
        <f>SUMIFS('3_stopień'!$J$9:$J$752,'3_stopień'!$H$9:$H$752,D41,'3_stopień'!$P$9:$P$752,"CKZ Wołów")</f>
        <v>0</v>
      </c>
      <c r="X41" s="237">
        <f>SUMIFS('3_stopień'!$K$9:$K$752,'3_stopień'!$H$9:$H$752,D41,'3_stopień'!$P$9:$P$752,"CKZ Wołów")</f>
        <v>0</v>
      </c>
      <c r="Y41" s="16">
        <f>SUMIFS('3_stopień'!$J$9:$J$752,'3_stopień'!$H$9:$H$752,D41,'3_stopień'!$P$9:$P$752,"CKZ Ziębice")</f>
        <v>0</v>
      </c>
      <c r="Z41" s="237">
        <f>SUMIFS('3_stopień'!$K$9:$K$752,'3_stopień'!$H$9:$H$752,D41,'3_stopień'!$P$9:$P$752,"CKZ Ziębice")</f>
        <v>0</v>
      </c>
      <c r="AA41" s="16">
        <f>SUMIFS('3_stopień'!$J$9:$J$752,'3_stopień'!$H$9:$H$752,D41,'3_stopień'!$P$9:$P$752,"CKZ Dobrodzień")</f>
        <v>0</v>
      </c>
      <c r="AB41" s="237">
        <f>SUMIFS('3_stopień'!$K$9:$K$752,'3_stopień'!$H$9:$H$752,D41,'3_stopień'!$P$9:$P$752,"CKZ Dobrodzień")</f>
        <v>0</v>
      </c>
      <c r="AC41" s="16">
        <f>SUMIFS('3_stopień'!$J$9:$J$752,'3_stopień'!$H$9:$H$752,D41,'3_stopień'!$P$9:$P$752,"CKZ Głubczyce")</f>
        <v>0</v>
      </c>
      <c r="AD41" s="237">
        <f>SUMIFS('3_stopień'!$K$9:$K$752,'3_stopień'!$H$9:$H$752,D41,'3_stopień'!$P$9:$P$752,"CKZ Głubczyce")</f>
        <v>0</v>
      </c>
      <c r="AE41" s="16">
        <f>SUMIFS('3_stopień'!$J$9:$J$752,'3_stopień'!$H$9:$H$752,D41,'3_stopień'!$P$9:$P$752,"CKZ Kędzierzyn Koźle")</f>
        <v>0</v>
      </c>
      <c r="AF41" s="237">
        <f>SUMIFS('3_stopień'!$K$9:$K$752,'3_stopień'!$H$9:$H$752,D41,'3_stopień'!$P$9:$P$752,"CKZ Kędzierzyn Koźle")</f>
        <v>0</v>
      </c>
      <c r="AG41" s="16">
        <f>SUMIFS('3_stopień'!$J$9:$J$752,'3_stopień'!$H$9:$H$752,D41,'3_stopień'!$P$9:$P$752,"ZSET Rakowice")</f>
        <v>0</v>
      </c>
      <c r="AH41" s="237">
        <f>SUMIFS('3_stopień'!$K$9:$K$752,'3_stopień'!$H$9:$H$752,D41,'3_stopień'!$P$9:$P$752,"ZSET Rakowice")</f>
        <v>0</v>
      </c>
      <c r="AI41" s="16">
        <f>SUMIFS('3_stopień'!$J$9:$J$752,'3_stopień'!$H$9:$H$752,D41,'3_stopień'!$P$9:$P$752,"CKZ Krotoszyn")</f>
        <v>0</v>
      </c>
      <c r="AJ41" s="237">
        <f>SUMIFS('3_stopień'!$K$9:$K$752,'3_stopień'!$H$9:$H$752,D41,'3_stopień'!$P$9:$P$752,"CKZ Krotoszyn")</f>
        <v>0</v>
      </c>
      <c r="AK41" s="16">
        <f>SUMIFS('3_stopień'!$J$9:$J$752,'3_stopień'!$H$9:$H$752,D41,'3_stopień'!$P$9:$P$752,"CKZ Olkusz")</f>
        <v>0</v>
      </c>
      <c r="AL41" s="237">
        <f>SUMIFS('3_stopień'!$K$9:$K$752,'3_stopień'!$H$9:$H$752,D41,'3_stopień'!$P$9:$P$752,"CKZ Olkusz")</f>
        <v>0</v>
      </c>
      <c r="AM41" s="16">
        <f>SUMIFS('3_stopień'!$J$9:$J$752,'3_stopień'!$H$9:$H$752,D41,'3_stopień'!$P$9:$P$752,"CKZ Wschowa")</f>
        <v>0</v>
      </c>
      <c r="AN41" s="225">
        <f>SUMIFS('3_stopień'!$K$9:$K$752,'3_stopień'!$H$9:$H$752,D41,'3_stopień'!$P$9:$P$752,"CKZ Wschowa")</f>
        <v>0</v>
      </c>
      <c r="AO41" s="16">
        <f>SUMIFS('3_stopień'!$J$9:$J$752,'3_stopień'!$H$9:$H$752,D41,'3_stopień'!$P$9:$P$752,"CKZ Zielona Góra")</f>
        <v>0</v>
      </c>
      <c r="AP41" s="206">
        <f>SUMIFS('3_stopień'!$K$9:$K$752,'3_stopień'!$H$9:$H$752,D41,'3_stopień'!$P$9:$P$752,"CKZ Zielona Góra")</f>
        <v>0</v>
      </c>
      <c r="AQ41" s="16">
        <f>SUMIFS('3_stopień'!$J$9:$J$752,'3_stopień'!$H$9:$H$752,D41,'3_stopień'!$P$9:$P$752,"Rzemieślnicza Wałbrzych")</f>
        <v>0</v>
      </c>
      <c r="AR41" s="237">
        <f>SUMIFS('3_stopień'!$K$9:$K$752,'3_stopień'!$H$9:$H$752,D41,'3_stopień'!$P$9:$P$752,"Rzemieślnicza Wałbrzych")</f>
        <v>0</v>
      </c>
      <c r="AS41" s="16">
        <f>SUMIFS('3_stopień'!$J$9:$J$752,'3_stopień'!$H$9:$H$752,D41,'3_stopień'!$P$9:$P$752,"CKZ Mosina")</f>
        <v>0</v>
      </c>
      <c r="AT41" s="237">
        <f>SUMIFS('3_stopień'!$K$9:$K$752,'3_stopień'!$H$9:$H$752,D41,'3_stopień'!$P$9:$P$752,"CKZ Mosina")</f>
        <v>0</v>
      </c>
      <c r="AU41" s="16">
        <f>SUMIFS('3_stopień'!$J$9:$J$752,'3_stopień'!$H$9:$H$752,D41,'3_stopień'!$P$9:$P$752,"Collegium Witelona")</f>
        <v>0</v>
      </c>
      <c r="AV41" s="237">
        <f>SUMIFS('3_stopień'!$K$9:$K$752,'3_stopień'!$H$9:$H$752,D41,'3_stopień'!$P$9:$P$752,"Collegium Witelona")</f>
        <v>0</v>
      </c>
      <c r="AW41" s="16">
        <f>SUMIFS('3_stopień'!$J$9:$J$752,'3_stopień'!$H$9:$H$752,D41,'3_stopień'!$P$9:$P$752,"CKZ Opole")</f>
        <v>0</v>
      </c>
      <c r="AX41" s="237">
        <f>SUMIFS('3_stopień'!$K$9:$K$752,'3_stopień'!$H$9:$H$752,D41,'3_stopień'!$P$9:$P$752,"CKZ Opole")</f>
        <v>0</v>
      </c>
      <c r="AY41" s="16">
        <f>SUMIFS('3_stopień'!$J$9:$J$752,'3_stopień'!$H$9:$H$752,D41,'3_stopień'!$P$9:$P$752,"CKZ Wrocław")</f>
        <v>0</v>
      </c>
      <c r="AZ41" s="237">
        <f>SUMIFS('3_stopień'!$K$9:$K$752,'3_stopień'!$H$9:$H$752,D41,'3_stopień'!$P$9:$P$752,"CKZ Wrocław")</f>
        <v>0</v>
      </c>
      <c r="BA41" s="16">
        <f>SUMIFS('3_stopień'!$J$9:$J$752,'3_stopień'!$H$9:$H$752,D41,'3_stopień'!$P$9:$P$752,"Brzeg Dolny")</f>
        <v>0</v>
      </c>
      <c r="BB41" s="237">
        <f>SUMIFS('3_stopień'!$K$9:$K$752,'3_stopień'!$H$9:$H$752,D41,'3_stopień'!$P$9:$P$752,"Brzeg Dolny")</f>
        <v>0</v>
      </c>
      <c r="BC41" s="16">
        <f>SUMIFS('3_stopień'!$J$9:$J$752,'3_stopień'!$H$9:$H$752,D41,'3_stopień'!$P$9:$P$752,"CKZ Dębica")</f>
        <v>0</v>
      </c>
      <c r="BD41" s="237">
        <f>SUMIFS('3_stopień'!$K$9:$K$752,'3_stopień'!$H$9:$H$752,D41,'3_stopień'!$P$9:$P$752,"CKZ Dębica")</f>
        <v>0</v>
      </c>
      <c r="BE41" s="16">
        <f>SUMIFS('3_stopień'!$J$9:$J$752,'3_stopień'!$H$9:$H$752,D41,'3_stopień'!$P$9:$P$752,"CKZ Gliwice")</f>
        <v>0</v>
      </c>
      <c r="BF41" s="237">
        <f>SUMIFS('3_stopień'!$K$9:$K$752,'3_stopień'!$H$9:$H$752,D41,'3_stopień'!$P$9:$P$752,"CKZ Gliwice")</f>
        <v>0</v>
      </c>
      <c r="BG41" s="16">
        <f>SUMIFS('3_stopień'!$J$9:$J$752,'3_stopień'!$H$9:$H$752,D41,'3_stopień'!$P$9:$P$752,"CKZ Gniezno")</f>
        <v>0</v>
      </c>
      <c r="BH41" s="237">
        <f>SUMIFS('3_stopień'!$K$9:$K$752,'3_stopień'!$H$9:$H$752,D41,'3_stopień'!$P$9:$P$752,"CKZ Gniezno")</f>
        <v>0</v>
      </c>
      <c r="BI41" s="157">
        <f>SUMIFS('3_stopień'!$J$9:$J$752,'3_stopień'!$H$9:$H$752,D41,'3_stopień'!$P$9:$P$752,"konsultacje szkoła")</f>
        <v>0</v>
      </c>
      <c r="BJ41" s="361">
        <f t="shared" si="2"/>
        <v>0</v>
      </c>
      <c r="BK41" s="216">
        <f t="shared" si="3"/>
        <v>0</v>
      </c>
    </row>
    <row r="42" spans="2:63" hidden="1">
      <c r="B42" s="17" t="s">
        <v>508</v>
      </c>
      <c r="C42" s="18">
        <v>811205</v>
      </c>
      <c r="D42" s="18" t="s">
        <v>1014</v>
      </c>
      <c r="E42" s="17" t="s">
        <v>608</v>
      </c>
      <c r="F42" s="157">
        <f>SUMIF('3_stopień'!H$9:H$752,"GIW.05.",'3_stopień'!J$9:J$752)</f>
        <v>0</v>
      </c>
      <c r="G42" s="16">
        <f>SUMIFS('3_stopień'!$J$9:$J$752,'3_stopień'!$H$9:$H$752,D42,'3_stopień'!$P$9:$P$752,"CKZ Bielawa")</f>
        <v>0</v>
      </c>
      <c r="H42" s="16">
        <f>SUMIFS('3_stopień'!$K$9:$K$752,'3_stopień'!$H$9:$H$752,E42,'3_stopień'!$P$9:$P$752,"CKZ Bielawa")</f>
        <v>0</v>
      </c>
      <c r="I42" s="16">
        <f>SUMIFS('3_stopień'!$J$9:$J$752,'3_stopień'!$H$9:$H$752,D42,'3_stopień'!$P$9:$P$752,"GCKZ Głogów")</f>
        <v>0</v>
      </c>
      <c r="J42" s="237">
        <f>SUMIFS('3_stopień'!$K$9:$K$752,'3_stopień'!$H$9:$H$752,D42,'3_stopień'!$P$9:$P$752,"GCKZ Głogów")</f>
        <v>0</v>
      </c>
      <c r="K42" s="16">
        <f>SUMIFS('3_stopień'!$J$9:$J$752,'3_stopień'!$H$9:$H$752,D42,'3_stopień'!$P$9:$P$752,"TOYOTA")</f>
        <v>0</v>
      </c>
      <c r="L42" s="237">
        <f>SUMIFS('3_stopień'!$K$9:$K$752,'3_stopień'!$H$9:$H$752,D42,'3_stopień'!$P$9:$P$752,"TOYOTA")</f>
        <v>0</v>
      </c>
      <c r="M42" s="16">
        <f>SUMIFS('3_stopień'!$J$9:$J$752,'3_stopień'!$H$9:$H$752,D42,'3_stopień'!$P$9:$P$752,"JCKZ Jelenia Góra")</f>
        <v>0</v>
      </c>
      <c r="N42" s="237">
        <f>SUMIFS('3_stopień'!$K$9:$K$752,'3_stopień'!$H$9:$H$752,D42,'3_stopień'!$P$9:$P$752,"JCKZ Jelenia Góra")</f>
        <v>0</v>
      </c>
      <c r="O42" s="16">
        <f>SUMIFS('3_stopień'!$J$9:$J$752,'3_stopień'!$H$9:$H$752,D42,'3_stopień'!$P$9:$P$752,"CKZ Kłodzko")</f>
        <v>0</v>
      </c>
      <c r="P42" s="237">
        <f>SUMIFS('3_stopień'!$K$9:$K$752,'3_stopień'!$H$9:$H$752,D42,'3_stopień'!$P$9:$P$752,"CKZ Kłodzko")</f>
        <v>0</v>
      </c>
      <c r="Q42" s="16">
        <f>SUMIFS('3_stopień'!$J$9:$J$752,'3_stopień'!$H$9:$H$752,D42,'3_stopień'!$P$9:$P$752,"CKZ Legnica")</f>
        <v>0</v>
      </c>
      <c r="R42" s="237">
        <f>SUMIFS('3_stopień'!$K$9:$K$752,'3_stopień'!$H$9:$H$752,D42,'3_stopień'!$P$9:$P$752,"CKZ Legnica")</f>
        <v>0</v>
      </c>
      <c r="S42" s="16">
        <f>SUMIFS('3_stopień'!$J$9:$J$752,'3_stopień'!$H$9:$H$752,D42,'3_stopień'!$P$9:$P$752,"CKZ Oleśnica")</f>
        <v>0</v>
      </c>
      <c r="T42" s="237">
        <f>SUMIFS('3_stopień'!$K$9:$K$752,'3_stopień'!$H$9:$H$752,D42,'3_stopień'!$P$9:$P$752,"CKZ Oleśnica")</f>
        <v>0</v>
      </c>
      <c r="U42" s="16">
        <f>SUMIFS('3_stopień'!$J$9:$J$752,'3_stopień'!$H$9:$H$752,D42,'3_stopień'!$P$9:$P$752,"CKZ Świdnica")</f>
        <v>0</v>
      </c>
      <c r="V42" s="237">
        <f>SUMIFS('3_stopień'!$K$9:$K$752,'3_stopień'!$H$9:$H$752,D42,'3_stopień'!$P$9:$P$752,"CKZ Świdnica")</f>
        <v>0</v>
      </c>
      <c r="W42" s="16">
        <f>SUMIFS('3_stopień'!$J$9:$J$752,'3_stopień'!$H$9:$H$752,D42,'3_stopień'!$P$9:$P$752,"CKZ Wołów")</f>
        <v>0</v>
      </c>
      <c r="X42" s="237">
        <f>SUMIFS('3_stopień'!$K$9:$K$752,'3_stopień'!$H$9:$H$752,D42,'3_stopień'!$P$9:$P$752,"CKZ Wołów")</f>
        <v>0</v>
      </c>
      <c r="Y42" s="16">
        <f>SUMIFS('3_stopień'!$J$9:$J$752,'3_stopień'!$H$9:$H$752,D42,'3_stopień'!$P$9:$P$752,"CKZ Ziębice")</f>
        <v>0</v>
      </c>
      <c r="Z42" s="237">
        <f>SUMIFS('3_stopień'!$K$9:$K$752,'3_stopień'!$H$9:$H$752,D42,'3_stopień'!$P$9:$P$752,"CKZ Ziębice")</f>
        <v>0</v>
      </c>
      <c r="AA42" s="16">
        <f>SUMIFS('3_stopień'!$J$9:$J$752,'3_stopień'!$H$9:$H$752,D42,'3_stopień'!$P$9:$P$752,"CKZ Dobrodzień")</f>
        <v>0</v>
      </c>
      <c r="AB42" s="237">
        <f>SUMIFS('3_stopień'!$K$9:$K$752,'3_stopień'!$H$9:$H$752,D42,'3_stopień'!$P$9:$P$752,"CKZ Dobrodzień")</f>
        <v>0</v>
      </c>
      <c r="AC42" s="16">
        <f>SUMIFS('3_stopień'!$J$9:$J$752,'3_stopień'!$H$9:$H$752,D42,'3_stopień'!$P$9:$P$752,"CKZ Głubczyce")</f>
        <v>0</v>
      </c>
      <c r="AD42" s="237">
        <f>SUMIFS('3_stopień'!$K$9:$K$752,'3_stopień'!$H$9:$H$752,D42,'3_stopień'!$P$9:$P$752,"CKZ Głubczyce")</f>
        <v>0</v>
      </c>
      <c r="AE42" s="16">
        <f>SUMIFS('3_stopień'!$J$9:$J$752,'3_stopień'!$H$9:$H$752,D42,'3_stopień'!$P$9:$P$752,"CKZ Kędzierzyn Koźle")</f>
        <v>0</v>
      </c>
      <c r="AF42" s="237">
        <f>SUMIFS('3_stopień'!$K$9:$K$752,'3_stopień'!$H$9:$H$752,D42,'3_stopień'!$P$9:$P$752,"CKZ Kędzierzyn Koźle")</f>
        <v>0</v>
      </c>
      <c r="AG42" s="16">
        <f>SUMIFS('3_stopień'!$J$9:$J$752,'3_stopień'!$H$9:$H$752,D42,'3_stopień'!$P$9:$P$752,"ZSET Rakowice")</f>
        <v>0</v>
      </c>
      <c r="AH42" s="237">
        <f>SUMIFS('3_stopień'!$K$9:$K$752,'3_stopień'!$H$9:$H$752,D42,'3_stopień'!$P$9:$P$752,"ZSET Rakowice")</f>
        <v>0</v>
      </c>
      <c r="AI42" s="16">
        <f>SUMIFS('3_stopień'!$J$9:$J$752,'3_stopień'!$H$9:$H$752,D42,'3_stopień'!$P$9:$P$752,"CKZ Krotoszyn")</f>
        <v>0</v>
      </c>
      <c r="AJ42" s="237">
        <f>SUMIFS('3_stopień'!$K$9:$K$752,'3_stopień'!$H$9:$H$752,D42,'3_stopień'!$P$9:$P$752,"CKZ Krotoszyn")</f>
        <v>0</v>
      </c>
      <c r="AK42" s="16">
        <f>SUMIFS('3_stopień'!$J$9:$J$752,'3_stopień'!$H$9:$H$752,D42,'3_stopień'!$P$9:$P$752,"CKZ Olkusz")</f>
        <v>0</v>
      </c>
      <c r="AL42" s="237">
        <f>SUMIFS('3_stopień'!$K$9:$K$752,'3_stopień'!$H$9:$H$752,D42,'3_stopień'!$P$9:$P$752,"CKZ Olkusz")</f>
        <v>0</v>
      </c>
      <c r="AM42" s="16">
        <f>SUMIFS('3_stopień'!$J$9:$J$752,'3_stopień'!$H$9:$H$752,D42,'3_stopień'!$P$9:$P$752,"CKZ Wschowa")</f>
        <v>0</v>
      </c>
      <c r="AN42" s="225">
        <f>SUMIFS('3_stopień'!$K$9:$K$752,'3_stopień'!$H$9:$H$752,D42,'3_stopień'!$P$9:$P$752,"CKZ Wschowa")</f>
        <v>0</v>
      </c>
      <c r="AO42" s="16">
        <f>SUMIFS('3_stopień'!$J$9:$J$752,'3_stopień'!$H$9:$H$752,D42,'3_stopień'!$P$9:$P$752,"CKZ Zielona Góra")</f>
        <v>0</v>
      </c>
      <c r="AP42" s="206">
        <f>SUMIFS('3_stopień'!$K$9:$K$752,'3_stopień'!$H$9:$H$752,D42,'3_stopień'!$P$9:$P$752,"CKZ Zielona Góra")</f>
        <v>0</v>
      </c>
      <c r="AQ42" s="16">
        <f>SUMIFS('3_stopień'!$J$9:$J$752,'3_stopień'!$H$9:$H$752,D42,'3_stopień'!$P$9:$P$752,"Rzemieślnicza Wałbrzych")</f>
        <v>0</v>
      </c>
      <c r="AR42" s="237">
        <f>SUMIFS('3_stopień'!$K$9:$K$752,'3_stopień'!$H$9:$H$752,D42,'3_stopień'!$P$9:$P$752,"Rzemieślnicza Wałbrzych")</f>
        <v>0</v>
      </c>
      <c r="AS42" s="16">
        <f>SUMIFS('3_stopień'!$J$9:$J$752,'3_stopień'!$H$9:$H$752,D42,'3_stopień'!$P$9:$P$752,"CKZ Mosina")</f>
        <v>0</v>
      </c>
      <c r="AT42" s="237">
        <f>SUMIFS('3_stopień'!$K$9:$K$752,'3_stopień'!$H$9:$H$752,D42,'3_stopień'!$P$9:$P$752,"CKZ Mosina")</f>
        <v>0</v>
      </c>
      <c r="AU42" s="16">
        <f>SUMIFS('3_stopień'!$J$9:$J$752,'3_stopień'!$H$9:$H$752,D42,'3_stopień'!$P$9:$P$752,"Collegium Witelona")</f>
        <v>0</v>
      </c>
      <c r="AV42" s="237">
        <f>SUMIFS('3_stopień'!$K$9:$K$752,'3_stopień'!$H$9:$H$752,D42,'3_stopień'!$P$9:$P$752,"Collegium Witelona")</f>
        <v>0</v>
      </c>
      <c r="AW42" s="16">
        <f>SUMIFS('3_stopień'!$J$9:$J$752,'3_stopień'!$H$9:$H$752,D42,'3_stopień'!$P$9:$P$752,"CKZ Opole")</f>
        <v>0</v>
      </c>
      <c r="AX42" s="237">
        <f>SUMIFS('3_stopień'!$K$9:$K$752,'3_stopień'!$H$9:$H$752,D42,'3_stopień'!$P$9:$P$752,"CKZ Opole")</f>
        <v>0</v>
      </c>
      <c r="AY42" s="16">
        <f>SUMIFS('3_stopień'!$J$9:$J$752,'3_stopień'!$H$9:$H$752,D42,'3_stopień'!$P$9:$P$752,"CKZ Wrocław")</f>
        <v>0</v>
      </c>
      <c r="AZ42" s="237">
        <f>SUMIFS('3_stopień'!$K$9:$K$752,'3_stopień'!$H$9:$H$752,D42,'3_stopień'!$P$9:$P$752,"CKZ Wrocław")</f>
        <v>0</v>
      </c>
      <c r="BA42" s="16">
        <f>SUMIFS('3_stopień'!$J$9:$J$752,'3_stopień'!$H$9:$H$752,D42,'3_stopień'!$P$9:$P$752,"Brzeg Dolny")</f>
        <v>0</v>
      </c>
      <c r="BB42" s="237">
        <f>SUMIFS('3_stopień'!$K$9:$K$752,'3_stopień'!$H$9:$H$752,D42,'3_stopień'!$P$9:$P$752,"Brzeg Dolny")</f>
        <v>0</v>
      </c>
      <c r="BC42" s="16">
        <f>SUMIFS('3_stopień'!$J$9:$J$752,'3_stopień'!$H$9:$H$752,D42,'3_stopień'!$P$9:$P$752,"CKZ Dębica")</f>
        <v>0</v>
      </c>
      <c r="BD42" s="237">
        <f>SUMIFS('3_stopień'!$K$9:$K$752,'3_stopień'!$H$9:$H$752,D42,'3_stopień'!$P$9:$P$752,"CKZ Dębica")</f>
        <v>0</v>
      </c>
      <c r="BE42" s="16">
        <f>SUMIFS('3_stopień'!$J$9:$J$752,'3_stopień'!$H$9:$H$752,D42,'3_stopień'!$P$9:$P$752,"CKZ Gliwice")</f>
        <v>0</v>
      </c>
      <c r="BF42" s="237">
        <f>SUMIFS('3_stopień'!$K$9:$K$752,'3_stopień'!$H$9:$H$752,D42,'3_stopień'!$P$9:$P$752,"CKZ Gliwice")</f>
        <v>0</v>
      </c>
      <c r="BG42" s="16">
        <f>SUMIFS('3_stopień'!$J$9:$J$752,'3_stopień'!$H$9:$H$752,D42,'3_stopień'!$P$9:$P$752,"CKZ Gniezno")</f>
        <v>0</v>
      </c>
      <c r="BH42" s="237">
        <f>SUMIFS('3_stopień'!$K$9:$K$752,'3_stopień'!$H$9:$H$752,D42,'3_stopień'!$P$9:$P$752,"CKZ Gniezno")</f>
        <v>0</v>
      </c>
      <c r="BI42" s="157">
        <f>SUMIFS('3_stopień'!$J$9:$J$752,'3_stopień'!$H$9:$H$752,D42,'3_stopień'!$P$9:$P$752,"konsultacje szkoła")</f>
        <v>0</v>
      </c>
      <c r="BJ42" s="361">
        <f t="shared" si="2"/>
        <v>0</v>
      </c>
      <c r="BK42" s="216">
        <f t="shared" si="3"/>
        <v>0</v>
      </c>
    </row>
    <row r="43" spans="2:63" hidden="1">
      <c r="B43" s="17" t="s">
        <v>509</v>
      </c>
      <c r="C43" s="18">
        <v>811305</v>
      </c>
      <c r="D43" s="18" t="s">
        <v>610</v>
      </c>
      <c r="E43" s="17" t="s">
        <v>609</v>
      </c>
      <c r="F43" s="157">
        <f>SUMIF('3_stopień'!H$9:H$752,"GIW.12.",'3_stopień'!J$9:J$752)</f>
        <v>0</v>
      </c>
      <c r="G43" s="16">
        <f>SUMIFS('3_stopień'!$J$9:$J$752,'3_stopień'!$H$9:$H$752,D43,'3_stopień'!$P$9:$P$752,"CKZ Bielawa")</f>
        <v>0</v>
      </c>
      <c r="H43" s="16">
        <f>SUMIFS('3_stopień'!$K$9:$K$752,'3_stopień'!$H$9:$H$752,E43,'3_stopień'!$P$9:$P$752,"CKZ Bielawa")</f>
        <v>0</v>
      </c>
      <c r="I43" s="16">
        <f>SUMIFS('3_stopień'!$J$9:$J$752,'3_stopień'!$H$9:$H$752,D43,'3_stopień'!$P$9:$P$752,"GCKZ Głogów")</f>
        <v>0</v>
      </c>
      <c r="J43" s="237">
        <f>SUMIFS('3_stopień'!$K$9:$K$752,'3_stopień'!$H$9:$H$752,D43,'3_stopień'!$P$9:$P$752,"GCKZ Głogów")</f>
        <v>0</v>
      </c>
      <c r="K43" s="16">
        <f>SUMIFS('3_stopień'!$J$9:$J$752,'3_stopień'!$H$9:$H$752,D43,'3_stopień'!$P$9:$P$752,"TOYOTA")</f>
        <v>0</v>
      </c>
      <c r="L43" s="237">
        <f>SUMIFS('3_stopień'!$K$9:$K$752,'3_stopień'!$H$9:$H$752,D43,'3_stopień'!$P$9:$P$752,"TOYOTA")</f>
        <v>0</v>
      </c>
      <c r="M43" s="16">
        <f>SUMIFS('3_stopień'!$J$9:$J$752,'3_stopień'!$H$9:$H$752,D43,'3_stopień'!$P$9:$P$752,"JCKZ Jelenia Góra")</f>
        <v>0</v>
      </c>
      <c r="N43" s="237">
        <f>SUMIFS('3_stopień'!$K$9:$K$752,'3_stopień'!$H$9:$H$752,D43,'3_stopień'!$P$9:$P$752,"JCKZ Jelenia Góra")</f>
        <v>0</v>
      </c>
      <c r="O43" s="16">
        <f>SUMIFS('3_stopień'!$J$9:$J$752,'3_stopień'!$H$9:$H$752,D43,'3_stopień'!$P$9:$P$752,"CKZ Kłodzko")</f>
        <v>0</v>
      </c>
      <c r="P43" s="237">
        <f>SUMIFS('3_stopień'!$K$9:$K$752,'3_stopień'!$H$9:$H$752,D43,'3_stopień'!$P$9:$P$752,"CKZ Kłodzko")</f>
        <v>0</v>
      </c>
      <c r="Q43" s="16">
        <f>SUMIFS('3_stopień'!$J$9:$J$752,'3_stopień'!$H$9:$H$752,D43,'3_stopień'!$P$9:$P$752,"CKZ Legnica")</f>
        <v>0</v>
      </c>
      <c r="R43" s="237">
        <f>SUMIFS('3_stopień'!$K$9:$K$752,'3_stopień'!$H$9:$H$752,D43,'3_stopień'!$P$9:$P$752,"CKZ Legnica")</f>
        <v>0</v>
      </c>
      <c r="S43" s="16">
        <f>SUMIFS('3_stopień'!$J$9:$J$752,'3_stopień'!$H$9:$H$752,D43,'3_stopień'!$P$9:$P$752,"CKZ Oleśnica")</f>
        <v>0</v>
      </c>
      <c r="T43" s="237">
        <f>SUMIFS('3_stopień'!$K$9:$K$752,'3_stopień'!$H$9:$H$752,D43,'3_stopień'!$P$9:$P$752,"CKZ Oleśnica")</f>
        <v>0</v>
      </c>
      <c r="U43" s="16">
        <f>SUMIFS('3_stopień'!$J$9:$J$752,'3_stopień'!$H$9:$H$752,D43,'3_stopień'!$P$9:$P$752,"CKZ Świdnica")</f>
        <v>0</v>
      </c>
      <c r="V43" s="237">
        <f>SUMIFS('3_stopień'!$K$9:$K$752,'3_stopień'!$H$9:$H$752,D43,'3_stopień'!$P$9:$P$752,"CKZ Świdnica")</f>
        <v>0</v>
      </c>
      <c r="W43" s="16">
        <f>SUMIFS('3_stopień'!$J$9:$J$752,'3_stopień'!$H$9:$H$752,D43,'3_stopień'!$P$9:$P$752,"CKZ Wołów")</f>
        <v>0</v>
      </c>
      <c r="X43" s="237">
        <f>SUMIFS('3_stopień'!$K$9:$K$752,'3_stopień'!$H$9:$H$752,D43,'3_stopień'!$P$9:$P$752,"CKZ Wołów")</f>
        <v>0</v>
      </c>
      <c r="Y43" s="16">
        <f>SUMIFS('3_stopień'!$J$9:$J$752,'3_stopień'!$H$9:$H$752,D43,'3_stopień'!$P$9:$P$752,"CKZ Ziębice")</f>
        <v>0</v>
      </c>
      <c r="Z43" s="237">
        <f>SUMIFS('3_stopień'!$K$9:$K$752,'3_stopień'!$H$9:$H$752,D43,'3_stopień'!$P$9:$P$752,"CKZ Ziębice")</f>
        <v>0</v>
      </c>
      <c r="AA43" s="16">
        <f>SUMIFS('3_stopień'!$J$9:$J$752,'3_stopień'!$H$9:$H$752,D43,'3_stopień'!$P$9:$P$752,"CKZ Dobrodzień")</f>
        <v>0</v>
      </c>
      <c r="AB43" s="237">
        <f>SUMIFS('3_stopień'!$K$9:$K$752,'3_stopień'!$H$9:$H$752,D43,'3_stopień'!$P$9:$P$752,"CKZ Dobrodzień")</f>
        <v>0</v>
      </c>
      <c r="AC43" s="16">
        <f>SUMIFS('3_stopień'!$J$9:$J$752,'3_stopień'!$H$9:$H$752,D43,'3_stopień'!$P$9:$P$752,"CKZ Głubczyce")</f>
        <v>0</v>
      </c>
      <c r="AD43" s="237">
        <f>SUMIFS('3_stopień'!$K$9:$K$752,'3_stopień'!$H$9:$H$752,D43,'3_stopień'!$P$9:$P$752,"CKZ Głubczyce")</f>
        <v>0</v>
      </c>
      <c r="AE43" s="16">
        <f>SUMIFS('3_stopień'!$J$9:$J$752,'3_stopień'!$H$9:$H$752,D43,'3_stopień'!$P$9:$P$752,"CKZ Kędzierzyn Koźle")</f>
        <v>0</v>
      </c>
      <c r="AF43" s="237">
        <f>SUMIFS('3_stopień'!$K$9:$K$752,'3_stopień'!$H$9:$H$752,D43,'3_stopień'!$P$9:$P$752,"CKZ Kędzierzyn Koźle")</f>
        <v>0</v>
      </c>
      <c r="AG43" s="16">
        <f>SUMIFS('3_stopień'!$J$9:$J$752,'3_stopień'!$H$9:$H$752,D43,'3_stopień'!$P$9:$P$752,"ZSET Rakowice")</f>
        <v>0</v>
      </c>
      <c r="AH43" s="237">
        <f>SUMIFS('3_stopień'!$K$9:$K$752,'3_stopień'!$H$9:$H$752,D43,'3_stopień'!$P$9:$P$752,"ZSET Rakowice")</f>
        <v>0</v>
      </c>
      <c r="AI43" s="16">
        <f>SUMIFS('3_stopień'!$J$9:$J$752,'3_stopień'!$H$9:$H$752,D43,'3_stopień'!$P$9:$P$752,"CKZ Krotoszyn")</f>
        <v>0</v>
      </c>
      <c r="AJ43" s="237">
        <f>SUMIFS('3_stopień'!$K$9:$K$752,'3_stopień'!$H$9:$H$752,D43,'3_stopień'!$P$9:$P$752,"CKZ Krotoszyn")</f>
        <v>0</v>
      </c>
      <c r="AK43" s="16">
        <f>SUMIFS('3_stopień'!$J$9:$J$752,'3_stopień'!$H$9:$H$752,D43,'3_stopień'!$P$9:$P$752,"CKZ Olkusz")</f>
        <v>0</v>
      </c>
      <c r="AL43" s="237">
        <f>SUMIFS('3_stopień'!$K$9:$K$752,'3_stopień'!$H$9:$H$752,D43,'3_stopień'!$P$9:$P$752,"CKZ Olkusz")</f>
        <v>0</v>
      </c>
      <c r="AM43" s="16">
        <f>SUMIFS('3_stopień'!$J$9:$J$752,'3_stopień'!$H$9:$H$752,D43,'3_stopień'!$P$9:$P$752,"CKZ Wschowa")</f>
        <v>0</v>
      </c>
      <c r="AN43" s="225">
        <f>SUMIFS('3_stopień'!$K$9:$K$752,'3_stopień'!$H$9:$H$752,D43,'3_stopień'!$P$9:$P$752,"CKZ Wschowa")</f>
        <v>0</v>
      </c>
      <c r="AO43" s="16">
        <f>SUMIFS('3_stopień'!$J$9:$J$752,'3_stopień'!$H$9:$H$752,D43,'3_stopień'!$P$9:$P$752,"CKZ Zielona Góra")</f>
        <v>0</v>
      </c>
      <c r="AP43" s="206">
        <f>SUMIFS('3_stopień'!$K$9:$K$752,'3_stopień'!$H$9:$H$752,D43,'3_stopień'!$P$9:$P$752,"CKZ Zielona Góra")</f>
        <v>0</v>
      </c>
      <c r="AQ43" s="16">
        <f>SUMIFS('3_stopień'!$J$9:$J$752,'3_stopień'!$H$9:$H$752,D43,'3_stopień'!$P$9:$P$752,"Rzemieślnicza Wałbrzych")</f>
        <v>0</v>
      </c>
      <c r="AR43" s="237">
        <f>SUMIFS('3_stopień'!$K$9:$K$752,'3_stopień'!$H$9:$H$752,D43,'3_stopień'!$P$9:$P$752,"Rzemieślnicza Wałbrzych")</f>
        <v>0</v>
      </c>
      <c r="AS43" s="16">
        <f>SUMIFS('3_stopień'!$J$9:$J$752,'3_stopień'!$H$9:$H$752,D43,'3_stopień'!$P$9:$P$752,"CKZ Mosina")</f>
        <v>0</v>
      </c>
      <c r="AT43" s="237">
        <f>SUMIFS('3_stopień'!$K$9:$K$752,'3_stopień'!$H$9:$H$752,D43,'3_stopień'!$P$9:$P$752,"CKZ Mosina")</f>
        <v>0</v>
      </c>
      <c r="AU43" s="16">
        <f>SUMIFS('3_stopień'!$J$9:$J$752,'3_stopień'!$H$9:$H$752,D43,'3_stopień'!$P$9:$P$752,"Collegium Witelona")</f>
        <v>0</v>
      </c>
      <c r="AV43" s="237">
        <f>SUMIFS('3_stopień'!$K$9:$K$752,'3_stopień'!$H$9:$H$752,D43,'3_stopień'!$P$9:$P$752,"Collegium Witelona")</f>
        <v>0</v>
      </c>
      <c r="AW43" s="16">
        <f>SUMIFS('3_stopień'!$J$9:$J$752,'3_stopień'!$H$9:$H$752,D43,'3_stopień'!$P$9:$P$752,"CKZ Opole")</f>
        <v>0</v>
      </c>
      <c r="AX43" s="237">
        <f>SUMIFS('3_stopień'!$K$9:$K$752,'3_stopień'!$H$9:$H$752,D43,'3_stopień'!$P$9:$P$752,"CKZ Opole")</f>
        <v>0</v>
      </c>
      <c r="AY43" s="16">
        <f>SUMIFS('3_stopień'!$J$9:$J$752,'3_stopień'!$H$9:$H$752,D43,'3_stopień'!$P$9:$P$752,"CKZ Wrocław")</f>
        <v>0</v>
      </c>
      <c r="AZ43" s="237">
        <f>SUMIFS('3_stopień'!$K$9:$K$752,'3_stopień'!$H$9:$H$752,D43,'3_stopień'!$P$9:$P$752,"CKZ Wrocław")</f>
        <v>0</v>
      </c>
      <c r="BA43" s="16">
        <f>SUMIFS('3_stopień'!$J$9:$J$752,'3_stopień'!$H$9:$H$752,D43,'3_stopień'!$P$9:$P$752,"Brzeg Dolny")</f>
        <v>0</v>
      </c>
      <c r="BB43" s="237">
        <f>SUMIFS('3_stopień'!$K$9:$K$752,'3_stopień'!$H$9:$H$752,D43,'3_stopień'!$P$9:$P$752,"Brzeg Dolny")</f>
        <v>0</v>
      </c>
      <c r="BC43" s="16">
        <f>SUMIFS('3_stopień'!$J$9:$J$752,'3_stopień'!$H$9:$H$752,D43,'3_stopień'!$P$9:$P$752,"CKZ Dębica")</f>
        <v>0</v>
      </c>
      <c r="BD43" s="237">
        <f>SUMIFS('3_stopień'!$K$9:$K$752,'3_stopień'!$H$9:$H$752,D43,'3_stopień'!$P$9:$P$752,"CKZ Dębica")</f>
        <v>0</v>
      </c>
      <c r="BE43" s="16">
        <f>SUMIFS('3_stopień'!$J$9:$J$752,'3_stopień'!$H$9:$H$752,D43,'3_stopień'!$P$9:$P$752,"CKZ Gliwice")</f>
        <v>0</v>
      </c>
      <c r="BF43" s="237">
        <f>SUMIFS('3_stopień'!$K$9:$K$752,'3_stopień'!$H$9:$H$752,D43,'3_stopień'!$P$9:$P$752,"CKZ Gliwice")</f>
        <v>0</v>
      </c>
      <c r="BG43" s="16">
        <f>SUMIFS('3_stopień'!$J$9:$J$752,'3_stopień'!$H$9:$H$752,D43,'3_stopień'!$P$9:$P$752,"CKZ Gniezno")</f>
        <v>0</v>
      </c>
      <c r="BH43" s="237">
        <f>SUMIFS('3_stopień'!$K$9:$K$752,'3_stopień'!$H$9:$H$752,D43,'3_stopień'!$P$9:$P$752,"CKZ Gniezno")</f>
        <v>0</v>
      </c>
      <c r="BI43" s="157">
        <f>SUMIFS('3_stopień'!$J$9:$J$752,'3_stopień'!$H$9:$H$752,D43,'3_stopień'!$P$9:$P$752,"konsultacje szkoła")</f>
        <v>0</v>
      </c>
      <c r="BJ43" s="361">
        <f t="shared" si="2"/>
        <v>0</v>
      </c>
      <c r="BK43" s="216">
        <f t="shared" si="3"/>
        <v>0</v>
      </c>
    </row>
    <row r="44" spans="2:63" ht="15.75" hidden="1" customHeight="1">
      <c r="B44" s="17" t="s">
        <v>70</v>
      </c>
      <c r="C44" s="18">
        <v>522301</v>
      </c>
      <c r="D44" s="18" t="s">
        <v>39</v>
      </c>
      <c r="E44" s="17" t="s">
        <v>612</v>
      </c>
      <c r="F44" s="157">
        <f>SUMIF('3_stopień'!H$9:H$752,"HAN.01.",'3_stopień'!J$9:J$752)</f>
        <v>391</v>
      </c>
      <c r="G44" s="16">
        <f>SUMIFS('3_stopień'!$J$9:$J$752,'3_stopień'!$H$9:$H$752,D44,'3_stopień'!$P$9:$P$752,"CKZ Bielawa")</f>
        <v>0</v>
      </c>
      <c r="H44" s="16">
        <f>SUMIFS('3_stopień'!$K$9:$K$752,'3_stopień'!$H$9:$H$752,D44,'3_stopień'!$P$9:$P$752,"CKZ Bielawa")</f>
        <v>0</v>
      </c>
      <c r="I44" s="16">
        <f>SUMIFS('3_stopień'!$J$9:$J$752,'3_stopień'!$H$9:$H$752,D44,'3_stopień'!$P$9:$P$752,"GCKZ Głogów")</f>
        <v>0</v>
      </c>
      <c r="J44" s="237">
        <f>SUMIFS('3_stopień'!$K$9:$K$752,'3_stopień'!$H$9:$H$752,D44,'3_stopień'!$P$9:$P$752,"GCKZ Głogów")</f>
        <v>0</v>
      </c>
      <c r="K44" s="16">
        <f>SUMIFS('3_stopień'!$J$9:$J$752,'3_stopień'!$H$9:$H$752,D44,'3_stopień'!$P$9:$P$752,"TOYOTA")</f>
        <v>0</v>
      </c>
      <c r="L44" s="237">
        <f>SUMIFS('3_stopień'!$K$9:$K$752,'3_stopień'!$H$9:$H$752,D44,'3_stopień'!$P$9:$P$752,"TOYOTA")</f>
        <v>0</v>
      </c>
      <c r="M44" s="16">
        <f>SUMIFS('3_stopień'!$J$9:$J$752,'3_stopień'!$H$9:$H$752,D44,'3_stopień'!$P$9:$P$752,"JCKZ Jelenia Góra")</f>
        <v>0</v>
      </c>
      <c r="N44" s="237">
        <f>SUMIFS('3_stopień'!$K$9:$K$752,'3_stopień'!$H$9:$H$752,D44,'3_stopień'!$P$9:$P$752,"JCKZ Jelenia Góra")</f>
        <v>0</v>
      </c>
      <c r="O44" s="16">
        <f>SUMIFS('3_stopień'!$J$9:$J$752,'3_stopień'!$H$9:$H$752,D44,'3_stopień'!$P$9:$P$752,"CKZ Kłodzko")</f>
        <v>29</v>
      </c>
      <c r="P44" s="237">
        <f>SUMIFS('3_stopień'!$K$9:$K$752,'3_stopień'!$H$9:$H$752,D44,'3_stopień'!$P$9:$P$752,"CKZ Kłodzko")</f>
        <v>25</v>
      </c>
      <c r="Q44" s="16">
        <f>SUMIFS('3_stopień'!$J$9:$J$752,'3_stopień'!$H$9:$H$752,D44,'3_stopień'!$P$9:$P$752,"CKZ Legnica")</f>
        <v>127</v>
      </c>
      <c r="R44" s="237">
        <f>SUMIFS('3_stopień'!$K$9:$K$752,'3_stopień'!$H$9:$H$752,D44,'3_stopień'!$P$9:$P$752,"CKZ Legnica")</f>
        <v>110</v>
      </c>
      <c r="S44" s="16">
        <f>SUMIFS('3_stopień'!$J$9:$J$752,'3_stopień'!$H$9:$H$752,D44,'3_stopień'!$P$9:$P$752,"CKZ Oleśnica")</f>
        <v>44</v>
      </c>
      <c r="T44" s="237">
        <f>SUMIFS('3_stopień'!$K$9:$K$752,'3_stopień'!$H$9:$H$752,D44,'3_stopień'!$P$9:$P$752,"CKZ Oleśnica")</f>
        <v>35</v>
      </c>
      <c r="U44" s="16">
        <f>SUMIFS('3_stopień'!$J$9:$J$752,'3_stopień'!$H$9:$H$752,D44,'3_stopień'!$P$9:$P$752,"CKZ Świdnica")</f>
        <v>55</v>
      </c>
      <c r="V44" s="237">
        <f>SUMIFS('3_stopień'!$K$9:$K$752,'3_stopień'!$H$9:$H$752,D44,'3_stopień'!$P$9:$P$752,"CKZ Świdnica")</f>
        <v>46</v>
      </c>
      <c r="W44" s="16">
        <f>SUMIFS('3_stopień'!$J$9:$J$752,'3_stopień'!$H$9:$H$752,D44,'3_stopień'!$P$9:$P$752,"CKZ Wołów")</f>
        <v>40</v>
      </c>
      <c r="X44" s="237">
        <f>SUMIFS('3_stopień'!$K$9:$K$752,'3_stopień'!$H$9:$H$752,D44,'3_stopień'!$P$9:$P$752,"CKZ Wołów")</f>
        <v>32</v>
      </c>
      <c r="Y44" s="16">
        <f>SUMIFS('3_stopień'!$J$9:$J$752,'3_stopień'!$H$9:$H$752,D44,'3_stopień'!$P$9:$P$752,"CKZ Ziębice")</f>
        <v>39</v>
      </c>
      <c r="Z44" s="237">
        <f>SUMIFS('3_stopień'!$K$9:$K$752,'3_stopień'!$H$9:$H$752,D44,'3_stopień'!$P$9:$P$752,"CKZ Ziębice")</f>
        <v>28</v>
      </c>
      <c r="AA44" s="16">
        <f>SUMIFS('3_stopień'!$J$9:$J$752,'3_stopień'!$H$9:$H$752,D44,'3_stopień'!$P$9:$P$752,"CKZ Dobrodzień")</f>
        <v>0</v>
      </c>
      <c r="AB44" s="237">
        <f>SUMIFS('3_stopień'!$K$9:$K$752,'3_stopień'!$H$9:$H$752,D44,'3_stopień'!$P$9:$P$752,"CKZ Dobrodzień")</f>
        <v>0</v>
      </c>
      <c r="AC44" s="16">
        <f>SUMIFS('3_stopień'!$J$9:$J$752,'3_stopień'!$H$9:$H$752,D44,'3_stopień'!$P$9:$P$752,"CKZ Głubczyce")</f>
        <v>0</v>
      </c>
      <c r="AD44" s="237">
        <f>SUMIFS('3_stopień'!$K$9:$K$752,'3_stopień'!$H$9:$H$752,D44,'3_stopień'!$P$9:$P$752,"CKZ Głubczyce")</f>
        <v>0</v>
      </c>
      <c r="AE44" s="16">
        <f>SUMIFS('3_stopień'!$J$9:$J$752,'3_stopień'!$H$9:$H$752,D44,'3_stopień'!$P$9:$P$752,"CKZ Kędzierzyn Koźle")</f>
        <v>0</v>
      </c>
      <c r="AF44" s="237">
        <f>SUMIFS('3_stopień'!$K$9:$K$752,'3_stopień'!$H$9:$H$752,D44,'3_stopień'!$P$9:$P$752,"CKZ Kędzierzyn Koźle")</f>
        <v>0</v>
      </c>
      <c r="AG44" s="16">
        <f>SUMIFS('3_stopień'!$J$9:$J$752,'3_stopień'!$H$9:$H$752,D44,'3_stopień'!$P$9:$P$752,"ZSET Rakowice")</f>
        <v>0</v>
      </c>
      <c r="AH44" s="237">
        <f>SUMIFS('3_stopień'!$K$9:$K$752,'3_stopień'!$H$9:$H$752,D44,'3_stopień'!$P$9:$P$752,"ZSET Rakowice")</f>
        <v>0</v>
      </c>
      <c r="AI44" s="16">
        <f>SUMIFS('3_stopień'!$J$9:$J$752,'3_stopień'!$H$9:$H$752,D44,'3_stopień'!$P$9:$P$752,"CKZ Krotoszyn")</f>
        <v>31</v>
      </c>
      <c r="AJ44" s="237">
        <f>SUMIFS('3_stopień'!$K$9:$K$752,'3_stopień'!$H$9:$H$752,D44,'3_stopień'!$P$9:$P$752,"CKZ Krotoszyn")</f>
        <v>27</v>
      </c>
      <c r="AK44" s="16">
        <f>SUMIFS('3_stopień'!$J$9:$J$752,'3_stopień'!$H$9:$H$752,D44,'3_stopień'!$P$9:$P$752,"CKZ Olkusz")</f>
        <v>0</v>
      </c>
      <c r="AL44" s="237">
        <f>SUMIFS('3_stopień'!$K$9:$K$752,'3_stopień'!$H$9:$H$752,D44,'3_stopień'!$P$9:$P$752,"CKZ Olkusz")</f>
        <v>0</v>
      </c>
      <c r="AM44" s="16">
        <f>SUMIFS('3_stopień'!$J$9:$J$752,'3_stopień'!$H$9:$H$752,D44,'3_stopień'!$P$9:$P$752,"CKZ Wschowa")</f>
        <v>14</v>
      </c>
      <c r="AN44" s="225">
        <f>SUMIFS('3_stopień'!$K$9:$K$752,'3_stopień'!$H$9:$H$752,D44,'3_stopień'!$P$9:$P$752,"CKZ Wschowa")</f>
        <v>11</v>
      </c>
      <c r="AO44" s="16">
        <f>SUMIFS('3_stopień'!$J$9:$J$752,'3_stopień'!$H$9:$H$752,D44,'3_stopień'!$P$9:$P$752,"CKZ Zielona Góra")</f>
        <v>0</v>
      </c>
      <c r="AP44" s="206">
        <f>SUMIFS('3_stopień'!$K$9:$K$752,'3_stopień'!$H$9:$H$752,D44,'3_stopień'!$P$9:$P$752,"CKZ Zielona Góra")</f>
        <v>0</v>
      </c>
      <c r="AQ44" s="16">
        <f>SUMIFS('3_stopień'!$J$9:$J$752,'3_stopień'!$H$9:$H$752,D44,'3_stopień'!$P$9:$P$752,"Rzemieślnicza Wałbrzych")</f>
        <v>11</v>
      </c>
      <c r="AR44" s="237">
        <f>SUMIFS('3_stopień'!$K$9:$K$752,'3_stopień'!$H$9:$H$752,D44,'3_stopień'!$P$9:$P$752,"Rzemieślnicza Wałbrzych")</f>
        <v>5</v>
      </c>
      <c r="AS44" s="16">
        <f>SUMIFS('3_stopień'!$J$9:$J$752,'3_stopień'!$H$9:$H$752,D44,'3_stopień'!$P$9:$P$752,"CKZ Mosina")</f>
        <v>0</v>
      </c>
      <c r="AT44" s="237">
        <f>SUMIFS('3_stopień'!$K$9:$K$752,'3_stopień'!$H$9:$H$752,D44,'3_stopień'!$P$9:$P$752,"CKZ Mosina")</f>
        <v>0</v>
      </c>
      <c r="AU44" s="16">
        <f>SUMIFS('3_stopień'!$J$9:$J$752,'3_stopień'!$H$9:$H$752,D44,'3_stopień'!$P$9:$P$752,"Akademia Rzemiosła")</f>
        <v>0</v>
      </c>
      <c r="AV44" s="237">
        <f>SUMIFS('3_stopień'!$K$9:$K$752,'3_stopień'!$H$9:$H$752,D44,'3_stopień'!$P$9:$P$752,"Akademia Rzemiosła")</f>
        <v>0</v>
      </c>
      <c r="AW44" s="16">
        <f>SUMIFS('3_stopień'!$J$9:$J$752,'3_stopień'!$H$9:$H$752,D44,'3_stopień'!$P$9:$P$752,"CKZ Opole")</f>
        <v>1</v>
      </c>
      <c r="AX44" s="237">
        <f>SUMIFS('3_stopień'!$K$9:$K$752,'3_stopień'!$H$9:$H$752,D44,'3_stopień'!$P$9:$P$752,"CKZ Opole")</f>
        <v>0</v>
      </c>
      <c r="AY44" s="16">
        <f>SUMIFS('3_stopień'!$J$9:$J$752,'3_stopień'!$H$9:$H$752,D44,'3_stopień'!$P$9:$P$752,"CKZ Wrocław")</f>
        <v>0</v>
      </c>
      <c r="AZ44" s="237">
        <f>SUMIFS('3_stopień'!$K$9:$K$752,'3_stopień'!$H$9:$H$752,D44,'3_stopień'!$P$9:$P$752,"CKZ Wrocław")</f>
        <v>0</v>
      </c>
      <c r="BA44" s="16">
        <f>SUMIFS('3_stopień'!$J$9:$J$752,'3_stopień'!$H$9:$H$752,D44,'3_stopień'!$P$9:$P$752,"Brzeg Dolny")</f>
        <v>0</v>
      </c>
      <c r="BB44" s="237">
        <f>SUMIFS('3_stopień'!$K$9:$K$752,'3_stopień'!$H$9:$H$752,D44,'3_stopień'!$P$9:$P$752,"Brzeg Dolny")</f>
        <v>0</v>
      </c>
      <c r="BC44" s="16">
        <f>SUMIFS('3_stopień'!$J$9:$J$752,'3_stopień'!$H$9:$H$752,D44,'3_stopień'!$P$9:$P$752,"CKZ Dębica")</f>
        <v>0</v>
      </c>
      <c r="BD44" s="237">
        <f>SUMIFS('3_stopień'!$K$9:$K$752,'3_stopień'!$H$9:$H$752,D44,'3_stopień'!$P$9:$P$752,"CKZ Dębica")</f>
        <v>0</v>
      </c>
      <c r="BE44" s="16">
        <f>SUMIFS('3_stopień'!$J$9:$J$752,'3_stopień'!$H$9:$H$752,D44,'3_stopień'!$P$9:$P$752,"CKZ Gliwice")</f>
        <v>0</v>
      </c>
      <c r="BF44" s="237">
        <f>SUMIFS('3_stopień'!$K$9:$K$752,'3_stopień'!$H$9:$H$752,D44,'3_stopień'!$P$9:$P$752,"CKZ Gliwice")</f>
        <v>0</v>
      </c>
      <c r="BG44" s="16">
        <f>SUMIFS('3_stopień'!$J$9:$J$752,'3_stopień'!$H$9:$H$752,D44,'3_stopień'!$P$9:$P$752,"CKZ Gniezno")</f>
        <v>0</v>
      </c>
      <c r="BH44" s="237">
        <f>SUMIFS('3_stopień'!$K$9:$K$752,'3_stopień'!$H$9:$H$752,D44,'3_stopień'!$P$9:$P$752,"CKZ Gniezno")</f>
        <v>0</v>
      </c>
      <c r="BI44" s="157">
        <f>SUMIFS('3_stopień'!$J$9:$J$752,'3_stopień'!$H$9:$H$752,D44,'3_stopień'!$P$9:$P$752,"konsultacje szkoła")</f>
        <v>0</v>
      </c>
      <c r="BJ44" s="361">
        <f t="shared" si="2"/>
        <v>391</v>
      </c>
      <c r="BK44" s="216">
        <f t="shared" si="3"/>
        <v>319</v>
      </c>
    </row>
    <row r="45" spans="2:63">
      <c r="B45" s="17" t="s">
        <v>510</v>
      </c>
      <c r="C45" s="18">
        <v>513101</v>
      </c>
      <c r="D45" s="18" t="s">
        <v>185</v>
      </c>
      <c r="E45" s="17" t="s">
        <v>611</v>
      </c>
      <c r="F45" s="157">
        <f>SUMIF('3_stopień'!H$9:H$752,"HGT.01.",'3_stopień'!J$9:J$752)</f>
        <v>7</v>
      </c>
      <c r="G45" s="16">
        <f>SUMIFS('3_stopień'!$J$9:$J$752,'3_stopień'!$H$9:$H$752,D45,'3_stopień'!$P$9:$P$752,"CKZ Bielawa")</f>
        <v>0</v>
      </c>
      <c r="H45" s="16">
        <f>SUMIFS('3_stopień'!$K$9:$K$752,'3_stopień'!$H$9:$H$752,D45,'3_stopień'!$P$9:$P$752,"CKZ Bielawa")</f>
        <v>0</v>
      </c>
      <c r="I45" s="16">
        <f>SUMIFS('3_stopień'!$J$9:$J$752,'3_stopień'!$H$9:$H$752,D45,'3_stopień'!$P$9:$P$752,"GCKZ Głogów")</f>
        <v>0</v>
      </c>
      <c r="J45" s="237">
        <f>SUMIFS('3_stopień'!$K$9:$K$752,'3_stopień'!$H$9:$H$752,D45,'3_stopień'!$P$9:$P$752,"GCKZ Głogów")</f>
        <v>0</v>
      </c>
      <c r="K45" s="16">
        <f>SUMIFS('3_stopień'!$J$9:$J$752,'3_stopień'!$H$9:$H$752,D45,'3_stopień'!$P$9:$P$752,"TOYOTA")</f>
        <v>0</v>
      </c>
      <c r="L45" s="237">
        <f>SUMIFS('3_stopień'!$K$9:$K$752,'3_stopień'!$H$9:$H$752,D45,'3_stopień'!$P$9:$P$752,"TOYOTA")</f>
        <v>0</v>
      </c>
      <c r="M45" s="16">
        <f>SUMIFS('3_stopień'!$J$9:$J$752,'3_stopień'!$H$9:$H$752,D45,'3_stopień'!$P$9:$P$752,"JCKZ Jelenia Góra")</f>
        <v>0</v>
      </c>
      <c r="N45" s="237">
        <f>SUMIFS('3_stopień'!$K$9:$K$752,'3_stopień'!$H$9:$H$752,D45,'3_stopień'!$P$9:$P$752,"JCKZ Jelenia Góra")</f>
        <v>0</v>
      </c>
      <c r="O45" s="16">
        <f>SUMIFS('3_stopień'!$J$9:$J$752,'3_stopień'!$H$9:$H$752,D45,'3_stopień'!$P$9:$P$752,"CKZ Kłodzko")</f>
        <v>0</v>
      </c>
      <c r="P45" s="237">
        <f>SUMIFS('3_stopień'!$K$9:$K$752,'3_stopień'!$H$9:$H$752,D45,'3_stopień'!$P$9:$P$752,"CKZ Kłodzko")</f>
        <v>0</v>
      </c>
      <c r="Q45" s="16">
        <f>SUMIFS('3_stopień'!$J$9:$J$752,'3_stopień'!$H$9:$H$752,D45,'3_stopień'!$P$9:$P$752,"CKZ Legnica")</f>
        <v>0</v>
      </c>
      <c r="R45" s="237">
        <f>SUMIFS('3_stopień'!$K$9:$K$752,'3_stopień'!$H$9:$H$752,D45,'3_stopień'!$P$9:$P$752,"CKZ Legnica")</f>
        <v>0</v>
      </c>
      <c r="S45" s="16">
        <f>SUMIFS('3_stopień'!$J$9:$J$752,'3_stopień'!$H$9:$H$752,D45,'3_stopień'!$P$9:$P$752,"CKZ Oleśnica")</f>
        <v>0</v>
      </c>
      <c r="T45" s="237">
        <f>SUMIFS('3_stopień'!$K$9:$K$752,'3_stopień'!$H$9:$H$752,D45,'3_stopień'!$P$9:$P$752,"CKZ Oleśnica")</f>
        <v>0</v>
      </c>
      <c r="U45" s="16">
        <f>SUMIFS('3_stopień'!$J$9:$J$752,'3_stopień'!$H$9:$H$752,D45,'3_stopień'!$P$9:$P$752,"CKZ Świdnica")</f>
        <v>0</v>
      </c>
      <c r="V45" s="237">
        <f>SUMIFS('3_stopień'!$K$9:$K$752,'3_stopień'!$H$9:$H$752,D45,'3_stopień'!$P$9:$P$752,"CKZ Świdnica")</f>
        <v>0</v>
      </c>
      <c r="W45" s="16">
        <f>SUMIFS('3_stopień'!$J$9:$J$752,'3_stopień'!$H$9:$H$752,D45,'3_stopień'!$P$9:$P$752,"CKZ Wołów")</f>
        <v>0</v>
      </c>
      <c r="X45" s="237">
        <f>SUMIFS('3_stopień'!$K$9:$K$752,'3_stopień'!$H$9:$H$752,D45,'3_stopień'!$P$9:$P$752,"CKZ Wołów")</f>
        <v>0</v>
      </c>
      <c r="Y45" s="16">
        <f>SUMIFS('3_stopień'!$J$9:$J$752,'3_stopień'!$H$9:$H$752,D45,'3_stopień'!$P$9:$P$752,"CKZ Ziębice")</f>
        <v>0</v>
      </c>
      <c r="Z45" s="237">
        <f>SUMIFS('3_stopień'!$K$9:$K$752,'3_stopień'!$H$9:$H$752,D45,'3_stopień'!$P$9:$P$752,"CKZ Ziębice")</f>
        <v>0</v>
      </c>
      <c r="AA45" s="16">
        <f>SUMIFS('3_stopień'!$J$9:$J$752,'3_stopień'!$H$9:$H$752,D45,'3_stopień'!$P$9:$P$752,"CKZ Dobrodzień")</f>
        <v>0</v>
      </c>
      <c r="AB45" s="237">
        <f>SUMIFS('3_stopień'!$K$9:$K$752,'3_stopień'!$H$9:$H$752,D45,'3_stopień'!$P$9:$P$752,"CKZ Dobrodzień")</f>
        <v>0</v>
      </c>
      <c r="AC45" s="16">
        <f>SUMIFS('3_stopień'!$J$9:$J$752,'3_stopień'!$H$9:$H$752,D45,'3_stopień'!$P$9:$P$752,"CKZ Głubczyce")</f>
        <v>0</v>
      </c>
      <c r="AD45" s="237">
        <f>SUMIFS('3_stopień'!$K$9:$K$752,'3_stopień'!$H$9:$H$752,D45,'3_stopień'!$P$9:$P$752,"CKZ Głubczyce")</f>
        <v>0</v>
      </c>
      <c r="AE45" s="16">
        <f>SUMIFS('3_stopień'!$J$9:$J$752,'3_stopień'!$H$9:$H$752,D45,'3_stopień'!$P$9:$P$752,"CKZ Kędzierzyn Koźle")</f>
        <v>0</v>
      </c>
      <c r="AF45" s="237">
        <f>SUMIFS('3_stopień'!$K$9:$K$752,'3_stopień'!$H$9:$H$752,D45,'3_stopień'!$P$9:$P$752,"CKZ Kędzierzyn Koźle")</f>
        <v>0</v>
      </c>
      <c r="AG45" s="16">
        <f>SUMIFS('3_stopień'!$J$9:$J$752,'3_stopień'!$H$9:$H$752,D45,'3_stopień'!$P$9:$P$752,"ZSET Rakowice")</f>
        <v>0</v>
      </c>
      <c r="AH45" s="237">
        <f>SUMIFS('3_stopień'!$K$9:$K$752,'3_stopień'!$H$9:$H$752,D45,'3_stopień'!$P$9:$P$752,"ZSET Rakowice")</f>
        <v>0</v>
      </c>
      <c r="AI45" s="16">
        <f>SUMIFS('3_stopień'!$J$9:$J$752,'3_stopień'!$H$9:$H$752,D45,'3_stopień'!$P$9:$P$752,"CKZ Krotoszyn")</f>
        <v>0</v>
      </c>
      <c r="AJ45" s="237">
        <f>SUMIFS('3_stopień'!$K$9:$K$752,'3_stopień'!$H$9:$H$752,D45,'3_stopień'!$P$9:$P$752,"CKZ Krotoszyn")</f>
        <v>0</v>
      </c>
      <c r="AK45" s="16">
        <f>SUMIFS('3_stopień'!$J$9:$J$752,'3_stopień'!$H$9:$H$752,D45,'3_stopień'!$P$9:$P$752,"CKZ Olkusz")</f>
        <v>0</v>
      </c>
      <c r="AL45" s="237">
        <f>SUMIFS('3_stopień'!$K$9:$K$752,'3_stopień'!$H$9:$H$752,D45,'3_stopień'!$P$9:$P$752,"CKZ Olkusz")</f>
        <v>0</v>
      </c>
      <c r="AM45" s="16">
        <f>SUMIFS('3_stopień'!$J$9:$J$752,'3_stopień'!$H$9:$H$752,D45,'3_stopień'!$P$9:$P$752,"CKZ Wschowa")</f>
        <v>0</v>
      </c>
      <c r="AN45" s="225">
        <f>SUMIFS('3_stopień'!$K$9:$K$752,'3_stopień'!$H$9:$H$752,D45,'3_stopień'!$P$9:$P$752,"CKZ Wschowa")</f>
        <v>0</v>
      </c>
      <c r="AO45" s="16">
        <f>SUMIFS('3_stopień'!$J$9:$J$752,'3_stopień'!$H$9:$H$752,D45,'3_stopień'!$P$9:$P$752,"CKZ Zielona Góra")</f>
        <v>7</v>
      </c>
      <c r="AP45" s="206">
        <f>SUMIFS('3_stopień'!$K$9:$K$752,'3_stopień'!$H$9:$H$752,D45,'3_stopień'!$P$9:$P$752,"CKZ Zielona Góra")</f>
        <v>5</v>
      </c>
      <c r="AQ45" s="16">
        <f>SUMIFS('3_stopień'!$J$9:$J$752,'3_stopień'!$H$9:$H$752,D45,'3_stopień'!$P$9:$P$752,"Rzemieślnicza Wałbrzych")</f>
        <v>0</v>
      </c>
      <c r="AR45" s="237">
        <f>SUMIFS('3_stopień'!$K$9:$K$752,'3_stopień'!$H$9:$H$752,D45,'3_stopień'!$P$9:$P$752,"Rzemieślnicza Wałbrzych")</f>
        <v>0</v>
      </c>
      <c r="AS45" s="16">
        <f>SUMIFS('3_stopień'!$J$9:$J$752,'3_stopień'!$H$9:$H$752,D45,'3_stopień'!$P$9:$P$752,"CKZ Mosina")</f>
        <v>0</v>
      </c>
      <c r="AT45" s="237">
        <f>SUMIFS('3_stopień'!$K$9:$K$752,'3_stopień'!$H$9:$H$752,D45,'3_stopień'!$P$9:$P$752,"CKZ Mosina")</f>
        <v>0</v>
      </c>
      <c r="AU45" s="16">
        <f>SUMIFS('3_stopień'!$J$9:$J$752,'3_stopień'!$H$9:$H$752,D45,'3_stopień'!$P$9:$P$752,"Akademia Rzemiosła")</f>
        <v>0</v>
      </c>
      <c r="AV45" s="237">
        <f>SUMIFS('3_stopień'!$K$9:$K$752,'3_stopień'!$H$9:$H$752,D45,'3_stopień'!$P$9:$P$752,"Akademia Rzemiosła")</f>
        <v>0</v>
      </c>
      <c r="AW45" s="16">
        <f>SUMIFS('3_stopień'!$J$9:$J$752,'3_stopień'!$H$9:$H$752,D45,'3_stopień'!$P$9:$P$752,"CKZ Opole")</f>
        <v>0</v>
      </c>
      <c r="AX45" s="237">
        <f>SUMIFS('3_stopień'!$K$9:$K$752,'3_stopień'!$H$9:$H$752,D45,'3_stopień'!$P$9:$P$752,"CKZ Opole")</f>
        <v>0</v>
      </c>
      <c r="AY45" s="16">
        <f>SUMIFS('3_stopień'!$J$9:$J$752,'3_stopień'!$H$9:$H$752,D45,'3_stopień'!$P$9:$P$752,"CKZ Wrocław")</f>
        <v>0</v>
      </c>
      <c r="AZ45" s="237">
        <f>SUMIFS('3_stopień'!$K$9:$K$752,'3_stopień'!$H$9:$H$752,D45,'3_stopień'!$P$9:$P$752,"CKZ Wrocław")</f>
        <v>0</v>
      </c>
      <c r="BA45" s="16">
        <f>SUMIFS('3_stopień'!$J$9:$J$752,'3_stopień'!$H$9:$H$752,D45,'3_stopień'!$P$9:$P$752,"Brzeg Dolny")</f>
        <v>0</v>
      </c>
      <c r="BB45" s="237">
        <f>SUMIFS('3_stopień'!$K$9:$K$752,'3_stopień'!$H$9:$H$752,D45,'3_stopień'!$P$9:$P$752,"Brzeg Dolny")</f>
        <v>0</v>
      </c>
      <c r="BC45" s="16">
        <f>SUMIFS('3_stopień'!$J$9:$J$752,'3_stopień'!$H$9:$H$752,D45,'3_stopień'!$P$9:$P$752,"CKZ Dębica")</f>
        <v>0</v>
      </c>
      <c r="BD45" s="237">
        <f>SUMIFS('3_stopień'!$K$9:$K$752,'3_stopień'!$H$9:$H$752,D45,'3_stopień'!$P$9:$P$752,"CKZ Dębica")</f>
        <v>0</v>
      </c>
      <c r="BE45" s="16">
        <f>SUMIFS('3_stopień'!$J$9:$J$752,'3_stopień'!$H$9:$H$752,D45,'3_stopień'!$P$9:$P$752,"CKZ Gliwice")</f>
        <v>0</v>
      </c>
      <c r="BF45" s="237">
        <f>SUMIFS('3_stopień'!$K$9:$K$752,'3_stopień'!$H$9:$H$752,D45,'3_stopień'!$P$9:$P$752,"CKZ Gliwice")</f>
        <v>0</v>
      </c>
      <c r="BG45" s="16">
        <f>SUMIFS('3_stopień'!$J$9:$J$752,'3_stopień'!$H$9:$H$752,D45,'3_stopień'!$P$9:$P$752,"CKZ Gniezno")</f>
        <v>0</v>
      </c>
      <c r="BH45" s="237">
        <f>SUMIFS('3_stopień'!$K$9:$K$752,'3_stopień'!$H$9:$H$752,D45,'3_stopień'!$P$9:$P$752,"CKZ Gniezno")</f>
        <v>0</v>
      </c>
      <c r="BI45" s="157">
        <f>SUMIFS('3_stopień'!$J$9:$J$752,'3_stopień'!$H$9:$H$752,D45,'3_stopień'!$P$9:$P$752,"konsultacje szkoła")</f>
        <v>0</v>
      </c>
      <c r="BJ45" s="361">
        <f t="shared" si="2"/>
        <v>7</v>
      </c>
      <c r="BK45" s="216">
        <f t="shared" si="3"/>
        <v>5</v>
      </c>
    </row>
    <row r="46" spans="2:63" hidden="1">
      <c r="B46" s="17" t="s">
        <v>71</v>
      </c>
      <c r="C46" s="18">
        <v>512001</v>
      </c>
      <c r="D46" s="18" t="s">
        <v>72</v>
      </c>
      <c r="E46" s="17" t="s">
        <v>613</v>
      </c>
      <c r="F46" s="157">
        <f>SUMIF('3_stopień'!H$9:H$752,"HGT.02.",'3_stopień'!J$9:J$752)</f>
        <v>270</v>
      </c>
      <c r="G46" s="16">
        <f>SUMIFS('3_stopień'!$J$9:$J$752,'3_stopień'!$H$9:$H$752,D46,'3_stopień'!$P$9:$P$752,"CKZ Bielawa")</f>
        <v>0</v>
      </c>
      <c r="H46" s="16">
        <f>SUMIFS('3_stopień'!$K$9:$K$752,'3_stopień'!$H$9:$H$752,D46,'3_stopień'!$P$9:$P$752,"CKZ Bielawa")</f>
        <v>0</v>
      </c>
      <c r="I46" s="16">
        <f>SUMIFS('3_stopień'!$J$9:$J$752,'3_stopień'!$H$9:$H$752,D46,'3_stopień'!$P$9:$P$752,"GCKZ Głogów")</f>
        <v>0</v>
      </c>
      <c r="J46" s="237">
        <f>SUMIFS('3_stopień'!$K$9:$K$752,'3_stopień'!$H$9:$H$752,D46,'3_stopień'!$P$9:$P$752,"GCKZ Głogów")</f>
        <v>0</v>
      </c>
      <c r="K46" s="16">
        <f>SUMIFS('3_stopień'!$J$9:$J$752,'3_stopień'!$H$9:$H$752,D46,'3_stopień'!$P$9:$P$752,"TOYOTA")</f>
        <v>0</v>
      </c>
      <c r="L46" s="237">
        <f>SUMIFS('3_stopień'!$K$9:$K$752,'3_stopień'!$H$9:$H$752,D46,'3_stopień'!$P$9:$P$752,"TOYOTA")</f>
        <v>0</v>
      </c>
      <c r="M46" s="16">
        <f>SUMIFS('3_stopień'!$J$9:$J$752,'3_stopień'!$H$9:$H$752,D46,'3_stopień'!$P$9:$P$752,"JCKZ Jelenia Góra")</f>
        <v>0</v>
      </c>
      <c r="N46" s="237">
        <f>SUMIFS('3_stopień'!$K$9:$K$752,'3_stopień'!$H$9:$H$752,D46,'3_stopień'!$P$9:$P$752,"JCKZ Jelenia Góra")</f>
        <v>0</v>
      </c>
      <c r="O46" s="16">
        <f>SUMIFS('3_stopień'!$J$9:$J$752,'3_stopień'!$H$9:$H$752,D46,'3_stopień'!$P$9:$P$752,"CKZ Kłodzko")</f>
        <v>43</v>
      </c>
      <c r="P46" s="237">
        <f>SUMIFS('3_stopień'!$K$9:$K$752,'3_stopień'!$H$9:$H$752,D46,'3_stopień'!$P$9:$P$752,"CKZ Kłodzko")</f>
        <v>26</v>
      </c>
      <c r="Q46" s="16">
        <f>SUMIFS('3_stopień'!$J$9:$J$752,'3_stopień'!$H$9:$H$752,D46,'3_stopień'!$P$9:$P$752,"CKZ Legnica")</f>
        <v>65</v>
      </c>
      <c r="R46" s="237">
        <f>SUMIFS('3_stopień'!$K$9:$K$752,'3_stopień'!$H$9:$H$752,D46,'3_stopień'!$P$9:$P$752,"CKZ Legnica")</f>
        <v>45</v>
      </c>
      <c r="S46" s="16">
        <f>SUMIFS('3_stopień'!$J$9:$J$752,'3_stopień'!$H$9:$H$752,D46,'3_stopień'!$P$9:$P$752,"CKZ Oleśnica")</f>
        <v>49</v>
      </c>
      <c r="T46" s="237">
        <f>SUMIFS('3_stopień'!$K$9:$K$752,'3_stopień'!$H$9:$H$752,D46,'3_stopień'!$P$9:$P$752,"CKZ Oleśnica")</f>
        <v>17</v>
      </c>
      <c r="U46" s="16">
        <f>SUMIFS('3_stopień'!$J$9:$J$752,'3_stopień'!$H$9:$H$752,D46,'3_stopień'!$P$9:$P$752,"CKZ Świdnica")</f>
        <v>42</v>
      </c>
      <c r="V46" s="237">
        <f>SUMIFS('3_stopień'!$K$9:$K$752,'3_stopień'!$H$9:$H$752,D46,'3_stopień'!$P$9:$P$752,"CKZ Świdnica")</f>
        <v>31</v>
      </c>
      <c r="W46" s="16">
        <f>SUMIFS('3_stopień'!$J$9:$J$752,'3_stopień'!$H$9:$H$752,D46,'3_stopień'!$P$9:$P$752,"CKZ Wołów")</f>
        <v>18</v>
      </c>
      <c r="X46" s="237">
        <f>SUMIFS('3_stopień'!$K$9:$K$752,'3_stopień'!$H$9:$H$752,D46,'3_stopień'!$P$9:$P$752,"CKZ Wołów")</f>
        <v>9</v>
      </c>
      <c r="Y46" s="16">
        <f>SUMIFS('3_stopień'!$J$9:$J$752,'3_stopień'!$H$9:$H$752,D46,'3_stopień'!$P$9:$P$752,"CKZ Ziębice")</f>
        <v>34</v>
      </c>
      <c r="Z46" s="237">
        <f>SUMIFS('3_stopień'!$K$9:$K$752,'3_stopień'!$H$9:$H$752,D46,'3_stopień'!$P$9:$P$752,"CKZ Ziębice")</f>
        <v>23</v>
      </c>
      <c r="AA46" s="16">
        <f>SUMIFS('3_stopień'!$J$9:$J$752,'3_stopień'!$H$9:$H$752,D46,'3_stopień'!$P$9:$P$752,"CKZ Dobrodzień")</f>
        <v>0</v>
      </c>
      <c r="AB46" s="237">
        <f>SUMIFS('3_stopień'!$K$9:$K$752,'3_stopień'!$H$9:$H$752,D46,'3_stopień'!$P$9:$P$752,"CKZ Dobrodzień")</f>
        <v>0</v>
      </c>
      <c r="AC46" s="16">
        <f>SUMIFS('3_stopień'!$J$9:$J$752,'3_stopień'!$H$9:$H$752,D46,'3_stopień'!$P$9:$P$752,"CKZ Głubczyce")</f>
        <v>0</v>
      </c>
      <c r="AD46" s="237">
        <f>SUMIFS('3_stopień'!$K$9:$K$752,'3_stopień'!$H$9:$H$752,D46,'3_stopień'!$P$9:$P$752,"CKZ Głubczyce")</f>
        <v>0</v>
      </c>
      <c r="AE46" s="16">
        <f>SUMIFS('3_stopień'!$J$9:$J$752,'3_stopień'!$H$9:$H$752,D46,'3_stopień'!$P$9:$P$752,"CKZ Kędzierzyn Koźle")</f>
        <v>0</v>
      </c>
      <c r="AF46" s="237">
        <f>SUMIFS('3_stopień'!$K$9:$K$752,'3_stopień'!$H$9:$H$752,D46,'3_stopień'!$P$9:$P$752,"CKZ Kędzierzyn Koźle")</f>
        <v>0</v>
      </c>
      <c r="AG46" s="16">
        <f>SUMIFS('3_stopień'!$J$9:$J$752,'3_stopień'!$H$9:$H$752,D46,'3_stopień'!$P$9:$P$752,"ZSET Rakowice")</f>
        <v>0</v>
      </c>
      <c r="AH46" s="237">
        <f>SUMIFS('3_stopień'!$K$9:$K$752,'3_stopień'!$H$9:$H$752,D46,'3_stopień'!$P$9:$P$752,"ZSET Rakowice")</f>
        <v>0</v>
      </c>
      <c r="AI46" s="16">
        <f>SUMIFS('3_stopień'!$J$9:$J$752,'3_stopień'!$H$9:$H$752,D46,'3_stopień'!$P$9:$P$752,"CKZ Krotoszyn")</f>
        <v>8</v>
      </c>
      <c r="AJ46" s="237">
        <f>SUMIFS('3_stopień'!$K$9:$K$752,'3_stopień'!$H$9:$H$752,D46,'3_stopień'!$P$9:$P$752,"CKZ Krotoszyn")</f>
        <v>6</v>
      </c>
      <c r="AK46" s="16">
        <f>SUMIFS('3_stopień'!$J$9:$J$752,'3_stopień'!$H$9:$H$752,D46,'3_stopień'!$P$9:$P$752,"CKZ Olkusz")</f>
        <v>0</v>
      </c>
      <c r="AL46" s="237">
        <f>SUMIFS('3_stopień'!$K$9:$K$752,'3_stopień'!$H$9:$H$752,D46,'3_stopień'!$P$9:$P$752,"CKZ Olkusz")</f>
        <v>0</v>
      </c>
      <c r="AM46" s="16">
        <f>SUMIFS('3_stopień'!$J$9:$J$752,'3_stopień'!$H$9:$H$752,D46,'3_stopień'!$P$9:$P$752,"CKZ Wschowa")</f>
        <v>10</v>
      </c>
      <c r="AN46" s="225">
        <f>SUMIFS('3_stopień'!$K$9:$K$752,'3_stopień'!$H$9:$H$752,D46,'3_stopień'!$P$9:$P$752,"CKZ Wschowa")</f>
        <v>3</v>
      </c>
      <c r="AO46" s="16">
        <f>SUMIFS('3_stopień'!$J$9:$J$752,'3_stopień'!$H$9:$H$752,D46,'3_stopień'!$P$9:$P$752,"CKZ Zielona Góra")</f>
        <v>0</v>
      </c>
      <c r="AP46" s="206">
        <f>SUMIFS('3_stopień'!$K$9:$K$752,'3_stopień'!$H$9:$H$752,D46,'3_stopień'!$P$9:$P$752,"CKZ Zielona Góra")</f>
        <v>0</v>
      </c>
      <c r="AQ46" s="16">
        <f>SUMIFS('3_stopień'!$J$9:$J$752,'3_stopień'!$H$9:$H$752,D46,'3_stopień'!$P$9:$P$752,"Rzemieślnicza Wałbrzych")</f>
        <v>0</v>
      </c>
      <c r="AR46" s="237">
        <f>SUMIFS('3_stopień'!$K$9:$K$752,'3_stopień'!$H$9:$H$752,D46,'3_stopień'!$P$9:$P$752,"Rzemieślnicza Wałbrzych")</f>
        <v>0</v>
      </c>
      <c r="AS46" s="16">
        <f>SUMIFS('3_stopień'!$J$9:$J$752,'3_stopień'!$H$9:$H$752,D46,'3_stopień'!$P$9:$P$752,"CKZ Mosina")</f>
        <v>0</v>
      </c>
      <c r="AT46" s="237">
        <f>SUMIFS('3_stopień'!$K$9:$K$752,'3_stopień'!$H$9:$H$752,D46,'3_stopień'!$P$9:$P$752,"CKZ Mosina")</f>
        <v>0</v>
      </c>
      <c r="AU46" s="16">
        <f>SUMIFS('3_stopień'!$J$9:$J$752,'3_stopień'!$H$9:$H$752,D46,'3_stopień'!$P$9:$P$752,"Akademia Rzemiosła")</f>
        <v>0</v>
      </c>
      <c r="AV46" s="237">
        <f>SUMIFS('3_stopień'!$K$9:$K$752,'3_stopień'!$H$9:$H$752,D46,'3_stopień'!$P$9:$P$752,"Akademia Rzemiosła")</f>
        <v>0</v>
      </c>
      <c r="AW46" s="16">
        <f>SUMIFS('3_stopień'!$J$9:$J$752,'3_stopień'!$H$9:$H$752,D46,'3_stopień'!$P$9:$P$752,"CKZ Opole")</f>
        <v>1</v>
      </c>
      <c r="AX46" s="237">
        <f>SUMIFS('3_stopień'!$K$9:$K$752,'3_stopień'!$H$9:$H$752,D46,'3_stopień'!$P$9:$P$752,"CKZ Opole")</f>
        <v>0</v>
      </c>
      <c r="AY46" s="16">
        <f>SUMIFS('3_stopień'!$J$9:$J$752,'3_stopień'!$H$9:$H$752,D46,'3_stopień'!$P$9:$P$752,"CKZ Wrocław")</f>
        <v>0</v>
      </c>
      <c r="AZ46" s="237">
        <f>SUMIFS('3_stopień'!$K$9:$K$752,'3_stopień'!$H$9:$H$752,D46,'3_stopień'!$P$9:$P$752,"CKZ Wrocław")</f>
        <v>0</v>
      </c>
      <c r="BA46" s="16">
        <f>SUMIFS('3_stopień'!$J$9:$J$752,'3_stopień'!$H$9:$H$752,D46,'3_stopień'!$P$9:$P$752,"Brzeg Dolny")</f>
        <v>0</v>
      </c>
      <c r="BB46" s="237">
        <f>SUMIFS('3_stopień'!$K$9:$K$752,'3_stopień'!$H$9:$H$752,D46,'3_stopień'!$P$9:$P$752,"Brzeg Dolny")</f>
        <v>0</v>
      </c>
      <c r="BC46" s="16">
        <f>SUMIFS('3_stopień'!$J$9:$J$752,'3_stopień'!$H$9:$H$752,D46,'3_stopień'!$P$9:$P$752,"CKZ Dębica")</f>
        <v>0</v>
      </c>
      <c r="BD46" s="237">
        <f>SUMIFS('3_stopień'!$K$9:$K$752,'3_stopień'!$H$9:$H$752,D46,'3_stopień'!$P$9:$P$752,"CKZ Dębica")</f>
        <v>0</v>
      </c>
      <c r="BE46" s="16">
        <f>SUMIFS('3_stopień'!$J$9:$J$752,'3_stopień'!$H$9:$H$752,D46,'3_stopień'!$P$9:$P$752,"CKZ Gliwice")</f>
        <v>0</v>
      </c>
      <c r="BF46" s="237">
        <f>SUMIFS('3_stopień'!$K$9:$K$752,'3_stopień'!$H$9:$H$752,D46,'3_stopień'!$P$9:$P$752,"CKZ Gliwice")</f>
        <v>0</v>
      </c>
      <c r="BG46" s="16">
        <f>SUMIFS('3_stopień'!$J$9:$J$752,'3_stopień'!$H$9:$H$752,D46,'3_stopień'!$P$9:$P$752,"CKZ Gniezno")</f>
        <v>0</v>
      </c>
      <c r="BH46" s="237">
        <f>SUMIFS('3_stopień'!$K$9:$K$752,'3_stopień'!$H$9:$H$752,D46,'3_stopień'!$P$9:$P$752,"CKZ Gniezno")</f>
        <v>0</v>
      </c>
      <c r="BI46" s="157">
        <f>SUMIFS('3_stopień'!$J$9:$J$752,'3_stopień'!$H$9:$H$752,D46,'3_stopień'!$P$9:$P$752,"konsultacje szkoła")</f>
        <v>0</v>
      </c>
      <c r="BJ46" s="361">
        <f t="shared" si="2"/>
        <v>270</v>
      </c>
      <c r="BK46" s="216">
        <f t="shared" si="3"/>
        <v>160</v>
      </c>
    </row>
    <row r="47" spans="2:63" hidden="1">
      <c r="B47" s="17" t="s">
        <v>511</v>
      </c>
      <c r="C47" s="18">
        <v>962907</v>
      </c>
      <c r="D47" s="18" t="s">
        <v>170</v>
      </c>
      <c r="E47" s="17" t="s">
        <v>614</v>
      </c>
      <c r="F47" s="157">
        <f>SUMIF('3_stopień'!H$9:H$752,"HGT.03.",'3_stopień'!J$9:J$752)</f>
        <v>10</v>
      </c>
      <c r="G47" s="16">
        <f>SUMIFS('3_stopień'!$J$9:$J$752,'3_stopień'!$H$9:$H$752,D47,'3_stopień'!$P$9:$P$752,"CKZ Bielawa")</f>
        <v>0</v>
      </c>
      <c r="H47" s="16">
        <f>SUMIFS('3_stopień'!$K$9:$K$752,'3_stopień'!$H$9:$H$752,D47,'3_stopień'!$P$9:$P$752,"CKZ Bielawa")</f>
        <v>0</v>
      </c>
      <c r="I47" s="16">
        <f>SUMIFS('3_stopień'!$J$9:$J$752,'3_stopień'!$H$9:$H$752,D47,'3_stopień'!$P$9:$P$752,"GCKZ Głogów")</f>
        <v>0</v>
      </c>
      <c r="J47" s="237">
        <f>SUMIFS('3_stopień'!$K$9:$K$752,'3_stopień'!$H$9:$H$752,D47,'3_stopień'!$P$9:$P$752,"GCKZ Głogów")</f>
        <v>0</v>
      </c>
      <c r="K47" s="16">
        <f>SUMIFS('3_stopień'!$J$9:$J$752,'3_stopień'!$H$9:$H$752,D47,'3_stopień'!$P$9:$P$752,"TOYOTA")</f>
        <v>0</v>
      </c>
      <c r="L47" s="237">
        <f>SUMIFS('3_stopień'!$K$9:$K$752,'3_stopień'!$H$9:$H$752,D47,'3_stopień'!$P$9:$P$752,"TOYOTA")</f>
        <v>0</v>
      </c>
      <c r="M47" s="16">
        <f>SUMIFS('3_stopień'!$J$9:$J$752,'3_stopień'!$H$9:$H$752,D47,'3_stopień'!$P$9:$P$752,"JCKZ Jelenia Góra")</f>
        <v>0</v>
      </c>
      <c r="N47" s="237">
        <f>SUMIFS('3_stopień'!$K$9:$K$752,'3_stopień'!$H$9:$H$752,D47,'3_stopień'!$P$9:$P$752,"JCKZ Jelenia Góra")</f>
        <v>0</v>
      </c>
      <c r="O47" s="16">
        <f>SUMIFS('3_stopień'!$J$9:$J$752,'3_stopień'!$H$9:$H$752,D47,'3_stopień'!$P$9:$P$752,"CKZ Kłodzko")</f>
        <v>10</v>
      </c>
      <c r="P47" s="237">
        <f>SUMIFS('3_stopień'!$K$9:$K$752,'3_stopień'!$H$9:$H$752,D47,'3_stopień'!$P$9:$P$752,"CKZ Kłodzko")</f>
        <v>5</v>
      </c>
      <c r="Q47" s="16">
        <f>SUMIFS('3_stopień'!$J$9:$J$752,'3_stopień'!$H$9:$H$752,D47,'3_stopień'!$P$9:$P$752,"CKZ Legnica")</f>
        <v>0</v>
      </c>
      <c r="R47" s="237">
        <f>SUMIFS('3_stopień'!$K$9:$K$752,'3_stopień'!$H$9:$H$752,D47,'3_stopień'!$P$9:$P$752,"CKZ Legnica")</f>
        <v>0</v>
      </c>
      <c r="S47" s="16">
        <f>SUMIFS('3_stopień'!$J$9:$J$752,'3_stopień'!$H$9:$H$752,D47,'3_stopień'!$P$9:$P$752,"CKZ Oleśnica")</f>
        <v>0</v>
      </c>
      <c r="T47" s="237">
        <f>SUMIFS('3_stopień'!$K$9:$K$752,'3_stopień'!$H$9:$H$752,D47,'3_stopień'!$P$9:$P$752,"CKZ Oleśnica")</f>
        <v>0</v>
      </c>
      <c r="U47" s="16">
        <f>SUMIFS('3_stopień'!$J$9:$J$752,'3_stopień'!$H$9:$H$752,D47,'3_stopień'!$P$9:$P$752,"CKZ Świdnica")</f>
        <v>0</v>
      </c>
      <c r="V47" s="237">
        <f>SUMIFS('3_stopień'!$K$9:$K$752,'3_stopień'!$H$9:$H$752,D47,'3_stopień'!$P$9:$P$752,"CKZ Świdnica")</f>
        <v>0</v>
      </c>
      <c r="W47" s="16">
        <f>SUMIFS('3_stopień'!$J$9:$J$752,'3_stopień'!$H$9:$H$752,D47,'3_stopień'!$P$9:$P$752,"CKZ Wołów")</f>
        <v>0</v>
      </c>
      <c r="X47" s="237">
        <f>SUMIFS('3_stopień'!$K$9:$K$752,'3_stopień'!$H$9:$H$752,D47,'3_stopień'!$P$9:$P$752,"CKZ Wołów")</f>
        <v>0</v>
      </c>
      <c r="Y47" s="16">
        <f>SUMIFS('3_stopień'!$J$9:$J$752,'3_stopień'!$H$9:$H$752,D47,'3_stopień'!$P$9:$P$752,"CKZ Ziębice")</f>
        <v>0</v>
      </c>
      <c r="Z47" s="237">
        <f>SUMIFS('3_stopień'!$K$9:$K$752,'3_stopień'!$H$9:$H$752,D47,'3_stopień'!$P$9:$P$752,"CKZ Ziębice")</f>
        <v>0</v>
      </c>
      <c r="AA47" s="16">
        <f>SUMIFS('3_stopień'!$J$9:$J$752,'3_stopień'!$H$9:$H$752,D47,'3_stopień'!$P$9:$P$752,"CKZ Dobrodzień")</f>
        <v>0</v>
      </c>
      <c r="AB47" s="237">
        <f>SUMIFS('3_stopień'!$K$9:$K$752,'3_stopień'!$H$9:$H$752,D47,'3_stopień'!$P$9:$P$752,"CKZ Dobrodzień")</f>
        <v>0</v>
      </c>
      <c r="AC47" s="16">
        <f>SUMIFS('3_stopień'!$J$9:$J$752,'3_stopień'!$H$9:$H$752,D47,'3_stopień'!$P$9:$P$752,"CKZ Głubczyce")</f>
        <v>0</v>
      </c>
      <c r="AD47" s="237">
        <f>SUMIFS('3_stopień'!$K$9:$K$752,'3_stopień'!$H$9:$H$752,D47,'3_stopień'!$P$9:$P$752,"CKZ Głubczyce")</f>
        <v>0</v>
      </c>
      <c r="AE47" s="16">
        <f>SUMIFS('3_stopień'!$J$9:$J$752,'3_stopień'!$H$9:$H$752,D47,'3_stopień'!$P$9:$P$752,"CKZ Kędzierzyn Koźle")</f>
        <v>0</v>
      </c>
      <c r="AF47" s="237">
        <f>SUMIFS('3_stopień'!$K$9:$K$752,'3_stopień'!$H$9:$H$752,D47,'3_stopień'!$P$9:$P$752,"CKZ Kędzierzyn Koźle")</f>
        <v>0</v>
      </c>
      <c r="AG47" s="16">
        <f>SUMIFS('3_stopień'!$J$9:$J$752,'3_stopień'!$H$9:$H$752,D47,'3_stopień'!$P$9:$P$752,"ZSET Rakowice")</f>
        <v>0</v>
      </c>
      <c r="AH47" s="237">
        <f>SUMIFS('3_stopień'!$K$9:$K$752,'3_stopień'!$H$9:$H$752,D47,'3_stopień'!$P$9:$P$752,"ZSET Rakowice")</f>
        <v>0</v>
      </c>
      <c r="AI47" s="16">
        <f>SUMIFS('3_stopień'!$J$9:$J$752,'3_stopień'!$H$9:$H$752,D47,'3_stopień'!$P$9:$P$752,"CKZ Krotoszyn")</f>
        <v>0</v>
      </c>
      <c r="AJ47" s="237">
        <f>SUMIFS('3_stopień'!$K$9:$K$752,'3_stopień'!$H$9:$H$752,D47,'3_stopień'!$P$9:$P$752,"CKZ Krotoszyn")</f>
        <v>0</v>
      </c>
      <c r="AK47" s="16">
        <f>SUMIFS('3_stopień'!$J$9:$J$752,'3_stopień'!$H$9:$H$752,D47,'3_stopień'!$P$9:$P$752,"CKZ Olkusz")</f>
        <v>0</v>
      </c>
      <c r="AL47" s="237">
        <f>SUMIFS('3_stopień'!$K$9:$K$752,'3_stopień'!$H$9:$H$752,D47,'3_stopień'!$P$9:$P$752,"CKZ Olkusz")</f>
        <v>0</v>
      </c>
      <c r="AM47" s="16">
        <f>SUMIFS('3_stopień'!$J$9:$J$752,'3_stopień'!$H$9:$H$752,D47,'3_stopień'!$P$9:$P$752,"CKZ Wschowa")</f>
        <v>0</v>
      </c>
      <c r="AN47" s="225">
        <f>SUMIFS('3_stopień'!$K$9:$K$752,'3_stopień'!$H$9:$H$752,D47,'3_stopień'!$P$9:$P$752,"CKZ Wschowa")</f>
        <v>0</v>
      </c>
      <c r="AO47" s="16">
        <f>SUMIFS('3_stopień'!$J$9:$J$752,'3_stopień'!$H$9:$H$752,D47,'3_stopień'!$P$9:$P$752,"CKZ Zielona Góra")</f>
        <v>0</v>
      </c>
      <c r="AP47" s="206">
        <f>SUMIFS('3_stopień'!$K$9:$K$752,'3_stopień'!$H$9:$H$752,D47,'3_stopień'!$P$9:$P$752,"CKZ Zielona Góra")</f>
        <v>0</v>
      </c>
      <c r="AQ47" s="16">
        <f>SUMIFS('3_stopień'!$J$9:$J$752,'3_stopień'!$H$9:$H$752,D47,'3_stopień'!$P$9:$P$752,"Rzemieślnicza Wałbrzych")</f>
        <v>0</v>
      </c>
      <c r="AR47" s="237">
        <f>SUMIFS('3_stopień'!$K$9:$K$752,'3_stopień'!$H$9:$H$752,D47,'3_stopień'!$P$9:$P$752,"Rzemieślnicza Wałbrzych")</f>
        <v>0</v>
      </c>
      <c r="AS47" s="16">
        <f>SUMIFS('3_stopień'!$J$9:$J$752,'3_stopień'!$H$9:$H$752,D47,'3_stopień'!$P$9:$P$752,"CKZ Mosina")</f>
        <v>0</v>
      </c>
      <c r="AT47" s="237">
        <f>SUMIFS('3_stopień'!$K$9:$K$752,'3_stopień'!$H$9:$H$752,D47,'3_stopień'!$P$9:$P$752,"CKZ Mosina")</f>
        <v>0</v>
      </c>
      <c r="AU47" s="16">
        <f>SUMIFS('3_stopień'!$J$9:$J$752,'3_stopień'!$H$9:$H$752,D47,'3_stopień'!$P$9:$P$752,"Akademia Rzemiosła")</f>
        <v>0</v>
      </c>
      <c r="AV47" s="237">
        <f>SUMIFS('3_stopień'!$K$9:$K$752,'3_stopień'!$H$9:$H$752,D47,'3_stopień'!$P$9:$P$752,"Akademia Rzemiosła")</f>
        <v>0</v>
      </c>
      <c r="AW47" s="16">
        <f>SUMIFS('3_stopień'!$J$9:$J$752,'3_stopień'!$H$9:$H$752,D47,'3_stopień'!$P$9:$P$752,"CKZ Opole")</f>
        <v>0</v>
      </c>
      <c r="AX47" s="237">
        <f>SUMIFS('3_stopień'!$K$9:$K$752,'3_stopień'!$H$9:$H$752,D47,'3_stopień'!$P$9:$P$752,"CKZ Opole")</f>
        <v>0</v>
      </c>
      <c r="AY47" s="16">
        <f>SUMIFS('3_stopień'!$J$9:$J$752,'3_stopień'!$H$9:$H$752,D47,'3_stopień'!$P$9:$P$752,"CKZ Wrocław")</f>
        <v>0</v>
      </c>
      <c r="AZ47" s="237">
        <f>SUMIFS('3_stopień'!$K$9:$K$752,'3_stopień'!$H$9:$H$752,D47,'3_stopień'!$P$9:$P$752,"CKZ Wrocław")</f>
        <v>0</v>
      </c>
      <c r="BA47" s="16">
        <f>SUMIFS('3_stopień'!$J$9:$J$752,'3_stopień'!$H$9:$H$752,D47,'3_stopień'!$P$9:$P$752,"Brzeg Dolny")</f>
        <v>0</v>
      </c>
      <c r="BB47" s="237">
        <f>SUMIFS('3_stopień'!$K$9:$K$752,'3_stopień'!$H$9:$H$752,D47,'3_stopień'!$P$9:$P$752,"Brzeg Dolny")</f>
        <v>0</v>
      </c>
      <c r="BC47" s="16">
        <f>SUMIFS('3_stopień'!$J$9:$J$752,'3_stopień'!$H$9:$H$752,D47,'3_stopień'!$P$9:$P$752,"CKZ Dębica")</f>
        <v>0</v>
      </c>
      <c r="BD47" s="237">
        <f>SUMIFS('3_stopień'!$K$9:$K$752,'3_stopień'!$H$9:$H$752,D47,'3_stopień'!$P$9:$P$752,"CKZ Dębica")</f>
        <v>0</v>
      </c>
      <c r="BE47" s="16">
        <f>SUMIFS('3_stopień'!$J$9:$J$752,'3_stopień'!$H$9:$H$752,D47,'3_stopień'!$P$9:$P$752,"CKZ Gliwice")</f>
        <v>0</v>
      </c>
      <c r="BF47" s="237">
        <f>SUMIFS('3_stopień'!$K$9:$K$752,'3_stopień'!$H$9:$H$752,D47,'3_stopień'!$P$9:$P$752,"CKZ Gliwice")</f>
        <v>0</v>
      </c>
      <c r="BG47" s="16">
        <f>SUMIFS('3_stopień'!$J$9:$J$752,'3_stopień'!$H$9:$H$752,D47,'3_stopień'!$P$9:$P$752,"CKZ Gniezno")</f>
        <v>0</v>
      </c>
      <c r="BH47" s="237">
        <f>SUMIFS('3_stopień'!$K$9:$K$752,'3_stopień'!$H$9:$H$752,D47,'3_stopień'!$P$9:$P$752,"CKZ Gniezno")</f>
        <v>0</v>
      </c>
      <c r="BI47" s="157">
        <f>SUMIFS('3_stopień'!$J$9:$J$752,'3_stopień'!$H$9:$H$752,D47,'3_stopień'!$P$9:$P$752,"konsultacje szkoła")</f>
        <v>0</v>
      </c>
      <c r="BJ47" s="361">
        <f t="shared" si="2"/>
        <v>10</v>
      </c>
      <c r="BK47" s="216">
        <f t="shared" si="3"/>
        <v>5</v>
      </c>
    </row>
    <row r="48" spans="2:63" hidden="1">
      <c r="B48" s="17" t="s">
        <v>512</v>
      </c>
      <c r="C48" s="18">
        <v>941203</v>
      </c>
      <c r="D48" s="18" t="s">
        <v>616</v>
      </c>
      <c r="E48" s="17" t="s">
        <v>615</v>
      </c>
      <c r="F48" s="157">
        <f>SUMIF('3_stopień'!H$9:H$752,"HGT.04.",'3_stopień'!J$9:J$752)</f>
        <v>0</v>
      </c>
      <c r="G48" s="16">
        <f>SUMIFS('3_stopień'!$J$9:$J$752,'3_stopień'!$H$9:$H$752,D48,'3_stopień'!$P$9:$P$752,"CKZ Bielawa")</f>
        <v>0</v>
      </c>
      <c r="H48" s="16">
        <f>SUMIFS('3_stopień'!$K$9:$K$752,'3_stopień'!$H$9:$H$752,D48,'3_stopień'!$P$9:$P$752,"CKZ Bielawa")</f>
        <v>0</v>
      </c>
      <c r="I48" s="16">
        <f>SUMIFS('3_stopień'!$J$9:$J$752,'3_stopień'!$H$9:$H$752,D48,'3_stopień'!$P$9:$P$752,"GCKZ Głogów")</f>
        <v>0</v>
      </c>
      <c r="J48" s="237">
        <f>SUMIFS('3_stopień'!$K$9:$K$752,'3_stopień'!$H$9:$H$752,D48,'3_stopień'!$P$9:$P$752,"GCKZ Głogów")</f>
        <v>0</v>
      </c>
      <c r="K48" s="16">
        <f>SUMIFS('3_stopień'!$J$9:$J$752,'3_stopień'!$H$9:$H$752,D48,'3_stopień'!$P$9:$P$752,"TOYOTA")</f>
        <v>0</v>
      </c>
      <c r="L48" s="237">
        <f>SUMIFS('3_stopień'!$K$9:$K$752,'3_stopień'!$H$9:$H$752,D48,'3_stopień'!$P$9:$P$752,"TOYOTA")</f>
        <v>0</v>
      </c>
      <c r="M48" s="16">
        <f>SUMIFS('3_stopień'!$J$9:$J$752,'3_stopień'!$H$9:$H$752,D48,'3_stopień'!$P$9:$P$752,"JCKZ Jelenia Góra")</f>
        <v>0</v>
      </c>
      <c r="N48" s="237">
        <f>SUMIFS('3_stopień'!$K$9:$K$752,'3_stopień'!$H$9:$H$752,D48,'3_stopień'!$P$9:$P$752,"JCKZ Jelenia Góra")</f>
        <v>0</v>
      </c>
      <c r="O48" s="16">
        <f>SUMIFS('3_stopień'!$J$9:$J$752,'3_stopień'!$H$9:$H$752,D48,'3_stopień'!$P$9:$P$752,"CKZ Kłodzko")</f>
        <v>0</v>
      </c>
      <c r="P48" s="237">
        <f>SUMIFS('3_stopień'!$K$9:$K$752,'3_stopień'!$H$9:$H$752,D48,'3_stopień'!$P$9:$P$752,"CKZ Kłodzko")</f>
        <v>0</v>
      </c>
      <c r="Q48" s="16">
        <f>SUMIFS('3_stopień'!$J$9:$J$752,'3_stopień'!$H$9:$H$752,D48,'3_stopień'!$P$9:$P$752,"CKZ Legnica")</f>
        <v>0</v>
      </c>
      <c r="R48" s="237">
        <f>SUMIFS('3_stopień'!$K$9:$K$752,'3_stopień'!$H$9:$H$752,D48,'3_stopień'!$P$9:$P$752,"CKZ Legnica")</f>
        <v>0</v>
      </c>
      <c r="S48" s="16">
        <f>SUMIFS('3_stopień'!$J$9:$J$752,'3_stopień'!$H$9:$H$752,D48,'3_stopień'!$P$9:$P$752,"CKZ Oleśnica")</f>
        <v>0</v>
      </c>
      <c r="T48" s="237">
        <f>SUMIFS('3_stopień'!$K$9:$K$752,'3_stopień'!$H$9:$H$752,D48,'3_stopień'!$P$9:$P$752,"CKZ Oleśnica")</f>
        <v>0</v>
      </c>
      <c r="U48" s="16">
        <f>SUMIFS('3_stopień'!$J$9:$J$752,'3_stopień'!$H$9:$H$752,D48,'3_stopień'!$P$9:$P$752,"CKZ Świdnica")</f>
        <v>0</v>
      </c>
      <c r="V48" s="237">
        <f>SUMIFS('3_stopień'!$K$9:$K$752,'3_stopień'!$H$9:$H$752,D48,'3_stopień'!$P$9:$P$752,"CKZ Świdnica")</f>
        <v>0</v>
      </c>
      <c r="W48" s="16">
        <f>SUMIFS('3_stopień'!$J$9:$J$752,'3_stopień'!$H$9:$H$752,D48,'3_stopień'!$P$9:$P$752,"CKZ Wołów")</f>
        <v>0</v>
      </c>
      <c r="X48" s="237">
        <f>SUMIFS('3_stopień'!$K$9:$K$752,'3_stopień'!$H$9:$H$752,D48,'3_stopień'!$P$9:$P$752,"CKZ Wołów")</f>
        <v>0</v>
      </c>
      <c r="Y48" s="16">
        <f>SUMIFS('3_stopień'!$J$9:$J$752,'3_stopień'!$H$9:$H$752,D48,'3_stopień'!$P$9:$P$752,"CKZ Ziębice")</f>
        <v>0</v>
      </c>
      <c r="Z48" s="237">
        <f>SUMIFS('3_stopień'!$K$9:$K$752,'3_stopień'!$H$9:$H$752,D48,'3_stopień'!$P$9:$P$752,"CKZ Ziębice")</f>
        <v>0</v>
      </c>
      <c r="AA48" s="16">
        <f>SUMIFS('3_stopień'!$J$9:$J$752,'3_stopień'!$H$9:$H$752,D48,'3_stopień'!$P$9:$P$752,"CKZ Dobrodzień")</f>
        <v>0</v>
      </c>
      <c r="AB48" s="237">
        <f>SUMIFS('3_stopień'!$K$9:$K$752,'3_stopień'!$H$9:$H$752,D48,'3_stopień'!$P$9:$P$752,"CKZ Dobrodzień")</f>
        <v>0</v>
      </c>
      <c r="AC48" s="16">
        <f>SUMIFS('3_stopień'!$J$9:$J$752,'3_stopień'!$H$9:$H$752,D48,'3_stopień'!$P$9:$P$752,"CKZ Głubczyce")</f>
        <v>0</v>
      </c>
      <c r="AD48" s="237">
        <f>SUMIFS('3_stopień'!$K$9:$K$752,'3_stopień'!$H$9:$H$752,D48,'3_stopień'!$P$9:$P$752,"CKZ Głubczyce")</f>
        <v>0</v>
      </c>
      <c r="AE48" s="16">
        <f>SUMIFS('3_stopień'!$J$9:$J$752,'3_stopień'!$H$9:$H$752,D48,'3_stopień'!$P$9:$P$752,"CKZ Kędzierzyn Koźle")</f>
        <v>0</v>
      </c>
      <c r="AF48" s="237">
        <f>SUMIFS('3_stopień'!$K$9:$K$752,'3_stopień'!$H$9:$H$752,D48,'3_stopień'!$P$9:$P$752,"CKZ Kędzierzyn Koźle")</f>
        <v>0</v>
      </c>
      <c r="AG48" s="16">
        <f>SUMIFS('3_stopień'!$J$9:$J$752,'3_stopień'!$H$9:$H$752,D48,'3_stopień'!$P$9:$P$752,"ZSET Rakowice")</f>
        <v>0</v>
      </c>
      <c r="AH48" s="237">
        <f>SUMIFS('3_stopień'!$K$9:$K$752,'3_stopień'!$H$9:$H$752,D48,'3_stopień'!$P$9:$P$752,"ZSET Rakowice")</f>
        <v>0</v>
      </c>
      <c r="AI48" s="16">
        <f>SUMIFS('3_stopień'!$J$9:$J$752,'3_stopień'!$H$9:$H$752,D48,'3_stopień'!$P$9:$P$752,"CKZ Krotoszyn")</f>
        <v>0</v>
      </c>
      <c r="AJ48" s="237">
        <f>SUMIFS('3_stopień'!$K$9:$K$752,'3_stopień'!$H$9:$H$752,D48,'3_stopień'!$P$9:$P$752,"CKZ Krotoszyn")</f>
        <v>0</v>
      </c>
      <c r="AK48" s="16">
        <f>SUMIFS('3_stopień'!$J$9:$J$752,'3_stopień'!$H$9:$H$752,D48,'3_stopień'!$P$9:$P$752,"CKZ Olkusz")</f>
        <v>0</v>
      </c>
      <c r="AL48" s="237">
        <f>SUMIFS('3_stopień'!$K$9:$K$752,'3_stopień'!$H$9:$H$752,D48,'3_stopień'!$P$9:$P$752,"CKZ Olkusz")</f>
        <v>0</v>
      </c>
      <c r="AM48" s="16">
        <f>SUMIFS('3_stopień'!$J$9:$J$752,'3_stopień'!$H$9:$H$752,D48,'3_stopień'!$P$9:$P$752,"CKZ Wschowa")</f>
        <v>0</v>
      </c>
      <c r="AN48" s="225">
        <f>SUMIFS('3_stopień'!$K$9:$K$752,'3_stopień'!$H$9:$H$752,D48,'3_stopień'!$P$9:$P$752,"CKZ Wschowa")</f>
        <v>0</v>
      </c>
      <c r="AO48" s="16">
        <f>SUMIFS('3_stopień'!$J$9:$J$752,'3_stopień'!$H$9:$H$752,D48,'3_stopień'!$P$9:$P$752,"CKZ Zielona Góra")</f>
        <v>0</v>
      </c>
      <c r="AP48" s="206">
        <f>SUMIFS('3_stopień'!$K$9:$K$752,'3_stopień'!$H$9:$H$752,D48,'3_stopień'!$P$9:$P$752,"CKZ Zielona Góra")</f>
        <v>0</v>
      </c>
      <c r="AQ48" s="16">
        <f>SUMIFS('3_stopień'!$J$9:$J$752,'3_stopień'!$H$9:$H$752,D48,'3_stopień'!$P$9:$P$752,"Rzemieślnicza Wałbrzych")</f>
        <v>0</v>
      </c>
      <c r="AR48" s="237">
        <f>SUMIFS('3_stopień'!$K$9:$K$752,'3_stopień'!$H$9:$H$752,D48,'3_stopień'!$P$9:$P$752,"Rzemieślnicza Wałbrzych")</f>
        <v>0</v>
      </c>
      <c r="AS48" s="16">
        <f>SUMIFS('3_stopień'!$J$9:$J$752,'3_stopień'!$H$9:$H$752,D48,'3_stopień'!$P$9:$P$752,"CKZ Mosina")</f>
        <v>0</v>
      </c>
      <c r="AT48" s="237">
        <f>SUMIFS('3_stopień'!$K$9:$K$752,'3_stopień'!$H$9:$H$752,D48,'3_stopień'!$P$9:$P$752,"CKZ Mosina")</f>
        <v>0</v>
      </c>
      <c r="AU48" s="16">
        <f>SUMIFS('3_stopień'!$J$9:$J$752,'3_stopień'!$H$9:$H$752,D48,'3_stopień'!$P$9:$P$752,"Collegium Witelona")</f>
        <v>0</v>
      </c>
      <c r="AV48" s="237">
        <f>SUMIFS('3_stopień'!$K$9:$K$752,'3_stopień'!$H$9:$H$752,D48,'3_stopień'!$P$9:$P$752,"Collegium Witelona")</f>
        <v>0</v>
      </c>
      <c r="AW48" s="16">
        <f>SUMIFS('3_stopień'!$J$9:$J$752,'3_stopień'!$H$9:$H$752,D48,'3_stopień'!$P$9:$P$752,"CKZ Opole")</f>
        <v>0</v>
      </c>
      <c r="AX48" s="237">
        <f>SUMIFS('3_stopień'!$K$9:$K$752,'3_stopień'!$H$9:$H$752,D48,'3_stopień'!$P$9:$P$752,"CKZ Opole")</f>
        <v>0</v>
      </c>
      <c r="AY48" s="16">
        <f>SUMIFS('3_stopień'!$J$9:$J$752,'3_stopień'!$H$9:$H$752,D48,'3_stopień'!$P$9:$P$752,"CKZ Wrocław")</f>
        <v>0</v>
      </c>
      <c r="AZ48" s="237">
        <f>SUMIFS('3_stopień'!$K$9:$K$752,'3_stopień'!$H$9:$H$752,D48,'3_stopień'!$P$9:$P$752,"CKZ Wrocław")</f>
        <v>0</v>
      </c>
      <c r="BA48" s="16">
        <f>SUMIFS('3_stopień'!$J$9:$J$752,'3_stopień'!$H$9:$H$752,D48,'3_stopień'!$P$9:$P$752,"Brzeg Dolny")</f>
        <v>0</v>
      </c>
      <c r="BB48" s="237">
        <f>SUMIFS('3_stopień'!$K$9:$K$752,'3_stopień'!$H$9:$H$752,D48,'3_stopień'!$P$9:$P$752,"Brzeg Dolny")</f>
        <v>0</v>
      </c>
      <c r="BC48" s="16">
        <f>SUMIFS('3_stopień'!$J$9:$J$752,'3_stopień'!$H$9:$H$752,D48,'3_stopień'!$P$9:$P$752,"CKZ Dębica")</f>
        <v>0</v>
      </c>
      <c r="BD48" s="237">
        <f>SUMIFS('3_stopień'!$K$9:$K$752,'3_stopień'!$H$9:$H$752,D48,'3_stopień'!$P$9:$P$752,"CKZ Dębica")</f>
        <v>0</v>
      </c>
      <c r="BE48" s="16">
        <f>SUMIFS('3_stopień'!$J$9:$J$752,'3_stopień'!$H$9:$H$752,D48,'3_stopień'!$P$9:$P$752,"CKZ Gliwice")</f>
        <v>0</v>
      </c>
      <c r="BF48" s="237">
        <f>SUMIFS('3_stopień'!$K$9:$K$752,'3_stopień'!$H$9:$H$752,D48,'3_stopień'!$P$9:$P$752,"CKZ Gliwice")</f>
        <v>0</v>
      </c>
      <c r="BG48" s="16">
        <f>SUMIFS('3_stopień'!$J$9:$J$752,'3_stopień'!$H$9:$H$752,D48,'3_stopień'!$P$9:$P$752,"CKZ Gniezno")</f>
        <v>0</v>
      </c>
      <c r="BH48" s="237">
        <f>SUMIFS('3_stopień'!$K$9:$K$752,'3_stopień'!$H$9:$H$752,D48,'3_stopień'!$P$9:$P$752,"CKZ Gniezno")</f>
        <v>0</v>
      </c>
      <c r="BI48" s="157">
        <f>SUMIFS('3_stopień'!$J$9:$J$752,'3_stopień'!$H$9:$H$752,D48,'3_stopień'!$P$9:$P$752,"konsultacje szkoła")</f>
        <v>0</v>
      </c>
      <c r="BJ48" s="361">
        <f t="shared" si="2"/>
        <v>0</v>
      </c>
      <c r="BK48" s="216">
        <f t="shared" si="3"/>
        <v>0</v>
      </c>
    </row>
    <row r="49" spans="2:63" hidden="1">
      <c r="B49" s="17" t="s">
        <v>195</v>
      </c>
      <c r="C49" s="18">
        <v>911205</v>
      </c>
      <c r="D49" s="18" t="s">
        <v>198</v>
      </c>
      <c r="E49" s="17" t="s">
        <v>617</v>
      </c>
      <c r="F49" s="157">
        <f>SUMIF('3_stopień'!H$9:H$752,"HGT.05.",'3_stopień'!J$9:J$752)</f>
        <v>1</v>
      </c>
      <c r="G49" s="16">
        <f>SUMIFS('3_stopień'!$J$9:$J$752,'3_stopień'!$H$9:$H$752,D49,'3_stopień'!$P$9:$P$752,"CKZ Bielawa")</f>
        <v>0</v>
      </c>
      <c r="H49" s="16">
        <f>SUMIFS('3_stopień'!$K$9:$K$752,'3_stopień'!$H$9:$H$752,D49,'3_stopień'!$P$9:$P$752,"CKZ Bielawa")</f>
        <v>0</v>
      </c>
      <c r="I49" s="16">
        <f>SUMIFS('3_stopień'!$J$9:$J$752,'3_stopień'!$H$9:$H$752,D49,'3_stopień'!$P$9:$P$752,"GCKZ Głogów")</f>
        <v>0</v>
      </c>
      <c r="J49" s="237">
        <f>SUMIFS('3_stopień'!$K$9:$K$752,'3_stopień'!$H$9:$H$752,D49,'3_stopień'!$P$9:$P$752,"GCKZ Głogów")</f>
        <v>0</v>
      </c>
      <c r="K49" s="16">
        <f>SUMIFS('3_stopień'!$J$9:$J$752,'3_stopień'!$H$9:$H$752,D49,'3_stopień'!$P$9:$P$752,"TOYOTA")</f>
        <v>0</v>
      </c>
      <c r="L49" s="237">
        <f>SUMIFS('3_stopień'!$K$9:$K$752,'3_stopień'!$H$9:$H$752,D49,'3_stopień'!$P$9:$P$752,"TOYOTA")</f>
        <v>0</v>
      </c>
      <c r="M49" s="16">
        <f>SUMIFS('3_stopień'!$J$9:$J$752,'3_stopień'!$H$9:$H$752,D49,'3_stopień'!$P$9:$P$752,"JCKZ Jelenia Góra")</f>
        <v>0</v>
      </c>
      <c r="N49" s="237">
        <f>SUMIFS('3_stopień'!$K$9:$K$752,'3_stopień'!$H$9:$H$752,D49,'3_stopień'!$P$9:$P$752,"JCKZ Jelenia Góra")</f>
        <v>0</v>
      </c>
      <c r="O49" s="16">
        <f>SUMIFS('3_stopień'!$J$9:$J$752,'3_stopień'!$H$9:$H$752,D49,'3_stopień'!$P$9:$P$752,"CKZ Kłodzko")</f>
        <v>1</v>
      </c>
      <c r="P49" s="237">
        <f>SUMIFS('3_stopień'!$K$9:$K$752,'3_stopień'!$H$9:$H$752,D49,'3_stopień'!$P$9:$P$752,"CKZ Kłodzko")</f>
        <v>0</v>
      </c>
      <c r="Q49" s="16">
        <f>SUMIFS('3_stopień'!$J$9:$J$752,'3_stopień'!$H$9:$H$752,D49,'3_stopień'!$P$9:$P$752,"CKZ Legnica")</f>
        <v>0</v>
      </c>
      <c r="R49" s="237">
        <f>SUMIFS('3_stopień'!$K$9:$K$752,'3_stopień'!$H$9:$H$752,D49,'3_stopień'!$P$9:$P$752,"CKZ Legnica")</f>
        <v>0</v>
      </c>
      <c r="S49" s="16">
        <f>SUMIFS('3_stopień'!$J$9:$J$752,'3_stopień'!$H$9:$H$752,D49,'3_stopień'!$P$9:$P$752,"CKZ Oleśnica")</f>
        <v>0</v>
      </c>
      <c r="T49" s="237">
        <f>SUMIFS('3_stopień'!$K$9:$K$752,'3_stopień'!$H$9:$H$752,D49,'3_stopień'!$P$9:$P$752,"CKZ Oleśnica")</f>
        <v>0</v>
      </c>
      <c r="U49" s="16">
        <f>SUMIFS('3_stopień'!$J$9:$J$752,'3_stopień'!$H$9:$H$752,D49,'3_stopień'!$P$9:$P$752,"CKZ Świdnica")</f>
        <v>0</v>
      </c>
      <c r="V49" s="237">
        <f>SUMIFS('3_stopień'!$K$9:$K$752,'3_stopień'!$H$9:$H$752,D49,'3_stopień'!$P$9:$P$752,"CKZ Świdnica")</f>
        <v>0</v>
      </c>
      <c r="W49" s="16">
        <f>SUMIFS('3_stopień'!$J$9:$J$752,'3_stopień'!$H$9:$H$752,D49,'3_stopień'!$P$9:$P$752,"CKZ Wołów")</f>
        <v>0</v>
      </c>
      <c r="X49" s="237">
        <f>SUMIFS('3_stopień'!$K$9:$K$752,'3_stopień'!$H$9:$H$752,D49,'3_stopień'!$P$9:$P$752,"CKZ Wołów")</f>
        <v>0</v>
      </c>
      <c r="Y49" s="16">
        <f>SUMIFS('3_stopień'!$J$9:$J$752,'3_stopień'!$H$9:$H$752,D49,'3_stopień'!$P$9:$P$752,"CKZ Ziębice")</f>
        <v>0</v>
      </c>
      <c r="Z49" s="237">
        <f>SUMIFS('3_stopień'!$K$9:$K$752,'3_stopień'!$H$9:$H$752,D49,'3_stopień'!$P$9:$P$752,"CKZ Ziębice")</f>
        <v>0</v>
      </c>
      <c r="AA49" s="16">
        <f>SUMIFS('3_stopień'!$J$9:$J$752,'3_stopień'!$H$9:$H$752,D49,'3_stopień'!$P$9:$P$752,"CKZ Dobrodzień")</f>
        <v>0</v>
      </c>
      <c r="AB49" s="237">
        <f>SUMIFS('3_stopień'!$K$9:$K$752,'3_stopień'!$H$9:$H$752,D49,'3_stopień'!$P$9:$P$752,"CKZ Dobrodzień")</f>
        <v>0</v>
      </c>
      <c r="AC49" s="16">
        <f>SUMIFS('3_stopień'!$J$9:$J$752,'3_stopień'!$H$9:$H$752,D49,'3_stopień'!$P$9:$P$752,"CKZ Głubczyce")</f>
        <v>0</v>
      </c>
      <c r="AD49" s="237">
        <f>SUMIFS('3_stopień'!$K$9:$K$752,'3_stopień'!$H$9:$H$752,D49,'3_stopień'!$P$9:$P$752,"CKZ Głubczyce")</f>
        <v>0</v>
      </c>
      <c r="AE49" s="16">
        <f>SUMIFS('3_stopień'!$J$9:$J$752,'3_stopień'!$H$9:$H$752,D49,'3_stopień'!$P$9:$P$752,"CKZ Kędzierzyn Koźle")</f>
        <v>0</v>
      </c>
      <c r="AF49" s="237">
        <f>SUMIFS('3_stopień'!$K$9:$K$752,'3_stopień'!$H$9:$H$752,D49,'3_stopień'!$P$9:$P$752,"CKZ Kędzierzyn Koźle")</f>
        <v>0</v>
      </c>
      <c r="AG49" s="16">
        <f>SUMIFS('3_stopień'!$J$9:$J$752,'3_stopień'!$H$9:$H$752,D49,'3_stopień'!$P$9:$P$752,"ZSET Rakowice")</f>
        <v>0</v>
      </c>
      <c r="AH49" s="237">
        <f>SUMIFS('3_stopień'!$K$9:$K$752,'3_stopień'!$H$9:$H$752,D49,'3_stopień'!$P$9:$P$752,"ZSET Rakowice")</f>
        <v>0</v>
      </c>
      <c r="AI49" s="16">
        <f>SUMIFS('3_stopień'!$J$9:$J$752,'3_stopień'!$H$9:$H$752,D49,'3_stopień'!$P$9:$P$752,"CKZ Krotoszyn")</f>
        <v>0</v>
      </c>
      <c r="AJ49" s="237">
        <f>SUMIFS('3_stopień'!$K$9:$K$752,'3_stopień'!$H$9:$H$752,D49,'3_stopień'!$P$9:$P$752,"CKZ Krotoszyn")</f>
        <v>0</v>
      </c>
      <c r="AK49" s="16">
        <f>SUMIFS('3_stopień'!$J$9:$J$752,'3_stopień'!$H$9:$H$752,D49,'3_stopień'!$P$9:$P$752,"CKZ Olkusz")</f>
        <v>0</v>
      </c>
      <c r="AL49" s="237">
        <f>SUMIFS('3_stopień'!$K$9:$K$752,'3_stopień'!$H$9:$H$752,D49,'3_stopień'!$P$9:$P$752,"CKZ Olkusz")</f>
        <v>0</v>
      </c>
      <c r="AM49" s="16">
        <f>SUMIFS('3_stopień'!$J$9:$J$752,'3_stopień'!$H$9:$H$752,D49,'3_stopień'!$P$9:$P$752,"CKZ Wschowa")</f>
        <v>0</v>
      </c>
      <c r="AN49" s="225">
        <f>SUMIFS('3_stopień'!$K$9:$K$752,'3_stopień'!$H$9:$H$752,D49,'3_stopień'!$P$9:$P$752,"CKZ Wschowa")</f>
        <v>0</v>
      </c>
      <c r="AO49" s="16">
        <f>SUMIFS('3_stopień'!$J$9:$J$752,'3_stopień'!$H$9:$H$752,D49,'3_stopień'!$P$9:$P$752,"CKZ Zielona Góra")</f>
        <v>0</v>
      </c>
      <c r="AP49" s="206">
        <f>SUMIFS('3_stopień'!$K$9:$K$752,'3_stopień'!$H$9:$H$752,D49,'3_stopień'!$P$9:$P$752,"CKZ Zielona Góra")</f>
        <v>0</v>
      </c>
      <c r="AQ49" s="16">
        <f>SUMIFS('3_stopień'!$J$9:$J$752,'3_stopień'!$H$9:$H$752,D49,'3_stopień'!$P$9:$P$752,"Rzemieślnicza Wałbrzych")</f>
        <v>0</v>
      </c>
      <c r="AR49" s="237">
        <f>SUMIFS('3_stopień'!$K$9:$K$752,'3_stopień'!$H$9:$H$752,D49,'3_stopień'!$P$9:$P$752,"Rzemieślnicza Wałbrzych")</f>
        <v>0</v>
      </c>
      <c r="AS49" s="16">
        <f>SUMIFS('3_stopień'!$J$9:$J$752,'3_stopień'!$H$9:$H$752,D49,'3_stopień'!$P$9:$P$752,"CKZ Mosina")</f>
        <v>0</v>
      </c>
      <c r="AT49" s="237">
        <f>SUMIFS('3_stopień'!$K$9:$K$752,'3_stopień'!$H$9:$H$752,D49,'3_stopień'!$P$9:$P$752,"CKZ Mosina")</f>
        <v>0</v>
      </c>
      <c r="AU49" s="16">
        <f>SUMIFS('3_stopień'!$J$9:$J$752,'3_stopień'!$H$9:$H$752,D49,'3_stopień'!$P$9:$P$752,"Akademia Rzemiosła")</f>
        <v>0</v>
      </c>
      <c r="AV49" s="237">
        <f>SUMIFS('3_stopień'!$K$9:$K$752,'3_stopień'!$H$9:$H$752,D49,'3_stopień'!$P$9:$P$752,"Akademia Rzemiosła")</f>
        <v>0</v>
      </c>
      <c r="AW49" s="16">
        <f>SUMIFS('3_stopień'!$J$9:$J$752,'3_stopień'!$H$9:$H$752,D49,'3_stopień'!$P$9:$P$752,"CKZ Opole")</f>
        <v>0</v>
      </c>
      <c r="AX49" s="237">
        <f>SUMIFS('3_stopień'!$K$9:$K$752,'3_stopień'!$H$9:$H$752,D49,'3_stopień'!$P$9:$P$752,"CKZ Opole")</f>
        <v>0</v>
      </c>
      <c r="AY49" s="16">
        <f>SUMIFS('3_stopień'!$J$9:$J$752,'3_stopień'!$H$9:$H$752,D49,'3_stopień'!$P$9:$P$752,"CKZ Wrocław")</f>
        <v>0</v>
      </c>
      <c r="AZ49" s="237">
        <f>SUMIFS('3_stopień'!$K$9:$K$752,'3_stopień'!$H$9:$H$752,D49,'3_stopień'!$P$9:$P$752,"CKZ Wrocław")</f>
        <v>0</v>
      </c>
      <c r="BA49" s="16">
        <f>SUMIFS('3_stopień'!$J$9:$J$752,'3_stopień'!$H$9:$H$752,D49,'3_stopień'!$P$9:$P$752,"Brzeg Dolny")</f>
        <v>0</v>
      </c>
      <c r="BB49" s="237">
        <f>SUMIFS('3_stopień'!$K$9:$K$752,'3_stopień'!$H$9:$H$752,D49,'3_stopień'!$P$9:$P$752,"Brzeg Dolny")</f>
        <v>0</v>
      </c>
      <c r="BC49" s="16">
        <f>SUMIFS('3_stopień'!$J$9:$J$752,'3_stopień'!$H$9:$H$752,D49,'3_stopień'!$P$9:$P$752,"CKZ Dębica")</f>
        <v>0</v>
      </c>
      <c r="BD49" s="237">
        <f>SUMIFS('3_stopień'!$K$9:$K$752,'3_stopień'!$H$9:$H$752,D49,'3_stopień'!$P$9:$P$752,"CKZ Dębica")</f>
        <v>0</v>
      </c>
      <c r="BE49" s="16">
        <f>SUMIFS('3_stopień'!$J$9:$J$752,'3_stopień'!$H$9:$H$752,D49,'3_stopień'!$P$9:$P$752,"CKZ Gliwice")</f>
        <v>0</v>
      </c>
      <c r="BF49" s="237">
        <f>SUMIFS('3_stopień'!$K$9:$K$752,'3_stopień'!$H$9:$H$752,D49,'3_stopień'!$P$9:$P$752,"CKZ Gliwice")</f>
        <v>0</v>
      </c>
      <c r="BG49" s="16">
        <f>SUMIFS('3_stopień'!$J$9:$J$752,'3_stopień'!$H$9:$H$752,D49,'3_stopień'!$P$9:$P$752,"CKZ Gniezno")</f>
        <v>0</v>
      </c>
      <c r="BH49" s="237">
        <f>SUMIFS('3_stopień'!$K$9:$K$752,'3_stopień'!$H$9:$H$752,D49,'3_stopień'!$P$9:$P$752,"CKZ Gniezno")</f>
        <v>0</v>
      </c>
      <c r="BI49" s="157">
        <f>SUMIFS('3_stopień'!$J$9:$J$752,'3_stopień'!$H$9:$H$752,D49,'3_stopień'!$P$9:$P$752,"konsultacje szkoła")</f>
        <v>0</v>
      </c>
      <c r="BJ49" s="361">
        <f t="shared" si="2"/>
        <v>1</v>
      </c>
      <c r="BK49" s="216">
        <f t="shared" si="3"/>
        <v>0</v>
      </c>
    </row>
    <row r="50" spans="2:63" hidden="1">
      <c r="B50" s="17" t="s">
        <v>513</v>
      </c>
      <c r="C50" s="18">
        <v>834105</v>
      </c>
      <c r="D50" s="18" t="s">
        <v>619</v>
      </c>
      <c r="E50" s="17" t="s">
        <v>618</v>
      </c>
      <c r="F50" s="157">
        <f>SUMIF('3_stopień'!H$9:H$752,"LES.01.",'3_stopień'!J$9:J$752)</f>
        <v>0</v>
      </c>
      <c r="G50" s="16">
        <f>SUMIFS('3_stopień'!$J$9:$J$752,'3_stopień'!$H$9:$H$752,D50,'3_stopień'!$P$9:$P$752,"CKZ Bielawa")</f>
        <v>0</v>
      </c>
      <c r="H50" s="16">
        <f>SUMIFS('3_stopień'!$K$9:$K$752,'3_stopień'!$H$9:$H$752,D50,'3_stopień'!$P$9:$P$752,"CKZ Bielawa")</f>
        <v>0</v>
      </c>
      <c r="I50" s="16">
        <f>SUMIFS('3_stopień'!$J$9:$J$752,'3_stopień'!$H$9:$H$752,D50,'3_stopień'!$P$9:$P$752,"GCKZ Głogów")</f>
        <v>0</v>
      </c>
      <c r="J50" s="237">
        <f>SUMIFS('3_stopień'!$K$9:$K$752,'3_stopień'!$H$9:$H$752,D50,'3_stopień'!$P$9:$P$752,"GCKZ Głogów")</f>
        <v>0</v>
      </c>
      <c r="K50" s="16">
        <f>SUMIFS('3_stopień'!$J$9:$J$752,'3_stopień'!$H$9:$H$752,D50,'3_stopień'!$P$9:$P$752,"TOYOTA")</f>
        <v>0</v>
      </c>
      <c r="L50" s="237">
        <f>SUMIFS('3_stopień'!$K$9:$K$752,'3_stopień'!$H$9:$H$752,D50,'3_stopień'!$P$9:$P$752,"TOYOTA")</f>
        <v>0</v>
      </c>
      <c r="M50" s="16">
        <f>SUMIFS('3_stopień'!$J$9:$J$752,'3_stopień'!$H$9:$H$752,D50,'3_stopień'!$P$9:$P$752,"JCKZ Jelenia Góra")</f>
        <v>0</v>
      </c>
      <c r="N50" s="237">
        <f>SUMIFS('3_stopień'!$K$9:$K$752,'3_stopień'!$H$9:$H$752,D50,'3_stopień'!$P$9:$P$752,"JCKZ Jelenia Góra")</f>
        <v>0</v>
      </c>
      <c r="O50" s="16">
        <f>SUMIFS('3_stopień'!$J$9:$J$752,'3_stopień'!$H$9:$H$752,D50,'3_stopień'!$P$9:$P$752,"CKZ Kłodzko")</f>
        <v>0</v>
      </c>
      <c r="P50" s="237">
        <f>SUMIFS('3_stopień'!$K$9:$K$752,'3_stopień'!$H$9:$H$752,D50,'3_stopień'!$P$9:$P$752,"CKZ Kłodzko")</f>
        <v>0</v>
      </c>
      <c r="Q50" s="16">
        <f>SUMIFS('3_stopień'!$J$9:$J$752,'3_stopień'!$H$9:$H$752,D50,'3_stopień'!$P$9:$P$752,"CKZ Legnica")</f>
        <v>0</v>
      </c>
      <c r="R50" s="237">
        <f>SUMIFS('3_stopień'!$K$9:$K$752,'3_stopień'!$H$9:$H$752,D50,'3_stopień'!$P$9:$P$752,"CKZ Legnica")</f>
        <v>0</v>
      </c>
      <c r="S50" s="16">
        <f>SUMIFS('3_stopień'!$J$9:$J$752,'3_stopień'!$H$9:$H$752,D50,'3_stopień'!$P$9:$P$752,"CKZ Oleśnica")</f>
        <v>0</v>
      </c>
      <c r="T50" s="237">
        <f>SUMIFS('3_stopień'!$K$9:$K$752,'3_stopień'!$H$9:$H$752,D50,'3_stopień'!$P$9:$P$752,"CKZ Oleśnica")</f>
        <v>0</v>
      </c>
      <c r="U50" s="16">
        <f>SUMIFS('3_stopień'!$J$9:$J$752,'3_stopień'!$H$9:$H$752,D50,'3_stopień'!$P$9:$P$752,"CKZ Świdnica")</f>
        <v>0</v>
      </c>
      <c r="V50" s="237">
        <f>SUMIFS('3_stopień'!$K$9:$K$752,'3_stopień'!$H$9:$H$752,D50,'3_stopień'!$P$9:$P$752,"CKZ Świdnica")</f>
        <v>0</v>
      </c>
      <c r="W50" s="16">
        <f>SUMIFS('3_stopień'!$J$9:$J$752,'3_stopień'!$H$9:$H$752,D50,'3_stopień'!$P$9:$P$752,"CKZ Wołów")</f>
        <v>0</v>
      </c>
      <c r="X50" s="237">
        <f>SUMIFS('3_stopień'!$K$9:$K$752,'3_stopień'!$H$9:$H$752,D50,'3_stopień'!$P$9:$P$752,"CKZ Wołów")</f>
        <v>0</v>
      </c>
      <c r="Y50" s="16">
        <f>SUMIFS('3_stopień'!$J$9:$J$752,'3_stopień'!$H$9:$H$752,D50,'3_stopień'!$P$9:$P$752,"CKZ Ziębice")</f>
        <v>0</v>
      </c>
      <c r="Z50" s="237">
        <f>SUMIFS('3_stopień'!$K$9:$K$752,'3_stopień'!$H$9:$H$752,D50,'3_stopień'!$P$9:$P$752,"CKZ Ziębice")</f>
        <v>0</v>
      </c>
      <c r="AA50" s="16">
        <f>SUMIFS('3_stopień'!$J$9:$J$752,'3_stopień'!$H$9:$H$752,D50,'3_stopień'!$P$9:$P$752,"CKZ Dobrodzień")</f>
        <v>0</v>
      </c>
      <c r="AB50" s="237">
        <f>SUMIFS('3_stopień'!$K$9:$K$752,'3_stopień'!$H$9:$H$752,D50,'3_stopień'!$P$9:$P$752,"CKZ Dobrodzień")</f>
        <v>0</v>
      </c>
      <c r="AC50" s="16">
        <f>SUMIFS('3_stopień'!$J$9:$J$752,'3_stopień'!$H$9:$H$752,D50,'3_stopień'!$P$9:$P$752,"CKZ Głubczyce")</f>
        <v>0</v>
      </c>
      <c r="AD50" s="237">
        <f>SUMIFS('3_stopień'!$K$9:$K$752,'3_stopień'!$H$9:$H$752,D50,'3_stopień'!$P$9:$P$752,"CKZ Głubczyce")</f>
        <v>0</v>
      </c>
      <c r="AE50" s="16">
        <f>SUMIFS('3_stopień'!$J$9:$J$752,'3_stopień'!$H$9:$H$752,D50,'3_stopień'!$P$9:$P$752,"CKZ Kędzierzyn Koźle")</f>
        <v>0</v>
      </c>
      <c r="AF50" s="237">
        <f>SUMIFS('3_stopień'!$K$9:$K$752,'3_stopień'!$H$9:$H$752,D50,'3_stopień'!$P$9:$P$752,"CKZ Kędzierzyn Koźle")</f>
        <v>0</v>
      </c>
      <c r="AG50" s="16">
        <f>SUMIFS('3_stopień'!$J$9:$J$752,'3_stopień'!$H$9:$H$752,D50,'3_stopień'!$P$9:$P$752,"ZSET Rakowice")</f>
        <v>0</v>
      </c>
      <c r="AH50" s="237">
        <f>SUMIFS('3_stopień'!$K$9:$K$752,'3_stopień'!$H$9:$H$752,D50,'3_stopień'!$P$9:$P$752,"ZSET Rakowice")</f>
        <v>0</v>
      </c>
      <c r="AI50" s="16">
        <f>SUMIFS('3_stopień'!$J$9:$J$752,'3_stopień'!$H$9:$H$752,D50,'3_stopień'!$P$9:$P$752,"CKZ Krotoszyn")</f>
        <v>0</v>
      </c>
      <c r="AJ50" s="237">
        <f>SUMIFS('3_stopień'!$K$9:$K$752,'3_stopień'!$H$9:$H$752,D50,'3_stopień'!$P$9:$P$752,"CKZ Krotoszyn")</f>
        <v>0</v>
      </c>
      <c r="AK50" s="16">
        <f>SUMIFS('3_stopień'!$J$9:$J$752,'3_stopień'!$H$9:$H$752,D50,'3_stopień'!$P$9:$P$752,"CKZ Olkusz")</f>
        <v>0</v>
      </c>
      <c r="AL50" s="237">
        <f>SUMIFS('3_stopień'!$K$9:$K$752,'3_stopień'!$H$9:$H$752,D50,'3_stopień'!$P$9:$P$752,"CKZ Olkusz")</f>
        <v>0</v>
      </c>
      <c r="AM50" s="16">
        <f>SUMIFS('3_stopień'!$J$9:$J$752,'3_stopień'!$H$9:$H$752,D50,'3_stopień'!$P$9:$P$752,"CKZ Wschowa")</f>
        <v>0</v>
      </c>
      <c r="AN50" s="225">
        <f>SUMIFS('3_stopień'!$K$9:$K$752,'3_stopień'!$H$9:$H$752,D50,'3_stopień'!$P$9:$P$752,"CKZ Wschowa")</f>
        <v>0</v>
      </c>
      <c r="AO50" s="16">
        <f>SUMIFS('3_stopień'!$J$9:$J$752,'3_stopień'!$H$9:$H$752,D50,'3_stopień'!$P$9:$P$752,"CKZ Zielona Góra")</f>
        <v>0</v>
      </c>
      <c r="AP50" s="206">
        <f>SUMIFS('3_stopień'!$K$9:$K$752,'3_stopień'!$H$9:$H$752,D50,'3_stopień'!$P$9:$P$752,"CKZ Zielona Góra")</f>
        <v>0</v>
      </c>
      <c r="AQ50" s="16">
        <f>SUMIFS('3_stopień'!$J$9:$J$752,'3_stopień'!$H$9:$H$752,D50,'3_stopień'!$P$9:$P$752,"Rzemieślnicza Wałbrzych")</f>
        <v>0</v>
      </c>
      <c r="AR50" s="237">
        <f>SUMIFS('3_stopień'!$K$9:$K$752,'3_stopień'!$H$9:$H$752,D50,'3_stopień'!$P$9:$P$752,"Rzemieślnicza Wałbrzych")</f>
        <v>0</v>
      </c>
      <c r="AS50" s="16">
        <f>SUMIFS('3_stopień'!$J$9:$J$752,'3_stopień'!$H$9:$H$752,D50,'3_stopień'!$P$9:$P$752,"CKZ Mosina")</f>
        <v>0</v>
      </c>
      <c r="AT50" s="237">
        <f>SUMIFS('3_stopień'!$K$9:$K$752,'3_stopień'!$H$9:$H$752,D50,'3_stopień'!$P$9:$P$752,"CKZ Mosina")</f>
        <v>0</v>
      </c>
      <c r="AU50" s="16">
        <f>SUMIFS('3_stopień'!$J$9:$J$752,'3_stopień'!$H$9:$H$752,D50,'3_stopień'!$P$9:$P$752,"Collegium Witelona")</f>
        <v>0</v>
      </c>
      <c r="AV50" s="237">
        <f>SUMIFS('3_stopień'!$K$9:$K$752,'3_stopień'!$H$9:$H$752,D50,'3_stopień'!$P$9:$P$752,"Collegium Witelona")</f>
        <v>0</v>
      </c>
      <c r="AW50" s="16">
        <f>SUMIFS('3_stopień'!$J$9:$J$752,'3_stopień'!$H$9:$H$752,D50,'3_stopień'!$P$9:$P$752,"CKZ Opole")</f>
        <v>0</v>
      </c>
      <c r="AX50" s="237">
        <f>SUMIFS('3_stopień'!$K$9:$K$752,'3_stopień'!$H$9:$H$752,D50,'3_stopień'!$P$9:$P$752,"CKZ Opole")</f>
        <v>0</v>
      </c>
      <c r="AY50" s="16">
        <f>SUMIFS('3_stopień'!$J$9:$J$752,'3_stopień'!$H$9:$H$752,D50,'3_stopień'!$P$9:$P$752,"CKZ Wrocław")</f>
        <v>0</v>
      </c>
      <c r="AZ50" s="237">
        <f>SUMIFS('3_stopień'!$K$9:$K$752,'3_stopień'!$H$9:$H$752,D50,'3_stopień'!$P$9:$P$752,"CKZ Wrocław")</f>
        <v>0</v>
      </c>
      <c r="BA50" s="16">
        <f>SUMIFS('3_stopień'!$J$9:$J$752,'3_stopień'!$H$9:$H$752,D50,'3_stopień'!$P$9:$P$752,"Brzeg Dolny")</f>
        <v>0</v>
      </c>
      <c r="BB50" s="237">
        <f>SUMIFS('3_stopień'!$K$9:$K$752,'3_stopień'!$H$9:$H$752,D50,'3_stopień'!$P$9:$P$752,"Brzeg Dolny")</f>
        <v>0</v>
      </c>
      <c r="BC50" s="16">
        <f>SUMIFS('3_stopień'!$J$9:$J$752,'3_stopień'!$H$9:$H$752,D50,'3_stopień'!$P$9:$P$752,"CKZ Dębica")</f>
        <v>0</v>
      </c>
      <c r="BD50" s="237">
        <f>SUMIFS('3_stopień'!$K$9:$K$752,'3_stopień'!$H$9:$H$752,D50,'3_stopień'!$P$9:$P$752,"CKZ Dębica")</f>
        <v>0</v>
      </c>
      <c r="BE50" s="16">
        <f>SUMIFS('3_stopień'!$J$9:$J$752,'3_stopień'!$H$9:$H$752,D50,'3_stopień'!$P$9:$P$752,"CKZ Gliwice")</f>
        <v>0</v>
      </c>
      <c r="BF50" s="237">
        <f>SUMIFS('3_stopień'!$K$9:$K$752,'3_stopień'!$H$9:$H$752,D50,'3_stopień'!$P$9:$P$752,"CKZ Gliwice")</f>
        <v>0</v>
      </c>
      <c r="BG50" s="16">
        <f>SUMIFS('3_stopień'!$J$9:$J$752,'3_stopień'!$H$9:$H$752,D50,'3_stopień'!$P$9:$P$752,"CKZ Gniezno")</f>
        <v>0</v>
      </c>
      <c r="BH50" s="237">
        <f>SUMIFS('3_stopień'!$K$9:$K$752,'3_stopień'!$H$9:$H$752,D50,'3_stopień'!$P$9:$P$752,"CKZ Gniezno")</f>
        <v>0</v>
      </c>
      <c r="BI50" s="157">
        <f>SUMIFS('3_stopień'!$J$9:$J$752,'3_stopień'!$H$9:$H$752,D50,'3_stopień'!$P$9:$P$752,"konsultacje szkoła")</f>
        <v>0</v>
      </c>
      <c r="BJ50" s="361">
        <f t="shared" si="2"/>
        <v>0</v>
      </c>
      <c r="BK50" s="216">
        <f t="shared" si="3"/>
        <v>0</v>
      </c>
    </row>
    <row r="51" spans="2:63" hidden="1">
      <c r="B51" s="17" t="s">
        <v>197</v>
      </c>
      <c r="C51" s="18">
        <v>721301</v>
      </c>
      <c r="D51" s="18" t="s">
        <v>684</v>
      </c>
      <c r="E51" s="17" t="s">
        <v>620</v>
      </c>
      <c r="F51" s="157">
        <f>SUMIF('3_stopień'!H$9:H$752,"MEC.01.",'3_stopień'!J$9:J$752)</f>
        <v>1</v>
      </c>
      <c r="G51" s="16">
        <f>SUMIFS('3_stopień'!$J$9:$J$752,'3_stopień'!$H$9:$H$752,D51,'3_stopień'!$P$9:$P$752,"CKZ Bielawa")</f>
        <v>0</v>
      </c>
      <c r="H51" s="16">
        <f>SUMIFS('3_stopień'!$K$9:$K$752,'3_stopień'!$H$9:$H$752,D51,'3_stopień'!$P$9:$P$752,"CKZ Bielawa")</f>
        <v>0</v>
      </c>
      <c r="I51" s="16">
        <f>SUMIFS('3_stopień'!$J$9:$J$752,'3_stopień'!$H$9:$H$752,D51,'3_stopień'!$P$9:$P$752,"GCKZ Głogów")</f>
        <v>0</v>
      </c>
      <c r="J51" s="237">
        <f>SUMIFS('3_stopień'!$K$9:$K$752,'3_stopień'!$H$9:$H$752,D51,'3_stopień'!$P$9:$P$752,"GCKZ Głogów")</f>
        <v>0</v>
      </c>
      <c r="K51" s="16">
        <f>SUMIFS('3_stopień'!$J$9:$J$752,'3_stopień'!$H$9:$H$752,D51,'3_stopień'!$P$9:$P$752,"TOYOTA")</f>
        <v>0</v>
      </c>
      <c r="L51" s="237">
        <f>SUMIFS('3_stopień'!$K$9:$K$752,'3_stopień'!$H$9:$H$752,D51,'3_stopień'!$P$9:$P$752,"TOYOTA")</f>
        <v>0</v>
      </c>
      <c r="M51" s="16">
        <f>SUMIFS('3_stopień'!$J$9:$J$752,'3_stopień'!$H$9:$H$752,D51,'3_stopień'!$P$9:$P$752,"JCKZ Jelenia Góra")</f>
        <v>0</v>
      </c>
      <c r="N51" s="237">
        <f>SUMIFS('3_stopień'!$K$9:$K$752,'3_stopień'!$H$9:$H$752,D51,'3_stopień'!$P$9:$P$752,"JCKZ Jelenia Góra")</f>
        <v>0</v>
      </c>
      <c r="O51" s="16">
        <f>SUMIFS('3_stopień'!$J$9:$J$752,'3_stopień'!$H$9:$H$752,D51,'3_stopień'!$P$9:$P$752,"CKZ Kłodzko")</f>
        <v>0</v>
      </c>
      <c r="P51" s="237">
        <f>SUMIFS('3_stopień'!$K$9:$K$752,'3_stopień'!$H$9:$H$752,D51,'3_stopień'!$P$9:$P$752,"CKZ Kłodzko")</f>
        <v>0</v>
      </c>
      <c r="Q51" s="16">
        <f>SUMIFS('3_stopień'!$J$9:$J$752,'3_stopień'!$H$9:$H$752,D51,'3_stopień'!$P$9:$P$752,"CKZ Legnica")</f>
        <v>0</v>
      </c>
      <c r="R51" s="237">
        <f>SUMIFS('3_stopień'!$K$9:$K$752,'3_stopień'!$H$9:$H$752,D51,'3_stopień'!$P$9:$P$752,"CKZ Legnica")</f>
        <v>0</v>
      </c>
      <c r="S51" s="16">
        <f>SUMIFS('3_stopień'!$J$9:$J$752,'3_stopień'!$H$9:$H$752,D51,'3_stopień'!$P$9:$P$752,"CKZ Oleśnica")</f>
        <v>0</v>
      </c>
      <c r="T51" s="237">
        <f>SUMIFS('3_stopień'!$K$9:$K$752,'3_stopień'!$H$9:$H$752,D51,'3_stopień'!$P$9:$P$752,"CKZ Oleśnica")</f>
        <v>0</v>
      </c>
      <c r="U51" s="16">
        <f>SUMIFS('3_stopień'!$J$9:$J$752,'3_stopień'!$H$9:$H$752,D51,'3_stopień'!$P$9:$P$752,"CKZ Świdnica")</f>
        <v>0</v>
      </c>
      <c r="V51" s="237">
        <f>SUMIFS('3_stopień'!$K$9:$K$752,'3_stopień'!$H$9:$H$752,D51,'3_stopień'!$P$9:$P$752,"CKZ Świdnica")</f>
        <v>0</v>
      </c>
      <c r="W51" s="16">
        <f>SUMIFS('3_stopień'!$J$9:$J$752,'3_stopień'!$H$9:$H$752,D51,'3_stopień'!$P$9:$P$752,"CKZ Wołów")</f>
        <v>0</v>
      </c>
      <c r="X51" s="237">
        <f>SUMIFS('3_stopień'!$K$9:$K$752,'3_stopień'!$H$9:$H$752,D51,'3_stopień'!$P$9:$P$752,"CKZ Wołów")</f>
        <v>0</v>
      </c>
      <c r="Y51" s="16">
        <f>SUMIFS('3_stopień'!$J$9:$J$752,'3_stopień'!$H$9:$H$752,D51,'3_stopień'!$P$9:$P$752,"CKZ Ziębice")</f>
        <v>0</v>
      </c>
      <c r="Z51" s="237">
        <f>SUMIFS('3_stopień'!$K$9:$K$752,'3_stopień'!$H$9:$H$752,D51,'3_stopień'!$P$9:$P$752,"CKZ Ziębice")</f>
        <v>0</v>
      </c>
      <c r="AA51" s="16">
        <f>SUMIFS('3_stopień'!$J$9:$J$752,'3_stopień'!$H$9:$H$752,D51,'3_stopień'!$P$9:$P$752,"CKZ Dobrodzień")</f>
        <v>0</v>
      </c>
      <c r="AB51" s="237">
        <f>SUMIFS('3_stopień'!$K$9:$K$752,'3_stopień'!$H$9:$H$752,D51,'3_stopień'!$P$9:$P$752,"CKZ Dobrodzień")</f>
        <v>0</v>
      </c>
      <c r="AC51" s="16">
        <f>SUMIFS('3_stopień'!$J$9:$J$752,'3_stopień'!$H$9:$H$752,D51,'3_stopień'!$P$9:$P$752,"CKZ Głubczyce")</f>
        <v>0</v>
      </c>
      <c r="AD51" s="237">
        <f>SUMIFS('3_stopień'!$K$9:$K$752,'3_stopień'!$H$9:$H$752,D51,'3_stopień'!$P$9:$P$752,"CKZ Głubczyce")</f>
        <v>0</v>
      </c>
      <c r="AE51" s="16">
        <f>SUMIFS('3_stopień'!$J$9:$J$752,'3_stopień'!$H$9:$H$752,D51,'3_stopień'!$P$9:$P$752,"CKZ Kędzierzyn Koźle")</f>
        <v>0</v>
      </c>
      <c r="AF51" s="237">
        <f>SUMIFS('3_stopień'!$K$9:$K$752,'3_stopień'!$H$9:$H$752,D51,'3_stopień'!$P$9:$P$752,"CKZ Kędzierzyn Koźle")</f>
        <v>0</v>
      </c>
      <c r="AG51" s="16">
        <f>SUMIFS('3_stopień'!$J$9:$J$752,'3_stopień'!$H$9:$H$752,D51,'3_stopień'!$P$9:$P$752,"ZSET Rakowice")</f>
        <v>0</v>
      </c>
      <c r="AH51" s="237">
        <f>SUMIFS('3_stopień'!$K$9:$K$752,'3_stopień'!$H$9:$H$752,D51,'3_stopień'!$P$9:$P$752,"ZSET Rakowice")</f>
        <v>0</v>
      </c>
      <c r="AI51" s="16">
        <f>SUMIFS('3_stopień'!$J$9:$J$752,'3_stopień'!$H$9:$H$752,D51,'3_stopień'!$P$9:$P$752,"CKZ Krotoszyn")</f>
        <v>0</v>
      </c>
      <c r="AJ51" s="237">
        <f>SUMIFS('3_stopień'!$K$9:$K$752,'3_stopień'!$H$9:$H$752,D51,'3_stopień'!$P$9:$P$752,"CKZ Krotoszyn")</f>
        <v>0</v>
      </c>
      <c r="AK51" s="16">
        <f>SUMIFS('3_stopień'!$J$9:$J$752,'3_stopień'!$H$9:$H$752,D51,'3_stopień'!$P$9:$P$752,"CKZ Olkusz")</f>
        <v>0</v>
      </c>
      <c r="AL51" s="237">
        <f>SUMIFS('3_stopień'!$K$9:$K$752,'3_stopień'!$H$9:$H$752,D51,'3_stopień'!$P$9:$P$752,"CKZ Olkusz")</f>
        <v>0</v>
      </c>
      <c r="AM51" s="16">
        <f>SUMIFS('3_stopień'!$J$9:$J$752,'3_stopień'!$H$9:$H$752,D51,'3_stopień'!$P$9:$P$752,"CKZ Wschowa")</f>
        <v>1</v>
      </c>
      <c r="AN51" s="225">
        <f>SUMIFS('3_stopień'!$K$9:$K$752,'3_stopień'!$H$9:$H$752,D51,'3_stopień'!$P$9:$P$752,"CKZ Wschowa")</f>
        <v>0</v>
      </c>
      <c r="AO51" s="16">
        <f>SUMIFS('3_stopień'!$J$9:$J$752,'3_stopień'!$H$9:$H$752,D51,'3_stopień'!$P$9:$P$752,"CKZ Zielona Góra")</f>
        <v>0</v>
      </c>
      <c r="AP51" s="206">
        <f>SUMIFS('3_stopień'!$K$9:$K$752,'3_stopień'!$H$9:$H$752,D51,'3_stopień'!$P$9:$P$752,"CKZ Zielona Góra")</f>
        <v>0</v>
      </c>
      <c r="AQ51" s="16">
        <f>SUMIFS('3_stopień'!$J$9:$J$752,'3_stopień'!$H$9:$H$752,D51,'3_stopień'!$P$9:$P$752,"Rzemieślnicza Wałbrzych")</f>
        <v>0</v>
      </c>
      <c r="AR51" s="237">
        <f>SUMIFS('3_stopień'!$K$9:$K$752,'3_stopień'!$H$9:$H$752,D51,'3_stopień'!$P$9:$P$752,"Rzemieślnicza Wałbrzych")</f>
        <v>0</v>
      </c>
      <c r="AS51" s="16">
        <f>SUMIFS('3_stopień'!$J$9:$J$752,'3_stopień'!$H$9:$H$752,D51,'3_stopień'!$P$9:$P$752,"CKZ Mosina")</f>
        <v>0</v>
      </c>
      <c r="AT51" s="237">
        <f>SUMIFS('3_stopień'!$K$9:$K$752,'3_stopień'!$H$9:$H$752,D51,'3_stopień'!$P$9:$P$752,"CKZ Mosina")</f>
        <v>0</v>
      </c>
      <c r="AU51" s="16">
        <f>SUMIFS('3_stopień'!$J$9:$J$752,'3_stopień'!$H$9:$H$752,D51,'3_stopień'!$P$9:$P$752,"Akademia Rzemiosła")</f>
        <v>0</v>
      </c>
      <c r="AV51" s="237">
        <f>SUMIFS('3_stopień'!$K$9:$K$752,'3_stopień'!$H$9:$H$752,D51,'3_stopień'!$P$9:$P$752,"Akademia Rzemiosła")</f>
        <v>0</v>
      </c>
      <c r="AW51" s="16">
        <f>SUMIFS('3_stopień'!$J$9:$J$752,'3_stopień'!$H$9:$H$752,D51,'3_stopień'!$P$9:$P$752,"CKZ Opole")</f>
        <v>0</v>
      </c>
      <c r="AX51" s="237">
        <f>SUMIFS('3_stopień'!$K$9:$K$752,'3_stopień'!$H$9:$H$752,D51,'3_stopień'!$P$9:$P$752,"CKZ Opole")</f>
        <v>0</v>
      </c>
      <c r="AY51" s="16">
        <f>SUMIFS('3_stopień'!$J$9:$J$752,'3_stopień'!$H$9:$H$752,D51,'3_stopień'!$P$9:$P$752,"CKZ Wrocław")</f>
        <v>0</v>
      </c>
      <c r="AZ51" s="237">
        <f>SUMIFS('3_stopień'!$K$9:$K$752,'3_stopień'!$H$9:$H$752,D51,'3_stopień'!$P$9:$P$752,"CKZ Wrocław")</f>
        <v>0</v>
      </c>
      <c r="BA51" s="16">
        <f>SUMIFS('3_stopień'!$J$9:$J$752,'3_stopień'!$H$9:$H$752,D51,'3_stopień'!$P$9:$P$752,"Brzeg Dolny")</f>
        <v>0</v>
      </c>
      <c r="BB51" s="237">
        <f>SUMIFS('3_stopień'!$K$9:$K$752,'3_stopień'!$H$9:$H$752,D51,'3_stopień'!$P$9:$P$752,"Brzeg Dolny")</f>
        <v>0</v>
      </c>
      <c r="BC51" s="16">
        <f>SUMIFS('3_stopień'!$J$9:$J$752,'3_stopień'!$H$9:$H$752,D51,'3_stopień'!$P$9:$P$752,"CKZ Dębica")</f>
        <v>0</v>
      </c>
      <c r="BD51" s="237">
        <f>SUMIFS('3_stopień'!$K$9:$K$752,'3_stopień'!$H$9:$H$752,D51,'3_stopień'!$P$9:$P$752,"CKZ Dębica")</f>
        <v>0</v>
      </c>
      <c r="BE51" s="16">
        <f>SUMIFS('3_stopień'!$J$9:$J$752,'3_stopień'!$H$9:$H$752,D51,'3_stopień'!$P$9:$P$752,"CKZ Gliwice")</f>
        <v>0</v>
      </c>
      <c r="BF51" s="237">
        <f>SUMIFS('3_stopień'!$K$9:$K$752,'3_stopień'!$H$9:$H$752,D51,'3_stopień'!$P$9:$P$752,"CKZ Gliwice")</f>
        <v>0</v>
      </c>
      <c r="BG51" s="16">
        <f>SUMIFS('3_stopień'!$J$9:$J$752,'3_stopień'!$H$9:$H$752,D51,'3_stopień'!$P$9:$P$752,"CKZ Gniezno")</f>
        <v>0</v>
      </c>
      <c r="BH51" s="237">
        <f>SUMIFS('3_stopień'!$K$9:$K$752,'3_stopień'!$H$9:$H$752,D51,'3_stopień'!$P$9:$P$752,"CKZ Gniezno")</f>
        <v>0</v>
      </c>
      <c r="BI51" s="157">
        <f>SUMIFS('3_stopień'!$J$9:$J$752,'3_stopień'!$H$9:$H$752,D51,'3_stopień'!$P$9:$P$752,"konsultacje szkoła")</f>
        <v>0</v>
      </c>
      <c r="BJ51" s="361">
        <f t="shared" si="2"/>
        <v>1</v>
      </c>
      <c r="BK51" s="216">
        <f t="shared" si="3"/>
        <v>0</v>
      </c>
    </row>
    <row r="52" spans="2:63" hidden="1">
      <c r="B52" s="17" t="s">
        <v>514</v>
      </c>
      <c r="C52" s="18">
        <v>722101</v>
      </c>
      <c r="D52" s="18" t="s">
        <v>1015</v>
      </c>
      <c r="E52" s="17" t="s">
        <v>621</v>
      </c>
      <c r="F52" s="157">
        <f>SUMIF('3_stopień'!H$9:H$752,"MEC.02.",'3_stopień'!J$9:J$752)</f>
        <v>0</v>
      </c>
      <c r="G52" s="16">
        <f>SUMIFS('3_stopień'!$J$9:$J$752,'3_stopień'!$H$9:$H$752,D52,'3_stopień'!$P$9:$P$752,"CKZ Bielawa")</f>
        <v>0</v>
      </c>
      <c r="H52" s="16">
        <f>SUMIFS('3_stopień'!$K$9:$K$752,'3_stopień'!$H$9:$H$752,E52,'3_stopień'!$P$9:$P$752,"CKZ Bielawa")</f>
        <v>0</v>
      </c>
      <c r="I52" s="16">
        <f>SUMIFS('3_stopień'!$J$9:$J$752,'3_stopień'!$H$9:$H$752,D52,'3_stopień'!$P$9:$P$752,"GCKZ Głogów")</f>
        <v>0</v>
      </c>
      <c r="J52" s="237">
        <f>SUMIFS('3_stopień'!$K$9:$K$752,'3_stopień'!$H$9:$H$752,D52,'3_stopień'!$P$9:$P$752,"GCKZ Głogów")</f>
        <v>0</v>
      </c>
      <c r="K52" s="16">
        <f>SUMIFS('3_stopień'!$J$9:$J$752,'3_stopień'!$H$9:$H$752,D52,'3_stopień'!$P$9:$P$752,"TOYOTA")</f>
        <v>0</v>
      </c>
      <c r="L52" s="237">
        <f>SUMIFS('3_stopień'!$K$9:$K$752,'3_stopień'!$H$9:$H$752,D52,'3_stopień'!$P$9:$P$752,"TOYOTA")</f>
        <v>0</v>
      </c>
      <c r="M52" s="16">
        <f>SUMIFS('3_stopień'!$J$9:$J$752,'3_stopień'!$H$9:$H$752,D52,'3_stopień'!$P$9:$P$752,"JCKZ Jelenia Góra")</f>
        <v>0</v>
      </c>
      <c r="N52" s="237">
        <f>SUMIFS('3_stopień'!$K$9:$K$752,'3_stopień'!$H$9:$H$752,D52,'3_stopień'!$P$9:$P$752,"JCKZ Jelenia Góra")</f>
        <v>0</v>
      </c>
      <c r="O52" s="16">
        <f>SUMIFS('3_stopień'!$J$9:$J$752,'3_stopień'!$H$9:$H$752,D52,'3_stopień'!$P$9:$P$752,"CKZ Kłodzko")</f>
        <v>0</v>
      </c>
      <c r="P52" s="237">
        <f>SUMIFS('3_stopień'!$K$9:$K$752,'3_stopień'!$H$9:$H$752,D52,'3_stopień'!$P$9:$P$752,"CKZ Kłodzko")</f>
        <v>0</v>
      </c>
      <c r="Q52" s="16">
        <f>SUMIFS('3_stopień'!$J$9:$J$752,'3_stopień'!$H$9:$H$752,D52,'3_stopień'!$P$9:$P$752,"CKZ Legnica")</f>
        <v>0</v>
      </c>
      <c r="R52" s="237">
        <f>SUMIFS('3_stopień'!$K$9:$K$752,'3_stopień'!$H$9:$H$752,D52,'3_stopień'!$P$9:$P$752,"CKZ Legnica")</f>
        <v>0</v>
      </c>
      <c r="S52" s="16">
        <f>SUMIFS('3_stopień'!$J$9:$J$752,'3_stopień'!$H$9:$H$752,D52,'3_stopień'!$P$9:$P$752,"CKZ Oleśnica")</f>
        <v>0</v>
      </c>
      <c r="T52" s="237">
        <f>SUMIFS('3_stopień'!$K$9:$K$752,'3_stopień'!$H$9:$H$752,D52,'3_stopień'!$P$9:$P$752,"CKZ Oleśnica")</f>
        <v>0</v>
      </c>
      <c r="U52" s="16">
        <f>SUMIFS('3_stopień'!$J$9:$J$752,'3_stopień'!$H$9:$H$752,D52,'3_stopień'!$P$9:$P$752,"CKZ Świdnica")</f>
        <v>0</v>
      </c>
      <c r="V52" s="237">
        <f>SUMIFS('3_stopień'!$K$9:$K$752,'3_stopień'!$H$9:$H$752,D52,'3_stopień'!$P$9:$P$752,"CKZ Świdnica")</f>
        <v>0</v>
      </c>
      <c r="W52" s="16">
        <f>SUMIFS('3_stopień'!$J$9:$J$752,'3_stopień'!$H$9:$H$752,D52,'3_stopień'!$P$9:$P$752,"CKZ Wołów")</f>
        <v>0</v>
      </c>
      <c r="X52" s="237">
        <f>SUMIFS('3_stopień'!$K$9:$K$752,'3_stopień'!$H$9:$H$752,D52,'3_stopień'!$P$9:$P$752,"CKZ Wołów")</f>
        <v>0</v>
      </c>
      <c r="Y52" s="16">
        <f>SUMIFS('3_stopień'!$J$9:$J$752,'3_stopień'!$H$9:$H$752,D52,'3_stopień'!$P$9:$P$752,"CKZ Ziębice")</f>
        <v>0</v>
      </c>
      <c r="Z52" s="237">
        <f>SUMIFS('3_stopień'!$K$9:$K$752,'3_stopień'!$H$9:$H$752,D52,'3_stopień'!$P$9:$P$752,"CKZ Ziębice")</f>
        <v>0</v>
      </c>
      <c r="AA52" s="16">
        <f>SUMIFS('3_stopień'!$J$9:$J$752,'3_stopień'!$H$9:$H$752,D52,'3_stopień'!$P$9:$P$752,"CKZ Dobrodzień")</f>
        <v>0</v>
      </c>
      <c r="AB52" s="237">
        <f>SUMIFS('3_stopień'!$K$9:$K$752,'3_stopień'!$H$9:$H$752,D52,'3_stopień'!$P$9:$P$752,"CKZ Dobrodzień")</f>
        <v>0</v>
      </c>
      <c r="AC52" s="16">
        <f>SUMIFS('3_stopień'!$J$9:$J$752,'3_stopień'!$H$9:$H$752,D52,'3_stopień'!$P$9:$P$752,"CKZ Głubczyce")</f>
        <v>0</v>
      </c>
      <c r="AD52" s="237">
        <f>SUMIFS('3_stopień'!$K$9:$K$752,'3_stopień'!$H$9:$H$752,D52,'3_stopień'!$P$9:$P$752,"CKZ Głubczyce")</f>
        <v>0</v>
      </c>
      <c r="AE52" s="16">
        <f>SUMIFS('3_stopień'!$J$9:$J$752,'3_stopień'!$H$9:$H$752,D52,'3_stopień'!$P$9:$P$752,"CKZ Kędzierzyn Koźle")</f>
        <v>0</v>
      </c>
      <c r="AF52" s="237">
        <f>SUMIFS('3_stopień'!$K$9:$K$752,'3_stopień'!$H$9:$H$752,D52,'3_stopień'!$P$9:$P$752,"CKZ Kędzierzyn Koźle")</f>
        <v>0</v>
      </c>
      <c r="AG52" s="16">
        <f>SUMIFS('3_stopień'!$J$9:$J$752,'3_stopień'!$H$9:$H$752,D52,'3_stopień'!$P$9:$P$752,"ZSET Rakowice")</f>
        <v>0</v>
      </c>
      <c r="AH52" s="237">
        <f>SUMIFS('3_stopień'!$K$9:$K$752,'3_stopień'!$H$9:$H$752,D52,'3_stopień'!$P$9:$P$752,"ZSET Rakowice")</f>
        <v>0</v>
      </c>
      <c r="AI52" s="16">
        <f>SUMIFS('3_stopień'!$J$9:$J$752,'3_stopień'!$H$9:$H$752,D52,'3_stopień'!$P$9:$P$752,"CKZ Krotoszyn")</f>
        <v>0</v>
      </c>
      <c r="AJ52" s="237">
        <f>SUMIFS('3_stopień'!$K$9:$K$752,'3_stopień'!$H$9:$H$752,D52,'3_stopień'!$P$9:$P$752,"CKZ Krotoszyn")</f>
        <v>0</v>
      </c>
      <c r="AK52" s="16">
        <f>SUMIFS('3_stopień'!$J$9:$J$752,'3_stopień'!$H$9:$H$752,D52,'3_stopień'!$P$9:$P$752,"CKZ Olkusz")</f>
        <v>0</v>
      </c>
      <c r="AL52" s="237">
        <f>SUMIFS('3_stopień'!$K$9:$K$752,'3_stopień'!$H$9:$H$752,D52,'3_stopień'!$P$9:$P$752,"CKZ Olkusz")</f>
        <v>0</v>
      </c>
      <c r="AM52" s="16">
        <f>SUMIFS('3_stopień'!$J$9:$J$752,'3_stopień'!$H$9:$H$752,D52,'3_stopień'!$P$9:$P$752,"CKZ Wschowa")</f>
        <v>0</v>
      </c>
      <c r="AN52" s="225">
        <f>SUMIFS('3_stopień'!$K$9:$K$752,'3_stopień'!$H$9:$H$752,D52,'3_stopień'!$P$9:$P$752,"CKZ Wschowa")</f>
        <v>0</v>
      </c>
      <c r="AO52" s="16">
        <f>SUMIFS('3_stopień'!$J$9:$J$752,'3_stopień'!$H$9:$H$752,D52,'3_stopień'!$P$9:$P$752,"CKZ Zielona Góra")</f>
        <v>0</v>
      </c>
      <c r="AP52" s="206">
        <f>SUMIFS('3_stopień'!$K$9:$K$752,'3_stopień'!$H$9:$H$752,D52,'3_stopień'!$P$9:$P$752,"CKZ Zielona Góra")</f>
        <v>0</v>
      </c>
      <c r="AQ52" s="16">
        <f>SUMIFS('3_stopień'!$J$9:$J$752,'3_stopień'!$H$9:$H$752,D52,'3_stopień'!$P$9:$P$752,"Rzemieślnicza Wałbrzych")</f>
        <v>0</v>
      </c>
      <c r="AR52" s="237">
        <f>SUMIFS('3_stopień'!$K$9:$K$752,'3_stopień'!$H$9:$H$752,D52,'3_stopień'!$P$9:$P$752,"Rzemieślnicza Wałbrzych")</f>
        <v>0</v>
      </c>
      <c r="AS52" s="16">
        <f>SUMIFS('3_stopień'!$J$9:$J$752,'3_stopień'!$H$9:$H$752,D52,'3_stopień'!$P$9:$P$752,"CKZ Mosina")</f>
        <v>0</v>
      </c>
      <c r="AT52" s="237">
        <f>SUMIFS('3_stopień'!$K$9:$K$752,'3_stopień'!$H$9:$H$752,D52,'3_stopień'!$P$9:$P$752,"CKZ Mosina")</f>
        <v>0</v>
      </c>
      <c r="AU52" s="16">
        <f>SUMIFS('3_stopień'!$J$9:$J$752,'3_stopień'!$H$9:$H$752,D52,'3_stopień'!$P$9:$P$752,"Collegium Witelona")</f>
        <v>0</v>
      </c>
      <c r="AV52" s="237">
        <f>SUMIFS('3_stopień'!$K$9:$K$752,'3_stopień'!$H$9:$H$752,D52,'3_stopień'!$P$9:$P$752,"Collegium Witelona")</f>
        <v>0</v>
      </c>
      <c r="AW52" s="16">
        <f>SUMIFS('3_stopień'!$J$9:$J$752,'3_stopień'!$H$9:$H$752,D52,'3_stopień'!$P$9:$P$752,"CKZ Opole")</f>
        <v>0</v>
      </c>
      <c r="AX52" s="237">
        <f>SUMIFS('3_stopień'!$K$9:$K$752,'3_stopień'!$H$9:$H$752,D52,'3_stopień'!$P$9:$P$752,"CKZ Opole")</f>
        <v>0</v>
      </c>
      <c r="AY52" s="16">
        <f>SUMIFS('3_stopień'!$J$9:$J$752,'3_stopień'!$H$9:$H$752,D52,'3_stopień'!$P$9:$P$752,"CKZ Wrocław")</f>
        <v>0</v>
      </c>
      <c r="AZ52" s="237">
        <f>SUMIFS('3_stopień'!$K$9:$K$752,'3_stopień'!$H$9:$H$752,D52,'3_stopień'!$P$9:$P$752,"CKZ Wrocław")</f>
        <v>0</v>
      </c>
      <c r="BA52" s="16">
        <f>SUMIFS('3_stopień'!$J$9:$J$752,'3_stopień'!$H$9:$H$752,D52,'3_stopień'!$P$9:$P$752,"Brzeg Dolny")</f>
        <v>0</v>
      </c>
      <c r="BB52" s="237">
        <f>SUMIFS('3_stopień'!$K$9:$K$752,'3_stopień'!$H$9:$H$752,D52,'3_stopień'!$P$9:$P$752,"Brzeg Dolny")</f>
        <v>0</v>
      </c>
      <c r="BC52" s="16">
        <f>SUMIFS('3_stopień'!$J$9:$J$752,'3_stopień'!$H$9:$H$752,D52,'3_stopień'!$P$9:$P$752,"CKZ Dębica")</f>
        <v>0</v>
      </c>
      <c r="BD52" s="237">
        <f>SUMIFS('3_stopień'!$K$9:$K$752,'3_stopień'!$H$9:$H$752,D52,'3_stopień'!$P$9:$P$752,"CKZ Dębica")</f>
        <v>0</v>
      </c>
      <c r="BE52" s="16">
        <f>SUMIFS('3_stopień'!$J$9:$J$752,'3_stopień'!$H$9:$H$752,D52,'3_stopień'!$P$9:$P$752,"CKZ Gliwice")</f>
        <v>0</v>
      </c>
      <c r="BF52" s="237">
        <f>SUMIFS('3_stopień'!$K$9:$K$752,'3_stopień'!$H$9:$H$752,D52,'3_stopień'!$P$9:$P$752,"CKZ Gliwice")</f>
        <v>0</v>
      </c>
      <c r="BG52" s="16">
        <f>SUMIFS('3_stopień'!$J$9:$J$752,'3_stopień'!$H$9:$H$752,D52,'3_stopień'!$P$9:$P$752,"CKZ Gniezno")</f>
        <v>0</v>
      </c>
      <c r="BH52" s="237">
        <f>SUMIFS('3_stopień'!$K$9:$K$752,'3_stopień'!$H$9:$H$752,D52,'3_stopień'!$P$9:$P$752,"CKZ Gniezno")</f>
        <v>0</v>
      </c>
      <c r="BI52" s="157">
        <f>SUMIFS('3_stopień'!$J$9:$J$752,'3_stopień'!$H$9:$H$752,D52,'3_stopień'!$P$9:$P$752,"konsultacje szkoła")</f>
        <v>0</v>
      </c>
      <c r="BJ52" s="361">
        <f t="shared" si="2"/>
        <v>0</v>
      </c>
      <c r="BK52" s="216">
        <f t="shared" si="3"/>
        <v>0</v>
      </c>
    </row>
    <row r="53" spans="2:63" ht="15.75" hidden="1" customHeight="1">
      <c r="B53" s="17" t="s">
        <v>515</v>
      </c>
      <c r="C53" s="18">
        <v>723310</v>
      </c>
      <c r="D53" s="18" t="s">
        <v>218</v>
      </c>
      <c r="E53" s="17" t="s">
        <v>622</v>
      </c>
      <c r="F53" s="157">
        <f>SUMIF('3_stopień'!H$9:H$752,"MEC.03.",'3_stopień'!J$9:J$752)</f>
        <v>0</v>
      </c>
      <c r="G53" s="16">
        <f>SUMIFS('3_stopień'!$J$9:$J$752,'3_stopień'!$H$9:$H$752,D53,'3_stopień'!$P$9:$P$752,"CKZ Bielawa")</f>
        <v>0</v>
      </c>
      <c r="H53" s="16">
        <f>SUMIFS('3_stopień'!$K$9:$K$752,'3_stopień'!$H$9:$H$752,E53,'3_stopień'!$P$9:$P$752,"CKZ Bielawa")</f>
        <v>0</v>
      </c>
      <c r="I53" s="16">
        <f>SUMIFS('3_stopień'!$J$9:$J$752,'3_stopień'!$H$9:$H$752,D53,'3_stopień'!$P$9:$P$752,"GCKZ Głogów")</f>
        <v>0</v>
      </c>
      <c r="J53" s="237">
        <f>SUMIFS('3_stopień'!$K$9:$K$752,'3_stopień'!$H$9:$H$752,D53,'3_stopień'!$P$9:$P$752,"GCKZ Głogów")</f>
        <v>0</v>
      </c>
      <c r="K53" s="16">
        <f>SUMIFS('3_stopień'!$J$9:$J$752,'3_stopień'!$H$9:$H$752,D53,'3_stopień'!$P$9:$P$752,"TOYOTA")</f>
        <v>0</v>
      </c>
      <c r="L53" s="237">
        <f>SUMIFS('3_stopień'!$K$9:$K$752,'3_stopień'!$H$9:$H$752,D53,'3_stopień'!$P$9:$P$752,"TOYOTA")</f>
        <v>0</v>
      </c>
      <c r="M53" s="16">
        <f>SUMIFS('3_stopień'!$J$9:$J$752,'3_stopień'!$H$9:$H$752,D53,'3_stopień'!$P$9:$P$752,"JCKZ Jelenia Góra")</f>
        <v>0</v>
      </c>
      <c r="N53" s="237">
        <f>SUMIFS('3_stopień'!$K$9:$K$752,'3_stopień'!$H$9:$H$752,D53,'3_stopień'!$P$9:$P$752,"JCKZ Jelenia Góra")</f>
        <v>0</v>
      </c>
      <c r="O53" s="16">
        <f>SUMIFS('3_stopień'!$J$9:$J$752,'3_stopień'!$H$9:$H$752,D53,'3_stopień'!$P$9:$P$752,"CKZ Kłodzko")</f>
        <v>0</v>
      </c>
      <c r="P53" s="237">
        <f>SUMIFS('3_stopień'!$K$9:$K$752,'3_stopień'!$H$9:$H$752,D53,'3_stopień'!$P$9:$P$752,"CKZ Kłodzko")</f>
        <v>0</v>
      </c>
      <c r="Q53" s="16">
        <f>SUMIFS('3_stopień'!$J$9:$J$752,'3_stopień'!$H$9:$H$752,D53,'3_stopień'!$P$9:$P$752,"CKZ Legnica")</f>
        <v>0</v>
      </c>
      <c r="R53" s="237">
        <f>SUMIFS('3_stopień'!$K$9:$K$752,'3_stopień'!$H$9:$H$752,D53,'3_stopień'!$P$9:$P$752,"CKZ Legnica")</f>
        <v>0</v>
      </c>
      <c r="S53" s="16">
        <f>SUMIFS('3_stopień'!$J$9:$J$752,'3_stopień'!$H$9:$H$752,D53,'3_stopień'!$P$9:$P$752,"CKZ Oleśnica")</f>
        <v>0</v>
      </c>
      <c r="T53" s="237">
        <f>SUMIFS('3_stopień'!$K$9:$K$752,'3_stopień'!$H$9:$H$752,D53,'3_stopień'!$P$9:$P$752,"CKZ Oleśnica")</f>
        <v>0</v>
      </c>
      <c r="U53" s="16">
        <f>SUMIFS('3_stopień'!$J$9:$J$752,'3_stopień'!$H$9:$H$752,D53,'3_stopień'!$P$9:$P$752,"CKZ Świdnica")</f>
        <v>0</v>
      </c>
      <c r="V53" s="237">
        <f>SUMIFS('3_stopień'!$K$9:$K$752,'3_stopień'!$H$9:$H$752,D53,'3_stopień'!$P$9:$P$752,"CKZ Świdnica")</f>
        <v>0</v>
      </c>
      <c r="W53" s="16">
        <f>SUMIFS('3_stopień'!$J$9:$J$752,'3_stopień'!$H$9:$H$752,D53,'3_stopień'!$P$9:$P$752,"CKZ Wołów")</f>
        <v>0</v>
      </c>
      <c r="X53" s="237">
        <f>SUMIFS('3_stopień'!$K$9:$K$752,'3_stopień'!$H$9:$H$752,D53,'3_stopień'!$P$9:$P$752,"CKZ Wołów")</f>
        <v>0</v>
      </c>
      <c r="Y53" s="16">
        <f>SUMIFS('3_stopień'!$J$9:$J$752,'3_stopień'!$H$9:$H$752,D53,'3_stopień'!$P$9:$P$752,"CKZ Ziębice")</f>
        <v>0</v>
      </c>
      <c r="Z53" s="237">
        <f>SUMIFS('3_stopień'!$K$9:$K$752,'3_stopień'!$H$9:$H$752,D53,'3_stopień'!$P$9:$P$752,"CKZ Ziębice")</f>
        <v>0</v>
      </c>
      <c r="AA53" s="16">
        <f>SUMIFS('3_stopień'!$J$9:$J$752,'3_stopień'!$H$9:$H$752,D53,'3_stopień'!$P$9:$P$752,"CKZ Dobrodzień")</f>
        <v>0</v>
      </c>
      <c r="AB53" s="237">
        <f>SUMIFS('3_stopień'!$K$9:$K$752,'3_stopień'!$H$9:$H$752,D53,'3_stopień'!$P$9:$P$752,"CKZ Dobrodzień")</f>
        <v>0</v>
      </c>
      <c r="AC53" s="16">
        <f>SUMIFS('3_stopień'!$J$9:$J$752,'3_stopień'!$H$9:$H$752,D53,'3_stopień'!$P$9:$P$752,"CKZ Głubczyce")</f>
        <v>0</v>
      </c>
      <c r="AD53" s="237">
        <f>SUMIFS('3_stopień'!$K$9:$K$752,'3_stopień'!$H$9:$H$752,D53,'3_stopień'!$P$9:$P$752,"CKZ Głubczyce")</f>
        <v>0</v>
      </c>
      <c r="AE53" s="16">
        <f>SUMIFS('3_stopień'!$J$9:$J$752,'3_stopień'!$H$9:$H$752,D53,'3_stopień'!$P$9:$P$752,"CKZ Kędzierzyn Koźle")</f>
        <v>0</v>
      </c>
      <c r="AF53" s="237">
        <f>SUMIFS('3_stopień'!$K$9:$K$752,'3_stopień'!$H$9:$H$752,D53,'3_stopień'!$P$9:$P$752,"CKZ Kędzierzyn Koźle")</f>
        <v>0</v>
      </c>
      <c r="AG53" s="16">
        <f>SUMIFS('3_stopień'!$J$9:$J$752,'3_stopień'!$H$9:$H$752,D53,'3_stopień'!$P$9:$P$752,"ZSET Rakowice")</f>
        <v>0</v>
      </c>
      <c r="AH53" s="237">
        <f>SUMIFS('3_stopień'!$K$9:$K$752,'3_stopień'!$H$9:$H$752,D53,'3_stopień'!$P$9:$P$752,"ZSET Rakowice")</f>
        <v>0</v>
      </c>
      <c r="AI53" s="16">
        <f>SUMIFS('3_stopień'!$J$9:$J$752,'3_stopień'!$H$9:$H$752,D53,'3_stopień'!$P$9:$P$752,"CKZ Krotoszyn")</f>
        <v>0</v>
      </c>
      <c r="AJ53" s="237">
        <f>SUMIFS('3_stopień'!$K$9:$K$752,'3_stopień'!$H$9:$H$752,D53,'3_stopień'!$P$9:$P$752,"CKZ Krotoszyn")</f>
        <v>0</v>
      </c>
      <c r="AK53" s="16">
        <f>SUMIFS('3_stopień'!$J$9:$J$752,'3_stopień'!$H$9:$H$752,D53,'3_stopień'!$P$9:$P$752,"CKZ Olkusz")</f>
        <v>0</v>
      </c>
      <c r="AL53" s="237">
        <f>SUMIFS('3_stopień'!$K$9:$K$752,'3_stopień'!$H$9:$H$752,D53,'3_stopień'!$P$9:$P$752,"CKZ Olkusz")</f>
        <v>0</v>
      </c>
      <c r="AM53" s="16">
        <f>SUMIFS('3_stopień'!$J$9:$J$752,'3_stopień'!$H$9:$H$752,D53,'3_stopień'!$P$9:$P$752,"CKZ Wschowa")</f>
        <v>0</v>
      </c>
      <c r="AN53" s="225">
        <f>SUMIFS('3_stopień'!$K$9:$K$752,'3_stopień'!$H$9:$H$752,D53,'3_stopień'!$P$9:$P$752,"CKZ Wschowa")</f>
        <v>0</v>
      </c>
      <c r="AO53" s="16">
        <f>SUMIFS('3_stopień'!$J$9:$J$752,'3_stopień'!$H$9:$H$752,D53,'3_stopień'!$P$9:$P$752,"CKZ Zielona Góra")</f>
        <v>0</v>
      </c>
      <c r="AP53" s="206">
        <f>SUMIFS('3_stopień'!$K$9:$K$752,'3_stopień'!$H$9:$H$752,D53,'3_stopień'!$P$9:$P$752,"CKZ Zielona Góra")</f>
        <v>0</v>
      </c>
      <c r="AQ53" s="16">
        <f>SUMIFS('3_stopień'!$J$9:$J$752,'3_stopień'!$H$9:$H$752,D53,'3_stopień'!$P$9:$P$752,"Rzemieślnicza Wałbrzych")</f>
        <v>0</v>
      </c>
      <c r="AR53" s="237">
        <f>SUMIFS('3_stopień'!$K$9:$K$752,'3_stopień'!$H$9:$H$752,D53,'3_stopień'!$P$9:$P$752,"Rzemieślnicza Wałbrzych")</f>
        <v>0</v>
      </c>
      <c r="AS53" s="16">
        <f>SUMIFS('3_stopień'!$J$9:$J$752,'3_stopień'!$H$9:$H$752,D53,'3_stopień'!$P$9:$P$752,"CKZ Mosina")</f>
        <v>0</v>
      </c>
      <c r="AT53" s="237">
        <f>SUMIFS('3_stopień'!$K$9:$K$752,'3_stopień'!$H$9:$H$752,D53,'3_stopień'!$P$9:$P$752,"CKZ Mosina")</f>
        <v>0</v>
      </c>
      <c r="AU53" s="16">
        <f>SUMIFS('3_stopień'!$J$9:$J$752,'3_stopień'!$H$9:$H$752,D53,'3_stopień'!$P$9:$P$752,"Collegium Witelona")</f>
        <v>0</v>
      </c>
      <c r="AV53" s="237">
        <f>SUMIFS('3_stopień'!$K$9:$K$752,'3_stopień'!$H$9:$H$752,D53,'3_stopień'!$P$9:$P$752,"Collegium Witelona")</f>
        <v>0</v>
      </c>
      <c r="AW53" s="16">
        <f>SUMIFS('3_stopień'!$J$9:$J$752,'3_stopień'!$H$9:$H$752,D53,'3_stopień'!$P$9:$P$752,"CKZ Opole")</f>
        <v>0</v>
      </c>
      <c r="AX53" s="237">
        <f>SUMIFS('3_stopień'!$K$9:$K$752,'3_stopień'!$H$9:$H$752,D53,'3_stopień'!$P$9:$P$752,"CKZ Opole")</f>
        <v>0</v>
      </c>
      <c r="AY53" s="16">
        <f>SUMIFS('3_stopień'!$J$9:$J$752,'3_stopień'!$H$9:$H$752,D53,'3_stopień'!$P$9:$P$752,"CKZ Wrocław")</f>
        <v>0</v>
      </c>
      <c r="AZ53" s="237">
        <f>SUMIFS('3_stopień'!$K$9:$K$752,'3_stopień'!$H$9:$H$752,D53,'3_stopień'!$P$9:$P$752,"CKZ Wrocław")</f>
        <v>0</v>
      </c>
      <c r="BA53" s="16">
        <f>SUMIFS('3_stopień'!$J$9:$J$752,'3_stopień'!$H$9:$H$752,D53,'3_stopień'!$P$9:$P$752,"Brzeg Dolny")</f>
        <v>0</v>
      </c>
      <c r="BB53" s="237">
        <f>SUMIFS('3_stopień'!$K$9:$K$752,'3_stopień'!$H$9:$H$752,D53,'3_stopień'!$P$9:$P$752,"Brzeg Dolny")</f>
        <v>0</v>
      </c>
      <c r="BC53" s="16">
        <f>SUMIFS('3_stopień'!$J$9:$J$752,'3_stopień'!$H$9:$H$752,D53,'3_stopień'!$P$9:$P$752,"CKZ Dębica")</f>
        <v>0</v>
      </c>
      <c r="BD53" s="237">
        <f>SUMIFS('3_stopień'!$K$9:$K$752,'3_stopień'!$H$9:$H$752,D53,'3_stopień'!$P$9:$P$752,"CKZ Dębica")</f>
        <v>0</v>
      </c>
      <c r="BE53" s="16">
        <f>SUMIFS('3_stopień'!$J$9:$J$752,'3_stopień'!$H$9:$H$752,D53,'3_stopień'!$P$9:$P$752,"CKZ Gliwice")</f>
        <v>0</v>
      </c>
      <c r="BF53" s="237">
        <f>SUMIFS('3_stopień'!$K$9:$K$752,'3_stopień'!$H$9:$H$752,D53,'3_stopień'!$P$9:$P$752,"CKZ Gliwice")</f>
        <v>0</v>
      </c>
      <c r="BG53" s="16">
        <f>SUMIFS('3_stopień'!$J$9:$J$752,'3_stopień'!$H$9:$H$752,D53,'3_stopień'!$P$9:$P$752,"CKZ Gniezno")</f>
        <v>0</v>
      </c>
      <c r="BH53" s="237">
        <f>SUMIFS('3_stopień'!$K$9:$K$752,'3_stopień'!$H$9:$H$752,D53,'3_stopień'!$P$9:$P$752,"CKZ Gniezno")</f>
        <v>0</v>
      </c>
      <c r="BI53" s="157">
        <f>SUMIFS('3_stopień'!$J$9:$J$752,'3_stopień'!$H$9:$H$752,D53,'3_stopień'!$P$9:$P$752,"konsultacje szkoła")</f>
        <v>0</v>
      </c>
      <c r="BJ53" s="361">
        <f t="shared" si="2"/>
        <v>0</v>
      </c>
      <c r="BK53" s="216">
        <f t="shared" si="3"/>
        <v>0</v>
      </c>
    </row>
    <row r="54" spans="2:63" hidden="1">
      <c r="B54" s="17" t="s">
        <v>516</v>
      </c>
      <c r="C54" s="18">
        <v>712613</v>
      </c>
      <c r="D54" s="18" t="s">
        <v>1016</v>
      </c>
      <c r="E54" s="17" t="s">
        <v>623</v>
      </c>
      <c r="F54" s="157">
        <f>SUMIF('3_stopień'!H$9:H$752,"MEC.04.",'3_stopień'!J$9:J$752)</f>
        <v>0</v>
      </c>
      <c r="G54" s="16">
        <f>SUMIFS('3_stopień'!$J$9:$J$752,'3_stopień'!$H$9:$H$752,D54,'3_stopień'!$P$9:$P$752,"CKZ Bielawa")</f>
        <v>0</v>
      </c>
      <c r="H54" s="16">
        <f>SUMIFS('3_stopień'!$K$9:$K$752,'3_stopień'!$H$9:$H$752,E54,'3_stopień'!$P$9:$P$752,"CKZ Bielawa")</f>
        <v>0</v>
      </c>
      <c r="I54" s="16">
        <f>SUMIFS('3_stopień'!$J$9:$J$752,'3_stopień'!$H$9:$H$752,D54,'3_stopień'!$P$9:$P$752,"GCKZ Głogów")</f>
        <v>0</v>
      </c>
      <c r="J54" s="237">
        <f>SUMIFS('3_stopień'!$K$9:$K$752,'3_stopień'!$H$9:$H$752,D54,'3_stopień'!$P$9:$P$752,"GCKZ Głogów")</f>
        <v>0</v>
      </c>
      <c r="K54" s="16">
        <f>SUMIFS('3_stopień'!$J$9:$J$752,'3_stopień'!$H$9:$H$752,D54,'3_stopień'!$P$9:$P$752,"TOYOTA")</f>
        <v>0</v>
      </c>
      <c r="L54" s="237">
        <f>SUMIFS('3_stopień'!$K$9:$K$752,'3_stopień'!$H$9:$H$752,D54,'3_stopień'!$P$9:$P$752,"TOYOTA")</f>
        <v>0</v>
      </c>
      <c r="M54" s="16">
        <f>SUMIFS('3_stopień'!$J$9:$J$752,'3_stopień'!$H$9:$H$752,D54,'3_stopień'!$P$9:$P$752,"JCKZ Jelenia Góra")</f>
        <v>0</v>
      </c>
      <c r="N54" s="237">
        <f>SUMIFS('3_stopień'!$K$9:$K$752,'3_stopień'!$H$9:$H$752,D54,'3_stopień'!$P$9:$P$752,"JCKZ Jelenia Góra")</f>
        <v>0</v>
      </c>
      <c r="O54" s="16">
        <f>SUMIFS('3_stopień'!$J$9:$J$752,'3_stopień'!$H$9:$H$752,D54,'3_stopień'!$P$9:$P$752,"CKZ Kłodzko")</f>
        <v>0</v>
      </c>
      <c r="P54" s="237">
        <f>SUMIFS('3_stopień'!$K$9:$K$752,'3_stopień'!$H$9:$H$752,D54,'3_stopień'!$P$9:$P$752,"CKZ Kłodzko")</f>
        <v>0</v>
      </c>
      <c r="Q54" s="16">
        <f>SUMIFS('3_stopień'!$J$9:$J$752,'3_stopień'!$H$9:$H$752,D54,'3_stopień'!$P$9:$P$752,"CKZ Legnica")</f>
        <v>0</v>
      </c>
      <c r="R54" s="237">
        <f>SUMIFS('3_stopień'!$K$9:$K$752,'3_stopień'!$H$9:$H$752,D54,'3_stopień'!$P$9:$P$752,"CKZ Legnica")</f>
        <v>0</v>
      </c>
      <c r="S54" s="16">
        <f>SUMIFS('3_stopień'!$J$9:$J$752,'3_stopień'!$H$9:$H$752,D54,'3_stopień'!$P$9:$P$752,"CKZ Oleśnica")</f>
        <v>0</v>
      </c>
      <c r="T54" s="237">
        <f>SUMIFS('3_stopień'!$K$9:$K$752,'3_stopień'!$H$9:$H$752,D54,'3_stopień'!$P$9:$P$752,"CKZ Oleśnica")</f>
        <v>0</v>
      </c>
      <c r="U54" s="16">
        <f>SUMIFS('3_stopień'!$J$9:$J$752,'3_stopień'!$H$9:$H$752,D54,'3_stopień'!$P$9:$P$752,"CKZ Świdnica")</f>
        <v>0</v>
      </c>
      <c r="V54" s="237">
        <f>SUMIFS('3_stopień'!$K$9:$K$752,'3_stopień'!$H$9:$H$752,D54,'3_stopień'!$P$9:$P$752,"CKZ Świdnica")</f>
        <v>0</v>
      </c>
      <c r="W54" s="16">
        <f>SUMIFS('3_stopień'!$J$9:$J$752,'3_stopień'!$H$9:$H$752,D54,'3_stopień'!$P$9:$P$752,"CKZ Wołów")</f>
        <v>0</v>
      </c>
      <c r="X54" s="237">
        <f>SUMIFS('3_stopień'!$K$9:$K$752,'3_stopień'!$H$9:$H$752,D54,'3_stopień'!$P$9:$P$752,"CKZ Wołów")</f>
        <v>0</v>
      </c>
      <c r="Y54" s="16">
        <f>SUMIFS('3_stopień'!$J$9:$J$752,'3_stopień'!$H$9:$H$752,D54,'3_stopień'!$P$9:$P$752,"CKZ Ziębice")</f>
        <v>0</v>
      </c>
      <c r="Z54" s="237">
        <f>SUMIFS('3_stopień'!$K$9:$K$752,'3_stopień'!$H$9:$H$752,D54,'3_stopień'!$P$9:$P$752,"CKZ Ziębice")</f>
        <v>0</v>
      </c>
      <c r="AA54" s="16">
        <f>SUMIFS('3_stopień'!$J$9:$J$752,'3_stopień'!$H$9:$H$752,D54,'3_stopień'!$P$9:$P$752,"CKZ Dobrodzień")</f>
        <v>0</v>
      </c>
      <c r="AB54" s="237">
        <f>SUMIFS('3_stopień'!$K$9:$K$752,'3_stopień'!$H$9:$H$752,D54,'3_stopień'!$P$9:$P$752,"CKZ Dobrodzień")</f>
        <v>0</v>
      </c>
      <c r="AC54" s="16">
        <f>SUMIFS('3_stopień'!$J$9:$J$752,'3_stopień'!$H$9:$H$752,D54,'3_stopień'!$P$9:$P$752,"CKZ Głubczyce")</f>
        <v>0</v>
      </c>
      <c r="AD54" s="237">
        <f>SUMIFS('3_stopień'!$K$9:$K$752,'3_stopień'!$H$9:$H$752,D54,'3_stopień'!$P$9:$P$752,"CKZ Głubczyce")</f>
        <v>0</v>
      </c>
      <c r="AE54" s="16">
        <f>SUMIFS('3_stopień'!$J$9:$J$752,'3_stopień'!$H$9:$H$752,D54,'3_stopień'!$P$9:$P$752,"CKZ Kędzierzyn Koźle")</f>
        <v>0</v>
      </c>
      <c r="AF54" s="237">
        <f>SUMIFS('3_stopień'!$K$9:$K$752,'3_stopień'!$H$9:$H$752,D54,'3_stopień'!$P$9:$P$752,"CKZ Kędzierzyn Koźle")</f>
        <v>0</v>
      </c>
      <c r="AG54" s="16">
        <f>SUMIFS('3_stopień'!$J$9:$J$752,'3_stopień'!$H$9:$H$752,D54,'3_stopień'!$P$9:$P$752,"ZSET Rakowice")</f>
        <v>0</v>
      </c>
      <c r="AH54" s="237">
        <f>SUMIFS('3_stopień'!$K$9:$K$752,'3_stopień'!$H$9:$H$752,D54,'3_stopień'!$P$9:$P$752,"ZSET Rakowice")</f>
        <v>0</v>
      </c>
      <c r="AI54" s="16">
        <f>SUMIFS('3_stopień'!$J$9:$J$752,'3_stopień'!$H$9:$H$752,D54,'3_stopień'!$P$9:$P$752,"CKZ Krotoszyn")</f>
        <v>0</v>
      </c>
      <c r="AJ54" s="237">
        <f>SUMIFS('3_stopień'!$K$9:$K$752,'3_stopień'!$H$9:$H$752,D54,'3_stopień'!$P$9:$P$752,"CKZ Krotoszyn")</f>
        <v>0</v>
      </c>
      <c r="AK54" s="16">
        <f>SUMIFS('3_stopień'!$J$9:$J$752,'3_stopień'!$H$9:$H$752,D54,'3_stopień'!$P$9:$P$752,"CKZ Olkusz")</f>
        <v>0</v>
      </c>
      <c r="AL54" s="237">
        <f>SUMIFS('3_stopień'!$K$9:$K$752,'3_stopień'!$H$9:$H$752,D54,'3_stopień'!$P$9:$P$752,"CKZ Olkusz")</f>
        <v>0</v>
      </c>
      <c r="AM54" s="16">
        <f>SUMIFS('3_stopień'!$J$9:$J$752,'3_stopień'!$H$9:$H$752,D54,'3_stopień'!$P$9:$P$752,"CKZ Wschowa")</f>
        <v>0</v>
      </c>
      <c r="AN54" s="225">
        <f>SUMIFS('3_stopień'!$K$9:$K$752,'3_stopień'!$H$9:$H$752,D54,'3_stopień'!$P$9:$P$752,"CKZ Wschowa")</f>
        <v>0</v>
      </c>
      <c r="AO54" s="16">
        <f>SUMIFS('3_stopień'!$J$9:$J$752,'3_stopień'!$H$9:$H$752,D54,'3_stopień'!$P$9:$P$752,"CKZ Zielona Góra")</f>
        <v>0</v>
      </c>
      <c r="AP54" s="206">
        <f>SUMIFS('3_stopień'!$K$9:$K$752,'3_stopień'!$H$9:$H$752,D54,'3_stopień'!$P$9:$P$752,"CKZ Zielona Góra")</f>
        <v>0</v>
      </c>
      <c r="AQ54" s="16">
        <f>SUMIFS('3_stopień'!$J$9:$J$752,'3_stopień'!$H$9:$H$752,D54,'3_stopień'!$P$9:$P$752,"Rzemieślnicza Wałbrzych")</f>
        <v>0</v>
      </c>
      <c r="AR54" s="237">
        <f>SUMIFS('3_stopień'!$K$9:$K$752,'3_stopień'!$H$9:$H$752,D54,'3_stopień'!$P$9:$P$752,"Rzemieślnicza Wałbrzych")</f>
        <v>0</v>
      </c>
      <c r="AS54" s="16">
        <f>SUMIFS('3_stopień'!$J$9:$J$752,'3_stopień'!$H$9:$H$752,D54,'3_stopień'!$P$9:$P$752,"CKZ Mosina")</f>
        <v>0</v>
      </c>
      <c r="AT54" s="237">
        <f>SUMIFS('3_stopień'!$K$9:$K$752,'3_stopień'!$H$9:$H$752,D54,'3_stopień'!$P$9:$P$752,"CKZ Mosina")</f>
        <v>0</v>
      </c>
      <c r="AU54" s="16">
        <f>SUMIFS('3_stopień'!$J$9:$J$752,'3_stopień'!$H$9:$H$752,D54,'3_stopień'!$P$9:$P$752,"Collegium Witelona")</f>
        <v>0</v>
      </c>
      <c r="AV54" s="237">
        <f>SUMIFS('3_stopień'!$K$9:$K$752,'3_stopień'!$H$9:$H$752,D54,'3_stopień'!$P$9:$P$752,"Collegium Witelona")</f>
        <v>0</v>
      </c>
      <c r="AW54" s="16">
        <f>SUMIFS('3_stopień'!$J$9:$J$752,'3_stopień'!$H$9:$H$752,D54,'3_stopień'!$P$9:$P$752,"CKZ Opole")</f>
        <v>0</v>
      </c>
      <c r="AX54" s="237">
        <f>SUMIFS('3_stopień'!$K$9:$K$752,'3_stopień'!$H$9:$H$752,D54,'3_stopień'!$P$9:$P$752,"CKZ Opole")</f>
        <v>0</v>
      </c>
      <c r="AY54" s="16">
        <f>SUMIFS('3_stopień'!$J$9:$J$752,'3_stopień'!$H$9:$H$752,D54,'3_stopień'!$P$9:$P$752,"CKZ Wrocław")</f>
        <v>0</v>
      </c>
      <c r="AZ54" s="237">
        <f>SUMIFS('3_stopień'!$K$9:$K$752,'3_stopień'!$H$9:$H$752,D54,'3_stopień'!$P$9:$P$752,"CKZ Wrocław")</f>
        <v>0</v>
      </c>
      <c r="BA54" s="16">
        <f>SUMIFS('3_stopień'!$J$9:$J$752,'3_stopień'!$H$9:$H$752,D54,'3_stopień'!$P$9:$P$752,"Brzeg Dolny")</f>
        <v>0</v>
      </c>
      <c r="BB54" s="237">
        <f>SUMIFS('3_stopień'!$K$9:$K$752,'3_stopień'!$H$9:$H$752,D54,'3_stopień'!$P$9:$P$752,"Brzeg Dolny")</f>
        <v>0</v>
      </c>
      <c r="BC54" s="16">
        <f>SUMIFS('3_stopień'!$J$9:$J$752,'3_stopień'!$H$9:$H$752,D54,'3_stopień'!$P$9:$P$752,"CKZ Dębica")</f>
        <v>0</v>
      </c>
      <c r="BD54" s="237">
        <f>SUMIFS('3_stopień'!$K$9:$K$752,'3_stopień'!$H$9:$H$752,D54,'3_stopień'!$P$9:$P$752,"CKZ Dębica")</f>
        <v>0</v>
      </c>
      <c r="BE54" s="16">
        <f>SUMIFS('3_stopień'!$J$9:$J$752,'3_stopień'!$H$9:$H$752,D54,'3_stopień'!$P$9:$P$752,"CKZ Gliwice")</f>
        <v>0</v>
      </c>
      <c r="BF54" s="237">
        <f>SUMIFS('3_stopień'!$K$9:$K$752,'3_stopień'!$H$9:$H$752,D54,'3_stopień'!$P$9:$P$752,"CKZ Gliwice")</f>
        <v>0</v>
      </c>
      <c r="BG54" s="16">
        <f>SUMIFS('3_stopień'!$J$9:$J$752,'3_stopień'!$H$9:$H$752,D54,'3_stopień'!$P$9:$P$752,"CKZ Gniezno")</f>
        <v>0</v>
      </c>
      <c r="BH54" s="237">
        <f>SUMIFS('3_stopień'!$K$9:$K$752,'3_stopień'!$H$9:$H$752,D54,'3_stopień'!$P$9:$P$752,"CKZ Gniezno")</f>
        <v>0</v>
      </c>
      <c r="BI54" s="157">
        <f>SUMIFS('3_stopień'!$J$9:$J$752,'3_stopień'!$H$9:$H$752,D54,'3_stopień'!$P$9:$P$752,"konsultacje szkoła")</f>
        <v>0</v>
      </c>
      <c r="BJ54" s="361">
        <f t="shared" si="2"/>
        <v>0</v>
      </c>
      <c r="BK54" s="216">
        <f t="shared" si="3"/>
        <v>0</v>
      </c>
    </row>
    <row r="55" spans="2:63" hidden="1">
      <c r="B55" s="17" t="s">
        <v>73</v>
      </c>
      <c r="C55" s="18">
        <v>722307</v>
      </c>
      <c r="D55" s="18" t="s">
        <v>74</v>
      </c>
      <c r="E55" s="17" t="s">
        <v>624</v>
      </c>
      <c r="F55" s="157">
        <f>SUMIF('3_stopień'!H$9:H$752,"MEC.05.",'3_stopień'!J$9:J$752)</f>
        <v>83</v>
      </c>
      <c r="G55" s="16">
        <f>SUMIFS('3_stopień'!$J$9:$J$752,'3_stopień'!$H$9:$H$752,D55,'3_stopień'!$P$9:$P$752,"CKZ Bielawa")</f>
        <v>0</v>
      </c>
      <c r="H55" s="16">
        <f>SUMIFS('3_stopień'!$K$9:$K$752,'3_stopień'!$H$9:$H$752,D55,'3_stopień'!$P$9:$P$752,"CKZ Bielawa")</f>
        <v>0</v>
      </c>
      <c r="I55" s="16">
        <f>SUMIFS('3_stopień'!$J$9:$J$752,'3_stopień'!$H$9:$H$752,D55,'3_stopień'!$P$9:$P$752,"GCKZ Głogów")</f>
        <v>0</v>
      </c>
      <c r="J55" s="237">
        <f>SUMIFS('3_stopień'!$K$9:$K$752,'3_stopień'!$H$9:$H$752,D55,'3_stopień'!$P$9:$P$752,"GCKZ Głogów")</f>
        <v>0</v>
      </c>
      <c r="K55" s="16">
        <f>SUMIFS('3_stopień'!$J$9:$J$752,'3_stopień'!$H$9:$H$752,D55,'3_stopień'!$P$9:$P$752,"TOYOTA")</f>
        <v>7</v>
      </c>
      <c r="L55" s="237">
        <f>SUMIFS('3_stopień'!$K$9:$K$752,'3_stopień'!$H$9:$H$752,D55,'3_stopień'!$P$9:$P$752,"TOYOTA")</f>
        <v>2</v>
      </c>
      <c r="M55" s="16">
        <f>SUMIFS('3_stopień'!$J$9:$J$752,'3_stopień'!$H$9:$H$752,D55,'3_stopień'!$P$9:$P$752,"JCKZ Jelenia Góra")</f>
        <v>0</v>
      </c>
      <c r="N55" s="237">
        <f>SUMIFS('3_stopień'!$K$9:$K$752,'3_stopień'!$H$9:$H$752,D55,'3_stopień'!$P$9:$P$752,"JCKZ Jelenia Góra")</f>
        <v>0</v>
      </c>
      <c r="O55" s="16">
        <f>SUMIFS('3_stopień'!$J$9:$J$752,'3_stopień'!$H$9:$H$752,D55,'3_stopień'!$P$9:$P$752,"CKZ Kłodzko")</f>
        <v>0</v>
      </c>
      <c r="P55" s="237">
        <f>SUMIFS('3_stopień'!$K$9:$K$752,'3_stopień'!$H$9:$H$752,D55,'3_stopień'!$P$9:$P$752,"CKZ Kłodzko")</f>
        <v>0</v>
      </c>
      <c r="Q55" s="16">
        <f>SUMIFS('3_stopień'!$J$9:$J$752,'3_stopień'!$H$9:$H$752,D55,'3_stopień'!$P$9:$P$752,"CKZ Legnica")</f>
        <v>0</v>
      </c>
      <c r="R55" s="237">
        <f>SUMIFS('3_stopień'!$K$9:$K$752,'3_stopień'!$H$9:$H$752,D55,'3_stopień'!$P$9:$P$752,"CKZ Legnica")</f>
        <v>0</v>
      </c>
      <c r="S55" s="16">
        <f>SUMIFS('3_stopień'!$J$9:$J$752,'3_stopień'!$H$9:$H$752,D55,'3_stopień'!$P$9:$P$752,"CKZ Oleśnica")</f>
        <v>0</v>
      </c>
      <c r="T55" s="237">
        <f>SUMIFS('3_stopień'!$K$9:$K$752,'3_stopień'!$H$9:$H$752,D55,'3_stopień'!$P$9:$P$752,"CKZ Oleśnica")</f>
        <v>0</v>
      </c>
      <c r="U55" s="16">
        <f>SUMIFS('3_stopień'!$J$9:$J$752,'3_stopień'!$H$9:$H$752,D55,'3_stopień'!$P$9:$P$752,"CKZ Świdnica")</f>
        <v>73</v>
      </c>
      <c r="V55" s="237">
        <f>SUMIFS('3_stopień'!$K$9:$K$752,'3_stopień'!$H$9:$H$752,D55,'3_stopień'!$P$9:$P$752,"CKZ Świdnica")</f>
        <v>3</v>
      </c>
      <c r="W55" s="16">
        <f>SUMIFS('3_stopień'!$J$9:$J$752,'3_stopień'!$H$9:$H$752,D55,'3_stopień'!$P$9:$P$752,"CKZ Wołów")</f>
        <v>0</v>
      </c>
      <c r="X55" s="237">
        <f>SUMIFS('3_stopień'!$K$9:$K$752,'3_stopień'!$H$9:$H$752,D55,'3_stopień'!$P$9:$P$752,"CKZ Wołów")</f>
        <v>0</v>
      </c>
      <c r="Y55" s="16">
        <f>SUMIFS('3_stopień'!$J$9:$J$752,'3_stopień'!$H$9:$H$752,D55,'3_stopień'!$P$9:$P$752,"CKZ Ziębice")</f>
        <v>0</v>
      </c>
      <c r="Z55" s="237">
        <f>SUMIFS('3_stopień'!$K$9:$K$752,'3_stopień'!$H$9:$H$752,D55,'3_stopień'!$P$9:$P$752,"CKZ Ziębice")</f>
        <v>0</v>
      </c>
      <c r="AA55" s="16">
        <f>SUMIFS('3_stopień'!$J$9:$J$752,'3_stopień'!$H$9:$H$752,D55,'3_stopień'!$P$9:$P$752,"CKZ Dobrodzień")</f>
        <v>0</v>
      </c>
      <c r="AB55" s="237">
        <f>SUMIFS('3_stopień'!$K$9:$K$752,'3_stopień'!$H$9:$H$752,D55,'3_stopień'!$P$9:$P$752,"CKZ Dobrodzień")</f>
        <v>0</v>
      </c>
      <c r="AC55" s="16">
        <f>SUMIFS('3_stopień'!$J$9:$J$752,'3_stopień'!$H$9:$H$752,D55,'3_stopień'!$P$9:$P$752,"CKZ Głubczyce")</f>
        <v>0</v>
      </c>
      <c r="AD55" s="237">
        <f>SUMIFS('3_stopień'!$K$9:$K$752,'3_stopień'!$H$9:$H$752,D55,'3_stopień'!$P$9:$P$752,"CKZ Głubczyce")</f>
        <v>0</v>
      </c>
      <c r="AE55" s="16">
        <f>SUMIFS('3_stopień'!$J$9:$J$752,'3_stopień'!$H$9:$H$752,D55,'3_stopień'!$P$9:$P$752,"CKZ Kędzierzyn Koźle")</f>
        <v>0</v>
      </c>
      <c r="AF55" s="237">
        <f>SUMIFS('3_stopień'!$K$9:$K$752,'3_stopień'!$H$9:$H$752,D55,'3_stopień'!$P$9:$P$752,"CKZ Kędzierzyn Koźle")</f>
        <v>0</v>
      </c>
      <c r="AG55" s="16">
        <f>SUMIFS('3_stopień'!$J$9:$J$752,'3_stopień'!$H$9:$H$752,D55,'3_stopień'!$P$9:$P$752,"ZSET Rakowice")</f>
        <v>0</v>
      </c>
      <c r="AH55" s="237">
        <f>SUMIFS('3_stopień'!$K$9:$K$752,'3_stopień'!$H$9:$H$752,D55,'3_stopień'!$P$9:$P$752,"ZSET Rakowice")</f>
        <v>0</v>
      </c>
      <c r="AI55" s="16">
        <f>SUMIFS('3_stopień'!$J$9:$J$752,'3_stopień'!$H$9:$H$752,D55,'3_stopień'!$P$9:$P$752,"CKZ Krotoszyn")</f>
        <v>3</v>
      </c>
      <c r="AJ55" s="237">
        <f>SUMIFS('3_stopień'!$K$9:$K$752,'3_stopień'!$H$9:$H$752,D55,'3_stopień'!$P$9:$P$752,"CKZ Krotoszyn")</f>
        <v>0</v>
      </c>
      <c r="AK55" s="16">
        <f>SUMIFS('3_stopień'!$J$9:$J$752,'3_stopień'!$H$9:$H$752,D55,'3_stopień'!$P$9:$P$752,"CKZ Olkusz")</f>
        <v>0</v>
      </c>
      <c r="AL55" s="237">
        <f>SUMIFS('3_stopień'!$K$9:$K$752,'3_stopień'!$H$9:$H$752,D55,'3_stopień'!$P$9:$P$752,"CKZ Olkusz")</f>
        <v>0</v>
      </c>
      <c r="AM55" s="16">
        <f>SUMIFS('3_stopień'!$J$9:$J$752,'3_stopień'!$H$9:$H$752,D55,'3_stopień'!$P$9:$P$752,"CKZ Wschowa")</f>
        <v>0</v>
      </c>
      <c r="AN55" s="225">
        <f>SUMIFS('3_stopień'!$K$9:$K$752,'3_stopień'!$H$9:$H$752,D55,'3_stopień'!$P$9:$P$752,"CKZ Wschowa")</f>
        <v>0</v>
      </c>
      <c r="AO55" s="16">
        <f>SUMIFS('3_stopień'!$J$9:$J$752,'3_stopień'!$H$9:$H$752,D55,'3_stopień'!$P$9:$P$752,"CKZ Zielona Góra")</f>
        <v>0</v>
      </c>
      <c r="AP55" s="206">
        <f>SUMIFS('3_stopień'!$K$9:$K$752,'3_stopień'!$H$9:$H$752,D55,'3_stopień'!$P$9:$P$752,"CKZ Zielona Góra")</f>
        <v>0</v>
      </c>
      <c r="AQ55" s="16">
        <f>SUMIFS('3_stopień'!$J$9:$J$752,'3_stopień'!$H$9:$H$752,D55,'3_stopień'!$P$9:$P$752,"Rzemieślnicza Wałbrzych")</f>
        <v>0</v>
      </c>
      <c r="AR55" s="237">
        <f>SUMIFS('3_stopień'!$K$9:$K$752,'3_stopień'!$H$9:$H$752,D55,'3_stopień'!$P$9:$P$752,"Rzemieślnicza Wałbrzych")</f>
        <v>0</v>
      </c>
      <c r="AS55" s="16">
        <f>SUMIFS('3_stopień'!$J$9:$J$752,'3_stopień'!$H$9:$H$752,D55,'3_stopień'!$P$9:$P$752,"CKZ Mosina")</f>
        <v>0</v>
      </c>
      <c r="AT55" s="237">
        <f>SUMIFS('3_stopień'!$K$9:$K$752,'3_stopień'!$H$9:$H$752,D55,'3_stopień'!$P$9:$P$752,"CKZ Mosina")</f>
        <v>0</v>
      </c>
      <c r="AU55" s="16">
        <f>SUMIFS('3_stopień'!$J$9:$J$752,'3_stopień'!$H$9:$H$752,D55,'3_stopień'!$P$9:$P$752,"Akademia Rzemiosła")</f>
        <v>0</v>
      </c>
      <c r="AV55" s="237">
        <f>SUMIFS('3_stopień'!$K$9:$K$752,'3_stopień'!$H$9:$H$752,D55,'3_stopień'!$P$9:$P$752,"Akademia Rzemiosła")</f>
        <v>0</v>
      </c>
      <c r="AW55" s="16">
        <f>SUMIFS('3_stopień'!$J$9:$J$752,'3_stopień'!$H$9:$H$752,D55,'3_stopień'!$P$9:$P$752,"CKZ Opole")</f>
        <v>0</v>
      </c>
      <c r="AX55" s="237">
        <f>SUMIFS('3_stopień'!$K$9:$K$752,'3_stopień'!$H$9:$H$752,D55,'3_stopień'!$P$9:$P$752,"CKZ Opole")</f>
        <v>0</v>
      </c>
      <c r="AY55" s="16">
        <f>SUMIFS('3_stopień'!$J$9:$J$752,'3_stopień'!$H$9:$H$752,D55,'3_stopień'!$P$9:$P$752,"CKZ Wrocław")</f>
        <v>0</v>
      </c>
      <c r="AZ55" s="237">
        <f>SUMIFS('3_stopień'!$K$9:$K$752,'3_stopień'!$H$9:$H$752,D55,'3_stopień'!$P$9:$P$752,"CKZ Wrocław")</f>
        <v>0</v>
      </c>
      <c r="BA55" s="16">
        <f>SUMIFS('3_stopień'!$J$9:$J$752,'3_stopień'!$H$9:$H$752,D55,'3_stopień'!$P$9:$P$752,"Brzeg Dolny")</f>
        <v>0</v>
      </c>
      <c r="BB55" s="237">
        <f>SUMIFS('3_stopień'!$K$9:$K$752,'3_stopień'!$H$9:$H$752,D55,'3_stopień'!$P$9:$P$752,"Brzeg Dolny")</f>
        <v>0</v>
      </c>
      <c r="BC55" s="16">
        <f>SUMIFS('3_stopień'!$J$9:$J$752,'3_stopień'!$H$9:$H$752,D55,'3_stopień'!$P$9:$P$752,"CKZ Dębica")</f>
        <v>0</v>
      </c>
      <c r="BD55" s="237">
        <f>SUMIFS('3_stopień'!$K$9:$K$752,'3_stopień'!$H$9:$H$752,D55,'3_stopień'!$P$9:$P$752,"CKZ Dębica")</f>
        <v>0</v>
      </c>
      <c r="BE55" s="16">
        <f>SUMIFS('3_stopień'!$J$9:$J$752,'3_stopień'!$H$9:$H$752,D55,'3_stopień'!$P$9:$P$752,"CKZ Gliwice")</f>
        <v>0</v>
      </c>
      <c r="BF55" s="237">
        <f>SUMIFS('3_stopień'!$K$9:$K$752,'3_stopień'!$H$9:$H$752,D55,'3_stopień'!$P$9:$P$752,"CKZ Gliwice")</f>
        <v>0</v>
      </c>
      <c r="BG55" s="16">
        <f>SUMIFS('3_stopień'!$J$9:$J$752,'3_stopień'!$H$9:$H$752,D55,'3_stopień'!$P$9:$P$752,"CKZ Gniezno")</f>
        <v>0</v>
      </c>
      <c r="BH55" s="237">
        <f>SUMIFS('3_stopień'!$K$9:$K$752,'3_stopień'!$H$9:$H$752,D55,'3_stopień'!$P$9:$P$752,"CKZ Gniezno")</f>
        <v>0</v>
      </c>
      <c r="BI55" s="157">
        <f>SUMIFS('3_stopień'!$J$9:$J$752,'3_stopień'!$H$9:$H$752,D55,'3_stopień'!$P$9:$P$752,"konsultacje szkoła")</f>
        <v>0</v>
      </c>
      <c r="BJ55" s="361">
        <f t="shared" si="2"/>
        <v>83</v>
      </c>
      <c r="BK55" s="216">
        <f t="shared" si="3"/>
        <v>5</v>
      </c>
    </row>
    <row r="56" spans="2:63" hidden="1">
      <c r="B56" s="17" t="s">
        <v>517</v>
      </c>
      <c r="C56" s="18">
        <v>932916</v>
      </c>
      <c r="D56" s="18" t="s">
        <v>626</v>
      </c>
      <c r="E56" s="17" t="s">
        <v>625</v>
      </c>
      <c r="F56" s="157">
        <f>SUMIF('3_stopień'!H$9:H$752,"MEC.06.",'3_stopień'!J$9:J$752)</f>
        <v>0</v>
      </c>
      <c r="G56" s="16">
        <f>SUMIFS('3_stopień'!$J$9:$J$752,'3_stopień'!$H$9:$H$752,D56,'3_stopień'!$P$9:$P$752,"CKZ Bielawa")</f>
        <v>0</v>
      </c>
      <c r="H56" s="16">
        <f>SUMIFS('3_stopień'!$K$9:$K$752,'3_stopień'!$H$9:$H$752,E56,'3_stopień'!$P$9:$P$752,"CKZ Bielawa")</f>
        <v>0</v>
      </c>
      <c r="I56" s="16">
        <f>SUMIFS('3_stopień'!$J$9:$J$752,'3_stopień'!$H$9:$H$752,D56,'3_stopień'!$P$9:$P$752,"GCKZ Głogów")</f>
        <v>0</v>
      </c>
      <c r="J56" s="237">
        <f>SUMIFS('3_stopień'!$K$9:$K$752,'3_stopień'!$H$9:$H$752,D56,'3_stopień'!$P$9:$P$752,"GCKZ Głogów")</f>
        <v>0</v>
      </c>
      <c r="K56" s="16">
        <f>SUMIFS('3_stopień'!$J$9:$J$752,'3_stopień'!$H$9:$H$752,D56,'3_stopień'!$P$9:$P$752,"TOYOTA")</f>
        <v>0</v>
      </c>
      <c r="L56" s="237">
        <f>SUMIFS('3_stopień'!$K$9:$K$752,'3_stopień'!$H$9:$H$752,D56,'3_stopień'!$P$9:$P$752,"TOYOTA")</f>
        <v>0</v>
      </c>
      <c r="M56" s="16">
        <f>SUMIFS('3_stopień'!$J$9:$J$752,'3_stopień'!$H$9:$H$752,D56,'3_stopień'!$P$9:$P$752,"JCKZ Jelenia Góra")</f>
        <v>0</v>
      </c>
      <c r="N56" s="237">
        <f>SUMIFS('3_stopień'!$K$9:$K$752,'3_stopień'!$H$9:$H$752,D56,'3_stopień'!$P$9:$P$752,"JCKZ Jelenia Góra")</f>
        <v>0</v>
      </c>
      <c r="O56" s="16">
        <f>SUMIFS('3_stopień'!$J$9:$J$752,'3_stopień'!$H$9:$H$752,D56,'3_stopień'!$P$9:$P$752,"CKZ Kłodzko")</f>
        <v>0</v>
      </c>
      <c r="P56" s="237">
        <f>SUMIFS('3_stopień'!$K$9:$K$752,'3_stopień'!$H$9:$H$752,D56,'3_stopień'!$P$9:$P$752,"CKZ Kłodzko")</f>
        <v>0</v>
      </c>
      <c r="Q56" s="16">
        <f>SUMIFS('3_stopień'!$J$9:$J$752,'3_stopień'!$H$9:$H$752,D56,'3_stopień'!$P$9:$P$752,"CKZ Legnica")</f>
        <v>0</v>
      </c>
      <c r="R56" s="237">
        <f>SUMIFS('3_stopień'!$K$9:$K$752,'3_stopień'!$H$9:$H$752,D56,'3_stopień'!$P$9:$P$752,"CKZ Legnica")</f>
        <v>0</v>
      </c>
      <c r="S56" s="16">
        <f>SUMIFS('3_stopień'!$J$9:$J$752,'3_stopień'!$H$9:$H$752,D56,'3_stopień'!$P$9:$P$752,"CKZ Oleśnica")</f>
        <v>0</v>
      </c>
      <c r="T56" s="237">
        <f>SUMIFS('3_stopień'!$K$9:$K$752,'3_stopień'!$H$9:$H$752,D56,'3_stopień'!$P$9:$P$752,"CKZ Oleśnica")</f>
        <v>0</v>
      </c>
      <c r="U56" s="16">
        <f>SUMIFS('3_stopień'!$J$9:$J$752,'3_stopień'!$H$9:$H$752,D56,'3_stopień'!$P$9:$P$752,"CKZ Świdnica")</f>
        <v>0</v>
      </c>
      <c r="V56" s="237">
        <f>SUMIFS('3_stopień'!$K$9:$K$752,'3_stopień'!$H$9:$H$752,D56,'3_stopień'!$P$9:$P$752,"CKZ Świdnica")</f>
        <v>0</v>
      </c>
      <c r="W56" s="16">
        <f>SUMIFS('3_stopień'!$J$9:$J$752,'3_stopień'!$H$9:$H$752,D56,'3_stopień'!$P$9:$P$752,"CKZ Wołów")</f>
        <v>0</v>
      </c>
      <c r="X56" s="237">
        <f>SUMIFS('3_stopień'!$K$9:$K$752,'3_stopień'!$H$9:$H$752,D56,'3_stopień'!$P$9:$P$752,"CKZ Wołów")</f>
        <v>0</v>
      </c>
      <c r="Y56" s="16">
        <f>SUMIFS('3_stopień'!$J$9:$J$752,'3_stopień'!$H$9:$H$752,D56,'3_stopień'!$P$9:$P$752,"CKZ Ziębice")</f>
        <v>0</v>
      </c>
      <c r="Z56" s="237">
        <f>SUMIFS('3_stopień'!$K$9:$K$752,'3_stopień'!$H$9:$H$752,D56,'3_stopień'!$P$9:$P$752,"CKZ Ziębice")</f>
        <v>0</v>
      </c>
      <c r="AA56" s="16">
        <f>SUMIFS('3_stopień'!$J$9:$J$752,'3_stopień'!$H$9:$H$752,D56,'3_stopień'!$P$9:$P$752,"CKZ Dobrodzień")</f>
        <v>0</v>
      </c>
      <c r="AB56" s="237">
        <f>SUMIFS('3_stopień'!$K$9:$K$752,'3_stopień'!$H$9:$H$752,D56,'3_stopień'!$P$9:$P$752,"CKZ Dobrodzień")</f>
        <v>0</v>
      </c>
      <c r="AC56" s="16">
        <f>SUMIFS('3_stopień'!$J$9:$J$752,'3_stopień'!$H$9:$H$752,D56,'3_stopień'!$P$9:$P$752,"CKZ Głubczyce")</f>
        <v>0</v>
      </c>
      <c r="AD56" s="237">
        <f>SUMIFS('3_stopień'!$K$9:$K$752,'3_stopień'!$H$9:$H$752,D56,'3_stopień'!$P$9:$P$752,"CKZ Głubczyce")</f>
        <v>0</v>
      </c>
      <c r="AE56" s="16">
        <f>SUMIFS('3_stopień'!$J$9:$J$752,'3_stopień'!$H$9:$H$752,D56,'3_stopień'!$P$9:$P$752,"CKZ Kędzierzyn Koźle")</f>
        <v>0</v>
      </c>
      <c r="AF56" s="237">
        <f>SUMIFS('3_stopień'!$K$9:$K$752,'3_stopień'!$H$9:$H$752,D56,'3_stopień'!$P$9:$P$752,"CKZ Kędzierzyn Koźle")</f>
        <v>0</v>
      </c>
      <c r="AG56" s="16">
        <f>SUMIFS('3_stopień'!$J$9:$J$752,'3_stopień'!$H$9:$H$752,D56,'3_stopień'!$P$9:$P$752,"ZSET Rakowice")</f>
        <v>0</v>
      </c>
      <c r="AH56" s="237">
        <f>SUMIFS('3_stopień'!$K$9:$K$752,'3_stopień'!$H$9:$H$752,D56,'3_stopień'!$P$9:$P$752,"ZSET Rakowice")</f>
        <v>0</v>
      </c>
      <c r="AI56" s="16">
        <f>SUMIFS('3_stopień'!$J$9:$J$752,'3_stopień'!$H$9:$H$752,D56,'3_stopień'!$P$9:$P$752,"CKZ Krotoszyn")</f>
        <v>0</v>
      </c>
      <c r="AJ56" s="237">
        <f>SUMIFS('3_stopień'!$K$9:$K$752,'3_stopień'!$H$9:$H$752,D56,'3_stopień'!$P$9:$P$752,"CKZ Krotoszyn")</f>
        <v>0</v>
      </c>
      <c r="AK56" s="16">
        <f>SUMIFS('3_stopień'!$J$9:$J$752,'3_stopień'!$H$9:$H$752,D56,'3_stopień'!$P$9:$P$752,"CKZ Olkusz")</f>
        <v>0</v>
      </c>
      <c r="AL56" s="237">
        <f>SUMIFS('3_stopień'!$K$9:$K$752,'3_stopień'!$H$9:$H$752,D56,'3_stopień'!$P$9:$P$752,"CKZ Olkusz")</f>
        <v>0</v>
      </c>
      <c r="AM56" s="16">
        <f>SUMIFS('3_stopień'!$J$9:$J$752,'3_stopień'!$H$9:$H$752,D56,'3_stopień'!$P$9:$P$752,"CKZ Wschowa")</f>
        <v>0</v>
      </c>
      <c r="AN56" s="225">
        <f>SUMIFS('3_stopień'!$K$9:$K$752,'3_stopień'!$H$9:$H$752,D56,'3_stopień'!$P$9:$P$752,"CKZ Wschowa")</f>
        <v>0</v>
      </c>
      <c r="AO56" s="16">
        <f>SUMIFS('3_stopień'!$J$9:$J$752,'3_stopień'!$H$9:$H$752,D56,'3_stopień'!$P$9:$P$752,"CKZ Zielona Góra")</f>
        <v>0</v>
      </c>
      <c r="AP56" s="206">
        <f>SUMIFS('3_stopień'!$K$9:$K$752,'3_stopień'!$H$9:$H$752,D56,'3_stopień'!$P$9:$P$752,"CKZ Zielona Góra")</f>
        <v>0</v>
      </c>
      <c r="AQ56" s="16">
        <f>SUMIFS('3_stopień'!$J$9:$J$752,'3_stopień'!$H$9:$H$752,D56,'3_stopień'!$P$9:$P$752,"Rzemieślnicza Wałbrzych")</f>
        <v>0</v>
      </c>
      <c r="AR56" s="237">
        <f>SUMIFS('3_stopień'!$K$9:$K$752,'3_stopień'!$H$9:$H$752,D56,'3_stopień'!$P$9:$P$752,"Rzemieślnicza Wałbrzych")</f>
        <v>0</v>
      </c>
      <c r="AS56" s="16">
        <f>SUMIFS('3_stopień'!$J$9:$J$752,'3_stopień'!$H$9:$H$752,D56,'3_stopień'!$P$9:$P$752,"CKZ Mosina")</f>
        <v>0</v>
      </c>
      <c r="AT56" s="237">
        <f>SUMIFS('3_stopień'!$K$9:$K$752,'3_stopień'!$H$9:$H$752,D56,'3_stopień'!$P$9:$P$752,"CKZ Mosina")</f>
        <v>0</v>
      </c>
      <c r="AU56" s="16">
        <f>SUMIFS('3_stopień'!$J$9:$J$752,'3_stopień'!$H$9:$H$752,D56,'3_stopień'!$P$9:$P$752,"Collegium Witelona")</f>
        <v>0</v>
      </c>
      <c r="AV56" s="237">
        <f>SUMIFS('3_stopień'!$K$9:$K$752,'3_stopień'!$H$9:$H$752,D56,'3_stopień'!$P$9:$P$752,"Collegium Witelona")</f>
        <v>0</v>
      </c>
      <c r="AW56" s="16">
        <f>SUMIFS('3_stopień'!$J$9:$J$752,'3_stopień'!$H$9:$H$752,D56,'3_stopień'!$P$9:$P$752,"CKZ Opole")</f>
        <v>0</v>
      </c>
      <c r="AX56" s="237">
        <f>SUMIFS('3_stopień'!$K$9:$K$752,'3_stopień'!$H$9:$H$752,D56,'3_stopień'!$P$9:$P$752,"CKZ Opole")</f>
        <v>0</v>
      </c>
      <c r="AY56" s="16">
        <f>SUMIFS('3_stopień'!$J$9:$J$752,'3_stopień'!$H$9:$H$752,D56,'3_stopień'!$P$9:$P$752,"CKZ Wrocław")</f>
        <v>0</v>
      </c>
      <c r="AZ56" s="237">
        <f>SUMIFS('3_stopień'!$K$9:$K$752,'3_stopień'!$H$9:$H$752,D56,'3_stopień'!$P$9:$P$752,"CKZ Wrocław")</f>
        <v>0</v>
      </c>
      <c r="BA56" s="16">
        <f>SUMIFS('3_stopień'!$J$9:$J$752,'3_stopień'!$H$9:$H$752,D56,'3_stopień'!$P$9:$P$752,"Brzeg Dolny")</f>
        <v>0</v>
      </c>
      <c r="BB56" s="237">
        <f>SUMIFS('3_stopień'!$K$9:$K$752,'3_stopień'!$H$9:$H$752,D56,'3_stopień'!$P$9:$P$752,"Brzeg Dolny")</f>
        <v>0</v>
      </c>
      <c r="BC56" s="16">
        <f>SUMIFS('3_stopień'!$J$9:$J$752,'3_stopień'!$H$9:$H$752,D56,'3_stopień'!$P$9:$P$752,"CKZ Dębica")</f>
        <v>0</v>
      </c>
      <c r="BD56" s="237">
        <f>SUMIFS('3_stopień'!$K$9:$K$752,'3_stopień'!$H$9:$H$752,D56,'3_stopień'!$P$9:$P$752,"CKZ Dębica")</f>
        <v>0</v>
      </c>
      <c r="BE56" s="16">
        <f>SUMIFS('3_stopień'!$J$9:$J$752,'3_stopień'!$H$9:$H$752,D56,'3_stopień'!$P$9:$P$752,"CKZ Gliwice")</f>
        <v>0</v>
      </c>
      <c r="BF56" s="237">
        <f>SUMIFS('3_stopień'!$K$9:$K$752,'3_stopień'!$H$9:$H$752,D56,'3_stopień'!$P$9:$P$752,"CKZ Gliwice")</f>
        <v>0</v>
      </c>
      <c r="BG56" s="16">
        <f>SUMIFS('3_stopień'!$J$9:$J$752,'3_stopień'!$H$9:$H$752,D56,'3_stopień'!$P$9:$P$752,"CKZ Gniezno")</f>
        <v>0</v>
      </c>
      <c r="BH56" s="237">
        <f>SUMIFS('3_stopień'!$K$9:$K$752,'3_stopień'!$H$9:$H$752,D56,'3_stopień'!$P$9:$P$752,"CKZ Gniezno")</f>
        <v>0</v>
      </c>
      <c r="BI56" s="157">
        <f>SUMIFS('3_stopień'!$J$9:$J$752,'3_stopień'!$H$9:$H$752,D56,'3_stopień'!$P$9:$P$752,"konsultacje szkoła")</f>
        <v>0</v>
      </c>
      <c r="BJ56" s="361">
        <f t="shared" si="2"/>
        <v>0</v>
      </c>
      <c r="BK56" s="216">
        <f t="shared" si="3"/>
        <v>0</v>
      </c>
    </row>
    <row r="57" spans="2:63" ht="16.5" hidden="1" customHeight="1">
      <c r="B57" s="17" t="s">
        <v>518</v>
      </c>
      <c r="C57" s="18">
        <v>932917</v>
      </c>
      <c r="D57" s="18" t="s">
        <v>628</v>
      </c>
      <c r="E57" s="17" t="s">
        <v>627</v>
      </c>
      <c r="F57" s="157">
        <f>SUMIF('3_stopień'!H$9:H$752,"MEC.07.",'3_stopień'!J$9:J$752)</f>
        <v>0</v>
      </c>
      <c r="G57" s="16">
        <f>SUMIFS('3_stopień'!$J$9:$J$752,'3_stopień'!$H$9:$H$752,D57,'3_stopień'!$P$9:$P$752,"CKZ Bielawa")</f>
        <v>0</v>
      </c>
      <c r="H57" s="16">
        <f>SUMIFS('3_stopień'!$K$9:$K$752,'3_stopień'!$H$9:$H$752,D57,'3_stopień'!$P$9:$P$752,"CKZ Bielawa")</f>
        <v>0</v>
      </c>
      <c r="I57" s="16">
        <f>SUMIFS('3_stopień'!$J$9:$J$752,'3_stopień'!$H$9:$H$752,D57,'3_stopień'!$P$9:$P$752,"GCKZ Głogów")</f>
        <v>0</v>
      </c>
      <c r="J57" s="237">
        <f>SUMIFS('3_stopień'!$K$9:$K$752,'3_stopień'!$H$9:$H$752,D57,'3_stopień'!$P$9:$P$752,"GCKZ Głogów")</f>
        <v>0</v>
      </c>
      <c r="K57" s="16">
        <f>SUMIFS('3_stopień'!$J$9:$J$752,'3_stopień'!$H$9:$H$752,D57,'3_stopień'!$P$9:$P$752,"TOYOTA")</f>
        <v>0</v>
      </c>
      <c r="L57" s="237">
        <f>SUMIFS('3_stopień'!$K$9:$K$752,'3_stopień'!$H$9:$H$752,D57,'3_stopień'!$P$9:$P$752,"TOYOTA")</f>
        <v>0</v>
      </c>
      <c r="M57" s="16">
        <f>SUMIFS('3_stopień'!$J$9:$J$752,'3_stopień'!$H$9:$H$752,D57,'3_stopień'!$P$9:$P$752,"JCKZ Jelenia Góra")</f>
        <v>0</v>
      </c>
      <c r="N57" s="237">
        <f>SUMIFS('3_stopień'!$K$9:$K$752,'3_stopień'!$H$9:$H$752,D57,'3_stopień'!$P$9:$P$752,"JCKZ Jelenia Góra")</f>
        <v>0</v>
      </c>
      <c r="O57" s="16">
        <f>SUMIFS('3_stopień'!$J$9:$J$752,'3_stopień'!$H$9:$H$752,D57,'3_stopień'!$P$9:$P$752,"CKZ Kłodzko")</f>
        <v>0</v>
      </c>
      <c r="P57" s="237">
        <f>SUMIFS('3_stopień'!$K$9:$K$752,'3_stopień'!$H$9:$H$752,D57,'3_stopień'!$P$9:$P$752,"CKZ Kłodzko")</f>
        <v>0</v>
      </c>
      <c r="Q57" s="16">
        <f>SUMIFS('3_stopień'!$J$9:$J$752,'3_stopień'!$H$9:$H$752,D57,'3_stopień'!$P$9:$P$752,"CKZ Legnica")</f>
        <v>0</v>
      </c>
      <c r="R57" s="237">
        <f>SUMIFS('3_stopień'!$K$9:$K$752,'3_stopień'!$H$9:$H$752,D57,'3_stopień'!$P$9:$P$752,"CKZ Legnica")</f>
        <v>0</v>
      </c>
      <c r="S57" s="16">
        <f>SUMIFS('3_stopień'!$J$9:$J$752,'3_stopień'!$H$9:$H$752,D57,'3_stopień'!$P$9:$P$752,"CKZ Oleśnica")</f>
        <v>0</v>
      </c>
      <c r="T57" s="237">
        <f>SUMIFS('3_stopień'!$K$9:$K$752,'3_stopień'!$H$9:$H$752,D57,'3_stopień'!$P$9:$P$752,"CKZ Oleśnica")</f>
        <v>0</v>
      </c>
      <c r="U57" s="16">
        <f>SUMIFS('3_stopień'!$J$9:$J$752,'3_stopień'!$H$9:$H$752,D57,'3_stopień'!$P$9:$P$752,"CKZ Świdnica")</f>
        <v>0</v>
      </c>
      <c r="V57" s="237">
        <f>SUMIFS('3_stopień'!$K$9:$K$752,'3_stopień'!$H$9:$H$752,D57,'3_stopień'!$P$9:$P$752,"CKZ Świdnica")</f>
        <v>0</v>
      </c>
      <c r="W57" s="16">
        <f>SUMIFS('3_stopień'!$J$9:$J$752,'3_stopień'!$H$9:$H$752,D57,'3_stopień'!$P$9:$P$752,"CKZ Wołów")</f>
        <v>0</v>
      </c>
      <c r="X57" s="237">
        <f>SUMIFS('3_stopień'!$K$9:$K$752,'3_stopień'!$H$9:$H$752,D57,'3_stopień'!$P$9:$P$752,"CKZ Wołów")</f>
        <v>0</v>
      </c>
      <c r="Y57" s="16">
        <f>SUMIFS('3_stopień'!$J$9:$J$752,'3_stopień'!$H$9:$H$752,D57,'3_stopień'!$P$9:$P$752,"CKZ Ziębice")</f>
        <v>0</v>
      </c>
      <c r="Z57" s="237">
        <f>SUMIFS('3_stopień'!$K$9:$K$752,'3_stopień'!$H$9:$H$752,D57,'3_stopień'!$P$9:$P$752,"CKZ Ziębice")</f>
        <v>0</v>
      </c>
      <c r="AA57" s="16">
        <f>SUMIFS('3_stopień'!$J$9:$J$752,'3_stopień'!$H$9:$H$752,D57,'3_stopień'!$P$9:$P$752,"CKZ Dobrodzień")</f>
        <v>0</v>
      </c>
      <c r="AB57" s="237">
        <f>SUMIFS('3_stopień'!$K$9:$K$752,'3_stopień'!$H$9:$H$752,D57,'3_stopień'!$P$9:$P$752,"CKZ Dobrodzień")</f>
        <v>0</v>
      </c>
      <c r="AC57" s="16">
        <f>SUMIFS('3_stopień'!$J$9:$J$752,'3_stopień'!$H$9:$H$752,D57,'3_stopień'!$P$9:$P$752,"CKZ Głubczyce")</f>
        <v>0</v>
      </c>
      <c r="AD57" s="237">
        <f>SUMIFS('3_stopień'!$K$9:$K$752,'3_stopień'!$H$9:$H$752,D57,'3_stopień'!$P$9:$P$752,"CKZ Głubczyce")</f>
        <v>0</v>
      </c>
      <c r="AE57" s="16">
        <f>SUMIFS('3_stopień'!$J$9:$J$752,'3_stopień'!$H$9:$H$752,D57,'3_stopień'!$P$9:$P$752,"CKZ Kędzierzyn Koźle")</f>
        <v>0</v>
      </c>
      <c r="AF57" s="237">
        <f>SUMIFS('3_stopień'!$K$9:$K$752,'3_stopień'!$H$9:$H$752,D57,'3_stopień'!$P$9:$P$752,"CKZ Kędzierzyn Koźle")</f>
        <v>0</v>
      </c>
      <c r="AG57" s="16">
        <f>SUMIFS('3_stopień'!$J$9:$J$752,'3_stopień'!$H$9:$H$752,D57,'3_stopień'!$P$9:$P$752,"ZSET Rakowice")</f>
        <v>0</v>
      </c>
      <c r="AH57" s="237">
        <f>SUMIFS('3_stopień'!$K$9:$K$752,'3_stopień'!$H$9:$H$752,D57,'3_stopień'!$P$9:$P$752,"ZSET Rakowice")</f>
        <v>0</v>
      </c>
      <c r="AI57" s="16">
        <f>SUMIFS('3_stopień'!$J$9:$J$752,'3_stopień'!$H$9:$H$752,D57,'3_stopień'!$P$9:$P$752,"CKZ Krotoszyn")</f>
        <v>0</v>
      </c>
      <c r="AJ57" s="237">
        <f>SUMIFS('3_stopień'!$K$9:$K$752,'3_stopień'!$H$9:$H$752,D57,'3_stopień'!$P$9:$P$752,"CKZ Krotoszyn")</f>
        <v>0</v>
      </c>
      <c r="AK57" s="16">
        <f>SUMIFS('3_stopień'!$J$9:$J$752,'3_stopień'!$H$9:$H$752,D57,'3_stopień'!$P$9:$P$752,"CKZ Olkusz")</f>
        <v>0</v>
      </c>
      <c r="AL57" s="237">
        <f>SUMIFS('3_stopień'!$K$9:$K$752,'3_stopień'!$H$9:$H$752,D57,'3_stopień'!$P$9:$P$752,"CKZ Olkusz")</f>
        <v>0</v>
      </c>
      <c r="AM57" s="16">
        <f>SUMIFS('3_stopień'!$J$9:$J$752,'3_stopień'!$H$9:$H$752,D57,'3_stopień'!$P$9:$P$752,"CKZ Wschowa")</f>
        <v>0</v>
      </c>
      <c r="AN57" s="225">
        <f>SUMIFS('3_stopień'!$K$9:$K$752,'3_stopień'!$H$9:$H$752,D57,'3_stopień'!$P$9:$P$752,"CKZ Wschowa")</f>
        <v>0</v>
      </c>
      <c r="AO57" s="16">
        <f>SUMIFS('3_stopień'!$J$9:$J$752,'3_stopień'!$H$9:$H$752,D57,'3_stopień'!$P$9:$P$752,"CKZ Zielona Góra")</f>
        <v>0</v>
      </c>
      <c r="AP57" s="206">
        <f>SUMIFS('3_stopień'!$K$9:$K$752,'3_stopień'!$H$9:$H$752,D57,'3_stopień'!$P$9:$P$752,"CKZ Zielona Góra")</f>
        <v>0</v>
      </c>
      <c r="AQ57" s="16">
        <f>SUMIFS('3_stopień'!$J$9:$J$752,'3_stopień'!$H$9:$H$752,D57,'3_stopień'!$P$9:$P$752,"Rzemieślnicza Wałbrzych")</f>
        <v>0</v>
      </c>
      <c r="AR57" s="237">
        <f>SUMIFS('3_stopień'!$K$9:$K$752,'3_stopień'!$H$9:$H$752,D57,'3_stopień'!$P$9:$P$752,"Rzemieślnicza Wałbrzych")</f>
        <v>0</v>
      </c>
      <c r="AS57" s="16">
        <f>SUMIFS('3_stopień'!$J$9:$J$752,'3_stopień'!$H$9:$H$752,D57,'3_stopień'!$P$9:$P$752,"CKZ Mosina")</f>
        <v>0</v>
      </c>
      <c r="AT57" s="237">
        <f>SUMIFS('3_stopień'!$K$9:$K$752,'3_stopień'!$H$9:$H$752,D57,'3_stopień'!$P$9:$P$752,"CKZ Mosina")</f>
        <v>0</v>
      </c>
      <c r="AU57" s="16">
        <f>SUMIFS('3_stopień'!$J$9:$J$752,'3_stopień'!$H$9:$H$752,D57,'3_stopień'!$P$9:$P$752,"Collegium Witelona")</f>
        <v>0</v>
      </c>
      <c r="AV57" s="237">
        <f>SUMIFS('3_stopień'!$K$9:$K$752,'3_stopień'!$H$9:$H$752,D57,'3_stopień'!$P$9:$P$752,"Collegium Witelona")</f>
        <v>0</v>
      </c>
      <c r="AW57" s="16">
        <f>SUMIFS('3_stopień'!$J$9:$J$752,'3_stopień'!$H$9:$H$752,D57,'3_stopień'!$P$9:$P$752,"CKZ Opole")</f>
        <v>0</v>
      </c>
      <c r="AX57" s="237">
        <f>SUMIFS('3_stopień'!$K$9:$K$752,'3_stopień'!$H$9:$H$752,D57,'3_stopień'!$P$9:$P$752,"CKZ Opole")</f>
        <v>0</v>
      </c>
      <c r="AY57" s="16">
        <f>SUMIFS('3_stopień'!$J$9:$J$752,'3_stopień'!$H$9:$H$752,D57,'3_stopień'!$P$9:$P$752,"CKZ Wrocław")</f>
        <v>0</v>
      </c>
      <c r="AZ57" s="237">
        <f>SUMIFS('3_stopień'!$K$9:$K$752,'3_stopień'!$H$9:$H$752,D57,'3_stopień'!$P$9:$P$752,"CKZ Wrocław")</f>
        <v>0</v>
      </c>
      <c r="BA57" s="16">
        <f>SUMIFS('3_stopień'!$J$9:$J$752,'3_stopień'!$H$9:$H$752,D57,'3_stopień'!$P$9:$P$752,"Brzeg Dolny")</f>
        <v>0</v>
      </c>
      <c r="BB57" s="237">
        <f>SUMIFS('3_stopień'!$K$9:$K$752,'3_stopień'!$H$9:$H$752,D57,'3_stopień'!$P$9:$P$752,"Brzeg Dolny")</f>
        <v>0</v>
      </c>
      <c r="BC57" s="16">
        <f>SUMIFS('3_stopień'!$J$9:$J$752,'3_stopień'!$H$9:$H$752,D57,'3_stopień'!$P$9:$P$752,"CKZ Dębica")</f>
        <v>0</v>
      </c>
      <c r="BD57" s="237">
        <f>SUMIFS('3_stopień'!$K$9:$K$752,'3_stopień'!$H$9:$H$752,D57,'3_stopień'!$P$9:$P$752,"CKZ Dębica")</f>
        <v>0</v>
      </c>
      <c r="BE57" s="16">
        <f>SUMIFS('3_stopień'!$J$9:$J$752,'3_stopień'!$H$9:$H$752,D57,'3_stopień'!$P$9:$P$752,"CKZ Gliwice")</f>
        <v>0</v>
      </c>
      <c r="BF57" s="237">
        <f>SUMIFS('3_stopień'!$K$9:$K$752,'3_stopień'!$H$9:$H$752,D57,'3_stopień'!$P$9:$P$752,"CKZ Gliwice")</f>
        <v>0</v>
      </c>
      <c r="BG57" s="16">
        <f>SUMIFS('3_stopień'!$J$9:$J$752,'3_stopień'!$H$9:$H$752,D57,'3_stopień'!$P$9:$P$752,"CKZ Gniezno")</f>
        <v>0</v>
      </c>
      <c r="BH57" s="237">
        <f>SUMIFS('3_stopień'!$K$9:$K$752,'3_stopień'!$H$9:$H$752,D57,'3_stopień'!$P$9:$P$752,"CKZ Gniezno")</f>
        <v>0</v>
      </c>
      <c r="BI57" s="157">
        <f>SUMIFS('3_stopień'!$J$9:$J$752,'3_stopień'!$H$9:$H$752,D57,'3_stopień'!$P$9:$P$752,"konsultacje szkoła")</f>
        <v>0</v>
      </c>
      <c r="BJ57" s="361">
        <f t="shared" si="2"/>
        <v>0</v>
      </c>
      <c r="BK57" s="216">
        <f t="shared" si="3"/>
        <v>0</v>
      </c>
    </row>
    <row r="58" spans="2:63" hidden="1">
      <c r="B58" s="17" t="s">
        <v>177</v>
      </c>
      <c r="C58" s="18">
        <v>722204</v>
      </c>
      <c r="D58" s="18" t="s">
        <v>164</v>
      </c>
      <c r="E58" s="17" t="s">
        <v>676</v>
      </c>
      <c r="F58" s="157">
        <f>SUMIF('3_stopień'!H$9:H$752,"MEC.08.",'3_stopień'!J$9:J$752)</f>
        <v>83</v>
      </c>
      <c r="G58" s="16">
        <f>SUMIFS('3_stopień'!$J$9:$J$752,'3_stopień'!$H$9:$H$752,D58,'3_stopień'!$P$9:$P$752,"CKZ Bielawa")</f>
        <v>0</v>
      </c>
      <c r="H58" s="16">
        <f>SUMIFS('3_stopień'!$K$9:$K$752,'3_stopień'!$H$9:$H$752,D58,'3_stopień'!$P$9:$P$752,"CKZ Bielawa")</f>
        <v>0</v>
      </c>
      <c r="I58" s="16">
        <f>SUMIFS('3_stopień'!$J$9:$J$752,'3_stopień'!$H$9:$H$752,D58,'3_stopień'!$P$9:$P$752,"GCKZ Głogów")</f>
        <v>0</v>
      </c>
      <c r="J58" s="237">
        <f>SUMIFS('3_stopień'!$K$9:$K$752,'3_stopień'!$H$9:$H$752,D58,'3_stopień'!$P$9:$P$752,"GCKZ Głogów")</f>
        <v>0</v>
      </c>
      <c r="K58" s="16">
        <f>SUMIFS('3_stopień'!$J$9:$J$752,'3_stopień'!$H$9:$H$752,D58,'3_stopień'!$P$9:$P$752,"TOYOTA")</f>
        <v>0</v>
      </c>
      <c r="L58" s="237">
        <f>SUMIFS('3_stopień'!$K$9:$K$752,'3_stopień'!$H$9:$H$752,D58,'3_stopień'!$P$9:$P$752,"TOYOTA")</f>
        <v>0</v>
      </c>
      <c r="M58" s="16">
        <f>SUMIFS('3_stopień'!$J$9:$J$752,'3_stopień'!$H$9:$H$752,D58,'3_stopień'!$P$9:$P$752,"JCKZ Jelenia Góra")</f>
        <v>0</v>
      </c>
      <c r="N58" s="237">
        <f>SUMIFS('3_stopień'!$K$9:$K$752,'3_stopień'!$H$9:$H$752,D58,'3_stopień'!$P$9:$P$752,"JCKZ Jelenia Góra")</f>
        <v>0</v>
      </c>
      <c r="O58" s="16">
        <f>SUMIFS('3_stopień'!$J$9:$J$752,'3_stopień'!$H$9:$H$752,D58,'3_stopień'!$P$9:$P$752,"CKZ Kłodzko")</f>
        <v>0</v>
      </c>
      <c r="P58" s="237">
        <f>SUMIFS('3_stopień'!$K$9:$K$752,'3_stopień'!$H$9:$H$752,D58,'3_stopień'!$P$9:$P$752,"CKZ Kłodzko")</f>
        <v>0</v>
      </c>
      <c r="Q58" s="16">
        <f>SUMIFS('3_stopień'!$J$9:$J$752,'3_stopień'!$H$9:$H$752,D58,'3_stopień'!$P$9:$P$752,"CKZ Legnica")</f>
        <v>0</v>
      </c>
      <c r="R58" s="237">
        <f>SUMIFS('3_stopień'!$K$9:$K$752,'3_stopień'!$H$9:$H$752,D58,'3_stopień'!$P$9:$P$752,"CKZ Legnica")</f>
        <v>0</v>
      </c>
      <c r="S58" s="16">
        <f>SUMIFS('3_stopień'!$J$9:$J$752,'3_stopień'!$H$9:$H$752,D58,'3_stopień'!$P$9:$P$752,"CKZ Oleśnica")</f>
        <v>0</v>
      </c>
      <c r="T58" s="237">
        <f>SUMIFS('3_stopień'!$K$9:$K$752,'3_stopień'!$H$9:$H$752,D58,'3_stopień'!$P$9:$P$752,"CKZ Oleśnica")</f>
        <v>0</v>
      </c>
      <c r="U58" s="16">
        <f>SUMIFS('3_stopień'!$J$9:$J$752,'3_stopień'!$H$9:$H$752,D58,'3_stopień'!$P$9:$P$752,"CKZ Świdnica")</f>
        <v>39</v>
      </c>
      <c r="V58" s="237">
        <f>SUMIFS('3_stopień'!$K$9:$K$752,'3_stopień'!$H$9:$H$752,D58,'3_stopień'!$P$9:$P$752,"CKZ Świdnica")</f>
        <v>0</v>
      </c>
      <c r="W58" s="16">
        <f>SUMIFS('3_stopień'!$J$9:$J$752,'3_stopień'!$H$9:$H$752,D58,'3_stopień'!$P$9:$P$752,"CKZ Wołów")</f>
        <v>25</v>
      </c>
      <c r="X58" s="237">
        <f>SUMIFS('3_stopień'!$K$9:$K$752,'3_stopień'!$H$9:$H$752,D58,'3_stopień'!$P$9:$P$752,"CKZ Wołów")</f>
        <v>0</v>
      </c>
      <c r="Y58" s="16">
        <f>SUMIFS('3_stopień'!$J$9:$J$752,'3_stopień'!$H$9:$H$752,D58,'3_stopień'!$P$9:$P$752,"CKZ Ziębice")</f>
        <v>0</v>
      </c>
      <c r="Z58" s="237">
        <f>SUMIFS('3_stopień'!$K$9:$K$752,'3_stopień'!$H$9:$H$752,D58,'3_stopień'!$P$9:$P$752,"CKZ Ziębice")</f>
        <v>0</v>
      </c>
      <c r="AA58" s="16">
        <f>SUMIFS('3_stopień'!$J$9:$J$752,'3_stopień'!$H$9:$H$752,D58,'3_stopień'!$P$9:$P$752,"CKZ Dobrodzień")</f>
        <v>0</v>
      </c>
      <c r="AB58" s="237">
        <f>SUMIFS('3_stopień'!$K$9:$K$752,'3_stopień'!$H$9:$H$752,D58,'3_stopień'!$P$9:$P$752,"CKZ Dobrodzień")</f>
        <v>0</v>
      </c>
      <c r="AC58" s="16">
        <f>SUMIFS('3_stopień'!$J$9:$J$752,'3_stopień'!$H$9:$H$752,D58,'3_stopień'!$P$9:$P$752,"CKZ Głubczyce")</f>
        <v>0</v>
      </c>
      <c r="AD58" s="237">
        <f>SUMIFS('3_stopień'!$K$9:$K$752,'3_stopień'!$H$9:$H$752,D58,'3_stopień'!$P$9:$P$752,"CKZ Głubczyce")</f>
        <v>0</v>
      </c>
      <c r="AE58" s="16">
        <f>SUMIFS('3_stopień'!$J$9:$J$752,'3_stopień'!$H$9:$H$752,D58,'3_stopień'!$P$9:$P$752,"CKZ Kędzierzyn Koźle")</f>
        <v>0</v>
      </c>
      <c r="AF58" s="237">
        <f>SUMIFS('3_stopień'!$K$9:$K$752,'3_stopień'!$H$9:$H$752,D58,'3_stopień'!$P$9:$P$752,"CKZ Kędzierzyn Koźle")</f>
        <v>0</v>
      </c>
      <c r="AG58" s="16">
        <f>SUMIFS('3_stopień'!$J$9:$J$752,'3_stopień'!$H$9:$H$752,D58,'3_stopień'!$P$9:$P$752,"ZSET Rakowice")</f>
        <v>0</v>
      </c>
      <c r="AH58" s="237">
        <f>SUMIFS('3_stopień'!$K$9:$K$752,'3_stopień'!$H$9:$H$752,D58,'3_stopień'!$P$9:$P$752,"ZSET Rakowice")</f>
        <v>0</v>
      </c>
      <c r="AI58" s="16">
        <f>SUMIFS('3_stopień'!$J$9:$J$752,'3_stopień'!$H$9:$H$752,D58,'3_stopień'!$P$9:$P$752,"CKZ Krotoszyn")</f>
        <v>17</v>
      </c>
      <c r="AJ58" s="237">
        <f>SUMIFS('3_stopień'!$K$9:$K$752,'3_stopień'!$H$9:$H$752,D58,'3_stopień'!$P$9:$P$752,"CKZ Krotoszyn")</f>
        <v>0</v>
      </c>
      <c r="AK58" s="16">
        <f>SUMIFS('3_stopień'!$J$9:$J$752,'3_stopień'!$H$9:$H$752,D58,'3_stopień'!$P$9:$P$752,"CKZ Olkusz")</f>
        <v>0</v>
      </c>
      <c r="AL58" s="237">
        <f>SUMIFS('3_stopień'!$K$9:$K$752,'3_stopień'!$H$9:$H$752,D58,'3_stopień'!$P$9:$P$752,"CKZ Olkusz")</f>
        <v>0</v>
      </c>
      <c r="AM58" s="16">
        <f>SUMIFS('3_stopień'!$J$9:$J$752,'3_stopień'!$H$9:$H$752,D58,'3_stopień'!$P$9:$P$752,"CKZ Wschowa")</f>
        <v>2</v>
      </c>
      <c r="AN58" s="225">
        <f>SUMIFS('3_stopień'!$K$9:$K$752,'3_stopień'!$H$9:$H$752,D58,'3_stopień'!$P$9:$P$752,"CKZ Wschowa")</f>
        <v>0</v>
      </c>
      <c r="AO58" s="16">
        <f>SUMIFS('3_stopień'!$J$9:$J$752,'3_stopień'!$H$9:$H$752,D58,'3_stopień'!$P$9:$P$752,"CKZ Zielona Góra")</f>
        <v>0</v>
      </c>
      <c r="AP58" s="206">
        <f>SUMIFS('3_stopień'!$K$9:$K$752,'3_stopień'!$H$9:$H$752,D58,'3_stopień'!$P$9:$P$752,"CKZ Zielona Góra")</f>
        <v>0</v>
      </c>
      <c r="AQ58" s="16">
        <f>SUMIFS('3_stopień'!$J$9:$J$752,'3_stopień'!$H$9:$H$752,D58,'3_stopień'!$P$9:$P$752,"Rzemieślnicza Wałbrzych")</f>
        <v>0</v>
      </c>
      <c r="AR58" s="237">
        <f>SUMIFS('3_stopień'!$K$9:$K$752,'3_stopień'!$H$9:$H$752,D58,'3_stopień'!$P$9:$P$752,"Rzemieślnicza Wałbrzych")</f>
        <v>0</v>
      </c>
      <c r="AS58" s="16">
        <f>SUMIFS('3_stopień'!$J$9:$J$752,'3_stopień'!$H$9:$H$752,D58,'3_stopień'!$P$9:$P$752,"CKZ Mosina")</f>
        <v>0</v>
      </c>
      <c r="AT58" s="237">
        <f>SUMIFS('3_stopień'!$K$9:$K$752,'3_stopień'!$H$9:$H$752,D58,'3_stopień'!$P$9:$P$752,"CKZ Mosina")</f>
        <v>0</v>
      </c>
      <c r="AU58" s="16">
        <f>SUMIFS('3_stopień'!$J$9:$J$752,'3_stopień'!$H$9:$H$752,D58,'3_stopień'!$P$9:$P$752,"Akademia Rzemiosła")</f>
        <v>0</v>
      </c>
      <c r="AV58" s="237">
        <f>SUMIFS('3_stopień'!$K$9:$K$752,'3_stopień'!$H$9:$H$752,D58,'3_stopień'!$P$9:$P$752,"Akademia Rzemiosła")</f>
        <v>0</v>
      </c>
      <c r="AW58" s="16">
        <f>SUMIFS('3_stopień'!$J$9:$J$752,'3_stopień'!$H$9:$H$752,D58,'3_stopień'!$P$9:$P$752,"CKZ Opole")</f>
        <v>0</v>
      </c>
      <c r="AX58" s="237">
        <f>SUMIFS('3_stopień'!$K$9:$K$752,'3_stopień'!$H$9:$H$752,D58,'3_stopień'!$P$9:$P$752,"CKZ Opole")</f>
        <v>0</v>
      </c>
      <c r="AY58" s="16">
        <f>SUMIFS('3_stopień'!$J$9:$J$752,'3_stopień'!$H$9:$H$752,D58,'3_stopień'!$P$9:$P$752,"CKZ Wrocław")</f>
        <v>0</v>
      </c>
      <c r="AZ58" s="237">
        <f>SUMIFS('3_stopień'!$K$9:$K$752,'3_stopień'!$H$9:$H$752,D58,'3_stopień'!$P$9:$P$752,"CKZ Wrocław")</f>
        <v>0</v>
      </c>
      <c r="BA58" s="16">
        <f>SUMIFS('3_stopień'!$J$9:$J$752,'3_stopień'!$H$9:$H$752,D58,'3_stopień'!$P$9:$P$752,"Brzeg Dolny")</f>
        <v>0</v>
      </c>
      <c r="BB58" s="237">
        <f>SUMIFS('3_stopień'!$K$9:$K$752,'3_stopień'!$H$9:$H$752,D58,'3_stopień'!$P$9:$P$752,"Brzeg Dolny")</f>
        <v>0</v>
      </c>
      <c r="BC58" s="16">
        <f>SUMIFS('3_stopień'!$J$9:$J$752,'3_stopień'!$H$9:$H$752,D58,'3_stopień'!$P$9:$P$752,"CKZ Dębica")</f>
        <v>0</v>
      </c>
      <c r="BD58" s="237">
        <f>SUMIFS('3_stopień'!$K$9:$K$752,'3_stopień'!$H$9:$H$752,D58,'3_stopień'!$P$9:$P$752,"CKZ Dębica")</f>
        <v>0</v>
      </c>
      <c r="BE58" s="16">
        <f>SUMIFS('3_stopień'!$J$9:$J$752,'3_stopień'!$H$9:$H$752,D58,'3_stopień'!$P$9:$P$752,"CKZ Gliwice")</f>
        <v>0</v>
      </c>
      <c r="BF58" s="237">
        <f>SUMIFS('3_stopień'!$K$9:$K$752,'3_stopień'!$H$9:$H$752,D58,'3_stopień'!$P$9:$P$752,"CKZ Gliwice")</f>
        <v>0</v>
      </c>
      <c r="BG58" s="16">
        <f>SUMIFS('3_stopień'!$J$9:$J$752,'3_stopień'!$H$9:$H$752,D58,'3_stopień'!$P$9:$P$752,"CKZ Gniezno")</f>
        <v>0</v>
      </c>
      <c r="BH58" s="237">
        <f>SUMIFS('3_stopień'!$K$9:$K$752,'3_stopień'!$H$9:$H$752,D58,'3_stopień'!$P$9:$P$752,"CKZ Gniezno")</f>
        <v>0</v>
      </c>
      <c r="BI58" s="157">
        <f>SUMIFS('3_stopień'!$J$9:$J$752,'3_stopień'!$H$9:$H$752,D58,'3_stopień'!$P$9:$P$752,"konsultacje szkoła")</f>
        <v>0</v>
      </c>
      <c r="BJ58" s="361">
        <f t="shared" si="2"/>
        <v>83</v>
      </c>
      <c r="BK58" s="216">
        <f t="shared" si="3"/>
        <v>0</v>
      </c>
    </row>
    <row r="59" spans="2:63" hidden="1">
      <c r="B59" s="17" t="s">
        <v>519</v>
      </c>
      <c r="C59" s="18">
        <v>731103</v>
      </c>
      <c r="D59" s="18" t="s">
        <v>1017</v>
      </c>
      <c r="E59" s="17" t="s">
        <v>675</v>
      </c>
      <c r="F59" s="157">
        <f>SUMIF('3_stopień'!H$9:H$752,"MEP.01.",'3_stopień'!J$9:J$752)</f>
        <v>0</v>
      </c>
      <c r="G59" s="16">
        <f>SUMIFS('3_stopień'!$J$9:$J$752,'3_stopień'!$H$9:$H$752,D59,'3_stopień'!$P$9:$P$752,"CKZ Bielawa")</f>
        <v>0</v>
      </c>
      <c r="H59" s="16">
        <f>SUMIFS('3_stopień'!$K$9:$K$752,'3_stopień'!$H$9:$H$752,E59,'3_stopień'!$P$9:$P$752,"CKZ Bielawa")</f>
        <v>0</v>
      </c>
      <c r="I59" s="16">
        <f>SUMIFS('3_stopień'!$J$9:$J$752,'3_stopień'!$H$9:$H$752,D59,'3_stopień'!$P$9:$P$752,"GCKZ Głogów")</f>
        <v>0</v>
      </c>
      <c r="J59" s="237">
        <f>SUMIFS('3_stopień'!$K$9:$K$752,'3_stopień'!$H$9:$H$752,D59,'3_stopień'!$P$9:$P$752,"GCKZ Głogów")</f>
        <v>0</v>
      </c>
      <c r="K59" s="16">
        <f>SUMIFS('3_stopień'!$J$9:$J$752,'3_stopień'!$H$9:$H$752,D59,'3_stopień'!$P$9:$P$752,"TOYOTA")</f>
        <v>0</v>
      </c>
      <c r="L59" s="237">
        <f>SUMIFS('3_stopień'!$K$9:$K$752,'3_stopień'!$H$9:$H$752,D59,'3_stopień'!$P$9:$P$752,"TOYOTA")</f>
        <v>0</v>
      </c>
      <c r="M59" s="16">
        <f>SUMIFS('3_stopień'!$J$9:$J$752,'3_stopień'!$H$9:$H$752,D59,'3_stopień'!$P$9:$P$752,"JCKZ Jelenia Góra")</f>
        <v>0</v>
      </c>
      <c r="N59" s="237">
        <f>SUMIFS('3_stopień'!$K$9:$K$752,'3_stopień'!$H$9:$H$752,D59,'3_stopień'!$P$9:$P$752,"JCKZ Jelenia Góra")</f>
        <v>0</v>
      </c>
      <c r="O59" s="16">
        <f>SUMIFS('3_stopień'!$J$9:$J$752,'3_stopień'!$H$9:$H$752,D59,'3_stopień'!$P$9:$P$752,"CKZ Kłodzko")</f>
        <v>0</v>
      </c>
      <c r="P59" s="237">
        <f>SUMIFS('3_stopień'!$K$9:$K$752,'3_stopień'!$H$9:$H$752,D59,'3_stopień'!$P$9:$P$752,"CKZ Kłodzko")</f>
        <v>0</v>
      </c>
      <c r="Q59" s="16">
        <f>SUMIFS('3_stopień'!$J$9:$J$752,'3_stopień'!$H$9:$H$752,D59,'3_stopień'!$P$9:$P$752,"CKZ Legnica")</f>
        <v>0</v>
      </c>
      <c r="R59" s="237">
        <f>SUMIFS('3_stopień'!$K$9:$K$752,'3_stopień'!$H$9:$H$752,D59,'3_stopień'!$P$9:$P$752,"CKZ Legnica")</f>
        <v>0</v>
      </c>
      <c r="S59" s="16">
        <f>SUMIFS('3_stopień'!$J$9:$J$752,'3_stopień'!$H$9:$H$752,D59,'3_stopień'!$P$9:$P$752,"CKZ Oleśnica")</f>
        <v>0</v>
      </c>
      <c r="T59" s="237">
        <f>SUMIFS('3_stopień'!$K$9:$K$752,'3_stopień'!$H$9:$H$752,D59,'3_stopień'!$P$9:$P$752,"CKZ Oleśnica")</f>
        <v>0</v>
      </c>
      <c r="U59" s="16">
        <f>SUMIFS('3_stopień'!$J$9:$J$752,'3_stopień'!$H$9:$H$752,D59,'3_stopień'!$P$9:$P$752,"CKZ Świdnica")</f>
        <v>0</v>
      </c>
      <c r="V59" s="237">
        <f>SUMIFS('3_stopień'!$K$9:$K$752,'3_stopień'!$H$9:$H$752,D59,'3_stopień'!$P$9:$P$752,"CKZ Świdnica")</f>
        <v>0</v>
      </c>
      <c r="W59" s="16">
        <f>SUMIFS('3_stopień'!$J$9:$J$752,'3_stopień'!$H$9:$H$752,D59,'3_stopień'!$P$9:$P$752,"CKZ Wołów")</f>
        <v>0</v>
      </c>
      <c r="X59" s="237">
        <f>SUMIFS('3_stopień'!$K$9:$K$752,'3_stopień'!$H$9:$H$752,D59,'3_stopień'!$P$9:$P$752,"CKZ Wołów")</f>
        <v>0</v>
      </c>
      <c r="Y59" s="16">
        <f>SUMIFS('3_stopień'!$J$9:$J$752,'3_stopień'!$H$9:$H$752,D59,'3_stopień'!$P$9:$P$752,"CKZ Ziębice")</f>
        <v>0</v>
      </c>
      <c r="Z59" s="237">
        <f>SUMIFS('3_stopień'!$K$9:$K$752,'3_stopień'!$H$9:$H$752,D59,'3_stopień'!$P$9:$P$752,"CKZ Ziębice")</f>
        <v>0</v>
      </c>
      <c r="AA59" s="16">
        <f>SUMIFS('3_stopień'!$J$9:$J$752,'3_stopień'!$H$9:$H$752,D59,'3_stopień'!$P$9:$P$752,"CKZ Dobrodzień")</f>
        <v>0</v>
      </c>
      <c r="AB59" s="237">
        <f>SUMIFS('3_stopień'!$K$9:$K$752,'3_stopień'!$H$9:$H$752,D59,'3_stopień'!$P$9:$P$752,"CKZ Dobrodzień")</f>
        <v>0</v>
      </c>
      <c r="AC59" s="16">
        <f>SUMIFS('3_stopień'!$J$9:$J$752,'3_stopień'!$H$9:$H$752,D59,'3_stopień'!$P$9:$P$752,"CKZ Głubczyce")</f>
        <v>0</v>
      </c>
      <c r="AD59" s="237">
        <f>SUMIFS('3_stopień'!$K$9:$K$752,'3_stopień'!$H$9:$H$752,D59,'3_stopień'!$P$9:$P$752,"CKZ Głubczyce")</f>
        <v>0</v>
      </c>
      <c r="AE59" s="16">
        <f>SUMIFS('3_stopień'!$J$9:$J$752,'3_stopień'!$H$9:$H$752,D59,'3_stopień'!$P$9:$P$752,"CKZ Kędzierzyn Koźle")</f>
        <v>0</v>
      </c>
      <c r="AF59" s="237">
        <f>SUMIFS('3_stopień'!$K$9:$K$752,'3_stopień'!$H$9:$H$752,D59,'3_stopień'!$P$9:$P$752,"CKZ Kędzierzyn Koźle")</f>
        <v>0</v>
      </c>
      <c r="AG59" s="16">
        <f>SUMIFS('3_stopień'!$J$9:$J$752,'3_stopień'!$H$9:$H$752,D59,'3_stopień'!$P$9:$P$752,"ZSET Rakowice")</f>
        <v>0</v>
      </c>
      <c r="AH59" s="237">
        <f>SUMIFS('3_stopień'!$K$9:$K$752,'3_stopień'!$H$9:$H$752,D59,'3_stopień'!$P$9:$P$752,"ZSET Rakowice")</f>
        <v>0</v>
      </c>
      <c r="AI59" s="16">
        <f>SUMIFS('3_stopień'!$J$9:$J$752,'3_stopień'!$H$9:$H$752,D59,'3_stopień'!$P$9:$P$752,"CKZ Krotoszyn")</f>
        <v>0</v>
      </c>
      <c r="AJ59" s="237">
        <f>SUMIFS('3_stopień'!$K$9:$K$752,'3_stopień'!$H$9:$H$752,D59,'3_stopień'!$P$9:$P$752,"CKZ Krotoszyn")</f>
        <v>0</v>
      </c>
      <c r="AK59" s="16">
        <f>SUMIFS('3_stopień'!$J$9:$J$752,'3_stopień'!$H$9:$H$752,D59,'3_stopień'!$P$9:$P$752,"CKZ Olkusz")</f>
        <v>0</v>
      </c>
      <c r="AL59" s="237">
        <f>SUMIFS('3_stopień'!$K$9:$K$752,'3_stopień'!$H$9:$H$752,D59,'3_stopień'!$P$9:$P$752,"CKZ Olkusz")</f>
        <v>0</v>
      </c>
      <c r="AM59" s="16">
        <f>SUMIFS('3_stopień'!$J$9:$J$752,'3_stopień'!$H$9:$H$752,D59,'3_stopień'!$P$9:$P$752,"CKZ Wschowa")</f>
        <v>0</v>
      </c>
      <c r="AN59" s="225">
        <f>SUMIFS('3_stopień'!$K$9:$K$752,'3_stopień'!$H$9:$H$752,D59,'3_stopień'!$P$9:$P$752,"CKZ Wschowa")</f>
        <v>0</v>
      </c>
      <c r="AO59" s="16">
        <f>SUMIFS('3_stopień'!$J$9:$J$752,'3_stopień'!$H$9:$H$752,D59,'3_stopień'!$P$9:$P$752,"CKZ Zielona Góra")</f>
        <v>0</v>
      </c>
      <c r="AP59" s="206">
        <f>SUMIFS('3_stopień'!$K$9:$K$752,'3_stopień'!$H$9:$H$752,D59,'3_stopień'!$P$9:$P$752,"CKZ Zielona Góra")</f>
        <v>0</v>
      </c>
      <c r="AQ59" s="16">
        <f>SUMIFS('3_stopień'!$J$9:$J$752,'3_stopień'!$H$9:$H$752,D59,'3_stopień'!$P$9:$P$752,"Rzemieślnicza Wałbrzych")</f>
        <v>0</v>
      </c>
      <c r="AR59" s="237">
        <f>SUMIFS('3_stopień'!$K$9:$K$752,'3_stopień'!$H$9:$H$752,D59,'3_stopień'!$P$9:$P$752,"Rzemieślnicza Wałbrzych")</f>
        <v>0</v>
      </c>
      <c r="AS59" s="16">
        <f>SUMIFS('3_stopień'!$J$9:$J$752,'3_stopień'!$H$9:$H$752,D59,'3_stopień'!$P$9:$P$752,"CKZ Mosina")</f>
        <v>0</v>
      </c>
      <c r="AT59" s="237">
        <f>SUMIFS('3_stopień'!$K$9:$K$752,'3_stopień'!$H$9:$H$752,D59,'3_stopień'!$P$9:$P$752,"CKZ Mosina")</f>
        <v>0</v>
      </c>
      <c r="AU59" s="16">
        <f>SUMIFS('3_stopień'!$J$9:$J$752,'3_stopień'!$H$9:$H$752,D59,'3_stopień'!$P$9:$P$752,"Collegium Witelona")</f>
        <v>0</v>
      </c>
      <c r="AV59" s="237">
        <f>SUMIFS('3_stopień'!$K$9:$K$752,'3_stopień'!$H$9:$H$752,D59,'3_stopień'!$P$9:$P$752,"Collegium Witelona")</f>
        <v>0</v>
      </c>
      <c r="AW59" s="16">
        <f>SUMIFS('3_stopień'!$J$9:$J$752,'3_stopień'!$H$9:$H$752,D59,'3_stopień'!$P$9:$P$752,"CKZ Opole")</f>
        <v>0</v>
      </c>
      <c r="AX59" s="237">
        <f>SUMIFS('3_stopień'!$K$9:$K$752,'3_stopień'!$H$9:$H$752,D59,'3_stopień'!$P$9:$P$752,"CKZ Opole")</f>
        <v>0</v>
      </c>
      <c r="AY59" s="16">
        <f>SUMIFS('3_stopień'!$J$9:$J$752,'3_stopień'!$H$9:$H$752,D59,'3_stopień'!$P$9:$P$752,"CKZ Wrocław")</f>
        <v>0</v>
      </c>
      <c r="AZ59" s="237">
        <f>SUMIFS('3_stopień'!$K$9:$K$752,'3_stopień'!$H$9:$H$752,D59,'3_stopień'!$P$9:$P$752,"CKZ Wrocław")</f>
        <v>0</v>
      </c>
      <c r="BA59" s="16">
        <f>SUMIFS('3_stopień'!$J$9:$J$752,'3_stopień'!$H$9:$H$752,D59,'3_stopień'!$P$9:$P$752,"Brzeg Dolny")</f>
        <v>0</v>
      </c>
      <c r="BB59" s="237">
        <f>SUMIFS('3_stopień'!$K$9:$K$752,'3_stopień'!$H$9:$H$752,D59,'3_stopień'!$P$9:$P$752,"Brzeg Dolny")</f>
        <v>0</v>
      </c>
      <c r="BC59" s="16">
        <f>SUMIFS('3_stopień'!$J$9:$J$752,'3_stopień'!$H$9:$H$752,D59,'3_stopień'!$P$9:$P$752,"CKZ Dębica")</f>
        <v>0</v>
      </c>
      <c r="BD59" s="237">
        <f>SUMIFS('3_stopień'!$K$9:$K$752,'3_stopień'!$H$9:$H$752,D59,'3_stopień'!$P$9:$P$752,"CKZ Dębica")</f>
        <v>0</v>
      </c>
      <c r="BE59" s="16">
        <f>SUMIFS('3_stopień'!$J$9:$J$752,'3_stopień'!$H$9:$H$752,D59,'3_stopień'!$P$9:$P$752,"CKZ Gliwice")</f>
        <v>0</v>
      </c>
      <c r="BF59" s="237">
        <f>SUMIFS('3_stopień'!$K$9:$K$752,'3_stopień'!$H$9:$H$752,D59,'3_stopień'!$P$9:$P$752,"CKZ Gliwice")</f>
        <v>0</v>
      </c>
      <c r="BG59" s="16">
        <f>SUMIFS('3_stopień'!$J$9:$J$752,'3_stopień'!$H$9:$H$752,D59,'3_stopień'!$P$9:$P$752,"CKZ Gniezno")</f>
        <v>0</v>
      </c>
      <c r="BH59" s="237">
        <f>SUMIFS('3_stopień'!$K$9:$K$752,'3_stopień'!$H$9:$H$752,D59,'3_stopień'!$P$9:$P$752,"CKZ Gniezno")</f>
        <v>0</v>
      </c>
      <c r="BI59" s="157">
        <f>SUMIFS('3_stopień'!$J$9:$J$752,'3_stopień'!$H$9:$H$752,D59,'3_stopień'!$P$9:$P$752,"konsultacje szkoła")</f>
        <v>0</v>
      </c>
      <c r="BJ59" s="361">
        <f t="shared" si="2"/>
        <v>0</v>
      </c>
      <c r="BK59" s="216">
        <f t="shared" si="3"/>
        <v>0</v>
      </c>
    </row>
    <row r="60" spans="2:63" hidden="1">
      <c r="B60" s="17" t="s">
        <v>520</v>
      </c>
      <c r="C60" s="18">
        <v>731104</v>
      </c>
      <c r="D60" s="18" t="s">
        <v>674</v>
      </c>
      <c r="E60" s="17" t="s">
        <v>673</v>
      </c>
      <c r="F60" s="157">
        <f>SUMIF('3_stopień'!H$9:H$752,"MEP.02.",'3_stopień'!J$9:J$752)</f>
        <v>0</v>
      </c>
      <c r="G60" s="16">
        <f>SUMIFS('3_stopień'!$J$9:$J$752,'3_stopień'!$H$9:$H$752,D60,'3_stopień'!$P$9:$P$752,"CKZ Bielawa")</f>
        <v>0</v>
      </c>
      <c r="H60" s="16">
        <f>SUMIFS('3_stopień'!$K$9:$K$752,'3_stopień'!$H$9:$H$752,E60,'3_stopień'!$P$9:$P$752,"CKZ Bielawa")</f>
        <v>0</v>
      </c>
      <c r="I60" s="16">
        <f>SUMIFS('3_stopień'!$J$9:$J$752,'3_stopień'!$H$9:$H$752,D60,'3_stopień'!$P$9:$P$752,"GCKZ Głogów")</f>
        <v>0</v>
      </c>
      <c r="J60" s="237">
        <f>SUMIFS('3_stopień'!$K$9:$K$752,'3_stopień'!$H$9:$H$752,D60,'3_stopień'!$P$9:$P$752,"GCKZ Głogów")</f>
        <v>0</v>
      </c>
      <c r="K60" s="16">
        <f>SUMIFS('3_stopień'!$J$9:$J$752,'3_stopień'!$H$9:$H$752,D60,'3_stopień'!$P$9:$P$752,"TOYOTA")</f>
        <v>0</v>
      </c>
      <c r="L60" s="237">
        <f>SUMIFS('3_stopień'!$K$9:$K$752,'3_stopień'!$H$9:$H$752,D60,'3_stopień'!$P$9:$P$752,"TOYOTA")</f>
        <v>0</v>
      </c>
      <c r="M60" s="16">
        <f>SUMIFS('3_stopień'!$J$9:$J$752,'3_stopień'!$H$9:$H$752,D60,'3_stopień'!$P$9:$P$752,"JCKZ Jelenia Góra")</f>
        <v>0</v>
      </c>
      <c r="N60" s="237">
        <f>SUMIFS('3_stopień'!$K$9:$K$752,'3_stopień'!$H$9:$H$752,D60,'3_stopień'!$P$9:$P$752,"JCKZ Jelenia Góra")</f>
        <v>0</v>
      </c>
      <c r="O60" s="16">
        <f>SUMIFS('3_stopień'!$J$9:$J$752,'3_stopień'!$H$9:$H$752,D60,'3_stopień'!$P$9:$P$752,"CKZ Kłodzko")</f>
        <v>0</v>
      </c>
      <c r="P60" s="237">
        <f>SUMIFS('3_stopień'!$K$9:$K$752,'3_stopień'!$H$9:$H$752,D60,'3_stopień'!$P$9:$P$752,"CKZ Kłodzko")</f>
        <v>0</v>
      </c>
      <c r="Q60" s="16">
        <f>SUMIFS('3_stopień'!$J$9:$J$752,'3_stopień'!$H$9:$H$752,D60,'3_stopień'!$P$9:$P$752,"CKZ Legnica")</f>
        <v>0</v>
      </c>
      <c r="R60" s="237">
        <f>SUMIFS('3_stopień'!$K$9:$K$752,'3_stopień'!$H$9:$H$752,D60,'3_stopień'!$P$9:$P$752,"CKZ Legnica")</f>
        <v>0</v>
      </c>
      <c r="S60" s="16">
        <f>SUMIFS('3_stopień'!$J$9:$J$752,'3_stopień'!$H$9:$H$752,D60,'3_stopień'!$P$9:$P$752,"CKZ Oleśnica")</f>
        <v>0</v>
      </c>
      <c r="T60" s="237">
        <f>SUMIFS('3_stopień'!$K$9:$K$752,'3_stopień'!$H$9:$H$752,D60,'3_stopień'!$P$9:$P$752,"CKZ Oleśnica")</f>
        <v>0</v>
      </c>
      <c r="U60" s="16">
        <f>SUMIFS('3_stopień'!$J$9:$J$752,'3_stopień'!$H$9:$H$752,D60,'3_stopień'!$P$9:$P$752,"CKZ Świdnica")</f>
        <v>0</v>
      </c>
      <c r="V60" s="237">
        <f>SUMIFS('3_stopień'!$K$9:$K$752,'3_stopień'!$H$9:$H$752,D60,'3_stopień'!$P$9:$P$752,"CKZ Świdnica")</f>
        <v>0</v>
      </c>
      <c r="W60" s="16">
        <f>SUMIFS('3_stopień'!$J$9:$J$752,'3_stopień'!$H$9:$H$752,D60,'3_stopień'!$P$9:$P$752,"CKZ Wołów")</f>
        <v>0</v>
      </c>
      <c r="X60" s="237">
        <f>SUMIFS('3_stopień'!$K$9:$K$752,'3_stopień'!$H$9:$H$752,D60,'3_stopień'!$P$9:$P$752,"CKZ Wołów")</f>
        <v>0</v>
      </c>
      <c r="Y60" s="16">
        <f>SUMIFS('3_stopień'!$J$9:$J$752,'3_stopień'!$H$9:$H$752,D60,'3_stopień'!$P$9:$P$752,"CKZ Ziębice")</f>
        <v>0</v>
      </c>
      <c r="Z60" s="237">
        <f>SUMIFS('3_stopień'!$K$9:$K$752,'3_stopień'!$H$9:$H$752,D60,'3_stopień'!$P$9:$P$752,"CKZ Ziębice")</f>
        <v>0</v>
      </c>
      <c r="AA60" s="16">
        <f>SUMIFS('3_stopień'!$J$9:$J$752,'3_stopień'!$H$9:$H$752,D60,'3_stopień'!$P$9:$P$752,"CKZ Dobrodzień")</f>
        <v>0</v>
      </c>
      <c r="AB60" s="237">
        <f>SUMIFS('3_stopień'!$K$9:$K$752,'3_stopień'!$H$9:$H$752,D60,'3_stopień'!$P$9:$P$752,"CKZ Dobrodzień")</f>
        <v>0</v>
      </c>
      <c r="AC60" s="16">
        <f>SUMIFS('3_stopień'!$J$9:$J$752,'3_stopień'!$H$9:$H$752,D60,'3_stopień'!$P$9:$P$752,"CKZ Głubczyce")</f>
        <v>0</v>
      </c>
      <c r="AD60" s="237">
        <f>SUMIFS('3_stopień'!$K$9:$K$752,'3_stopień'!$H$9:$H$752,D60,'3_stopień'!$P$9:$P$752,"CKZ Głubczyce")</f>
        <v>0</v>
      </c>
      <c r="AE60" s="16">
        <f>SUMIFS('3_stopień'!$J$9:$J$752,'3_stopień'!$H$9:$H$752,D60,'3_stopień'!$P$9:$P$752,"CKZ Kędzierzyn Koźle")</f>
        <v>0</v>
      </c>
      <c r="AF60" s="237">
        <f>SUMIFS('3_stopień'!$K$9:$K$752,'3_stopień'!$H$9:$H$752,D60,'3_stopień'!$P$9:$P$752,"CKZ Kędzierzyn Koźle")</f>
        <v>0</v>
      </c>
      <c r="AG60" s="16">
        <f>SUMIFS('3_stopień'!$J$9:$J$752,'3_stopień'!$H$9:$H$752,D60,'3_stopień'!$P$9:$P$752,"ZSET Rakowice")</f>
        <v>0</v>
      </c>
      <c r="AH60" s="237">
        <f>SUMIFS('3_stopień'!$K$9:$K$752,'3_stopień'!$H$9:$H$752,D60,'3_stopień'!$P$9:$P$752,"ZSET Rakowice")</f>
        <v>0</v>
      </c>
      <c r="AI60" s="16">
        <f>SUMIFS('3_stopień'!$J$9:$J$752,'3_stopień'!$H$9:$H$752,D60,'3_stopień'!$P$9:$P$752,"CKZ Krotoszyn")</f>
        <v>0</v>
      </c>
      <c r="AJ60" s="237">
        <f>SUMIFS('3_stopień'!$K$9:$K$752,'3_stopień'!$H$9:$H$752,D60,'3_stopień'!$P$9:$P$752,"CKZ Krotoszyn")</f>
        <v>0</v>
      </c>
      <c r="AK60" s="16">
        <f>SUMIFS('3_stopień'!$J$9:$J$752,'3_stopień'!$H$9:$H$752,D60,'3_stopień'!$P$9:$P$752,"CKZ Olkusz")</f>
        <v>0</v>
      </c>
      <c r="AL60" s="237">
        <f>SUMIFS('3_stopień'!$K$9:$K$752,'3_stopień'!$H$9:$H$752,D60,'3_stopień'!$P$9:$P$752,"CKZ Olkusz")</f>
        <v>0</v>
      </c>
      <c r="AM60" s="16">
        <f>SUMIFS('3_stopień'!$J$9:$J$752,'3_stopień'!$H$9:$H$752,D60,'3_stopień'!$P$9:$P$752,"CKZ Wschowa")</f>
        <v>0</v>
      </c>
      <c r="AN60" s="225">
        <f>SUMIFS('3_stopień'!$K$9:$K$752,'3_stopień'!$H$9:$H$752,D60,'3_stopień'!$P$9:$P$752,"CKZ Wschowa")</f>
        <v>0</v>
      </c>
      <c r="AO60" s="16">
        <f>SUMIFS('3_stopień'!$J$9:$J$752,'3_stopień'!$H$9:$H$752,D60,'3_stopień'!$P$9:$P$752,"CKZ Zielona Góra")</f>
        <v>0</v>
      </c>
      <c r="AP60" s="206">
        <f>SUMIFS('3_stopień'!$K$9:$K$752,'3_stopień'!$H$9:$H$752,D60,'3_stopień'!$P$9:$P$752,"CKZ Zielona Góra")</f>
        <v>0</v>
      </c>
      <c r="AQ60" s="16">
        <f>SUMIFS('3_stopień'!$J$9:$J$752,'3_stopień'!$H$9:$H$752,D60,'3_stopień'!$P$9:$P$752,"Rzemieślnicza Wałbrzych")</f>
        <v>0</v>
      </c>
      <c r="AR60" s="237">
        <f>SUMIFS('3_stopień'!$K$9:$K$752,'3_stopień'!$H$9:$H$752,D60,'3_stopień'!$P$9:$P$752,"Rzemieślnicza Wałbrzych")</f>
        <v>0</v>
      </c>
      <c r="AS60" s="16">
        <f>SUMIFS('3_stopień'!$J$9:$J$752,'3_stopień'!$H$9:$H$752,D60,'3_stopień'!$P$9:$P$752,"CKZ Mosina")</f>
        <v>0</v>
      </c>
      <c r="AT60" s="237">
        <f>SUMIFS('3_stopień'!$K$9:$K$752,'3_stopień'!$H$9:$H$752,D60,'3_stopień'!$P$9:$P$752,"CKZ Mosina")</f>
        <v>0</v>
      </c>
      <c r="AU60" s="16">
        <f>SUMIFS('3_stopień'!$J$9:$J$752,'3_stopień'!$H$9:$H$752,D60,'3_stopień'!$P$9:$P$752,"Collegium Witelona")</f>
        <v>0</v>
      </c>
      <c r="AV60" s="237">
        <f>SUMIFS('3_stopień'!$K$9:$K$752,'3_stopień'!$H$9:$H$752,D60,'3_stopień'!$P$9:$P$752,"Collegium Witelona")</f>
        <v>0</v>
      </c>
      <c r="AW60" s="16">
        <f>SUMIFS('3_stopień'!$J$9:$J$752,'3_stopień'!$H$9:$H$752,D60,'3_stopień'!$P$9:$P$752,"CKZ Opole")</f>
        <v>0</v>
      </c>
      <c r="AX60" s="237">
        <f>SUMIFS('3_stopień'!$K$9:$K$752,'3_stopień'!$H$9:$H$752,D60,'3_stopień'!$P$9:$P$752,"CKZ Opole")</f>
        <v>0</v>
      </c>
      <c r="AY60" s="16">
        <f>SUMIFS('3_stopień'!$J$9:$J$752,'3_stopień'!$H$9:$H$752,D60,'3_stopień'!$P$9:$P$752,"CKZ Wrocław")</f>
        <v>0</v>
      </c>
      <c r="AZ60" s="237">
        <f>SUMIFS('3_stopień'!$K$9:$K$752,'3_stopień'!$H$9:$H$752,D60,'3_stopień'!$P$9:$P$752,"CKZ Wrocław")</f>
        <v>0</v>
      </c>
      <c r="BA60" s="16">
        <f>SUMIFS('3_stopień'!$J$9:$J$752,'3_stopień'!$H$9:$H$752,D60,'3_stopień'!$P$9:$P$752,"Brzeg Dolny")</f>
        <v>0</v>
      </c>
      <c r="BB60" s="237">
        <f>SUMIFS('3_stopień'!$K$9:$K$752,'3_stopień'!$H$9:$H$752,D60,'3_stopień'!$P$9:$P$752,"Brzeg Dolny")</f>
        <v>0</v>
      </c>
      <c r="BC60" s="16">
        <f>SUMIFS('3_stopień'!$J$9:$J$752,'3_stopień'!$H$9:$H$752,D60,'3_stopień'!$P$9:$P$752,"CKZ Dębica")</f>
        <v>0</v>
      </c>
      <c r="BD60" s="237">
        <f>SUMIFS('3_stopień'!$K$9:$K$752,'3_stopień'!$H$9:$H$752,D60,'3_stopień'!$P$9:$P$752,"CKZ Dębica")</f>
        <v>0</v>
      </c>
      <c r="BE60" s="16">
        <f>SUMIFS('3_stopień'!$J$9:$J$752,'3_stopień'!$H$9:$H$752,D60,'3_stopień'!$P$9:$P$752,"CKZ Gliwice")</f>
        <v>0</v>
      </c>
      <c r="BF60" s="237">
        <f>SUMIFS('3_stopień'!$K$9:$K$752,'3_stopień'!$H$9:$H$752,D60,'3_stopień'!$P$9:$P$752,"CKZ Gliwice")</f>
        <v>0</v>
      </c>
      <c r="BG60" s="16">
        <f>SUMIFS('3_stopień'!$J$9:$J$752,'3_stopień'!$H$9:$H$752,D60,'3_stopień'!$P$9:$P$752,"CKZ Gniezno")</f>
        <v>0</v>
      </c>
      <c r="BH60" s="237">
        <f>SUMIFS('3_stopień'!$K$9:$K$752,'3_stopień'!$H$9:$H$752,D60,'3_stopień'!$P$9:$P$752,"CKZ Gniezno")</f>
        <v>0</v>
      </c>
      <c r="BI60" s="157">
        <f>SUMIFS('3_stopień'!$J$9:$J$752,'3_stopień'!$H$9:$H$752,D60,'3_stopień'!$P$9:$P$752,"konsultacje szkoła")</f>
        <v>0</v>
      </c>
      <c r="BJ60" s="361">
        <f t="shared" si="2"/>
        <v>0</v>
      </c>
      <c r="BK60" s="216">
        <f t="shared" si="3"/>
        <v>0</v>
      </c>
    </row>
    <row r="61" spans="2:63" hidden="1">
      <c r="B61" s="17" t="s">
        <v>521</v>
      </c>
      <c r="C61" s="18">
        <v>731106</v>
      </c>
      <c r="D61" s="18" t="s">
        <v>1018</v>
      </c>
      <c r="E61" s="17" t="s">
        <v>672</v>
      </c>
      <c r="F61" s="157">
        <f>SUMIF('3_stopień'!H$9:H$752,"MEP.04.",'3_stopień'!J$9:J$752)</f>
        <v>0</v>
      </c>
      <c r="G61" s="16">
        <f>SUMIFS('3_stopień'!$J$9:$J$752,'3_stopień'!$H$9:$H$752,D61,'3_stopień'!$P$9:$P$752,"CKZ Bielawa")</f>
        <v>0</v>
      </c>
      <c r="H61" s="16">
        <f>SUMIFS('3_stopień'!$K$9:$K$752,'3_stopień'!$H$9:$H$752,E61,'3_stopień'!$P$9:$P$752,"CKZ Bielawa")</f>
        <v>0</v>
      </c>
      <c r="I61" s="16">
        <f>SUMIFS('3_stopień'!$J$9:$J$752,'3_stopień'!$H$9:$H$752,D61,'3_stopień'!$P$9:$P$752,"GCKZ Głogów")</f>
        <v>0</v>
      </c>
      <c r="J61" s="237">
        <f>SUMIFS('3_stopień'!$K$9:$K$752,'3_stopień'!$H$9:$H$752,D61,'3_stopień'!$P$9:$P$752,"GCKZ Głogów")</f>
        <v>0</v>
      </c>
      <c r="K61" s="16">
        <f>SUMIFS('3_stopień'!$J$9:$J$752,'3_stopień'!$H$9:$H$752,D61,'3_stopień'!$P$9:$P$752,"TOYOTA")</f>
        <v>0</v>
      </c>
      <c r="L61" s="237">
        <f>SUMIFS('3_stopień'!$K$9:$K$752,'3_stopień'!$H$9:$H$752,D61,'3_stopień'!$P$9:$P$752,"TOYOTA")</f>
        <v>0</v>
      </c>
      <c r="M61" s="16">
        <f>SUMIFS('3_stopień'!$J$9:$J$752,'3_stopień'!$H$9:$H$752,D61,'3_stopień'!$P$9:$P$752,"JCKZ Jelenia Góra")</f>
        <v>0</v>
      </c>
      <c r="N61" s="237">
        <f>SUMIFS('3_stopień'!$K$9:$K$752,'3_stopień'!$H$9:$H$752,D61,'3_stopień'!$P$9:$P$752,"JCKZ Jelenia Góra")</f>
        <v>0</v>
      </c>
      <c r="O61" s="16">
        <f>SUMIFS('3_stopień'!$J$9:$J$752,'3_stopień'!$H$9:$H$752,D61,'3_stopień'!$P$9:$P$752,"CKZ Kłodzko")</f>
        <v>0</v>
      </c>
      <c r="P61" s="237">
        <f>SUMIFS('3_stopień'!$K$9:$K$752,'3_stopień'!$H$9:$H$752,D61,'3_stopień'!$P$9:$P$752,"CKZ Kłodzko")</f>
        <v>0</v>
      </c>
      <c r="Q61" s="16">
        <f>SUMIFS('3_stopień'!$J$9:$J$752,'3_stopień'!$H$9:$H$752,D61,'3_stopień'!$P$9:$P$752,"CKZ Legnica")</f>
        <v>0</v>
      </c>
      <c r="R61" s="237">
        <f>SUMIFS('3_stopień'!$K$9:$K$752,'3_stopień'!$H$9:$H$752,D61,'3_stopień'!$P$9:$P$752,"CKZ Legnica")</f>
        <v>0</v>
      </c>
      <c r="S61" s="16">
        <f>SUMIFS('3_stopień'!$J$9:$J$752,'3_stopień'!$H$9:$H$752,D61,'3_stopień'!$P$9:$P$752,"CKZ Oleśnica")</f>
        <v>0</v>
      </c>
      <c r="T61" s="237">
        <f>SUMIFS('3_stopień'!$K$9:$K$752,'3_stopień'!$H$9:$H$752,D61,'3_stopień'!$P$9:$P$752,"CKZ Oleśnica")</f>
        <v>0</v>
      </c>
      <c r="U61" s="16">
        <f>SUMIFS('3_stopień'!$J$9:$J$752,'3_stopień'!$H$9:$H$752,D61,'3_stopień'!$P$9:$P$752,"CKZ Świdnica")</f>
        <v>0</v>
      </c>
      <c r="V61" s="237">
        <f>SUMIFS('3_stopień'!$K$9:$K$752,'3_stopień'!$H$9:$H$752,D61,'3_stopień'!$P$9:$P$752,"CKZ Świdnica")</f>
        <v>0</v>
      </c>
      <c r="W61" s="16">
        <f>SUMIFS('3_stopień'!$J$9:$J$752,'3_stopień'!$H$9:$H$752,D61,'3_stopień'!$P$9:$P$752,"CKZ Wołów")</f>
        <v>0</v>
      </c>
      <c r="X61" s="237">
        <f>SUMIFS('3_stopień'!$K$9:$K$752,'3_stopień'!$H$9:$H$752,D61,'3_stopień'!$P$9:$P$752,"CKZ Wołów")</f>
        <v>0</v>
      </c>
      <c r="Y61" s="16">
        <f>SUMIFS('3_stopień'!$J$9:$J$752,'3_stopień'!$H$9:$H$752,D61,'3_stopień'!$P$9:$P$752,"CKZ Ziębice")</f>
        <v>0</v>
      </c>
      <c r="Z61" s="237">
        <f>SUMIFS('3_stopień'!$K$9:$K$752,'3_stopień'!$H$9:$H$752,D61,'3_stopień'!$P$9:$P$752,"CKZ Ziębice")</f>
        <v>0</v>
      </c>
      <c r="AA61" s="16">
        <f>SUMIFS('3_stopień'!$J$9:$J$752,'3_stopień'!$H$9:$H$752,D61,'3_stopień'!$P$9:$P$752,"CKZ Dobrodzień")</f>
        <v>0</v>
      </c>
      <c r="AB61" s="237">
        <f>SUMIFS('3_stopień'!$K$9:$K$752,'3_stopień'!$H$9:$H$752,D61,'3_stopień'!$P$9:$P$752,"CKZ Dobrodzień")</f>
        <v>0</v>
      </c>
      <c r="AC61" s="16">
        <f>SUMIFS('3_stopień'!$J$9:$J$752,'3_stopień'!$H$9:$H$752,D61,'3_stopień'!$P$9:$P$752,"CKZ Głubczyce")</f>
        <v>0</v>
      </c>
      <c r="AD61" s="237">
        <f>SUMIFS('3_stopień'!$K$9:$K$752,'3_stopień'!$H$9:$H$752,D61,'3_stopień'!$P$9:$P$752,"CKZ Głubczyce")</f>
        <v>0</v>
      </c>
      <c r="AE61" s="16">
        <f>SUMIFS('3_stopień'!$J$9:$J$752,'3_stopień'!$H$9:$H$752,D61,'3_stopień'!$P$9:$P$752,"CKZ Kędzierzyn Koźle")</f>
        <v>0</v>
      </c>
      <c r="AF61" s="237">
        <f>SUMIFS('3_stopień'!$K$9:$K$752,'3_stopień'!$H$9:$H$752,D61,'3_stopień'!$P$9:$P$752,"CKZ Kędzierzyn Koźle")</f>
        <v>0</v>
      </c>
      <c r="AG61" s="16">
        <f>SUMIFS('3_stopień'!$J$9:$J$752,'3_stopień'!$H$9:$H$752,D61,'3_stopień'!$P$9:$P$752,"ZSET Rakowice")</f>
        <v>0</v>
      </c>
      <c r="AH61" s="237">
        <f>SUMIFS('3_stopień'!$K$9:$K$752,'3_stopień'!$H$9:$H$752,D61,'3_stopień'!$P$9:$P$752,"ZSET Rakowice")</f>
        <v>0</v>
      </c>
      <c r="AI61" s="16">
        <f>SUMIFS('3_stopień'!$J$9:$J$752,'3_stopień'!$H$9:$H$752,D61,'3_stopień'!$P$9:$P$752,"CKZ Krotoszyn")</f>
        <v>0</v>
      </c>
      <c r="AJ61" s="237">
        <f>SUMIFS('3_stopień'!$K$9:$K$752,'3_stopień'!$H$9:$H$752,D61,'3_stopień'!$P$9:$P$752,"CKZ Krotoszyn")</f>
        <v>0</v>
      </c>
      <c r="AK61" s="16">
        <f>SUMIFS('3_stopień'!$J$9:$J$752,'3_stopień'!$H$9:$H$752,D61,'3_stopień'!$P$9:$P$752,"CKZ Olkusz")</f>
        <v>0</v>
      </c>
      <c r="AL61" s="237">
        <f>SUMIFS('3_stopień'!$K$9:$K$752,'3_stopień'!$H$9:$H$752,D61,'3_stopień'!$P$9:$P$752,"CKZ Olkusz")</f>
        <v>0</v>
      </c>
      <c r="AM61" s="16">
        <f>SUMIFS('3_stopień'!$J$9:$J$752,'3_stopień'!$H$9:$H$752,D61,'3_stopień'!$P$9:$P$752,"CKZ Wschowa")</f>
        <v>0</v>
      </c>
      <c r="AN61" s="225">
        <f>SUMIFS('3_stopień'!$K$9:$K$752,'3_stopień'!$H$9:$H$752,D61,'3_stopień'!$P$9:$P$752,"CKZ Wschowa")</f>
        <v>0</v>
      </c>
      <c r="AO61" s="16">
        <f>SUMIFS('3_stopień'!$J$9:$J$752,'3_stopień'!$H$9:$H$752,D61,'3_stopień'!$P$9:$P$752,"CKZ Zielona Góra")</f>
        <v>0</v>
      </c>
      <c r="AP61" s="206">
        <f>SUMIFS('3_stopień'!$K$9:$K$752,'3_stopień'!$H$9:$H$752,D61,'3_stopień'!$P$9:$P$752,"CKZ Zielona Góra")</f>
        <v>0</v>
      </c>
      <c r="AQ61" s="16">
        <f>SUMIFS('3_stopień'!$J$9:$J$752,'3_stopień'!$H$9:$H$752,D61,'3_stopień'!$P$9:$P$752,"Rzemieślnicza Wałbrzych")</f>
        <v>0</v>
      </c>
      <c r="AR61" s="237">
        <f>SUMIFS('3_stopień'!$K$9:$K$752,'3_stopień'!$H$9:$H$752,D61,'3_stopień'!$P$9:$P$752,"Rzemieślnicza Wałbrzych")</f>
        <v>0</v>
      </c>
      <c r="AS61" s="16">
        <f>SUMIFS('3_stopień'!$J$9:$J$752,'3_stopień'!$H$9:$H$752,D61,'3_stopień'!$P$9:$P$752,"CKZ Mosina")</f>
        <v>0</v>
      </c>
      <c r="AT61" s="237">
        <f>SUMIFS('3_stopień'!$K$9:$K$752,'3_stopień'!$H$9:$H$752,D61,'3_stopień'!$P$9:$P$752,"CKZ Mosina")</f>
        <v>0</v>
      </c>
      <c r="AU61" s="16">
        <f>SUMIFS('3_stopień'!$J$9:$J$752,'3_stopień'!$H$9:$H$752,D61,'3_stopień'!$P$9:$P$752,"Collegium Witelona")</f>
        <v>0</v>
      </c>
      <c r="AV61" s="237">
        <f>SUMIFS('3_stopień'!$K$9:$K$752,'3_stopień'!$H$9:$H$752,D61,'3_stopień'!$P$9:$P$752,"Collegium Witelona")</f>
        <v>0</v>
      </c>
      <c r="AW61" s="16">
        <f>SUMIFS('3_stopień'!$J$9:$J$752,'3_stopień'!$H$9:$H$752,D61,'3_stopień'!$P$9:$P$752,"CKZ Opole")</f>
        <v>0</v>
      </c>
      <c r="AX61" s="237">
        <f>SUMIFS('3_stopień'!$K$9:$K$752,'3_stopień'!$H$9:$H$752,D61,'3_stopień'!$P$9:$P$752,"CKZ Opole")</f>
        <v>0</v>
      </c>
      <c r="AY61" s="16">
        <f>SUMIFS('3_stopień'!$J$9:$J$752,'3_stopień'!$H$9:$H$752,D61,'3_stopień'!$P$9:$P$752,"CKZ Wrocław")</f>
        <v>0</v>
      </c>
      <c r="AZ61" s="237">
        <f>SUMIFS('3_stopień'!$K$9:$K$752,'3_stopień'!$H$9:$H$752,D61,'3_stopień'!$P$9:$P$752,"CKZ Wrocław")</f>
        <v>0</v>
      </c>
      <c r="BA61" s="16">
        <f>SUMIFS('3_stopień'!$J$9:$J$752,'3_stopień'!$H$9:$H$752,D61,'3_stopień'!$P$9:$P$752,"Brzeg Dolny")</f>
        <v>0</v>
      </c>
      <c r="BB61" s="237">
        <f>SUMIFS('3_stopień'!$K$9:$K$752,'3_stopień'!$H$9:$H$752,D61,'3_stopień'!$P$9:$P$752,"Brzeg Dolny")</f>
        <v>0</v>
      </c>
      <c r="BC61" s="16">
        <f>SUMIFS('3_stopień'!$J$9:$J$752,'3_stopień'!$H$9:$H$752,D61,'3_stopień'!$P$9:$P$752,"CKZ Dębica")</f>
        <v>0</v>
      </c>
      <c r="BD61" s="237">
        <f>SUMIFS('3_stopień'!$K$9:$K$752,'3_stopień'!$H$9:$H$752,D61,'3_stopień'!$P$9:$P$752,"CKZ Dębica")</f>
        <v>0</v>
      </c>
      <c r="BE61" s="16">
        <f>SUMIFS('3_stopień'!$J$9:$J$752,'3_stopień'!$H$9:$H$752,D61,'3_stopień'!$P$9:$P$752,"CKZ Gliwice")</f>
        <v>0</v>
      </c>
      <c r="BF61" s="237">
        <f>SUMIFS('3_stopień'!$K$9:$K$752,'3_stopień'!$H$9:$H$752,D61,'3_stopień'!$P$9:$P$752,"CKZ Gliwice")</f>
        <v>0</v>
      </c>
      <c r="BG61" s="16">
        <f>SUMIFS('3_stopień'!$J$9:$J$752,'3_stopień'!$H$9:$H$752,D61,'3_stopień'!$P$9:$P$752,"CKZ Gniezno")</f>
        <v>0</v>
      </c>
      <c r="BH61" s="237">
        <f>SUMIFS('3_stopień'!$K$9:$K$752,'3_stopień'!$H$9:$H$752,D61,'3_stopień'!$P$9:$P$752,"CKZ Gniezno")</f>
        <v>0</v>
      </c>
      <c r="BI61" s="157">
        <f>SUMIFS('3_stopień'!$J$9:$J$752,'3_stopień'!$H$9:$H$752,D61,'3_stopień'!$P$9:$P$752,"konsultacje szkoła")</f>
        <v>0</v>
      </c>
      <c r="BJ61" s="361">
        <f t="shared" si="2"/>
        <v>0</v>
      </c>
      <c r="BK61" s="216">
        <f t="shared" si="3"/>
        <v>0</v>
      </c>
    </row>
    <row r="62" spans="2:63" hidden="1">
      <c r="B62" s="17" t="s">
        <v>522</v>
      </c>
      <c r="C62" s="18">
        <v>731305</v>
      </c>
      <c r="D62" s="18" t="s">
        <v>182</v>
      </c>
      <c r="E62" s="17" t="s">
        <v>671</v>
      </c>
      <c r="F62" s="157">
        <f>SUMIF('3_stopień'!H$9:H$752,"MEP.05.",'3_stopień'!J$9:J$752)</f>
        <v>0</v>
      </c>
      <c r="G62" s="16">
        <f>SUMIFS('3_stopień'!$J$9:$J$752,'3_stopień'!$H$9:$H$752,D62,'3_stopień'!$P$9:$P$752,"CKZ Bielawa")</f>
        <v>0</v>
      </c>
      <c r="H62" s="16">
        <f>SUMIFS('3_stopień'!$K$9:$K$752,'3_stopień'!$H$9:$H$752,E62,'3_stopień'!$P$9:$P$752,"CKZ Bielawa")</f>
        <v>0</v>
      </c>
      <c r="I62" s="16">
        <f>SUMIFS('3_stopień'!$J$9:$J$752,'3_stopień'!$H$9:$H$752,D62,'3_stopień'!$P$9:$P$752,"GCKZ Głogów")</f>
        <v>0</v>
      </c>
      <c r="J62" s="237">
        <f>SUMIFS('3_stopień'!$K$9:$K$752,'3_stopień'!$H$9:$H$752,D62,'3_stopień'!$P$9:$P$752,"GCKZ Głogów")</f>
        <v>0</v>
      </c>
      <c r="K62" s="16">
        <f>SUMIFS('3_stopień'!$J$9:$J$752,'3_stopień'!$H$9:$H$752,D62,'3_stopień'!$P$9:$P$752,"TOYOTA")</f>
        <v>0</v>
      </c>
      <c r="L62" s="237">
        <f>SUMIFS('3_stopień'!$K$9:$K$752,'3_stopień'!$H$9:$H$752,D62,'3_stopień'!$P$9:$P$752,"TOYOTA")</f>
        <v>0</v>
      </c>
      <c r="M62" s="16">
        <f>SUMIFS('3_stopień'!$J$9:$J$752,'3_stopień'!$H$9:$H$752,D62,'3_stopień'!$P$9:$P$752,"JCKZ Jelenia Góra")</f>
        <v>0</v>
      </c>
      <c r="N62" s="237">
        <f>SUMIFS('3_stopień'!$K$9:$K$752,'3_stopień'!$H$9:$H$752,D62,'3_stopień'!$P$9:$P$752,"JCKZ Jelenia Góra")</f>
        <v>0</v>
      </c>
      <c r="O62" s="16">
        <f>SUMIFS('3_stopień'!$J$9:$J$752,'3_stopień'!$H$9:$H$752,D62,'3_stopień'!$P$9:$P$752,"CKZ Kłodzko")</f>
        <v>0</v>
      </c>
      <c r="P62" s="237">
        <f>SUMIFS('3_stopień'!$K$9:$K$752,'3_stopień'!$H$9:$H$752,D62,'3_stopień'!$P$9:$P$752,"CKZ Kłodzko")</f>
        <v>0</v>
      </c>
      <c r="Q62" s="16">
        <f>SUMIFS('3_stopień'!$J$9:$J$752,'3_stopień'!$H$9:$H$752,D62,'3_stopień'!$P$9:$P$752,"CKZ Legnica")</f>
        <v>0</v>
      </c>
      <c r="R62" s="237">
        <f>SUMIFS('3_stopień'!$K$9:$K$752,'3_stopień'!$H$9:$H$752,D62,'3_stopień'!$P$9:$P$752,"CKZ Legnica")</f>
        <v>0</v>
      </c>
      <c r="S62" s="16">
        <f>SUMIFS('3_stopień'!$J$9:$J$752,'3_stopień'!$H$9:$H$752,D62,'3_stopień'!$P$9:$P$752,"CKZ Oleśnica")</f>
        <v>0</v>
      </c>
      <c r="T62" s="237">
        <f>SUMIFS('3_stopień'!$K$9:$K$752,'3_stopień'!$H$9:$H$752,D62,'3_stopień'!$P$9:$P$752,"CKZ Oleśnica")</f>
        <v>0</v>
      </c>
      <c r="U62" s="16">
        <f>SUMIFS('3_stopień'!$J$9:$J$752,'3_stopień'!$H$9:$H$752,D62,'3_stopień'!$P$9:$P$752,"CKZ Świdnica")</f>
        <v>0</v>
      </c>
      <c r="V62" s="237">
        <f>SUMIFS('3_stopień'!$K$9:$K$752,'3_stopień'!$H$9:$H$752,D62,'3_stopień'!$P$9:$P$752,"CKZ Świdnica")</f>
        <v>0</v>
      </c>
      <c r="W62" s="16">
        <f>SUMIFS('3_stopień'!$J$9:$J$752,'3_stopień'!$H$9:$H$752,D62,'3_stopień'!$P$9:$P$752,"CKZ Wołów")</f>
        <v>0</v>
      </c>
      <c r="X62" s="237">
        <f>SUMIFS('3_stopień'!$K$9:$K$752,'3_stopień'!$H$9:$H$752,D62,'3_stopień'!$P$9:$P$752,"CKZ Wołów")</f>
        <v>0</v>
      </c>
      <c r="Y62" s="16">
        <f>SUMIFS('3_stopień'!$J$9:$J$752,'3_stopień'!$H$9:$H$752,D62,'3_stopień'!$P$9:$P$752,"CKZ Ziębice")</f>
        <v>0</v>
      </c>
      <c r="Z62" s="237">
        <f>SUMIFS('3_stopień'!$K$9:$K$752,'3_stopień'!$H$9:$H$752,D62,'3_stopień'!$P$9:$P$752,"CKZ Ziębice")</f>
        <v>0</v>
      </c>
      <c r="AA62" s="16">
        <f>SUMIFS('3_stopień'!$J$9:$J$752,'3_stopień'!$H$9:$H$752,D62,'3_stopień'!$P$9:$P$752,"CKZ Dobrodzień")</f>
        <v>0</v>
      </c>
      <c r="AB62" s="237">
        <f>SUMIFS('3_stopień'!$K$9:$K$752,'3_stopień'!$H$9:$H$752,D62,'3_stopień'!$P$9:$P$752,"CKZ Dobrodzień")</f>
        <v>0</v>
      </c>
      <c r="AC62" s="16">
        <f>SUMIFS('3_stopień'!$J$9:$J$752,'3_stopień'!$H$9:$H$752,D62,'3_stopień'!$P$9:$P$752,"CKZ Głubczyce")</f>
        <v>0</v>
      </c>
      <c r="AD62" s="237">
        <f>SUMIFS('3_stopień'!$K$9:$K$752,'3_stopień'!$H$9:$H$752,D62,'3_stopień'!$P$9:$P$752,"CKZ Głubczyce")</f>
        <v>0</v>
      </c>
      <c r="AE62" s="16">
        <f>SUMIFS('3_stopień'!$J$9:$J$752,'3_stopień'!$H$9:$H$752,D62,'3_stopień'!$P$9:$P$752,"CKZ Kędzierzyn Koźle")</f>
        <v>0</v>
      </c>
      <c r="AF62" s="237">
        <f>SUMIFS('3_stopień'!$K$9:$K$752,'3_stopień'!$H$9:$H$752,D62,'3_stopień'!$P$9:$P$752,"CKZ Kędzierzyn Koźle")</f>
        <v>0</v>
      </c>
      <c r="AG62" s="16">
        <f>SUMIFS('3_stopień'!$J$9:$J$752,'3_stopień'!$H$9:$H$752,D62,'3_stopień'!$P$9:$P$752,"ZSET Rakowice")</f>
        <v>0</v>
      </c>
      <c r="AH62" s="237">
        <f>SUMIFS('3_stopień'!$K$9:$K$752,'3_stopień'!$H$9:$H$752,D62,'3_stopień'!$P$9:$P$752,"ZSET Rakowice")</f>
        <v>0</v>
      </c>
      <c r="AI62" s="16">
        <f>SUMIFS('3_stopień'!$J$9:$J$752,'3_stopień'!$H$9:$H$752,D62,'3_stopień'!$P$9:$P$752,"CKZ Krotoszyn")</f>
        <v>0</v>
      </c>
      <c r="AJ62" s="237">
        <f>SUMIFS('3_stopień'!$K$9:$K$752,'3_stopień'!$H$9:$H$752,D62,'3_stopień'!$P$9:$P$752,"CKZ Krotoszyn")</f>
        <v>0</v>
      </c>
      <c r="AK62" s="16">
        <f>SUMIFS('3_stopień'!$J$9:$J$752,'3_stopień'!$H$9:$H$752,D62,'3_stopień'!$P$9:$P$752,"CKZ Olkusz")</f>
        <v>0</v>
      </c>
      <c r="AL62" s="237">
        <f>SUMIFS('3_stopień'!$K$9:$K$752,'3_stopień'!$H$9:$H$752,D62,'3_stopień'!$P$9:$P$752,"CKZ Olkusz")</f>
        <v>0</v>
      </c>
      <c r="AM62" s="16">
        <f>SUMIFS('3_stopień'!$J$9:$J$752,'3_stopień'!$H$9:$H$752,D62,'3_stopień'!$P$9:$P$752,"CKZ Wschowa")</f>
        <v>0</v>
      </c>
      <c r="AN62" s="225">
        <f>SUMIFS('3_stopień'!$K$9:$K$752,'3_stopień'!$H$9:$H$752,D62,'3_stopień'!$P$9:$P$752,"CKZ Wschowa")</f>
        <v>0</v>
      </c>
      <c r="AO62" s="16">
        <f>SUMIFS('3_stopień'!$J$9:$J$752,'3_stopień'!$H$9:$H$752,D62,'3_stopień'!$P$9:$P$752,"CKZ Zielona Góra")</f>
        <v>0</v>
      </c>
      <c r="AP62" s="206">
        <f>SUMIFS('3_stopień'!$K$9:$K$752,'3_stopień'!$H$9:$H$752,D62,'3_stopień'!$P$9:$P$752,"CKZ Zielona Góra")</f>
        <v>0</v>
      </c>
      <c r="AQ62" s="16">
        <f>SUMIFS('3_stopień'!$J$9:$J$752,'3_stopień'!$H$9:$H$752,D62,'3_stopień'!$P$9:$P$752,"Rzemieślnicza Wałbrzych")</f>
        <v>0</v>
      </c>
      <c r="AR62" s="237">
        <f>SUMIFS('3_stopień'!$K$9:$K$752,'3_stopień'!$H$9:$H$752,D62,'3_stopień'!$P$9:$P$752,"Rzemieślnicza Wałbrzych")</f>
        <v>0</v>
      </c>
      <c r="AS62" s="16">
        <f>SUMIFS('3_stopień'!$J$9:$J$752,'3_stopień'!$H$9:$H$752,D62,'3_stopień'!$P$9:$P$752,"CKZ Mosina")</f>
        <v>0</v>
      </c>
      <c r="AT62" s="237">
        <f>SUMIFS('3_stopień'!$K$9:$K$752,'3_stopień'!$H$9:$H$752,D62,'3_stopień'!$P$9:$P$752,"CKZ Mosina")</f>
        <v>0</v>
      </c>
      <c r="AU62" s="16">
        <f>SUMIFS('3_stopień'!$J$9:$J$752,'3_stopień'!$H$9:$H$752,D62,'3_stopień'!$P$9:$P$752,"Collegium Witelona")</f>
        <v>0</v>
      </c>
      <c r="AV62" s="237">
        <f>SUMIFS('3_stopień'!$K$9:$K$752,'3_stopień'!$H$9:$H$752,D62,'3_stopień'!$P$9:$P$752,"Collegium Witelona")</f>
        <v>0</v>
      </c>
      <c r="AW62" s="16">
        <f>SUMIFS('3_stopień'!$J$9:$J$752,'3_stopień'!$H$9:$H$752,D62,'3_stopień'!$P$9:$P$752,"CKZ Opole")</f>
        <v>0</v>
      </c>
      <c r="AX62" s="237">
        <f>SUMIFS('3_stopień'!$K$9:$K$752,'3_stopień'!$H$9:$H$752,D62,'3_stopień'!$P$9:$P$752,"CKZ Opole")</f>
        <v>0</v>
      </c>
      <c r="AY62" s="16">
        <f>SUMIFS('3_stopień'!$J$9:$J$752,'3_stopień'!$H$9:$H$752,D62,'3_stopień'!$P$9:$P$752,"CKZ Wrocław")</f>
        <v>0</v>
      </c>
      <c r="AZ62" s="237">
        <f>SUMIFS('3_stopień'!$K$9:$K$752,'3_stopień'!$H$9:$H$752,D62,'3_stopień'!$P$9:$P$752,"CKZ Wrocław")</f>
        <v>0</v>
      </c>
      <c r="BA62" s="16">
        <f>SUMIFS('3_stopień'!$J$9:$J$752,'3_stopień'!$H$9:$H$752,D62,'3_stopień'!$P$9:$P$752,"Brzeg Dolny")</f>
        <v>0</v>
      </c>
      <c r="BB62" s="237">
        <f>SUMIFS('3_stopień'!$K$9:$K$752,'3_stopień'!$H$9:$H$752,D62,'3_stopień'!$P$9:$P$752,"Brzeg Dolny")</f>
        <v>0</v>
      </c>
      <c r="BC62" s="16">
        <f>SUMIFS('3_stopień'!$J$9:$J$752,'3_stopień'!$H$9:$H$752,D62,'3_stopień'!$P$9:$P$752,"CKZ Dębica")</f>
        <v>0</v>
      </c>
      <c r="BD62" s="237">
        <f>SUMIFS('3_stopień'!$K$9:$K$752,'3_stopień'!$H$9:$H$752,D62,'3_stopień'!$P$9:$P$752,"CKZ Dębica")</f>
        <v>0</v>
      </c>
      <c r="BE62" s="16">
        <f>SUMIFS('3_stopień'!$J$9:$J$752,'3_stopień'!$H$9:$H$752,D62,'3_stopień'!$P$9:$P$752,"CKZ Gliwice")</f>
        <v>0</v>
      </c>
      <c r="BF62" s="237">
        <f>SUMIFS('3_stopień'!$K$9:$K$752,'3_stopień'!$H$9:$H$752,D62,'3_stopień'!$P$9:$P$752,"CKZ Gliwice")</f>
        <v>0</v>
      </c>
      <c r="BG62" s="16">
        <f>SUMIFS('3_stopień'!$J$9:$J$752,'3_stopień'!$H$9:$H$752,D62,'3_stopień'!$P$9:$P$752,"CKZ Gniezno")</f>
        <v>0</v>
      </c>
      <c r="BH62" s="237">
        <f>SUMIFS('3_stopień'!$K$9:$K$752,'3_stopień'!$H$9:$H$752,D62,'3_stopień'!$P$9:$P$752,"CKZ Gniezno")</f>
        <v>0</v>
      </c>
      <c r="BI62" s="157">
        <f>SUMIFS('3_stopień'!$J$9:$J$752,'3_stopień'!$H$9:$H$752,D62,'3_stopień'!$P$9:$P$752,"konsultacje szkoła")</f>
        <v>0</v>
      </c>
      <c r="BJ62" s="361">
        <f t="shared" si="2"/>
        <v>0</v>
      </c>
      <c r="BK62" s="216">
        <f t="shared" si="3"/>
        <v>0</v>
      </c>
    </row>
    <row r="63" spans="2:63" hidden="1">
      <c r="B63" s="17" t="s">
        <v>523</v>
      </c>
      <c r="C63" s="18">
        <v>721104</v>
      </c>
      <c r="D63" s="18" t="s">
        <v>1019</v>
      </c>
      <c r="E63" s="17" t="s">
        <v>670</v>
      </c>
      <c r="F63" s="157">
        <f>SUMIF('3_stopień'!H$9:H$752,"MTL.01.",'3_stopień'!J$9:J$752)</f>
        <v>0</v>
      </c>
      <c r="G63" s="16">
        <f>SUMIFS('3_stopień'!$J$9:$J$752,'3_stopień'!$H$9:$H$752,D63,'3_stopień'!$P$9:$P$752,"CKZ Bielawa")</f>
        <v>0</v>
      </c>
      <c r="H63" s="16">
        <f>SUMIFS('3_stopień'!$K$9:$K$752,'3_stopień'!$H$9:$H$752,E63,'3_stopień'!$P$9:$P$752,"CKZ Bielawa")</f>
        <v>0</v>
      </c>
      <c r="I63" s="16">
        <f>SUMIFS('3_stopień'!$J$9:$J$752,'3_stopień'!$H$9:$H$752,D63,'3_stopień'!$P$9:$P$752,"GCKZ Głogów")</f>
        <v>0</v>
      </c>
      <c r="J63" s="237">
        <f>SUMIFS('3_stopień'!$K$9:$K$752,'3_stopień'!$H$9:$H$752,D63,'3_stopień'!$P$9:$P$752,"GCKZ Głogów")</f>
        <v>0</v>
      </c>
      <c r="K63" s="16">
        <f>SUMIFS('3_stopień'!$J$9:$J$752,'3_stopień'!$H$9:$H$752,D63,'3_stopień'!$P$9:$P$752,"TOYOTA")</f>
        <v>0</v>
      </c>
      <c r="L63" s="237">
        <f>SUMIFS('3_stopień'!$K$9:$K$752,'3_stopień'!$H$9:$H$752,D63,'3_stopień'!$P$9:$P$752,"TOYOTA")</f>
        <v>0</v>
      </c>
      <c r="M63" s="16">
        <f>SUMIFS('3_stopień'!$J$9:$J$752,'3_stopień'!$H$9:$H$752,D63,'3_stopień'!$P$9:$P$752,"JCKZ Jelenia Góra")</f>
        <v>0</v>
      </c>
      <c r="N63" s="237">
        <f>SUMIFS('3_stopień'!$K$9:$K$752,'3_stopień'!$H$9:$H$752,D63,'3_stopień'!$P$9:$P$752,"JCKZ Jelenia Góra")</f>
        <v>0</v>
      </c>
      <c r="O63" s="16">
        <f>SUMIFS('3_stopień'!$J$9:$J$752,'3_stopień'!$H$9:$H$752,D63,'3_stopień'!$P$9:$P$752,"CKZ Kłodzko")</f>
        <v>0</v>
      </c>
      <c r="P63" s="237">
        <f>SUMIFS('3_stopień'!$K$9:$K$752,'3_stopień'!$H$9:$H$752,D63,'3_stopień'!$P$9:$P$752,"CKZ Kłodzko")</f>
        <v>0</v>
      </c>
      <c r="Q63" s="16">
        <f>SUMIFS('3_stopień'!$J$9:$J$752,'3_stopień'!$H$9:$H$752,D63,'3_stopień'!$P$9:$P$752,"CKZ Legnica")</f>
        <v>0</v>
      </c>
      <c r="R63" s="237">
        <f>SUMIFS('3_stopień'!$K$9:$K$752,'3_stopień'!$H$9:$H$752,D63,'3_stopień'!$P$9:$P$752,"CKZ Legnica")</f>
        <v>0</v>
      </c>
      <c r="S63" s="16">
        <f>SUMIFS('3_stopień'!$J$9:$J$752,'3_stopień'!$H$9:$H$752,D63,'3_stopień'!$P$9:$P$752,"CKZ Oleśnica")</f>
        <v>0</v>
      </c>
      <c r="T63" s="237">
        <f>SUMIFS('3_stopień'!$K$9:$K$752,'3_stopień'!$H$9:$H$752,D63,'3_stopień'!$P$9:$P$752,"CKZ Oleśnica")</f>
        <v>0</v>
      </c>
      <c r="U63" s="16">
        <f>SUMIFS('3_stopień'!$J$9:$J$752,'3_stopień'!$H$9:$H$752,D63,'3_stopień'!$P$9:$P$752,"CKZ Świdnica")</f>
        <v>0</v>
      </c>
      <c r="V63" s="237">
        <f>SUMIFS('3_stopień'!$K$9:$K$752,'3_stopień'!$H$9:$H$752,D63,'3_stopień'!$P$9:$P$752,"CKZ Świdnica")</f>
        <v>0</v>
      </c>
      <c r="W63" s="16">
        <f>SUMIFS('3_stopień'!$J$9:$J$752,'3_stopień'!$H$9:$H$752,D63,'3_stopień'!$P$9:$P$752,"CKZ Wołów")</f>
        <v>0</v>
      </c>
      <c r="X63" s="237">
        <f>SUMIFS('3_stopień'!$K$9:$K$752,'3_stopień'!$H$9:$H$752,D63,'3_stopień'!$P$9:$P$752,"CKZ Wołów")</f>
        <v>0</v>
      </c>
      <c r="Y63" s="16">
        <f>SUMIFS('3_stopień'!$J$9:$J$752,'3_stopień'!$H$9:$H$752,D63,'3_stopień'!$P$9:$P$752,"CKZ Ziębice")</f>
        <v>0</v>
      </c>
      <c r="Z63" s="237">
        <f>SUMIFS('3_stopień'!$K$9:$K$752,'3_stopień'!$H$9:$H$752,D63,'3_stopień'!$P$9:$P$752,"CKZ Ziębice")</f>
        <v>0</v>
      </c>
      <c r="AA63" s="16">
        <f>SUMIFS('3_stopień'!$J$9:$J$752,'3_stopień'!$H$9:$H$752,D63,'3_stopień'!$P$9:$P$752,"CKZ Dobrodzień")</f>
        <v>0</v>
      </c>
      <c r="AB63" s="237">
        <f>SUMIFS('3_stopień'!$K$9:$K$752,'3_stopień'!$H$9:$H$752,D63,'3_stopień'!$P$9:$P$752,"CKZ Dobrodzień")</f>
        <v>0</v>
      </c>
      <c r="AC63" s="16">
        <f>SUMIFS('3_stopień'!$J$9:$J$752,'3_stopień'!$H$9:$H$752,D63,'3_stopień'!$P$9:$P$752,"CKZ Głubczyce")</f>
        <v>0</v>
      </c>
      <c r="AD63" s="237">
        <f>SUMIFS('3_stopień'!$K$9:$K$752,'3_stopień'!$H$9:$H$752,D63,'3_stopień'!$P$9:$P$752,"CKZ Głubczyce")</f>
        <v>0</v>
      </c>
      <c r="AE63" s="16">
        <f>SUMIFS('3_stopień'!$J$9:$J$752,'3_stopień'!$H$9:$H$752,D63,'3_stopień'!$P$9:$P$752,"CKZ Kędzierzyn Koźle")</f>
        <v>0</v>
      </c>
      <c r="AF63" s="237">
        <f>SUMIFS('3_stopień'!$K$9:$K$752,'3_stopień'!$H$9:$H$752,D63,'3_stopień'!$P$9:$P$752,"CKZ Kędzierzyn Koźle")</f>
        <v>0</v>
      </c>
      <c r="AG63" s="16">
        <f>SUMIFS('3_stopień'!$J$9:$J$752,'3_stopień'!$H$9:$H$752,D63,'3_stopień'!$P$9:$P$752,"ZSET Rakowice")</f>
        <v>0</v>
      </c>
      <c r="AH63" s="237">
        <f>SUMIFS('3_stopień'!$K$9:$K$752,'3_stopień'!$H$9:$H$752,D63,'3_stopień'!$P$9:$P$752,"ZSET Rakowice")</f>
        <v>0</v>
      </c>
      <c r="AI63" s="16">
        <f>SUMIFS('3_stopień'!$J$9:$J$752,'3_stopień'!$H$9:$H$752,D63,'3_stopień'!$P$9:$P$752,"CKZ Krotoszyn")</f>
        <v>0</v>
      </c>
      <c r="AJ63" s="237">
        <f>SUMIFS('3_stopień'!$K$9:$K$752,'3_stopień'!$H$9:$H$752,D63,'3_stopień'!$P$9:$P$752,"CKZ Krotoszyn")</f>
        <v>0</v>
      </c>
      <c r="AK63" s="16">
        <f>SUMIFS('3_stopień'!$J$9:$J$752,'3_stopień'!$H$9:$H$752,D63,'3_stopień'!$P$9:$P$752,"CKZ Olkusz")</f>
        <v>0</v>
      </c>
      <c r="AL63" s="237">
        <f>SUMIFS('3_stopień'!$K$9:$K$752,'3_stopień'!$H$9:$H$752,D63,'3_stopień'!$P$9:$P$752,"CKZ Olkusz")</f>
        <v>0</v>
      </c>
      <c r="AM63" s="16">
        <f>SUMIFS('3_stopień'!$J$9:$J$752,'3_stopień'!$H$9:$H$752,D63,'3_stopień'!$P$9:$P$752,"CKZ Wschowa")</f>
        <v>0</v>
      </c>
      <c r="AN63" s="225">
        <f>SUMIFS('3_stopień'!$K$9:$K$752,'3_stopień'!$H$9:$H$752,D63,'3_stopień'!$P$9:$P$752,"CKZ Wschowa")</f>
        <v>0</v>
      </c>
      <c r="AO63" s="16">
        <f>SUMIFS('3_stopień'!$J$9:$J$752,'3_stopień'!$H$9:$H$752,D63,'3_stopień'!$P$9:$P$752,"CKZ Zielona Góra")</f>
        <v>0</v>
      </c>
      <c r="AP63" s="206">
        <f>SUMIFS('3_stopień'!$K$9:$K$752,'3_stopień'!$H$9:$H$752,D63,'3_stopień'!$P$9:$P$752,"CKZ Zielona Góra")</f>
        <v>0</v>
      </c>
      <c r="AQ63" s="16">
        <f>SUMIFS('3_stopień'!$J$9:$J$752,'3_stopień'!$H$9:$H$752,D63,'3_stopień'!$P$9:$P$752,"Rzemieślnicza Wałbrzych")</f>
        <v>0</v>
      </c>
      <c r="AR63" s="237">
        <f>SUMIFS('3_stopień'!$K$9:$K$752,'3_stopień'!$H$9:$H$752,D63,'3_stopień'!$P$9:$P$752,"Rzemieślnicza Wałbrzych")</f>
        <v>0</v>
      </c>
      <c r="AS63" s="16">
        <f>SUMIFS('3_stopień'!$J$9:$J$752,'3_stopień'!$H$9:$H$752,D63,'3_stopień'!$P$9:$P$752,"CKZ Mosina")</f>
        <v>0</v>
      </c>
      <c r="AT63" s="237">
        <f>SUMIFS('3_stopień'!$K$9:$K$752,'3_stopień'!$H$9:$H$752,D63,'3_stopień'!$P$9:$P$752,"CKZ Mosina")</f>
        <v>0</v>
      </c>
      <c r="AU63" s="16">
        <f>SUMIFS('3_stopień'!$J$9:$J$752,'3_stopień'!$H$9:$H$752,D63,'3_stopień'!$P$9:$P$752,"Collegium Witelona")</f>
        <v>0</v>
      </c>
      <c r="AV63" s="237">
        <f>SUMIFS('3_stopień'!$K$9:$K$752,'3_stopień'!$H$9:$H$752,D63,'3_stopień'!$P$9:$P$752,"Collegium Witelona")</f>
        <v>0</v>
      </c>
      <c r="AW63" s="16">
        <f>SUMIFS('3_stopień'!$J$9:$J$752,'3_stopień'!$H$9:$H$752,D63,'3_stopień'!$P$9:$P$752,"CKZ Opole")</f>
        <v>0</v>
      </c>
      <c r="AX63" s="237">
        <f>SUMIFS('3_stopień'!$K$9:$K$752,'3_stopień'!$H$9:$H$752,D63,'3_stopień'!$P$9:$P$752,"CKZ Opole")</f>
        <v>0</v>
      </c>
      <c r="AY63" s="16">
        <f>SUMIFS('3_stopień'!$J$9:$J$752,'3_stopień'!$H$9:$H$752,D63,'3_stopień'!$P$9:$P$752,"CKZ Wrocław")</f>
        <v>0</v>
      </c>
      <c r="AZ63" s="237">
        <f>SUMIFS('3_stopień'!$K$9:$K$752,'3_stopień'!$H$9:$H$752,D63,'3_stopień'!$P$9:$P$752,"CKZ Wrocław")</f>
        <v>0</v>
      </c>
      <c r="BA63" s="16">
        <f>SUMIFS('3_stopień'!$J$9:$J$752,'3_stopień'!$H$9:$H$752,D63,'3_stopień'!$P$9:$P$752,"Brzeg Dolny")</f>
        <v>0</v>
      </c>
      <c r="BB63" s="237">
        <f>SUMIFS('3_stopień'!$K$9:$K$752,'3_stopień'!$H$9:$H$752,D63,'3_stopień'!$P$9:$P$752,"Brzeg Dolny")</f>
        <v>0</v>
      </c>
      <c r="BC63" s="16">
        <f>SUMIFS('3_stopień'!$J$9:$J$752,'3_stopień'!$H$9:$H$752,D63,'3_stopień'!$P$9:$P$752,"CKZ Dębica")</f>
        <v>0</v>
      </c>
      <c r="BD63" s="237">
        <f>SUMIFS('3_stopień'!$K$9:$K$752,'3_stopień'!$H$9:$H$752,D63,'3_stopień'!$P$9:$P$752,"CKZ Dębica")</f>
        <v>0</v>
      </c>
      <c r="BE63" s="16">
        <f>SUMIFS('3_stopień'!$J$9:$J$752,'3_stopień'!$H$9:$H$752,D63,'3_stopień'!$P$9:$P$752,"CKZ Gliwice")</f>
        <v>0</v>
      </c>
      <c r="BF63" s="237">
        <f>SUMIFS('3_stopień'!$K$9:$K$752,'3_stopień'!$H$9:$H$752,D63,'3_stopień'!$P$9:$P$752,"CKZ Gliwice")</f>
        <v>0</v>
      </c>
      <c r="BG63" s="16">
        <f>SUMIFS('3_stopień'!$J$9:$J$752,'3_stopień'!$H$9:$H$752,D63,'3_stopień'!$P$9:$P$752,"CKZ Gniezno")</f>
        <v>0</v>
      </c>
      <c r="BH63" s="237">
        <f>SUMIFS('3_stopień'!$K$9:$K$752,'3_stopień'!$H$9:$H$752,D63,'3_stopień'!$P$9:$P$752,"CKZ Gniezno")</f>
        <v>0</v>
      </c>
      <c r="BI63" s="157">
        <f>SUMIFS('3_stopień'!$J$9:$J$752,'3_stopień'!$H$9:$H$752,D63,'3_stopień'!$P$9:$P$752,"konsultacje szkoła")</f>
        <v>0</v>
      </c>
      <c r="BJ63" s="361">
        <f t="shared" si="2"/>
        <v>0</v>
      </c>
      <c r="BK63" s="216">
        <f t="shared" si="3"/>
        <v>0</v>
      </c>
    </row>
    <row r="64" spans="2:63" hidden="1">
      <c r="B64" s="17" t="s">
        <v>524</v>
      </c>
      <c r="C64" s="18">
        <v>812107</v>
      </c>
      <c r="D64" s="18" t="s">
        <v>1020</v>
      </c>
      <c r="E64" s="17" t="s">
        <v>669</v>
      </c>
      <c r="F64" s="157">
        <f>SUMIF('3_stopień'!H$9:H$752,"MTL.02.",'3_stopień'!J$9:J$752)</f>
        <v>0</v>
      </c>
      <c r="G64" s="16">
        <f>SUMIFS('3_stopień'!$J$9:$J$752,'3_stopień'!$H$9:$H$752,D64,'3_stopień'!$P$9:$P$752,"CKZ Bielawa")</f>
        <v>0</v>
      </c>
      <c r="H64" s="16">
        <f>SUMIFS('3_stopień'!$K$9:$K$752,'3_stopień'!$H$9:$H$752,E64,'3_stopień'!$P$9:$P$752,"CKZ Bielawa")</f>
        <v>0</v>
      </c>
      <c r="I64" s="16">
        <f>SUMIFS('3_stopień'!$J$9:$J$752,'3_stopień'!$H$9:$H$752,D64,'3_stopień'!$P$9:$P$752,"GCKZ Głogów")</f>
        <v>0</v>
      </c>
      <c r="J64" s="237">
        <f>SUMIFS('3_stopień'!$K$9:$K$752,'3_stopień'!$H$9:$H$752,D64,'3_stopień'!$P$9:$P$752,"GCKZ Głogów")</f>
        <v>0</v>
      </c>
      <c r="K64" s="16">
        <f>SUMIFS('3_stopień'!$J$9:$J$752,'3_stopień'!$H$9:$H$752,D64,'3_stopień'!$P$9:$P$752,"TOYOTA")</f>
        <v>0</v>
      </c>
      <c r="L64" s="237">
        <f>SUMIFS('3_stopień'!$K$9:$K$752,'3_stopień'!$H$9:$H$752,D64,'3_stopień'!$P$9:$P$752,"TOYOTA")</f>
        <v>0</v>
      </c>
      <c r="M64" s="16">
        <f>SUMIFS('3_stopień'!$J$9:$J$752,'3_stopień'!$H$9:$H$752,D64,'3_stopień'!$P$9:$P$752,"JCKZ Jelenia Góra")</f>
        <v>0</v>
      </c>
      <c r="N64" s="237">
        <f>SUMIFS('3_stopień'!$K$9:$K$752,'3_stopień'!$H$9:$H$752,D64,'3_stopień'!$P$9:$P$752,"JCKZ Jelenia Góra")</f>
        <v>0</v>
      </c>
      <c r="O64" s="16">
        <f>SUMIFS('3_stopień'!$J$9:$J$752,'3_stopień'!$H$9:$H$752,D64,'3_stopień'!$P$9:$P$752,"CKZ Kłodzko")</f>
        <v>0</v>
      </c>
      <c r="P64" s="237">
        <f>SUMIFS('3_stopień'!$K$9:$K$752,'3_stopień'!$H$9:$H$752,D64,'3_stopień'!$P$9:$P$752,"CKZ Kłodzko")</f>
        <v>0</v>
      </c>
      <c r="Q64" s="16">
        <f>SUMIFS('3_stopień'!$J$9:$J$752,'3_stopień'!$H$9:$H$752,D64,'3_stopień'!$P$9:$P$752,"CKZ Legnica")</f>
        <v>0</v>
      </c>
      <c r="R64" s="237">
        <f>SUMIFS('3_stopień'!$K$9:$K$752,'3_stopień'!$H$9:$H$752,D64,'3_stopień'!$P$9:$P$752,"CKZ Legnica")</f>
        <v>0</v>
      </c>
      <c r="S64" s="16">
        <f>SUMIFS('3_stopień'!$J$9:$J$752,'3_stopień'!$H$9:$H$752,D64,'3_stopień'!$P$9:$P$752,"CKZ Oleśnica")</f>
        <v>0</v>
      </c>
      <c r="T64" s="237">
        <f>SUMIFS('3_stopień'!$K$9:$K$752,'3_stopień'!$H$9:$H$752,D64,'3_stopień'!$P$9:$P$752,"CKZ Oleśnica")</f>
        <v>0</v>
      </c>
      <c r="U64" s="16">
        <f>SUMIFS('3_stopień'!$J$9:$J$752,'3_stopień'!$H$9:$H$752,D64,'3_stopień'!$P$9:$P$752,"CKZ Świdnica")</f>
        <v>0</v>
      </c>
      <c r="V64" s="237">
        <f>SUMIFS('3_stopień'!$K$9:$K$752,'3_stopień'!$H$9:$H$752,D64,'3_stopień'!$P$9:$P$752,"CKZ Świdnica")</f>
        <v>0</v>
      </c>
      <c r="W64" s="16">
        <f>SUMIFS('3_stopień'!$J$9:$J$752,'3_stopień'!$H$9:$H$752,D64,'3_stopień'!$P$9:$P$752,"CKZ Wołów")</f>
        <v>0</v>
      </c>
      <c r="X64" s="237">
        <f>SUMIFS('3_stopień'!$K$9:$K$752,'3_stopień'!$H$9:$H$752,D64,'3_stopień'!$P$9:$P$752,"CKZ Wołów")</f>
        <v>0</v>
      </c>
      <c r="Y64" s="16">
        <f>SUMIFS('3_stopień'!$J$9:$J$752,'3_stopień'!$H$9:$H$752,D64,'3_stopień'!$P$9:$P$752,"CKZ Ziębice")</f>
        <v>0</v>
      </c>
      <c r="Z64" s="237">
        <f>SUMIFS('3_stopień'!$K$9:$K$752,'3_stopień'!$H$9:$H$752,D64,'3_stopień'!$P$9:$P$752,"CKZ Ziębice")</f>
        <v>0</v>
      </c>
      <c r="AA64" s="16">
        <f>SUMIFS('3_stopień'!$J$9:$J$752,'3_stopień'!$H$9:$H$752,D64,'3_stopień'!$P$9:$P$752,"CKZ Dobrodzień")</f>
        <v>0</v>
      </c>
      <c r="AB64" s="237">
        <f>SUMIFS('3_stopień'!$K$9:$K$752,'3_stopień'!$H$9:$H$752,D64,'3_stopień'!$P$9:$P$752,"CKZ Dobrodzień")</f>
        <v>0</v>
      </c>
      <c r="AC64" s="16">
        <f>SUMIFS('3_stopień'!$J$9:$J$752,'3_stopień'!$H$9:$H$752,D64,'3_stopień'!$P$9:$P$752,"CKZ Głubczyce")</f>
        <v>0</v>
      </c>
      <c r="AD64" s="237">
        <f>SUMIFS('3_stopień'!$K$9:$K$752,'3_stopień'!$H$9:$H$752,D64,'3_stopień'!$P$9:$P$752,"CKZ Głubczyce")</f>
        <v>0</v>
      </c>
      <c r="AE64" s="16">
        <f>SUMIFS('3_stopień'!$J$9:$J$752,'3_stopień'!$H$9:$H$752,D64,'3_stopień'!$P$9:$P$752,"CKZ Kędzierzyn Koźle")</f>
        <v>0</v>
      </c>
      <c r="AF64" s="237">
        <f>SUMIFS('3_stopień'!$K$9:$K$752,'3_stopień'!$H$9:$H$752,D64,'3_stopień'!$P$9:$P$752,"CKZ Kędzierzyn Koźle")</f>
        <v>0</v>
      </c>
      <c r="AG64" s="16">
        <f>SUMIFS('3_stopień'!$J$9:$J$752,'3_stopień'!$H$9:$H$752,D64,'3_stopień'!$P$9:$P$752,"ZSET Rakowice")</f>
        <v>0</v>
      </c>
      <c r="AH64" s="237">
        <f>SUMIFS('3_stopień'!$K$9:$K$752,'3_stopień'!$H$9:$H$752,D64,'3_stopień'!$P$9:$P$752,"ZSET Rakowice")</f>
        <v>0</v>
      </c>
      <c r="AI64" s="16">
        <f>SUMIFS('3_stopień'!$J$9:$J$752,'3_stopień'!$H$9:$H$752,D64,'3_stopień'!$P$9:$P$752,"CKZ Krotoszyn")</f>
        <v>0</v>
      </c>
      <c r="AJ64" s="237">
        <f>SUMIFS('3_stopień'!$K$9:$K$752,'3_stopień'!$H$9:$H$752,D64,'3_stopień'!$P$9:$P$752,"CKZ Krotoszyn")</f>
        <v>0</v>
      </c>
      <c r="AK64" s="16">
        <f>SUMIFS('3_stopień'!$J$9:$J$752,'3_stopień'!$H$9:$H$752,D64,'3_stopień'!$P$9:$P$752,"CKZ Olkusz")</f>
        <v>0</v>
      </c>
      <c r="AL64" s="237">
        <f>SUMIFS('3_stopień'!$K$9:$K$752,'3_stopień'!$H$9:$H$752,D64,'3_stopień'!$P$9:$P$752,"CKZ Olkusz")</f>
        <v>0</v>
      </c>
      <c r="AM64" s="16">
        <f>SUMIFS('3_stopień'!$J$9:$J$752,'3_stopień'!$H$9:$H$752,D64,'3_stopień'!$P$9:$P$752,"CKZ Wschowa")</f>
        <v>0</v>
      </c>
      <c r="AN64" s="225">
        <f>SUMIFS('3_stopień'!$K$9:$K$752,'3_stopień'!$H$9:$H$752,D64,'3_stopień'!$P$9:$P$752,"CKZ Wschowa")</f>
        <v>0</v>
      </c>
      <c r="AO64" s="16">
        <f>SUMIFS('3_stopień'!$J$9:$J$752,'3_stopień'!$H$9:$H$752,D64,'3_stopień'!$P$9:$P$752,"CKZ Zielona Góra")</f>
        <v>0</v>
      </c>
      <c r="AP64" s="206">
        <f>SUMIFS('3_stopień'!$K$9:$K$752,'3_stopień'!$H$9:$H$752,D64,'3_stopień'!$P$9:$P$752,"CKZ Zielona Góra")</f>
        <v>0</v>
      </c>
      <c r="AQ64" s="16">
        <f>SUMIFS('3_stopień'!$J$9:$J$752,'3_stopień'!$H$9:$H$752,D64,'3_stopień'!$P$9:$P$752,"Rzemieślnicza Wałbrzych")</f>
        <v>0</v>
      </c>
      <c r="AR64" s="237">
        <f>SUMIFS('3_stopień'!$K$9:$K$752,'3_stopień'!$H$9:$H$752,D64,'3_stopień'!$P$9:$P$752,"Rzemieślnicza Wałbrzych")</f>
        <v>0</v>
      </c>
      <c r="AS64" s="16">
        <f>SUMIFS('3_stopień'!$J$9:$J$752,'3_stopień'!$H$9:$H$752,D64,'3_stopień'!$P$9:$P$752,"CKZ Mosina")</f>
        <v>0</v>
      </c>
      <c r="AT64" s="237">
        <f>SUMIFS('3_stopień'!$K$9:$K$752,'3_stopień'!$H$9:$H$752,D64,'3_stopień'!$P$9:$P$752,"CKZ Mosina")</f>
        <v>0</v>
      </c>
      <c r="AU64" s="16">
        <f>SUMIFS('3_stopień'!$J$9:$J$752,'3_stopień'!$H$9:$H$752,D64,'3_stopień'!$P$9:$P$752,"Collegium Witelona")</f>
        <v>0</v>
      </c>
      <c r="AV64" s="237">
        <f>SUMIFS('3_stopień'!$K$9:$K$752,'3_stopień'!$H$9:$H$752,D64,'3_stopień'!$P$9:$P$752,"Collegium Witelona")</f>
        <v>0</v>
      </c>
      <c r="AW64" s="16">
        <f>SUMIFS('3_stopień'!$J$9:$J$752,'3_stopień'!$H$9:$H$752,D64,'3_stopień'!$P$9:$P$752,"CKZ Opole")</f>
        <v>0</v>
      </c>
      <c r="AX64" s="237">
        <f>SUMIFS('3_stopień'!$K$9:$K$752,'3_stopień'!$H$9:$H$752,D64,'3_stopień'!$P$9:$P$752,"CKZ Opole")</f>
        <v>0</v>
      </c>
      <c r="AY64" s="16">
        <f>SUMIFS('3_stopień'!$J$9:$J$752,'3_stopień'!$H$9:$H$752,D64,'3_stopień'!$P$9:$P$752,"CKZ Wrocław")</f>
        <v>0</v>
      </c>
      <c r="AZ64" s="237">
        <f>SUMIFS('3_stopień'!$K$9:$K$752,'3_stopień'!$H$9:$H$752,D64,'3_stopień'!$P$9:$P$752,"CKZ Wrocław")</f>
        <v>0</v>
      </c>
      <c r="BA64" s="16">
        <f>SUMIFS('3_stopień'!$J$9:$J$752,'3_stopień'!$H$9:$H$752,D64,'3_stopień'!$P$9:$P$752,"Brzeg Dolny")</f>
        <v>0</v>
      </c>
      <c r="BB64" s="237">
        <f>SUMIFS('3_stopień'!$K$9:$K$752,'3_stopień'!$H$9:$H$752,D64,'3_stopień'!$P$9:$P$752,"Brzeg Dolny")</f>
        <v>0</v>
      </c>
      <c r="BC64" s="16">
        <f>SUMIFS('3_stopień'!$J$9:$J$752,'3_stopień'!$H$9:$H$752,D64,'3_stopień'!$P$9:$P$752,"CKZ Dębica")</f>
        <v>0</v>
      </c>
      <c r="BD64" s="237">
        <f>SUMIFS('3_stopień'!$K$9:$K$752,'3_stopień'!$H$9:$H$752,D64,'3_stopień'!$P$9:$P$752,"CKZ Dębica")</f>
        <v>0</v>
      </c>
      <c r="BE64" s="16">
        <f>SUMIFS('3_stopień'!$J$9:$J$752,'3_stopień'!$H$9:$H$752,D64,'3_stopień'!$P$9:$P$752,"CKZ Gliwice")</f>
        <v>0</v>
      </c>
      <c r="BF64" s="237">
        <f>SUMIFS('3_stopień'!$K$9:$K$752,'3_stopień'!$H$9:$H$752,D64,'3_stopień'!$P$9:$P$752,"CKZ Gliwice")</f>
        <v>0</v>
      </c>
      <c r="BG64" s="16">
        <f>SUMIFS('3_stopień'!$J$9:$J$752,'3_stopień'!$H$9:$H$752,D64,'3_stopień'!$P$9:$P$752,"CKZ Gniezno")</f>
        <v>0</v>
      </c>
      <c r="BH64" s="237">
        <f>SUMIFS('3_stopień'!$K$9:$K$752,'3_stopień'!$H$9:$H$752,D64,'3_stopień'!$P$9:$P$752,"CKZ Gniezno")</f>
        <v>0</v>
      </c>
      <c r="BI64" s="157">
        <f>SUMIFS('3_stopień'!$J$9:$J$752,'3_stopień'!$H$9:$H$752,D64,'3_stopień'!$P$9:$P$752,"konsultacje szkoła")</f>
        <v>0</v>
      </c>
      <c r="BJ64" s="361">
        <f t="shared" si="2"/>
        <v>0</v>
      </c>
      <c r="BK64" s="216">
        <f t="shared" si="3"/>
        <v>0</v>
      </c>
    </row>
    <row r="65" spans="2:63" hidden="1">
      <c r="B65" s="17" t="s">
        <v>525</v>
      </c>
      <c r="C65" s="18">
        <v>812122</v>
      </c>
      <c r="D65" s="18" t="s">
        <v>1021</v>
      </c>
      <c r="E65" s="17" t="s">
        <v>668</v>
      </c>
      <c r="F65" s="157">
        <f>SUMIF('3_stopień'!H$9:H$752,"MTL.03.",'3_stopień'!J$9:J$752)</f>
        <v>0</v>
      </c>
      <c r="G65" s="16">
        <f>SUMIFS('3_stopień'!$J$9:$J$752,'3_stopień'!$H$9:$H$752,D65,'3_stopień'!$P$9:$P$752,"CKZ Bielawa")</f>
        <v>0</v>
      </c>
      <c r="H65" s="16">
        <f>SUMIFS('3_stopień'!$K$9:$K$752,'3_stopień'!$H$9:$H$752,E65,'3_stopień'!$P$9:$P$752,"CKZ Bielawa")</f>
        <v>0</v>
      </c>
      <c r="I65" s="16">
        <f>SUMIFS('3_stopień'!$J$9:$J$752,'3_stopień'!$H$9:$H$752,D65,'3_stopień'!$P$9:$P$752,"GCKZ Głogów")</f>
        <v>0</v>
      </c>
      <c r="J65" s="237">
        <f>SUMIFS('3_stopień'!$K$9:$K$752,'3_stopień'!$H$9:$H$752,D65,'3_stopień'!$P$9:$P$752,"GCKZ Głogów")</f>
        <v>0</v>
      </c>
      <c r="K65" s="16">
        <f>SUMIFS('3_stopień'!$J$9:$J$752,'3_stopień'!$H$9:$H$752,D65,'3_stopień'!$P$9:$P$752,"TOYOTA")</f>
        <v>0</v>
      </c>
      <c r="L65" s="237">
        <f>SUMIFS('3_stopień'!$K$9:$K$752,'3_stopień'!$H$9:$H$752,D65,'3_stopień'!$P$9:$P$752,"TOYOTA")</f>
        <v>0</v>
      </c>
      <c r="M65" s="16">
        <f>SUMIFS('3_stopień'!$J$9:$J$752,'3_stopień'!$H$9:$H$752,D65,'3_stopień'!$P$9:$P$752,"JCKZ Jelenia Góra")</f>
        <v>0</v>
      </c>
      <c r="N65" s="237">
        <f>SUMIFS('3_stopień'!$K$9:$K$752,'3_stopień'!$H$9:$H$752,D65,'3_stopień'!$P$9:$P$752,"JCKZ Jelenia Góra")</f>
        <v>0</v>
      </c>
      <c r="O65" s="16">
        <f>SUMIFS('3_stopień'!$J$9:$J$752,'3_stopień'!$H$9:$H$752,D65,'3_stopień'!$P$9:$P$752,"CKZ Kłodzko")</f>
        <v>0</v>
      </c>
      <c r="P65" s="237">
        <f>SUMIFS('3_stopień'!$K$9:$K$752,'3_stopień'!$H$9:$H$752,D65,'3_stopień'!$P$9:$P$752,"CKZ Kłodzko")</f>
        <v>0</v>
      </c>
      <c r="Q65" s="16">
        <f>SUMIFS('3_stopień'!$J$9:$J$752,'3_stopień'!$H$9:$H$752,D65,'3_stopień'!$P$9:$P$752,"CKZ Legnica")</f>
        <v>0</v>
      </c>
      <c r="R65" s="237">
        <f>SUMIFS('3_stopień'!$K$9:$K$752,'3_stopień'!$H$9:$H$752,D65,'3_stopień'!$P$9:$P$752,"CKZ Legnica")</f>
        <v>0</v>
      </c>
      <c r="S65" s="16">
        <f>SUMIFS('3_stopień'!$J$9:$J$752,'3_stopień'!$H$9:$H$752,D65,'3_stopień'!$P$9:$P$752,"CKZ Oleśnica")</f>
        <v>0</v>
      </c>
      <c r="T65" s="237">
        <f>SUMIFS('3_stopień'!$K$9:$K$752,'3_stopień'!$H$9:$H$752,D65,'3_stopień'!$P$9:$P$752,"CKZ Oleśnica")</f>
        <v>0</v>
      </c>
      <c r="U65" s="16">
        <f>SUMIFS('3_stopień'!$J$9:$J$752,'3_stopień'!$H$9:$H$752,D65,'3_stopień'!$P$9:$P$752,"CKZ Świdnica")</f>
        <v>0</v>
      </c>
      <c r="V65" s="237">
        <f>SUMIFS('3_stopień'!$K$9:$K$752,'3_stopień'!$H$9:$H$752,D65,'3_stopień'!$P$9:$P$752,"CKZ Świdnica")</f>
        <v>0</v>
      </c>
      <c r="W65" s="16">
        <f>SUMIFS('3_stopień'!$J$9:$J$752,'3_stopień'!$H$9:$H$752,D65,'3_stopień'!$P$9:$P$752,"CKZ Wołów")</f>
        <v>0</v>
      </c>
      <c r="X65" s="237">
        <f>SUMIFS('3_stopień'!$K$9:$K$752,'3_stopień'!$H$9:$H$752,D65,'3_stopień'!$P$9:$P$752,"CKZ Wołów")</f>
        <v>0</v>
      </c>
      <c r="Y65" s="16">
        <f>SUMIFS('3_stopień'!$J$9:$J$752,'3_stopień'!$H$9:$H$752,D65,'3_stopień'!$P$9:$P$752,"CKZ Ziębice")</f>
        <v>0</v>
      </c>
      <c r="Z65" s="237">
        <f>SUMIFS('3_stopień'!$K$9:$K$752,'3_stopień'!$H$9:$H$752,D65,'3_stopień'!$P$9:$P$752,"CKZ Ziębice")</f>
        <v>0</v>
      </c>
      <c r="AA65" s="16">
        <f>SUMIFS('3_stopień'!$J$9:$J$752,'3_stopień'!$H$9:$H$752,D65,'3_stopień'!$P$9:$P$752,"CKZ Dobrodzień")</f>
        <v>0</v>
      </c>
      <c r="AB65" s="237">
        <f>SUMIFS('3_stopień'!$K$9:$K$752,'3_stopień'!$H$9:$H$752,D65,'3_stopień'!$P$9:$P$752,"CKZ Dobrodzień")</f>
        <v>0</v>
      </c>
      <c r="AC65" s="16">
        <f>SUMIFS('3_stopień'!$J$9:$J$752,'3_stopień'!$H$9:$H$752,D65,'3_stopień'!$P$9:$P$752,"CKZ Głubczyce")</f>
        <v>0</v>
      </c>
      <c r="AD65" s="237">
        <f>SUMIFS('3_stopień'!$K$9:$K$752,'3_stopień'!$H$9:$H$752,D65,'3_stopień'!$P$9:$P$752,"CKZ Głubczyce")</f>
        <v>0</v>
      </c>
      <c r="AE65" s="16">
        <f>SUMIFS('3_stopień'!$J$9:$J$752,'3_stopień'!$H$9:$H$752,D65,'3_stopień'!$P$9:$P$752,"CKZ Kędzierzyn Koźle")</f>
        <v>0</v>
      </c>
      <c r="AF65" s="237">
        <f>SUMIFS('3_stopień'!$K$9:$K$752,'3_stopień'!$H$9:$H$752,D65,'3_stopień'!$P$9:$P$752,"CKZ Kędzierzyn Koźle")</f>
        <v>0</v>
      </c>
      <c r="AG65" s="16">
        <f>SUMIFS('3_stopień'!$J$9:$J$752,'3_stopień'!$H$9:$H$752,D65,'3_stopień'!$P$9:$P$752,"ZSET Rakowice")</f>
        <v>0</v>
      </c>
      <c r="AH65" s="237">
        <f>SUMIFS('3_stopień'!$K$9:$K$752,'3_stopień'!$H$9:$H$752,D65,'3_stopień'!$P$9:$P$752,"ZSET Rakowice")</f>
        <v>0</v>
      </c>
      <c r="AI65" s="16">
        <f>SUMIFS('3_stopień'!$J$9:$J$752,'3_stopień'!$H$9:$H$752,D65,'3_stopień'!$P$9:$P$752,"CKZ Krotoszyn")</f>
        <v>0</v>
      </c>
      <c r="AJ65" s="237">
        <f>SUMIFS('3_stopień'!$K$9:$K$752,'3_stopień'!$H$9:$H$752,D65,'3_stopień'!$P$9:$P$752,"CKZ Krotoszyn")</f>
        <v>0</v>
      </c>
      <c r="AK65" s="16">
        <f>SUMIFS('3_stopień'!$J$9:$J$752,'3_stopień'!$H$9:$H$752,D65,'3_stopień'!$P$9:$P$752,"CKZ Olkusz")</f>
        <v>0</v>
      </c>
      <c r="AL65" s="237">
        <f>SUMIFS('3_stopień'!$K$9:$K$752,'3_stopień'!$H$9:$H$752,D65,'3_stopień'!$P$9:$P$752,"CKZ Olkusz")</f>
        <v>0</v>
      </c>
      <c r="AM65" s="16">
        <f>SUMIFS('3_stopień'!$J$9:$J$752,'3_stopień'!$H$9:$H$752,D65,'3_stopień'!$P$9:$P$752,"CKZ Wschowa")</f>
        <v>0</v>
      </c>
      <c r="AN65" s="225">
        <f>SUMIFS('3_stopień'!$K$9:$K$752,'3_stopień'!$H$9:$H$752,D65,'3_stopień'!$P$9:$P$752,"CKZ Wschowa")</f>
        <v>0</v>
      </c>
      <c r="AO65" s="16">
        <f>SUMIFS('3_stopień'!$J$9:$J$752,'3_stopień'!$H$9:$H$752,D65,'3_stopień'!$P$9:$P$752,"CKZ Zielona Góra")</f>
        <v>0</v>
      </c>
      <c r="AP65" s="206">
        <f>SUMIFS('3_stopień'!$K$9:$K$752,'3_stopień'!$H$9:$H$752,D65,'3_stopień'!$P$9:$P$752,"CKZ Zielona Góra")</f>
        <v>0</v>
      </c>
      <c r="AQ65" s="16">
        <f>SUMIFS('3_stopień'!$J$9:$J$752,'3_stopień'!$H$9:$H$752,D65,'3_stopień'!$P$9:$P$752,"Rzemieślnicza Wałbrzych")</f>
        <v>0</v>
      </c>
      <c r="AR65" s="237">
        <f>SUMIFS('3_stopień'!$K$9:$K$752,'3_stopień'!$H$9:$H$752,D65,'3_stopień'!$P$9:$P$752,"Rzemieślnicza Wałbrzych")</f>
        <v>0</v>
      </c>
      <c r="AS65" s="16">
        <f>SUMIFS('3_stopień'!$J$9:$J$752,'3_stopień'!$H$9:$H$752,D65,'3_stopień'!$P$9:$P$752,"CKZ Mosina")</f>
        <v>0</v>
      </c>
      <c r="AT65" s="237">
        <f>SUMIFS('3_stopień'!$K$9:$K$752,'3_stopień'!$H$9:$H$752,D65,'3_stopień'!$P$9:$P$752,"CKZ Mosina")</f>
        <v>0</v>
      </c>
      <c r="AU65" s="16">
        <f>SUMIFS('3_stopień'!$J$9:$J$752,'3_stopień'!$H$9:$H$752,D65,'3_stopień'!$P$9:$P$752,"Collegium Witelona")</f>
        <v>0</v>
      </c>
      <c r="AV65" s="237">
        <f>SUMIFS('3_stopień'!$K$9:$K$752,'3_stopień'!$H$9:$H$752,D65,'3_stopień'!$P$9:$P$752,"Collegium Witelona")</f>
        <v>0</v>
      </c>
      <c r="AW65" s="16">
        <f>SUMIFS('3_stopień'!$J$9:$J$752,'3_stopień'!$H$9:$H$752,D65,'3_stopień'!$P$9:$P$752,"CKZ Opole")</f>
        <v>0</v>
      </c>
      <c r="AX65" s="237">
        <f>SUMIFS('3_stopień'!$K$9:$K$752,'3_stopień'!$H$9:$H$752,D65,'3_stopień'!$P$9:$P$752,"CKZ Opole")</f>
        <v>0</v>
      </c>
      <c r="AY65" s="16">
        <f>SUMIFS('3_stopień'!$J$9:$J$752,'3_stopień'!$H$9:$H$752,D65,'3_stopień'!$P$9:$P$752,"CKZ Wrocław")</f>
        <v>0</v>
      </c>
      <c r="AZ65" s="237">
        <f>SUMIFS('3_stopień'!$K$9:$K$752,'3_stopień'!$H$9:$H$752,D65,'3_stopień'!$P$9:$P$752,"CKZ Wrocław")</f>
        <v>0</v>
      </c>
      <c r="BA65" s="16">
        <f>SUMIFS('3_stopień'!$J$9:$J$752,'3_stopień'!$H$9:$H$752,D65,'3_stopień'!$P$9:$P$752,"Brzeg Dolny")</f>
        <v>0</v>
      </c>
      <c r="BB65" s="237">
        <f>SUMIFS('3_stopień'!$K$9:$K$752,'3_stopień'!$H$9:$H$752,D65,'3_stopień'!$P$9:$P$752,"Brzeg Dolny")</f>
        <v>0</v>
      </c>
      <c r="BC65" s="16">
        <f>SUMIFS('3_stopień'!$J$9:$J$752,'3_stopień'!$H$9:$H$752,D65,'3_stopień'!$P$9:$P$752,"CKZ Dębica")</f>
        <v>0</v>
      </c>
      <c r="BD65" s="237">
        <f>SUMIFS('3_stopień'!$K$9:$K$752,'3_stopień'!$H$9:$H$752,D65,'3_stopień'!$P$9:$P$752,"CKZ Dębica")</f>
        <v>0</v>
      </c>
      <c r="BE65" s="16">
        <f>SUMIFS('3_stopień'!$J$9:$J$752,'3_stopień'!$H$9:$H$752,D65,'3_stopień'!$P$9:$P$752,"CKZ Gliwice")</f>
        <v>0</v>
      </c>
      <c r="BF65" s="237">
        <f>SUMIFS('3_stopień'!$K$9:$K$752,'3_stopień'!$H$9:$H$752,D65,'3_stopień'!$P$9:$P$752,"CKZ Gliwice")</f>
        <v>0</v>
      </c>
      <c r="BG65" s="16">
        <f>SUMIFS('3_stopień'!$J$9:$J$752,'3_stopień'!$H$9:$H$752,D65,'3_stopień'!$P$9:$P$752,"CKZ Gniezno")</f>
        <v>0</v>
      </c>
      <c r="BH65" s="237">
        <f>SUMIFS('3_stopień'!$K$9:$K$752,'3_stopień'!$H$9:$H$752,D65,'3_stopień'!$P$9:$P$752,"CKZ Gniezno")</f>
        <v>0</v>
      </c>
      <c r="BI65" s="157">
        <f>SUMIFS('3_stopień'!$J$9:$J$752,'3_stopień'!$H$9:$H$752,D65,'3_stopień'!$P$9:$P$752,"konsultacje szkoła")</f>
        <v>0</v>
      </c>
      <c r="BJ65" s="361">
        <f t="shared" si="2"/>
        <v>0</v>
      </c>
      <c r="BK65" s="216">
        <f t="shared" si="3"/>
        <v>0</v>
      </c>
    </row>
    <row r="66" spans="2:63" hidden="1">
      <c r="B66" s="17" t="s">
        <v>76</v>
      </c>
      <c r="C66" s="18">
        <v>721306</v>
      </c>
      <c r="D66" s="18" t="s">
        <v>56</v>
      </c>
      <c r="E66" s="17" t="s">
        <v>667</v>
      </c>
      <c r="F66" s="157">
        <f>SUMIF('3_stopień'!H$9:H$752,"MOT.01.",'3_stopień'!J$9:J$752)</f>
        <v>16</v>
      </c>
      <c r="G66" s="16">
        <f>SUMIFS('3_stopień'!$J$9:$J$752,'3_stopień'!$H$9:$H$752,D66,'3_stopień'!$P$9:$P$752,"CKZ Bielawa")</f>
        <v>0</v>
      </c>
      <c r="H66" s="16">
        <f>SUMIFS('3_stopień'!$K$9:$K$752,'3_stopień'!$H$9:$H$752,D66,'3_stopień'!$P$9:$P$752,"CKZ Bielawa")</f>
        <v>0</v>
      </c>
      <c r="I66" s="16">
        <f>SUMIFS('3_stopień'!$J$9:$J$752,'3_stopień'!$H$9:$H$752,D66,'3_stopień'!$P$9:$P$752,"GCKZ Głogów")</f>
        <v>0</v>
      </c>
      <c r="J66" s="237">
        <f>SUMIFS('3_stopień'!$K$9:$K$752,'3_stopień'!$H$9:$H$752,D66,'3_stopień'!$P$9:$P$752,"GCKZ Głogów")</f>
        <v>0</v>
      </c>
      <c r="K66" s="16">
        <f>SUMIFS('3_stopień'!$J$9:$J$752,'3_stopień'!$H$9:$H$752,D66,'3_stopień'!$P$9:$P$752,"TOYOTA")</f>
        <v>0</v>
      </c>
      <c r="L66" s="237">
        <f>SUMIFS('3_stopień'!$K$9:$K$752,'3_stopień'!$H$9:$H$752,D66,'3_stopień'!$P$9:$P$752,"TOYOTA")</f>
        <v>0</v>
      </c>
      <c r="M66" s="16">
        <f>SUMIFS('3_stopień'!$J$9:$J$752,'3_stopień'!$H$9:$H$752,D66,'3_stopień'!$P$9:$P$752,"JCKZ Jelenia Góra")</f>
        <v>0</v>
      </c>
      <c r="N66" s="237">
        <f>SUMIFS('3_stopień'!$K$9:$K$752,'3_stopień'!$H$9:$H$752,D66,'3_stopień'!$P$9:$P$752,"JCKZ Jelenia Góra")</f>
        <v>0</v>
      </c>
      <c r="O66" s="16">
        <f>SUMIFS('3_stopień'!$J$9:$J$752,'3_stopień'!$H$9:$H$752,D66,'3_stopień'!$P$9:$P$752,"CKZ Kłodzko")</f>
        <v>0</v>
      </c>
      <c r="P66" s="237">
        <f>SUMIFS('3_stopień'!$K$9:$K$752,'3_stopień'!$H$9:$H$752,D66,'3_stopień'!$P$9:$P$752,"CKZ Kłodzko")</f>
        <v>0</v>
      </c>
      <c r="Q66" s="16">
        <f>SUMIFS('3_stopień'!$J$9:$J$752,'3_stopień'!$H$9:$H$752,D66,'3_stopień'!$P$9:$P$752,"CKZ Legnica")</f>
        <v>0</v>
      </c>
      <c r="R66" s="237">
        <f>SUMIFS('3_stopień'!$K$9:$K$752,'3_stopień'!$H$9:$H$752,D66,'3_stopień'!$P$9:$P$752,"CKZ Legnica")</f>
        <v>0</v>
      </c>
      <c r="S66" s="16">
        <f>SUMIFS('3_stopień'!$J$9:$J$752,'3_stopień'!$H$9:$H$752,D66,'3_stopień'!$P$9:$P$752,"CKZ Oleśnica")</f>
        <v>0</v>
      </c>
      <c r="T66" s="237">
        <f>SUMIFS('3_stopień'!$K$9:$K$752,'3_stopień'!$H$9:$H$752,D66,'3_stopień'!$P$9:$P$752,"CKZ Oleśnica")</f>
        <v>0</v>
      </c>
      <c r="U66" s="16">
        <f>SUMIFS('3_stopień'!$J$9:$J$752,'3_stopień'!$H$9:$H$752,D66,'3_stopień'!$P$9:$P$752,"CKZ Świdnica")</f>
        <v>12</v>
      </c>
      <c r="V66" s="237">
        <f>SUMIFS('3_stopień'!$K$9:$K$752,'3_stopień'!$H$9:$H$752,D66,'3_stopień'!$P$9:$P$752,"CKZ Świdnica")</f>
        <v>0</v>
      </c>
      <c r="W66" s="16">
        <f>SUMIFS('3_stopień'!$J$9:$J$752,'3_stopień'!$H$9:$H$752,D66,'3_stopień'!$P$9:$P$752,"CKZ Wołów")</f>
        <v>0</v>
      </c>
      <c r="X66" s="237">
        <f>SUMIFS('3_stopień'!$K$9:$K$752,'3_stopień'!$H$9:$H$752,D66,'3_stopień'!$P$9:$P$752,"CKZ Wołów")</f>
        <v>0</v>
      </c>
      <c r="Y66" s="16">
        <f>SUMIFS('3_stopień'!$J$9:$J$752,'3_stopień'!$H$9:$H$752,D66,'3_stopień'!$P$9:$P$752,"CKZ Ziębice")</f>
        <v>0</v>
      </c>
      <c r="Z66" s="237">
        <f>SUMIFS('3_stopień'!$K$9:$K$752,'3_stopień'!$H$9:$H$752,D66,'3_stopień'!$P$9:$P$752,"CKZ Ziębice")</f>
        <v>0</v>
      </c>
      <c r="AA66" s="16">
        <f>SUMIFS('3_stopień'!$J$9:$J$752,'3_stopień'!$H$9:$H$752,D66,'3_stopień'!$P$9:$P$752,"CKZ Dobrodzień")</f>
        <v>0</v>
      </c>
      <c r="AB66" s="237">
        <f>SUMIFS('3_stopień'!$K$9:$K$752,'3_stopień'!$H$9:$H$752,D66,'3_stopień'!$P$9:$P$752,"CKZ Dobrodzień")</f>
        <v>0</v>
      </c>
      <c r="AC66" s="16">
        <f>SUMIFS('3_stopień'!$J$9:$J$752,'3_stopień'!$H$9:$H$752,D66,'3_stopień'!$P$9:$P$752,"CKZ Głubczyce")</f>
        <v>0</v>
      </c>
      <c r="AD66" s="237">
        <f>SUMIFS('3_stopień'!$K$9:$K$752,'3_stopień'!$H$9:$H$752,D66,'3_stopień'!$P$9:$P$752,"CKZ Głubczyce")</f>
        <v>0</v>
      </c>
      <c r="AE66" s="16">
        <f>SUMIFS('3_stopień'!$J$9:$J$752,'3_stopień'!$H$9:$H$752,D66,'3_stopień'!$P$9:$P$752,"CKZ Kędzierzyn Koźle")</f>
        <v>0</v>
      </c>
      <c r="AF66" s="237">
        <f>SUMIFS('3_stopień'!$K$9:$K$752,'3_stopień'!$H$9:$H$752,D66,'3_stopień'!$P$9:$P$752,"CKZ Kędzierzyn Koźle")</f>
        <v>0</v>
      </c>
      <c r="AG66" s="16">
        <f>SUMIFS('3_stopień'!$J$9:$J$752,'3_stopień'!$H$9:$H$752,D66,'3_stopień'!$P$9:$P$752,"ZSET Rakowice")</f>
        <v>0</v>
      </c>
      <c r="AH66" s="237">
        <f>SUMIFS('3_stopień'!$K$9:$K$752,'3_stopień'!$H$9:$H$752,D66,'3_stopień'!$P$9:$P$752,"ZSET Rakowice")</f>
        <v>0</v>
      </c>
      <c r="AI66" s="16">
        <f>SUMIFS('3_stopień'!$J$9:$J$752,'3_stopień'!$H$9:$H$752,D66,'3_stopień'!$P$9:$P$752,"CKZ Krotoszyn")</f>
        <v>0</v>
      </c>
      <c r="AJ66" s="237">
        <f>SUMIFS('3_stopień'!$K$9:$K$752,'3_stopień'!$H$9:$H$752,D66,'3_stopień'!$P$9:$P$752,"CKZ Krotoszyn")</f>
        <v>0</v>
      </c>
      <c r="AK66" s="16">
        <f>SUMIFS('3_stopień'!$J$9:$J$752,'3_stopień'!$H$9:$H$752,D66,'3_stopień'!$P$9:$P$752,"CKZ Olkusz")</f>
        <v>0</v>
      </c>
      <c r="AL66" s="237">
        <f>SUMIFS('3_stopień'!$K$9:$K$752,'3_stopień'!$H$9:$H$752,D66,'3_stopień'!$P$9:$P$752,"CKZ Olkusz")</f>
        <v>0</v>
      </c>
      <c r="AM66" s="16">
        <f>SUMIFS('3_stopień'!$J$9:$J$752,'3_stopień'!$H$9:$H$752,D66,'3_stopień'!$P$9:$P$752,"CKZ Wschowa")</f>
        <v>4</v>
      </c>
      <c r="AN66" s="225">
        <f>SUMIFS('3_stopień'!$K$9:$K$752,'3_stopień'!$H$9:$H$752,D66,'3_stopień'!$P$9:$P$752,"CKZ Wschowa")</f>
        <v>0</v>
      </c>
      <c r="AO66" s="16">
        <f>SUMIFS('3_stopień'!$J$9:$J$752,'3_stopień'!$H$9:$H$752,D66,'3_stopień'!$P$9:$P$752,"CKZ Zielona Góra")</f>
        <v>0</v>
      </c>
      <c r="AP66" s="206">
        <f>SUMIFS('3_stopień'!$K$9:$K$752,'3_stopień'!$H$9:$H$752,D66,'3_stopień'!$P$9:$P$752,"CKZ Zielona Góra")</f>
        <v>0</v>
      </c>
      <c r="AQ66" s="16">
        <f>SUMIFS('3_stopień'!$J$9:$J$752,'3_stopień'!$H$9:$H$752,D66,'3_stopień'!$P$9:$P$752,"Rzemieślnicza Wałbrzych")</f>
        <v>0</v>
      </c>
      <c r="AR66" s="237">
        <f>SUMIFS('3_stopień'!$K$9:$K$752,'3_stopień'!$H$9:$H$752,D66,'3_stopień'!$P$9:$P$752,"Rzemieślnicza Wałbrzych")</f>
        <v>0</v>
      </c>
      <c r="AS66" s="16">
        <f>SUMIFS('3_stopień'!$J$9:$J$752,'3_stopień'!$H$9:$H$752,D66,'3_stopień'!$P$9:$P$752,"CKZ Mosina")</f>
        <v>0</v>
      </c>
      <c r="AT66" s="237">
        <f>SUMIFS('3_stopień'!$K$9:$K$752,'3_stopień'!$H$9:$H$752,D66,'3_stopień'!$P$9:$P$752,"CKZ Mosina")</f>
        <v>0</v>
      </c>
      <c r="AU66" s="16">
        <f>SUMIFS('3_stopień'!$J$9:$J$752,'3_stopień'!$H$9:$H$752,D66,'3_stopień'!$P$9:$P$752,"Akademia Rzemiosła")</f>
        <v>0</v>
      </c>
      <c r="AV66" s="237">
        <f>SUMIFS('3_stopień'!$K$9:$K$752,'3_stopień'!$H$9:$H$752,D66,'3_stopień'!$P$9:$P$752,"Akademia Rzemiosła")</f>
        <v>0</v>
      </c>
      <c r="AW66" s="16">
        <f>SUMIFS('3_stopień'!$J$9:$J$752,'3_stopień'!$H$9:$H$752,D66,'3_stopień'!$P$9:$P$752,"CKZ Opole")</f>
        <v>0</v>
      </c>
      <c r="AX66" s="237">
        <f>SUMIFS('3_stopień'!$K$9:$K$752,'3_stopień'!$H$9:$H$752,D66,'3_stopień'!$P$9:$P$752,"CKZ Opole")</f>
        <v>0</v>
      </c>
      <c r="AY66" s="16">
        <f>SUMIFS('3_stopień'!$J$9:$J$752,'3_stopień'!$H$9:$H$752,D66,'3_stopień'!$P$9:$P$752,"CKZ Wrocław")</f>
        <v>0</v>
      </c>
      <c r="AZ66" s="237">
        <f>SUMIFS('3_stopień'!$K$9:$K$752,'3_stopień'!$H$9:$H$752,D66,'3_stopień'!$P$9:$P$752,"CKZ Wrocław")</f>
        <v>0</v>
      </c>
      <c r="BA66" s="16">
        <f>SUMIFS('3_stopień'!$J$9:$J$752,'3_stopień'!$H$9:$H$752,D66,'3_stopień'!$P$9:$P$752,"Brzeg Dolny")</f>
        <v>0</v>
      </c>
      <c r="BB66" s="237">
        <f>SUMIFS('3_stopień'!$K$9:$K$752,'3_stopień'!$H$9:$H$752,D66,'3_stopień'!$P$9:$P$752,"Brzeg Dolny")</f>
        <v>0</v>
      </c>
      <c r="BC66" s="16">
        <f>SUMIFS('3_stopień'!$J$9:$J$752,'3_stopień'!$H$9:$H$752,D66,'3_stopień'!$P$9:$P$752,"CKZ Dębica")</f>
        <v>0</v>
      </c>
      <c r="BD66" s="237">
        <f>SUMIFS('3_stopień'!$K$9:$K$752,'3_stopień'!$H$9:$H$752,D66,'3_stopień'!$P$9:$P$752,"CKZ Dębica")</f>
        <v>0</v>
      </c>
      <c r="BE66" s="16">
        <f>SUMIFS('3_stopień'!$J$9:$J$752,'3_stopień'!$H$9:$H$752,D66,'3_stopień'!$P$9:$P$752,"CKZ Gliwice")</f>
        <v>0</v>
      </c>
      <c r="BF66" s="237">
        <f>SUMIFS('3_stopień'!$K$9:$K$752,'3_stopień'!$H$9:$H$752,D66,'3_stopień'!$P$9:$P$752,"CKZ Gliwice")</f>
        <v>0</v>
      </c>
      <c r="BG66" s="16">
        <f>SUMIFS('3_stopień'!$J$9:$J$752,'3_stopień'!$H$9:$H$752,D66,'3_stopień'!$P$9:$P$752,"CKZ Gniezno")</f>
        <v>0</v>
      </c>
      <c r="BH66" s="237">
        <f>SUMIFS('3_stopień'!$K$9:$K$752,'3_stopień'!$H$9:$H$752,D66,'3_stopień'!$P$9:$P$752,"CKZ Gniezno")</f>
        <v>0</v>
      </c>
      <c r="BI66" s="157">
        <f>SUMIFS('3_stopień'!$J$9:$J$752,'3_stopień'!$H$9:$H$752,D66,'3_stopień'!$P$9:$P$752,"konsultacje szkoła")</f>
        <v>0</v>
      </c>
      <c r="BJ66" s="361">
        <f t="shared" si="2"/>
        <v>16</v>
      </c>
      <c r="BK66" s="216">
        <f t="shared" si="3"/>
        <v>0</v>
      </c>
    </row>
    <row r="67" spans="2:63" ht="13.5" hidden="1" customHeight="1">
      <c r="B67" s="17" t="s">
        <v>69</v>
      </c>
      <c r="C67" s="18">
        <v>741203</v>
      </c>
      <c r="D67" s="18" t="s">
        <v>57</v>
      </c>
      <c r="E67" s="17" t="s">
        <v>666</v>
      </c>
      <c r="F67" s="157">
        <f>SUMIF('3_stopień'!H$9:H$752,"MOT.02.",'3_stopień'!J$9:J$752)</f>
        <v>37</v>
      </c>
      <c r="G67" s="16">
        <f>SUMIFS('3_stopień'!$J$9:$J$752,'3_stopień'!$H$9:$H$752,D67,'3_stopień'!$P$9:$P$752,"CKZ Bielawa")</f>
        <v>0</v>
      </c>
      <c r="H67" s="16">
        <f>SUMIFS('3_stopień'!$K$9:$K$752,'3_stopień'!$H$9:$H$752,D67,'3_stopień'!$P$9:$P$752,"CKZ Bielawa")</f>
        <v>0</v>
      </c>
      <c r="I67" s="16">
        <f>SUMIFS('3_stopień'!$J$9:$J$752,'3_stopień'!$H$9:$H$752,D67,'3_stopień'!$P$9:$P$752,"GCKZ Głogów")</f>
        <v>0</v>
      </c>
      <c r="J67" s="237">
        <f>SUMIFS('3_stopień'!$K$9:$K$752,'3_stopień'!$H$9:$H$752,D67,'3_stopień'!$P$9:$P$752,"GCKZ Głogów")</f>
        <v>0</v>
      </c>
      <c r="K67" s="16">
        <f>SUMIFS('3_stopień'!$J$9:$J$752,'3_stopień'!$H$9:$H$752,D67,'3_stopień'!$P$9:$P$752,"TOYOTA")</f>
        <v>0</v>
      </c>
      <c r="L67" s="237">
        <f>SUMIFS('3_stopień'!$K$9:$K$752,'3_stopień'!$H$9:$H$752,D67,'3_stopień'!$P$9:$P$752,"TOYOTA")</f>
        <v>0</v>
      </c>
      <c r="M67" s="16">
        <f>SUMIFS('3_stopień'!$J$9:$J$752,'3_stopień'!$H$9:$H$752,D67,'3_stopień'!$P$9:$P$752,"JCKZ Jelenia Góra")</f>
        <v>0</v>
      </c>
      <c r="N67" s="237">
        <f>SUMIFS('3_stopień'!$K$9:$K$752,'3_stopień'!$H$9:$H$752,D67,'3_stopień'!$P$9:$P$752,"JCKZ Jelenia Góra")</f>
        <v>0</v>
      </c>
      <c r="O67" s="16">
        <f>SUMIFS('3_stopień'!$J$9:$J$752,'3_stopień'!$H$9:$H$752,D67,'3_stopień'!$P$9:$P$752,"CKZ Kłodzko")</f>
        <v>0</v>
      </c>
      <c r="P67" s="237">
        <f>SUMIFS('3_stopień'!$K$9:$K$752,'3_stopień'!$H$9:$H$752,D67,'3_stopień'!$P$9:$P$752,"CKZ Kłodzko")</f>
        <v>0</v>
      </c>
      <c r="Q67" s="16">
        <f>SUMIFS('3_stopień'!$J$9:$J$752,'3_stopień'!$H$9:$H$752,D67,'3_stopień'!$P$9:$P$752,"CKZ Legnica")</f>
        <v>0</v>
      </c>
      <c r="R67" s="237">
        <f>SUMIFS('3_stopień'!$K$9:$K$752,'3_stopień'!$H$9:$H$752,D67,'3_stopień'!$P$9:$P$752,"CKZ Legnica")</f>
        <v>0</v>
      </c>
      <c r="S67" s="16">
        <f>SUMIFS('3_stopień'!$J$9:$J$752,'3_stopień'!$H$9:$H$752,D67,'3_stopień'!$P$9:$P$752,"CKZ Oleśnica")</f>
        <v>0</v>
      </c>
      <c r="T67" s="237">
        <f>SUMIFS('3_stopień'!$K$9:$K$752,'3_stopień'!$H$9:$H$752,D67,'3_stopień'!$P$9:$P$752,"CKZ Oleśnica")</f>
        <v>0</v>
      </c>
      <c r="U67" s="16">
        <f>SUMIFS('3_stopień'!$J$9:$J$752,'3_stopień'!$H$9:$H$752,D67,'3_stopień'!$P$9:$P$752,"CKZ Świdnica")</f>
        <v>35</v>
      </c>
      <c r="V67" s="237">
        <f>SUMIFS('3_stopień'!$K$9:$K$752,'3_stopień'!$H$9:$H$752,D67,'3_stopień'!$P$9:$P$752,"CKZ Świdnica")</f>
        <v>1</v>
      </c>
      <c r="W67" s="16">
        <f>SUMIFS('3_stopień'!$J$9:$J$752,'3_stopień'!$H$9:$H$752,D67,'3_stopień'!$P$9:$P$752,"CKZ Wołów")</f>
        <v>0</v>
      </c>
      <c r="X67" s="237">
        <f>SUMIFS('3_stopień'!$K$9:$K$752,'3_stopień'!$H$9:$H$752,D67,'3_stopień'!$P$9:$P$752,"CKZ Wołów")</f>
        <v>0</v>
      </c>
      <c r="Y67" s="16">
        <f>SUMIFS('3_stopień'!$J$9:$J$752,'3_stopień'!$H$9:$H$752,D67,'3_stopień'!$P$9:$P$752,"CKZ Ziębice")</f>
        <v>0</v>
      </c>
      <c r="Z67" s="237">
        <f>SUMIFS('3_stopień'!$K$9:$K$752,'3_stopień'!$H$9:$H$752,D67,'3_stopień'!$P$9:$P$752,"CKZ Ziębice")</f>
        <v>0</v>
      </c>
      <c r="AA67" s="16">
        <f>SUMIFS('3_stopień'!$J$9:$J$752,'3_stopień'!$H$9:$H$752,D67,'3_stopień'!$P$9:$P$752,"CKZ Dobrodzień")</f>
        <v>0</v>
      </c>
      <c r="AB67" s="237">
        <f>SUMIFS('3_stopień'!$K$9:$K$752,'3_stopień'!$H$9:$H$752,D67,'3_stopień'!$P$9:$P$752,"CKZ Dobrodzień")</f>
        <v>0</v>
      </c>
      <c r="AC67" s="16">
        <f>SUMIFS('3_stopień'!$J$9:$J$752,'3_stopień'!$H$9:$H$752,D67,'3_stopień'!$P$9:$P$752,"CKZ Głubczyce")</f>
        <v>0</v>
      </c>
      <c r="AD67" s="237">
        <f>SUMIFS('3_stopień'!$K$9:$K$752,'3_stopień'!$H$9:$H$752,D67,'3_stopień'!$P$9:$P$752,"CKZ Głubczyce")</f>
        <v>0</v>
      </c>
      <c r="AE67" s="16">
        <f>SUMIFS('3_stopień'!$J$9:$J$752,'3_stopień'!$H$9:$H$752,D67,'3_stopień'!$P$9:$P$752,"CKZ Kędzierzyn Koźle")</f>
        <v>0</v>
      </c>
      <c r="AF67" s="237">
        <f>SUMIFS('3_stopień'!$K$9:$K$752,'3_stopień'!$H$9:$H$752,D67,'3_stopień'!$P$9:$P$752,"CKZ Kędzierzyn Koźle")</f>
        <v>0</v>
      </c>
      <c r="AG67" s="16">
        <f>SUMIFS('3_stopień'!$J$9:$J$752,'3_stopień'!$H$9:$H$752,D67,'3_stopień'!$P$9:$P$752,"ZSET Rakowice")</f>
        <v>0</v>
      </c>
      <c r="AH67" s="237">
        <f>SUMIFS('3_stopień'!$K$9:$K$752,'3_stopień'!$H$9:$H$752,D67,'3_stopień'!$P$9:$P$752,"ZSET Rakowice")</f>
        <v>0</v>
      </c>
      <c r="AI67" s="16">
        <f>SUMIFS('3_stopień'!$J$9:$J$752,'3_stopień'!$H$9:$H$752,D67,'3_stopień'!$P$9:$P$752,"CKZ Krotoszyn")</f>
        <v>0</v>
      </c>
      <c r="AJ67" s="237">
        <f>SUMIFS('3_stopień'!$K$9:$K$752,'3_stopień'!$H$9:$H$752,D67,'3_stopień'!$P$9:$P$752,"CKZ Krotoszyn")</f>
        <v>0</v>
      </c>
      <c r="AK67" s="16">
        <f>SUMIFS('3_stopień'!$J$9:$J$752,'3_stopień'!$H$9:$H$752,D67,'3_stopień'!$P$9:$P$752,"CKZ Olkusz")</f>
        <v>0</v>
      </c>
      <c r="AL67" s="237">
        <f>SUMIFS('3_stopień'!$K$9:$K$752,'3_stopień'!$H$9:$H$752,D67,'3_stopień'!$P$9:$P$752,"CKZ Olkusz")</f>
        <v>0</v>
      </c>
      <c r="AM67" s="16">
        <f>SUMIFS('3_stopień'!$J$9:$J$752,'3_stopień'!$H$9:$H$752,D67,'3_stopień'!$P$9:$P$752,"CKZ Wschowa")</f>
        <v>2</v>
      </c>
      <c r="AN67" s="225">
        <f>SUMIFS('3_stopień'!$K$9:$K$752,'3_stopień'!$H$9:$H$752,D67,'3_stopień'!$P$9:$P$752,"CKZ Wschowa")</f>
        <v>0</v>
      </c>
      <c r="AO67" s="16">
        <f>SUMIFS('3_stopień'!$J$9:$J$752,'3_stopień'!$H$9:$H$752,D67,'3_stopień'!$P$9:$P$752,"CKZ Zielona Góra")</f>
        <v>0</v>
      </c>
      <c r="AP67" s="206">
        <f>SUMIFS('3_stopień'!$K$9:$K$752,'3_stopień'!$H$9:$H$752,D67,'3_stopień'!$P$9:$P$752,"CKZ Zielona Góra")</f>
        <v>0</v>
      </c>
      <c r="AQ67" s="16">
        <f>SUMIFS('3_stopień'!$J$9:$J$752,'3_stopień'!$H$9:$H$752,D67,'3_stopień'!$P$9:$P$752,"Rzemieślnicza Wałbrzych")</f>
        <v>0</v>
      </c>
      <c r="AR67" s="237">
        <f>SUMIFS('3_stopień'!$K$9:$K$752,'3_stopień'!$H$9:$H$752,D67,'3_stopień'!$P$9:$P$752,"Rzemieślnicza Wałbrzych")</f>
        <v>0</v>
      </c>
      <c r="AS67" s="16">
        <f>SUMIFS('3_stopień'!$J$9:$J$752,'3_stopień'!$H$9:$H$752,D67,'3_stopień'!$P$9:$P$752,"CKZ Mosina")</f>
        <v>0</v>
      </c>
      <c r="AT67" s="237">
        <f>SUMIFS('3_stopień'!$K$9:$K$752,'3_stopień'!$H$9:$H$752,D67,'3_stopień'!$P$9:$P$752,"CKZ Mosina")</f>
        <v>0</v>
      </c>
      <c r="AU67" s="16">
        <f>SUMIFS('3_stopień'!$J$9:$J$752,'3_stopień'!$H$9:$H$752,D67,'3_stopień'!$P$9:$P$752,"Akademia Rzemiosła")</f>
        <v>0</v>
      </c>
      <c r="AV67" s="237">
        <f>SUMIFS('3_stopień'!$K$9:$K$752,'3_stopień'!$H$9:$H$752,D67,'3_stopień'!$P$9:$P$752,"Akademia Rzemiosła")</f>
        <v>0</v>
      </c>
      <c r="AW67" s="16">
        <f>SUMIFS('3_stopień'!$J$9:$J$752,'3_stopień'!$H$9:$H$752,D67,'3_stopień'!$P$9:$P$752,"CKZ Opole")</f>
        <v>0</v>
      </c>
      <c r="AX67" s="237">
        <f>SUMIFS('3_stopień'!$K$9:$K$752,'3_stopień'!$H$9:$H$752,D67,'3_stopień'!$P$9:$P$752,"CKZ Opole")</f>
        <v>0</v>
      </c>
      <c r="AY67" s="16">
        <f>SUMIFS('3_stopień'!$J$9:$J$752,'3_stopień'!$H$9:$H$752,D67,'3_stopień'!$P$9:$P$752,"CKZ Wrocław")</f>
        <v>0</v>
      </c>
      <c r="AZ67" s="237">
        <f>SUMIFS('3_stopień'!$K$9:$K$752,'3_stopień'!$H$9:$H$752,D67,'3_stopień'!$P$9:$P$752,"CKZ Wrocław")</f>
        <v>0</v>
      </c>
      <c r="BA67" s="16">
        <f>SUMIFS('3_stopień'!$J$9:$J$752,'3_stopień'!$H$9:$H$752,D67,'3_stopień'!$P$9:$P$752,"Brzeg Dolny")</f>
        <v>0</v>
      </c>
      <c r="BB67" s="237">
        <f>SUMIFS('3_stopień'!$K$9:$K$752,'3_stopień'!$H$9:$H$752,D67,'3_stopień'!$P$9:$P$752,"Brzeg Dolny")</f>
        <v>0</v>
      </c>
      <c r="BC67" s="16">
        <f>SUMIFS('3_stopień'!$J$9:$J$752,'3_stopień'!$H$9:$H$752,D67,'3_stopień'!$P$9:$P$752,"CKZ Dębica")</f>
        <v>0</v>
      </c>
      <c r="BD67" s="237">
        <f>SUMIFS('3_stopień'!$K$9:$K$752,'3_stopień'!$H$9:$H$752,D67,'3_stopień'!$P$9:$P$752,"CKZ Dębica")</f>
        <v>0</v>
      </c>
      <c r="BE67" s="16">
        <f>SUMIFS('3_stopień'!$J$9:$J$752,'3_stopień'!$H$9:$H$752,D67,'3_stopień'!$P$9:$P$752,"CKZ Gliwice")</f>
        <v>0</v>
      </c>
      <c r="BF67" s="237">
        <f>SUMIFS('3_stopień'!$K$9:$K$752,'3_stopień'!$H$9:$H$752,D67,'3_stopień'!$P$9:$P$752,"CKZ Gliwice")</f>
        <v>0</v>
      </c>
      <c r="BG67" s="16">
        <f>SUMIFS('3_stopień'!$J$9:$J$752,'3_stopień'!$H$9:$H$752,D67,'3_stopień'!$P$9:$P$752,"CKZ Gniezno")</f>
        <v>0</v>
      </c>
      <c r="BH67" s="237">
        <f>SUMIFS('3_stopień'!$K$9:$K$752,'3_stopień'!$H$9:$H$752,D67,'3_stopień'!$P$9:$P$752,"CKZ Gniezno")</f>
        <v>0</v>
      </c>
      <c r="BI67" s="157">
        <f>SUMIFS('3_stopień'!$J$9:$J$752,'3_stopień'!$H$9:$H$752,D67,'3_stopień'!$P$9:$P$752,"konsultacje szkoła")</f>
        <v>0</v>
      </c>
      <c r="BJ67" s="361">
        <f t="shared" si="2"/>
        <v>37</v>
      </c>
      <c r="BK67" s="216">
        <f t="shared" si="3"/>
        <v>1</v>
      </c>
    </row>
    <row r="68" spans="2:63" hidden="1">
      <c r="B68" s="17" t="s">
        <v>192</v>
      </c>
      <c r="C68" s="18">
        <v>713203</v>
      </c>
      <c r="D68" s="18" t="s">
        <v>59</v>
      </c>
      <c r="E68" s="17" t="s">
        <v>665</v>
      </c>
      <c r="F68" s="157">
        <f>SUMIF('3_stopień'!H$9:H$752,"MOT.03.",'3_stopień'!J$9:J$752)</f>
        <v>43</v>
      </c>
      <c r="G68" s="16">
        <f>SUMIFS('3_stopień'!$J$9:$J$752,'3_stopień'!$H$9:$H$752,D68,'3_stopień'!$P$9:$P$752,"CKZ Bielawa")</f>
        <v>0</v>
      </c>
      <c r="H68" s="16">
        <f>SUMIFS('3_stopień'!$K$9:$K$752,'3_stopień'!$H$9:$H$752,D68,'3_stopień'!$P$9:$P$752,"CKZ Bielawa")</f>
        <v>0</v>
      </c>
      <c r="I68" s="16">
        <f>SUMIFS('3_stopień'!$J$9:$J$752,'3_stopień'!$H$9:$H$752,D68,'3_stopień'!$P$9:$P$752,"GCKZ Głogów")</f>
        <v>0</v>
      </c>
      <c r="J68" s="237">
        <f>SUMIFS('3_stopień'!$K$9:$K$752,'3_stopień'!$H$9:$H$752,D68,'3_stopień'!$P$9:$P$752,"GCKZ Głogów")</f>
        <v>0</v>
      </c>
      <c r="K68" s="16">
        <f>SUMIFS('3_stopień'!$J$9:$J$752,'3_stopień'!$H$9:$H$752,D68,'3_stopień'!$P$9:$P$752,"TOYOTA")</f>
        <v>0</v>
      </c>
      <c r="L68" s="237">
        <f>SUMIFS('3_stopień'!$K$9:$K$752,'3_stopień'!$H$9:$H$752,D68,'3_stopień'!$P$9:$P$752,"TOYOTA")</f>
        <v>0</v>
      </c>
      <c r="M68" s="16">
        <f>SUMIFS('3_stopień'!$J$9:$J$752,'3_stopień'!$H$9:$H$752,D68,'3_stopień'!$P$9:$P$752,"JCKZ Jelenia Góra")</f>
        <v>0</v>
      </c>
      <c r="N68" s="237">
        <f>SUMIFS('3_stopień'!$K$9:$K$752,'3_stopień'!$H$9:$H$752,D68,'3_stopień'!$P$9:$P$752,"JCKZ Jelenia Góra")</f>
        <v>0</v>
      </c>
      <c r="O68" s="16">
        <f>SUMIFS('3_stopień'!$J$9:$J$752,'3_stopień'!$H$9:$H$752,D68,'3_stopień'!$P$9:$P$752,"CKZ Kłodzko")</f>
        <v>0</v>
      </c>
      <c r="P68" s="237">
        <f>SUMIFS('3_stopień'!$K$9:$K$752,'3_stopień'!$H$9:$H$752,D68,'3_stopień'!$P$9:$P$752,"CKZ Kłodzko")</f>
        <v>0</v>
      </c>
      <c r="Q68" s="16">
        <f>SUMIFS('3_stopień'!$J$9:$J$752,'3_stopień'!$H$9:$H$752,D68,'3_stopień'!$P$9:$P$752,"CKZ Legnica")</f>
        <v>0</v>
      </c>
      <c r="R68" s="237">
        <f>SUMIFS('3_stopień'!$K$9:$K$752,'3_stopień'!$H$9:$H$752,D68,'3_stopień'!$P$9:$P$752,"CKZ Legnica")</f>
        <v>0</v>
      </c>
      <c r="S68" s="16">
        <f>SUMIFS('3_stopień'!$J$9:$J$752,'3_stopień'!$H$9:$H$752,D68,'3_stopień'!$P$9:$P$752,"CKZ Oleśnica")</f>
        <v>20</v>
      </c>
      <c r="T68" s="237">
        <f>SUMIFS('3_stopień'!$K$9:$K$752,'3_stopień'!$H$9:$H$752,D68,'3_stopień'!$P$9:$P$752,"CKZ Oleśnica")</f>
        <v>1</v>
      </c>
      <c r="U68" s="16">
        <f>SUMIFS('3_stopień'!$J$9:$J$752,'3_stopień'!$H$9:$H$752,D68,'3_stopień'!$P$9:$P$752,"CKZ Świdnica")</f>
        <v>17</v>
      </c>
      <c r="V68" s="237">
        <f>SUMIFS('3_stopień'!$K$9:$K$752,'3_stopień'!$H$9:$H$752,D68,'3_stopień'!$P$9:$P$752,"CKZ Świdnica")</f>
        <v>0</v>
      </c>
      <c r="W68" s="16">
        <f>SUMIFS('3_stopień'!$J$9:$J$752,'3_stopień'!$H$9:$H$752,D68,'3_stopień'!$P$9:$P$752,"CKZ Wołów")</f>
        <v>0</v>
      </c>
      <c r="X68" s="237">
        <f>SUMIFS('3_stopień'!$K$9:$K$752,'3_stopień'!$H$9:$H$752,D68,'3_stopień'!$P$9:$P$752,"CKZ Wołów")</f>
        <v>0</v>
      </c>
      <c r="Y68" s="16">
        <f>SUMIFS('3_stopień'!$J$9:$J$752,'3_stopień'!$H$9:$H$752,D68,'3_stopień'!$P$9:$P$752,"CKZ Ziębice")</f>
        <v>0</v>
      </c>
      <c r="Z68" s="237">
        <f>SUMIFS('3_stopień'!$K$9:$K$752,'3_stopień'!$H$9:$H$752,D68,'3_stopień'!$P$9:$P$752,"CKZ Ziębice")</f>
        <v>0</v>
      </c>
      <c r="AA68" s="16">
        <f>SUMIFS('3_stopień'!$J$9:$J$752,'3_stopień'!$H$9:$H$752,D68,'3_stopień'!$P$9:$P$752,"CKZ Dobrodzień")</f>
        <v>0</v>
      </c>
      <c r="AB68" s="237">
        <f>SUMIFS('3_stopień'!$K$9:$K$752,'3_stopień'!$H$9:$H$752,D68,'3_stopień'!$P$9:$P$752,"CKZ Dobrodzień")</f>
        <v>0</v>
      </c>
      <c r="AC68" s="16">
        <f>SUMIFS('3_stopień'!$J$9:$J$752,'3_stopień'!$H$9:$H$752,D68,'3_stopień'!$P$9:$P$752,"CKZ Głubczyce")</f>
        <v>0</v>
      </c>
      <c r="AD68" s="237">
        <f>SUMIFS('3_stopień'!$K$9:$K$752,'3_stopień'!$H$9:$H$752,D68,'3_stopień'!$P$9:$P$752,"CKZ Głubczyce")</f>
        <v>0</v>
      </c>
      <c r="AE68" s="16">
        <f>SUMIFS('3_stopień'!$J$9:$J$752,'3_stopień'!$H$9:$H$752,D68,'3_stopień'!$P$9:$P$752,"CKZ Kędzierzyn Koźle")</f>
        <v>0</v>
      </c>
      <c r="AF68" s="237">
        <f>SUMIFS('3_stopień'!$K$9:$K$752,'3_stopień'!$H$9:$H$752,D68,'3_stopień'!$P$9:$P$752,"CKZ Kędzierzyn Koźle")</f>
        <v>0</v>
      </c>
      <c r="AG68" s="16">
        <f>SUMIFS('3_stopień'!$J$9:$J$752,'3_stopień'!$H$9:$H$752,D68,'3_stopień'!$P$9:$P$752,"ZSET Rakowice")</f>
        <v>0</v>
      </c>
      <c r="AH68" s="237">
        <f>SUMIFS('3_stopień'!$K$9:$K$752,'3_stopień'!$H$9:$H$752,D68,'3_stopień'!$P$9:$P$752,"ZSET Rakowice")</f>
        <v>0</v>
      </c>
      <c r="AI68" s="16">
        <f>SUMIFS('3_stopień'!$J$9:$J$752,'3_stopień'!$H$9:$H$752,D68,'3_stopień'!$P$9:$P$752,"CKZ Krotoszyn")</f>
        <v>0</v>
      </c>
      <c r="AJ68" s="237">
        <f>SUMIFS('3_stopień'!$K$9:$K$752,'3_stopień'!$H$9:$H$752,D68,'3_stopień'!$P$9:$P$752,"CKZ Krotoszyn")</f>
        <v>0</v>
      </c>
      <c r="AK68" s="16">
        <f>SUMIFS('3_stopień'!$J$9:$J$752,'3_stopień'!$H$9:$H$752,D68,'3_stopień'!$P$9:$P$752,"CKZ Olkusz")</f>
        <v>0</v>
      </c>
      <c r="AL68" s="237">
        <f>SUMIFS('3_stopień'!$K$9:$K$752,'3_stopień'!$H$9:$H$752,D68,'3_stopień'!$P$9:$P$752,"CKZ Olkusz")</f>
        <v>0</v>
      </c>
      <c r="AM68" s="16">
        <f>SUMIFS('3_stopień'!$J$9:$J$752,'3_stopień'!$H$9:$H$752,D68,'3_stopień'!$P$9:$P$752,"CKZ Wschowa")</f>
        <v>6</v>
      </c>
      <c r="AN68" s="225">
        <f>SUMIFS('3_stopień'!$K$9:$K$752,'3_stopień'!$H$9:$H$752,D68,'3_stopień'!$P$9:$P$752,"CKZ Wschowa")</f>
        <v>0</v>
      </c>
      <c r="AO68" s="16">
        <f>SUMIFS('3_stopień'!$J$9:$J$752,'3_stopień'!$H$9:$H$752,D68,'3_stopień'!$P$9:$P$752,"CKZ Zielona Góra")</f>
        <v>0</v>
      </c>
      <c r="AP68" s="206">
        <f>SUMIFS('3_stopień'!$K$9:$K$752,'3_stopień'!$H$9:$H$752,D68,'3_stopień'!$P$9:$P$752,"CKZ Zielona Góra")</f>
        <v>0</v>
      </c>
      <c r="AQ68" s="16">
        <f>SUMIFS('3_stopień'!$J$9:$J$752,'3_stopień'!$H$9:$H$752,D68,'3_stopień'!$P$9:$P$752,"Rzemieślnicza Wałbrzych")</f>
        <v>0</v>
      </c>
      <c r="AR68" s="237">
        <f>SUMIFS('3_stopień'!$K$9:$K$752,'3_stopień'!$H$9:$H$752,D68,'3_stopień'!$P$9:$P$752,"Rzemieślnicza Wałbrzych")</f>
        <v>0</v>
      </c>
      <c r="AS68" s="16">
        <f>SUMIFS('3_stopień'!$J$9:$J$752,'3_stopień'!$H$9:$H$752,D68,'3_stopień'!$P$9:$P$752,"CKZ Mosina")</f>
        <v>0</v>
      </c>
      <c r="AT68" s="237">
        <f>SUMIFS('3_stopień'!$K$9:$K$752,'3_stopień'!$H$9:$H$752,D68,'3_stopień'!$P$9:$P$752,"CKZ Mosina")</f>
        <v>0</v>
      </c>
      <c r="AU68" s="16">
        <f>SUMIFS('3_stopień'!$J$9:$J$752,'3_stopień'!$H$9:$H$752,D68,'3_stopień'!$P$9:$P$752,"Akademia Rzemiosła")</f>
        <v>0</v>
      </c>
      <c r="AV68" s="237">
        <f>SUMIFS('3_stopień'!$K$9:$K$752,'3_stopień'!$H$9:$H$752,D68,'3_stopień'!$P$9:$P$752,"Akademia Rzemiosła")</f>
        <v>0</v>
      </c>
      <c r="AW68" s="16">
        <f>SUMIFS('3_stopień'!$J$9:$J$752,'3_stopień'!$H$9:$H$752,D68,'3_stopień'!$P$9:$P$752,"CKZ Opole")</f>
        <v>0</v>
      </c>
      <c r="AX68" s="237">
        <f>SUMIFS('3_stopień'!$K$9:$K$752,'3_stopień'!$H$9:$H$752,D68,'3_stopień'!$P$9:$P$752,"CKZ Opole")</f>
        <v>0</v>
      </c>
      <c r="AY68" s="16">
        <f>SUMIFS('3_stopień'!$J$9:$J$752,'3_stopień'!$H$9:$H$752,D68,'3_stopień'!$P$9:$P$752,"CKZ Wrocław")</f>
        <v>0</v>
      </c>
      <c r="AZ68" s="237">
        <f>SUMIFS('3_stopień'!$K$9:$K$752,'3_stopień'!$H$9:$H$752,D68,'3_stopień'!$P$9:$P$752,"CKZ Wrocław")</f>
        <v>0</v>
      </c>
      <c r="BA68" s="16">
        <f>SUMIFS('3_stopień'!$J$9:$J$752,'3_stopień'!$H$9:$H$752,D68,'3_stopień'!$P$9:$P$752,"Brzeg Dolny")</f>
        <v>0</v>
      </c>
      <c r="BB68" s="237">
        <f>SUMIFS('3_stopień'!$K$9:$K$752,'3_stopień'!$H$9:$H$752,D68,'3_stopień'!$P$9:$P$752,"Brzeg Dolny")</f>
        <v>0</v>
      </c>
      <c r="BC68" s="16">
        <f>SUMIFS('3_stopień'!$J$9:$J$752,'3_stopień'!$H$9:$H$752,D68,'3_stopień'!$P$9:$P$752,"CKZ Dębica")</f>
        <v>0</v>
      </c>
      <c r="BD68" s="237">
        <f>SUMIFS('3_stopień'!$K$9:$K$752,'3_stopień'!$H$9:$H$752,D68,'3_stopień'!$P$9:$P$752,"CKZ Dębica")</f>
        <v>0</v>
      </c>
      <c r="BE68" s="16">
        <f>SUMIFS('3_stopień'!$J$9:$J$752,'3_stopień'!$H$9:$H$752,D68,'3_stopień'!$P$9:$P$752,"CKZ Gliwice")</f>
        <v>0</v>
      </c>
      <c r="BF68" s="237">
        <f>SUMIFS('3_stopień'!$K$9:$K$752,'3_stopień'!$H$9:$H$752,D68,'3_stopień'!$P$9:$P$752,"CKZ Gliwice")</f>
        <v>0</v>
      </c>
      <c r="BG68" s="16">
        <f>SUMIFS('3_stopień'!$J$9:$J$752,'3_stopień'!$H$9:$H$752,D68,'3_stopień'!$P$9:$P$752,"CKZ Gniezno")</f>
        <v>0</v>
      </c>
      <c r="BH68" s="237">
        <f>SUMIFS('3_stopień'!$K$9:$K$752,'3_stopień'!$H$9:$H$752,D68,'3_stopień'!$P$9:$P$752,"CKZ Gniezno")</f>
        <v>0</v>
      </c>
      <c r="BI68" s="157">
        <f>SUMIFS('3_stopień'!$J$9:$J$752,'3_stopień'!$H$9:$H$752,D68,'3_stopień'!$P$9:$P$752,"konsultacje szkoła")</f>
        <v>0</v>
      </c>
      <c r="BJ68" s="361">
        <f t="shared" si="2"/>
        <v>43</v>
      </c>
      <c r="BK68" s="216">
        <f t="shared" si="3"/>
        <v>1</v>
      </c>
    </row>
    <row r="69" spans="2:63" hidden="1">
      <c r="B69" s="17" t="s">
        <v>526</v>
      </c>
      <c r="C69" s="18">
        <v>723107</v>
      </c>
      <c r="D69" s="18" t="s">
        <v>1022</v>
      </c>
      <c r="E69" s="17" t="s">
        <v>664</v>
      </c>
      <c r="F69" s="157">
        <f>SUMIF('3_stopień'!H$9:H$752,"MOT.04.",'3_stopień'!J$9:J$752)</f>
        <v>0</v>
      </c>
      <c r="G69" s="16">
        <f>SUMIFS('3_stopień'!$J$9:$J$752,'3_stopień'!$H$9:$H$752,D69,'3_stopień'!$P$9:$P$752,"CKZ Bielawa")</f>
        <v>0</v>
      </c>
      <c r="H69" s="16">
        <f>SUMIFS('3_stopień'!$K$9:$K$752,'3_stopień'!$H$9:$H$752,D69,'3_stopień'!$P$9:$P$752,"CKZ Bielawa")</f>
        <v>0</v>
      </c>
      <c r="I69" s="16">
        <f>SUMIFS('3_stopień'!$J$9:$J$752,'3_stopień'!$H$9:$H$752,D69,'3_stopień'!$P$9:$P$752,"GCKZ Głogów")</f>
        <v>0</v>
      </c>
      <c r="J69" s="237">
        <f>SUMIFS('3_stopień'!$K$9:$K$752,'3_stopień'!$H$9:$H$752,D69,'3_stopień'!$P$9:$P$752,"GCKZ Głogów")</f>
        <v>0</v>
      </c>
      <c r="K69" s="16">
        <f>SUMIFS('3_stopień'!$J$9:$J$752,'3_stopień'!$H$9:$H$752,D69,'3_stopień'!$P$9:$P$752,"TOYOTA")</f>
        <v>0</v>
      </c>
      <c r="L69" s="237">
        <f>SUMIFS('3_stopień'!$K$9:$K$752,'3_stopień'!$H$9:$H$752,D69,'3_stopień'!$P$9:$P$752,"TOYOTA")</f>
        <v>0</v>
      </c>
      <c r="M69" s="16">
        <f>SUMIFS('3_stopień'!$J$9:$J$752,'3_stopień'!$H$9:$H$752,D69,'3_stopień'!$P$9:$P$752,"JCKZ Jelenia Góra")</f>
        <v>0</v>
      </c>
      <c r="N69" s="237">
        <f>SUMIFS('3_stopień'!$K$9:$K$752,'3_stopień'!$H$9:$H$752,D69,'3_stopień'!$P$9:$P$752,"JCKZ Jelenia Góra")</f>
        <v>0</v>
      </c>
      <c r="O69" s="16">
        <f>SUMIFS('3_stopień'!$J$9:$J$752,'3_stopień'!$H$9:$H$752,D69,'3_stopień'!$P$9:$P$752,"CKZ Kłodzko")</f>
        <v>0</v>
      </c>
      <c r="P69" s="237">
        <f>SUMIFS('3_stopień'!$K$9:$K$752,'3_stopień'!$H$9:$H$752,D69,'3_stopień'!$P$9:$P$752,"CKZ Kłodzko")</f>
        <v>0</v>
      </c>
      <c r="Q69" s="16">
        <f>SUMIFS('3_stopień'!$J$9:$J$752,'3_stopień'!$H$9:$H$752,D69,'3_stopień'!$P$9:$P$752,"CKZ Legnica")</f>
        <v>0</v>
      </c>
      <c r="R69" s="237">
        <f>SUMIFS('3_stopień'!$K$9:$K$752,'3_stopień'!$H$9:$H$752,D69,'3_stopień'!$P$9:$P$752,"CKZ Legnica")</f>
        <v>0</v>
      </c>
      <c r="S69" s="16">
        <f>SUMIFS('3_stopień'!$J$9:$J$752,'3_stopień'!$H$9:$H$752,D69,'3_stopień'!$P$9:$P$752,"CKZ Oleśnica")</f>
        <v>0</v>
      </c>
      <c r="T69" s="237">
        <f>SUMIFS('3_stopień'!$K$9:$K$752,'3_stopień'!$H$9:$H$752,D69,'3_stopień'!$P$9:$P$752,"CKZ Oleśnica")</f>
        <v>0</v>
      </c>
      <c r="U69" s="16">
        <f>SUMIFS('3_stopień'!$J$9:$J$752,'3_stopień'!$H$9:$H$752,D69,'3_stopień'!$P$9:$P$752,"CKZ Świdnica")</f>
        <v>0</v>
      </c>
      <c r="V69" s="237">
        <f>SUMIFS('3_stopień'!$K$9:$K$752,'3_stopień'!$H$9:$H$752,D69,'3_stopień'!$P$9:$P$752,"CKZ Świdnica")</f>
        <v>0</v>
      </c>
      <c r="W69" s="16">
        <f>SUMIFS('3_stopień'!$J$9:$J$752,'3_stopień'!$H$9:$H$752,D69,'3_stopień'!$P$9:$P$752,"CKZ Wołów")</f>
        <v>0</v>
      </c>
      <c r="X69" s="237">
        <f>SUMIFS('3_stopień'!$K$9:$K$752,'3_stopień'!$H$9:$H$752,D69,'3_stopień'!$P$9:$P$752,"CKZ Wołów")</f>
        <v>0</v>
      </c>
      <c r="Y69" s="16">
        <f>SUMIFS('3_stopień'!$J$9:$J$752,'3_stopień'!$H$9:$H$752,D69,'3_stopień'!$P$9:$P$752,"CKZ Ziębice")</f>
        <v>0</v>
      </c>
      <c r="Z69" s="237">
        <f>SUMIFS('3_stopień'!$K$9:$K$752,'3_stopień'!$H$9:$H$752,D69,'3_stopień'!$P$9:$P$752,"CKZ Ziębice")</f>
        <v>0</v>
      </c>
      <c r="AA69" s="16">
        <f>SUMIFS('3_stopień'!$J$9:$J$752,'3_stopień'!$H$9:$H$752,D69,'3_stopień'!$P$9:$P$752,"CKZ Dobrodzień")</f>
        <v>0</v>
      </c>
      <c r="AB69" s="237">
        <f>SUMIFS('3_stopień'!$K$9:$K$752,'3_stopień'!$H$9:$H$752,D69,'3_stopień'!$P$9:$P$752,"CKZ Dobrodzień")</f>
        <v>0</v>
      </c>
      <c r="AC69" s="16">
        <f>SUMIFS('3_stopień'!$J$9:$J$752,'3_stopień'!$H$9:$H$752,D69,'3_stopień'!$P$9:$P$752,"CKZ Głubczyce")</f>
        <v>0</v>
      </c>
      <c r="AD69" s="237">
        <f>SUMIFS('3_stopień'!$K$9:$K$752,'3_stopień'!$H$9:$H$752,D69,'3_stopień'!$P$9:$P$752,"CKZ Głubczyce")</f>
        <v>0</v>
      </c>
      <c r="AE69" s="16">
        <f>SUMIFS('3_stopień'!$J$9:$J$752,'3_stopień'!$H$9:$H$752,D69,'3_stopień'!$P$9:$P$752,"CKZ Kędzierzyn Koźle")</f>
        <v>0</v>
      </c>
      <c r="AF69" s="237">
        <f>SUMIFS('3_stopień'!$K$9:$K$752,'3_stopień'!$H$9:$H$752,D69,'3_stopień'!$P$9:$P$752,"CKZ Kędzierzyn Koźle")</f>
        <v>0</v>
      </c>
      <c r="AG69" s="16">
        <f>SUMIFS('3_stopień'!$J$9:$J$752,'3_stopień'!$H$9:$H$752,D69,'3_stopień'!$P$9:$P$752,"ZSET Rakowice")</f>
        <v>0</v>
      </c>
      <c r="AH69" s="237">
        <f>SUMIFS('3_stopień'!$K$9:$K$752,'3_stopień'!$H$9:$H$752,D69,'3_stopień'!$P$9:$P$752,"ZSET Rakowice")</f>
        <v>0</v>
      </c>
      <c r="AI69" s="16">
        <f>SUMIFS('3_stopień'!$J$9:$J$752,'3_stopień'!$H$9:$H$752,D69,'3_stopień'!$P$9:$P$752,"CKZ Krotoszyn")</f>
        <v>0</v>
      </c>
      <c r="AJ69" s="237">
        <f>SUMIFS('3_stopień'!$K$9:$K$752,'3_stopień'!$H$9:$H$752,D69,'3_stopień'!$P$9:$P$752,"CKZ Krotoszyn")</f>
        <v>0</v>
      </c>
      <c r="AK69" s="16">
        <f>SUMIFS('3_stopień'!$J$9:$J$752,'3_stopień'!$H$9:$H$752,D69,'3_stopień'!$P$9:$P$752,"CKZ Olkusz")</f>
        <v>0</v>
      </c>
      <c r="AL69" s="237">
        <f>SUMIFS('3_stopień'!$K$9:$K$752,'3_stopień'!$H$9:$H$752,D69,'3_stopień'!$P$9:$P$752,"CKZ Olkusz")</f>
        <v>0</v>
      </c>
      <c r="AM69" s="16">
        <f>SUMIFS('3_stopień'!$J$9:$J$752,'3_stopień'!$H$9:$H$752,D69,'3_stopień'!$P$9:$P$752,"CKZ Wschowa")</f>
        <v>0</v>
      </c>
      <c r="AN69" s="225">
        <f>SUMIFS('3_stopień'!$K$9:$K$752,'3_stopień'!$H$9:$H$752,D69,'3_stopień'!$P$9:$P$752,"CKZ Wschowa")</f>
        <v>0</v>
      </c>
      <c r="AO69" s="16">
        <f>SUMIFS('3_stopień'!$J$9:$J$752,'3_stopień'!$H$9:$H$752,D69,'3_stopień'!$P$9:$P$752,"CKZ Zielona Góra")</f>
        <v>0</v>
      </c>
      <c r="AP69" s="206">
        <f>SUMIFS('3_stopień'!$K$9:$K$752,'3_stopień'!$H$9:$H$752,D69,'3_stopień'!$P$9:$P$752,"CKZ Zielona Góra")</f>
        <v>0</v>
      </c>
      <c r="AQ69" s="16">
        <f>SUMIFS('3_stopień'!$J$9:$J$752,'3_stopień'!$H$9:$H$752,D69,'3_stopień'!$P$9:$P$752,"Rzemieślnicza Wałbrzych")</f>
        <v>0</v>
      </c>
      <c r="AR69" s="237">
        <f>SUMIFS('3_stopień'!$K$9:$K$752,'3_stopień'!$H$9:$H$752,D69,'3_stopień'!$P$9:$P$752,"Rzemieślnicza Wałbrzych")</f>
        <v>0</v>
      </c>
      <c r="AS69" s="16">
        <f>SUMIFS('3_stopień'!$J$9:$J$752,'3_stopień'!$H$9:$H$752,D69,'3_stopień'!$P$9:$P$752,"CKZ Mosina")</f>
        <v>0</v>
      </c>
      <c r="AT69" s="237">
        <f>SUMIFS('3_stopień'!$K$9:$K$752,'3_stopień'!$H$9:$H$752,D69,'3_stopień'!$P$9:$P$752,"CKZ Mosina")</f>
        <v>0</v>
      </c>
      <c r="AU69" s="16">
        <f>SUMIFS('3_stopień'!$J$9:$J$752,'3_stopień'!$H$9:$H$752,D69,'3_stopień'!$P$9:$P$752,"Collegium Witelona")</f>
        <v>0</v>
      </c>
      <c r="AV69" s="237">
        <f>SUMIFS('3_stopień'!$K$9:$K$752,'3_stopień'!$H$9:$H$752,D69,'3_stopień'!$P$9:$P$752,"Collegium Witelona")</f>
        <v>0</v>
      </c>
      <c r="AW69" s="16">
        <f>SUMIFS('3_stopień'!$J$9:$J$752,'3_stopień'!$H$9:$H$752,D69,'3_stopień'!$P$9:$P$752,"CKZ Opole")</f>
        <v>0</v>
      </c>
      <c r="AX69" s="237">
        <f>SUMIFS('3_stopień'!$K$9:$K$752,'3_stopień'!$H$9:$H$752,D69,'3_stopień'!$P$9:$P$752,"CKZ Opole")</f>
        <v>0</v>
      </c>
      <c r="AY69" s="16">
        <f>SUMIFS('3_stopień'!$J$9:$J$752,'3_stopień'!$H$9:$H$752,D69,'3_stopień'!$P$9:$P$752,"CKZ Wrocław")</f>
        <v>0</v>
      </c>
      <c r="AZ69" s="237">
        <f>SUMIFS('3_stopień'!$K$9:$K$752,'3_stopień'!$H$9:$H$752,D69,'3_stopień'!$P$9:$P$752,"CKZ Wrocław")</f>
        <v>0</v>
      </c>
      <c r="BA69" s="16">
        <f>SUMIFS('3_stopień'!$J$9:$J$752,'3_stopień'!$H$9:$H$752,D69,'3_stopień'!$P$9:$P$752,"Brzeg Dolny")</f>
        <v>0</v>
      </c>
      <c r="BB69" s="237">
        <f>SUMIFS('3_stopień'!$K$9:$K$752,'3_stopień'!$H$9:$H$752,D69,'3_stopień'!$P$9:$P$752,"Brzeg Dolny")</f>
        <v>0</v>
      </c>
      <c r="BC69" s="16">
        <f>SUMIFS('3_stopień'!$J$9:$J$752,'3_stopień'!$H$9:$H$752,D69,'3_stopień'!$P$9:$P$752,"CKZ Dębica")</f>
        <v>0</v>
      </c>
      <c r="BD69" s="237">
        <f>SUMIFS('3_stopień'!$K$9:$K$752,'3_stopień'!$H$9:$H$752,D69,'3_stopień'!$P$9:$P$752,"CKZ Dębica")</f>
        <v>0</v>
      </c>
      <c r="BE69" s="16">
        <f>SUMIFS('3_stopień'!$J$9:$J$752,'3_stopień'!$H$9:$H$752,D69,'3_stopień'!$P$9:$P$752,"CKZ Gliwice")</f>
        <v>0</v>
      </c>
      <c r="BF69" s="237">
        <f>SUMIFS('3_stopień'!$K$9:$K$752,'3_stopień'!$H$9:$H$752,D69,'3_stopień'!$P$9:$P$752,"CKZ Gliwice")</f>
        <v>0</v>
      </c>
      <c r="BG69" s="16">
        <f>SUMIFS('3_stopień'!$J$9:$J$752,'3_stopień'!$H$9:$H$752,D69,'3_stopień'!$P$9:$P$752,"CKZ Gniezno")</f>
        <v>0</v>
      </c>
      <c r="BH69" s="237">
        <f>SUMIFS('3_stopień'!$K$9:$K$752,'3_stopień'!$H$9:$H$752,D69,'3_stopień'!$P$9:$P$752,"CKZ Gniezno")</f>
        <v>0</v>
      </c>
      <c r="BI69" s="157">
        <f>SUMIFS('3_stopień'!$J$9:$J$752,'3_stopień'!$H$9:$H$752,D69,'3_stopień'!$P$9:$P$752,"konsultacje szkoła")</f>
        <v>0</v>
      </c>
      <c r="BJ69" s="361">
        <f t="shared" si="2"/>
        <v>0</v>
      </c>
      <c r="BK69" s="216">
        <f t="shared" si="3"/>
        <v>0</v>
      </c>
    </row>
    <row r="70" spans="2:63" hidden="1">
      <c r="B70" s="17" t="s">
        <v>66</v>
      </c>
      <c r="C70" s="18">
        <v>723103</v>
      </c>
      <c r="D70" s="18" t="s">
        <v>67</v>
      </c>
      <c r="E70" s="17" t="s">
        <v>663</v>
      </c>
      <c r="F70" s="157">
        <f>SUMIF('3_stopień'!H$9:H$684,"MOT.05.",'3_stopień'!J$9:J$684)</f>
        <v>406</v>
      </c>
      <c r="G70" s="16">
        <f>SUMIFS('3_stopień'!$J$9:$J$752,'3_stopień'!$H$9:$H$752,D70,'3_stopień'!$P$9:$P$752,"CKZ Bielawa")</f>
        <v>42</v>
      </c>
      <c r="H70" s="16">
        <f>SUMIFS('3_stopień'!$K$9:$K$752,'3_stopień'!$H$9:$H$752,D70,'3_stopień'!$P$9:$P$752,"CKZ Bielawa")</f>
        <v>1</v>
      </c>
      <c r="I70" s="16">
        <f>SUMIFS('3_stopień'!$J$9:$J$752,'3_stopień'!$H$9:$H$752,D70,'3_stopień'!$P$9:$P$752,"GCKZ Głogów")</f>
        <v>40</v>
      </c>
      <c r="J70" s="237">
        <f>SUMIFS('3_stopień'!$K$9:$K$752,'3_stopień'!$H$9:$H$752,D70,'3_stopień'!$P$9:$P$752,"GCKZ Głogów")</f>
        <v>0</v>
      </c>
      <c r="K70" s="16">
        <f>SUMIFS('3_stopień'!$J$9:$J$752,'3_stopień'!$H$9:$H$752,D70,'3_stopień'!$P$9:$P$752,"TOYOTA")</f>
        <v>0</v>
      </c>
      <c r="L70" s="237">
        <f>SUMIFS('3_stopień'!$K$9:$K$752,'3_stopień'!$H$9:$H$752,D70,'3_stopień'!$P$9:$P$752,"TOYOTA")</f>
        <v>0</v>
      </c>
      <c r="M70" s="16">
        <f>SUMIFS('3_stopień'!$J$9:$J$752,'3_stopień'!$H$9:$H$752,D70,'3_stopień'!$P$9:$P$752,"JCKZ Jelenia Góra")</f>
        <v>0</v>
      </c>
      <c r="N70" s="237">
        <f>SUMIFS('3_stopień'!$K$9:$K$752,'3_stopień'!$H$9:$H$752,D70,'3_stopień'!$P$9:$P$752,"JCKZ Jelenia Góra")</f>
        <v>0</v>
      </c>
      <c r="O70" s="16">
        <f>SUMIFS('3_stopień'!$J$9:$J$752,'3_stopień'!$H$9:$H$752,D70,'3_stopień'!$P$9:$P$752,"CKZ Kłodzko")</f>
        <v>57</v>
      </c>
      <c r="P70" s="237">
        <f>SUMIFS('3_stopień'!$K$9:$K$752,'3_stopień'!$H$9:$H$752,D70,'3_stopień'!$P$9:$P$752,"CKZ Kłodzko")</f>
        <v>1</v>
      </c>
      <c r="Q70" s="16">
        <f>SUMIFS('3_stopień'!$J$9:$J$752,'3_stopień'!$H$9:$H$752,D70,'3_stopień'!$P$9:$P$752,"CKZ Legnica")</f>
        <v>0</v>
      </c>
      <c r="R70" s="237">
        <f>SUMIFS('3_stopień'!$K$9:$K$752,'3_stopień'!$H$9:$H$752,D70,'3_stopień'!$P$9:$P$752,"CKZ Legnica")</f>
        <v>0</v>
      </c>
      <c r="S70" s="16">
        <f>SUMIFS('3_stopień'!$J$9:$J$752,'3_stopień'!$H$9:$H$752,D70,'3_stopień'!$P$9:$P$752,"CKZ Oleśnica")</f>
        <v>78</v>
      </c>
      <c r="T70" s="237">
        <f>SUMIFS('3_stopień'!$K$9:$K$752,'3_stopień'!$H$9:$H$752,D70,'3_stopień'!$P$9:$P$752,"CKZ Oleśnica")</f>
        <v>0</v>
      </c>
      <c r="U70" s="16">
        <f>SUMIFS('3_stopień'!$J$9:$J$752,'3_stopień'!$H$9:$H$752,D70,'3_stopień'!$P$9:$P$752,"CKZ Świdnica")</f>
        <v>51</v>
      </c>
      <c r="V70" s="237">
        <f>SUMIFS('3_stopień'!$K$9:$K$752,'3_stopień'!$H$9:$H$752,D70,'3_stopień'!$P$9:$P$752,"CKZ Świdnica")</f>
        <v>1</v>
      </c>
      <c r="W70" s="16">
        <f>SUMIFS('3_stopień'!$J$9:$J$752,'3_stopień'!$H$9:$H$752,D70,'3_stopień'!$P$9:$P$752,"CKZ Wołów")</f>
        <v>62</v>
      </c>
      <c r="X70" s="237">
        <f>SUMIFS('3_stopień'!$K$9:$K$752,'3_stopień'!$H$9:$H$752,D70,'3_stopień'!$P$9:$P$752,"CKZ Wołów")</f>
        <v>0</v>
      </c>
      <c r="Y70" s="16">
        <f>SUMIFS('3_stopień'!$J$9:$J$752,'3_stopień'!$H$9:$H$752,D70,'3_stopień'!$P$9:$P$752,"CKZ Ziębice")</f>
        <v>32</v>
      </c>
      <c r="Z70" s="237">
        <f>SUMIFS('3_stopień'!$K$9:$K$752,'3_stopień'!$H$9:$H$752,D70,'3_stopień'!$P$9:$P$752,"CKZ Ziębice")</f>
        <v>0</v>
      </c>
      <c r="AA70" s="16">
        <f>SUMIFS('3_stopień'!$J$9:$J$752,'3_stopień'!$H$9:$H$752,D70,'3_stopień'!$P$9:$P$752,"CKZ Dobrodzień")</f>
        <v>0</v>
      </c>
      <c r="AB70" s="237">
        <f>SUMIFS('3_stopień'!$K$9:$K$752,'3_stopień'!$H$9:$H$752,D70,'3_stopień'!$P$9:$P$752,"CKZ Dobrodzień")</f>
        <v>0</v>
      </c>
      <c r="AC70" s="16">
        <f>SUMIFS('3_stopień'!$J$9:$J$752,'3_stopień'!$H$9:$H$752,D70,'3_stopień'!$P$9:$P$752,"CKZ Głubczyce")</f>
        <v>0</v>
      </c>
      <c r="AD70" s="237">
        <f>SUMIFS('3_stopień'!$K$9:$K$752,'3_stopień'!$H$9:$H$752,D70,'3_stopień'!$P$9:$P$752,"CKZ Głubczyce")</f>
        <v>0</v>
      </c>
      <c r="AE70" s="16">
        <f>SUMIFS('3_stopień'!$J$9:$J$752,'3_stopień'!$H$9:$H$752,D70,'3_stopień'!$P$9:$P$752,"CKZ Kędzierzyn Koźle")</f>
        <v>0</v>
      </c>
      <c r="AF70" s="237">
        <f>SUMIFS('3_stopień'!$K$9:$K$752,'3_stopień'!$H$9:$H$752,D70,'3_stopień'!$P$9:$P$752,"CKZ Kędzierzyn Koźle")</f>
        <v>0</v>
      </c>
      <c r="AG70" s="16">
        <f>SUMIFS('3_stopień'!$J$9:$J$752,'3_stopień'!$H$9:$H$752,D70,'3_stopień'!$P$9:$P$752,"ZSET Rakowice")</f>
        <v>0</v>
      </c>
      <c r="AH70" s="237">
        <f>SUMIFS('3_stopień'!$K$9:$K$752,'3_stopień'!$H$9:$H$752,D70,'3_stopień'!$P$9:$P$752,"ZSET Rakowice")</f>
        <v>0</v>
      </c>
      <c r="AI70" s="16">
        <f>SUMIFS('3_stopień'!$J$9:$J$752,'3_stopień'!$H$9:$H$752,D70,'3_stopień'!$P$9:$P$752,"CKZ Krotoszyn")</f>
        <v>15</v>
      </c>
      <c r="AJ70" s="237">
        <f>SUMIFS('3_stopień'!$K$9:$K$752,'3_stopień'!$H$9:$H$752,D70,'3_stopień'!$P$9:$P$752,"CKZ Krotoszyn")</f>
        <v>0</v>
      </c>
      <c r="AK70" s="16">
        <f>SUMIFS('3_stopień'!$J$9:$J$752,'3_stopień'!$H$9:$H$752,D70,'3_stopień'!$P$9:$P$752,"CKZ Olkusz")</f>
        <v>0</v>
      </c>
      <c r="AL70" s="237">
        <f>SUMIFS('3_stopień'!$K$9:$K$752,'3_stopień'!$H$9:$H$752,D70,'3_stopień'!$P$9:$P$752,"CKZ Olkusz")</f>
        <v>0</v>
      </c>
      <c r="AM70" s="16">
        <f>SUMIFS('3_stopień'!$J$9:$J$752,'3_stopień'!$H$9:$H$752,D70,'3_stopień'!$P$9:$P$752,"CKZ Wschowa")</f>
        <v>4</v>
      </c>
      <c r="AN70" s="225">
        <f>SUMIFS('3_stopień'!$K$9:$K$752,'3_stopień'!$H$9:$H$752,D70,'3_stopień'!$P$9:$P$752,"CKZ Wschowa")</f>
        <v>0</v>
      </c>
      <c r="AO70" s="16">
        <f>SUMIFS('3_stopień'!$J$9:$J$752,'3_stopień'!$H$9:$H$752,D70,'3_stopień'!$P$9:$P$752,"CKZ Zielona Góra")</f>
        <v>0</v>
      </c>
      <c r="AP70" s="206">
        <f>SUMIFS('3_stopień'!$K$9:$K$752,'3_stopień'!$H$9:$H$752,D70,'3_stopień'!$P$9:$P$752,"CKZ Zielona Góra")</f>
        <v>0</v>
      </c>
      <c r="AQ70" s="16">
        <f>SUMIFS('3_stopień'!$J$9:$J$752,'3_stopień'!$H$9:$H$752,D70,'3_stopień'!$P$9:$P$752,"Rzemieślnicza Wałbrzych")</f>
        <v>25</v>
      </c>
      <c r="AR70" s="237">
        <f>SUMIFS('3_stopień'!$K$9:$K$752,'3_stopień'!$H$9:$H$752,D70,'3_stopień'!$P$9:$P$752,"Rzemieślnicza Wałbrzych")</f>
        <v>0</v>
      </c>
      <c r="AS70" s="16">
        <f>SUMIFS('3_stopień'!$J$9:$J$752,'3_stopień'!$H$9:$H$752,D70,'3_stopień'!$P$9:$P$752,"CKZ Mosina")</f>
        <v>0</v>
      </c>
      <c r="AT70" s="237">
        <f>SUMIFS('3_stopień'!$K$9:$K$752,'3_stopień'!$H$9:$H$752,D70,'3_stopień'!$P$9:$P$752,"CKZ Mosina")</f>
        <v>0</v>
      </c>
      <c r="AU70" s="16">
        <f>SUMIFS('3_stopień'!$J$9:$J$752,'3_stopień'!$H$9:$H$752,D70,'3_stopień'!$P$9:$P$752,"Akademia Rzemiosła")</f>
        <v>0</v>
      </c>
      <c r="AV70" s="237">
        <f>SUMIFS('3_stopień'!$K$9:$K$752,'3_stopień'!$H$9:$H$752,D70,'3_stopień'!$P$9:$P$752,"Akademia Rzemiosła")</f>
        <v>0</v>
      </c>
      <c r="AW70" s="16">
        <f>SUMIFS('3_stopień'!$J$9:$J$752,'3_stopień'!$H$9:$H$752,D70,'3_stopień'!$P$9:$P$752,"CKZ Opole")</f>
        <v>0</v>
      </c>
      <c r="AX70" s="237">
        <f>SUMIFS('3_stopień'!$K$9:$K$752,'3_stopień'!$H$9:$H$752,D70,'3_stopień'!$P$9:$P$752,"CKZ Opole")</f>
        <v>0</v>
      </c>
      <c r="AY70" s="16">
        <f>SUMIFS('3_stopień'!$J$9:$J$752,'3_stopień'!$H$9:$H$752,D70,'3_stopień'!$P$9:$P$752,"CKZ Wrocław")</f>
        <v>0</v>
      </c>
      <c r="AZ70" s="237">
        <f>SUMIFS('3_stopień'!$K$9:$K$752,'3_stopień'!$H$9:$H$752,D70,'3_stopień'!$P$9:$P$752,"CKZ Wrocław")</f>
        <v>0</v>
      </c>
      <c r="BA70" s="16">
        <f>SUMIFS('3_stopień'!$J$9:$J$752,'3_stopień'!$H$9:$H$752,D70,'3_stopień'!$P$9:$P$752,"Brzeg Dolny")</f>
        <v>0</v>
      </c>
      <c r="BB70" s="237">
        <f>SUMIFS('3_stopień'!$K$9:$K$752,'3_stopień'!$H$9:$H$752,D70,'3_stopień'!$P$9:$P$752,"Brzeg Dolny")</f>
        <v>0</v>
      </c>
      <c r="BC70" s="16">
        <f>SUMIFS('3_stopień'!$J$9:$J$752,'3_stopień'!$H$9:$H$752,D70,'3_stopień'!$P$9:$P$752,"CKZ Dębica")</f>
        <v>0</v>
      </c>
      <c r="BD70" s="237">
        <f>SUMIFS('3_stopień'!$K$9:$K$752,'3_stopień'!$H$9:$H$752,D70,'3_stopień'!$P$9:$P$752,"CKZ Dębica")</f>
        <v>0</v>
      </c>
      <c r="BE70" s="16">
        <f>SUMIFS('3_stopień'!$J$9:$J$752,'3_stopień'!$H$9:$H$752,D70,'3_stopień'!$P$9:$P$752,"CKZ Gliwice")</f>
        <v>0</v>
      </c>
      <c r="BF70" s="237">
        <f>SUMIFS('3_stopień'!$K$9:$K$752,'3_stopień'!$H$9:$H$752,D70,'3_stopień'!$P$9:$P$752,"CKZ Gliwice")</f>
        <v>0</v>
      </c>
      <c r="BG70" s="16">
        <f>SUMIFS('3_stopień'!$J$9:$J$752,'3_stopień'!$H$9:$H$752,D70,'3_stopień'!$P$9:$P$752,"CKZ Gniezno")</f>
        <v>0</v>
      </c>
      <c r="BH70" s="237">
        <f>SUMIFS('3_stopień'!$K$9:$K$752,'3_stopień'!$H$9:$H$752,D70,'3_stopień'!$P$9:$P$752,"CKZ Gniezno")</f>
        <v>0</v>
      </c>
      <c r="BI70" s="157">
        <f>SUMIFS('3_stopień'!$J$9:$J$752,'3_stopień'!$H$9:$H$752,D70,'3_stopień'!$P$9:$P$752,"konsultacje szkoła")</f>
        <v>0</v>
      </c>
      <c r="BJ70" s="361">
        <f t="shared" ref="BJ70:BJ100" si="4">SUM(G70:BI70)-BK70</f>
        <v>406</v>
      </c>
      <c r="BK70" s="216">
        <f>SUM(H70,J70,L70,N70,P70,R70,T70,V70,X70,Z70,AB70,AD70,AF70,AH70,AJ70,AL70,AN70,AP70,AR70,AT70,AV70,AX70,AZ70,BB70,BD70,BF70,BH70)</f>
        <v>3</v>
      </c>
    </row>
    <row r="71" spans="2:63">
      <c r="B71" s="17" t="s">
        <v>527</v>
      </c>
      <c r="C71" s="18">
        <v>611303</v>
      </c>
      <c r="D71" s="18" t="s">
        <v>464</v>
      </c>
      <c r="E71" s="17" t="s">
        <v>662</v>
      </c>
      <c r="F71" s="157">
        <f>SUMIF('3_stopień'!H$9:H$752,"OGR.02.",'3_stopień'!J$9:J$752)</f>
        <v>1</v>
      </c>
      <c r="G71" s="16">
        <f>SUMIFS('3_stopień'!$J$9:$J$752,'3_stopień'!$H$9:$H$752,D71,'3_stopień'!$P$9:$P$752,"CKZ Bielawa")</f>
        <v>0</v>
      </c>
      <c r="H71" s="16">
        <f>SUMIFS('3_stopień'!$K$9:$K$752,'3_stopień'!$H$9:$H$752,D71,'3_stopień'!$P$9:$P$752,"CKZ Bielawa")</f>
        <v>0</v>
      </c>
      <c r="I71" s="16">
        <f>SUMIFS('3_stopień'!$J$9:$J$752,'3_stopień'!$H$9:$H$752,D71,'3_stopień'!$P$9:$P$752,"GCKZ Głogów")</f>
        <v>0</v>
      </c>
      <c r="J71" s="237">
        <f>SUMIFS('3_stopień'!$K$9:$K$752,'3_stopień'!$H$9:$H$752,D71,'3_stopień'!$P$9:$P$752,"GCKZ Głogów")</f>
        <v>0</v>
      </c>
      <c r="K71" s="16">
        <f>SUMIFS('3_stopień'!$J$9:$J$752,'3_stopień'!$H$9:$H$752,D71,'3_stopień'!$P$9:$P$752,"TOYOTA")</f>
        <v>0</v>
      </c>
      <c r="L71" s="237">
        <f>SUMIFS('3_stopień'!$K$9:$K$752,'3_stopień'!$H$9:$H$752,D71,'3_stopień'!$P$9:$P$752,"TOYOTA")</f>
        <v>0</v>
      </c>
      <c r="M71" s="16">
        <f>SUMIFS('3_stopień'!$J$9:$J$752,'3_stopień'!$H$9:$H$752,D71,'3_stopień'!$P$9:$P$752,"JCKZ Jelenia Góra")</f>
        <v>0</v>
      </c>
      <c r="N71" s="237">
        <f>SUMIFS('3_stopień'!$K$9:$K$752,'3_stopień'!$H$9:$H$752,D71,'3_stopień'!$P$9:$P$752,"JCKZ Jelenia Góra")</f>
        <v>0</v>
      </c>
      <c r="O71" s="16">
        <f>SUMIFS('3_stopień'!$J$9:$J$752,'3_stopień'!$H$9:$H$752,D71,'3_stopień'!$P$9:$P$752,"CKZ Kłodzko")</f>
        <v>0</v>
      </c>
      <c r="P71" s="237">
        <f>SUMIFS('3_stopień'!$K$9:$K$752,'3_stopień'!$H$9:$H$752,D71,'3_stopień'!$P$9:$P$752,"CKZ Kłodzko")</f>
        <v>0</v>
      </c>
      <c r="Q71" s="16">
        <f>SUMIFS('3_stopień'!$J$9:$J$752,'3_stopień'!$H$9:$H$752,D71,'3_stopień'!$P$9:$P$752,"CKZ Legnica")</f>
        <v>0</v>
      </c>
      <c r="R71" s="237">
        <f>SUMIFS('3_stopień'!$K$9:$K$752,'3_stopień'!$H$9:$H$752,D71,'3_stopień'!$P$9:$P$752,"CKZ Legnica")</f>
        <v>0</v>
      </c>
      <c r="S71" s="16">
        <f>SUMIFS('3_stopień'!$J$9:$J$752,'3_stopień'!$H$9:$H$752,D71,'3_stopień'!$P$9:$P$752,"CKZ Oleśnica")</f>
        <v>0</v>
      </c>
      <c r="T71" s="237">
        <f>SUMIFS('3_stopień'!$K$9:$K$752,'3_stopień'!$H$9:$H$752,D71,'3_stopień'!$P$9:$P$752,"CKZ Oleśnica")</f>
        <v>0</v>
      </c>
      <c r="U71" s="16">
        <f>SUMIFS('3_stopień'!$J$9:$J$752,'3_stopień'!$H$9:$H$752,D71,'3_stopień'!$P$9:$P$752,"CKZ Świdnica")</f>
        <v>0</v>
      </c>
      <c r="V71" s="237">
        <f>SUMIFS('3_stopień'!$K$9:$K$752,'3_stopień'!$H$9:$H$752,D71,'3_stopień'!$P$9:$P$752,"CKZ Świdnica")</f>
        <v>0</v>
      </c>
      <c r="W71" s="16">
        <f>SUMIFS('3_stopień'!$J$9:$J$752,'3_stopień'!$H$9:$H$752,D71,'3_stopień'!$P$9:$P$752,"CKZ Wołów")</f>
        <v>0</v>
      </c>
      <c r="X71" s="237">
        <f>SUMIFS('3_stopień'!$K$9:$K$752,'3_stopień'!$H$9:$H$752,D71,'3_stopień'!$P$9:$P$752,"CKZ Wołów")</f>
        <v>0</v>
      </c>
      <c r="Y71" s="16">
        <f>SUMIFS('3_stopień'!$J$9:$J$752,'3_stopień'!$H$9:$H$752,D71,'3_stopień'!$P$9:$P$752,"CKZ Ziębice")</f>
        <v>0</v>
      </c>
      <c r="Z71" s="237">
        <f>SUMIFS('3_stopień'!$K$9:$K$752,'3_stopień'!$H$9:$H$752,D71,'3_stopień'!$P$9:$P$752,"CKZ Ziębice")</f>
        <v>0</v>
      </c>
      <c r="AA71" s="16">
        <f>SUMIFS('3_stopień'!$J$9:$J$752,'3_stopień'!$H$9:$H$752,D71,'3_stopień'!$P$9:$P$752,"CKZ Dobrodzień")</f>
        <v>0</v>
      </c>
      <c r="AB71" s="237">
        <f>SUMIFS('3_stopień'!$K$9:$K$752,'3_stopień'!$H$9:$H$752,D71,'3_stopień'!$P$9:$P$752,"CKZ Dobrodzień")</f>
        <v>0</v>
      </c>
      <c r="AC71" s="16">
        <f>SUMIFS('3_stopień'!$J$9:$J$752,'3_stopień'!$H$9:$H$752,D71,'3_stopień'!$P$9:$P$752,"CKZ Głubczyce")</f>
        <v>0</v>
      </c>
      <c r="AD71" s="237">
        <f>SUMIFS('3_stopień'!$K$9:$K$752,'3_stopień'!$H$9:$H$752,D71,'3_stopień'!$P$9:$P$752,"CKZ Głubczyce")</f>
        <v>0</v>
      </c>
      <c r="AE71" s="16">
        <f>SUMIFS('3_stopień'!$J$9:$J$752,'3_stopień'!$H$9:$H$752,D71,'3_stopień'!$P$9:$P$752,"CKZ Kędzierzyn Koźle")</f>
        <v>0</v>
      </c>
      <c r="AF71" s="237">
        <f>SUMIFS('3_stopień'!$K$9:$K$752,'3_stopień'!$H$9:$H$752,D71,'3_stopień'!$P$9:$P$752,"CKZ Kędzierzyn Koźle")</f>
        <v>0</v>
      </c>
      <c r="AG71" s="16">
        <f>SUMIFS('3_stopień'!$J$9:$J$752,'3_stopień'!$H$9:$H$752,D71,'3_stopień'!$P$9:$P$752,"ZSET Rakowice")</f>
        <v>0</v>
      </c>
      <c r="AH71" s="237">
        <f>SUMIFS('3_stopień'!$K$9:$K$752,'3_stopień'!$H$9:$H$752,D71,'3_stopień'!$P$9:$P$752,"ZSET Rakowice")</f>
        <v>0</v>
      </c>
      <c r="AI71" s="16">
        <f>SUMIFS('3_stopień'!$J$9:$J$752,'3_stopień'!$H$9:$H$752,D71,'3_stopień'!$P$9:$P$752,"CKZ Krotoszyn")</f>
        <v>0</v>
      </c>
      <c r="AJ71" s="237">
        <f>SUMIFS('3_stopień'!$K$9:$K$752,'3_stopień'!$H$9:$H$752,D71,'3_stopień'!$P$9:$P$752,"CKZ Krotoszyn")</f>
        <v>0</v>
      </c>
      <c r="AK71" s="16">
        <f>SUMIFS('3_stopień'!$J$9:$J$752,'3_stopień'!$H$9:$H$752,D71,'3_stopień'!$P$9:$P$752,"CKZ Olkusz")</f>
        <v>0</v>
      </c>
      <c r="AL71" s="237">
        <f>SUMIFS('3_stopień'!$K$9:$K$752,'3_stopień'!$H$9:$H$752,D71,'3_stopień'!$P$9:$P$752,"CKZ Olkusz")</f>
        <v>0</v>
      </c>
      <c r="AM71" s="16">
        <f>SUMIFS('3_stopień'!$J$9:$J$752,'3_stopień'!$H$9:$H$752,D71,'3_stopień'!$P$9:$P$752,"CKZ Wschowa")</f>
        <v>0</v>
      </c>
      <c r="AN71" s="225">
        <f>SUMIFS('3_stopień'!$K$9:$K$752,'3_stopień'!$H$9:$H$752,D71,'3_stopień'!$P$9:$P$752,"CKZ Wschowa")</f>
        <v>0</v>
      </c>
      <c r="AO71" s="16">
        <f>SUMIFS('3_stopień'!$J$9:$J$752,'3_stopień'!$H$9:$H$752,D71,'3_stopień'!$P$9:$P$752,"CKZ Zielona Góra")</f>
        <v>1</v>
      </c>
      <c r="AP71" s="206">
        <f>SUMIFS('3_stopień'!$K$9:$K$752,'3_stopień'!$H$9:$H$752,D71,'3_stopień'!$P$9:$P$752,"CKZ Zielona Góra")</f>
        <v>1</v>
      </c>
      <c r="AQ71" s="16">
        <f>SUMIFS('3_stopień'!$J$9:$J$752,'3_stopień'!$H$9:$H$752,D71,'3_stopień'!$P$9:$P$752,"Rzemieślnicza Wałbrzych")</f>
        <v>0</v>
      </c>
      <c r="AR71" s="237">
        <f>SUMIFS('3_stopień'!$K$9:$K$752,'3_stopień'!$H$9:$H$752,D71,'3_stopień'!$P$9:$P$752,"Rzemieślnicza Wałbrzych")</f>
        <v>0</v>
      </c>
      <c r="AS71" s="16">
        <f>SUMIFS('3_stopień'!$J$9:$J$752,'3_stopień'!$H$9:$H$752,D71,'3_stopień'!$P$9:$P$752,"CKZ Mosina")</f>
        <v>0</v>
      </c>
      <c r="AT71" s="237">
        <f>SUMIFS('3_stopień'!$K$9:$K$752,'3_stopień'!$H$9:$H$752,D71,'3_stopień'!$P$9:$P$752,"CKZ Mosina")</f>
        <v>0</v>
      </c>
      <c r="AU71" s="16">
        <f>SUMIFS('3_stopień'!$J$9:$J$752,'3_stopień'!$H$9:$H$752,D71,'3_stopień'!$P$9:$P$752,"Akademia Rzemiosła")</f>
        <v>0</v>
      </c>
      <c r="AV71" s="237">
        <f>SUMIFS('3_stopień'!$K$9:$K$752,'3_stopień'!$H$9:$H$752,D71,'3_stopień'!$P$9:$P$752,"Akademia Rzemiosła")</f>
        <v>0</v>
      </c>
      <c r="AW71" s="16">
        <f>SUMIFS('3_stopień'!$J$9:$J$752,'3_stopień'!$H$9:$H$752,D71,'3_stopień'!$P$9:$P$752,"CKZ Opole")</f>
        <v>0</v>
      </c>
      <c r="AX71" s="237">
        <f>SUMIFS('3_stopień'!$K$9:$K$752,'3_stopień'!$H$9:$H$752,D71,'3_stopień'!$P$9:$P$752,"CKZ Opole")</f>
        <v>0</v>
      </c>
      <c r="AY71" s="16">
        <f>SUMIFS('3_stopień'!$J$9:$J$752,'3_stopień'!$H$9:$H$752,D71,'3_stopień'!$P$9:$P$752,"CKZ Wrocław")</f>
        <v>0</v>
      </c>
      <c r="AZ71" s="237">
        <f>SUMIFS('3_stopień'!$K$9:$K$752,'3_stopień'!$H$9:$H$752,D71,'3_stopień'!$P$9:$P$752,"CKZ Wrocław")</f>
        <v>0</v>
      </c>
      <c r="BA71" s="16">
        <f>SUMIFS('3_stopień'!$J$9:$J$752,'3_stopień'!$H$9:$H$752,D71,'3_stopień'!$P$9:$P$752,"Brzeg Dolny")</f>
        <v>0</v>
      </c>
      <c r="BB71" s="237">
        <f>SUMIFS('3_stopień'!$K$9:$K$752,'3_stopień'!$H$9:$H$752,D71,'3_stopień'!$P$9:$P$752,"Brzeg Dolny")</f>
        <v>0</v>
      </c>
      <c r="BC71" s="16">
        <f>SUMIFS('3_stopień'!$J$9:$J$752,'3_stopień'!$H$9:$H$752,D71,'3_stopień'!$P$9:$P$752,"CKZ Dębica")</f>
        <v>0</v>
      </c>
      <c r="BD71" s="237">
        <f>SUMIFS('3_stopień'!$K$9:$K$752,'3_stopień'!$H$9:$H$752,D71,'3_stopień'!$P$9:$P$752,"CKZ Dębica")</f>
        <v>0</v>
      </c>
      <c r="BE71" s="16">
        <f>SUMIFS('3_stopień'!$J$9:$J$752,'3_stopień'!$H$9:$H$752,D71,'3_stopień'!$P$9:$P$752,"CKZ Gliwice")</f>
        <v>0</v>
      </c>
      <c r="BF71" s="237">
        <f>SUMIFS('3_stopień'!$K$9:$K$752,'3_stopień'!$H$9:$H$752,D71,'3_stopień'!$P$9:$P$752,"CKZ Gliwice")</f>
        <v>0</v>
      </c>
      <c r="BG71" s="16">
        <f>SUMIFS('3_stopień'!$J$9:$J$752,'3_stopień'!$H$9:$H$752,D71,'3_stopień'!$P$9:$P$752,"CKZ Gniezno")</f>
        <v>0</v>
      </c>
      <c r="BH71" s="237">
        <f>SUMIFS('3_stopień'!$K$9:$K$752,'3_stopień'!$H$9:$H$752,D71,'3_stopień'!$P$9:$P$752,"CKZ Gniezno")</f>
        <v>0</v>
      </c>
      <c r="BI71" s="157">
        <f>SUMIFS('3_stopień'!$J$9:$J$752,'3_stopień'!$H$9:$H$752,D71,'3_stopień'!$P$9:$P$752,"konsultacje szkoła")</f>
        <v>0</v>
      </c>
      <c r="BJ71" s="361">
        <f t="shared" si="4"/>
        <v>1</v>
      </c>
      <c r="BK71" s="216">
        <f t="shared" ref="BK71:BK100" si="5">SUM(H71,J71,L71,N71,P71,R71,T71,V71,X71,Z71,AB71,AD71,AF71,AH71,AJ71,AL71,AN71,AP71,AR71,AT71,AV71,AX71,AZ71,BB71,BD71,BF71,BH71)</f>
        <v>1</v>
      </c>
    </row>
    <row r="72" spans="2:63" hidden="1">
      <c r="B72" s="17" t="s">
        <v>528</v>
      </c>
      <c r="C72" s="18">
        <v>732209</v>
      </c>
      <c r="D72" s="18" t="s">
        <v>1023</v>
      </c>
      <c r="E72" s="17" t="s">
        <v>661</v>
      </c>
      <c r="F72" s="157">
        <f>SUMIF('3_stopień'!H$9:H$752,"PGF.01.",'3_stopień'!J$9:J$752)</f>
        <v>0</v>
      </c>
      <c r="G72" s="16">
        <f>SUMIFS('3_stopień'!$J$9:$J$752,'3_stopień'!$H$9:$H$752,D72,'3_stopień'!$P$9:$P$752,"CKZ Bielawa")</f>
        <v>0</v>
      </c>
      <c r="H72" s="16">
        <f>SUMIFS('3_stopień'!$K$9:$K$752,'3_stopień'!$H$9:$H$752,E72,'3_stopień'!$P$9:$P$752,"CKZ Bielawa")</f>
        <v>0</v>
      </c>
      <c r="I72" s="16">
        <f>SUMIFS('3_stopień'!$J$9:$J$752,'3_stopień'!$H$9:$H$752,D72,'3_stopień'!$P$9:$P$752,"GCKZ Głogów")</f>
        <v>0</v>
      </c>
      <c r="J72" s="237">
        <f>SUMIFS('3_stopień'!$K$9:$K$752,'3_stopień'!$H$9:$H$752,D72,'3_stopień'!$P$9:$P$752,"GCKZ Głogów")</f>
        <v>0</v>
      </c>
      <c r="K72" s="16">
        <f>SUMIFS('3_stopień'!$J$9:$J$752,'3_stopień'!$H$9:$H$752,D72,'3_stopień'!$P$9:$P$752,"TOYOTA")</f>
        <v>0</v>
      </c>
      <c r="L72" s="237">
        <f>SUMIFS('3_stopień'!$K$9:$K$752,'3_stopień'!$H$9:$H$752,D72,'3_stopień'!$P$9:$P$752,"TOYOTA")</f>
        <v>0</v>
      </c>
      <c r="M72" s="16">
        <f>SUMIFS('3_stopień'!$J$9:$J$752,'3_stopień'!$H$9:$H$752,D72,'3_stopień'!$P$9:$P$752,"JCKZ Jelenia Góra")</f>
        <v>0</v>
      </c>
      <c r="N72" s="237">
        <f>SUMIFS('3_stopień'!$K$9:$K$752,'3_stopień'!$H$9:$H$752,D72,'3_stopień'!$P$9:$P$752,"JCKZ Jelenia Góra")</f>
        <v>0</v>
      </c>
      <c r="O72" s="16">
        <f>SUMIFS('3_stopień'!$J$9:$J$752,'3_stopień'!$H$9:$H$752,D72,'3_stopień'!$P$9:$P$752,"CKZ Kłodzko")</f>
        <v>0</v>
      </c>
      <c r="P72" s="237">
        <f>SUMIFS('3_stopień'!$K$9:$K$752,'3_stopień'!$H$9:$H$752,D72,'3_stopień'!$P$9:$P$752,"CKZ Kłodzko")</f>
        <v>0</v>
      </c>
      <c r="Q72" s="16">
        <f>SUMIFS('3_stopień'!$J$9:$J$752,'3_stopień'!$H$9:$H$752,D72,'3_stopień'!$P$9:$P$752,"CKZ Legnica")</f>
        <v>0</v>
      </c>
      <c r="R72" s="237">
        <f>SUMIFS('3_stopień'!$K$9:$K$752,'3_stopień'!$H$9:$H$752,D72,'3_stopień'!$P$9:$P$752,"CKZ Legnica")</f>
        <v>0</v>
      </c>
      <c r="S72" s="16">
        <f>SUMIFS('3_stopień'!$J$9:$J$752,'3_stopień'!$H$9:$H$752,D72,'3_stopień'!$P$9:$P$752,"CKZ Oleśnica")</f>
        <v>0</v>
      </c>
      <c r="T72" s="237">
        <f>SUMIFS('3_stopień'!$K$9:$K$752,'3_stopień'!$H$9:$H$752,D72,'3_stopień'!$P$9:$P$752,"CKZ Oleśnica")</f>
        <v>0</v>
      </c>
      <c r="U72" s="16">
        <f>SUMIFS('3_stopień'!$J$9:$J$752,'3_stopień'!$H$9:$H$752,D72,'3_stopień'!$P$9:$P$752,"CKZ Świdnica")</f>
        <v>0</v>
      </c>
      <c r="V72" s="237">
        <f>SUMIFS('3_stopień'!$K$9:$K$752,'3_stopień'!$H$9:$H$752,D72,'3_stopień'!$P$9:$P$752,"CKZ Świdnica")</f>
        <v>0</v>
      </c>
      <c r="W72" s="16">
        <f>SUMIFS('3_stopień'!$J$9:$J$752,'3_stopień'!$H$9:$H$752,D72,'3_stopień'!$P$9:$P$752,"CKZ Wołów")</f>
        <v>0</v>
      </c>
      <c r="X72" s="237">
        <f>SUMIFS('3_stopień'!$K$9:$K$752,'3_stopień'!$H$9:$H$752,D72,'3_stopień'!$P$9:$P$752,"CKZ Wołów")</f>
        <v>0</v>
      </c>
      <c r="Y72" s="16">
        <f>SUMIFS('3_stopień'!$J$9:$J$752,'3_stopień'!$H$9:$H$752,D72,'3_stopień'!$P$9:$P$752,"CKZ Ziębice")</f>
        <v>0</v>
      </c>
      <c r="Z72" s="237">
        <f>SUMIFS('3_stopień'!$K$9:$K$752,'3_stopień'!$H$9:$H$752,D72,'3_stopień'!$P$9:$P$752,"CKZ Ziębice")</f>
        <v>0</v>
      </c>
      <c r="AA72" s="16">
        <f>SUMIFS('3_stopień'!$J$9:$J$752,'3_stopień'!$H$9:$H$752,D72,'3_stopień'!$P$9:$P$752,"CKZ Dobrodzień")</f>
        <v>0</v>
      </c>
      <c r="AB72" s="237">
        <f>SUMIFS('3_stopień'!$K$9:$K$752,'3_stopień'!$H$9:$H$752,D72,'3_stopień'!$P$9:$P$752,"CKZ Dobrodzień")</f>
        <v>0</v>
      </c>
      <c r="AC72" s="16">
        <f>SUMIFS('3_stopień'!$J$9:$J$752,'3_stopień'!$H$9:$H$752,D72,'3_stopień'!$P$9:$P$752,"CKZ Głubczyce")</f>
        <v>0</v>
      </c>
      <c r="AD72" s="237">
        <f>SUMIFS('3_stopień'!$K$9:$K$752,'3_stopień'!$H$9:$H$752,D72,'3_stopień'!$P$9:$P$752,"CKZ Głubczyce")</f>
        <v>0</v>
      </c>
      <c r="AE72" s="16">
        <f>SUMIFS('3_stopień'!$J$9:$J$752,'3_stopień'!$H$9:$H$752,D72,'3_stopień'!$P$9:$P$752,"CKZ Kędzierzyn Koźle")</f>
        <v>0</v>
      </c>
      <c r="AF72" s="237">
        <f>SUMIFS('3_stopień'!$K$9:$K$752,'3_stopień'!$H$9:$H$752,D72,'3_stopień'!$P$9:$P$752,"CKZ Kędzierzyn Koźle")</f>
        <v>0</v>
      </c>
      <c r="AG72" s="16">
        <f>SUMIFS('3_stopień'!$J$9:$J$752,'3_stopień'!$H$9:$H$752,D72,'3_stopień'!$P$9:$P$752,"ZSET Rakowice")</f>
        <v>0</v>
      </c>
      <c r="AH72" s="237">
        <f>SUMIFS('3_stopień'!$K$9:$K$752,'3_stopień'!$H$9:$H$752,D72,'3_stopień'!$P$9:$P$752,"ZSET Rakowice")</f>
        <v>0</v>
      </c>
      <c r="AI72" s="16">
        <f>SUMIFS('3_stopień'!$J$9:$J$752,'3_stopień'!$H$9:$H$752,D72,'3_stopień'!$P$9:$P$752,"CKZ Krotoszyn")</f>
        <v>0</v>
      </c>
      <c r="AJ72" s="237">
        <f>SUMIFS('3_stopień'!$K$9:$K$752,'3_stopień'!$H$9:$H$752,D72,'3_stopień'!$P$9:$P$752,"CKZ Krotoszyn")</f>
        <v>0</v>
      </c>
      <c r="AK72" s="16">
        <f>SUMIFS('3_stopień'!$J$9:$J$752,'3_stopień'!$H$9:$H$752,D72,'3_stopień'!$P$9:$P$752,"CKZ Olkusz")</f>
        <v>0</v>
      </c>
      <c r="AL72" s="237">
        <f>SUMIFS('3_stopień'!$K$9:$K$752,'3_stopień'!$H$9:$H$752,D72,'3_stopień'!$P$9:$P$752,"CKZ Olkusz")</f>
        <v>0</v>
      </c>
      <c r="AM72" s="16">
        <f>SUMIFS('3_stopień'!$J$9:$J$752,'3_stopień'!$H$9:$H$752,D72,'3_stopień'!$P$9:$P$752,"CKZ Wschowa")</f>
        <v>0</v>
      </c>
      <c r="AN72" s="225">
        <f>SUMIFS('3_stopień'!$K$9:$K$752,'3_stopień'!$H$9:$H$752,D72,'3_stopień'!$P$9:$P$752,"CKZ Wschowa")</f>
        <v>0</v>
      </c>
      <c r="AO72" s="16">
        <f>SUMIFS('3_stopień'!$J$9:$J$752,'3_stopień'!$H$9:$H$752,D72,'3_stopień'!$P$9:$P$752,"CKZ Zielona Góra")</f>
        <v>0</v>
      </c>
      <c r="AP72" s="206">
        <f>SUMIFS('3_stopień'!$K$9:$K$752,'3_stopień'!$H$9:$H$752,D72,'3_stopień'!$P$9:$P$752,"CKZ Zielona Góra")</f>
        <v>0</v>
      </c>
      <c r="AQ72" s="16">
        <f>SUMIFS('3_stopień'!$J$9:$J$752,'3_stopień'!$H$9:$H$752,D72,'3_stopień'!$P$9:$P$752,"Rzemieślnicza Wałbrzych")</f>
        <v>0</v>
      </c>
      <c r="AR72" s="237">
        <f>SUMIFS('3_stopień'!$K$9:$K$752,'3_stopień'!$H$9:$H$752,D72,'3_stopień'!$P$9:$P$752,"Rzemieślnicza Wałbrzych")</f>
        <v>0</v>
      </c>
      <c r="AS72" s="16">
        <f>SUMIFS('3_stopień'!$J$9:$J$752,'3_stopień'!$H$9:$H$752,D72,'3_stopień'!$P$9:$P$752,"CKZ Mosina")</f>
        <v>0</v>
      </c>
      <c r="AT72" s="237">
        <f>SUMIFS('3_stopień'!$K$9:$K$752,'3_stopień'!$H$9:$H$752,D72,'3_stopień'!$P$9:$P$752,"CKZ Mosina")</f>
        <v>0</v>
      </c>
      <c r="AU72" s="16">
        <f>SUMIFS('3_stopień'!$J$9:$J$752,'3_stopień'!$H$9:$H$752,D72,'3_stopień'!$P$9:$P$752,"Collegium Witelona")</f>
        <v>0</v>
      </c>
      <c r="AV72" s="237">
        <f>SUMIFS('3_stopień'!$K$9:$K$752,'3_stopień'!$H$9:$H$752,D72,'3_stopień'!$P$9:$P$752,"Collegium Witelona")</f>
        <v>0</v>
      </c>
      <c r="AW72" s="16">
        <f>SUMIFS('3_stopień'!$J$9:$J$752,'3_stopień'!$H$9:$H$752,D72,'3_stopień'!$P$9:$P$752,"CKZ Opole")</f>
        <v>0</v>
      </c>
      <c r="AX72" s="237">
        <f>SUMIFS('3_stopień'!$K$9:$K$752,'3_stopień'!$H$9:$H$752,D72,'3_stopień'!$P$9:$P$752,"CKZ Opole")</f>
        <v>0</v>
      </c>
      <c r="AY72" s="16">
        <f>SUMIFS('3_stopień'!$J$9:$J$752,'3_stopień'!$H$9:$H$752,D72,'3_stopień'!$P$9:$P$752,"CKZ Wrocław")</f>
        <v>0</v>
      </c>
      <c r="AZ72" s="237">
        <f>SUMIFS('3_stopień'!$K$9:$K$752,'3_stopień'!$H$9:$H$752,D72,'3_stopień'!$P$9:$P$752,"CKZ Wrocław")</f>
        <v>0</v>
      </c>
      <c r="BA72" s="16">
        <f>SUMIFS('3_stopień'!$J$9:$J$752,'3_stopień'!$H$9:$H$752,D72,'3_stopień'!$P$9:$P$752,"Brzeg Dolny")</f>
        <v>0</v>
      </c>
      <c r="BB72" s="237">
        <f>SUMIFS('3_stopień'!$K$9:$K$752,'3_stopień'!$H$9:$H$752,D72,'3_stopień'!$P$9:$P$752,"Brzeg Dolny")</f>
        <v>0</v>
      </c>
      <c r="BC72" s="16">
        <f>SUMIFS('3_stopień'!$J$9:$J$752,'3_stopień'!$H$9:$H$752,D72,'3_stopień'!$P$9:$P$752,"CKZ Dębica")</f>
        <v>0</v>
      </c>
      <c r="BD72" s="237">
        <f>SUMIFS('3_stopień'!$K$9:$K$752,'3_stopień'!$H$9:$H$752,D72,'3_stopień'!$P$9:$P$752,"CKZ Dębica")</f>
        <v>0</v>
      </c>
      <c r="BE72" s="16">
        <f>SUMIFS('3_stopień'!$J$9:$J$752,'3_stopień'!$H$9:$H$752,D72,'3_stopień'!$P$9:$P$752,"CKZ Gliwice")</f>
        <v>0</v>
      </c>
      <c r="BF72" s="237">
        <f>SUMIFS('3_stopień'!$K$9:$K$752,'3_stopień'!$H$9:$H$752,D72,'3_stopień'!$P$9:$P$752,"CKZ Gliwice")</f>
        <v>0</v>
      </c>
      <c r="BG72" s="16">
        <f>SUMIFS('3_stopień'!$J$9:$J$752,'3_stopień'!$H$9:$H$752,D72,'3_stopień'!$P$9:$P$752,"CKZ Gniezno")</f>
        <v>0</v>
      </c>
      <c r="BH72" s="237">
        <f>SUMIFS('3_stopień'!$K$9:$K$752,'3_stopień'!$H$9:$H$752,D72,'3_stopień'!$P$9:$P$752,"CKZ Gniezno")</f>
        <v>0</v>
      </c>
      <c r="BI72" s="157">
        <f>SUMIFS('3_stopień'!$J$9:$J$752,'3_stopień'!$H$9:$H$752,D72,'3_stopień'!$P$9:$P$752,"konsultacje szkoła")</f>
        <v>0</v>
      </c>
      <c r="BJ72" s="361">
        <f t="shared" si="4"/>
        <v>0</v>
      </c>
      <c r="BK72" s="216">
        <f t="shared" si="5"/>
        <v>0</v>
      </c>
    </row>
    <row r="73" spans="2:63">
      <c r="B73" s="17" t="s">
        <v>448</v>
      </c>
      <c r="C73" s="18">
        <v>732210</v>
      </c>
      <c r="D73" s="18" t="s">
        <v>685</v>
      </c>
      <c r="E73" s="17" t="s">
        <v>660</v>
      </c>
      <c r="F73" s="157">
        <f>SUMIF('3_stopień'!H$9:H$752,"PGF.02.",'3_stopień'!J$9:J$752)</f>
        <v>1</v>
      </c>
      <c r="G73" s="16">
        <f>SUMIFS('3_stopień'!$J$9:$J$752,'3_stopień'!$H$9:$H$752,D73,'3_stopień'!$P$9:$P$752,"CKZ Bielawa")</f>
        <v>0</v>
      </c>
      <c r="H73" s="16">
        <f>SUMIFS('3_stopień'!$K$9:$K$752,'3_stopień'!$H$9:$H$752,D73,'3_stopień'!$P$9:$P$752,"CKZ Bielawa")</f>
        <v>0</v>
      </c>
      <c r="I73" s="16">
        <f>SUMIFS('3_stopień'!$J$9:$J$752,'3_stopień'!$H$9:$H$752,D73,'3_stopień'!$P$9:$P$752,"GCKZ Głogów")</f>
        <v>0</v>
      </c>
      <c r="J73" s="237">
        <f>SUMIFS('3_stopień'!$K$9:$K$752,'3_stopień'!$H$9:$H$752,D73,'3_stopień'!$P$9:$P$752,"GCKZ Głogów")</f>
        <v>0</v>
      </c>
      <c r="K73" s="16">
        <f>SUMIFS('3_stopień'!$J$9:$J$752,'3_stopień'!$H$9:$H$752,D73,'3_stopień'!$P$9:$P$752,"TOYOTA")</f>
        <v>0</v>
      </c>
      <c r="L73" s="237">
        <f>SUMIFS('3_stopień'!$K$9:$K$752,'3_stopień'!$H$9:$H$752,D73,'3_stopień'!$P$9:$P$752,"TOYOTA")</f>
        <v>0</v>
      </c>
      <c r="M73" s="16">
        <f>SUMIFS('3_stopień'!$J$9:$J$752,'3_stopień'!$H$9:$H$752,D73,'3_stopień'!$P$9:$P$752,"JCKZ Jelenia Góra")</f>
        <v>0</v>
      </c>
      <c r="N73" s="237">
        <f>SUMIFS('3_stopień'!$K$9:$K$752,'3_stopień'!$H$9:$H$752,D73,'3_stopień'!$P$9:$P$752,"JCKZ Jelenia Góra")</f>
        <v>0</v>
      </c>
      <c r="O73" s="16">
        <f>SUMIFS('3_stopień'!$J$9:$J$752,'3_stopień'!$H$9:$H$752,D73,'3_stopień'!$P$9:$P$752,"CKZ Kłodzko")</f>
        <v>0</v>
      </c>
      <c r="P73" s="237">
        <f>SUMIFS('3_stopień'!$K$9:$K$752,'3_stopień'!$H$9:$H$752,D73,'3_stopień'!$P$9:$P$752,"CKZ Kłodzko")</f>
        <v>0</v>
      </c>
      <c r="Q73" s="16">
        <f>SUMIFS('3_stopień'!$J$9:$J$752,'3_stopień'!$H$9:$H$752,D73,'3_stopień'!$P$9:$P$752,"CKZ Legnica")</f>
        <v>0</v>
      </c>
      <c r="R73" s="237">
        <f>SUMIFS('3_stopień'!$K$9:$K$752,'3_stopień'!$H$9:$H$752,D73,'3_stopień'!$P$9:$P$752,"CKZ Legnica")</f>
        <v>0</v>
      </c>
      <c r="S73" s="16">
        <f>SUMIFS('3_stopień'!$J$9:$J$752,'3_stopień'!$H$9:$H$752,D73,'3_stopień'!$P$9:$P$752,"CKZ Oleśnica")</f>
        <v>0</v>
      </c>
      <c r="T73" s="237">
        <f>SUMIFS('3_stopień'!$K$9:$K$752,'3_stopień'!$H$9:$H$752,D73,'3_stopień'!$P$9:$P$752,"CKZ Oleśnica")</f>
        <v>0</v>
      </c>
      <c r="U73" s="16">
        <f>SUMIFS('3_stopień'!$J$9:$J$752,'3_stopień'!$H$9:$H$752,D73,'3_stopień'!$P$9:$P$752,"CKZ Świdnica")</f>
        <v>0</v>
      </c>
      <c r="V73" s="237">
        <f>SUMIFS('3_stopień'!$K$9:$K$752,'3_stopień'!$H$9:$H$752,D73,'3_stopień'!$P$9:$P$752,"CKZ Świdnica")</f>
        <v>0</v>
      </c>
      <c r="W73" s="16">
        <f>SUMIFS('3_stopień'!$J$9:$J$752,'3_stopień'!$H$9:$H$752,D73,'3_stopień'!$P$9:$P$752,"CKZ Wołów")</f>
        <v>0</v>
      </c>
      <c r="X73" s="237">
        <f>SUMIFS('3_stopień'!$K$9:$K$752,'3_stopień'!$H$9:$H$752,D73,'3_stopień'!$P$9:$P$752,"CKZ Wołów")</f>
        <v>0</v>
      </c>
      <c r="Y73" s="16">
        <f>SUMIFS('3_stopień'!$J$9:$J$752,'3_stopień'!$H$9:$H$752,D73,'3_stopień'!$P$9:$P$752,"CKZ Ziębice")</f>
        <v>0</v>
      </c>
      <c r="Z73" s="237">
        <f>SUMIFS('3_stopień'!$K$9:$K$752,'3_stopień'!$H$9:$H$752,D73,'3_stopień'!$P$9:$P$752,"CKZ Ziębice")</f>
        <v>0</v>
      </c>
      <c r="AA73" s="16">
        <f>SUMIFS('3_stopień'!$J$9:$J$752,'3_stopień'!$H$9:$H$752,D73,'3_stopień'!$P$9:$P$752,"CKZ Dobrodzień")</f>
        <v>0</v>
      </c>
      <c r="AB73" s="237">
        <f>SUMIFS('3_stopień'!$K$9:$K$752,'3_stopień'!$H$9:$H$752,D73,'3_stopień'!$P$9:$P$752,"CKZ Dobrodzień")</f>
        <v>0</v>
      </c>
      <c r="AC73" s="16">
        <f>SUMIFS('3_stopień'!$J$9:$J$752,'3_stopień'!$H$9:$H$752,D73,'3_stopień'!$P$9:$P$752,"CKZ Głubczyce")</f>
        <v>0</v>
      </c>
      <c r="AD73" s="237">
        <f>SUMIFS('3_stopień'!$K$9:$K$752,'3_stopień'!$H$9:$H$752,D73,'3_stopień'!$P$9:$P$752,"CKZ Głubczyce")</f>
        <v>0</v>
      </c>
      <c r="AE73" s="16">
        <f>SUMIFS('3_stopień'!$J$9:$J$752,'3_stopień'!$H$9:$H$752,D73,'3_stopień'!$P$9:$P$752,"CKZ Kędzierzyn Koźle")</f>
        <v>0</v>
      </c>
      <c r="AF73" s="237">
        <f>SUMIFS('3_stopień'!$K$9:$K$752,'3_stopień'!$H$9:$H$752,D73,'3_stopień'!$P$9:$P$752,"CKZ Kędzierzyn Koźle")</f>
        <v>0</v>
      </c>
      <c r="AG73" s="16">
        <f>SUMIFS('3_stopień'!$J$9:$J$752,'3_stopień'!$H$9:$H$752,D73,'3_stopień'!$P$9:$P$752,"ZSET Rakowice")</f>
        <v>0</v>
      </c>
      <c r="AH73" s="237">
        <f>SUMIFS('3_stopień'!$K$9:$K$752,'3_stopień'!$H$9:$H$752,D73,'3_stopień'!$P$9:$P$752,"ZSET Rakowice")</f>
        <v>0</v>
      </c>
      <c r="AI73" s="16">
        <f>SUMIFS('3_stopień'!$J$9:$J$752,'3_stopień'!$H$9:$H$752,D73,'3_stopień'!$P$9:$P$752,"CKZ Krotoszyn")</f>
        <v>0</v>
      </c>
      <c r="AJ73" s="237">
        <f>SUMIFS('3_stopień'!$K$9:$K$752,'3_stopień'!$H$9:$H$752,D73,'3_stopień'!$P$9:$P$752,"CKZ Krotoszyn")</f>
        <v>0</v>
      </c>
      <c r="AK73" s="16">
        <f>SUMIFS('3_stopień'!$J$9:$J$752,'3_stopień'!$H$9:$H$752,D73,'3_stopień'!$P$9:$P$752,"CKZ Olkusz")</f>
        <v>0</v>
      </c>
      <c r="AL73" s="237">
        <f>SUMIFS('3_stopień'!$K$9:$K$752,'3_stopień'!$H$9:$H$752,D73,'3_stopień'!$P$9:$P$752,"CKZ Olkusz")</f>
        <v>0</v>
      </c>
      <c r="AM73" s="16">
        <f>SUMIFS('3_stopień'!$J$9:$J$752,'3_stopień'!$H$9:$H$752,D73,'3_stopień'!$P$9:$P$752,"CKZ Wschowa")</f>
        <v>0</v>
      </c>
      <c r="AN73" s="225">
        <f>SUMIFS('3_stopień'!$K$9:$K$752,'3_stopień'!$H$9:$H$752,D73,'3_stopień'!$P$9:$P$752,"CKZ Wschowa")</f>
        <v>0</v>
      </c>
      <c r="AO73" s="16">
        <f>SUMIFS('3_stopień'!$J$9:$J$752,'3_stopień'!$H$9:$H$752,D73,'3_stopień'!$P$9:$P$752,"CKZ Zielona Góra")</f>
        <v>1</v>
      </c>
      <c r="AP73" s="206">
        <f>SUMIFS('3_stopień'!$K$9:$K$752,'3_stopień'!$H$9:$H$752,D73,'3_stopień'!$P$9:$P$752,"CKZ Zielona Góra")</f>
        <v>0</v>
      </c>
      <c r="AQ73" s="16">
        <f>SUMIFS('3_stopień'!$J$9:$J$752,'3_stopień'!$H$9:$H$752,D73,'3_stopień'!$P$9:$P$752,"Rzemieślnicza Wałbrzych")</f>
        <v>0</v>
      </c>
      <c r="AR73" s="237">
        <f>SUMIFS('3_stopień'!$K$9:$K$752,'3_stopień'!$H$9:$H$752,D73,'3_stopień'!$P$9:$P$752,"Rzemieślnicza Wałbrzych")</f>
        <v>0</v>
      </c>
      <c r="AS73" s="16">
        <f>SUMIFS('3_stopień'!$J$9:$J$752,'3_stopień'!$H$9:$H$752,D73,'3_stopień'!$P$9:$P$752,"CKZ Mosina")</f>
        <v>0</v>
      </c>
      <c r="AT73" s="237">
        <f>SUMIFS('3_stopień'!$K$9:$K$752,'3_stopień'!$H$9:$H$752,D73,'3_stopień'!$P$9:$P$752,"CKZ Mosina")</f>
        <v>0</v>
      </c>
      <c r="AU73" s="16">
        <f>SUMIFS('3_stopień'!$J$9:$J$752,'3_stopień'!$H$9:$H$752,D73,'3_stopień'!$P$9:$P$752,"Akademia Rzemiosła")</f>
        <v>0</v>
      </c>
      <c r="AV73" s="237">
        <f>SUMIFS('3_stopień'!$K$9:$K$752,'3_stopień'!$H$9:$H$752,D73,'3_stopień'!$P$9:$P$752,"Akademia Rzemiosła")</f>
        <v>0</v>
      </c>
      <c r="AW73" s="16">
        <f>SUMIFS('3_stopień'!$J$9:$J$752,'3_stopień'!$H$9:$H$752,D73,'3_stopień'!$P$9:$P$752,"CKZ Opole")</f>
        <v>0</v>
      </c>
      <c r="AX73" s="237">
        <f>SUMIFS('3_stopień'!$K$9:$K$752,'3_stopień'!$H$9:$H$752,D73,'3_stopień'!$P$9:$P$752,"CKZ Opole")</f>
        <v>0</v>
      </c>
      <c r="AY73" s="16">
        <f>SUMIFS('3_stopień'!$J$9:$J$752,'3_stopień'!$H$9:$H$752,D73,'3_stopień'!$P$9:$P$752,"CKZ Wrocław")</f>
        <v>0</v>
      </c>
      <c r="AZ73" s="237">
        <f>SUMIFS('3_stopień'!$K$9:$K$752,'3_stopień'!$H$9:$H$752,D73,'3_stopień'!$P$9:$P$752,"CKZ Wrocław")</f>
        <v>0</v>
      </c>
      <c r="BA73" s="16">
        <f>SUMIFS('3_stopień'!$J$9:$J$752,'3_stopień'!$H$9:$H$752,D73,'3_stopień'!$P$9:$P$752,"Brzeg Dolny")</f>
        <v>0</v>
      </c>
      <c r="BB73" s="237">
        <f>SUMIFS('3_stopień'!$K$9:$K$752,'3_stopień'!$H$9:$H$752,D73,'3_stopień'!$P$9:$P$752,"Brzeg Dolny")</f>
        <v>0</v>
      </c>
      <c r="BC73" s="16">
        <f>SUMIFS('3_stopień'!$J$9:$J$752,'3_stopień'!$H$9:$H$752,D73,'3_stopień'!$P$9:$P$752,"CKZ Dębica")</f>
        <v>0</v>
      </c>
      <c r="BD73" s="237">
        <f>SUMIFS('3_stopień'!$K$9:$K$752,'3_stopień'!$H$9:$H$752,D73,'3_stopień'!$P$9:$P$752,"CKZ Dębica")</f>
        <v>0</v>
      </c>
      <c r="BE73" s="16">
        <f>SUMIFS('3_stopień'!$J$9:$J$752,'3_stopień'!$H$9:$H$752,D73,'3_stopień'!$P$9:$P$752,"CKZ Gliwice")</f>
        <v>0</v>
      </c>
      <c r="BF73" s="237">
        <f>SUMIFS('3_stopień'!$K$9:$K$752,'3_stopień'!$H$9:$H$752,D73,'3_stopień'!$P$9:$P$752,"CKZ Gliwice")</f>
        <v>0</v>
      </c>
      <c r="BG73" s="16">
        <f>SUMIFS('3_stopień'!$J$9:$J$752,'3_stopień'!$H$9:$H$752,D73,'3_stopień'!$P$9:$P$752,"CKZ Gniezno")</f>
        <v>0</v>
      </c>
      <c r="BH73" s="237">
        <f>SUMIFS('3_stopień'!$K$9:$K$752,'3_stopień'!$H$9:$H$752,D73,'3_stopień'!$P$9:$P$752,"CKZ Gniezno")</f>
        <v>0</v>
      </c>
      <c r="BI73" s="157">
        <f>SUMIFS('3_stopień'!$J$9:$J$752,'3_stopień'!$H$9:$H$752,D73,'3_stopień'!$P$9:$P$752,"konsultacje szkoła")</f>
        <v>0</v>
      </c>
      <c r="BJ73" s="361">
        <f t="shared" si="4"/>
        <v>1</v>
      </c>
      <c r="BK73" s="216">
        <f t="shared" si="5"/>
        <v>0</v>
      </c>
    </row>
    <row r="74" spans="2:63" hidden="1">
      <c r="B74" s="17" t="s">
        <v>529</v>
      </c>
      <c r="C74" s="18">
        <v>732305</v>
      </c>
      <c r="D74" s="18" t="s">
        <v>1024</v>
      </c>
      <c r="E74" s="17" t="s">
        <v>659</v>
      </c>
      <c r="F74" s="157">
        <f>SUMIF('3_stopień'!H$9:H$752,"PGF.03.",'3_stopień'!J$9:J$752)</f>
        <v>0</v>
      </c>
      <c r="G74" s="16">
        <f>SUMIFS('3_stopień'!$J$9:$J$752,'3_stopień'!$H$9:$H$752,D74,'3_stopień'!$P$9:$P$752,"CKZ Bielawa")</f>
        <v>0</v>
      </c>
      <c r="H74" s="16">
        <f>SUMIFS('3_stopień'!$K$9:$K$752,'3_stopień'!$H$9:$H$752,E74,'3_stopień'!$P$9:$P$752,"CKZ Bielawa")</f>
        <v>0</v>
      </c>
      <c r="I74" s="16">
        <f>SUMIFS('3_stopień'!$J$9:$J$752,'3_stopień'!$H$9:$H$752,D74,'3_stopień'!$P$9:$P$752,"GCKZ Głogów")</f>
        <v>0</v>
      </c>
      <c r="J74" s="237">
        <f>SUMIFS('3_stopień'!$K$9:$K$752,'3_stopień'!$H$9:$H$752,D74,'3_stopień'!$P$9:$P$752,"GCKZ Głogów")</f>
        <v>0</v>
      </c>
      <c r="K74" s="16">
        <f>SUMIFS('3_stopień'!$J$9:$J$752,'3_stopień'!$H$9:$H$752,D74,'3_stopień'!$P$9:$P$752,"TOYOTA")</f>
        <v>0</v>
      </c>
      <c r="L74" s="237">
        <f>SUMIFS('3_stopień'!$K$9:$K$752,'3_stopień'!$H$9:$H$752,D74,'3_stopień'!$P$9:$P$752,"TOYOTA")</f>
        <v>0</v>
      </c>
      <c r="M74" s="16">
        <f>SUMIFS('3_stopień'!$J$9:$J$752,'3_stopień'!$H$9:$H$752,D74,'3_stopień'!$P$9:$P$752,"JCKZ Jelenia Góra")</f>
        <v>0</v>
      </c>
      <c r="N74" s="237">
        <f>SUMIFS('3_stopień'!$K$9:$K$752,'3_stopień'!$H$9:$H$752,D74,'3_stopień'!$P$9:$P$752,"JCKZ Jelenia Góra")</f>
        <v>0</v>
      </c>
      <c r="O74" s="16">
        <f>SUMIFS('3_stopień'!$J$9:$J$752,'3_stopień'!$H$9:$H$752,D74,'3_stopień'!$P$9:$P$752,"CKZ Kłodzko")</f>
        <v>0</v>
      </c>
      <c r="P74" s="237">
        <f>SUMIFS('3_stopień'!$K$9:$K$752,'3_stopień'!$H$9:$H$752,D74,'3_stopień'!$P$9:$P$752,"CKZ Kłodzko")</f>
        <v>0</v>
      </c>
      <c r="Q74" s="16">
        <f>SUMIFS('3_stopień'!$J$9:$J$752,'3_stopień'!$H$9:$H$752,D74,'3_stopień'!$P$9:$P$752,"CKZ Legnica")</f>
        <v>0</v>
      </c>
      <c r="R74" s="237">
        <f>SUMIFS('3_stopień'!$K$9:$K$752,'3_stopień'!$H$9:$H$752,D74,'3_stopień'!$P$9:$P$752,"CKZ Legnica")</f>
        <v>0</v>
      </c>
      <c r="S74" s="16">
        <f>SUMIFS('3_stopień'!$J$9:$J$752,'3_stopień'!$H$9:$H$752,D74,'3_stopień'!$P$9:$P$752,"CKZ Oleśnica")</f>
        <v>0</v>
      </c>
      <c r="T74" s="237">
        <f>SUMIFS('3_stopień'!$K$9:$K$752,'3_stopień'!$H$9:$H$752,D74,'3_stopień'!$P$9:$P$752,"CKZ Oleśnica")</f>
        <v>0</v>
      </c>
      <c r="U74" s="16">
        <f>SUMIFS('3_stopień'!$J$9:$J$752,'3_stopień'!$H$9:$H$752,D74,'3_stopień'!$P$9:$P$752,"CKZ Świdnica")</f>
        <v>0</v>
      </c>
      <c r="V74" s="237">
        <f>SUMIFS('3_stopień'!$K$9:$K$752,'3_stopień'!$H$9:$H$752,D74,'3_stopień'!$P$9:$P$752,"CKZ Świdnica")</f>
        <v>0</v>
      </c>
      <c r="W74" s="16">
        <f>SUMIFS('3_stopień'!$J$9:$J$752,'3_stopień'!$H$9:$H$752,D74,'3_stopień'!$P$9:$P$752,"CKZ Wołów")</f>
        <v>0</v>
      </c>
      <c r="X74" s="237">
        <f>SUMIFS('3_stopień'!$K$9:$K$752,'3_stopień'!$H$9:$H$752,D74,'3_stopień'!$P$9:$P$752,"CKZ Wołów")</f>
        <v>0</v>
      </c>
      <c r="Y74" s="16">
        <f>SUMIFS('3_stopień'!$J$9:$J$752,'3_stopień'!$H$9:$H$752,D74,'3_stopień'!$P$9:$P$752,"CKZ Ziębice")</f>
        <v>0</v>
      </c>
      <c r="Z74" s="237">
        <f>SUMIFS('3_stopień'!$K$9:$K$752,'3_stopień'!$H$9:$H$752,D74,'3_stopień'!$P$9:$P$752,"CKZ Ziębice")</f>
        <v>0</v>
      </c>
      <c r="AA74" s="16">
        <f>SUMIFS('3_stopień'!$J$9:$J$752,'3_stopień'!$H$9:$H$752,D74,'3_stopień'!$P$9:$P$752,"CKZ Dobrodzień")</f>
        <v>0</v>
      </c>
      <c r="AB74" s="237">
        <f>SUMIFS('3_stopień'!$K$9:$K$752,'3_stopień'!$H$9:$H$752,D74,'3_stopień'!$P$9:$P$752,"CKZ Dobrodzień")</f>
        <v>0</v>
      </c>
      <c r="AC74" s="16">
        <f>SUMIFS('3_stopień'!$J$9:$J$752,'3_stopień'!$H$9:$H$752,D74,'3_stopień'!$P$9:$P$752,"CKZ Głubczyce")</f>
        <v>0</v>
      </c>
      <c r="AD74" s="237">
        <f>SUMIFS('3_stopień'!$K$9:$K$752,'3_stopień'!$H$9:$H$752,D74,'3_stopień'!$P$9:$P$752,"CKZ Głubczyce")</f>
        <v>0</v>
      </c>
      <c r="AE74" s="16">
        <f>SUMIFS('3_stopień'!$J$9:$J$752,'3_stopień'!$H$9:$H$752,D74,'3_stopień'!$P$9:$P$752,"CKZ Kędzierzyn Koźle")</f>
        <v>0</v>
      </c>
      <c r="AF74" s="237">
        <f>SUMIFS('3_stopień'!$K$9:$K$752,'3_stopień'!$H$9:$H$752,D74,'3_stopień'!$P$9:$P$752,"CKZ Kędzierzyn Koźle")</f>
        <v>0</v>
      </c>
      <c r="AG74" s="16">
        <f>SUMIFS('3_stopień'!$J$9:$J$752,'3_stopień'!$H$9:$H$752,D74,'3_stopień'!$P$9:$P$752,"ZSET Rakowice")</f>
        <v>0</v>
      </c>
      <c r="AH74" s="237">
        <f>SUMIFS('3_stopień'!$K$9:$K$752,'3_stopień'!$H$9:$H$752,D74,'3_stopień'!$P$9:$P$752,"ZSET Rakowice")</f>
        <v>0</v>
      </c>
      <c r="AI74" s="16">
        <f>SUMIFS('3_stopień'!$J$9:$J$752,'3_stopień'!$H$9:$H$752,D74,'3_stopień'!$P$9:$P$752,"CKZ Krotoszyn")</f>
        <v>0</v>
      </c>
      <c r="AJ74" s="237">
        <f>SUMIFS('3_stopień'!$K$9:$K$752,'3_stopień'!$H$9:$H$752,D74,'3_stopień'!$P$9:$P$752,"CKZ Krotoszyn")</f>
        <v>0</v>
      </c>
      <c r="AK74" s="16">
        <f>SUMIFS('3_stopień'!$J$9:$J$752,'3_stopień'!$H$9:$H$752,D74,'3_stopień'!$P$9:$P$752,"CKZ Olkusz")</f>
        <v>0</v>
      </c>
      <c r="AL74" s="237">
        <f>SUMIFS('3_stopień'!$K$9:$K$752,'3_stopień'!$H$9:$H$752,D74,'3_stopień'!$P$9:$P$752,"CKZ Olkusz")</f>
        <v>0</v>
      </c>
      <c r="AM74" s="16">
        <f>SUMIFS('3_stopień'!$J$9:$J$752,'3_stopień'!$H$9:$H$752,D74,'3_stopień'!$P$9:$P$752,"CKZ Wschowa")</f>
        <v>0</v>
      </c>
      <c r="AN74" s="225">
        <f>SUMIFS('3_stopień'!$K$9:$K$752,'3_stopień'!$H$9:$H$752,D74,'3_stopień'!$P$9:$P$752,"CKZ Wschowa")</f>
        <v>0</v>
      </c>
      <c r="AO74" s="16">
        <f>SUMIFS('3_stopień'!$J$9:$J$752,'3_stopień'!$H$9:$H$752,D74,'3_stopień'!$P$9:$P$752,"CKZ Zielona Góra")</f>
        <v>0</v>
      </c>
      <c r="AP74" s="206">
        <f>SUMIFS('3_stopień'!$K$9:$K$752,'3_stopień'!$H$9:$H$752,D74,'3_stopień'!$P$9:$P$752,"CKZ Zielona Góra")</f>
        <v>0</v>
      </c>
      <c r="AQ74" s="16">
        <f>SUMIFS('3_stopień'!$J$9:$J$752,'3_stopień'!$H$9:$H$752,D74,'3_stopień'!$P$9:$P$752,"Rzemieślnicza Wałbrzych")</f>
        <v>0</v>
      </c>
      <c r="AR74" s="237">
        <f>SUMIFS('3_stopień'!$K$9:$K$752,'3_stopień'!$H$9:$H$752,D74,'3_stopień'!$P$9:$P$752,"Rzemieślnicza Wałbrzych")</f>
        <v>0</v>
      </c>
      <c r="AS74" s="16">
        <f>SUMIFS('3_stopień'!$J$9:$J$752,'3_stopień'!$H$9:$H$752,D74,'3_stopień'!$P$9:$P$752,"CKZ Mosina")</f>
        <v>0</v>
      </c>
      <c r="AT74" s="237">
        <f>SUMIFS('3_stopień'!$K$9:$K$752,'3_stopień'!$H$9:$H$752,D74,'3_stopień'!$P$9:$P$752,"CKZ Mosina")</f>
        <v>0</v>
      </c>
      <c r="AU74" s="16">
        <f>SUMIFS('3_stopień'!$J$9:$J$752,'3_stopień'!$H$9:$H$752,D74,'3_stopień'!$P$9:$P$752,"Collegium Witelona")</f>
        <v>0</v>
      </c>
      <c r="AV74" s="237">
        <f>SUMIFS('3_stopień'!$K$9:$K$752,'3_stopień'!$H$9:$H$752,D74,'3_stopień'!$P$9:$P$752,"Collegium Witelona")</f>
        <v>0</v>
      </c>
      <c r="AW74" s="16">
        <f>SUMIFS('3_stopień'!$J$9:$J$752,'3_stopień'!$H$9:$H$752,D74,'3_stopień'!$P$9:$P$752,"CKZ Opole")</f>
        <v>0</v>
      </c>
      <c r="AX74" s="237">
        <f>SUMIFS('3_stopień'!$K$9:$K$752,'3_stopień'!$H$9:$H$752,D74,'3_stopień'!$P$9:$P$752,"CKZ Opole")</f>
        <v>0</v>
      </c>
      <c r="AY74" s="16">
        <f>SUMIFS('3_stopień'!$J$9:$J$752,'3_stopień'!$H$9:$H$752,D74,'3_stopień'!$P$9:$P$752,"CKZ Wrocław")</f>
        <v>0</v>
      </c>
      <c r="AZ74" s="237">
        <f>SUMIFS('3_stopień'!$K$9:$K$752,'3_stopień'!$H$9:$H$752,D74,'3_stopień'!$P$9:$P$752,"CKZ Wrocław")</f>
        <v>0</v>
      </c>
      <c r="BA74" s="16">
        <f>SUMIFS('3_stopień'!$J$9:$J$752,'3_stopień'!$H$9:$H$752,D74,'3_stopień'!$P$9:$P$752,"Brzeg Dolny")</f>
        <v>0</v>
      </c>
      <c r="BB74" s="237">
        <f>SUMIFS('3_stopień'!$K$9:$K$752,'3_stopień'!$H$9:$H$752,D74,'3_stopień'!$P$9:$P$752,"Brzeg Dolny")</f>
        <v>0</v>
      </c>
      <c r="BC74" s="16">
        <f>SUMIFS('3_stopień'!$J$9:$J$752,'3_stopień'!$H$9:$H$752,D74,'3_stopień'!$P$9:$P$752,"CKZ Dębica")</f>
        <v>0</v>
      </c>
      <c r="BD74" s="237">
        <f>SUMIFS('3_stopień'!$K$9:$K$752,'3_stopień'!$H$9:$H$752,D74,'3_stopień'!$P$9:$P$752,"CKZ Dębica")</f>
        <v>0</v>
      </c>
      <c r="BE74" s="16">
        <f>SUMIFS('3_stopień'!$J$9:$J$752,'3_stopień'!$H$9:$H$752,D74,'3_stopień'!$P$9:$P$752,"CKZ Gliwice")</f>
        <v>0</v>
      </c>
      <c r="BF74" s="237">
        <f>SUMIFS('3_stopień'!$K$9:$K$752,'3_stopień'!$H$9:$H$752,D74,'3_stopień'!$P$9:$P$752,"CKZ Gliwice")</f>
        <v>0</v>
      </c>
      <c r="BG74" s="16">
        <f>SUMIFS('3_stopień'!$J$9:$J$752,'3_stopień'!$H$9:$H$752,D74,'3_stopień'!$P$9:$P$752,"CKZ Gniezno")</f>
        <v>0</v>
      </c>
      <c r="BH74" s="237">
        <f>SUMIFS('3_stopień'!$K$9:$K$752,'3_stopień'!$H$9:$H$752,D74,'3_stopień'!$P$9:$P$752,"CKZ Gniezno")</f>
        <v>0</v>
      </c>
      <c r="BI74" s="157">
        <f>SUMIFS('3_stopień'!$J$9:$J$752,'3_stopień'!$H$9:$H$752,D74,'3_stopień'!$P$9:$P$752,"konsultacje szkoła")</f>
        <v>0</v>
      </c>
      <c r="BJ74" s="361">
        <f t="shared" si="4"/>
        <v>0</v>
      </c>
      <c r="BK74" s="216">
        <f t="shared" si="5"/>
        <v>0</v>
      </c>
    </row>
    <row r="75" spans="2:63" hidden="1">
      <c r="B75" s="17" t="s">
        <v>530</v>
      </c>
      <c r="C75" s="18">
        <v>753501</v>
      </c>
      <c r="D75" s="18" t="s">
        <v>1025</v>
      </c>
      <c r="E75" s="17" t="s">
        <v>658</v>
      </c>
      <c r="F75" s="157">
        <f>SUMIF('3_stopień'!H$9:H$752,"MOD.01.",'3_stopień'!J$9:J$752)</f>
        <v>0</v>
      </c>
      <c r="G75" s="16">
        <f>SUMIFS('3_stopień'!$J$9:$J$752,'3_stopień'!$H$9:$H$752,D75,'3_stopień'!$P$9:$P$752,"CKZ Bielawa")</f>
        <v>0</v>
      </c>
      <c r="H75" s="16">
        <f>SUMIFS('3_stopień'!$K$9:$K$752,'3_stopień'!$H$9:$H$752,E75,'3_stopień'!$P$9:$P$752,"CKZ Bielawa")</f>
        <v>0</v>
      </c>
      <c r="I75" s="16">
        <f>SUMIFS('3_stopień'!$J$9:$J$752,'3_stopień'!$H$9:$H$752,D75,'3_stopień'!$P$9:$P$752,"GCKZ Głogów")</f>
        <v>0</v>
      </c>
      <c r="J75" s="237">
        <f>SUMIFS('3_stopień'!$K$9:$K$752,'3_stopień'!$H$9:$H$752,D75,'3_stopień'!$P$9:$P$752,"GCKZ Głogów")</f>
        <v>0</v>
      </c>
      <c r="K75" s="16">
        <f>SUMIFS('3_stopień'!$J$9:$J$752,'3_stopień'!$H$9:$H$752,D75,'3_stopień'!$P$9:$P$752,"TOYOTA")</f>
        <v>0</v>
      </c>
      <c r="L75" s="237">
        <f>SUMIFS('3_stopień'!$K$9:$K$752,'3_stopień'!$H$9:$H$752,D75,'3_stopień'!$P$9:$P$752,"TOYOTA")</f>
        <v>0</v>
      </c>
      <c r="M75" s="16">
        <f>SUMIFS('3_stopień'!$J$9:$J$752,'3_stopień'!$H$9:$H$752,D75,'3_stopień'!$P$9:$P$752,"JCKZ Jelenia Góra")</f>
        <v>0</v>
      </c>
      <c r="N75" s="237">
        <f>SUMIFS('3_stopień'!$K$9:$K$752,'3_stopień'!$H$9:$H$752,D75,'3_stopień'!$P$9:$P$752,"JCKZ Jelenia Góra")</f>
        <v>0</v>
      </c>
      <c r="O75" s="16">
        <f>SUMIFS('3_stopień'!$J$9:$J$752,'3_stopień'!$H$9:$H$752,D75,'3_stopień'!$P$9:$P$752,"CKZ Kłodzko")</f>
        <v>0</v>
      </c>
      <c r="P75" s="237">
        <f>SUMIFS('3_stopień'!$K$9:$K$752,'3_stopień'!$H$9:$H$752,D75,'3_stopień'!$P$9:$P$752,"CKZ Kłodzko")</f>
        <v>0</v>
      </c>
      <c r="Q75" s="16">
        <f>SUMIFS('3_stopień'!$J$9:$J$752,'3_stopień'!$H$9:$H$752,D75,'3_stopień'!$P$9:$P$752,"CKZ Legnica")</f>
        <v>0</v>
      </c>
      <c r="R75" s="237">
        <f>SUMIFS('3_stopień'!$K$9:$K$752,'3_stopień'!$H$9:$H$752,D75,'3_stopień'!$P$9:$P$752,"CKZ Legnica")</f>
        <v>0</v>
      </c>
      <c r="S75" s="16">
        <f>SUMIFS('3_stopień'!$J$9:$J$752,'3_stopień'!$H$9:$H$752,D75,'3_stopień'!$P$9:$P$752,"CKZ Oleśnica")</f>
        <v>0</v>
      </c>
      <c r="T75" s="237">
        <f>SUMIFS('3_stopień'!$K$9:$K$752,'3_stopień'!$H$9:$H$752,D75,'3_stopień'!$P$9:$P$752,"CKZ Oleśnica")</f>
        <v>0</v>
      </c>
      <c r="U75" s="16">
        <f>SUMIFS('3_stopień'!$J$9:$J$752,'3_stopień'!$H$9:$H$752,D75,'3_stopień'!$P$9:$P$752,"CKZ Świdnica")</f>
        <v>0</v>
      </c>
      <c r="V75" s="237">
        <f>SUMIFS('3_stopień'!$K$9:$K$752,'3_stopień'!$H$9:$H$752,D75,'3_stopień'!$P$9:$P$752,"CKZ Świdnica")</f>
        <v>0</v>
      </c>
      <c r="W75" s="16">
        <f>SUMIFS('3_stopień'!$J$9:$J$752,'3_stopień'!$H$9:$H$752,D75,'3_stopień'!$P$9:$P$752,"CKZ Wołów")</f>
        <v>0</v>
      </c>
      <c r="X75" s="237">
        <f>SUMIFS('3_stopień'!$K$9:$K$752,'3_stopień'!$H$9:$H$752,D75,'3_stopień'!$P$9:$P$752,"CKZ Wołów")</f>
        <v>0</v>
      </c>
      <c r="Y75" s="16">
        <f>SUMIFS('3_stopień'!$J$9:$J$752,'3_stopień'!$H$9:$H$752,D75,'3_stopień'!$P$9:$P$752,"CKZ Ziębice")</f>
        <v>0</v>
      </c>
      <c r="Z75" s="237">
        <f>SUMIFS('3_stopień'!$K$9:$K$752,'3_stopień'!$H$9:$H$752,D75,'3_stopień'!$P$9:$P$752,"CKZ Ziębice")</f>
        <v>0</v>
      </c>
      <c r="AA75" s="16">
        <f>SUMIFS('3_stopień'!$J$9:$J$752,'3_stopień'!$H$9:$H$752,D75,'3_stopień'!$P$9:$P$752,"CKZ Dobrodzień")</f>
        <v>0</v>
      </c>
      <c r="AB75" s="237">
        <f>SUMIFS('3_stopień'!$K$9:$K$752,'3_stopień'!$H$9:$H$752,D75,'3_stopień'!$P$9:$P$752,"CKZ Dobrodzień")</f>
        <v>0</v>
      </c>
      <c r="AC75" s="16">
        <f>SUMIFS('3_stopień'!$J$9:$J$752,'3_stopień'!$H$9:$H$752,D75,'3_stopień'!$P$9:$P$752,"CKZ Głubczyce")</f>
        <v>0</v>
      </c>
      <c r="AD75" s="237">
        <f>SUMIFS('3_stopień'!$K$9:$K$752,'3_stopień'!$H$9:$H$752,D75,'3_stopień'!$P$9:$P$752,"CKZ Głubczyce")</f>
        <v>0</v>
      </c>
      <c r="AE75" s="16">
        <f>SUMIFS('3_stopień'!$J$9:$J$752,'3_stopień'!$H$9:$H$752,D75,'3_stopień'!$P$9:$P$752,"CKZ Kędzierzyn Koźle")</f>
        <v>0</v>
      </c>
      <c r="AF75" s="237">
        <f>SUMIFS('3_stopień'!$K$9:$K$752,'3_stopień'!$H$9:$H$752,D75,'3_stopień'!$P$9:$P$752,"CKZ Kędzierzyn Koźle")</f>
        <v>0</v>
      </c>
      <c r="AG75" s="16">
        <f>SUMIFS('3_stopień'!$J$9:$J$752,'3_stopień'!$H$9:$H$752,D75,'3_stopień'!$P$9:$P$752,"ZSET Rakowice")</f>
        <v>0</v>
      </c>
      <c r="AH75" s="237">
        <f>SUMIFS('3_stopień'!$K$9:$K$752,'3_stopień'!$H$9:$H$752,D75,'3_stopień'!$P$9:$P$752,"ZSET Rakowice")</f>
        <v>0</v>
      </c>
      <c r="AI75" s="16">
        <f>SUMIFS('3_stopień'!$J$9:$J$752,'3_stopień'!$H$9:$H$752,D75,'3_stopień'!$P$9:$P$752,"CKZ Krotoszyn")</f>
        <v>0</v>
      </c>
      <c r="AJ75" s="237">
        <f>SUMIFS('3_stopień'!$K$9:$K$752,'3_stopień'!$H$9:$H$752,D75,'3_stopień'!$P$9:$P$752,"CKZ Krotoszyn")</f>
        <v>0</v>
      </c>
      <c r="AK75" s="16">
        <f>SUMIFS('3_stopień'!$J$9:$J$752,'3_stopień'!$H$9:$H$752,D75,'3_stopień'!$P$9:$P$752,"CKZ Olkusz")</f>
        <v>0</v>
      </c>
      <c r="AL75" s="237">
        <f>SUMIFS('3_stopień'!$K$9:$K$752,'3_stopień'!$H$9:$H$752,D75,'3_stopień'!$P$9:$P$752,"CKZ Olkusz")</f>
        <v>0</v>
      </c>
      <c r="AM75" s="16">
        <f>SUMIFS('3_stopień'!$J$9:$J$752,'3_stopień'!$H$9:$H$752,D75,'3_stopień'!$P$9:$P$752,"CKZ Wschowa")</f>
        <v>0</v>
      </c>
      <c r="AN75" s="225">
        <f>SUMIFS('3_stopień'!$K$9:$K$752,'3_stopień'!$H$9:$H$752,D75,'3_stopień'!$P$9:$P$752,"CKZ Wschowa")</f>
        <v>0</v>
      </c>
      <c r="AO75" s="16">
        <f>SUMIFS('3_stopień'!$J$9:$J$752,'3_stopień'!$H$9:$H$752,D75,'3_stopień'!$P$9:$P$752,"CKZ Zielona Góra")</f>
        <v>0</v>
      </c>
      <c r="AP75" s="206">
        <f>SUMIFS('3_stopień'!$K$9:$K$752,'3_stopień'!$H$9:$H$752,D75,'3_stopień'!$P$9:$P$752,"CKZ Zielona Góra")</f>
        <v>0</v>
      </c>
      <c r="AQ75" s="16">
        <f>SUMIFS('3_stopień'!$J$9:$J$752,'3_stopień'!$H$9:$H$752,D75,'3_stopień'!$P$9:$P$752,"Rzemieślnicza Wałbrzych")</f>
        <v>0</v>
      </c>
      <c r="AR75" s="237">
        <f>SUMIFS('3_stopień'!$K$9:$K$752,'3_stopień'!$H$9:$H$752,D75,'3_stopień'!$P$9:$P$752,"Rzemieślnicza Wałbrzych")</f>
        <v>0</v>
      </c>
      <c r="AS75" s="16">
        <f>SUMIFS('3_stopień'!$J$9:$J$752,'3_stopień'!$H$9:$H$752,D75,'3_stopień'!$P$9:$P$752,"CKZ Mosina")</f>
        <v>0</v>
      </c>
      <c r="AT75" s="237">
        <f>SUMIFS('3_stopień'!$K$9:$K$752,'3_stopień'!$H$9:$H$752,D75,'3_stopień'!$P$9:$P$752,"CKZ Mosina")</f>
        <v>0</v>
      </c>
      <c r="AU75" s="16">
        <f>SUMIFS('3_stopień'!$J$9:$J$752,'3_stopień'!$H$9:$H$752,D75,'3_stopień'!$P$9:$P$752,"Collegium Witelona")</f>
        <v>0</v>
      </c>
      <c r="AV75" s="237">
        <f>SUMIFS('3_stopień'!$K$9:$K$752,'3_stopień'!$H$9:$H$752,D75,'3_stopień'!$P$9:$P$752,"Collegium Witelona")</f>
        <v>0</v>
      </c>
      <c r="AW75" s="16">
        <f>SUMIFS('3_stopień'!$J$9:$J$752,'3_stopień'!$H$9:$H$752,D75,'3_stopień'!$P$9:$P$752,"CKZ Opole")</f>
        <v>0</v>
      </c>
      <c r="AX75" s="237">
        <f>SUMIFS('3_stopień'!$K$9:$K$752,'3_stopień'!$H$9:$H$752,D75,'3_stopień'!$P$9:$P$752,"CKZ Opole")</f>
        <v>0</v>
      </c>
      <c r="AY75" s="16">
        <f>SUMIFS('3_stopień'!$J$9:$J$752,'3_stopień'!$H$9:$H$752,D75,'3_stopień'!$P$9:$P$752,"CKZ Wrocław")</f>
        <v>0</v>
      </c>
      <c r="AZ75" s="237">
        <f>SUMIFS('3_stopień'!$K$9:$K$752,'3_stopień'!$H$9:$H$752,D75,'3_stopień'!$P$9:$P$752,"CKZ Wrocław")</f>
        <v>0</v>
      </c>
      <c r="BA75" s="16">
        <f>SUMIFS('3_stopień'!$J$9:$J$752,'3_stopień'!$H$9:$H$752,D75,'3_stopień'!$P$9:$P$752,"Brzeg Dolny")</f>
        <v>0</v>
      </c>
      <c r="BB75" s="237">
        <f>SUMIFS('3_stopień'!$K$9:$K$752,'3_stopień'!$H$9:$H$752,D75,'3_stopień'!$P$9:$P$752,"Brzeg Dolny")</f>
        <v>0</v>
      </c>
      <c r="BC75" s="16">
        <f>SUMIFS('3_stopień'!$J$9:$J$752,'3_stopień'!$H$9:$H$752,D75,'3_stopień'!$P$9:$P$752,"CKZ Dębica")</f>
        <v>0</v>
      </c>
      <c r="BD75" s="237">
        <f>SUMIFS('3_stopień'!$K$9:$K$752,'3_stopień'!$H$9:$H$752,D75,'3_stopień'!$P$9:$P$752,"CKZ Dębica")</f>
        <v>0</v>
      </c>
      <c r="BE75" s="16">
        <f>SUMIFS('3_stopień'!$J$9:$J$752,'3_stopień'!$H$9:$H$752,D75,'3_stopień'!$P$9:$P$752,"CKZ Gliwice")</f>
        <v>0</v>
      </c>
      <c r="BF75" s="237">
        <f>SUMIFS('3_stopień'!$K$9:$K$752,'3_stopień'!$H$9:$H$752,D75,'3_stopień'!$P$9:$P$752,"CKZ Gliwice")</f>
        <v>0</v>
      </c>
      <c r="BG75" s="16">
        <f>SUMIFS('3_stopień'!$J$9:$J$752,'3_stopień'!$H$9:$H$752,D75,'3_stopień'!$P$9:$P$752,"CKZ Gniezno")</f>
        <v>0</v>
      </c>
      <c r="BH75" s="237">
        <f>SUMIFS('3_stopień'!$K$9:$K$752,'3_stopień'!$H$9:$H$752,D75,'3_stopień'!$P$9:$P$752,"CKZ Gniezno")</f>
        <v>0</v>
      </c>
      <c r="BI75" s="157">
        <f>SUMIFS('3_stopień'!$J$9:$J$752,'3_stopień'!$H$9:$H$752,D75,'3_stopień'!$P$9:$P$752,"konsultacje szkoła")</f>
        <v>0</v>
      </c>
      <c r="BJ75" s="361">
        <f t="shared" si="4"/>
        <v>0</v>
      </c>
      <c r="BK75" s="216">
        <f t="shared" si="5"/>
        <v>0</v>
      </c>
    </row>
    <row r="76" spans="2:63" hidden="1">
      <c r="B76" s="17" t="s">
        <v>531</v>
      </c>
      <c r="C76" s="18">
        <v>753702</v>
      </c>
      <c r="D76" s="18" t="s">
        <v>1026</v>
      </c>
      <c r="E76" s="17" t="s">
        <v>657</v>
      </c>
      <c r="F76" s="157">
        <f>SUMIF('3_stopień'!H$9:H$752,"MOD.02.",'3_stopień'!J$9:J$752)</f>
        <v>0</v>
      </c>
      <c r="G76" s="16">
        <f>SUMIFS('3_stopień'!$J$9:$J$752,'3_stopień'!$H$9:$H$752,D76,'3_stopień'!$P$9:$P$752,"CKZ Bielawa")</f>
        <v>0</v>
      </c>
      <c r="H76" s="16">
        <f>SUMIFS('3_stopień'!$K$9:$K$752,'3_stopień'!$H$9:$H$752,E76,'3_stopień'!$P$9:$P$752,"CKZ Bielawa")</f>
        <v>0</v>
      </c>
      <c r="I76" s="16">
        <f>SUMIFS('3_stopień'!$J$9:$J$752,'3_stopień'!$H$9:$H$752,D76,'3_stopień'!$P$9:$P$752,"GCKZ Głogów")</f>
        <v>0</v>
      </c>
      <c r="J76" s="237">
        <f>SUMIFS('3_stopień'!$K$9:$K$752,'3_stopień'!$H$9:$H$752,D76,'3_stopień'!$P$9:$P$752,"GCKZ Głogów")</f>
        <v>0</v>
      </c>
      <c r="K76" s="16">
        <f>SUMIFS('3_stopień'!$J$9:$J$752,'3_stopień'!$H$9:$H$752,D76,'3_stopień'!$P$9:$P$752,"TOYOTA")</f>
        <v>0</v>
      </c>
      <c r="L76" s="237">
        <f>SUMIFS('3_stopień'!$K$9:$K$752,'3_stopień'!$H$9:$H$752,D76,'3_stopień'!$P$9:$P$752,"TOYOTA")</f>
        <v>0</v>
      </c>
      <c r="M76" s="16">
        <f>SUMIFS('3_stopień'!$J$9:$J$752,'3_stopień'!$H$9:$H$752,D76,'3_stopień'!$P$9:$P$752,"JCKZ Jelenia Góra")</f>
        <v>0</v>
      </c>
      <c r="N76" s="237">
        <f>SUMIFS('3_stopień'!$K$9:$K$752,'3_stopień'!$H$9:$H$752,D76,'3_stopień'!$P$9:$P$752,"JCKZ Jelenia Góra")</f>
        <v>0</v>
      </c>
      <c r="O76" s="16">
        <f>SUMIFS('3_stopień'!$J$9:$J$752,'3_stopień'!$H$9:$H$752,D76,'3_stopień'!$P$9:$P$752,"CKZ Kłodzko")</f>
        <v>0</v>
      </c>
      <c r="P76" s="237">
        <f>SUMIFS('3_stopień'!$K$9:$K$752,'3_stopień'!$H$9:$H$752,D76,'3_stopień'!$P$9:$P$752,"CKZ Kłodzko")</f>
        <v>0</v>
      </c>
      <c r="Q76" s="16">
        <f>SUMIFS('3_stopień'!$J$9:$J$752,'3_stopień'!$H$9:$H$752,D76,'3_stopień'!$P$9:$P$752,"CKZ Legnica")</f>
        <v>0</v>
      </c>
      <c r="R76" s="237">
        <f>SUMIFS('3_stopień'!$K$9:$K$752,'3_stopień'!$H$9:$H$752,D76,'3_stopień'!$P$9:$P$752,"CKZ Legnica")</f>
        <v>0</v>
      </c>
      <c r="S76" s="16">
        <f>SUMIFS('3_stopień'!$J$9:$J$752,'3_stopień'!$H$9:$H$752,D76,'3_stopień'!$P$9:$P$752,"CKZ Oleśnica")</f>
        <v>0</v>
      </c>
      <c r="T76" s="237">
        <f>SUMIFS('3_stopień'!$K$9:$K$752,'3_stopień'!$H$9:$H$752,D76,'3_stopień'!$P$9:$P$752,"CKZ Oleśnica")</f>
        <v>0</v>
      </c>
      <c r="U76" s="16">
        <f>SUMIFS('3_stopień'!$J$9:$J$752,'3_stopień'!$H$9:$H$752,D76,'3_stopień'!$P$9:$P$752,"CKZ Świdnica")</f>
        <v>0</v>
      </c>
      <c r="V76" s="237">
        <f>SUMIFS('3_stopień'!$K$9:$K$752,'3_stopień'!$H$9:$H$752,D76,'3_stopień'!$P$9:$P$752,"CKZ Świdnica")</f>
        <v>0</v>
      </c>
      <c r="W76" s="16">
        <f>SUMIFS('3_stopień'!$J$9:$J$752,'3_stopień'!$H$9:$H$752,D76,'3_stopień'!$P$9:$P$752,"CKZ Wołów")</f>
        <v>0</v>
      </c>
      <c r="X76" s="237">
        <f>SUMIFS('3_stopień'!$K$9:$K$752,'3_stopień'!$H$9:$H$752,D76,'3_stopień'!$P$9:$P$752,"CKZ Wołów")</f>
        <v>0</v>
      </c>
      <c r="Y76" s="16">
        <f>SUMIFS('3_stopień'!$J$9:$J$752,'3_stopień'!$H$9:$H$752,D76,'3_stopień'!$P$9:$P$752,"CKZ Ziębice")</f>
        <v>0</v>
      </c>
      <c r="Z76" s="237">
        <f>SUMIFS('3_stopień'!$K$9:$K$752,'3_stopień'!$H$9:$H$752,D76,'3_stopień'!$P$9:$P$752,"CKZ Ziębice")</f>
        <v>0</v>
      </c>
      <c r="AA76" s="16">
        <f>SUMIFS('3_stopień'!$J$9:$J$752,'3_stopień'!$H$9:$H$752,D76,'3_stopień'!$P$9:$P$752,"CKZ Dobrodzień")</f>
        <v>0</v>
      </c>
      <c r="AB76" s="237">
        <f>SUMIFS('3_stopień'!$K$9:$K$752,'3_stopień'!$H$9:$H$752,D76,'3_stopień'!$P$9:$P$752,"CKZ Dobrodzień")</f>
        <v>0</v>
      </c>
      <c r="AC76" s="16">
        <f>SUMIFS('3_stopień'!$J$9:$J$752,'3_stopień'!$H$9:$H$752,D76,'3_stopień'!$P$9:$P$752,"CKZ Głubczyce")</f>
        <v>0</v>
      </c>
      <c r="AD76" s="237">
        <f>SUMIFS('3_stopień'!$K$9:$K$752,'3_stopień'!$H$9:$H$752,D76,'3_stopień'!$P$9:$P$752,"CKZ Głubczyce")</f>
        <v>0</v>
      </c>
      <c r="AE76" s="16">
        <f>SUMIFS('3_stopień'!$J$9:$J$752,'3_stopień'!$H$9:$H$752,D76,'3_stopień'!$P$9:$P$752,"CKZ Kędzierzyn Koźle")</f>
        <v>0</v>
      </c>
      <c r="AF76" s="237">
        <f>SUMIFS('3_stopień'!$K$9:$K$752,'3_stopień'!$H$9:$H$752,D76,'3_stopień'!$P$9:$P$752,"CKZ Kędzierzyn Koźle")</f>
        <v>0</v>
      </c>
      <c r="AG76" s="16">
        <f>SUMIFS('3_stopień'!$J$9:$J$752,'3_stopień'!$H$9:$H$752,D76,'3_stopień'!$P$9:$P$752,"ZSET Rakowice")</f>
        <v>0</v>
      </c>
      <c r="AH76" s="237">
        <f>SUMIFS('3_stopień'!$K$9:$K$752,'3_stopień'!$H$9:$H$752,D76,'3_stopień'!$P$9:$P$752,"ZSET Rakowice")</f>
        <v>0</v>
      </c>
      <c r="AI76" s="16">
        <f>SUMIFS('3_stopień'!$J$9:$J$752,'3_stopień'!$H$9:$H$752,D76,'3_stopień'!$P$9:$P$752,"CKZ Krotoszyn")</f>
        <v>0</v>
      </c>
      <c r="AJ76" s="237">
        <f>SUMIFS('3_stopień'!$K$9:$K$752,'3_stopień'!$H$9:$H$752,D76,'3_stopień'!$P$9:$P$752,"CKZ Krotoszyn")</f>
        <v>0</v>
      </c>
      <c r="AK76" s="16">
        <f>SUMIFS('3_stopień'!$J$9:$J$752,'3_stopień'!$H$9:$H$752,D76,'3_stopień'!$P$9:$P$752,"CKZ Olkusz")</f>
        <v>0</v>
      </c>
      <c r="AL76" s="237">
        <f>SUMIFS('3_stopień'!$K$9:$K$752,'3_stopień'!$H$9:$H$752,D76,'3_stopień'!$P$9:$P$752,"CKZ Olkusz")</f>
        <v>0</v>
      </c>
      <c r="AM76" s="16">
        <f>SUMIFS('3_stopień'!$J$9:$J$752,'3_stopień'!$H$9:$H$752,D76,'3_stopień'!$P$9:$P$752,"CKZ Wschowa")</f>
        <v>0</v>
      </c>
      <c r="AN76" s="225">
        <f>SUMIFS('3_stopień'!$K$9:$K$752,'3_stopień'!$H$9:$H$752,D76,'3_stopień'!$P$9:$P$752,"CKZ Wschowa")</f>
        <v>0</v>
      </c>
      <c r="AO76" s="16">
        <f>SUMIFS('3_stopień'!$J$9:$J$752,'3_stopień'!$H$9:$H$752,D76,'3_stopień'!$P$9:$P$752,"CKZ Zielona Góra")</f>
        <v>0</v>
      </c>
      <c r="AP76" s="206">
        <f>SUMIFS('3_stopień'!$K$9:$K$752,'3_stopień'!$H$9:$H$752,D76,'3_stopień'!$P$9:$P$752,"CKZ Zielona Góra")</f>
        <v>0</v>
      </c>
      <c r="AQ76" s="16">
        <f>SUMIFS('3_stopień'!$J$9:$J$752,'3_stopień'!$H$9:$H$752,D76,'3_stopień'!$P$9:$P$752,"Rzemieślnicza Wałbrzych")</f>
        <v>0</v>
      </c>
      <c r="AR76" s="237">
        <f>SUMIFS('3_stopień'!$K$9:$K$752,'3_stopień'!$H$9:$H$752,D76,'3_stopień'!$P$9:$P$752,"Rzemieślnicza Wałbrzych")</f>
        <v>0</v>
      </c>
      <c r="AS76" s="16">
        <f>SUMIFS('3_stopień'!$J$9:$J$752,'3_stopień'!$H$9:$H$752,D76,'3_stopień'!$P$9:$P$752,"CKZ Mosina")</f>
        <v>0</v>
      </c>
      <c r="AT76" s="237">
        <f>SUMIFS('3_stopień'!$K$9:$K$752,'3_stopień'!$H$9:$H$752,D76,'3_stopień'!$P$9:$P$752,"CKZ Mosina")</f>
        <v>0</v>
      </c>
      <c r="AU76" s="16">
        <f>SUMIFS('3_stopień'!$J$9:$J$752,'3_stopień'!$H$9:$H$752,D76,'3_stopień'!$P$9:$P$752,"Collegium Witelona")</f>
        <v>0</v>
      </c>
      <c r="AV76" s="237">
        <f>SUMIFS('3_stopień'!$K$9:$K$752,'3_stopień'!$H$9:$H$752,D76,'3_stopień'!$P$9:$P$752,"Collegium Witelona")</f>
        <v>0</v>
      </c>
      <c r="AW76" s="16">
        <f>SUMIFS('3_stopień'!$J$9:$J$752,'3_stopień'!$H$9:$H$752,D76,'3_stopień'!$P$9:$P$752,"CKZ Opole")</f>
        <v>0</v>
      </c>
      <c r="AX76" s="237">
        <f>SUMIFS('3_stopień'!$K$9:$K$752,'3_stopień'!$H$9:$H$752,D76,'3_stopień'!$P$9:$P$752,"CKZ Opole")</f>
        <v>0</v>
      </c>
      <c r="AY76" s="16">
        <f>SUMIFS('3_stopień'!$J$9:$J$752,'3_stopień'!$H$9:$H$752,D76,'3_stopień'!$P$9:$P$752,"CKZ Wrocław")</f>
        <v>0</v>
      </c>
      <c r="AZ76" s="237">
        <f>SUMIFS('3_stopień'!$K$9:$K$752,'3_stopień'!$H$9:$H$752,D76,'3_stopień'!$P$9:$P$752,"CKZ Wrocław")</f>
        <v>0</v>
      </c>
      <c r="BA76" s="16">
        <f>SUMIFS('3_stopień'!$J$9:$J$752,'3_stopień'!$H$9:$H$752,D76,'3_stopień'!$P$9:$P$752,"Brzeg Dolny")</f>
        <v>0</v>
      </c>
      <c r="BB76" s="237">
        <f>SUMIFS('3_stopień'!$K$9:$K$752,'3_stopień'!$H$9:$H$752,D76,'3_stopień'!$P$9:$P$752,"Brzeg Dolny")</f>
        <v>0</v>
      </c>
      <c r="BC76" s="16">
        <f>SUMIFS('3_stopień'!$J$9:$J$752,'3_stopień'!$H$9:$H$752,D76,'3_stopień'!$P$9:$P$752,"CKZ Dębica")</f>
        <v>0</v>
      </c>
      <c r="BD76" s="237">
        <f>SUMIFS('3_stopień'!$K$9:$K$752,'3_stopień'!$H$9:$H$752,D76,'3_stopień'!$P$9:$P$752,"CKZ Dębica")</f>
        <v>0</v>
      </c>
      <c r="BE76" s="16">
        <f>SUMIFS('3_stopień'!$J$9:$J$752,'3_stopień'!$H$9:$H$752,D76,'3_stopień'!$P$9:$P$752,"CKZ Gliwice")</f>
        <v>0</v>
      </c>
      <c r="BF76" s="237">
        <f>SUMIFS('3_stopień'!$K$9:$K$752,'3_stopień'!$H$9:$H$752,D76,'3_stopień'!$P$9:$P$752,"CKZ Gliwice")</f>
        <v>0</v>
      </c>
      <c r="BG76" s="16">
        <f>SUMIFS('3_stopień'!$J$9:$J$752,'3_stopień'!$H$9:$H$752,D76,'3_stopień'!$P$9:$P$752,"CKZ Gniezno")</f>
        <v>0</v>
      </c>
      <c r="BH76" s="237">
        <f>SUMIFS('3_stopień'!$K$9:$K$752,'3_stopień'!$H$9:$H$752,D76,'3_stopień'!$P$9:$P$752,"CKZ Gniezno")</f>
        <v>0</v>
      </c>
      <c r="BI76" s="157">
        <f>SUMIFS('3_stopień'!$J$9:$J$752,'3_stopień'!$H$9:$H$752,D76,'3_stopień'!$P$9:$P$752,"konsultacje szkoła")</f>
        <v>0</v>
      </c>
      <c r="BJ76" s="361">
        <f t="shared" si="4"/>
        <v>0</v>
      </c>
      <c r="BK76" s="216">
        <f t="shared" si="5"/>
        <v>0</v>
      </c>
    </row>
    <row r="77" spans="2:63">
      <c r="B77" s="17" t="s">
        <v>532</v>
      </c>
      <c r="C77" s="18">
        <v>753105</v>
      </c>
      <c r="D77" s="18" t="s">
        <v>457</v>
      </c>
      <c r="E77" s="17" t="s">
        <v>656</v>
      </c>
      <c r="F77" s="157">
        <f>SUMIF('3_stopień'!H$9:H$752,"MOD.03.",'3_stopień'!J$9:J$752)</f>
        <v>8</v>
      </c>
      <c r="G77" s="16">
        <f>SUMIFS('3_stopień'!$J$9:$J$752,'3_stopień'!$H$9:$H$752,D77,'3_stopień'!$P$9:$P$752,"CKZ Bielawa")</f>
        <v>0</v>
      </c>
      <c r="H77" s="16">
        <f>SUMIFS('3_stopień'!$K$9:$K$752,'3_stopień'!$H$9:$H$752,D77,'3_stopień'!$P$9:$P$752,"CKZ Bielawa")</f>
        <v>0</v>
      </c>
      <c r="I77" s="16">
        <f>SUMIFS('3_stopień'!$J$9:$J$752,'3_stopień'!$H$9:$H$752,D77,'3_stopień'!$P$9:$P$752,"GCKZ Głogów")</f>
        <v>0</v>
      </c>
      <c r="J77" s="237">
        <f>SUMIFS('3_stopień'!$K$9:$K$752,'3_stopień'!$H$9:$H$752,D77,'3_stopień'!$P$9:$P$752,"GCKZ Głogów")</f>
        <v>0</v>
      </c>
      <c r="K77" s="16">
        <f>SUMIFS('3_stopień'!$J$9:$J$752,'3_stopień'!$H$9:$H$752,D77,'3_stopień'!$P$9:$P$752,"TOYOTA")</f>
        <v>0</v>
      </c>
      <c r="L77" s="237">
        <f>SUMIFS('3_stopień'!$K$9:$K$752,'3_stopień'!$H$9:$H$752,D77,'3_stopień'!$P$9:$P$752,"TOYOTA")</f>
        <v>0</v>
      </c>
      <c r="M77" s="16">
        <f>SUMIFS('3_stopień'!$J$9:$J$752,'3_stopień'!$H$9:$H$752,D77,'3_stopień'!$P$9:$P$752,"JCKZ Jelenia Góra")</f>
        <v>0</v>
      </c>
      <c r="N77" s="237">
        <f>SUMIFS('3_stopień'!$K$9:$K$752,'3_stopień'!$H$9:$H$752,D77,'3_stopień'!$P$9:$P$752,"JCKZ Jelenia Góra")</f>
        <v>0</v>
      </c>
      <c r="O77" s="16">
        <f>SUMIFS('3_stopień'!$J$9:$J$752,'3_stopień'!$H$9:$H$752,D77,'3_stopień'!$P$9:$P$752,"CKZ Kłodzko")</f>
        <v>0</v>
      </c>
      <c r="P77" s="237">
        <f>SUMIFS('3_stopień'!$K$9:$K$752,'3_stopień'!$H$9:$H$752,D77,'3_stopień'!$P$9:$P$752,"CKZ Kłodzko")</f>
        <v>0</v>
      </c>
      <c r="Q77" s="16">
        <f>SUMIFS('3_stopień'!$J$9:$J$752,'3_stopień'!$H$9:$H$752,D77,'3_stopień'!$P$9:$P$752,"CKZ Legnica")</f>
        <v>0</v>
      </c>
      <c r="R77" s="237">
        <f>SUMIFS('3_stopień'!$K$9:$K$752,'3_stopień'!$H$9:$H$752,D77,'3_stopień'!$P$9:$P$752,"CKZ Legnica")</f>
        <v>0</v>
      </c>
      <c r="S77" s="16">
        <f>SUMIFS('3_stopień'!$J$9:$J$752,'3_stopień'!$H$9:$H$752,D77,'3_stopień'!$P$9:$P$752,"CKZ Oleśnica")</f>
        <v>0</v>
      </c>
      <c r="T77" s="237">
        <f>SUMIFS('3_stopień'!$K$9:$K$752,'3_stopień'!$H$9:$H$752,D77,'3_stopień'!$P$9:$P$752,"CKZ Oleśnica")</f>
        <v>0</v>
      </c>
      <c r="U77" s="16">
        <f>SUMIFS('3_stopień'!$J$9:$J$752,'3_stopień'!$H$9:$H$752,D77,'3_stopień'!$P$9:$P$752,"CKZ Świdnica")</f>
        <v>0</v>
      </c>
      <c r="V77" s="237">
        <f>SUMIFS('3_stopień'!$K$9:$K$752,'3_stopień'!$H$9:$H$752,D77,'3_stopień'!$P$9:$P$752,"CKZ Świdnica")</f>
        <v>0</v>
      </c>
      <c r="W77" s="16">
        <f>SUMIFS('3_stopień'!$J$9:$J$752,'3_stopień'!$H$9:$H$752,D77,'3_stopień'!$P$9:$P$752,"CKZ Wołów")</f>
        <v>0</v>
      </c>
      <c r="X77" s="237">
        <f>SUMIFS('3_stopień'!$K$9:$K$752,'3_stopień'!$H$9:$H$752,D77,'3_stopień'!$P$9:$P$752,"CKZ Wołów")</f>
        <v>0</v>
      </c>
      <c r="Y77" s="16">
        <f>SUMIFS('3_stopień'!$J$9:$J$752,'3_stopień'!$H$9:$H$752,D77,'3_stopień'!$P$9:$P$752,"CKZ Ziębice")</f>
        <v>0</v>
      </c>
      <c r="Z77" s="237">
        <f>SUMIFS('3_stopień'!$K$9:$K$752,'3_stopień'!$H$9:$H$752,D77,'3_stopień'!$P$9:$P$752,"CKZ Ziębice")</f>
        <v>0</v>
      </c>
      <c r="AA77" s="16">
        <f>SUMIFS('3_stopień'!$J$9:$J$752,'3_stopień'!$H$9:$H$752,D77,'3_stopień'!$P$9:$P$752,"CKZ Dobrodzień")</f>
        <v>0</v>
      </c>
      <c r="AB77" s="237">
        <f>SUMIFS('3_stopień'!$K$9:$K$752,'3_stopień'!$H$9:$H$752,D77,'3_stopień'!$P$9:$P$752,"CKZ Dobrodzień")</f>
        <v>0</v>
      </c>
      <c r="AC77" s="16">
        <f>SUMIFS('3_stopień'!$J$9:$J$752,'3_stopień'!$H$9:$H$752,D77,'3_stopień'!$P$9:$P$752,"CKZ Głubczyce")</f>
        <v>0</v>
      </c>
      <c r="AD77" s="237">
        <f>SUMIFS('3_stopień'!$K$9:$K$752,'3_stopień'!$H$9:$H$752,D77,'3_stopień'!$P$9:$P$752,"CKZ Głubczyce")</f>
        <v>0</v>
      </c>
      <c r="AE77" s="16">
        <f>SUMIFS('3_stopień'!$J$9:$J$752,'3_stopień'!$H$9:$H$752,D77,'3_stopień'!$P$9:$P$752,"CKZ Kędzierzyn Koźle")</f>
        <v>0</v>
      </c>
      <c r="AF77" s="237">
        <f>SUMIFS('3_stopień'!$K$9:$K$752,'3_stopień'!$H$9:$H$752,D77,'3_stopień'!$P$9:$P$752,"CKZ Kędzierzyn Koźle")</f>
        <v>0</v>
      </c>
      <c r="AG77" s="16">
        <f>SUMIFS('3_stopień'!$J$9:$J$752,'3_stopień'!$H$9:$H$752,D77,'3_stopień'!$P$9:$P$752,"ZSET Rakowice")</f>
        <v>0</v>
      </c>
      <c r="AH77" s="237">
        <f>SUMIFS('3_stopień'!$K$9:$K$752,'3_stopień'!$H$9:$H$752,D77,'3_stopień'!$P$9:$P$752,"ZSET Rakowice")</f>
        <v>0</v>
      </c>
      <c r="AI77" s="16">
        <f>SUMIFS('3_stopień'!$J$9:$J$752,'3_stopień'!$H$9:$H$752,D77,'3_stopień'!$P$9:$P$752,"CKZ Krotoszyn")</f>
        <v>1</v>
      </c>
      <c r="AJ77" s="237">
        <f>SUMIFS('3_stopień'!$K$9:$K$752,'3_stopień'!$H$9:$H$752,D77,'3_stopień'!$P$9:$P$752,"CKZ Krotoszyn")</f>
        <v>1</v>
      </c>
      <c r="AK77" s="16">
        <f>SUMIFS('3_stopień'!$J$9:$J$752,'3_stopień'!$H$9:$H$752,D77,'3_stopień'!$P$9:$P$752,"CKZ Olkusz")</f>
        <v>0</v>
      </c>
      <c r="AL77" s="237">
        <f>SUMIFS('3_stopień'!$K$9:$K$752,'3_stopień'!$H$9:$H$752,D77,'3_stopień'!$P$9:$P$752,"CKZ Olkusz")</f>
        <v>0</v>
      </c>
      <c r="AM77" s="16">
        <f>SUMIFS('3_stopień'!$J$9:$J$752,'3_stopień'!$H$9:$H$752,D77,'3_stopień'!$P$9:$P$752,"CKZ Wschowa")</f>
        <v>0</v>
      </c>
      <c r="AN77" s="225">
        <f>SUMIFS('3_stopień'!$K$9:$K$752,'3_stopień'!$H$9:$H$752,D77,'3_stopień'!$P$9:$P$752,"CKZ Wschowa")</f>
        <v>0</v>
      </c>
      <c r="AO77" s="16">
        <f>SUMIFS('3_stopień'!$J$9:$J$752,'3_stopień'!$H$9:$H$752,D77,'3_stopień'!$P$9:$P$752,"CKZ Zielona Góra")</f>
        <v>4</v>
      </c>
      <c r="AP77" s="206">
        <f>SUMIFS('3_stopień'!$K$9:$K$752,'3_stopień'!$H$9:$H$752,D77,'3_stopień'!$P$9:$P$752,"CKZ Zielona Góra")</f>
        <v>4</v>
      </c>
      <c r="AQ77" s="16">
        <f>SUMIFS('3_stopień'!$J$9:$J$752,'3_stopień'!$H$9:$H$752,D77,'3_stopień'!$P$9:$P$752,"Rzemieślnicza Wałbrzych")</f>
        <v>0</v>
      </c>
      <c r="AR77" s="237">
        <f>SUMIFS('3_stopień'!$K$9:$K$752,'3_stopień'!$H$9:$H$752,D77,'3_stopień'!$P$9:$P$752,"Rzemieślnicza Wałbrzych")</f>
        <v>0</v>
      </c>
      <c r="AS77" s="16">
        <f>SUMIFS('3_stopień'!$J$9:$J$752,'3_stopień'!$H$9:$H$752,D77,'3_stopień'!$P$9:$P$752,"CKZ Mosina")</f>
        <v>0</v>
      </c>
      <c r="AT77" s="237">
        <f>SUMIFS('3_stopień'!$K$9:$K$752,'3_stopień'!$H$9:$H$752,D77,'3_stopień'!$P$9:$P$752,"CKZ Mosina")</f>
        <v>0</v>
      </c>
      <c r="AU77" s="16">
        <f>SUMIFS('3_stopień'!$J$9:$J$752,'3_stopień'!$H$9:$H$752,D77,'3_stopień'!$P$9:$P$752,"Akademia Rzemiosła")</f>
        <v>3</v>
      </c>
      <c r="AV77" s="237">
        <f>SUMIFS('3_stopień'!$K$9:$K$752,'3_stopień'!$H$9:$H$752,D77,'3_stopień'!$P$9:$P$752,"Akademia Rzemiosła")</f>
        <v>3</v>
      </c>
      <c r="AW77" s="16">
        <f>SUMIFS('3_stopień'!$J$9:$J$752,'3_stopień'!$H$9:$H$752,D77,'3_stopień'!$P$9:$P$752,"CKZ Opole")</f>
        <v>0</v>
      </c>
      <c r="AX77" s="237">
        <f>SUMIFS('3_stopień'!$K$9:$K$752,'3_stopień'!$H$9:$H$752,D77,'3_stopień'!$P$9:$P$752,"CKZ Opole")</f>
        <v>0</v>
      </c>
      <c r="AY77" s="16">
        <f>SUMIFS('3_stopień'!$J$9:$J$752,'3_stopień'!$H$9:$H$752,D77,'3_stopień'!$P$9:$P$752,"CKZ Wrocław")</f>
        <v>0</v>
      </c>
      <c r="AZ77" s="237">
        <f>SUMIFS('3_stopień'!$K$9:$K$752,'3_stopień'!$H$9:$H$752,D77,'3_stopień'!$P$9:$P$752,"CKZ Wrocław")</f>
        <v>0</v>
      </c>
      <c r="BA77" s="16">
        <f>SUMIFS('3_stopień'!$J$9:$J$752,'3_stopień'!$H$9:$H$752,D77,'3_stopień'!$P$9:$P$752,"Brzeg Dolny")</f>
        <v>0</v>
      </c>
      <c r="BB77" s="237">
        <f>SUMIFS('3_stopień'!$K$9:$K$752,'3_stopień'!$H$9:$H$752,D77,'3_stopień'!$P$9:$P$752,"Brzeg Dolny")</f>
        <v>0</v>
      </c>
      <c r="BC77" s="16">
        <f>SUMIFS('3_stopień'!$J$9:$J$752,'3_stopień'!$H$9:$H$752,D77,'3_stopień'!$P$9:$P$752,"CKZ Dębica")</f>
        <v>0</v>
      </c>
      <c r="BD77" s="237">
        <f>SUMIFS('3_stopień'!$K$9:$K$752,'3_stopień'!$H$9:$H$752,D77,'3_stopień'!$P$9:$P$752,"CKZ Dębica")</f>
        <v>0</v>
      </c>
      <c r="BE77" s="16">
        <f>SUMIFS('3_stopień'!$J$9:$J$752,'3_stopień'!$H$9:$H$752,D77,'3_stopień'!$P$9:$P$752,"CKZ Gliwice")</f>
        <v>0</v>
      </c>
      <c r="BF77" s="237">
        <f>SUMIFS('3_stopień'!$K$9:$K$752,'3_stopień'!$H$9:$H$752,D77,'3_stopień'!$P$9:$P$752,"CKZ Gliwice")</f>
        <v>0</v>
      </c>
      <c r="BG77" s="16">
        <f>SUMIFS('3_stopień'!$J$9:$J$752,'3_stopień'!$H$9:$H$752,D77,'3_stopień'!$P$9:$P$752,"CKZ Gniezno")</f>
        <v>0</v>
      </c>
      <c r="BH77" s="237">
        <f>SUMIFS('3_stopień'!$K$9:$K$752,'3_stopień'!$H$9:$H$752,D77,'3_stopień'!$P$9:$P$752,"CKZ Gniezno")</f>
        <v>0</v>
      </c>
      <c r="BI77" s="157">
        <f>SUMIFS('3_stopień'!$J$9:$J$752,'3_stopień'!$H$9:$H$752,D77,'3_stopień'!$P$9:$P$752,"konsultacje szkoła")</f>
        <v>0</v>
      </c>
      <c r="BJ77" s="361">
        <f t="shared" si="4"/>
        <v>8</v>
      </c>
      <c r="BK77" s="216">
        <f t="shared" si="5"/>
        <v>8</v>
      </c>
    </row>
    <row r="78" spans="2:63" hidden="1">
      <c r="B78" s="17" t="s">
        <v>533</v>
      </c>
      <c r="C78" s="18">
        <v>753106</v>
      </c>
      <c r="D78" s="18" t="s">
        <v>1027</v>
      </c>
      <c r="E78" s="17" t="s">
        <v>655</v>
      </c>
      <c r="F78" s="157">
        <f>SUMIF('3_stopień'!H$9:H$752,"MOD.04.",'3_stopień'!J$9:J$752)</f>
        <v>0</v>
      </c>
      <c r="G78" s="16">
        <f>SUMIFS('3_stopień'!$J$9:$J$752,'3_stopień'!$H$9:$H$752,D78,'3_stopień'!$P$9:$P$752,"CKZ Bielawa")</f>
        <v>0</v>
      </c>
      <c r="H78" s="16">
        <f>SUMIFS('3_stopień'!$K$9:$K$752,'3_stopień'!$H$9:$H$752,E78,'3_stopień'!$P$9:$P$752,"CKZ Bielawa")</f>
        <v>0</v>
      </c>
      <c r="I78" s="16">
        <f>SUMIFS('3_stopień'!$J$9:$J$752,'3_stopień'!$H$9:$H$752,D78,'3_stopień'!$P$9:$P$752,"GCKZ Głogów")</f>
        <v>0</v>
      </c>
      <c r="J78" s="237">
        <f>SUMIFS('3_stopień'!$K$9:$K$752,'3_stopień'!$H$9:$H$752,D78,'3_stopień'!$P$9:$P$752,"GCKZ Głogów")</f>
        <v>0</v>
      </c>
      <c r="K78" s="16">
        <f>SUMIFS('3_stopień'!$J$9:$J$752,'3_stopień'!$H$9:$H$752,D78,'3_stopień'!$P$9:$P$752,"TOYOTA")</f>
        <v>0</v>
      </c>
      <c r="L78" s="237">
        <f>SUMIFS('3_stopień'!$K$9:$K$752,'3_stopień'!$H$9:$H$752,D78,'3_stopień'!$P$9:$P$752,"TOYOTA")</f>
        <v>0</v>
      </c>
      <c r="M78" s="16">
        <f>SUMIFS('3_stopień'!$J$9:$J$752,'3_stopień'!$H$9:$H$752,D78,'3_stopień'!$P$9:$P$752,"JCKZ Jelenia Góra")</f>
        <v>0</v>
      </c>
      <c r="N78" s="237">
        <f>SUMIFS('3_stopień'!$K$9:$K$752,'3_stopień'!$H$9:$H$752,D78,'3_stopień'!$P$9:$P$752,"JCKZ Jelenia Góra")</f>
        <v>0</v>
      </c>
      <c r="O78" s="16">
        <f>SUMIFS('3_stopień'!$J$9:$J$752,'3_stopień'!$H$9:$H$752,D78,'3_stopień'!$P$9:$P$752,"CKZ Kłodzko")</f>
        <v>0</v>
      </c>
      <c r="P78" s="237">
        <f>SUMIFS('3_stopień'!$K$9:$K$752,'3_stopień'!$H$9:$H$752,D78,'3_stopień'!$P$9:$P$752,"CKZ Kłodzko")</f>
        <v>0</v>
      </c>
      <c r="Q78" s="16">
        <f>SUMIFS('3_stopień'!$J$9:$J$752,'3_stopień'!$H$9:$H$752,D78,'3_stopień'!$P$9:$P$752,"CKZ Legnica")</f>
        <v>0</v>
      </c>
      <c r="R78" s="237">
        <f>SUMIFS('3_stopień'!$K$9:$K$752,'3_stopień'!$H$9:$H$752,D78,'3_stopień'!$P$9:$P$752,"CKZ Legnica")</f>
        <v>0</v>
      </c>
      <c r="S78" s="16">
        <f>SUMIFS('3_stopień'!$J$9:$J$752,'3_stopień'!$H$9:$H$752,D78,'3_stopień'!$P$9:$P$752,"CKZ Oleśnica")</f>
        <v>0</v>
      </c>
      <c r="T78" s="237">
        <f>SUMIFS('3_stopień'!$K$9:$K$752,'3_stopień'!$H$9:$H$752,D78,'3_stopień'!$P$9:$P$752,"CKZ Oleśnica")</f>
        <v>0</v>
      </c>
      <c r="U78" s="16">
        <f>SUMIFS('3_stopień'!$J$9:$J$752,'3_stopień'!$H$9:$H$752,D78,'3_stopień'!$P$9:$P$752,"CKZ Świdnica")</f>
        <v>0</v>
      </c>
      <c r="V78" s="237">
        <f>SUMIFS('3_stopień'!$K$9:$K$752,'3_stopień'!$H$9:$H$752,D78,'3_stopień'!$P$9:$P$752,"CKZ Świdnica")</f>
        <v>0</v>
      </c>
      <c r="W78" s="16">
        <f>SUMIFS('3_stopień'!$J$9:$J$752,'3_stopień'!$H$9:$H$752,D78,'3_stopień'!$P$9:$P$752,"CKZ Wołów")</f>
        <v>0</v>
      </c>
      <c r="X78" s="237">
        <f>SUMIFS('3_stopień'!$K$9:$K$752,'3_stopień'!$H$9:$H$752,D78,'3_stopień'!$P$9:$P$752,"CKZ Wołów")</f>
        <v>0</v>
      </c>
      <c r="Y78" s="16">
        <f>SUMIFS('3_stopień'!$J$9:$J$752,'3_stopień'!$H$9:$H$752,D78,'3_stopień'!$P$9:$P$752,"CKZ Ziębice")</f>
        <v>0</v>
      </c>
      <c r="Z78" s="237">
        <f>SUMIFS('3_stopień'!$K$9:$K$752,'3_stopień'!$H$9:$H$752,D78,'3_stopień'!$P$9:$P$752,"CKZ Ziębice")</f>
        <v>0</v>
      </c>
      <c r="AA78" s="16">
        <f>SUMIFS('3_stopień'!$J$9:$J$752,'3_stopień'!$H$9:$H$752,D78,'3_stopień'!$P$9:$P$752,"CKZ Dobrodzień")</f>
        <v>0</v>
      </c>
      <c r="AB78" s="237">
        <f>SUMIFS('3_stopień'!$K$9:$K$752,'3_stopień'!$H$9:$H$752,D78,'3_stopień'!$P$9:$P$752,"CKZ Dobrodzień")</f>
        <v>0</v>
      </c>
      <c r="AC78" s="16">
        <f>SUMIFS('3_stopień'!$J$9:$J$752,'3_stopień'!$H$9:$H$752,D78,'3_stopień'!$P$9:$P$752,"CKZ Głubczyce")</f>
        <v>0</v>
      </c>
      <c r="AD78" s="237">
        <f>SUMIFS('3_stopień'!$K$9:$K$752,'3_stopień'!$H$9:$H$752,D78,'3_stopień'!$P$9:$P$752,"CKZ Głubczyce")</f>
        <v>0</v>
      </c>
      <c r="AE78" s="16">
        <f>SUMIFS('3_stopień'!$J$9:$J$752,'3_stopień'!$H$9:$H$752,D78,'3_stopień'!$P$9:$P$752,"CKZ Kędzierzyn Koźle")</f>
        <v>0</v>
      </c>
      <c r="AF78" s="237">
        <f>SUMIFS('3_stopień'!$K$9:$K$752,'3_stopień'!$H$9:$H$752,D78,'3_stopień'!$P$9:$P$752,"CKZ Kędzierzyn Koźle")</f>
        <v>0</v>
      </c>
      <c r="AG78" s="16">
        <f>SUMIFS('3_stopień'!$J$9:$J$752,'3_stopień'!$H$9:$H$752,D78,'3_stopień'!$P$9:$P$752,"ZSET Rakowice")</f>
        <v>0</v>
      </c>
      <c r="AH78" s="237">
        <f>SUMIFS('3_stopień'!$K$9:$K$752,'3_stopień'!$H$9:$H$752,D78,'3_stopień'!$P$9:$P$752,"ZSET Rakowice")</f>
        <v>0</v>
      </c>
      <c r="AI78" s="16">
        <f>SUMIFS('3_stopień'!$J$9:$J$752,'3_stopień'!$H$9:$H$752,D78,'3_stopień'!$P$9:$P$752,"CKZ Krotoszyn")</f>
        <v>0</v>
      </c>
      <c r="AJ78" s="237">
        <f>SUMIFS('3_stopień'!$K$9:$K$752,'3_stopień'!$H$9:$H$752,D78,'3_stopień'!$P$9:$P$752,"CKZ Krotoszyn")</f>
        <v>0</v>
      </c>
      <c r="AK78" s="16">
        <f>SUMIFS('3_stopień'!$J$9:$J$752,'3_stopień'!$H$9:$H$752,D78,'3_stopień'!$P$9:$P$752,"CKZ Olkusz")</f>
        <v>0</v>
      </c>
      <c r="AL78" s="237">
        <f>SUMIFS('3_stopień'!$K$9:$K$752,'3_stopień'!$H$9:$H$752,D78,'3_stopień'!$P$9:$P$752,"CKZ Olkusz")</f>
        <v>0</v>
      </c>
      <c r="AM78" s="16">
        <f>SUMIFS('3_stopień'!$J$9:$J$752,'3_stopień'!$H$9:$H$752,D78,'3_stopień'!$P$9:$P$752,"CKZ Wschowa")</f>
        <v>0</v>
      </c>
      <c r="AN78" s="225">
        <f>SUMIFS('3_stopień'!$K$9:$K$752,'3_stopień'!$H$9:$H$752,D78,'3_stopień'!$P$9:$P$752,"CKZ Wschowa")</f>
        <v>0</v>
      </c>
      <c r="AO78" s="16">
        <f>SUMIFS('3_stopień'!$J$9:$J$752,'3_stopień'!$H$9:$H$752,D78,'3_stopień'!$P$9:$P$752,"CKZ Zielona Góra")</f>
        <v>0</v>
      </c>
      <c r="AP78" s="206">
        <f>SUMIFS('3_stopień'!$K$9:$K$752,'3_stopień'!$H$9:$H$752,D78,'3_stopień'!$P$9:$P$752,"CKZ Zielona Góra")</f>
        <v>0</v>
      </c>
      <c r="AQ78" s="16">
        <f>SUMIFS('3_stopień'!$J$9:$J$752,'3_stopień'!$H$9:$H$752,D78,'3_stopień'!$P$9:$P$752,"Rzemieślnicza Wałbrzych")</f>
        <v>0</v>
      </c>
      <c r="AR78" s="237">
        <f>SUMIFS('3_stopień'!$K$9:$K$752,'3_stopień'!$H$9:$H$752,D78,'3_stopień'!$P$9:$P$752,"Rzemieślnicza Wałbrzych")</f>
        <v>0</v>
      </c>
      <c r="AS78" s="16">
        <f>SUMIFS('3_stopień'!$J$9:$J$752,'3_stopień'!$H$9:$H$752,D78,'3_stopień'!$P$9:$P$752,"CKZ Mosina")</f>
        <v>0</v>
      </c>
      <c r="AT78" s="237">
        <f>SUMIFS('3_stopień'!$K$9:$K$752,'3_stopień'!$H$9:$H$752,D78,'3_stopień'!$P$9:$P$752,"CKZ Mosina")</f>
        <v>0</v>
      </c>
      <c r="AU78" s="16">
        <f>SUMIFS('3_stopień'!$J$9:$J$752,'3_stopień'!$H$9:$H$752,D78,'3_stopień'!$P$9:$P$752,"Collegium Witelona")</f>
        <v>0</v>
      </c>
      <c r="AV78" s="237">
        <f>SUMIFS('3_stopień'!$K$9:$K$752,'3_stopień'!$H$9:$H$752,D78,'3_stopień'!$P$9:$P$752,"Collegium Witelona")</f>
        <v>0</v>
      </c>
      <c r="AW78" s="16">
        <f>SUMIFS('3_stopień'!$J$9:$J$752,'3_stopień'!$H$9:$H$752,D78,'3_stopień'!$P$9:$P$752,"CKZ Opole")</f>
        <v>0</v>
      </c>
      <c r="AX78" s="237">
        <f>SUMIFS('3_stopień'!$K$9:$K$752,'3_stopień'!$H$9:$H$752,D78,'3_stopień'!$P$9:$P$752,"CKZ Opole")</f>
        <v>0</v>
      </c>
      <c r="AY78" s="16">
        <f>SUMIFS('3_stopień'!$J$9:$J$752,'3_stopień'!$H$9:$H$752,D78,'3_stopień'!$P$9:$P$752,"CKZ Wrocław")</f>
        <v>0</v>
      </c>
      <c r="AZ78" s="237">
        <f>SUMIFS('3_stopień'!$K$9:$K$752,'3_stopień'!$H$9:$H$752,D78,'3_stopień'!$P$9:$P$752,"CKZ Wrocław")</f>
        <v>0</v>
      </c>
      <c r="BA78" s="16">
        <f>SUMIFS('3_stopień'!$J$9:$J$752,'3_stopień'!$H$9:$H$752,D78,'3_stopień'!$P$9:$P$752,"Brzeg Dolny")</f>
        <v>0</v>
      </c>
      <c r="BB78" s="237">
        <f>SUMIFS('3_stopień'!$K$9:$K$752,'3_stopień'!$H$9:$H$752,D78,'3_stopień'!$P$9:$P$752,"Brzeg Dolny")</f>
        <v>0</v>
      </c>
      <c r="BC78" s="16">
        <f>SUMIFS('3_stopień'!$J$9:$J$752,'3_stopień'!$H$9:$H$752,D78,'3_stopień'!$P$9:$P$752,"CKZ Dębica")</f>
        <v>0</v>
      </c>
      <c r="BD78" s="237">
        <f>SUMIFS('3_stopień'!$K$9:$K$752,'3_stopień'!$H$9:$H$752,D78,'3_stopień'!$P$9:$P$752,"CKZ Dębica")</f>
        <v>0</v>
      </c>
      <c r="BE78" s="16">
        <f>SUMIFS('3_stopień'!$J$9:$J$752,'3_stopień'!$H$9:$H$752,D78,'3_stopień'!$P$9:$P$752,"CKZ Gliwice")</f>
        <v>0</v>
      </c>
      <c r="BF78" s="237">
        <f>SUMIFS('3_stopień'!$K$9:$K$752,'3_stopień'!$H$9:$H$752,D78,'3_stopień'!$P$9:$P$752,"CKZ Gliwice")</f>
        <v>0</v>
      </c>
      <c r="BG78" s="16">
        <f>SUMIFS('3_stopień'!$J$9:$J$752,'3_stopień'!$H$9:$H$752,D78,'3_stopień'!$P$9:$P$752,"CKZ Gniezno")</f>
        <v>0</v>
      </c>
      <c r="BH78" s="237">
        <f>SUMIFS('3_stopień'!$K$9:$K$752,'3_stopień'!$H$9:$H$752,D78,'3_stopień'!$P$9:$P$752,"CKZ Gniezno")</f>
        <v>0</v>
      </c>
      <c r="BI78" s="157">
        <f>SUMIFS('3_stopień'!$J$9:$J$752,'3_stopień'!$H$9:$H$752,D78,'3_stopień'!$P$9:$P$752,"konsultacje szkoła")</f>
        <v>0</v>
      </c>
      <c r="BJ78" s="361">
        <f t="shared" si="4"/>
        <v>0</v>
      </c>
      <c r="BK78" s="216">
        <f t="shared" si="5"/>
        <v>0</v>
      </c>
    </row>
    <row r="79" spans="2:63" ht="15.75" hidden="1" customHeight="1">
      <c r="B79" s="17" t="s">
        <v>534</v>
      </c>
      <c r="C79" s="18">
        <v>753602</v>
      </c>
      <c r="D79" s="18" t="s">
        <v>1028</v>
      </c>
      <c r="E79" s="17" t="s">
        <v>654</v>
      </c>
      <c r="F79" s="157">
        <f>SUMIF('3_stopień'!H$9:H$752,"MOD.05.",'3_stopień'!J$9:J$752)</f>
        <v>0</v>
      </c>
      <c r="G79" s="16">
        <f>SUMIFS('3_stopień'!$J$9:$J$752,'3_stopień'!$H$9:$H$752,D79,'3_stopień'!$P$9:$P$752,"CKZ Bielawa")</f>
        <v>0</v>
      </c>
      <c r="H79" s="16">
        <f>SUMIFS('3_stopień'!$K$9:$K$752,'3_stopień'!$H$9:$H$752,E79,'3_stopień'!$P$9:$P$752,"CKZ Bielawa")</f>
        <v>0</v>
      </c>
      <c r="I79" s="16">
        <f>SUMIFS('3_stopień'!$J$9:$J$752,'3_stopień'!$H$9:$H$752,D79,'3_stopień'!$P$9:$P$752,"GCKZ Głogów")</f>
        <v>0</v>
      </c>
      <c r="J79" s="237">
        <f>SUMIFS('3_stopień'!$K$9:$K$752,'3_stopień'!$H$9:$H$752,D79,'3_stopień'!$P$9:$P$752,"GCKZ Głogów")</f>
        <v>0</v>
      </c>
      <c r="K79" s="16">
        <f>SUMIFS('3_stopień'!$J$9:$J$752,'3_stopień'!$H$9:$H$752,D79,'3_stopień'!$P$9:$P$752,"TOYOTA")</f>
        <v>0</v>
      </c>
      <c r="L79" s="237">
        <f>SUMIFS('3_stopień'!$K$9:$K$752,'3_stopień'!$H$9:$H$752,D79,'3_stopień'!$P$9:$P$752,"TOYOTA")</f>
        <v>0</v>
      </c>
      <c r="M79" s="16">
        <f>SUMIFS('3_stopień'!$J$9:$J$752,'3_stopień'!$H$9:$H$752,D79,'3_stopień'!$P$9:$P$752,"JCKZ Jelenia Góra")</f>
        <v>0</v>
      </c>
      <c r="N79" s="237">
        <f>SUMIFS('3_stopień'!$K$9:$K$752,'3_stopień'!$H$9:$H$752,D79,'3_stopień'!$P$9:$P$752,"JCKZ Jelenia Góra")</f>
        <v>0</v>
      </c>
      <c r="O79" s="16">
        <f>SUMIFS('3_stopień'!$J$9:$J$752,'3_stopień'!$H$9:$H$752,D79,'3_stopień'!$P$9:$P$752,"CKZ Kłodzko")</f>
        <v>0</v>
      </c>
      <c r="P79" s="237">
        <f>SUMIFS('3_stopień'!$K$9:$K$752,'3_stopień'!$H$9:$H$752,D79,'3_stopień'!$P$9:$P$752,"CKZ Kłodzko")</f>
        <v>0</v>
      </c>
      <c r="Q79" s="16">
        <f>SUMIFS('3_stopień'!$J$9:$J$752,'3_stopień'!$H$9:$H$752,D79,'3_stopień'!$P$9:$P$752,"CKZ Legnica")</f>
        <v>0</v>
      </c>
      <c r="R79" s="237">
        <f>SUMIFS('3_stopień'!$K$9:$K$752,'3_stopień'!$H$9:$H$752,D79,'3_stopień'!$P$9:$P$752,"CKZ Legnica")</f>
        <v>0</v>
      </c>
      <c r="S79" s="16">
        <f>SUMIFS('3_stopień'!$J$9:$J$752,'3_stopień'!$H$9:$H$752,D79,'3_stopień'!$P$9:$P$752,"CKZ Oleśnica")</f>
        <v>0</v>
      </c>
      <c r="T79" s="237">
        <f>SUMIFS('3_stopień'!$K$9:$K$752,'3_stopień'!$H$9:$H$752,D79,'3_stopień'!$P$9:$P$752,"CKZ Oleśnica")</f>
        <v>0</v>
      </c>
      <c r="U79" s="16">
        <f>SUMIFS('3_stopień'!$J$9:$J$752,'3_stopień'!$H$9:$H$752,D79,'3_stopień'!$P$9:$P$752,"CKZ Świdnica")</f>
        <v>0</v>
      </c>
      <c r="V79" s="237">
        <f>SUMIFS('3_stopień'!$K$9:$K$752,'3_stopień'!$H$9:$H$752,D79,'3_stopień'!$P$9:$P$752,"CKZ Świdnica")</f>
        <v>0</v>
      </c>
      <c r="W79" s="16">
        <f>SUMIFS('3_stopień'!$J$9:$J$752,'3_stopień'!$H$9:$H$752,D79,'3_stopień'!$P$9:$P$752,"CKZ Wołów")</f>
        <v>0</v>
      </c>
      <c r="X79" s="237">
        <f>SUMIFS('3_stopień'!$K$9:$K$752,'3_stopień'!$H$9:$H$752,D79,'3_stopień'!$P$9:$P$752,"CKZ Wołów")</f>
        <v>0</v>
      </c>
      <c r="Y79" s="16">
        <f>SUMIFS('3_stopień'!$J$9:$J$752,'3_stopień'!$H$9:$H$752,D79,'3_stopień'!$P$9:$P$752,"CKZ Ziębice")</f>
        <v>0</v>
      </c>
      <c r="Z79" s="237">
        <f>SUMIFS('3_stopień'!$K$9:$K$752,'3_stopień'!$H$9:$H$752,D79,'3_stopień'!$P$9:$P$752,"CKZ Ziębice")</f>
        <v>0</v>
      </c>
      <c r="AA79" s="16">
        <f>SUMIFS('3_stopień'!$J$9:$J$752,'3_stopień'!$H$9:$H$752,D79,'3_stopień'!$P$9:$P$752,"CKZ Dobrodzień")</f>
        <v>0</v>
      </c>
      <c r="AB79" s="237">
        <f>SUMIFS('3_stopień'!$K$9:$K$752,'3_stopień'!$H$9:$H$752,D79,'3_stopień'!$P$9:$P$752,"CKZ Dobrodzień")</f>
        <v>0</v>
      </c>
      <c r="AC79" s="16">
        <f>SUMIFS('3_stopień'!$J$9:$J$752,'3_stopień'!$H$9:$H$752,D79,'3_stopień'!$P$9:$P$752,"CKZ Głubczyce")</f>
        <v>0</v>
      </c>
      <c r="AD79" s="237">
        <f>SUMIFS('3_stopień'!$K$9:$K$752,'3_stopień'!$H$9:$H$752,D79,'3_stopień'!$P$9:$P$752,"CKZ Głubczyce")</f>
        <v>0</v>
      </c>
      <c r="AE79" s="16">
        <f>SUMIFS('3_stopień'!$J$9:$J$752,'3_stopień'!$H$9:$H$752,D79,'3_stopień'!$P$9:$P$752,"CKZ Kędzierzyn Koźle")</f>
        <v>0</v>
      </c>
      <c r="AF79" s="237">
        <f>SUMIFS('3_stopień'!$K$9:$K$752,'3_stopień'!$H$9:$H$752,D79,'3_stopień'!$P$9:$P$752,"CKZ Kędzierzyn Koźle")</f>
        <v>0</v>
      </c>
      <c r="AG79" s="16">
        <f>SUMIFS('3_stopień'!$J$9:$J$752,'3_stopień'!$H$9:$H$752,D79,'3_stopień'!$P$9:$P$752,"ZSET Rakowice")</f>
        <v>0</v>
      </c>
      <c r="AH79" s="237">
        <f>SUMIFS('3_stopień'!$K$9:$K$752,'3_stopień'!$H$9:$H$752,D79,'3_stopień'!$P$9:$P$752,"ZSET Rakowice")</f>
        <v>0</v>
      </c>
      <c r="AI79" s="16">
        <f>SUMIFS('3_stopień'!$J$9:$J$752,'3_stopień'!$H$9:$H$752,D79,'3_stopień'!$P$9:$P$752,"CKZ Krotoszyn")</f>
        <v>0</v>
      </c>
      <c r="AJ79" s="237">
        <f>SUMIFS('3_stopień'!$K$9:$K$752,'3_stopień'!$H$9:$H$752,D79,'3_stopień'!$P$9:$P$752,"CKZ Krotoszyn")</f>
        <v>0</v>
      </c>
      <c r="AK79" s="16">
        <f>SUMIFS('3_stopień'!$J$9:$J$752,'3_stopień'!$H$9:$H$752,D79,'3_stopień'!$P$9:$P$752,"CKZ Olkusz")</f>
        <v>0</v>
      </c>
      <c r="AL79" s="237">
        <f>SUMIFS('3_stopień'!$K$9:$K$752,'3_stopień'!$H$9:$H$752,D79,'3_stopień'!$P$9:$P$752,"CKZ Olkusz")</f>
        <v>0</v>
      </c>
      <c r="AM79" s="16">
        <f>SUMIFS('3_stopień'!$J$9:$J$752,'3_stopień'!$H$9:$H$752,D79,'3_stopień'!$P$9:$P$752,"CKZ Wschowa")</f>
        <v>0</v>
      </c>
      <c r="AN79" s="225">
        <f>SUMIFS('3_stopień'!$K$9:$K$752,'3_stopień'!$H$9:$H$752,D79,'3_stopień'!$P$9:$P$752,"CKZ Wschowa")</f>
        <v>0</v>
      </c>
      <c r="AO79" s="16">
        <f>SUMIFS('3_stopień'!$J$9:$J$752,'3_stopień'!$H$9:$H$752,D79,'3_stopień'!$P$9:$P$752,"CKZ Zielona Góra")</f>
        <v>0</v>
      </c>
      <c r="AP79" s="206">
        <f>SUMIFS('3_stopień'!$K$9:$K$752,'3_stopień'!$H$9:$H$752,D79,'3_stopień'!$P$9:$P$752,"CKZ Zielona Góra")</f>
        <v>0</v>
      </c>
      <c r="AQ79" s="16">
        <f>SUMIFS('3_stopień'!$J$9:$J$752,'3_stopień'!$H$9:$H$752,D79,'3_stopień'!$P$9:$P$752,"Rzemieślnicza Wałbrzych")</f>
        <v>0</v>
      </c>
      <c r="AR79" s="237">
        <f>SUMIFS('3_stopień'!$K$9:$K$752,'3_stopień'!$H$9:$H$752,D79,'3_stopień'!$P$9:$P$752,"Rzemieślnicza Wałbrzych")</f>
        <v>0</v>
      </c>
      <c r="AS79" s="16">
        <f>SUMIFS('3_stopień'!$J$9:$J$752,'3_stopień'!$H$9:$H$752,D79,'3_stopień'!$P$9:$P$752,"CKZ Mosina")</f>
        <v>0</v>
      </c>
      <c r="AT79" s="237">
        <f>SUMIFS('3_stopień'!$K$9:$K$752,'3_stopień'!$H$9:$H$752,D79,'3_stopień'!$P$9:$P$752,"CKZ Mosina")</f>
        <v>0</v>
      </c>
      <c r="AU79" s="16">
        <f>SUMIFS('3_stopień'!$J$9:$J$752,'3_stopień'!$H$9:$H$752,D79,'3_stopień'!$P$9:$P$752,"Collegium Witelona")</f>
        <v>0</v>
      </c>
      <c r="AV79" s="237">
        <f>SUMIFS('3_stopień'!$K$9:$K$752,'3_stopień'!$H$9:$H$752,D79,'3_stopień'!$P$9:$P$752,"Collegium Witelona")</f>
        <v>0</v>
      </c>
      <c r="AW79" s="16">
        <f>SUMIFS('3_stopień'!$J$9:$J$752,'3_stopień'!$H$9:$H$752,D79,'3_stopień'!$P$9:$P$752,"CKZ Opole")</f>
        <v>0</v>
      </c>
      <c r="AX79" s="237">
        <f>SUMIFS('3_stopień'!$K$9:$K$752,'3_stopień'!$H$9:$H$752,D79,'3_stopień'!$P$9:$P$752,"CKZ Opole")</f>
        <v>0</v>
      </c>
      <c r="AY79" s="16">
        <f>SUMIFS('3_stopień'!$J$9:$J$752,'3_stopień'!$H$9:$H$752,D79,'3_stopień'!$P$9:$P$752,"CKZ Wrocław")</f>
        <v>0</v>
      </c>
      <c r="AZ79" s="237">
        <f>SUMIFS('3_stopień'!$K$9:$K$752,'3_stopień'!$H$9:$H$752,D79,'3_stopień'!$P$9:$P$752,"CKZ Wrocław")</f>
        <v>0</v>
      </c>
      <c r="BA79" s="16">
        <f>SUMIFS('3_stopień'!$J$9:$J$752,'3_stopień'!$H$9:$H$752,D79,'3_stopień'!$P$9:$P$752,"Brzeg Dolny")</f>
        <v>0</v>
      </c>
      <c r="BB79" s="237">
        <f>SUMIFS('3_stopień'!$K$9:$K$752,'3_stopień'!$H$9:$H$752,D79,'3_stopień'!$P$9:$P$752,"Brzeg Dolny")</f>
        <v>0</v>
      </c>
      <c r="BC79" s="16">
        <f>SUMIFS('3_stopień'!$J$9:$J$752,'3_stopień'!$H$9:$H$752,D79,'3_stopień'!$P$9:$P$752,"CKZ Dębica")</f>
        <v>0</v>
      </c>
      <c r="BD79" s="237">
        <f>SUMIFS('3_stopień'!$K$9:$K$752,'3_stopień'!$H$9:$H$752,D79,'3_stopień'!$P$9:$P$752,"CKZ Dębica")</f>
        <v>0</v>
      </c>
      <c r="BE79" s="16">
        <f>SUMIFS('3_stopień'!$J$9:$J$752,'3_stopień'!$H$9:$H$752,D79,'3_stopień'!$P$9:$P$752,"CKZ Gliwice")</f>
        <v>0</v>
      </c>
      <c r="BF79" s="237">
        <f>SUMIFS('3_stopień'!$K$9:$K$752,'3_stopień'!$H$9:$H$752,D79,'3_stopień'!$P$9:$P$752,"CKZ Gliwice")</f>
        <v>0</v>
      </c>
      <c r="BG79" s="16">
        <f>SUMIFS('3_stopień'!$J$9:$J$752,'3_stopień'!$H$9:$H$752,D79,'3_stopień'!$P$9:$P$752,"CKZ Gniezno")</f>
        <v>0</v>
      </c>
      <c r="BH79" s="237">
        <f>SUMIFS('3_stopień'!$K$9:$K$752,'3_stopień'!$H$9:$H$752,D79,'3_stopień'!$P$9:$P$752,"CKZ Gniezno")</f>
        <v>0</v>
      </c>
      <c r="BI79" s="157">
        <f>SUMIFS('3_stopień'!$J$9:$J$752,'3_stopień'!$H$9:$H$752,D79,'3_stopień'!$P$9:$P$752,"konsultacje szkoła")</f>
        <v>0</v>
      </c>
      <c r="BJ79" s="361">
        <f t="shared" si="4"/>
        <v>0</v>
      </c>
      <c r="BK79" s="216">
        <f t="shared" si="5"/>
        <v>0</v>
      </c>
    </row>
    <row r="80" spans="2:63" hidden="1">
      <c r="B80" s="17" t="s">
        <v>535</v>
      </c>
      <c r="C80" s="18">
        <v>815204</v>
      </c>
      <c r="D80" s="18" t="s">
        <v>1029</v>
      </c>
      <c r="E80" s="17" t="s">
        <v>653</v>
      </c>
      <c r="F80" s="157">
        <f>SUMIF('3_stopień'!H$9:H$752,"MOD.06.",'3_stopień'!J$9:J$752)</f>
        <v>0</v>
      </c>
      <c r="G80" s="16">
        <f>SUMIFS('3_stopień'!$J$9:$J$752,'3_stopień'!$H$9:$H$752,D80,'3_stopień'!$P$9:$P$752,"CKZ Bielawa")</f>
        <v>0</v>
      </c>
      <c r="H80" s="16">
        <f>SUMIFS('3_stopień'!$K$9:$K$752,'3_stopień'!$H$9:$H$752,E80,'3_stopień'!$P$9:$P$752,"CKZ Bielawa")</f>
        <v>0</v>
      </c>
      <c r="I80" s="16">
        <f>SUMIFS('3_stopień'!$J$9:$J$752,'3_stopień'!$H$9:$H$752,D80,'3_stopień'!$P$9:$P$752,"GCKZ Głogów")</f>
        <v>0</v>
      </c>
      <c r="J80" s="237">
        <f>SUMIFS('3_stopień'!$K$9:$K$752,'3_stopień'!$H$9:$H$752,D80,'3_stopień'!$P$9:$P$752,"GCKZ Głogów")</f>
        <v>0</v>
      </c>
      <c r="K80" s="16">
        <f>SUMIFS('3_stopień'!$J$9:$J$752,'3_stopień'!$H$9:$H$752,D80,'3_stopień'!$P$9:$P$752,"TOYOTA")</f>
        <v>0</v>
      </c>
      <c r="L80" s="237">
        <f>SUMIFS('3_stopień'!$K$9:$K$752,'3_stopień'!$H$9:$H$752,D80,'3_stopień'!$P$9:$P$752,"TOYOTA")</f>
        <v>0</v>
      </c>
      <c r="M80" s="16">
        <f>SUMIFS('3_stopień'!$J$9:$J$752,'3_stopień'!$H$9:$H$752,D80,'3_stopień'!$P$9:$P$752,"JCKZ Jelenia Góra")</f>
        <v>0</v>
      </c>
      <c r="N80" s="237">
        <f>SUMIFS('3_stopień'!$K$9:$K$752,'3_stopień'!$H$9:$H$752,D80,'3_stopień'!$P$9:$P$752,"JCKZ Jelenia Góra")</f>
        <v>0</v>
      </c>
      <c r="O80" s="16">
        <f>SUMIFS('3_stopień'!$J$9:$J$752,'3_stopień'!$H$9:$H$752,D80,'3_stopień'!$P$9:$P$752,"CKZ Kłodzko")</f>
        <v>0</v>
      </c>
      <c r="P80" s="237">
        <f>SUMIFS('3_stopień'!$K$9:$K$752,'3_stopień'!$H$9:$H$752,D80,'3_stopień'!$P$9:$P$752,"CKZ Kłodzko")</f>
        <v>0</v>
      </c>
      <c r="Q80" s="16">
        <f>SUMIFS('3_stopień'!$J$9:$J$752,'3_stopień'!$H$9:$H$752,D80,'3_stopień'!$P$9:$P$752,"CKZ Legnica")</f>
        <v>0</v>
      </c>
      <c r="R80" s="237">
        <f>SUMIFS('3_stopień'!$K$9:$K$752,'3_stopień'!$H$9:$H$752,D80,'3_stopień'!$P$9:$P$752,"CKZ Legnica")</f>
        <v>0</v>
      </c>
      <c r="S80" s="16">
        <f>SUMIFS('3_stopień'!$J$9:$J$752,'3_stopień'!$H$9:$H$752,D80,'3_stopień'!$P$9:$P$752,"CKZ Oleśnica")</f>
        <v>0</v>
      </c>
      <c r="T80" s="237">
        <f>SUMIFS('3_stopień'!$K$9:$K$752,'3_stopień'!$H$9:$H$752,D80,'3_stopień'!$P$9:$P$752,"CKZ Oleśnica")</f>
        <v>0</v>
      </c>
      <c r="U80" s="16">
        <f>SUMIFS('3_stopień'!$J$9:$J$752,'3_stopień'!$H$9:$H$752,D80,'3_stopień'!$P$9:$P$752,"CKZ Świdnica")</f>
        <v>0</v>
      </c>
      <c r="V80" s="237">
        <f>SUMIFS('3_stopień'!$K$9:$K$752,'3_stopień'!$H$9:$H$752,D80,'3_stopień'!$P$9:$P$752,"CKZ Świdnica")</f>
        <v>0</v>
      </c>
      <c r="W80" s="16">
        <f>SUMIFS('3_stopień'!$J$9:$J$752,'3_stopień'!$H$9:$H$752,D80,'3_stopień'!$P$9:$P$752,"CKZ Wołów")</f>
        <v>0</v>
      </c>
      <c r="X80" s="237">
        <f>SUMIFS('3_stopień'!$K$9:$K$752,'3_stopień'!$H$9:$H$752,D80,'3_stopień'!$P$9:$P$752,"CKZ Wołów")</f>
        <v>0</v>
      </c>
      <c r="Y80" s="16">
        <f>SUMIFS('3_stopień'!$J$9:$J$752,'3_stopień'!$H$9:$H$752,D80,'3_stopień'!$P$9:$P$752,"CKZ Ziębice")</f>
        <v>0</v>
      </c>
      <c r="Z80" s="237">
        <f>SUMIFS('3_stopień'!$K$9:$K$752,'3_stopień'!$H$9:$H$752,D80,'3_stopień'!$P$9:$P$752,"CKZ Ziębice")</f>
        <v>0</v>
      </c>
      <c r="AA80" s="16">
        <f>SUMIFS('3_stopień'!$J$9:$J$752,'3_stopień'!$H$9:$H$752,D80,'3_stopień'!$P$9:$P$752,"CKZ Dobrodzień")</f>
        <v>0</v>
      </c>
      <c r="AB80" s="237">
        <f>SUMIFS('3_stopień'!$K$9:$K$752,'3_stopień'!$H$9:$H$752,D80,'3_stopień'!$P$9:$P$752,"CKZ Dobrodzień")</f>
        <v>0</v>
      </c>
      <c r="AC80" s="16">
        <f>SUMIFS('3_stopień'!$J$9:$J$752,'3_stopień'!$H$9:$H$752,D80,'3_stopień'!$P$9:$P$752,"CKZ Głubczyce")</f>
        <v>0</v>
      </c>
      <c r="AD80" s="237">
        <f>SUMIFS('3_stopień'!$K$9:$K$752,'3_stopień'!$H$9:$H$752,D80,'3_stopień'!$P$9:$P$752,"CKZ Głubczyce")</f>
        <v>0</v>
      </c>
      <c r="AE80" s="16">
        <f>SUMIFS('3_stopień'!$J$9:$J$752,'3_stopień'!$H$9:$H$752,D80,'3_stopień'!$P$9:$P$752,"CKZ Kędzierzyn Koźle")</f>
        <v>0</v>
      </c>
      <c r="AF80" s="237">
        <f>SUMIFS('3_stopień'!$K$9:$K$752,'3_stopień'!$H$9:$H$752,D80,'3_stopień'!$P$9:$P$752,"CKZ Kędzierzyn Koźle")</f>
        <v>0</v>
      </c>
      <c r="AG80" s="16">
        <f>SUMIFS('3_stopień'!$J$9:$J$752,'3_stopień'!$H$9:$H$752,D80,'3_stopień'!$P$9:$P$752,"ZSET Rakowice")</f>
        <v>0</v>
      </c>
      <c r="AH80" s="237">
        <f>SUMIFS('3_stopień'!$K$9:$K$752,'3_stopień'!$H$9:$H$752,D80,'3_stopień'!$P$9:$P$752,"ZSET Rakowice")</f>
        <v>0</v>
      </c>
      <c r="AI80" s="16">
        <f>SUMIFS('3_stopień'!$J$9:$J$752,'3_stopień'!$H$9:$H$752,D80,'3_stopień'!$P$9:$P$752,"CKZ Krotoszyn")</f>
        <v>0</v>
      </c>
      <c r="AJ80" s="237">
        <f>SUMIFS('3_stopień'!$K$9:$K$752,'3_stopień'!$H$9:$H$752,D80,'3_stopień'!$P$9:$P$752,"CKZ Krotoszyn")</f>
        <v>0</v>
      </c>
      <c r="AK80" s="16">
        <f>SUMIFS('3_stopień'!$J$9:$J$752,'3_stopień'!$H$9:$H$752,D80,'3_stopień'!$P$9:$P$752,"CKZ Olkusz")</f>
        <v>0</v>
      </c>
      <c r="AL80" s="237">
        <f>SUMIFS('3_stopień'!$K$9:$K$752,'3_stopień'!$H$9:$H$752,D80,'3_stopień'!$P$9:$P$752,"CKZ Olkusz")</f>
        <v>0</v>
      </c>
      <c r="AM80" s="16">
        <f>SUMIFS('3_stopień'!$J$9:$J$752,'3_stopień'!$H$9:$H$752,D80,'3_stopień'!$P$9:$P$752,"CKZ Wschowa")</f>
        <v>0</v>
      </c>
      <c r="AN80" s="225">
        <f>SUMIFS('3_stopień'!$K$9:$K$752,'3_stopień'!$H$9:$H$752,D80,'3_stopień'!$P$9:$P$752,"CKZ Wschowa")</f>
        <v>0</v>
      </c>
      <c r="AO80" s="16">
        <f>SUMIFS('3_stopień'!$J$9:$J$752,'3_stopień'!$H$9:$H$752,D80,'3_stopień'!$P$9:$P$752,"CKZ Zielona Góra")</f>
        <v>0</v>
      </c>
      <c r="AP80" s="206">
        <f>SUMIFS('3_stopień'!$K$9:$K$752,'3_stopień'!$H$9:$H$752,D80,'3_stopień'!$P$9:$P$752,"CKZ Zielona Góra")</f>
        <v>0</v>
      </c>
      <c r="AQ80" s="16">
        <f>SUMIFS('3_stopień'!$J$9:$J$752,'3_stopień'!$H$9:$H$752,D80,'3_stopień'!$P$9:$P$752,"Rzemieślnicza Wałbrzych")</f>
        <v>0</v>
      </c>
      <c r="AR80" s="237">
        <f>SUMIFS('3_stopień'!$K$9:$K$752,'3_stopień'!$H$9:$H$752,D80,'3_stopień'!$P$9:$P$752,"Rzemieślnicza Wałbrzych")</f>
        <v>0</v>
      </c>
      <c r="AS80" s="16">
        <f>SUMIFS('3_stopień'!$J$9:$J$752,'3_stopień'!$H$9:$H$752,D80,'3_stopień'!$P$9:$P$752,"CKZ Mosina")</f>
        <v>0</v>
      </c>
      <c r="AT80" s="237">
        <f>SUMIFS('3_stopień'!$K$9:$K$752,'3_stopień'!$H$9:$H$752,D80,'3_stopień'!$P$9:$P$752,"CKZ Mosina")</f>
        <v>0</v>
      </c>
      <c r="AU80" s="16">
        <f>SUMIFS('3_stopień'!$J$9:$J$752,'3_stopień'!$H$9:$H$752,D80,'3_stopień'!$P$9:$P$752,"Collegium Witelona")</f>
        <v>0</v>
      </c>
      <c r="AV80" s="237">
        <f>SUMIFS('3_stopień'!$K$9:$K$752,'3_stopień'!$H$9:$H$752,D80,'3_stopień'!$P$9:$P$752,"Collegium Witelona")</f>
        <v>0</v>
      </c>
      <c r="AW80" s="16">
        <f>SUMIFS('3_stopień'!$J$9:$J$752,'3_stopień'!$H$9:$H$752,D80,'3_stopień'!$P$9:$P$752,"CKZ Opole")</f>
        <v>0</v>
      </c>
      <c r="AX80" s="237">
        <f>SUMIFS('3_stopień'!$K$9:$K$752,'3_stopień'!$H$9:$H$752,D80,'3_stopień'!$P$9:$P$752,"CKZ Opole")</f>
        <v>0</v>
      </c>
      <c r="AY80" s="16">
        <f>SUMIFS('3_stopień'!$J$9:$J$752,'3_stopień'!$H$9:$H$752,D80,'3_stopień'!$P$9:$P$752,"CKZ Wrocław")</f>
        <v>0</v>
      </c>
      <c r="AZ80" s="237">
        <f>SUMIFS('3_stopień'!$K$9:$K$752,'3_stopień'!$H$9:$H$752,D80,'3_stopień'!$P$9:$P$752,"CKZ Wrocław")</f>
        <v>0</v>
      </c>
      <c r="BA80" s="16">
        <f>SUMIFS('3_stopień'!$J$9:$J$752,'3_stopień'!$H$9:$H$752,D80,'3_stopień'!$P$9:$P$752,"Brzeg Dolny")</f>
        <v>0</v>
      </c>
      <c r="BB80" s="237">
        <f>SUMIFS('3_stopień'!$K$9:$K$752,'3_stopień'!$H$9:$H$752,D80,'3_stopień'!$P$9:$P$752,"Brzeg Dolny")</f>
        <v>0</v>
      </c>
      <c r="BC80" s="16">
        <f>SUMIFS('3_stopień'!$J$9:$J$752,'3_stopień'!$H$9:$H$752,D80,'3_stopień'!$P$9:$P$752,"CKZ Dębica")</f>
        <v>0</v>
      </c>
      <c r="BD80" s="237">
        <f>SUMIFS('3_stopień'!$K$9:$K$752,'3_stopień'!$H$9:$H$752,D80,'3_stopień'!$P$9:$P$752,"CKZ Dębica")</f>
        <v>0</v>
      </c>
      <c r="BE80" s="16">
        <f>SUMIFS('3_stopień'!$J$9:$J$752,'3_stopień'!$H$9:$H$752,D80,'3_stopień'!$P$9:$P$752,"CKZ Gliwice")</f>
        <v>0</v>
      </c>
      <c r="BF80" s="237">
        <f>SUMIFS('3_stopień'!$K$9:$K$752,'3_stopień'!$H$9:$H$752,D80,'3_stopień'!$P$9:$P$752,"CKZ Gliwice")</f>
        <v>0</v>
      </c>
      <c r="BG80" s="16">
        <f>SUMIFS('3_stopień'!$J$9:$J$752,'3_stopień'!$H$9:$H$752,D80,'3_stopień'!$P$9:$P$752,"CKZ Gniezno")</f>
        <v>0</v>
      </c>
      <c r="BH80" s="237">
        <f>SUMIFS('3_stopień'!$K$9:$K$752,'3_stopień'!$H$9:$H$752,D80,'3_stopień'!$P$9:$P$752,"CKZ Gniezno")</f>
        <v>0</v>
      </c>
      <c r="BI80" s="157">
        <f>SUMIFS('3_stopień'!$J$9:$J$752,'3_stopień'!$H$9:$H$752,D80,'3_stopień'!$P$9:$P$752,"konsultacje szkoła")</f>
        <v>0</v>
      </c>
      <c r="BJ80" s="361">
        <f t="shared" si="4"/>
        <v>0</v>
      </c>
      <c r="BK80" s="216">
        <f t="shared" si="5"/>
        <v>0</v>
      </c>
    </row>
    <row r="81" spans="2:63" hidden="1">
      <c r="B81" s="17" t="s">
        <v>536</v>
      </c>
      <c r="C81" s="18">
        <v>932915</v>
      </c>
      <c r="D81" s="18" t="s">
        <v>1030</v>
      </c>
      <c r="E81" s="17" t="s">
        <v>652</v>
      </c>
      <c r="F81" s="157">
        <f>SUMIF('3_stopień'!H$9:H$752,"MOD.07.",'3_stopień'!J$9:J$752)</f>
        <v>0</v>
      </c>
      <c r="G81" s="16">
        <f>SUMIFS('3_stopień'!$J$9:$J$752,'3_stopień'!$H$9:$H$752,D81,'3_stopień'!$P$9:$P$752,"CKZ Bielawa")</f>
        <v>0</v>
      </c>
      <c r="H81" s="16">
        <f>SUMIFS('3_stopień'!$K$9:$K$752,'3_stopień'!$H$9:$H$752,E81,'3_stopień'!$P$9:$P$752,"CKZ Bielawa")</f>
        <v>0</v>
      </c>
      <c r="I81" s="16">
        <f>SUMIFS('3_stopień'!$J$9:$J$752,'3_stopień'!$H$9:$H$752,D81,'3_stopień'!$P$9:$P$752,"GCKZ Głogów")</f>
        <v>0</v>
      </c>
      <c r="J81" s="237">
        <f>SUMIFS('3_stopień'!$K$9:$K$752,'3_stopień'!$H$9:$H$752,D81,'3_stopień'!$P$9:$P$752,"GCKZ Głogów")</f>
        <v>0</v>
      </c>
      <c r="K81" s="16">
        <f>SUMIFS('3_stopień'!$J$9:$J$752,'3_stopień'!$H$9:$H$752,D81,'3_stopień'!$P$9:$P$752,"TOYOTA")</f>
        <v>0</v>
      </c>
      <c r="L81" s="237">
        <f>SUMIFS('3_stopień'!$K$9:$K$752,'3_stopień'!$H$9:$H$752,D81,'3_stopień'!$P$9:$P$752,"TOYOTA")</f>
        <v>0</v>
      </c>
      <c r="M81" s="16">
        <f>SUMIFS('3_stopień'!$J$9:$J$752,'3_stopień'!$H$9:$H$752,D81,'3_stopień'!$P$9:$P$752,"JCKZ Jelenia Góra")</f>
        <v>0</v>
      </c>
      <c r="N81" s="237">
        <f>SUMIFS('3_stopień'!$K$9:$K$752,'3_stopień'!$H$9:$H$752,D81,'3_stopień'!$P$9:$P$752,"JCKZ Jelenia Góra")</f>
        <v>0</v>
      </c>
      <c r="O81" s="16">
        <f>SUMIFS('3_stopień'!$J$9:$J$752,'3_stopień'!$H$9:$H$752,D81,'3_stopień'!$P$9:$P$752,"CKZ Kłodzko")</f>
        <v>0</v>
      </c>
      <c r="P81" s="237">
        <f>SUMIFS('3_stopień'!$K$9:$K$752,'3_stopień'!$H$9:$H$752,D81,'3_stopień'!$P$9:$P$752,"CKZ Kłodzko")</f>
        <v>0</v>
      </c>
      <c r="Q81" s="16">
        <f>SUMIFS('3_stopień'!$J$9:$J$752,'3_stopień'!$H$9:$H$752,D81,'3_stopień'!$P$9:$P$752,"CKZ Legnica")</f>
        <v>0</v>
      </c>
      <c r="R81" s="237">
        <f>SUMIFS('3_stopień'!$K$9:$K$752,'3_stopień'!$H$9:$H$752,D81,'3_stopień'!$P$9:$P$752,"CKZ Legnica")</f>
        <v>0</v>
      </c>
      <c r="S81" s="16">
        <f>SUMIFS('3_stopień'!$J$9:$J$752,'3_stopień'!$H$9:$H$752,D81,'3_stopień'!$P$9:$P$752,"CKZ Oleśnica")</f>
        <v>0</v>
      </c>
      <c r="T81" s="237">
        <f>SUMIFS('3_stopień'!$K$9:$K$752,'3_stopień'!$H$9:$H$752,D81,'3_stopień'!$P$9:$P$752,"CKZ Oleśnica")</f>
        <v>0</v>
      </c>
      <c r="U81" s="16">
        <f>SUMIFS('3_stopień'!$J$9:$J$752,'3_stopień'!$H$9:$H$752,D81,'3_stopień'!$P$9:$P$752,"CKZ Świdnica")</f>
        <v>0</v>
      </c>
      <c r="V81" s="237">
        <f>SUMIFS('3_stopień'!$K$9:$K$752,'3_stopień'!$H$9:$H$752,D81,'3_stopień'!$P$9:$P$752,"CKZ Świdnica")</f>
        <v>0</v>
      </c>
      <c r="W81" s="16">
        <f>SUMIFS('3_stopień'!$J$9:$J$752,'3_stopień'!$H$9:$H$752,D81,'3_stopień'!$P$9:$P$752,"CKZ Wołów")</f>
        <v>0</v>
      </c>
      <c r="X81" s="237">
        <f>SUMIFS('3_stopień'!$K$9:$K$752,'3_stopień'!$H$9:$H$752,D81,'3_stopień'!$P$9:$P$752,"CKZ Wołów")</f>
        <v>0</v>
      </c>
      <c r="Y81" s="16">
        <f>SUMIFS('3_stopień'!$J$9:$J$752,'3_stopień'!$H$9:$H$752,D81,'3_stopień'!$P$9:$P$752,"CKZ Ziębice")</f>
        <v>0</v>
      </c>
      <c r="Z81" s="237">
        <f>SUMIFS('3_stopień'!$K$9:$K$752,'3_stopień'!$H$9:$H$752,D81,'3_stopień'!$P$9:$P$752,"CKZ Ziębice")</f>
        <v>0</v>
      </c>
      <c r="AA81" s="16">
        <f>SUMIFS('3_stopień'!$J$9:$J$752,'3_stopień'!$H$9:$H$752,D81,'3_stopień'!$P$9:$P$752,"CKZ Dobrodzień")</f>
        <v>0</v>
      </c>
      <c r="AB81" s="237">
        <f>SUMIFS('3_stopień'!$K$9:$K$752,'3_stopień'!$H$9:$H$752,D81,'3_stopień'!$P$9:$P$752,"CKZ Dobrodzień")</f>
        <v>0</v>
      </c>
      <c r="AC81" s="16">
        <f>SUMIFS('3_stopień'!$J$9:$J$752,'3_stopień'!$H$9:$H$752,D81,'3_stopień'!$P$9:$P$752,"CKZ Głubczyce")</f>
        <v>0</v>
      </c>
      <c r="AD81" s="237">
        <f>SUMIFS('3_stopień'!$K$9:$K$752,'3_stopień'!$H$9:$H$752,D81,'3_stopień'!$P$9:$P$752,"CKZ Głubczyce")</f>
        <v>0</v>
      </c>
      <c r="AE81" s="16">
        <f>SUMIFS('3_stopień'!$J$9:$J$752,'3_stopień'!$H$9:$H$752,D81,'3_stopień'!$P$9:$P$752,"CKZ Kędzierzyn Koźle")</f>
        <v>0</v>
      </c>
      <c r="AF81" s="237">
        <f>SUMIFS('3_stopień'!$K$9:$K$752,'3_stopień'!$H$9:$H$752,D81,'3_stopień'!$P$9:$P$752,"CKZ Kędzierzyn Koźle")</f>
        <v>0</v>
      </c>
      <c r="AG81" s="16">
        <f>SUMIFS('3_stopień'!$J$9:$J$752,'3_stopień'!$H$9:$H$752,D81,'3_stopień'!$P$9:$P$752,"ZSET Rakowice")</f>
        <v>0</v>
      </c>
      <c r="AH81" s="237">
        <f>SUMIFS('3_stopień'!$K$9:$K$752,'3_stopień'!$H$9:$H$752,D81,'3_stopień'!$P$9:$P$752,"ZSET Rakowice")</f>
        <v>0</v>
      </c>
      <c r="AI81" s="16">
        <f>SUMIFS('3_stopień'!$J$9:$J$752,'3_stopień'!$H$9:$H$752,D81,'3_stopień'!$P$9:$P$752,"CKZ Krotoszyn")</f>
        <v>0</v>
      </c>
      <c r="AJ81" s="237">
        <f>SUMIFS('3_stopień'!$K$9:$K$752,'3_stopień'!$H$9:$H$752,D81,'3_stopień'!$P$9:$P$752,"CKZ Krotoszyn")</f>
        <v>0</v>
      </c>
      <c r="AK81" s="16">
        <f>SUMIFS('3_stopień'!$J$9:$J$752,'3_stopień'!$H$9:$H$752,D81,'3_stopień'!$P$9:$P$752,"CKZ Olkusz")</f>
        <v>0</v>
      </c>
      <c r="AL81" s="237">
        <f>SUMIFS('3_stopień'!$K$9:$K$752,'3_stopień'!$H$9:$H$752,D81,'3_stopień'!$P$9:$P$752,"CKZ Olkusz")</f>
        <v>0</v>
      </c>
      <c r="AM81" s="16">
        <f>SUMIFS('3_stopień'!$J$9:$J$752,'3_stopień'!$H$9:$H$752,D81,'3_stopień'!$P$9:$P$752,"CKZ Wschowa")</f>
        <v>0</v>
      </c>
      <c r="AN81" s="225">
        <f>SUMIFS('3_stopień'!$K$9:$K$752,'3_stopień'!$H$9:$H$752,D81,'3_stopień'!$P$9:$P$752,"CKZ Wschowa")</f>
        <v>0</v>
      </c>
      <c r="AO81" s="16">
        <f>SUMIFS('3_stopień'!$J$9:$J$752,'3_stopień'!$H$9:$H$752,D81,'3_stopień'!$P$9:$P$752,"CKZ Zielona Góra")</f>
        <v>0</v>
      </c>
      <c r="AP81" s="206">
        <f>SUMIFS('3_stopień'!$K$9:$K$752,'3_stopień'!$H$9:$H$752,D81,'3_stopień'!$P$9:$P$752,"CKZ Zielona Góra")</f>
        <v>0</v>
      </c>
      <c r="AQ81" s="16">
        <f>SUMIFS('3_stopień'!$J$9:$J$752,'3_stopień'!$H$9:$H$752,D81,'3_stopień'!$P$9:$P$752,"Rzemieślnicza Wałbrzych")</f>
        <v>0</v>
      </c>
      <c r="AR81" s="237">
        <f>SUMIFS('3_stopień'!$K$9:$K$752,'3_stopień'!$H$9:$H$752,D81,'3_stopień'!$P$9:$P$752,"Rzemieślnicza Wałbrzych")</f>
        <v>0</v>
      </c>
      <c r="AS81" s="16">
        <f>SUMIFS('3_stopień'!$J$9:$J$752,'3_stopień'!$H$9:$H$752,D81,'3_stopień'!$P$9:$P$752,"CKZ Mosina")</f>
        <v>0</v>
      </c>
      <c r="AT81" s="237">
        <f>SUMIFS('3_stopień'!$K$9:$K$752,'3_stopień'!$H$9:$H$752,D81,'3_stopień'!$P$9:$P$752,"CKZ Mosina")</f>
        <v>0</v>
      </c>
      <c r="AU81" s="16">
        <f>SUMIFS('3_stopień'!$J$9:$J$752,'3_stopień'!$H$9:$H$752,D81,'3_stopień'!$P$9:$P$752,"Collegium Witelona")</f>
        <v>0</v>
      </c>
      <c r="AV81" s="237">
        <f>SUMIFS('3_stopień'!$K$9:$K$752,'3_stopień'!$H$9:$H$752,D81,'3_stopień'!$P$9:$P$752,"Collegium Witelona")</f>
        <v>0</v>
      </c>
      <c r="AW81" s="16">
        <f>SUMIFS('3_stopień'!$J$9:$J$752,'3_stopień'!$H$9:$H$752,D81,'3_stopień'!$P$9:$P$752,"CKZ Opole")</f>
        <v>0</v>
      </c>
      <c r="AX81" s="237">
        <f>SUMIFS('3_stopień'!$K$9:$K$752,'3_stopień'!$H$9:$H$752,D81,'3_stopień'!$P$9:$P$752,"CKZ Opole")</f>
        <v>0</v>
      </c>
      <c r="AY81" s="16">
        <f>SUMIFS('3_stopień'!$J$9:$J$752,'3_stopień'!$H$9:$H$752,D81,'3_stopień'!$P$9:$P$752,"CKZ Wrocław")</f>
        <v>0</v>
      </c>
      <c r="AZ81" s="237">
        <f>SUMIFS('3_stopień'!$K$9:$K$752,'3_stopień'!$H$9:$H$752,D81,'3_stopień'!$P$9:$P$752,"CKZ Wrocław")</f>
        <v>0</v>
      </c>
      <c r="BA81" s="16">
        <f>SUMIFS('3_stopień'!$J$9:$J$752,'3_stopień'!$H$9:$H$752,D81,'3_stopień'!$P$9:$P$752,"Brzeg Dolny")</f>
        <v>0</v>
      </c>
      <c r="BB81" s="237">
        <f>SUMIFS('3_stopień'!$K$9:$K$752,'3_stopień'!$H$9:$H$752,D81,'3_stopień'!$P$9:$P$752,"Brzeg Dolny")</f>
        <v>0</v>
      </c>
      <c r="BC81" s="16">
        <f>SUMIFS('3_stopień'!$J$9:$J$752,'3_stopień'!$H$9:$H$752,D81,'3_stopień'!$P$9:$P$752,"CKZ Dębica")</f>
        <v>0</v>
      </c>
      <c r="BD81" s="237">
        <f>SUMIFS('3_stopień'!$K$9:$K$752,'3_stopień'!$H$9:$H$752,D81,'3_stopień'!$P$9:$P$752,"CKZ Dębica")</f>
        <v>0</v>
      </c>
      <c r="BE81" s="16">
        <f>SUMIFS('3_stopień'!$J$9:$J$752,'3_stopień'!$H$9:$H$752,D81,'3_stopień'!$P$9:$P$752,"CKZ Gliwice")</f>
        <v>0</v>
      </c>
      <c r="BF81" s="237">
        <f>SUMIFS('3_stopień'!$K$9:$K$752,'3_stopień'!$H$9:$H$752,D81,'3_stopień'!$P$9:$P$752,"CKZ Gliwice")</f>
        <v>0</v>
      </c>
      <c r="BG81" s="16">
        <f>SUMIFS('3_stopień'!$J$9:$J$752,'3_stopień'!$H$9:$H$752,D81,'3_stopień'!$P$9:$P$752,"CKZ Gniezno")</f>
        <v>0</v>
      </c>
      <c r="BH81" s="237">
        <f>SUMIFS('3_stopień'!$K$9:$K$752,'3_stopień'!$H$9:$H$752,D81,'3_stopień'!$P$9:$P$752,"CKZ Gniezno")</f>
        <v>0</v>
      </c>
      <c r="BI81" s="157">
        <f>SUMIFS('3_stopień'!$J$9:$J$752,'3_stopień'!$H$9:$H$752,D81,'3_stopień'!$P$9:$P$752,"konsultacje szkoła")</f>
        <v>0</v>
      </c>
      <c r="BJ81" s="361">
        <f t="shared" si="4"/>
        <v>0</v>
      </c>
      <c r="BK81" s="216">
        <f t="shared" si="5"/>
        <v>0</v>
      </c>
    </row>
    <row r="82" spans="2:63" hidden="1">
      <c r="B82" s="17" t="s">
        <v>537</v>
      </c>
      <c r="C82" s="18">
        <v>731808</v>
      </c>
      <c r="D82" s="18" t="s">
        <v>1031</v>
      </c>
      <c r="E82" s="17" t="s">
        <v>651</v>
      </c>
      <c r="F82" s="157">
        <f>SUMIF('3_stopień'!H$9:H$752,"MOD.08.",'3_stopień'!J$9:J$752)</f>
        <v>0</v>
      </c>
      <c r="G82" s="16">
        <f>SUMIFS('3_stopień'!$J$9:$J$752,'3_stopień'!$H$9:$H$752,D82,'3_stopień'!$P$9:$P$752,"CKZ Bielawa")</f>
        <v>0</v>
      </c>
      <c r="H82" s="16">
        <f>SUMIFS('3_stopień'!$K$9:$K$752,'3_stopień'!$H$9:$H$752,E82,'3_stopień'!$P$9:$P$752,"CKZ Bielawa")</f>
        <v>0</v>
      </c>
      <c r="I82" s="16">
        <f>SUMIFS('3_stopień'!$J$9:$J$752,'3_stopień'!$H$9:$H$752,D82,'3_stopień'!$P$9:$P$752,"GCKZ Głogów")</f>
        <v>0</v>
      </c>
      <c r="J82" s="237">
        <f>SUMIFS('3_stopień'!$K$9:$K$752,'3_stopień'!$H$9:$H$752,D82,'3_stopień'!$P$9:$P$752,"GCKZ Głogów")</f>
        <v>0</v>
      </c>
      <c r="K82" s="16">
        <f>SUMIFS('3_stopień'!$J$9:$J$752,'3_stopień'!$H$9:$H$752,D82,'3_stopień'!$P$9:$P$752,"TOYOTA")</f>
        <v>0</v>
      </c>
      <c r="L82" s="237">
        <f>SUMIFS('3_stopień'!$K$9:$K$752,'3_stopień'!$H$9:$H$752,D82,'3_stopień'!$P$9:$P$752,"TOYOTA")</f>
        <v>0</v>
      </c>
      <c r="M82" s="16">
        <f>SUMIFS('3_stopień'!$J$9:$J$752,'3_stopień'!$H$9:$H$752,D82,'3_stopień'!$P$9:$P$752,"JCKZ Jelenia Góra")</f>
        <v>0</v>
      </c>
      <c r="N82" s="237">
        <f>SUMIFS('3_stopień'!$K$9:$K$752,'3_stopień'!$H$9:$H$752,D82,'3_stopień'!$P$9:$P$752,"JCKZ Jelenia Góra")</f>
        <v>0</v>
      </c>
      <c r="O82" s="16">
        <f>SUMIFS('3_stopień'!$J$9:$J$752,'3_stopień'!$H$9:$H$752,D82,'3_stopień'!$P$9:$P$752,"CKZ Kłodzko")</f>
        <v>0</v>
      </c>
      <c r="P82" s="237">
        <f>SUMIFS('3_stopień'!$K$9:$K$752,'3_stopień'!$H$9:$H$752,D82,'3_stopień'!$P$9:$P$752,"CKZ Kłodzko")</f>
        <v>0</v>
      </c>
      <c r="Q82" s="16">
        <f>SUMIFS('3_stopień'!$J$9:$J$752,'3_stopień'!$H$9:$H$752,D82,'3_stopień'!$P$9:$P$752,"CKZ Legnica")</f>
        <v>0</v>
      </c>
      <c r="R82" s="237">
        <f>SUMIFS('3_stopień'!$K$9:$K$752,'3_stopień'!$H$9:$H$752,D82,'3_stopień'!$P$9:$P$752,"CKZ Legnica")</f>
        <v>0</v>
      </c>
      <c r="S82" s="16">
        <f>SUMIFS('3_stopień'!$J$9:$J$752,'3_stopień'!$H$9:$H$752,D82,'3_stopień'!$P$9:$P$752,"CKZ Oleśnica")</f>
        <v>0</v>
      </c>
      <c r="T82" s="237">
        <f>SUMIFS('3_stopień'!$K$9:$K$752,'3_stopień'!$H$9:$H$752,D82,'3_stopień'!$P$9:$P$752,"CKZ Oleśnica")</f>
        <v>0</v>
      </c>
      <c r="U82" s="16">
        <f>SUMIFS('3_stopień'!$J$9:$J$752,'3_stopień'!$H$9:$H$752,D82,'3_stopień'!$P$9:$P$752,"CKZ Świdnica")</f>
        <v>0</v>
      </c>
      <c r="V82" s="237">
        <f>SUMIFS('3_stopień'!$K$9:$K$752,'3_stopień'!$H$9:$H$752,D82,'3_stopień'!$P$9:$P$752,"CKZ Świdnica")</f>
        <v>0</v>
      </c>
      <c r="W82" s="16">
        <f>SUMIFS('3_stopień'!$J$9:$J$752,'3_stopień'!$H$9:$H$752,D82,'3_stopień'!$P$9:$P$752,"CKZ Wołów")</f>
        <v>0</v>
      </c>
      <c r="X82" s="237">
        <f>SUMIFS('3_stopień'!$K$9:$K$752,'3_stopień'!$H$9:$H$752,D82,'3_stopień'!$P$9:$P$752,"CKZ Wołów")</f>
        <v>0</v>
      </c>
      <c r="Y82" s="16">
        <f>SUMIFS('3_stopień'!$J$9:$J$752,'3_stopień'!$H$9:$H$752,D82,'3_stopień'!$P$9:$P$752,"CKZ Ziębice")</f>
        <v>0</v>
      </c>
      <c r="Z82" s="237">
        <f>SUMIFS('3_stopień'!$K$9:$K$752,'3_stopień'!$H$9:$H$752,D82,'3_stopień'!$P$9:$P$752,"CKZ Ziębice")</f>
        <v>0</v>
      </c>
      <c r="AA82" s="16">
        <f>SUMIFS('3_stopień'!$J$9:$J$752,'3_stopień'!$H$9:$H$752,D82,'3_stopień'!$P$9:$P$752,"CKZ Dobrodzień")</f>
        <v>0</v>
      </c>
      <c r="AB82" s="237">
        <f>SUMIFS('3_stopień'!$K$9:$K$752,'3_stopień'!$H$9:$H$752,D82,'3_stopień'!$P$9:$P$752,"CKZ Dobrodzień")</f>
        <v>0</v>
      </c>
      <c r="AC82" s="16">
        <f>SUMIFS('3_stopień'!$J$9:$J$752,'3_stopień'!$H$9:$H$752,D82,'3_stopień'!$P$9:$P$752,"CKZ Głubczyce")</f>
        <v>0</v>
      </c>
      <c r="AD82" s="237">
        <f>SUMIFS('3_stopień'!$K$9:$K$752,'3_stopień'!$H$9:$H$752,D82,'3_stopień'!$P$9:$P$752,"CKZ Głubczyce")</f>
        <v>0</v>
      </c>
      <c r="AE82" s="16">
        <f>SUMIFS('3_stopień'!$J$9:$J$752,'3_stopień'!$H$9:$H$752,D82,'3_stopień'!$P$9:$P$752,"CKZ Kędzierzyn Koźle")</f>
        <v>0</v>
      </c>
      <c r="AF82" s="237">
        <f>SUMIFS('3_stopień'!$K$9:$K$752,'3_stopień'!$H$9:$H$752,D82,'3_stopień'!$P$9:$P$752,"CKZ Kędzierzyn Koźle")</f>
        <v>0</v>
      </c>
      <c r="AG82" s="16">
        <f>SUMIFS('3_stopień'!$J$9:$J$752,'3_stopień'!$H$9:$H$752,D82,'3_stopień'!$P$9:$P$752,"ZSET Rakowice")</f>
        <v>0</v>
      </c>
      <c r="AH82" s="237">
        <f>SUMIFS('3_stopień'!$K$9:$K$752,'3_stopień'!$H$9:$H$752,D82,'3_stopień'!$P$9:$P$752,"ZSET Rakowice")</f>
        <v>0</v>
      </c>
      <c r="AI82" s="16">
        <f>SUMIFS('3_stopień'!$J$9:$J$752,'3_stopień'!$H$9:$H$752,D82,'3_stopień'!$P$9:$P$752,"CKZ Krotoszyn")</f>
        <v>0</v>
      </c>
      <c r="AJ82" s="237">
        <f>SUMIFS('3_stopień'!$K$9:$K$752,'3_stopień'!$H$9:$H$752,D82,'3_stopień'!$P$9:$P$752,"CKZ Krotoszyn")</f>
        <v>0</v>
      </c>
      <c r="AK82" s="16">
        <f>SUMIFS('3_stopień'!$J$9:$J$752,'3_stopień'!$H$9:$H$752,D82,'3_stopień'!$P$9:$P$752,"CKZ Olkusz")</f>
        <v>0</v>
      </c>
      <c r="AL82" s="237">
        <f>SUMIFS('3_stopień'!$K$9:$K$752,'3_stopień'!$H$9:$H$752,D82,'3_stopień'!$P$9:$P$752,"CKZ Olkusz")</f>
        <v>0</v>
      </c>
      <c r="AM82" s="16">
        <f>SUMIFS('3_stopień'!$J$9:$J$752,'3_stopień'!$H$9:$H$752,D82,'3_stopień'!$P$9:$P$752,"CKZ Wschowa")</f>
        <v>0</v>
      </c>
      <c r="AN82" s="225">
        <f>SUMIFS('3_stopień'!$K$9:$K$752,'3_stopień'!$H$9:$H$752,D82,'3_stopień'!$P$9:$P$752,"CKZ Wschowa")</f>
        <v>0</v>
      </c>
      <c r="AO82" s="16">
        <f>SUMIFS('3_stopień'!$J$9:$J$752,'3_stopień'!$H$9:$H$752,D82,'3_stopień'!$P$9:$P$752,"CKZ Zielona Góra")</f>
        <v>0</v>
      </c>
      <c r="AP82" s="206">
        <f>SUMIFS('3_stopień'!$K$9:$K$752,'3_stopień'!$H$9:$H$752,D82,'3_stopień'!$P$9:$P$752,"CKZ Zielona Góra")</f>
        <v>0</v>
      </c>
      <c r="AQ82" s="16">
        <f>SUMIFS('3_stopień'!$J$9:$J$752,'3_stopień'!$H$9:$H$752,D82,'3_stopień'!$P$9:$P$752,"Rzemieślnicza Wałbrzych")</f>
        <v>0</v>
      </c>
      <c r="AR82" s="237">
        <f>SUMIFS('3_stopień'!$K$9:$K$752,'3_stopień'!$H$9:$H$752,D82,'3_stopień'!$P$9:$P$752,"Rzemieślnicza Wałbrzych")</f>
        <v>0</v>
      </c>
      <c r="AS82" s="16">
        <f>SUMIFS('3_stopień'!$J$9:$J$752,'3_stopień'!$H$9:$H$752,D82,'3_stopień'!$P$9:$P$752,"CKZ Mosina")</f>
        <v>0</v>
      </c>
      <c r="AT82" s="237">
        <f>SUMIFS('3_stopień'!$K$9:$K$752,'3_stopień'!$H$9:$H$752,D82,'3_stopień'!$P$9:$P$752,"CKZ Mosina")</f>
        <v>0</v>
      </c>
      <c r="AU82" s="16">
        <f>SUMIFS('3_stopień'!$J$9:$J$752,'3_stopień'!$H$9:$H$752,D82,'3_stopień'!$P$9:$P$752,"Collegium Witelona")</f>
        <v>0</v>
      </c>
      <c r="AV82" s="237">
        <f>SUMIFS('3_stopień'!$K$9:$K$752,'3_stopień'!$H$9:$H$752,D82,'3_stopień'!$P$9:$P$752,"Collegium Witelona")</f>
        <v>0</v>
      </c>
      <c r="AW82" s="16">
        <f>SUMIFS('3_stopień'!$J$9:$J$752,'3_stopień'!$H$9:$H$752,D82,'3_stopień'!$P$9:$P$752,"CKZ Opole")</f>
        <v>0</v>
      </c>
      <c r="AX82" s="237">
        <f>SUMIFS('3_stopień'!$K$9:$K$752,'3_stopień'!$H$9:$H$752,D82,'3_stopień'!$P$9:$P$752,"CKZ Opole")</f>
        <v>0</v>
      </c>
      <c r="AY82" s="16">
        <f>SUMIFS('3_stopień'!$J$9:$J$752,'3_stopień'!$H$9:$H$752,D82,'3_stopień'!$P$9:$P$752,"CKZ Wrocław")</f>
        <v>0</v>
      </c>
      <c r="AZ82" s="237">
        <f>SUMIFS('3_stopień'!$K$9:$K$752,'3_stopień'!$H$9:$H$752,D82,'3_stopień'!$P$9:$P$752,"CKZ Wrocław")</f>
        <v>0</v>
      </c>
      <c r="BA82" s="16">
        <f>SUMIFS('3_stopień'!$J$9:$J$752,'3_stopień'!$H$9:$H$752,D82,'3_stopień'!$P$9:$P$752,"Brzeg Dolny")</f>
        <v>0</v>
      </c>
      <c r="BB82" s="237">
        <f>SUMIFS('3_stopień'!$K$9:$K$752,'3_stopień'!$H$9:$H$752,D82,'3_stopień'!$P$9:$P$752,"Brzeg Dolny")</f>
        <v>0</v>
      </c>
      <c r="BC82" s="16">
        <f>SUMIFS('3_stopień'!$J$9:$J$752,'3_stopień'!$H$9:$H$752,D82,'3_stopień'!$P$9:$P$752,"CKZ Dębica")</f>
        <v>0</v>
      </c>
      <c r="BD82" s="237">
        <f>SUMIFS('3_stopień'!$K$9:$K$752,'3_stopień'!$H$9:$H$752,D82,'3_stopień'!$P$9:$P$752,"CKZ Dębica")</f>
        <v>0</v>
      </c>
      <c r="BE82" s="16">
        <f>SUMIFS('3_stopień'!$J$9:$J$752,'3_stopień'!$H$9:$H$752,D82,'3_stopień'!$P$9:$P$752,"CKZ Gliwice")</f>
        <v>0</v>
      </c>
      <c r="BF82" s="237">
        <f>SUMIFS('3_stopień'!$K$9:$K$752,'3_stopień'!$H$9:$H$752,D82,'3_stopień'!$P$9:$P$752,"CKZ Gliwice")</f>
        <v>0</v>
      </c>
      <c r="BG82" s="16">
        <f>SUMIFS('3_stopień'!$J$9:$J$752,'3_stopień'!$H$9:$H$752,D82,'3_stopień'!$P$9:$P$752,"CKZ Gniezno")</f>
        <v>0</v>
      </c>
      <c r="BH82" s="237">
        <f>SUMIFS('3_stopień'!$K$9:$K$752,'3_stopień'!$H$9:$H$752,D82,'3_stopień'!$P$9:$P$752,"CKZ Gniezno")</f>
        <v>0</v>
      </c>
      <c r="BI82" s="157">
        <f>SUMIFS('3_stopień'!$J$9:$J$752,'3_stopień'!$H$9:$H$752,D82,'3_stopień'!$P$9:$P$752,"konsultacje szkoła")</f>
        <v>0</v>
      </c>
      <c r="BJ82" s="361">
        <f t="shared" si="4"/>
        <v>0</v>
      </c>
      <c r="BK82" s="216">
        <f t="shared" si="5"/>
        <v>0</v>
      </c>
    </row>
    <row r="83" spans="2:63" hidden="1">
      <c r="B83" s="17" t="s">
        <v>538</v>
      </c>
      <c r="C83" s="18">
        <v>516408</v>
      </c>
      <c r="D83" s="18" t="s">
        <v>1032</v>
      </c>
      <c r="E83" s="17" t="s">
        <v>650</v>
      </c>
      <c r="F83" s="157">
        <f>SUMIF('3_stopień'!H$9:H$752,"ROL.01.",'3_stopień'!J$9:J$752)</f>
        <v>0</v>
      </c>
      <c r="G83" s="16">
        <f>SUMIFS('3_stopień'!$J$9:$J$752,'3_stopień'!$H$9:$H$752,D83,'3_stopień'!$P$9:$P$752,"CKZ Bielawa")</f>
        <v>0</v>
      </c>
      <c r="H83" s="16">
        <f>SUMIFS('3_stopień'!$K$9:$K$752,'3_stopień'!$H$9:$H$752,E83,'3_stopień'!$P$9:$P$752,"CKZ Bielawa")</f>
        <v>0</v>
      </c>
      <c r="I83" s="16">
        <f>SUMIFS('3_stopień'!$J$9:$J$752,'3_stopień'!$H$9:$H$752,D83,'3_stopień'!$P$9:$P$752,"GCKZ Głogów")</f>
        <v>0</v>
      </c>
      <c r="J83" s="237">
        <f>SUMIFS('3_stopień'!$K$9:$K$752,'3_stopień'!$H$9:$H$752,D83,'3_stopień'!$P$9:$P$752,"GCKZ Głogów")</f>
        <v>0</v>
      </c>
      <c r="K83" s="16">
        <f>SUMIFS('3_stopień'!$J$9:$J$752,'3_stopień'!$H$9:$H$752,D83,'3_stopień'!$P$9:$P$752,"TOYOTA")</f>
        <v>0</v>
      </c>
      <c r="L83" s="237">
        <f>SUMIFS('3_stopień'!$K$9:$K$752,'3_stopień'!$H$9:$H$752,D83,'3_stopień'!$P$9:$P$752,"TOYOTA")</f>
        <v>0</v>
      </c>
      <c r="M83" s="16">
        <f>SUMIFS('3_stopień'!$J$9:$J$752,'3_stopień'!$H$9:$H$752,D83,'3_stopień'!$P$9:$P$752,"JCKZ Jelenia Góra")</f>
        <v>0</v>
      </c>
      <c r="N83" s="237">
        <f>SUMIFS('3_stopień'!$K$9:$K$752,'3_stopień'!$H$9:$H$752,D83,'3_stopień'!$P$9:$P$752,"JCKZ Jelenia Góra")</f>
        <v>0</v>
      </c>
      <c r="O83" s="16">
        <f>SUMIFS('3_stopień'!$J$9:$J$752,'3_stopień'!$H$9:$H$752,D83,'3_stopień'!$P$9:$P$752,"CKZ Kłodzko")</f>
        <v>0</v>
      </c>
      <c r="P83" s="237">
        <f>SUMIFS('3_stopień'!$K$9:$K$752,'3_stopień'!$H$9:$H$752,D83,'3_stopień'!$P$9:$P$752,"CKZ Kłodzko")</f>
        <v>0</v>
      </c>
      <c r="Q83" s="16">
        <f>SUMIFS('3_stopień'!$J$9:$J$752,'3_stopień'!$H$9:$H$752,D83,'3_stopień'!$P$9:$P$752,"CKZ Legnica")</f>
        <v>0</v>
      </c>
      <c r="R83" s="237">
        <f>SUMIFS('3_stopień'!$K$9:$K$752,'3_stopień'!$H$9:$H$752,D83,'3_stopień'!$P$9:$P$752,"CKZ Legnica")</f>
        <v>0</v>
      </c>
      <c r="S83" s="16">
        <f>SUMIFS('3_stopień'!$J$9:$J$752,'3_stopień'!$H$9:$H$752,D83,'3_stopień'!$P$9:$P$752,"CKZ Oleśnica")</f>
        <v>0</v>
      </c>
      <c r="T83" s="237">
        <f>SUMIFS('3_stopień'!$K$9:$K$752,'3_stopień'!$H$9:$H$752,D83,'3_stopień'!$P$9:$P$752,"CKZ Oleśnica")</f>
        <v>0</v>
      </c>
      <c r="U83" s="16">
        <f>SUMIFS('3_stopień'!$J$9:$J$752,'3_stopień'!$H$9:$H$752,D83,'3_stopień'!$P$9:$P$752,"CKZ Świdnica")</f>
        <v>0</v>
      </c>
      <c r="V83" s="237">
        <f>SUMIFS('3_stopień'!$K$9:$K$752,'3_stopień'!$H$9:$H$752,D83,'3_stopień'!$P$9:$P$752,"CKZ Świdnica")</f>
        <v>0</v>
      </c>
      <c r="W83" s="16">
        <f>SUMIFS('3_stopień'!$J$9:$J$752,'3_stopień'!$H$9:$H$752,D83,'3_stopień'!$P$9:$P$752,"CKZ Wołów")</f>
        <v>0</v>
      </c>
      <c r="X83" s="237">
        <f>SUMIFS('3_stopień'!$K$9:$K$752,'3_stopień'!$H$9:$H$752,D83,'3_stopień'!$P$9:$P$752,"CKZ Wołów")</f>
        <v>0</v>
      </c>
      <c r="Y83" s="16">
        <f>SUMIFS('3_stopień'!$J$9:$J$752,'3_stopień'!$H$9:$H$752,D83,'3_stopień'!$P$9:$P$752,"CKZ Ziębice")</f>
        <v>0</v>
      </c>
      <c r="Z83" s="237">
        <f>SUMIFS('3_stopień'!$K$9:$K$752,'3_stopień'!$H$9:$H$752,D83,'3_stopień'!$P$9:$P$752,"CKZ Ziębice")</f>
        <v>0</v>
      </c>
      <c r="AA83" s="16">
        <f>SUMIFS('3_stopień'!$J$9:$J$752,'3_stopień'!$H$9:$H$752,D83,'3_stopień'!$P$9:$P$752,"CKZ Dobrodzień")</f>
        <v>0</v>
      </c>
      <c r="AB83" s="237">
        <f>SUMIFS('3_stopień'!$K$9:$K$752,'3_stopień'!$H$9:$H$752,D83,'3_stopień'!$P$9:$P$752,"CKZ Dobrodzień")</f>
        <v>0</v>
      </c>
      <c r="AC83" s="16">
        <f>SUMIFS('3_stopień'!$J$9:$J$752,'3_stopień'!$H$9:$H$752,D83,'3_stopień'!$P$9:$P$752,"CKZ Głubczyce")</f>
        <v>0</v>
      </c>
      <c r="AD83" s="237">
        <f>SUMIFS('3_stopień'!$K$9:$K$752,'3_stopień'!$H$9:$H$752,D83,'3_stopień'!$P$9:$P$752,"CKZ Głubczyce")</f>
        <v>0</v>
      </c>
      <c r="AE83" s="16">
        <f>SUMIFS('3_stopień'!$J$9:$J$752,'3_stopień'!$H$9:$H$752,D83,'3_stopień'!$P$9:$P$752,"CKZ Kędzierzyn Koźle")</f>
        <v>0</v>
      </c>
      <c r="AF83" s="237">
        <f>SUMIFS('3_stopień'!$K$9:$K$752,'3_stopień'!$H$9:$H$752,D83,'3_stopień'!$P$9:$P$752,"CKZ Kędzierzyn Koźle")</f>
        <v>0</v>
      </c>
      <c r="AG83" s="16">
        <f>SUMIFS('3_stopień'!$J$9:$J$752,'3_stopień'!$H$9:$H$752,D83,'3_stopień'!$P$9:$P$752,"ZSET Rakowice")</f>
        <v>0</v>
      </c>
      <c r="AH83" s="237">
        <f>SUMIFS('3_stopień'!$K$9:$K$752,'3_stopień'!$H$9:$H$752,D83,'3_stopień'!$P$9:$P$752,"ZSET Rakowice")</f>
        <v>0</v>
      </c>
      <c r="AI83" s="16">
        <f>SUMIFS('3_stopień'!$J$9:$J$752,'3_stopień'!$H$9:$H$752,D83,'3_stopień'!$P$9:$P$752,"CKZ Krotoszyn")</f>
        <v>0</v>
      </c>
      <c r="AJ83" s="237">
        <f>SUMIFS('3_stopień'!$K$9:$K$752,'3_stopień'!$H$9:$H$752,D83,'3_stopień'!$P$9:$P$752,"CKZ Krotoszyn")</f>
        <v>0</v>
      </c>
      <c r="AK83" s="16">
        <f>SUMIFS('3_stopień'!$J$9:$J$752,'3_stopień'!$H$9:$H$752,D83,'3_stopień'!$P$9:$P$752,"CKZ Olkusz")</f>
        <v>0</v>
      </c>
      <c r="AL83" s="237">
        <f>SUMIFS('3_stopień'!$K$9:$K$752,'3_stopień'!$H$9:$H$752,D83,'3_stopień'!$P$9:$P$752,"CKZ Olkusz")</f>
        <v>0</v>
      </c>
      <c r="AM83" s="16">
        <f>SUMIFS('3_stopień'!$J$9:$J$752,'3_stopień'!$H$9:$H$752,D83,'3_stopień'!$P$9:$P$752,"CKZ Wschowa")</f>
        <v>0</v>
      </c>
      <c r="AN83" s="225">
        <f>SUMIFS('3_stopień'!$K$9:$K$752,'3_stopień'!$H$9:$H$752,D83,'3_stopień'!$P$9:$P$752,"CKZ Wschowa")</f>
        <v>0</v>
      </c>
      <c r="AO83" s="16">
        <f>SUMIFS('3_stopień'!$J$9:$J$752,'3_stopień'!$H$9:$H$752,D83,'3_stopień'!$P$9:$P$752,"CKZ Zielona Góra")</f>
        <v>0</v>
      </c>
      <c r="AP83" s="206">
        <f>SUMIFS('3_stopień'!$K$9:$K$752,'3_stopień'!$H$9:$H$752,D83,'3_stopień'!$P$9:$P$752,"CKZ Zielona Góra")</f>
        <v>0</v>
      </c>
      <c r="AQ83" s="16">
        <f>SUMIFS('3_stopień'!$J$9:$J$752,'3_stopień'!$H$9:$H$752,D83,'3_stopień'!$P$9:$P$752,"Rzemieślnicza Wałbrzych")</f>
        <v>0</v>
      </c>
      <c r="AR83" s="237">
        <f>SUMIFS('3_stopień'!$K$9:$K$752,'3_stopień'!$H$9:$H$752,D83,'3_stopień'!$P$9:$P$752,"Rzemieślnicza Wałbrzych")</f>
        <v>0</v>
      </c>
      <c r="AS83" s="16">
        <f>SUMIFS('3_stopień'!$J$9:$J$752,'3_stopień'!$H$9:$H$752,D83,'3_stopień'!$P$9:$P$752,"CKZ Mosina")</f>
        <v>0</v>
      </c>
      <c r="AT83" s="237">
        <f>SUMIFS('3_stopień'!$K$9:$K$752,'3_stopień'!$H$9:$H$752,D83,'3_stopień'!$P$9:$P$752,"CKZ Mosina")</f>
        <v>0</v>
      </c>
      <c r="AU83" s="16">
        <f>SUMIFS('3_stopień'!$J$9:$J$752,'3_stopień'!$H$9:$H$752,D83,'3_stopień'!$P$9:$P$752,"Collegium Witelona")</f>
        <v>0</v>
      </c>
      <c r="AV83" s="237">
        <f>SUMIFS('3_stopień'!$K$9:$K$752,'3_stopień'!$H$9:$H$752,D83,'3_stopień'!$P$9:$P$752,"Collegium Witelona")</f>
        <v>0</v>
      </c>
      <c r="AW83" s="16">
        <f>SUMIFS('3_stopień'!$J$9:$J$752,'3_stopień'!$H$9:$H$752,D83,'3_stopień'!$P$9:$P$752,"CKZ Opole")</f>
        <v>0</v>
      </c>
      <c r="AX83" s="237">
        <f>SUMIFS('3_stopień'!$K$9:$K$752,'3_stopień'!$H$9:$H$752,D83,'3_stopień'!$P$9:$P$752,"CKZ Opole")</f>
        <v>0</v>
      </c>
      <c r="AY83" s="16">
        <f>SUMIFS('3_stopień'!$J$9:$J$752,'3_stopień'!$H$9:$H$752,D83,'3_stopień'!$P$9:$P$752,"CKZ Wrocław")</f>
        <v>0</v>
      </c>
      <c r="AZ83" s="237">
        <f>SUMIFS('3_stopień'!$K$9:$K$752,'3_stopień'!$H$9:$H$752,D83,'3_stopień'!$P$9:$P$752,"CKZ Wrocław")</f>
        <v>0</v>
      </c>
      <c r="BA83" s="16">
        <f>SUMIFS('3_stopień'!$J$9:$J$752,'3_stopień'!$H$9:$H$752,D83,'3_stopień'!$P$9:$P$752,"Brzeg Dolny")</f>
        <v>0</v>
      </c>
      <c r="BB83" s="237">
        <f>SUMIFS('3_stopień'!$K$9:$K$752,'3_stopień'!$H$9:$H$752,D83,'3_stopień'!$P$9:$P$752,"Brzeg Dolny")</f>
        <v>0</v>
      </c>
      <c r="BC83" s="16">
        <f>SUMIFS('3_stopień'!$J$9:$J$752,'3_stopień'!$H$9:$H$752,D83,'3_stopień'!$P$9:$P$752,"CKZ Dębica")</f>
        <v>0</v>
      </c>
      <c r="BD83" s="237">
        <f>SUMIFS('3_stopień'!$K$9:$K$752,'3_stopień'!$H$9:$H$752,D83,'3_stopień'!$P$9:$P$752,"CKZ Dębica")</f>
        <v>0</v>
      </c>
      <c r="BE83" s="16">
        <f>SUMIFS('3_stopień'!$J$9:$J$752,'3_stopień'!$H$9:$H$752,D83,'3_stopień'!$P$9:$P$752,"CKZ Gliwice")</f>
        <v>0</v>
      </c>
      <c r="BF83" s="237">
        <f>SUMIFS('3_stopień'!$K$9:$K$752,'3_stopień'!$H$9:$H$752,D83,'3_stopień'!$P$9:$P$752,"CKZ Gliwice")</f>
        <v>0</v>
      </c>
      <c r="BG83" s="16">
        <f>SUMIFS('3_stopień'!$J$9:$J$752,'3_stopień'!$H$9:$H$752,D83,'3_stopień'!$P$9:$P$752,"CKZ Gniezno")</f>
        <v>0</v>
      </c>
      <c r="BH83" s="237">
        <f>SUMIFS('3_stopień'!$K$9:$K$752,'3_stopień'!$H$9:$H$752,D83,'3_stopień'!$P$9:$P$752,"CKZ Gniezno")</f>
        <v>0</v>
      </c>
      <c r="BI83" s="157">
        <f>SUMIFS('3_stopień'!$J$9:$J$752,'3_stopień'!$H$9:$H$752,D83,'3_stopień'!$P$9:$P$752,"konsultacje szkoła")</f>
        <v>0</v>
      </c>
      <c r="BJ83" s="361">
        <f t="shared" si="4"/>
        <v>0</v>
      </c>
      <c r="BK83" s="216">
        <f t="shared" si="5"/>
        <v>0</v>
      </c>
    </row>
    <row r="84" spans="2:63" hidden="1">
      <c r="B84" s="17" t="s">
        <v>193</v>
      </c>
      <c r="C84" s="18">
        <v>834103</v>
      </c>
      <c r="D84" s="18" t="s">
        <v>165</v>
      </c>
      <c r="E84" s="17" t="s">
        <v>649</v>
      </c>
      <c r="F84" s="157">
        <f>SUMIF('3_stopień'!H$9:H$752,"ROL.02.",'3_stopień'!J$9:J$752)</f>
        <v>8</v>
      </c>
      <c r="G84" s="16">
        <f>SUMIFS('3_stopień'!$J$9:$J$752,'3_stopień'!$H$9:$H$752,D84,'3_stopień'!$P$9:$P$752,"CKZ Bielawa")</f>
        <v>0</v>
      </c>
      <c r="H84" s="16">
        <f>SUMIFS('3_stopień'!$K$9:$K$752,'3_stopień'!$H$9:$H$752,D84,'3_stopień'!$P$9:$P$752,"CKZ Bielawa")</f>
        <v>0</v>
      </c>
      <c r="I84" s="16">
        <f>SUMIFS('3_stopień'!$J$9:$J$752,'3_stopień'!$H$9:$H$752,D84,'3_stopień'!$P$9:$P$752,"GCKZ Głogów")</f>
        <v>0</v>
      </c>
      <c r="J84" s="237">
        <f>SUMIFS('3_stopień'!$K$9:$K$752,'3_stopień'!$H$9:$H$752,D84,'3_stopień'!$P$9:$P$752,"GCKZ Głogów")</f>
        <v>0</v>
      </c>
      <c r="K84" s="16">
        <f>SUMIFS('3_stopień'!$J$9:$J$752,'3_stopień'!$H$9:$H$752,D84,'3_stopień'!$P$9:$P$752,"TOYOTA")</f>
        <v>0</v>
      </c>
      <c r="L84" s="237">
        <f>SUMIFS('3_stopień'!$K$9:$K$752,'3_stopień'!$H$9:$H$752,D84,'3_stopień'!$P$9:$P$752,"TOYOTA")</f>
        <v>0</v>
      </c>
      <c r="M84" s="16">
        <f>SUMIFS('3_stopień'!$J$9:$J$752,'3_stopień'!$H$9:$H$752,D84,'3_stopień'!$P$9:$P$752,"JCKZ Jelenia Góra")</f>
        <v>0</v>
      </c>
      <c r="N84" s="237">
        <f>SUMIFS('3_stopień'!$K$9:$K$752,'3_stopień'!$H$9:$H$752,D84,'3_stopień'!$P$9:$P$752,"JCKZ Jelenia Góra")</f>
        <v>0</v>
      </c>
      <c r="O84" s="16">
        <f>SUMIFS('3_stopień'!$J$9:$J$752,'3_stopień'!$H$9:$H$752,D84,'3_stopień'!$P$9:$P$752,"CKZ Kłodzko")</f>
        <v>0</v>
      </c>
      <c r="P84" s="237">
        <f>SUMIFS('3_stopień'!$K$9:$K$752,'3_stopień'!$H$9:$H$752,D84,'3_stopień'!$P$9:$P$752,"CKZ Kłodzko")</f>
        <v>0</v>
      </c>
      <c r="Q84" s="16">
        <f>SUMIFS('3_stopień'!$J$9:$J$752,'3_stopień'!$H$9:$H$752,D84,'3_stopień'!$P$9:$P$752,"CKZ Legnica")</f>
        <v>0</v>
      </c>
      <c r="R84" s="237">
        <f>SUMIFS('3_stopień'!$K$9:$K$752,'3_stopień'!$H$9:$H$752,D84,'3_stopień'!$P$9:$P$752,"CKZ Legnica")</f>
        <v>0</v>
      </c>
      <c r="S84" s="16">
        <f>SUMIFS('3_stopień'!$J$9:$J$752,'3_stopień'!$H$9:$H$752,D84,'3_stopień'!$P$9:$P$752,"CKZ Oleśnica")</f>
        <v>0</v>
      </c>
      <c r="T84" s="237">
        <f>SUMIFS('3_stopień'!$K$9:$K$752,'3_stopień'!$H$9:$H$752,D84,'3_stopień'!$P$9:$P$752,"CKZ Oleśnica")</f>
        <v>0</v>
      </c>
      <c r="U84" s="16">
        <f>SUMIFS('3_stopień'!$J$9:$J$752,'3_stopień'!$H$9:$H$752,D84,'3_stopień'!$P$9:$P$752,"CKZ Świdnica")</f>
        <v>0</v>
      </c>
      <c r="V84" s="237">
        <f>SUMIFS('3_stopień'!$K$9:$K$752,'3_stopień'!$H$9:$H$752,D84,'3_stopień'!$P$9:$P$752,"CKZ Świdnica")</f>
        <v>0</v>
      </c>
      <c r="W84" s="16">
        <f>SUMIFS('3_stopień'!$J$9:$J$752,'3_stopień'!$H$9:$H$752,D84,'3_stopień'!$P$9:$P$752,"CKZ Wołów")</f>
        <v>0</v>
      </c>
      <c r="X84" s="237">
        <f>SUMIFS('3_stopień'!$K$9:$K$752,'3_stopień'!$H$9:$H$752,D84,'3_stopień'!$P$9:$P$752,"CKZ Wołów")</f>
        <v>0</v>
      </c>
      <c r="Y84" s="16">
        <f>SUMIFS('3_stopień'!$J$9:$J$752,'3_stopień'!$H$9:$H$752,D84,'3_stopień'!$P$9:$P$752,"CKZ Ziębice")</f>
        <v>0</v>
      </c>
      <c r="Z84" s="237">
        <f>SUMIFS('3_stopień'!$K$9:$K$752,'3_stopień'!$H$9:$H$752,D84,'3_stopień'!$P$9:$P$752,"CKZ Ziębice")</f>
        <v>0</v>
      </c>
      <c r="AA84" s="16">
        <f>SUMIFS('3_stopień'!$J$9:$J$752,'3_stopień'!$H$9:$H$752,D84,'3_stopień'!$P$9:$P$752,"CKZ Dobrodzień")</f>
        <v>0</v>
      </c>
      <c r="AB84" s="237">
        <f>SUMIFS('3_stopień'!$K$9:$K$752,'3_stopień'!$H$9:$H$752,D84,'3_stopień'!$P$9:$P$752,"CKZ Dobrodzień")</f>
        <v>0</v>
      </c>
      <c r="AC84" s="16">
        <f>SUMIFS('3_stopień'!$J$9:$J$752,'3_stopień'!$H$9:$H$752,D84,'3_stopień'!$P$9:$P$752,"CKZ Głubczyce")</f>
        <v>0</v>
      </c>
      <c r="AD84" s="237">
        <f>SUMIFS('3_stopień'!$K$9:$K$752,'3_stopień'!$H$9:$H$752,D84,'3_stopień'!$P$9:$P$752,"CKZ Głubczyce")</f>
        <v>0</v>
      </c>
      <c r="AE84" s="16">
        <f>SUMIFS('3_stopień'!$J$9:$J$752,'3_stopień'!$H$9:$H$752,D84,'3_stopień'!$P$9:$P$752,"CKZ Kędzierzyn Koźle")</f>
        <v>0</v>
      </c>
      <c r="AF84" s="237">
        <f>SUMIFS('3_stopień'!$K$9:$K$752,'3_stopień'!$H$9:$H$752,D84,'3_stopień'!$P$9:$P$752,"CKZ Kędzierzyn Koźle")</f>
        <v>0</v>
      </c>
      <c r="AG84" s="16">
        <f>SUMIFS('3_stopień'!$J$9:$J$752,'3_stopień'!$H$9:$H$752,D84,'3_stopień'!$P$9:$P$752,"ZSET Rakowice")</f>
        <v>0</v>
      </c>
      <c r="AH84" s="237">
        <f>SUMIFS('3_stopień'!$K$9:$K$752,'3_stopień'!$H$9:$H$752,D84,'3_stopień'!$P$9:$P$752,"ZSET Rakowice")</f>
        <v>0</v>
      </c>
      <c r="AI84" s="16">
        <f>SUMIFS('3_stopień'!$J$9:$J$752,'3_stopień'!$H$9:$H$752,D84,'3_stopień'!$P$9:$P$752,"CKZ Krotoszyn")</f>
        <v>0</v>
      </c>
      <c r="AJ84" s="237">
        <f>SUMIFS('3_stopień'!$K$9:$K$752,'3_stopień'!$H$9:$H$752,D84,'3_stopień'!$P$9:$P$752,"CKZ Krotoszyn")</f>
        <v>0</v>
      </c>
      <c r="AK84" s="16">
        <f>SUMIFS('3_stopień'!$J$9:$J$752,'3_stopień'!$H$9:$H$752,D84,'3_stopień'!$P$9:$P$752,"CKZ Olkusz")</f>
        <v>0</v>
      </c>
      <c r="AL84" s="237">
        <f>SUMIFS('3_stopień'!$K$9:$K$752,'3_stopień'!$H$9:$H$752,D84,'3_stopień'!$P$9:$P$752,"CKZ Olkusz")</f>
        <v>0</v>
      </c>
      <c r="AM84" s="16">
        <f>SUMIFS('3_stopień'!$J$9:$J$752,'3_stopień'!$H$9:$H$752,D84,'3_stopień'!$P$9:$P$752,"CKZ Wschowa")</f>
        <v>8</v>
      </c>
      <c r="AN84" s="225">
        <f>SUMIFS('3_stopień'!$K$9:$K$752,'3_stopień'!$H$9:$H$752,D84,'3_stopień'!$P$9:$P$752,"CKZ Wschowa")</f>
        <v>0</v>
      </c>
      <c r="AO84" s="16">
        <f>SUMIFS('3_stopień'!$J$9:$J$752,'3_stopień'!$H$9:$H$752,D84,'3_stopień'!$P$9:$P$752,"CKZ Zielona Góra")</f>
        <v>0</v>
      </c>
      <c r="AP84" s="206">
        <f>SUMIFS('3_stopień'!$K$9:$K$752,'3_stopień'!$H$9:$H$752,D84,'3_stopień'!$P$9:$P$752,"CKZ Zielona Góra")</f>
        <v>0</v>
      </c>
      <c r="AQ84" s="16">
        <f>SUMIFS('3_stopień'!$J$9:$J$752,'3_stopień'!$H$9:$H$752,D84,'3_stopień'!$P$9:$P$752,"Rzemieślnicza Wałbrzych")</f>
        <v>0</v>
      </c>
      <c r="AR84" s="237">
        <f>SUMIFS('3_stopień'!$K$9:$K$752,'3_stopień'!$H$9:$H$752,D84,'3_stopień'!$P$9:$P$752,"Rzemieślnicza Wałbrzych")</f>
        <v>0</v>
      </c>
      <c r="AS84" s="16">
        <f>SUMIFS('3_stopień'!$J$9:$J$752,'3_stopień'!$H$9:$H$752,D84,'3_stopień'!$P$9:$P$752,"CKZ Mosina")</f>
        <v>0</v>
      </c>
      <c r="AT84" s="237">
        <f>SUMIFS('3_stopień'!$K$9:$K$752,'3_stopień'!$H$9:$H$752,D84,'3_stopień'!$P$9:$P$752,"CKZ Mosina")</f>
        <v>0</v>
      </c>
      <c r="AU84" s="16">
        <f>SUMIFS('3_stopień'!$J$9:$J$752,'3_stopień'!$H$9:$H$752,D84,'3_stopień'!$P$9:$P$752,"Akademia Rzemiosła")</f>
        <v>0</v>
      </c>
      <c r="AV84" s="237">
        <f>SUMIFS('3_stopień'!$K$9:$K$752,'3_stopień'!$H$9:$H$752,D84,'3_stopień'!$P$9:$P$752,"Akademia Rzemiosła")</f>
        <v>0</v>
      </c>
      <c r="AW84" s="16">
        <f>SUMIFS('3_stopień'!$J$9:$J$752,'3_stopień'!$H$9:$H$752,D84,'3_stopień'!$P$9:$P$752,"CKZ Opole")</f>
        <v>0</v>
      </c>
      <c r="AX84" s="237">
        <f>SUMIFS('3_stopień'!$K$9:$K$752,'3_stopień'!$H$9:$H$752,D84,'3_stopień'!$P$9:$P$752,"CKZ Opole")</f>
        <v>0</v>
      </c>
      <c r="AY84" s="16">
        <f>SUMIFS('3_stopień'!$J$9:$J$752,'3_stopień'!$H$9:$H$752,D84,'3_stopień'!$P$9:$P$752,"CKZ Wrocław")</f>
        <v>0</v>
      </c>
      <c r="AZ84" s="237">
        <f>SUMIFS('3_stopień'!$K$9:$K$752,'3_stopień'!$H$9:$H$752,D84,'3_stopień'!$P$9:$P$752,"CKZ Wrocław")</f>
        <v>0</v>
      </c>
      <c r="BA84" s="16">
        <f>SUMIFS('3_stopień'!$J$9:$J$752,'3_stopień'!$H$9:$H$752,D84,'3_stopień'!$P$9:$P$752,"Brzeg Dolny")</f>
        <v>0</v>
      </c>
      <c r="BB84" s="237">
        <f>SUMIFS('3_stopień'!$K$9:$K$752,'3_stopień'!$H$9:$H$752,D84,'3_stopień'!$P$9:$P$752,"Brzeg Dolny")</f>
        <v>0</v>
      </c>
      <c r="BC84" s="16">
        <f>SUMIFS('3_stopień'!$J$9:$J$752,'3_stopień'!$H$9:$H$752,D84,'3_stopień'!$P$9:$P$752,"CKZ Dębica")</f>
        <v>0</v>
      </c>
      <c r="BD84" s="237">
        <f>SUMIFS('3_stopień'!$K$9:$K$752,'3_stopień'!$H$9:$H$752,D84,'3_stopień'!$P$9:$P$752,"CKZ Dębica")</f>
        <v>0</v>
      </c>
      <c r="BE84" s="16">
        <f>SUMIFS('3_stopień'!$J$9:$J$752,'3_stopień'!$H$9:$H$752,D84,'3_stopień'!$P$9:$P$752,"CKZ Gliwice")</f>
        <v>0</v>
      </c>
      <c r="BF84" s="237">
        <f>SUMIFS('3_stopień'!$K$9:$K$752,'3_stopień'!$H$9:$H$752,D84,'3_stopień'!$P$9:$P$752,"CKZ Gliwice")</f>
        <v>0</v>
      </c>
      <c r="BG84" s="16">
        <f>SUMIFS('3_stopień'!$J$9:$J$752,'3_stopień'!$H$9:$H$752,D84,'3_stopień'!$P$9:$P$752,"CKZ Gniezno")</f>
        <v>0</v>
      </c>
      <c r="BH84" s="237">
        <f>SUMIFS('3_stopień'!$K$9:$K$752,'3_stopień'!$H$9:$H$752,D84,'3_stopień'!$P$9:$P$752,"CKZ Gniezno")</f>
        <v>0</v>
      </c>
      <c r="BI84" s="157">
        <f>SUMIFS('3_stopień'!$J$9:$J$752,'3_stopień'!$H$9:$H$752,D84,'3_stopień'!$P$9:$P$752,"konsultacje szkoła")</f>
        <v>0</v>
      </c>
      <c r="BJ84" s="361">
        <f t="shared" si="4"/>
        <v>8</v>
      </c>
      <c r="BK84" s="216">
        <f t="shared" si="5"/>
        <v>0</v>
      </c>
    </row>
    <row r="85" spans="2:63" hidden="1">
      <c r="B85" s="17" t="s">
        <v>539</v>
      </c>
      <c r="C85" s="18">
        <v>612302</v>
      </c>
      <c r="D85" s="18" t="s">
        <v>1033</v>
      </c>
      <c r="E85" s="17" t="s">
        <v>648</v>
      </c>
      <c r="F85" s="157">
        <f>SUMIF('3_stopień'!H$9:H$752,"ROL.03.",'3_stopień'!J$9:J$752)</f>
        <v>0</v>
      </c>
      <c r="G85" s="16">
        <f>SUMIFS('3_stopień'!$J$9:$J$752,'3_stopień'!$H$9:$H$752,D85,'3_stopień'!$P$9:$P$752,"CKZ Bielawa")</f>
        <v>0</v>
      </c>
      <c r="H85" s="16">
        <f>SUMIFS('3_stopień'!$K$9:$K$752,'3_stopień'!$H$9:$H$752,E85,'3_stopień'!$P$9:$P$752,"CKZ Bielawa")</f>
        <v>0</v>
      </c>
      <c r="I85" s="16">
        <f>SUMIFS('3_stopień'!$J$9:$J$752,'3_stopień'!$H$9:$H$752,D85,'3_stopień'!$P$9:$P$752,"GCKZ Głogów")</f>
        <v>0</v>
      </c>
      <c r="J85" s="237">
        <f>SUMIFS('3_stopień'!$K$9:$K$752,'3_stopień'!$H$9:$H$752,D85,'3_stopień'!$P$9:$P$752,"GCKZ Głogów")</f>
        <v>0</v>
      </c>
      <c r="K85" s="16">
        <f>SUMIFS('3_stopień'!$J$9:$J$752,'3_stopień'!$H$9:$H$752,D85,'3_stopień'!$P$9:$P$752,"TOYOTA")</f>
        <v>0</v>
      </c>
      <c r="L85" s="237">
        <f>SUMIFS('3_stopień'!$K$9:$K$752,'3_stopień'!$H$9:$H$752,D85,'3_stopień'!$P$9:$P$752,"TOYOTA")</f>
        <v>0</v>
      </c>
      <c r="M85" s="16">
        <f>SUMIFS('3_stopień'!$J$9:$J$752,'3_stopień'!$H$9:$H$752,D85,'3_stopień'!$P$9:$P$752,"JCKZ Jelenia Góra")</f>
        <v>0</v>
      </c>
      <c r="N85" s="237">
        <f>SUMIFS('3_stopień'!$K$9:$K$752,'3_stopień'!$H$9:$H$752,D85,'3_stopień'!$P$9:$P$752,"JCKZ Jelenia Góra")</f>
        <v>0</v>
      </c>
      <c r="O85" s="16">
        <f>SUMIFS('3_stopień'!$J$9:$J$752,'3_stopień'!$H$9:$H$752,D85,'3_stopień'!$P$9:$P$752,"CKZ Kłodzko")</f>
        <v>0</v>
      </c>
      <c r="P85" s="237">
        <f>SUMIFS('3_stopień'!$K$9:$K$752,'3_stopień'!$H$9:$H$752,D85,'3_stopień'!$P$9:$P$752,"CKZ Kłodzko")</f>
        <v>0</v>
      </c>
      <c r="Q85" s="16">
        <f>SUMIFS('3_stopień'!$J$9:$J$752,'3_stopień'!$H$9:$H$752,D85,'3_stopień'!$P$9:$P$752,"CKZ Legnica")</f>
        <v>0</v>
      </c>
      <c r="R85" s="237">
        <f>SUMIFS('3_stopień'!$K$9:$K$752,'3_stopień'!$H$9:$H$752,D85,'3_stopień'!$P$9:$P$752,"CKZ Legnica")</f>
        <v>0</v>
      </c>
      <c r="S85" s="16">
        <f>SUMIFS('3_stopień'!$J$9:$J$752,'3_stopień'!$H$9:$H$752,D85,'3_stopień'!$P$9:$P$752,"CKZ Oleśnica")</f>
        <v>0</v>
      </c>
      <c r="T85" s="237">
        <f>SUMIFS('3_stopień'!$K$9:$K$752,'3_stopień'!$H$9:$H$752,D85,'3_stopień'!$P$9:$P$752,"CKZ Oleśnica")</f>
        <v>0</v>
      </c>
      <c r="U85" s="16">
        <f>SUMIFS('3_stopień'!$J$9:$J$752,'3_stopień'!$H$9:$H$752,D85,'3_stopień'!$P$9:$P$752,"CKZ Świdnica")</f>
        <v>0</v>
      </c>
      <c r="V85" s="237">
        <f>SUMIFS('3_stopień'!$K$9:$K$752,'3_stopień'!$H$9:$H$752,D85,'3_stopień'!$P$9:$P$752,"CKZ Świdnica")</f>
        <v>0</v>
      </c>
      <c r="W85" s="16">
        <f>SUMIFS('3_stopień'!$J$9:$J$752,'3_stopień'!$H$9:$H$752,D85,'3_stopień'!$P$9:$P$752,"CKZ Wołów")</f>
        <v>0</v>
      </c>
      <c r="X85" s="237">
        <f>SUMIFS('3_stopień'!$K$9:$K$752,'3_stopień'!$H$9:$H$752,D85,'3_stopień'!$P$9:$P$752,"CKZ Wołów")</f>
        <v>0</v>
      </c>
      <c r="Y85" s="16">
        <f>SUMIFS('3_stopień'!$J$9:$J$752,'3_stopień'!$H$9:$H$752,D85,'3_stopień'!$P$9:$P$752,"CKZ Ziębice")</f>
        <v>0</v>
      </c>
      <c r="Z85" s="237">
        <f>SUMIFS('3_stopień'!$K$9:$K$752,'3_stopień'!$H$9:$H$752,D85,'3_stopień'!$P$9:$P$752,"CKZ Ziębice")</f>
        <v>0</v>
      </c>
      <c r="AA85" s="16">
        <f>SUMIFS('3_stopień'!$J$9:$J$752,'3_stopień'!$H$9:$H$752,D85,'3_stopień'!$P$9:$P$752,"CKZ Dobrodzień")</f>
        <v>0</v>
      </c>
      <c r="AB85" s="237">
        <f>SUMIFS('3_stopień'!$K$9:$K$752,'3_stopień'!$H$9:$H$752,D85,'3_stopień'!$P$9:$P$752,"CKZ Dobrodzień")</f>
        <v>0</v>
      </c>
      <c r="AC85" s="16">
        <f>SUMIFS('3_stopień'!$J$9:$J$752,'3_stopień'!$H$9:$H$752,D85,'3_stopień'!$P$9:$P$752,"CKZ Głubczyce")</f>
        <v>0</v>
      </c>
      <c r="AD85" s="237">
        <f>SUMIFS('3_stopień'!$K$9:$K$752,'3_stopień'!$H$9:$H$752,D85,'3_stopień'!$P$9:$P$752,"CKZ Głubczyce")</f>
        <v>0</v>
      </c>
      <c r="AE85" s="16">
        <f>SUMIFS('3_stopień'!$J$9:$J$752,'3_stopień'!$H$9:$H$752,D85,'3_stopień'!$P$9:$P$752,"CKZ Kędzierzyn Koźle")</f>
        <v>0</v>
      </c>
      <c r="AF85" s="237">
        <f>SUMIFS('3_stopień'!$K$9:$K$752,'3_stopień'!$H$9:$H$752,D85,'3_stopień'!$P$9:$P$752,"CKZ Kędzierzyn Koźle")</f>
        <v>0</v>
      </c>
      <c r="AG85" s="16">
        <f>SUMIFS('3_stopień'!$J$9:$J$752,'3_stopień'!$H$9:$H$752,D85,'3_stopień'!$P$9:$P$752,"ZSET Rakowice")</f>
        <v>0</v>
      </c>
      <c r="AH85" s="237">
        <f>SUMIFS('3_stopień'!$K$9:$K$752,'3_stopień'!$H$9:$H$752,D85,'3_stopień'!$P$9:$P$752,"ZSET Rakowice")</f>
        <v>0</v>
      </c>
      <c r="AI85" s="16">
        <f>SUMIFS('3_stopień'!$J$9:$J$752,'3_stopień'!$H$9:$H$752,D85,'3_stopień'!$P$9:$P$752,"CKZ Krotoszyn")</f>
        <v>0</v>
      </c>
      <c r="AJ85" s="237">
        <f>SUMIFS('3_stopień'!$K$9:$K$752,'3_stopień'!$H$9:$H$752,D85,'3_stopień'!$P$9:$P$752,"CKZ Krotoszyn")</f>
        <v>0</v>
      </c>
      <c r="AK85" s="16">
        <f>SUMIFS('3_stopień'!$J$9:$J$752,'3_stopień'!$H$9:$H$752,D85,'3_stopień'!$P$9:$P$752,"CKZ Olkusz")</f>
        <v>0</v>
      </c>
      <c r="AL85" s="237">
        <f>SUMIFS('3_stopień'!$K$9:$K$752,'3_stopień'!$H$9:$H$752,D85,'3_stopień'!$P$9:$P$752,"CKZ Olkusz")</f>
        <v>0</v>
      </c>
      <c r="AM85" s="16">
        <f>SUMIFS('3_stopień'!$J$9:$J$752,'3_stopień'!$H$9:$H$752,D85,'3_stopień'!$P$9:$P$752,"CKZ Wschowa")</f>
        <v>0</v>
      </c>
      <c r="AN85" s="225">
        <f>SUMIFS('3_stopień'!$K$9:$K$752,'3_stopień'!$H$9:$H$752,D85,'3_stopień'!$P$9:$P$752,"CKZ Wschowa")</f>
        <v>0</v>
      </c>
      <c r="AO85" s="16">
        <f>SUMIFS('3_stopień'!$J$9:$J$752,'3_stopień'!$H$9:$H$752,D85,'3_stopień'!$P$9:$P$752,"CKZ Zielona Góra")</f>
        <v>0</v>
      </c>
      <c r="AP85" s="206">
        <f>SUMIFS('3_stopień'!$K$9:$K$752,'3_stopień'!$H$9:$H$752,D85,'3_stopień'!$P$9:$P$752,"CKZ Zielona Góra")</f>
        <v>0</v>
      </c>
      <c r="AQ85" s="16">
        <f>SUMIFS('3_stopień'!$J$9:$J$752,'3_stopień'!$H$9:$H$752,D85,'3_stopień'!$P$9:$P$752,"Rzemieślnicza Wałbrzych")</f>
        <v>0</v>
      </c>
      <c r="AR85" s="237">
        <f>SUMIFS('3_stopień'!$K$9:$K$752,'3_stopień'!$H$9:$H$752,D85,'3_stopień'!$P$9:$P$752,"Rzemieślnicza Wałbrzych")</f>
        <v>0</v>
      </c>
      <c r="AS85" s="16">
        <f>SUMIFS('3_stopień'!$J$9:$J$752,'3_stopień'!$H$9:$H$752,D85,'3_stopień'!$P$9:$P$752,"CKZ Mosina")</f>
        <v>0</v>
      </c>
      <c r="AT85" s="237">
        <f>SUMIFS('3_stopień'!$K$9:$K$752,'3_stopień'!$H$9:$H$752,D85,'3_stopień'!$P$9:$P$752,"CKZ Mosina")</f>
        <v>0</v>
      </c>
      <c r="AU85" s="16">
        <f>SUMIFS('3_stopień'!$J$9:$J$752,'3_stopień'!$H$9:$H$752,D85,'3_stopień'!$P$9:$P$752,"Collegium Witelona")</f>
        <v>0</v>
      </c>
      <c r="AV85" s="237">
        <f>SUMIFS('3_stopień'!$K$9:$K$752,'3_stopień'!$H$9:$H$752,D85,'3_stopień'!$P$9:$P$752,"Collegium Witelona")</f>
        <v>0</v>
      </c>
      <c r="AW85" s="16">
        <f>SUMIFS('3_stopień'!$J$9:$J$752,'3_stopień'!$H$9:$H$752,D85,'3_stopień'!$P$9:$P$752,"CKZ Opole")</f>
        <v>0</v>
      </c>
      <c r="AX85" s="237">
        <f>SUMIFS('3_stopień'!$K$9:$K$752,'3_stopień'!$H$9:$H$752,D85,'3_stopień'!$P$9:$P$752,"CKZ Opole")</f>
        <v>0</v>
      </c>
      <c r="AY85" s="16">
        <f>SUMIFS('3_stopień'!$J$9:$J$752,'3_stopień'!$H$9:$H$752,D85,'3_stopień'!$P$9:$P$752,"CKZ Wrocław")</f>
        <v>0</v>
      </c>
      <c r="AZ85" s="237">
        <f>SUMIFS('3_stopień'!$K$9:$K$752,'3_stopień'!$H$9:$H$752,D85,'3_stopień'!$P$9:$P$752,"CKZ Wrocław")</f>
        <v>0</v>
      </c>
      <c r="BA85" s="16">
        <f>SUMIFS('3_stopień'!$J$9:$J$752,'3_stopień'!$H$9:$H$752,D85,'3_stopień'!$P$9:$P$752,"Brzeg Dolny")</f>
        <v>0</v>
      </c>
      <c r="BB85" s="237">
        <f>SUMIFS('3_stopień'!$K$9:$K$752,'3_stopień'!$H$9:$H$752,D85,'3_stopień'!$P$9:$P$752,"Brzeg Dolny")</f>
        <v>0</v>
      </c>
      <c r="BC85" s="16">
        <f>SUMIFS('3_stopień'!$J$9:$J$752,'3_stopień'!$H$9:$H$752,D85,'3_stopień'!$P$9:$P$752,"CKZ Dębica")</f>
        <v>0</v>
      </c>
      <c r="BD85" s="237">
        <f>SUMIFS('3_stopień'!$K$9:$K$752,'3_stopień'!$H$9:$H$752,D85,'3_stopień'!$P$9:$P$752,"CKZ Dębica")</f>
        <v>0</v>
      </c>
      <c r="BE85" s="16">
        <f>SUMIFS('3_stopień'!$J$9:$J$752,'3_stopień'!$H$9:$H$752,D85,'3_stopień'!$P$9:$P$752,"CKZ Gliwice")</f>
        <v>0</v>
      </c>
      <c r="BF85" s="237">
        <f>SUMIFS('3_stopień'!$K$9:$K$752,'3_stopień'!$H$9:$H$752,D85,'3_stopień'!$P$9:$P$752,"CKZ Gliwice")</f>
        <v>0</v>
      </c>
      <c r="BG85" s="16">
        <f>SUMIFS('3_stopień'!$J$9:$J$752,'3_stopień'!$H$9:$H$752,D85,'3_stopień'!$P$9:$P$752,"CKZ Gniezno")</f>
        <v>0</v>
      </c>
      <c r="BH85" s="237">
        <f>SUMIFS('3_stopień'!$K$9:$K$752,'3_stopień'!$H$9:$H$752,D85,'3_stopień'!$P$9:$P$752,"CKZ Gniezno")</f>
        <v>0</v>
      </c>
      <c r="BI85" s="157">
        <f>SUMIFS('3_stopień'!$J$9:$J$752,'3_stopień'!$H$9:$H$752,D85,'3_stopień'!$P$9:$P$752,"konsultacje szkoła")</f>
        <v>0</v>
      </c>
      <c r="BJ85" s="361">
        <f t="shared" si="4"/>
        <v>0</v>
      </c>
      <c r="BK85" s="216">
        <f t="shared" si="5"/>
        <v>0</v>
      </c>
    </row>
    <row r="86" spans="2:63" hidden="1">
      <c r="B86" s="17" t="s">
        <v>196</v>
      </c>
      <c r="C86" s="18">
        <v>613003</v>
      </c>
      <c r="D86" s="18" t="s">
        <v>456</v>
      </c>
      <c r="E86" s="17" t="s">
        <v>647</v>
      </c>
      <c r="F86" s="157">
        <f>SUMIF('3_stopień'!H$9:H$752,"ROL.04.",'3_stopień'!J$9:J$752)</f>
        <v>8</v>
      </c>
      <c r="G86" s="16">
        <f>SUMIFS('3_stopień'!$J$9:$J$752,'3_stopień'!$H$9:$H$752,D86,'3_stopień'!$P$9:$P$752,"CKZ Bielawa")</f>
        <v>0</v>
      </c>
      <c r="H86" s="16">
        <f>SUMIFS('3_stopień'!$K$9:$K$752,'3_stopień'!$H$9:$H$752,D86,'3_stopień'!$P$9:$P$752,"CKZ Bielawa")</f>
        <v>0</v>
      </c>
      <c r="I86" s="16">
        <f>SUMIFS('3_stopień'!$J$9:$J$752,'3_stopień'!$H$9:$H$752,D86,'3_stopień'!$P$9:$P$752,"GCKZ Głogów")</f>
        <v>0</v>
      </c>
      <c r="J86" s="237">
        <f>SUMIFS('3_stopień'!$K$9:$K$752,'3_stopień'!$H$9:$H$752,D86,'3_stopień'!$P$9:$P$752,"GCKZ Głogów")</f>
        <v>0</v>
      </c>
      <c r="K86" s="16">
        <f>SUMIFS('3_stopień'!$J$9:$J$752,'3_stopień'!$H$9:$H$752,D86,'3_stopień'!$P$9:$P$752,"TOYOTA")</f>
        <v>0</v>
      </c>
      <c r="L86" s="237">
        <f>SUMIFS('3_stopień'!$K$9:$K$752,'3_stopień'!$H$9:$H$752,D86,'3_stopień'!$P$9:$P$752,"TOYOTA")</f>
        <v>0</v>
      </c>
      <c r="M86" s="16">
        <f>SUMIFS('3_stopień'!$J$9:$J$752,'3_stopień'!$H$9:$H$752,D86,'3_stopień'!$P$9:$P$752,"JCKZ Jelenia Góra")</f>
        <v>0</v>
      </c>
      <c r="N86" s="237">
        <f>SUMIFS('3_stopień'!$K$9:$K$752,'3_stopień'!$H$9:$H$752,D86,'3_stopień'!$P$9:$P$752,"JCKZ Jelenia Góra")</f>
        <v>0</v>
      </c>
      <c r="O86" s="16">
        <f>SUMIFS('3_stopień'!$J$9:$J$752,'3_stopień'!$H$9:$H$752,D86,'3_stopień'!$P$9:$P$752,"CKZ Kłodzko")</f>
        <v>0</v>
      </c>
      <c r="P86" s="237">
        <f>SUMIFS('3_stopień'!$K$9:$K$752,'3_stopień'!$H$9:$H$752,D86,'3_stopień'!$P$9:$P$752,"CKZ Kłodzko")</f>
        <v>0</v>
      </c>
      <c r="Q86" s="16">
        <f>SUMIFS('3_stopień'!$J$9:$J$752,'3_stopień'!$H$9:$H$752,D86,'3_stopień'!$P$9:$P$752,"CKZ Legnica")</f>
        <v>0</v>
      </c>
      <c r="R86" s="237">
        <f>SUMIFS('3_stopień'!$K$9:$K$752,'3_stopień'!$H$9:$H$752,D86,'3_stopień'!$P$9:$P$752,"CKZ Legnica")</f>
        <v>0</v>
      </c>
      <c r="S86" s="16">
        <f>SUMIFS('3_stopień'!$J$9:$J$752,'3_stopień'!$H$9:$H$752,D86,'3_stopień'!$P$9:$P$752,"CKZ Oleśnica")</f>
        <v>0</v>
      </c>
      <c r="T86" s="237">
        <f>SUMIFS('3_stopień'!$K$9:$K$752,'3_stopień'!$H$9:$H$752,D86,'3_stopień'!$P$9:$P$752,"CKZ Oleśnica")</f>
        <v>0</v>
      </c>
      <c r="U86" s="16">
        <f>SUMIFS('3_stopień'!$J$9:$J$752,'3_stopień'!$H$9:$H$752,D86,'3_stopień'!$P$9:$P$752,"CKZ Świdnica")</f>
        <v>0</v>
      </c>
      <c r="V86" s="237">
        <f>SUMIFS('3_stopień'!$K$9:$K$752,'3_stopień'!$H$9:$H$752,D86,'3_stopień'!$P$9:$P$752,"CKZ Świdnica")</f>
        <v>0</v>
      </c>
      <c r="W86" s="16">
        <f>SUMIFS('3_stopień'!$J$9:$J$752,'3_stopień'!$H$9:$H$752,D86,'3_stopień'!$P$9:$P$752,"CKZ Wołów")</f>
        <v>0</v>
      </c>
      <c r="X86" s="237">
        <f>SUMIFS('3_stopień'!$K$9:$K$752,'3_stopień'!$H$9:$H$752,D86,'3_stopień'!$P$9:$P$752,"CKZ Wołów")</f>
        <v>0</v>
      </c>
      <c r="Y86" s="16">
        <f>SUMIFS('3_stopień'!$J$9:$J$752,'3_stopień'!$H$9:$H$752,D86,'3_stopień'!$P$9:$P$752,"CKZ Ziębice")</f>
        <v>0</v>
      </c>
      <c r="Z86" s="237">
        <f>SUMIFS('3_stopień'!$K$9:$K$752,'3_stopień'!$H$9:$H$752,D86,'3_stopień'!$P$9:$P$752,"CKZ Ziębice")</f>
        <v>0</v>
      </c>
      <c r="AA86" s="16">
        <f>SUMIFS('3_stopień'!$J$9:$J$752,'3_stopień'!$H$9:$H$752,D86,'3_stopień'!$P$9:$P$752,"CKZ Dobrodzień")</f>
        <v>0</v>
      </c>
      <c r="AB86" s="237">
        <f>SUMIFS('3_stopień'!$K$9:$K$752,'3_stopień'!$H$9:$H$752,D86,'3_stopień'!$P$9:$P$752,"CKZ Dobrodzień")</f>
        <v>0</v>
      </c>
      <c r="AC86" s="16">
        <f>SUMIFS('3_stopień'!$J$9:$J$752,'3_stopień'!$H$9:$H$752,D86,'3_stopień'!$P$9:$P$752,"CKZ Głubczyce")</f>
        <v>0</v>
      </c>
      <c r="AD86" s="237">
        <f>SUMIFS('3_stopień'!$K$9:$K$752,'3_stopień'!$H$9:$H$752,D86,'3_stopień'!$P$9:$P$752,"CKZ Głubczyce")</f>
        <v>0</v>
      </c>
      <c r="AE86" s="16">
        <f>SUMIFS('3_stopień'!$J$9:$J$752,'3_stopień'!$H$9:$H$752,D86,'3_stopień'!$P$9:$P$752,"CKZ Kędzierzyn Koźle")</f>
        <v>0</v>
      </c>
      <c r="AF86" s="237">
        <f>SUMIFS('3_stopień'!$K$9:$K$752,'3_stopień'!$H$9:$H$752,D86,'3_stopień'!$P$9:$P$752,"CKZ Kędzierzyn Koźle")</f>
        <v>0</v>
      </c>
      <c r="AG86" s="16">
        <f>SUMIFS('3_stopień'!$J$9:$J$752,'3_stopień'!$H$9:$H$752,D86,'3_stopień'!$P$9:$P$752,"ZSET Rakowice")</f>
        <v>0</v>
      </c>
      <c r="AH86" s="237">
        <f>SUMIFS('3_stopień'!$K$9:$K$752,'3_stopień'!$H$9:$H$752,D86,'3_stopień'!$P$9:$P$752,"ZSET Rakowice")</f>
        <v>0</v>
      </c>
      <c r="AI86" s="16">
        <f>SUMIFS('3_stopień'!$J$9:$J$752,'3_stopień'!$H$9:$H$752,D86,'3_stopień'!$P$9:$P$752,"CKZ Krotoszyn")</f>
        <v>2</v>
      </c>
      <c r="AJ86" s="237">
        <f>SUMIFS('3_stopień'!$K$9:$K$752,'3_stopień'!$H$9:$H$752,D86,'3_stopień'!$P$9:$P$752,"CKZ Krotoszyn")</f>
        <v>0</v>
      </c>
      <c r="AK86" s="16">
        <f>SUMIFS('3_stopień'!$J$9:$J$752,'3_stopień'!$H$9:$H$752,D86,'3_stopień'!$P$9:$P$752,"CKZ Olkusz")</f>
        <v>0</v>
      </c>
      <c r="AL86" s="237">
        <f>SUMIFS('3_stopień'!$K$9:$K$752,'3_stopień'!$H$9:$H$752,D86,'3_stopień'!$P$9:$P$752,"CKZ Olkusz")</f>
        <v>0</v>
      </c>
      <c r="AM86" s="16">
        <f>SUMIFS('3_stopień'!$J$9:$J$752,'3_stopień'!$H$9:$H$752,D86,'3_stopień'!$P$9:$P$752,"CKZ Wschowa")</f>
        <v>6</v>
      </c>
      <c r="AN86" s="225">
        <f>SUMIFS('3_stopień'!$K$9:$K$752,'3_stopień'!$H$9:$H$752,D86,'3_stopień'!$P$9:$P$752,"CKZ Wschowa")</f>
        <v>0</v>
      </c>
      <c r="AO86" s="16">
        <f>SUMIFS('3_stopień'!$J$9:$J$752,'3_stopień'!$H$9:$H$752,D86,'3_stopień'!$P$9:$P$752,"CKZ Zielona Góra")</f>
        <v>0</v>
      </c>
      <c r="AP86" s="206">
        <f>SUMIFS('3_stopień'!$K$9:$K$752,'3_stopień'!$H$9:$H$752,D86,'3_stopień'!$P$9:$P$752,"CKZ Zielona Góra")</f>
        <v>0</v>
      </c>
      <c r="AQ86" s="16">
        <f>SUMIFS('3_stopień'!$J$9:$J$752,'3_stopień'!$H$9:$H$752,D86,'3_stopień'!$P$9:$P$752,"Rzemieślnicza Wałbrzych")</f>
        <v>0</v>
      </c>
      <c r="AR86" s="237">
        <f>SUMIFS('3_stopień'!$K$9:$K$752,'3_stopień'!$H$9:$H$752,D86,'3_stopień'!$P$9:$P$752,"Rzemieślnicza Wałbrzych")</f>
        <v>0</v>
      </c>
      <c r="AS86" s="16">
        <f>SUMIFS('3_stopień'!$J$9:$J$752,'3_stopień'!$H$9:$H$752,D86,'3_stopień'!$P$9:$P$752,"CKZ Mosina")</f>
        <v>0</v>
      </c>
      <c r="AT86" s="237">
        <f>SUMIFS('3_stopień'!$K$9:$K$752,'3_stopień'!$H$9:$H$752,D86,'3_stopień'!$P$9:$P$752,"CKZ Mosina")</f>
        <v>0</v>
      </c>
      <c r="AU86" s="16">
        <f>SUMIFS('3_stopień'!$J$9:$J$752,'3_stopień'!$H$9:$H$752,D86,'3_stopień'!$P$9:$P$752,"Akademia Rzemiosła")</f>
        <v>0</v>
      </c>
      <c r="AV86" s="237">
        <f>SUMIFS('3_stopień'!$K$9:$K$752,'3_stopień'!$H$9:$H$752,D86,'3_stopień'!$P$9:$P$752,"Akademia Rzemiosła")</f>
        <v>0</v>
      </c>
      <c r="AW86" s="16">
        <f>SUMIFS('3_stopień'!$J$9:$J$752,'3_stopień'!$H$9:$H$752,D86,'3_stopień'!$P$9:$P$752,"CKZ Opole")</f>
        <v>0</v>
      </c>
      <c r="AX86" s="237">
        <f>SUMIFS('3_stopień'!$K$9:$K$752,'3_stopień'!$H$9:$H$752,D86,'3_stopień'!$P$9:$P$752,"CKZ Opole")</f>
        <v>0</v>
      </c>
      <c r="AY86" s="16">
        <f>SUMIFS('3_stopień'!$J$9:$J$752,'3_stopień'!$H$9:$H$752,D86,'3_stopień'!$P$9:$P$752,"CKZ Wrocław")</f>
        <v>0</v>
      </c>
      <c r="AZ86" s="237">
        <f>SUMIFS('3_stopień'!$K$9:$K$752,'3_stopień'!$H$9:$H$752,D86,'3_stopień'!$P$9:$P$752,"CKZ Wrocław")</f>
        <v>0</v>
      </c>
      <c r="BA86" s="16">
        <f>SUMIFS('3_stopień'!$J$9:$J$752,'3_stopień'!$H$9:$H$752,D86,'3_stopień'!$P$9:$P$752,"Brzeg Dolny")</f>
        <v>0</v>
      </c>
      <c r="BB86" s="237">
        <f>SUMIFS('3_stopień'!$K$9:$K$752,'3_stopień'!$H$9:$H$752,D86,'3_stopień'!$P$9:$P$752,"Brzeg Dolny")</f>
        <v>0</v>
      </c>
      <c r="BC86" s="16">
        <f>SUMIFS('3_stopień'!$J$9:$J$752,'3_stopień'!$H$9:$H$752,D86,'3_stopień'!$P$9:$P$752,"CKZ Dębica")</f>
        <v>0</v>
      </c>
      <c r="BD86" s="237">
        <f>SUMIFS('3_stopień'!$K$9:$K$752,'3_stopień'!$H$9:$H$752,D86,'3_stopień'!$P$9:$P$752,"CKZ Dębica")</f>
        <v>0</v>
      </c>
      <c r="BE86" s="16">
        <f>SUMIFS('3_stopień'!$J$9:$J$752,'3_stopień'!$H$9:$H$752,D86,'3_stopień'!$P$9:$P$752,"CKZ Gliwice")</f>
        <v>0</v>
      </c>
      <c r="BF86" s="237">
        <f>SUMIFS('3_stopień'!$K$9:$K$752,'3_stopień'!$H$9:$H$752,D86,'3_stopień'!$P$9:$P$752,"CKZ Gliwice")</f>
        <v>0</v>
      </c>
      <c r="BG86" s="16">
        <f>SUMIFS('3_stopień'!$J$9:$J$752,'3_stopień'!$H$9:$H$752,D86,'3_stopień'!$P$9:$P$752,"CKZ Gniezno")</f>
        <v>0</v>
      </c>
      <c r="BH86" s="237">
        <f>SUMIFS('3_stopień'!$K$9:$K$752,'3_stopień'!$H$9:$H$752,D86,'3_stopień'!$P$9:$P$752,"CKZ Gniezno")</f>
        <v>0</v>
      </c>
      <c r="BI86" s="157">
        <f>SUMIFS('3_stopień'!$J$9:$J$752,'3_stopień'!$H$9:$H$752,D86,'3_stopień'!$P$9:$P$752,"konsultacje szkoła")</f>
        <v>0</v>
      </c>
      <c r="BJ86" s="361">
        <f t="shared" si="4"/>
        <v>8</v>
      </c>
      <c r="BK86" s="216">
        <f t="shared" si="5"/>
        <v>0</v>
      </c>
    </row>
    <row r="87" spans="2:63" hidden="1">
      <c r="B87" s="17" t="s">
        <v>540</v>
      </c>
      <c r="C87" s="18">
        <v>622201</v>
      </c>
      <c r="D87" s="18" t="s">
        <v>868</v>
      </c>
      <c r="E87" s="17" t="s">
        <v>646</v>
      </c>
      <c r="F87" s="157">
        <f>SUMIF('3_stopień'!H$9:H$752,"RYB.01.",'3_stopień'!J$9:J$752)</f>
        <v>0</v>
      </c>
      <c r="G87" s="16">
        <f>SUMIFS('3_stopień'!$J$9:$J$752,'3_stopień'!$H$9:$H$752,D87,'3_stopień'!$P$9:$P$752,"CKZ Bielawa")</f>
        <v>0</v>
      </c>
      <c r="H87" s="16">
        <f>SUMIFS('3_stopień'!$K$9:$K$752,'3_stopień'!$H$9:$H$752,E87,'3_stopień'!$P$9:$P$752,"CKZ Bielawa")</f>
        <v>0</v>
      </c>
      <c r="I87" s="16">
        <f>SUMIFS('3_stopień'!$J$9:$J$752,'3_stopień'!$H$9:$H$752,D87,'3_stopień'!$P$9:$P$752,"GCKZ Głogów")</f>
        <v>0</v>
      </c>
      <c r="J87" s="237">
        <f>SUMIFS('3_stopień'!$K$9:$K$752,'3_stopień'!$H$9:$H$752,D87,'3_stopień'!$P$9:$P$752,"GCKZ Głogów")</f>
        <v>0</v>
      </c>
      <c r="K87" s="16">
        <f>SUMIFS('3_stopień'!$J$9:$J$752,'3_stopień'!$H$9:$H$752,D87,'3_stopień'!$P$9:$P$752,"TOYOTA")</f>
        <v>0</v>
      </c>
      <c r="L87" s="237">
        <f>SUMIFS('3_stopień'!$K$9:$K$752,'3_stopień'!$H$9:$H$752,D87,'3_stopień'!$P$9:$P$752,"TOYOTA")</f>
        <v>0</v>
      </c>
      <c r="M87" s="16">
        <f>SUMIFS('3_stopień'!$J$9:$J$752,'3_stopień'!$H$9:$H$752,D87,'3_stopień'!$P$9:$P$752,"JCKZ Jelenia Góra")</f>
        <v>0</v>
      </c>
      <c r="N87" s="237">
        <f>SUMIFS('3_stopień'!$K$9:$K$752,'3_stopień'!$H$9:$H$752,D87,'3_stopień'!$P$9:$P$752,"JCKZ Jelenia Góra")</f>
        <v>0</v>
      </c>
      <c r="O87" s="16">
        <f>SUMIFS('3_stopień'!$J$9:$J$752,'3_stopień'!$H$9:$H$752,D87,'3_stopień'!$P$9:$P$752,"CKZ Kłodzko")</f>
        <v>0</v>
      </c>
      <c r="P87" s="237">
        <f>SUMIFS('3_stopień'!$K$9:$K$752,'3_stopień'!$H$9:$H$752,D87,'3_stopień'!$P$9:$P$752,"CKZ Kłodzko")</f>
        <v>0</v>
      </c>
      <c r="Q87" s="16">
        <f>SUMIFS('3_stopień'!$J$9:$J$752,'3_stopień'!$H$9:$H$752,D87,'3_stopień'!$P$9:$P$752,"CKZ Legnica")</f>
        <v>0</v>
      </c>
      <c r="R87" s="237">
        <f>SUMIFS('3_stopień'!$K$9:$K$752,'3_stopień'!$H$9:$H$752,D87,'3_stopień'!$P$9:$P$752,"CKZ Legnica")</f>
        <v>0</v>
      </c>
      <c r="S87" s="16">
        <f>SUMIFS('3_stopień'!$J$9:$J$752,'3_stopień'!$H$9:$H$752,D87,'3_stopień'!$P$9:$P$752,"CKZ Oleśnica")</f>
        <v>0</v>
      </c>
      <c r="T87" s="237">
        <f>SUMIFS('3_stopień'!$K$9:$K$752,'3_stopień'!$H$9:$H$752,D87,'3_stopień'!$P$9:$P$752,"CKZ Oleśnica")</f>
        <v>0</v>
      </c>
      <c r="U87" s="16">
        <f>SUMIFS('3_stopień'!$J$9:$J$752,'3_stopień'!$H$9:$H$752,D87,'3_stopień'!$P$9:$P$752,"CKZ Świdnica")</f>
        <v>0</v>
      </c>
      <c r="V87" s="237">
        <f>SUMIFS('3_stopień'!$K$9:$K$752,'3_stopień'!$H$9:$H$752,D87,'3_stopień'!$P$9:$P$752,"CKZ Świdnica")</f>
        <v>0</v>
      </c>
      <c r="W87" s="16">
        <f>SUMIFS('3_stopień'!$J$9:$J$752,'3_stopień'!$H$9:$H$752,D87,'3_stopień'!$P$9:$P$752,"CKZ Wołów")</f>
        <v>0</v>
      </c>
      <c r="X87" s="237">
        <f>SUMIFS('3_stopień'!$K$9:$K$752,'3_stopień'!$H$9:$H$752,D87,'3_stopień'!$P$9:$P$752,"CKZ Wołów")</f>
        <v>0</v>
      </c>
      <c r="Y87" s="16">
        <f>SUMIFS('3_stopień'!$J$9:$J$752,'3_stopień'!$H$9:$H$752,D87,'3_stopień'!$P$9:$P$752,"CKZ Ziębice")</f>
        <v>0</v>
      </c>
      <c r="Z87" s="237">
        <f>SUMIFS('3_stopień'!$K$9:$K$752,'3_stopień'!$H$9:$H$752,D87,'3_stopień'!$P$9:$P$752,"CKZ Ziębice")</f>
        <v>0</v>
      </c>
      <c r="AA87" s="16">
        <f>SUMIFS('3_stopień'!$J$9:$J$752,'3_stopień'!$H$9:$H$752,D87,'3_stopień'!$P$9:$P$752,"CKZ Dobrodzień")</f>
        <v>0</v>
      </c>
      <c r="AB87" s="237">
        <f>SUMIFS('3_stopień'!$K$9:$K$752,'3_stopień'!$H$9:$H$752,D87,'3_stopień'!$P$9:$P$752,"CKZ Dobrodzień")</f>
        <v>0</v>
      </c>
      <c r="AC87" s="16">
        <f>SUMIFS('3_stopień'!$J$9:$J$752,'3_stopień'!$H$9:$H$752,D87,'3_stopień'!$P$9:$P$752,"CKZ Głubczyce")</f>
        <v>0</v>
      </c>
      <c r="AD87" s="237">
        <f>SUMIFS('3_stopień'!$K$9:$K$752,'3_stopień'!$H$9:$H$752,D87,'3_stopień'!$P$9:$P$752,"CKZ Głubczyce")</f>
        <v>0</v>
      </c>
      <c r="AE87" s="16">
        <f>SUMIFS('3_stopień'!$J$9:$J$752,'3_stopień'!$H$9:$H$752,D87,'3_stopień'!$P$9:$P$752,"CKZ Kędzierzyn Koźle")</f>
        <v>0</v>
      </c>
      <c r="AF87" s="237">
        <f>SUMIFS('3_stopień'!$K$9:$K$752,'3_stopień'!$H$9:$H$752,D87,'3_stopień'!$P$9:$P$752,"CKZ Kędzierzyn Koźle")</f>
        <v>0</v>
      </c>
      <c r="AG87" s="16">
        <f>SUMIFS('3_stopień'!$J$9:$J$752,'3_stopień'!$H$9:$H$752,D87,'3_stopień'!$P$9:$P$752,"ZSET Rakowice")</f>
        <v>0</v>
      </c>
      <c r="AH87" s="237">
        <f>SUMIFS('3_stopień'!$K$9:$K$752,'3_stopień'!$H$9:$H$752,D87,'3_stopień'!$P$9:$P$752,"ZSET Rakowice")</f>
        <v>0</v>
      </c>
      <c r="AI87" s="16">
        <f>SUMIFS('3_stopień'!$J$9:$J$752,'3_stopień'!$H$9:$H$752,D87,'3_stopień'!$P$9:$P$752,"CKZ Krotoszyn")</f>
        <v>0</v>
      </c>
      <c r="AJ87" s="237">
        <f>SUMIFS('3_stopień'!$K$9:$K$752,'3_stopień'!$H$9:$H$752,D87,'3_stopień'!$P$9:$P$752,"CKZ Krotoszyn")</f>
        <v>0</v>
      </c>
      <c r="AK87" s="16">
        <f>SUMIFS('3_stopień'!$J$9:$J$752,'3_stopień'!$H$9:$H$752,D87,'3_stopień'!$P$9:$P$752,"CKZ Olkusz")</f>
        <v>0</v>
      </c>
      <c r="AL87" s="237">
        <f>SUMIFS('3_stopień'!$K$9:$K$752,'3_stopień'!$H$9:$H$752,D87,'3_stopień'!$P$9:$P$752,"CKZ Olkusz")</f>
        <v>0</v>
      </c>
      <c r="AM87" s="16">
        <f>SUMIFS('3_stopień'!$J$9:$J$752,'3_stopień'!$H$9:$H$752,D87,'3_stopień'!$P$9:$P$752,"CKZ Wschowa")</f>
        <v>0</v>
      </c>
      <c r="AN87" s="225">
        <f>SUMIFS('3_stopień'!$K$9:$K$752,'3_stopień'!$H$9:$H$752,D87,'3_stopień'!$P$9:$P$752,"CKZ Wschowa")</f>
        <v>0</v>
      </c>
      <c r="AO87" s="16">
        <f>SUMIFS('3_stopień'!$J$9:$J$752,'3_stopień'!$H$9:$H$752,D87,'3_stopień'!$P$9:$P$752,"CKZ Zielona Góra")</f>
        <v>0</v>
      </c>
      <c r="AP87" s="206">
        <f>SUMIFS('3_stopień'!$K$9:$K$752,'3_stopień'!$H$9:$H$752,D87,'3_stopień'!$P$9:$P$752,"CKZ Zielona Góra")</f>
        <v>0</v>
      </c>
      <c r="AQ87" s="16">
        <f>SUMIFS('3_stopień'!$J$9:$J$752,'3_stopień'!$H$9:$H$752,D87,'3_stopień'!$P$9:$P$752,"Rzemieślnicza Wałbrzych")</f>
        <v>0</v>
      </c>
      <c r="AR87" s="237">
        <f>SUMIFS('3_stopień'!$K$9:$K$752,'3_stopień'!$H$9:$H$752,D87,'3_stopień'!$P$9:$P$752,"Rzemieślnicza Wałbrzych")</f>
        <v>0</v>
      </c>
      <c r="AS87" s="16">
        <f>SUMIFS('3_stopień'!$J$9:$J$752,'3_stopień'!$H$9:$H$752,D87,'3_stopień'!$P$9:$P$752,"CKZ Mosina")</f>
        <v>0</v>
      </c>
      <c r="AT87" s="237">
        <f>SUMIFS('3_stopień'!$K$9:$K$752,'3_stopień'!$H$9:$H$752,D87,'3_stopień'!$P$9:$P$752,"CKZ Mosina")</f>
        <v>0</v>
      </c>
      <c r="AU87" s="16">
        <f>SUMIFS('3_stopień'!$J$9:$J$752,'3_stopień'!$H$9:$H$752,D87,'3_stopień'!$P$9:$P$752,"Collegium Witelona")</f>
        <v>0</v>
      </c>
      <c r="AV87" s="237">
        <f>SUMIFS('3_stopień'!$K$9:$K$752,'3_stopień'!$H$9:$H$752,D87,'3_stopień'!$P$9:$P$752,"Collegium Witelona")</f>
        <v>0</v>
      </c>
      <c r="AW87" s="16">
        <f>SUMIFS('3_stopień'!$J$9:$J$752,'3_stopień'!$H$9:$H$752,D87,'3_stopień'!$P$9:$P$752,"CKZ Opole")</f>
        <v>0</v>
      </c>
      <c r="AX87" s="237">
        <f>SUMIFS('3_stopień'!$K$9:$K$752,'3_stopień'!$H$9:$H$752,D87,'3_stopień'!$P$9:$P$752,"CKZ Opole")</f>
        <v>0</v>
      </c>
      <c r="AY87" s="16">
        <f>SUMIFS('3_stopień'!$J$9:$J$752,'3_stopień'!$H$9:$H$752,D87,'3_stopień'!$P$9:$P$752,"CKZ Wrocław")</f>
        <v>0</v>
      </c>
      <c r="AZ87" s="237">
        <f>SUMIFS('3_stopień'!$K$9:$K$752,'3_stopień'!$H$9:$H$752,D87,'3_stopień'!$P$9:$P$752,"CKZ Wrocław")</f>
        <v>0</v>
      </c>
      <c r="BA87" s="16">
        <f>SUMIFS('3_stopień'!$J$9:$J$752,'3_stopień'!$H$9:$H$752,D87,'3_stopień'!$P$9:$P$752,"Brzeg Dolny")</f>
        <v>0</v>
      </c>
      <c r="BB87" s="237">
        <f>SUMIFS('3_stopień'!$K$9:$K$752,'3_stopień'!$H$9:$H$752,D87,'3_stopień'!$P$9:$P$752,"Brzeg Dolny")</f>
        <v>0</v>
      </c>
      <c r="BC87" s="16">
        <f>SUMIFS('3_stopień'!$J$9:$J$752,'3_stopień'!$H$9:$H$752,D87,'3_stopień'!$P$9:$P$752,"CKZ Dębica")</f>
        <v>0</v>
      </c>
      <c r="BD87" s="237">
        <f>SUMIFS('3_stopień'!$K$9:$K$752,'3_stopień'!$H$9:$H$752,D87,'3_stopień'!$P$9:$P$752,"CKZ Dębica")</f>
        <v>0</v>
      </c>
      <c r="BE87" s="16">
        <f>SUMIFS('3_stopień'!$J$9:$J$752,'3_stopień'!$H$9:$H$752,D87,'3_stopień'!$P$9:$P$752,"CKZ Gliwice")</f>
        <v>0</v>
      </c>
      <c r="BF87" s="237">
        <f>SUMIFS('3_stopień'!$K$9:$K$752,'3_stopień'!$H$9:$H$752,D87,'3_stopień'!$P$9:$P$752,"CKZ Gliwice")</f>
        <v>0</v>
      </c>
      <c r="BG87" s="16">
        <f>SUMIFS('3_stopień'!$J$9:$J$752,'3_stopień'!$H$9:$H$752,D87,'3_stopień'!$P$9:$P$752,"CKZ Gniezno")</f>
        <v>0</v>
      </c>
      <c r="BH87" s="237">
        <f>SUMIFS('3_stopień'!$K$9:$K$752,'3_stopień'!$H$9:$H$752,D87,'3_stopień'!$P$9:$P$752,"CKZ Gniezno")</f>
        <v>0</v>
      </c>
      <c r="BI87" s="157">
        <f>SUMIFS('3_stopień'!$J$9:$J$752,'3_stopień'!$H$9:$H$752,D87,'3_stopień'!$P$9:$P$752,"konsultacje szkoła")</f>
        <v>0</v>
      </c>
      <c r="BJ87" s="361">
        <f t="shared" si="4"/>
        <v>0</v>
      </c>
      <c r="BK87" s="216">
        <f t="shared" si="5"/>
        <v>0</v>
      </c>
    </row>
    <row r="88" spans="2:63">
      <c r="B88" s="17" t="s">
        <v>211</v>
      </c>
      <c r="C88" s="18">
        <v>432106</v>
      </c>
      <c r="D88" s="18" t="s">
        <v>217</v>
      </c>
      <c r="E88" s="17" t="s">
        <v>645</v>
      </c>
      <c r="F88" s="157">
        <f>SUMIF('3_stopień'!H$9:H$752,"SPL.01.",'3_stopień'!J$9:J$752)</f>
        <v>19</v>
      </c>
      <c r="G88" s="16">
        <f>SUMIFS('3_stopień'!$J$9:$J$752,'3_stopień'!$H$9:$H$752,D88,'3_stopień'!$P$9:$P$752,"CKZ Bielawa")</f>
        <v>0</v>
      </c>
      <c r="H88" s="16">
        <f>SUMIFS('3_stopień'!$K$9:$K$752,'3_stopień'!$H$9:$H$752,D88,'3_stopień'!$P$9:$P$752,"CKZ Bielawa")</f>
        <v>0</v>
      </c>
      <c r="I88" s="16">
        <f>SUMIFS('3_stopień'!$J$9:$J$752,'3_stopień'!$H$9:$H$752,D88,'3_stopień'!$P$9:$P$752,"GCKZ Głogów")</f>
        <v>0</v>
      </c>
      <c r="J88" s="237">
        <f>SUMIFS('3_stopień'!$K$9:$K$752,'3_stopień'!$H$9:$H$752,D88,'3_stopień'!$P$9:$P$752,"GCKZ Głogów")</f>
        <v>0</v>
      </c>
      <c r="K88" s="16">
        <f>SUMIFS('3_stopień'!$J$9:$J$752,'3_stopień'!$H$9:$H$752,D88,'3_stopień'!$P$9:$P$752,"TOYOTA")</f>
        <v>0</v>
      </c>
      <c r="L88" s="237">
        <f>SUMIFS('3_stopień'!$K$9:$K$752,'3_stopień'!$H$9:$H$752,D88,'3_stopień'!$P$9:$P$752,"TOYOTA")</f>
        <v>0</v>
      </c>
      <c r="M88" s="16">
        <f>SUMIFS('3_stopień'!$J$9:$J$752,'3_stopień'!$H$9:$H$752,D88,'3_stopień'!$P$9:$P$752,"JCKZ Jelenia Góra")</f>
        <v>0</v>
      </c>
      <c r="N88" s="237">
        <f>SUMIFS('3_stopień'!$K$9:$K$752,'3_stopień'!$H$9:$H$752,D88,'3_stopień'!$P$9:$P$752,"JCKZ Jelenia Góra")</f>
        <v>0</v>
      </c>
      <c r="O88" s="16">
        <f>SUMIFS('3_stopień'!$J$9:$J$752,'3_stopień'!$H$9:$H$752,D88,'3_stopień'!$P$9:$P$752,"CKZ Kłodzko")</f>
        <v>0</v>
      </c>
      <c r="P88" s="237">
        <f>SUMIFS('3_stopień'!$K$9:$K$752,'3_stopień'!$H$9:$H$752,D88,'3_stopień'!$P$9:$P$752,"CKZ Kłodzko")</f>
        <v>0</v>
      </c>
      <c r="Q88" s="16">
        <f>SUMIFS('3_stopień'!$J$9:$J$752,'3_stopień'!$H$9:$H$752,D88,'3_stopień'!$P$9:$P$752,"CKZ Legnica")</f>
        <v>0</v>
      </c>
      <c r="R88" s="237">
        <f>SUMIFS('3_stopień'!$K$9:$K$752,'3_stopień'!$H$9:$H$752,D88,'3_stopień'!$P$9:$P$752,"CKZ Legnica")</f>
        <v>0</v>
      </c>
      <c r="S88" s="16">
        <f>SUMIFS('3_stopień'!$J$9:$J$752,'3_stopień'!$H$9:$H$752,D88,'3_stopień'!$P$9:$P$752,"CKZ Oleśnica")</f>
        <v>0</v>
      </c>
      <c r="T88" s="237">
        <f>SUMIFS('3_stopień'!$K$9:$K$752,'3_stopień'!$H$9:$H$752,D88,'3_stopień'!$P$9:$P$752,"CKZ Oleśnica")</f>
        <v>0</v>
      </c>
      <c r="U88" s="16">
        <f>SUMIFS('3_stopień'!$J$9:$J$752,'3_stopień'!$H$9:$H$752,D88,'3_stopień'!$P$9:$P$752,"CKZ Świdnica")</f>
        <v>0</v>
      </c>
      <c r="V88" s="237">
        <f>SUMIFS('3_stopień'!$K$9:$K$752,'3_stopień'!$H$9:$H$752,D88,'3_stopień'!$P$9:$P$752,"CKZ Świdnica")</f>
        <v>0</v>
      </c>
      <c r="W88" s="16">
        <f>SUMIFS('3_stopień'!$J$9:$J$752,'3_stopień'!$H$9:$H$752,D88,'3_stopień'!$P$9:$P$752,"CKZ Wołów")</f>
        <v>0</v>
      </c>
      <c r="X88" s="237">
        <f>SUMIFS('3_stopień'!$K$9:$K$752,'3_stopień'!$H$9:$H$752,D88,'3_stopień'!$P$9:$P$752,"CKZ Wołów")</f>
        <v>0</v>
      </c>
      <c r="Y88" s="16">
        <f>SUMIFS('3_stopień'!$J$9:$J$752,'3_stopień'!$H$9:$H$752,D88,'3_stopień'!$P$9:$P$752,"CKZ Ziębice")</f>
        <v>14</v>
      </c>
      <c r="Z88" s="237">
        <f>SUMIFS('3_stopień'!$K$9:$K$752,'3_stopień'!$H$9:$H$752,D88,'3_stopień'!$P$9:$P$752,"CKZ Ziębice")</f>
        <v>4</v>
      </c>
      <c r="AA88" s="16">
        <f>SUMIFS('3_stopień'!$J$9:$J$752,'3_stopień'!$H$9:$H$752,D88,'3_stopień'!$P$9:$P$752,"CKZ Dobrodzień")</f>
        <v>0</v>
      </c>
      <c r="AB88" s="237">
        <f>SUMIFS('3_stopień'!$K$9:$K$752,'3_stopień'!$H$9:$H$752,D88,'3_stopień'!$P$9:$P$752,"CKZ Dobrodzień")</f>
        <v>0</v>
      </c>
      <c r="AC88" s="16">
        <f>SUMIFS('3_stopień'!$J$9:$J$752,'3_stopień'!$H$9:$H$752,D88,'3_stopień'!$P$9:$P$752,"CKZ Głubczyce")</f>
        <v>0</v>
      </c>
      <c r="AD88" s="237">
        <f>SUMIFS('3_stopień'!$K$9:$K$752,'3_stopień'!$H$9:$H$752,D88,'3_stopień'!$P$9:$P$752,"CKZ Głubczyce")</f>
        <v>0</v>
      </c>
      <c r="AE88" s="16">
        <f>SUMIFS('3_stopień'!$J$9:$J$752,'3_stopień'!$H$9:$H$752,D88,'3_stopień'!$P$9:$P$752,"CKZ Kędzierzyn Koźle")</f>
        <v>0</v>
      </c>
      <c r="AF88" s="237">
        <f>SUMIFS('3_stopień'!$K$9:$K$752,'3_stopień'!$H$9:$H$752,D88,'3_stopień'!$P$9:$P$752,"CKZ Kędzierzyn Koźle")</f>
        <v>0</v>
      </c>
      <c r="AG88" s="16">
        <f>SUMIFS('3_stopień'!$J$9:$J$752,'3_stopień'!$H$9:$H$752,D88,'3_stopień'!$P$9:$P$752,"ZSET Rakowice")</f>
        <v>0</v>
      </c>
      <c r="AH88" s="237">
        <f>SUMIFS('3_stopień'!$K$9:$K$752,'3_stopień'!$H$9:$H$752,D88,'3_stopień'!$P$9:$P$752,"ZSET Rakowice")</f>
        <v>0</v>
      </c>
      <c r="AI88" s="16">
        <f>SUMIFS('3_stopień'!$J$9:$J$752,'3_stopień'!$H$9:$H$752,D88,'3_stopień'!$P$9:$P$752,"CKZ Krotoszyn")</f>
        <v>0</v>
      </c>
      <c r="AJ88" s="237">
        <f>SUMIFS('3_stopień'!$K$9:$K$752,'3_stopień'!$H$9:$H$752,D88,'3_stopień'!$P$9:$P$752,"CKZ Krotoszyn")</f>
        <v>0</v>
      </c>
      <c r="AK88" s="16">
        <f>SUMIFS('3_stopień'!$J$9:$J$752,'3_stopień'!$H$9:$H$752,D88,'3_stopień'!$P$9:$P$752,"CKZ Olkusz")</f>
        <v>0</v>
      </c>
      <c r="AL88" s="237">
        <f>SUMIFS('3_stopień'!$K$9:$K$752,'3_stopień'!$H$9:$H$752,D88,'3_stopień'!$P$9:$P$752,"CKZ Olkusz")</f>
        <v>0</v>
      </c>
      <c r="AM88" s="16">
        <f>SUMIFS('3_stopień'!$J$9:$J$752,'3_stopień'!$H$9:$H$752,D88,'3_stopień'!$P$9:$P$752,"CKZ Wschowa")</f>
        <v>0</v>
      </c>
      <c r="AN88" s="225">
        <f>SUMIFS('3_stopień'!$K$9:$K$752,'3_stopień'!$H$9:$H$752,D88,'3_stopień'!$P$9:$P$752,"CKZ Wschowa")</f>
        <v>0</v>
      </c>
      <c r="AO88" s="16">
        <f>SUMIFS('3_stopień'!$J$9:$J$752,'3_stopień'!$H$9:$H$752,D88,'3_stopień'!$P$9:$P$752,"CKZ Zielona Góra")</f>
        <v>5</v>
      </c>
      <c r="AP88" s="206">
        <f>SUMIFS('3_stopień'!$K$9:$K$752,'3_stopień'!$H$9:$H$752,D88,'3_stopień'!$P$9:$P$752,"CKZ Zielona Góra")</f>
        <v>0</v>
      </c>
      <c r="AQ88" s="16">
        <f>SUMIFS('3_stopień'!$J$9:$J$752,'3_stopień'!$H$9:$H$752,D88,'3_stopień'!$P$9:$P$752,"Rzemieślnicza Wałbrzych")</f>
        <v>0</v>
      </c>
      <c r="AR88" s="237">
        <f>SUMIFS('3_stopień'!$K$9:$K$752,'3_stopień'!$H$9:$H$752,D88,'3_stopień'!$P$9:$P$752,"Rzemieślnicza Wałbrzych")</f>
        <v>0</v>
      </c>
      <c r="AS88" s="16">
        <f>SUMIFS('3_stopień'!$J$9:$J$752,'3_stopień'!$H$9:$H$752,D88,'3_stopień'!$P$9:$P$752,"CKZ Mosina")</f>
        <v>0</v>
      </c>
      <c r="AT88" s="237">
        <f>SUMIFS('3_stopień'!$K$9:$K$752,'3_stopień'!$H$9:$H$752,D88,'3_stopień'!$P$9:$P$752,"CKZ Mosina")</f>
        <v>0</v>
      </c>
      <c r="AU88" s="16">
        <f>SUMIFS('3_stopień'!$J$9:$J$752,'3_stopień'!$H$9:$H$752,D88,'3_stopień'!$P$9:$P$752,"Akademia Rzemiosła")</f>
        <v>0</v>
      </c>
      <c r="AV88" s="237">
        <f>SUMIFS('3_stopień'!$K$9:$K$752,'3_stopień'!$H$9:$H$752,D88,'3_stopień'!$P$9:$P$752,"Akademia Rzemiosła")</f>
        <v>0</v>
      </c>
      <c r="AW88" s="16">
        <f>SUMIFS('3_stopień'!$J$9:$J$752,'3_stopień'!$H$9:$H$752,D88,'3_stopień'!$P$9:$P$752,"CKZ Opole")</f>
        <v>0</v>
      </c>
      <c r="AX88" s="237">
        <f>SUMIFS('3_stopień'!$K$9:$K$752,'3_stopień'!$H$9:$H$752,D88,'3_stopień'!$P$9:$P$752,"CKZ Opole")</f>
        <v>0</v>
      </c>
      <c r="AY88" s="16">
        <f>SUMIFS('3_stopień'!$J$9:$J$752,'3_stopień'!$H$9:$H$752,D88,'3_stopień'!$P$9:$P$752,"CKZ Wrocław")</f>
        <v>0</v>
      </c>
      <c r="AZ88" s="237">
        <f>SUMIFS('3_stopień'!$K$9:$K$752,'3_stopień'!$H$9:$H$752,D88,'3_stopień'!$P$9:$P$752,"CKZ Wrocław")</f>
        <v>0</v>
      </c>
      <c r="BA88" s="16">
        <f>SUMIFS('3_stopień'!$J$9:$J$752,'3_stopień'!$H$9:$H$752,D88,'3_stopień'!$P$9:$P$752,"Brzeg Dolny")</f>
        <v>0</v>
      </c>
      <c r="BB88" s="237">
        <f>SUMIFS('3_stopień'!$K$9:$K$752,'3_stopień'!$H$9:$H$752,D88,'3_stopień'!$P$9:$P$752,"Brzeg Dolny")</f>
        <v>0</v>
      </c>
      <c r="BC88" s="16">
        <f>SUMIFS('3_stopień'!$J$9:$J$752,'3_stopień'!$H$9:$H$752,D88,'3_stopień'!$P$9:$P$752,"CKZ Dębica")</f>
        <v>0</v>
      </c>
      <c r="BD88" s="237">
        <f>SUMIFS('3_stopień'!$K$9:$K$752,'3_stopień'!$H$9:$H$752,D88,'3_stopień'!$P$9:$P$752,"CKZ Dębica")</f>
        <v>0</v>
      </c>
      <c r="BE88" s="16">
        <f>SUMIFS('3_stopień'!$J$9:$J$752,'3_stopień'!$H$9:$H$752,D88,'3_stopień'!$P$9:$P$752,"CKZ Gliwice")</f>
        <v>0</v>
      </c>
      <c r="BF88" s="237">
        <f>SUMIFS('3_stopień'!$K$9:$K$752,'3_stopień'!$H$9:$H$752,D88,'3_stopień'!$P$9:$P$752,"CKZ Gliwice")</f>
        <v>0</v>
      </c>
      <c r="BG88" s="16">
        <f>SUMIFS('3_stopień'!$J$9:$J$752,'3_stopień'!$H$9:$H$752,D88,'3_stopień'!$P$9:$P$752,"CKZ Gniezno")</f>
        <v>0</v>
      </c>
      <c r="BH88" s="237">
        <f>SUMIFS('3_stopień'!$K$9:$K$752,'3_stopień'!$H$9:$H$752,D88,'3_stopień'!$P$9:$P$752,"CKZ Gniezno")</f>
        <v>0</v>
      </c>
      <c r="BI88" s="157">
        <f>SUMIFS('3_stopień'!$J$9:$J$752,'3_stopień'!$H$9:$H$752,D88,'3_stopień'!$P$9:$P$752,"konsultacje szkoła")</f>
        <v>0</v>
      </c>
      <c r="BJ88" s="361">
        <f t="shared" si="4"/>
        <v>19</v>
      </c>
      <c r="BK88" s="216">
        <f t="shared" si="5"/>
        <v>4</v>
      </c>
    </row>
    <row r="89" spans="2:63">
      <c r="B89" s="17" t="s">
        <v>175</v>
      </c>
      <c r="C89" s="18">
        <v>751201</v>
      </c>
      <c r="D89" s="18" t="s">
        <v>162</v>
      </c>
      <c r="E89" s="17" t="s">
        <v>644</v>
      </c>
      <c r="F89" s="157">
        <f>SUMIF('3_stopień'!H$9:H$752,"SPC.01.",'3_stopień'!J$9:J$752)</f>
        <v>140</v>
      </c>
      <c r="G89" s="16">
        <f>SUMIFS('3_stopień'!$J$9:$J$752,'3_stopień'!$H$9:$H$752,D89,'3_stopień'!$P$9:$P$752,"CKZ Bielawa")</f>
        <v>0</v>
      </c>
      <c r="H89" s="16">
        <f>SUMIFS('3_stopień'!$K$9:$K$752,'3_stopień'!$H$9:$H$752,D89,'3_stopień'!$P$9:$P$752,"CKZ Bielawa")</f>
        <v>0</v>
      </c>
      <c r="I89" s="16">
        <f>SUMIFS('3_stopień'!$J$9:$J$752,'3_stopień'!$H$9:$H$752,D89,'3_stopień'!$P$9:$P$752,"GCKZ Głogów")</f>
        <v>0</v>
      </c>
      <c r="J89" s="237">
        <f>SUMIFS('3_stopień'!$K$9:$K$752,'3_stopień'!$H$9:$H$752,D89,'3_stopień'!$P$9:$P$752,"GCKZ Głogów")</f>
        <v>0</v>
      </c>
      <c r="K89" s="16">
        <f>SUMIFS('3_stopień'!$J$9:$J$752,'3_stopień'!$H$9:$H$752,D89,'3_stopień'!$P$9:$P$752,"TOYOTA")</f>
        <v>0</v>
      </c>
      <c r="L89" s="237">
        <f>SUMIFS('3_stopień'!$K$9:$K$752,'3_stopień'!$H$9:$H$752,D89,'3_stopień'!$P$9:$P$752,"TOYOTA")</f>
        <v>0</v>
      </c>
      <c r="M89" s="16">
        <f>SUMIFS('3_stopień'!$J$9:$J$752,'3_stopień'!$H$9:$H$752,D89,'3_stopień'!$P$9:$P$752,"JCKZ Jelenia Góra")</f>
        <v>0</v>
      </c>
      <c r="N89" s="237">
        <f>SUMIFS('3_stopień'!$K$9:$K$752,'3_stopień'!$H$9:$H$752,D89,'3_stopień'!$P$9:$P$752,"JCKZ Jelenia Góra")</f>
        <v>0</v>
      </c>
      <c r="O89" s="16">
        <f>SUMIFS('3_stopień'!$J$9:$J$752,'3_stopień'!$H$9:$H$752,D89,'3_stopień'!$P$9:$P$752,"CKZ Kłodzko")</f>
        <v>13</v>
      </c>
      <c r="P89" s="237">
        <f>SUMIFS('3_stopień'!$K$9:$K$752,'3_stopień'!$H$9:$H$752,D89,'3_stopień'!$P$9:$P$752,"CKZ Kłodzko")</f>
        <v>12</v>
      </c>
      <c r="Q89" s="16">
        <f>SUMIFS('3_stopień'!$J$9:$J$752,'3_stopień'!$H$9:$H$752,D89,'3_stopień'!$P$9:$P$752,"CKZ Legnica")</f>
        <v>50</v>
      </c>
      <c r="R89" s="237">
        <f>SUMIFS('3_stopień'!$K$9:$K$752,'3_stopień'!$H$9:$H$752,D89,'3_stopień'!$P$9:$P$752,"CKZ Legnica")</f>
        <v>41</v>
      </c>
      <c r="S89" s="16">
        <f>SUMIFS('3_stopień'!$J$9:$J$752,'3_stopień'!$H$9:$H$752,D89,'3_stopień'!$P$9:$P$752,"CKZ Oleśnica")</f>
        <v>34</v>
      </c>
      <c r="T89" s="237">
        <f>SUMIFS('3_stopień'!$K$9:$K$752,'3_stopień'!$H$9:$H$752,D89,'3_stopień'!$P$9:$P$752,"CKZ Oleśnica")</f>
        <v>25</v>
      </c>
      <c r="U89" s="16">
        <f>SUMIFS('3_stopień'!$J$9:$J$752,'3_stopień'!$H$9:$H$752,D89,'3_stopień'!$P$9:$P$752,"CKZ Świdnica")</f>
        <v>27</v>
      </c>
      <c r="V89" s="237">
        <f>SUMIFS('3_stopień'!$K$9:$K$752,'3_stopień'!$H$9:$H$752,D89,'3_stopień'!$P$9:$P$752,"CKZ Świdnica")</f>
        <v>22</v>
      </c>
      <c r="W89" s="16">
        <f>SUMIFS('3_stopień'!$J$9:$J$752,'3_stopień'!$H$9:$H$752,D89,'3_stopień'!$P$9:$P$752,"CKZ Wołów")</f>
        <v>0</v>
      </c>
      <c r="X89" s="237">
        <f>SUMIFS('3_stopień'!$K$9:$K$752,'3_stopień'!$H$9:$H$752,D89,'3_stopień'!$P$9:$P$752,"CKZ Wołów")</f>
        <v>0</v>
      </c>
      <c r="Y89" s="16">
        <f>SUMIFS('3_stopień'!$J$9:$J$752,'3_stopień'!$H$9:$H$752,D89,'3_stopień'!$P$9:$P$752,"CKZ Ziębice")</f>
        <v>0</v>
      </c>
      <c r="Z89" s="237">
        <f>SUMIFS('3_stopień'!$K$9:$K$752,'3_stopień'!$H$9:$H$752,D89,'3_stopień'!$P$9:$P$752,"CKZ Ziębice")</f>
        <v>0</v>
      </c>
      <c r="AA89" s="16">
        <f>SUMIFS('3_stopień'!$J$9:$J$752,'3_stopień'!$H$9:$H$752,D89,'3_stopień'!$P$9:$P$752,"CKZ Dobrodzień")</f>
        <v>0</v>
      </c>
      <c r="AB89" s="237">
        <f>SUMIFS('3_stopień'!$K$9:$K$752,'3_stopień'!$H$9:$H$752,D89,'3_stopień'!$P$9:$P$752,"CKZ Dobrodzień")</f>
        <v>0</v>
      </c>
      <c r="AC89" s="16">
        <f>SUMIFS('3_stopień'!$J$9:$J$752,'3_stopień'!$H$9:$H$752,D89,'3_stopień'!$P$9:$P$752,"CKZ Głubczyce")</f>
        <v>0</v>
      </c>
      <c r="AD89" s="237">
        <f>SUMIFS('3_stopień'!$K$9:$K$752,'3_stopień'!$H$9:$H$752,D89,'3_stopień'!$P$9:$P$752,"CKZ Głubczyce")</f>
        <v>0</v>
      </c>
      <c r="AE89" s="16">
        <f>SUMIFS('3_stopień'!$J$9:$J$752,'3_stopień'!$H$9:$H$752,D89,'3_stopień'!$P$9:$P$752,"CKZ Kędzierzyn Koźle")</f>
        <v>0</v>
      </c>
      <c r="AF89" s="237">
        <f>SUMIFS('3_stopień'!$K$9:$K$752,'3_stopień'!$H$9:$H$752,D89,'3_stopień'!$P$9:$P$752,"CKZ Kędzierzyn Koźle")</f>
        <v>0</v>
      </c>
      <c r="AG89" s="16">
        <f>SUMIFS('3_stopień'!$J$9:$J$752,'3_stopień'!$H$9:$H$752,D89,'3_stopień'!$P$9:$P$752,"ZSET Rakowice")</f>
        <v>0</v>
      </c>
      <c r="AH89" s="237">
        <f>SUMIFS('3_stopień'!$K$9:$K$752,'3_stopień'!$H$9:$H$752,D89,'3_stopień'!$P$9:$P$752,"ZSET Rakowice")</f>
        <v>0</v>
      </c>
      <c r="AI89" s="16">
        <f>SUMIFS('3_stopień'!$J$9:$J$752,'3_stopień'!$H$9:$H$752,D89,'3_stopień'!$P$9:$P$752,"CKZ Krotoszyn")</f>
        <v>3</v>
      </c>
      <c r="AJ89" s="237">
        <f>SUMIFS('3_stopień'!$K$9:$K$752,'3_stopień'!$H$9:$H$752,D89,'3_stopień'!$P$9:$P$752,"CKZ Krotoszyn")</f>
        <v>2</v>
      </c>
      <c r="AK89" s="16">
        <f>SUMIFS('3_stopień'!$J$9:$J$752,'3_stopień'!$H$9:$H$752,D89,'3_stopień'!$P$9:$P$752,"CKZ Olkusz")</f>
        <v>0</v>
      </c>
      <c r="AL89" s="237">
        <f>SUMIFS('3_stopień'!$K$9:$K$752,'3_stopień'!$H$9:$H$752,D89,'3_stopień'!$P$9:$P$752,"CKZ Olkusz")</f>
        <v>0</v>
      </c>
      <c r="AM89" s="16">
        <f>SUMIFS('3_stopień'!$J$9:$J$752,'3_stopień'!$H$9:$H$752,D89,'3_stopień'!$P$9:$P$752,"CKZ Wschowa")</f>
        <v>11</v>
      </c>
      <c r="AN89" s="225">
        <f>SUMIFS('3_stopień'!$K$9:$K$752,'3_stopień'!$H$9:$H$752,D89,'3_stopień'!$P$9:$P$752,"CKZ Wschowa")</f>
        <v>9</v>
      </c>
      <c r="AO89" s="16">
        <f>SUMIFS('3_stopień'!$J$9:$J$752,'3_stopień'!$H$9:$H$752,D89,'3_stopień'!$P$9:$P$752,"CKZ Zielona Góra")</f>
        <v>1</v>
      </c>
      <c r="AP89" s="206">
        <f>SUMIFS('3_stopień'!$K$9:$K$752,'3_stopień'!$H$9:$H$752,D89,'3_stopień'!$P$9:$P$752,"CKZ Zielona Góra")</f>
        <v>1</v>
      </c>
      <c r="AQ89" s="16">
        <f>SUMIFS('3_stopień'!$J$9:$J$752,'3_stopień'!$H$9:$H$752,D89,'3_stopień'!$P$9:$P$752,"Rzemieślnicza Wałbrzych")</f>
        <v>0</v>
      </c>
      <c r="AR89" s="237">
        <f>SUMIFS('3_stopień'!$K$9:$K$752,'3_stopień'!$H$9:$H$752,D89,'3_stopień'!$P$9:$P$752,"Rzemieślnicza Wałbrzych")</f>
        <v>0</v>
      </c>
      <c r="AS89" s="16">
        <f>SUMIFS('3_stopień'!$J$9:$J$752,'3_stopień'!$H$9:$H$752,D89,'3_stopień'!$P$9:$P$752,"CKZ Mosina")</f>
        <v>0</v>
      </c>
      <c r="AT89" s="237">
        <f>SUMIFS('3_stopień'!$K$9:$K$752,'3_stopień'!$H$9:$H$752,D89,'3_stopień'!$P$9:$P$752,"CKZ Mosina")</f>
        <v>0</v>
      </c>
      <c r="AU89" s="16">
        <f>SUMIFS('3_stopień'!$J$9:$J$752,'3_stopień'!$H$9:$H$752,D89,'3_stopień'!$P$9:$P$752,"Akademia Rzemiosła")</f>
        <v>0</v>
      </c>
      <c r="AV89" s="237">
        <f>SUMIFS('3_stopień'!$K$9:$K$752,'3_stopień'!$H$9:$H$752,D89,'3_stopień'!$P$9:$P$752,"Akademia Rzemiosła")</f>
        <v>0</v>
      </c>
      <c r="AW89" s="16">
        <f>SUMIFS('3_stopień'!$J$9:$J$752,'3_stopień'!$H$9:$H$752,D89,'3_stopień'!$P$9:$P$752,"CKZ Opole")</f>
        <v>1</v>
      </c>
      <c r="AX89" s="237">
        <f>SUMIFS('3_stopień'!$K$9:$K$752,'3_stopień'!$H$9:$H$752,D89,'3_stopień'!$P$9:$P$752,"CKZ Opole")</f>
        <v>1</v>
      </c>
      <c r="AY89" s="16">
        <f>SUMIFS('3_stopień'!$J$9:$J$752,'3_stopień'!$H$9:$H$752,D89,'3_stopień'!$P$9:$P$752,"CKZ Wrocław")</f>
        <v>0</v>
      </c>
      <c r="AZ89" s="237">
        <f>SUMIFS('3_stopień'!$K$9:$K$752,'3_stopień'!$H$9:$H$752,D89,'3_stopień'!$P$9:$P$752,"CKZ Wrocław")</f>
        <v>0</v>
      </c>
      <c r="BA89" s="16">
        <f>SUMIFS('3_stopień'!$J$9:$J$752,'3_stopień'!$H$9:$H$752,D89,'3_stopień'!$P$9:$P$752,"Brzeg Dolny")</f>
        <v>0</v>
      </c>
      <c r="BB89" s="237">
        <f>SUMIFS('3_stopień'!$K$9:$K$752,'3_stopień'!$H$9:$H$752,D89,'3_stopień'!$P$9:$P$752,"Brzeg Dolny")</f>
        <v>0</v>
      </c>
      <c r="BC89" s="16">
        <f>SUMIFS('3_stopień'!$J$9:$J$752,'3_stopień'!$H$9:$H$752,D89,'3_stopień'!$P$9:$P$752,"CKZ Dębica")</f>
        <v>0</v>
      </c>
      <c r="BD89" s="237">
        <f>SUMIFS('3_stopień'!$K$9:$K$752,'3_stopień'!$H$9:$H$752,D89,'3_stopień'!$P$9:$P$752,"CKZ Dębica")</f>
        <v>0</v>
      </c>
      <c r="BE89" s="16">
        <f>SUMIFS('3_stopień'!$J$9:$J$752,'3_stopień'!$H$9:$H$752,D89,'3_stopień'!$P$9:$P$752,"CKZ Gliwice")</f>
        <v>0</v>
      </c>
      <c r="BF89" s="237">
        <f>SUMIFS('3_stopień'!$K$9:$K$752,'3_stopień'!$H$9:$H$752,D89,'3_stopień'!$P$9:$P$752,"CKZ Gliwice")</f>
        <v>0</v>
      </c>
      <c r="BG89" s="16">
        <f>SUMIFS('3_stopień'!$J$9:$J$752,'3_stopień'!$H$9:$H$752,D89,'3_stopień'!$P$9:$P$752,"CKZ Gniezno")</f>
        <v>0</v>
      </c>
      <c r="BH89" s="237">
        <f>SUMIFS('3_stopień'!$K$9:$K$752,'3_stopień'!$H$9:$H$752,D89,'3_stopień'!$P$9:$P$752,"CKZ Gniezno")</f>
        <v>0</v>
      </c>
      <c r="BI89" s="157">
        <f>SUMIFS('3_stopień'!$J$9:$J$752,'3_stopień'!$H$9:$H$752,D89,'3_stopień'!$P$9:$P$752,"konsultacje szkoła")</f>
        <v>0</v>
      </c>
      <c r="BJ89" s="361">
        <f t="shared" si="4"/>
        <v>140</v>
      </c>
      <c r="BK89" s="216">
        <f t="shared" si="5"/>
        <v>113</v>
      </c>
    </row>
    <row r="90" spans="2:63" hidden="1">
      <c r="B90" s="17" t="s">
        <v>541</v>
      </c>
      <c r="C90" s="18">
        <v>816003</v>
      </c>
      <c r="D90" s="18" t="s">
        <v>1034</v>
      </c>
      <c r="E90" s="17" t="s">
        <v>643</v>
      </c>
      <c r="F90" s="157">
        <f>SUMIF('3_stopień'!H$9:H$752,"SPC.02.",'3_stopień'!J$9:J$752)</f>
        <v>2</v>
      </c>
      <c r="G90" s="16">
        <f>SUMIFS('3_stopień'!$J$9:$J$752,'3_stopień'!$H$9:$H$752,D90,'3_stopień'!$P$9:$P$752,"CKZ Bielawa")</f>
        <v>0</v>
      </c>
      <c r="H90" s="16">
        <f>SUMIFS('3_stopień'!$K$9:$K$752,'3_stopień'!$H$9:$H$752,D90,'3_stopień'!$P$9:$P$752,"CKZ Bielawa")</f>
        <v>0</v>
      </c>
      <c r="I90" s="16">
        <f>SUMIFS('3_stopień'!$J$9:$J$752,'3_stopień'!$H$9:$H$752,D90,'3_stopień'!$P$9:$P$752,"GCKZ Głogów")</f>
        <v>0</v>
      </c>
      <c r="J90" s="237">
        <f>SUMIFS('3_stopień'!$K$9:$K$752,'3_stopień'!$H$9:$H$752,D90,'3_stopień'!$P$9:$P$752,"GCKZ Głogów")</f>
        <v>0</v>
      </c>
      <c r="K90" s="16">
        <f>SUMIFS('3_stopień'!$J$9:$J$752,'3_stopień'!$H$9:$H$752,D90,'3_stopień'!$P$9:$P$752,"TOYOTA")</f>
        <v>0</v>
      </c>
      <c r="L90" s="237">
        <f>SUMIFS('3_stopień'!$K$9:$K$752,'3_stopień'!$H$9:$H$752,D90,'3_stopień'!$P$9:$P$752,"TOYOTA")</f>
        <v>0</v>
      </c>
      <c r="M90" s="16">
        <f>SUMIFS('3_stopień'!$J$9:$J$752,'3_stopień'!$H$9:$H$752,D90,'3_stopień'!$P$9:$P$752,"JCKZ Jelenia Góra")</f>
        <v>0</v>
      </c>
      <c r="N90" s="237">
        <f>SUMIFS('3_stopień'!$K$9:$K$752,'3_stopień'!$H$9:$H$752,D90,'3_stopień'!$P$9:$P$752,"JCKZ Jelenia Góra")</f>
        <v>0</v>
      </c>
      <c r="O90" s="16">
        <f>SUMIFS('3_stopień'!$J$9:$J$752,'3_stopień'!$H$9:$H$752,D90,'3_stopień'!$P$9:$P$752,"CKZ Kłodzko")</f>
        <v>0</v>
      </c>
      <c r="P90" s="237">
        <f>SUMIFS('3_stopień'!$K$9:$K$752,'3_stopień'!$H$9:$H$752,D90,'3_stopień'!$P$9:$P$752,"CKZ Kłodzko")</f>
        <v>0</v>
      </c>
      <c r="Q90" s="16">
        <f>SUMIFS('3_stopień'!$J$9:$J$752,'3_stopień'!$H$9:$H$752,D90,'3_stopień'!$P$9:$P$752,"CKZ Legnica")</f>
        <v>0</v>
      </c>
      <c r="R90" s="237">
        <f>SUMIFS('3_stopień'!$K$9:$K$752,'3_stopień'!$H$9:$H$752,D90,'3_stopień'!$P$9:$P$752,"CKZ Legnica")</f>
        <v>0</v>
      </c>
      <c r="S90" s="16">
        <f>SUMIFS('3_stopień'!$J$9:$J$752,'3_stopień'!$H$9:$H$752,D90,'3_stopień'!$P$9:$P$752,"CKZ Oleśnica")</f>
        <v>0</v>
      </c>
      <c r="T90" s="237">
        <f>SUMIFS('3_stopień'!$K$9:$K$752,'3_stopień'!$H$9:$H$752,D90,'3_stopień'!$P$9:$P$752,"CKZ Oleśnica")</f>
        <v>0</v>
      </c>
      <c r="U90" s="16">
        <f>SUMIFS('3_stopień'!$J$9:$J$752,'3_stopień'!$H$9:$H$752,D90,'3_stopień'!$P$9:$P$752,"CKZ Świdnica")</f>
        <v>0</v>
      </c>
      <c r="V90" s="237">
        <f>SUMIFS('3_stopień'!$K$9:$K$752,'3_stopień'!$H$9:$H$752,D90,'3_stopień'!$P$9:$P$752,"CKZ Świdnica")</f>
        <v>0</v>
      </c>
      <c r="W90" s="16">
        <f>SUMIFS('3_stopień'!$J$9:$J$752,'3_stopień'!$H$9:$H$752,D90,'3_stopień'!$P$9:$P$752,"CKZ Wołów")</f>
        <v>0</v>
      </c>
      <c r="X90" s="237">
        <f>SUMIFS('3_stopień'!$K$9:$K$752,'3_stopień'!$H$9:$H$752,D90,'3_stopień'!$P$9:$P$752,"CKZ Wołów")</f>
        <v>0</v>
      </c>
      <c r="Y90" s="16">
        <f>SUMIFS('3_stopień'!$J$9:$J$752,'3_stopień'!$H$9:$H$752,D90,'3_stopień'!$P$9:$P$752,"CKZ Ziębice")</f>
        <v>0</v>
      </c>
      <c r="Z90" s="237">
        <f>SUMIFS('3_stopień'!$K$9:$K$752,'3_stopień'!$H$9:$H$752,D90,'3_stopień'!$P$9:$P$752,"CKZ Ziębice")</f>
        <v>0</v>
      </c>
      <c r="AA90" s="16">
        <f>SUMIFS('3_stopień'!$J$9:$J$752,'3_stopień'!$H$9:$H$752,D90,'3_stopień'!$P$9:$P$752,"CKZ Dobrodzień")</f>
        <v>0</v>
      </c>
      <c r="AB90" s="237">
        <f>SUMIFS('3_stopień'!$K$9:$K$752,'3_stopień'!$H$9:$H$752,D90,'3_stopień'!$P$9:$P$752,"CKZ Dobrodzień")</f>
        <v>0</v>
      </c>
      <c r="AC90" s="16">
        <f>SUMIFS('3_stopień'!$J$9:$J$752,'3_stopień'!$H$9:$H$752,D90,'3_stopień'!$P$9:$P$752,"CKZ Głubczyce")</f>
        <v>0</v>
      </c>
      <c r="AD90" s="237">
        <f>SUMIFS('3_stopień'!$K$9:$K$752,'3_stopień'!$H$9:$H$752,D90,'3_stopień'!$P$9:$P$752,"CKZ Głubczyce")</f>
        <v>0</v>
      </c>
      <c r="AE90" s="16">
        <f>SUMIFS('3_stopień'!$J$9:$J$752,'3_stopień'!$H$9:$H$752,D90,'3_stopień'!$P$9:$P$752,"CKZ Kędzierzyn Koźle")</f>
        <v>0</v>
      </c>
      <c r="AF90" s="237">
        <f>SUMIFS('3_stopień'!$K$9:$K$752,'3_stopień'!$H$9:$H$752,D90,'3_stopień'!$P$9:$P$752,"CKZ Kędzierzyn Koźle")</f>
        <v>0</v>
      </c>
      <c r="AG90" s="16">
        <f>SUMIFS('3_stopień'!$J$9:$J$752,'3_stopień'!$H$9:$H$752,D90,'3_stopień'!$P$9:$P$752,"ZSET Rakowice")</f>
        <v>0</v>
      </c>
      <c r="AH90" s="237">
        <f>SUMIFS('3_stopień'!$K$9:$K$752,'3_stopień'!$H$9:$H$752,D90,'3_stopień'!$P$9:$P$752,"ZSET Rakowice")</f>
        <v>0</v>
      </c>
      <c r="AI90" s="16">
        <f>SUMIFS('3_stopień'!$J$9:$J$752,'3_stopień'!$H$9:$H$752,D90,'3_stopień'!$P$9:$P$752,"CKZ Krotoszyn")</f>
        <v>0</v>
      </c>
      <c r="AJ90" s="237">
        <f>SUMIFS('3_stopień'!$K$9:$K$752,'3_stopień'!$H$9:$H$752,D90,'3_stopień'!$P$9:$P$752,"CKZ Krotoszyn")</f>
        <v>0</v>
      </c>
      <c r="AK90" s="16">
        <f>SUMIFS('3_stopień'!$J$9:$J$752,'3_stopień'!$H$9:$H$752,D90,'3_stopień'!$P$9:$P$752,"CKZ Olkusz")</f>
        <v>0</v>
      </c>
      <c r="AL90" s="237">
        <f>SUMIFS('3_stopień'!$K$9:$K$752,'3_stopień'!$H$9:$H$752,D90,'3_stopień'!$P$9:$P$752,"CKZ Olkusz")</f>
        <v>0</v>
      </c>
      <c r="AM90" s="16">
        <f>SUMIFS('3_stopień'!$J$9:$J$752,'3_stopień'!$H$9:$H$752,D90,'3_stopień'!$P$9:$P$752,"CKZ Wschowa")</f>
        <v>2</v>
      </c>
      <c r="AN90" s="225">
        <f>SUMIFS('3_stopień'!$K$9:$K$752,'3_stopień'!$H$9:$H$752,D90,'3_stopień'!$P$9:$P$752,"CKZ Wschowa")</f>
        <v>0</v>
      </c>
      <c r="AO90" s="16">
        <f>SUMIFS('3_stopień'!$J$9:$J$752,'3_stopień'!$H$9:$H$752,D90,'3_stopień'!$P$9:$P$752,"CKZ Zielona Góra")</f>
        <v>0</v>
      </c>
      <c r="AP90" s="206">
        <f>SUMIFS('3_stopień'!$K$9:$K$752,'3_stopień'!$H$9:$H$752,D90,'3_stopień'!$P$9:$P$752,"CKZ Zielona Góra")</f>
        <v>0</v>
      </c>
      <c r="AQ90" s="16">
        <f>SUMIFS('3_stopień'!$J$9:$J$752,'3_stopień'!$H$9:$H$752,D90,'3_stopień'!$P$9:$P$752,"Rzemieślnicza Wałbrzych")</f>
        <v>0</v>
      </c>
      <c r="AR90" s="237">
        <f>SUMIFS('3_stopień'!$K$9:$K$752,'3_stopień'!$H$9:$H$752,D90,'3_stopień'!$P$9:$P$752,"Rzemieślnicza Wałbrzych")</f>
        <v>0</v>
      </c>
      <c r="AS90" s="16">
        <f>SUMIFS('3_stopień'!$J$9:$J$752,'3_stopień'!$H$9:$H$752,D90,'3_stopień'!$P$9:$P$752,"CKZ Mosina")</f>
        <v>0</v>
      </c>
      <c r="AT90" s="237">
        <f>SUMIFS('3_stopień'!$K$9:$K$752,'3_stopień'!$H$9:$H$752,D90,'3_stopień'!$P$9:$P$752,"CKZ Mosina")</f>
        <v>0</v>
      </c>
      <c r="AU90" s="16">
        <f>SUMIFS('3_stopień'!$J$9:$J$752,'3_stopień'!$H$9:$H$752,D90,'3_stopień'!$P$9:$P$752,"Akademia Rzemiosła")</f>
        <v>0</v>
      </c>
      <c r="AV90" s="237">
        <f>SUMIFS('3_stopień'!$K$9:$K$752,'3_stopień'!$H$9:$H$752,D90,'3_stopień'!$P$9:$P$752,"Akademia Rzemiosła")</f>
        <v>0</v>
      </c>
      <c r="AW90" s="16">
        <f>SUMIFS('3_stopień'!$J$9:$J$752,'3_stopień'!$H$9:$H$752,D90,'3_stopień'!$P$9:$P$752,"CKZ Opole")</f>
        <v>0</v>
      </c>
      <c r="AX90" s="237">
        <f>SUMIFS('3_stopień'!$K$9:$K$752,'3_stopień'!$H$9:$H$752,D90,'3_stopień'!$P$9:$P$752,"CKZ Opole")</f>
        <v>0</v>
      </c>
      <c r="AY90" s="16">
        <f>SUMIFS('3_stopień'!$J$9:$J$752,'3_stopień'!$H$9:$H$752,D90,'3_stopień'!$P$9:$P$752,"CKZ Wrocław")</f>
        <v>0</v>
      </c>
      <c r="AZ90" s="237">
        <f>SUMIFS('3_stopień'!$K$9:$K$752,'3_stopień'!$H$9:$H$752,D90,'3_stopień'!$P$9:$P$752,"CKZ Wrocław")</f>
        <v>0</v>
      </c>
      <c r="BA90" s="16">
        <f>SUMIFS('3_stopień'!$J$9:$J$752,'3_stopień'!$H$9:$H$752,D90,'3_stopień'!$P$9:$P$752,"Brzeg Dolny")</f>
        <v>0</v>
      </c>
      <c r="BB90" s="237">
        <f>SUMIFS('3_stopień'!$K$9:$K$752,'3_stopień'!$H$9:$H$752,D90,'3_stopień'!$P$9:$P$752,"Brzeg Dolny")</f>
        <v>0</v>
      </c>
      <c r="BC90" s="16">
        <f>SUMIFS('3_stopień'!$J$9:$J$752,'3_stopień'!$H$9:$H$752,D90,'3_stopień'!$P$9:$P$752,"CKZ Dębica")</f>
        <v>0</v>
      </c>
      <c r="BD90" s="237">
        <f>SUMIFS('3_stopień'!$K$9:$K$752,'3_stopień'!$H$9:$H$752,D90,'3_stopień'!$P$9:$P$752,"CKZ Dębica")</f>
        <v>0</v>
      </c>
      <c r="BE90" s="16">
        <f>SUMIFS('3_stopień'!$J$9:$J$752,'3_stopień'!$H$9:$H$752,D90,'3_stopień'!$P$9:$P$752,"CKZ Gliwice")</f>
        <v>0</v>
      </c>
      <c r="BF90" s="237">
        <f>SUMIFS('3_stopień'!$K$9:$K$752,'3_stopień'!$H$9:$H$752,D90,'3_stopień'!$P$9:$P$752,"CKZ Gliwice")</f>
        <v>0</v>
      </c>
      <c r="BG90" s="16">
        <f>SUMIFS('3_stopień'!$J$9:$J$752,'3_stopień'!$H$9:$H$752,D90,'3_stopień'!$P$9:$P$752,"CKZ Gniezno")</f>
        <v>0</v>
      </c>
      <c r="BH90" s="237">
        <f>SUMIFS('3_stopień'!$K$9:$K$752,'3_stopień'!$H$9:$H$752,D90,'3_stopień'!$P$9:$P$752,"CKZ Gniezno")</f>
        <v>0</v>
      </c>
      <c r="BI90" s="157">
        <f>SUMIFS('3_stopień'!$J$9:$J$752,'3_stopień'!$H$9:$H$752,D90,'3_stopień'!$P$9:$P$752,"konsultacje szkoła")</f>
        <v>0</v>
      </c>
      <c r="BJ90" s="361">
        <f t="shared" si="4"/>
        <v>2</v>
      </c>
      <c r="BK90" s="216">
        <f t="shared" si="5"/>
        <v>0</v>
      </c>
    </row>
    <row r="91" spans="2:63">
      <c r="B91" s="17" t="s">
        <v>79</v>
      </c>
      <c r="C91" s="18">
        <v>751204</v>
      </c>
      <c r="D91" s="18" t="s">
        <v>61</v>
      </c>
      <c r="E91" s="17" t="s">
        <v>642</v>
      </c>
      <c r="F91" s="157">
        <f>SUMIF('3_stopień'!H$9:H$752,"SPC.03.",'3_stopień'!J$9:J$752)</f>
        <v>46</v>
      </c>
      <c r="G91" s="16">
        <f>SUMIFS('3_stopień'!$J$9:$J$752,'3_stopień'!$H$9:$H$752,D91,'3_stopień'!$P$9:$P$752,"CKZ Bielawa")</f>
        <v>0</v>
      </c>
      <c r="H91" s="16">
        <f>SUMIFS('3_stopień'!$K$9:$K$752,'3_stopień'!$H$9:$H$752,D91,'3_stopień'!$P$9:$P$752,"CKZ Bielawa")</f>
        <v>0</v>
      </c>
      <c r="I91" s="16">
        <f>SUMIFS('3_stopień'!$J$9:$J$752,'3_stopień'!$H$9:$H$752,D91,'3_stopień'!$P$9:$P$752,"GCKZ Głogów")</f>
        <v>0</v>
      </c>
      <c r="J91" s="237">
        <f>SUMIFS('3_stopień'!$K$9:$K$752,'3_stopień'!$H$9:$H$752,D91,'3_stopień'!$P$9:$P$752,"GCKZ Głogów")</f>
        <v>0</v>
      </c>
      <c r="K91" s="16">
        <f>SUMIFS('3_stopień'!$J$9:$J$752,'3_stopień'!$H$9:$H$752,D91,'3_stopień'!$P$9:$P$752,"TOYOTA")</f>
        <v>0</v>
      </c>
      <c r="L91" s="237">
        <f>SUMIFS('3_stopień'!$K$9:$K$752,'3_stopień'!$H$9:$H$752,D91,'3_stopień'!$P$9:$P$752,"TOYOTA")</f>
        <v>0</v>
      </c>
      <c r="M91" s="16">
        <f>SUMIFS('3_stopień'!$J$9:$J$752,'3_stopień'!$H$9:$H$752,D91,'3_stopień'!$P$9:$P$752,"JCKZ Jelenia Góra")</f>
        <v>0</v>
      </c>
      <c r="N91" s="237">
        <f>SUMIFS('3_stopień'!$K$9:$K$752,'3_stopień'!$H$9:$H$752,D91,'3_stopień'!$P$9:$P$752,"JCKZ Jelenia Góra")</f>
        <v>0</v>
      </c>
      <c r="O91" s="16">
        <f>SUMIFS('3_stopień'!$J$9:$J$752,'3_stopień'!$H$9:$H$752,D91,'3_stopień'!$P$9:$P$752,"CKZ Kłodzko")</f>
        <v>0</v>
      </c>
      <c r="P91" s="237">
        <f>SUMIFS('3_stopień'!$K$9:$K$752,'3_stopień'!$H$9:$H$752,D91,'3_stopień'!$P$9:$P$752,"CKZ Kłodzko")</f>
        <v>0</v>
      </c>
      <c r="Q91" s="16">
        <f>SUMIFS('3_stopień'!$J$9:$J$752,'3_stopień'!$H$9:$H$752,D91,'3_stopień'!$P$9:$P$752,"CKZ Legnica")</f>
        <v>0</v>
      </c>
      <c r="R91" s="237">
        <f>SUMIFS('3_stopień'!$K$9:$K$752,'3_stopień'!$H$9:$H$752,D91,'3_stopień'!$P$9:$P$752,"CKZ Legnica")</f>
        <v>0</v>
      </c>
      <c r="S91" s="16">
        <f>SUMIFS('3_stopień'!$J$9:$J$752,'3_stopień'!$H$9:$H$752,D91,'3_stopień'!$P$9:$P$752,"CKZ Oleśnica")</f>
        <v>15</v>
      </c>
      <c r="T91" s="237">
        <f>SUMIFS('3_stopień'!$K$9:$K$752,'3_stopień'!$H$9:$H$752,D91,'3_stopień'!$P$9:$P$752,"CKZ Oleśnica")</f>
        <v>1</v>
      </c>
      <c r="U91" s="16">
        <f>SUMIFS('3_stopień'!$J$9:$J$752,'3_stopień'!$H$9:$H$752,D91,'3_stopień'!$P$9:$P$752,"CKZ Świdnica")</f>
        <v>23</v>
      </c>
      <c r="V91" s="237">
        <f>SUMIFS('3_stopień'!$K$9:$K$752,'3_stopień'!$H$9:$H$752,D91,'3_stopień'!$P$9:$P$752,"CKZ Świdnica")</f>
        <v>1</v>
      </c>
      <c r="W91" s="16">
        <f>SUMIFS('3_stopień'!$J$9:$J$752,'3_stopień'!$H$9:$H$752,D91,'3_stopień'!$P$9:$P$752,"CKZ Wołów")</f>
        <v>0</v>
      </c>
      <c r="X91" s="237">
        <f>SUMIFS('3_stopień'!$K$9:$K$752,'3_stopień'!$H$9:$H$752,D91,'3_stopień'!$P$9:$P$752,"CKZ Wołów")</f>
        <v>0</v>
      </c>
      <c r="Y91" s="16">
        <f>SUMIFS('3_stopień'!$J$9:$J$752,'3_stopień'!$H$9:$H$752,D91,'3_stopień'!$P$9:$P$752,"CKZ Ziębice")</f>
        <v>0</v>
      </c>
      <c r="Z91" s="237">
        <f>SUMIFS('3_stopień'!$K$9:$K$752,'3_stopień'!$H$9:$H$752,D91,'3_stopień'!$P$9:$P$752,"CKZ Ziębice")</f>
        <v>0</v>
      </c>
      <c r="AA91" s="16">
        <f>SUMIFS('3_stopień'!$J$9:$J$752,'3_stopień'!$H$9:$H$752,D91,'3_stopień'!$P$9:$P$752,"CKZ Dobrodzień")</f>
        <v>0</v>
      </c>
      <c r="AB91" s="237">
        <f>SUMIFS('3_stopień'!$K$9:$K$752,'3_stopień'!$H$9:$H$752,D91,'3_stopień'!$P$9:$P$752,"CKZ Dobrodzień")</f>
        <v>0</v>
      </c>
      <c r="AC91" s="16">
        <f>SUMIFS('3_stopień'!$J$9:$J$752,'3_stopień'!$H$9:$H$752,D91,'3_stopień'!$P$9:$P$752,"CKZ Głubczyce")</f>
        <v>0</v>
      </c>
      <c r="AD91" s="237">
        <f>SUMIFS('3_stopień'!$K$9:$K$752,'3_stopień'!$H$9:$H$752,D91,'3_stopień'!$P$9:$P$752,"CKZ Głubczyce")</f>
        <v>0</v>
      </c>
      <c r="AE91" s="16">
        <f>SUMIFS('3_stopień'!$J$9:$J$752,'3_stopień'!$H$9:$H$752,D91,'3_stopień'!$P$9:$P$752,"CKZ Kędzierzyn Koźle")</f>
        <v>0</v>
      </c>
      <c r="AF91" s="237">
        <f>SUMIFS('3_stopień'!$K$9:$K$752,'3_stopień'!$H$9:$H$752,D91,'3_stopień'!$P$9:$P$752,"CKZ Kędzierzyn Koźle")</f>
        <v>0</v>
      </c>
      <c r="AG91" s="16">
        <f>SUMIFS('3_stopień'!$J$9:$J$752,'3_stopień'!$H$9:$H$752,D91,'3_stopień'!$P$9:$P$752,"ZSET Rakowice")</f>
        <v>0</v>
      </c>
      <c r="AH91" s="237">
        <f>SUMIFS('3_stopień'!$K$9:$K$752,'3_stopień'!$H$9:$H$752,D91,'3_stopień'!$P$9:$P$752,"ZSET Rakowice")</f>
        <v>0</v>
      </c>
      <c r="AI91" s="16">
        <f>SUMIFS('3_stopień'!$J$9:$J$752,'3_stopień'!$H$9:$H$752,D91,'3_stopień'!$P$9:$P$752,"CKZ Krotoszyn")</f>
        <v>2</v>
      </c>
      <c r="AJ91" s="237">
        <f>SUMIFS('3_stopień'!$K$9:$K$752,'3_stopień'!$H$9:$H$752,D91,'3_stopień'!$P$9:$P$752,"CKZ Krotoszyn")</f>
        <v>1</v>
      </c>
      <c r="AK91" s="16">
        <f>SUMIFS('3_stopień'!$J$9:$J$752,'3_stopień'!$H$9:$H$752,D91,'3_stopień'!$P$9:$P$752,"CKZ Olkusz")</f>
        <v>0</v>
      </c>
      <c r="AL91" s="237">
        <f>SUMIFS('3_stopień'!$K$9:$K$752,'3_stopień'!$H$9:$H$752,D91,'3_stopień'!$P$9:$P$752,"CKZ Olkusz")</f>
        <v>0</v>
      </c>
      <c r="AM91" s="16">
        <f>SUMIFS('3_stopień'!$J$9:$J$752,'3_stopień'!$H$9:$H$752,D91,'3_stopień'!$P$9:$P$752,"CKZ Wschowa")</f>
        <v>0</v>
      </c>
      <c r="AN91" s="225">
        <f>SUMIFS('3_stopień'!$K$9:$K$752,'3_stopień'!$H$9:$H$752,D91,'3_stopień'!$P$9:$P$752,"CKZ Wschowa")</f>
        <v>0</v>
      </c>
      <c r="AO91" s="16">
        <f>SUMIFS('3_stopień'!$J$9:$J$752,'3_stopień'!$H$9:$H$752,D91,'3_stopień'!$P$9:$P$752,"CKZ Zielona Góra")</f>
        <v>1</v>
      </c>
      <c r="AP91" s="206">
        <f>SUMIFS('3_stopień'!$K$9:$K$752,'3_stopień'!$H$9:$H$752,D91,'3_stopień'!$P$9:$P$752,"CKZ Zielona Góra")</f>
        <v>0</v>
      </c>
      <c r="AQ91" s="16">
        <f>SUMIFS('3_stopień'!$J$9:$J$752,'3_stopień'!$H$9:$H$752,D91,'3_stopień'!$P$9:$P$752,"Rzemieślnicza Wałbrzych")</f>
        <v>0</v>
      </c>
      <c r="AR91" s="237">
        <f>SUMIFS('3_stopień'!$K$9:$K$752,'3_stopień'!$H$9:$H$752,D91,'3_stopień'!$P$9:$P$752,"Rzemieślnicza Wałbrzych")</f>
        <v>0</v>
      </c>
      <c r="AS91" s="16">
        <f>SUMIFS('3_stopień'!$J$9:$J$752,'3_stopień'!$H$9:$H$752,D91,'3_stopień'!$P$9:$P$752,"CKZ Mosina")</f>
        <v>5</v>
      </c>
      <c r="AT91" s="237">
        <f>SUMIFS('3_stopień'!$K$9:$K$752,'3_stopień'!$H$9:$H$752,D91,'3_stopień'!$P$9:$P$752,"CKZ Mosina")</f>
        <v>2</v>
      </c>
      <c r="AU91" s="16">
        <f>SUMIFS('3_stopień'!$J$9:$J$752,'3_stopień'!$H$9:$H$752,D91,'3_stopień'!$P$9:$P$752,"Akademia Rzemiosła")</f>
        <v>0</v>
      </c>
      <c r="AV91" s="237">
        <f>SUMIFS('3_stopień'!$K$9:$K$752,'3_stopień'!$H$9:$H$752,D91,'3_stopień'!$P$9:$P$752,"Akademia Rzemiosła")</f>
        <v>0</v>
      </c>
      <c r="AW91" s="16">
        <f>SUMIFS('3_stopień'!$J$9:$J$752,'3_stopień'!$H$9:$H$752,D91,'3_stopień'!$P$9:$P$752,"CKZ Opole")</f>
        <v>0</v>
      </c>
      <c r="AX91" s="237">
        <f>SUMIFS('3_stopień'!$K$9:$K$752,'3_stopień'!$H$9:$H$752,D91,'3_stopień'!$P$9:$P$752,"CKZ Opole")</f>
        <v>0</v>
      </c>
      <c r="AY91" s="16">
        <f>SUMIFS('3_stopień'!$J$9:$J$752,'3_stopień'!$H$9:$H$752,D91,'3_stopień'!$P$9:$P$752,"CKZ Wrocław")</f>
        <v>0</v>
      </c>
      <c r="AZ91" s="237">
        <f>SUMIFS('3_stopień'!$K$9:$K$752,'3_stopień'!$H$9:$H$752,D91,'3_stopień'!$P$9:$P$752,"CKZ Wrocław")</f>
        <v>0</v>
      </c>
      <c r="BA91" s="16">
        <f>SUMIFS('3_stopień'!$J$9:$J$752,'3_stopień'!$H$9:$H$752,D91,'3_stopień'!$P$9:$P$752,"Brzeg Dolny")</f>
        <v>0</v>
      </c>
      <c r="BB91" s="237">
        <f>SUMIFS('3_stopień'!$K$9:$K$752,'3_stopień'!$H$9:$H$752,D91,'3_stopień'!$P$9:$P$752,"Brzeg Dolny")</f>
        <v>0</v>
      </c>
      <c r="BC91" s="16">
        <f>SUMIFS('3_stopień'!$J$9:$J$752,'3_stopień'!$H$9:$H$752,D91,'3_stopień'!$P$9:$P$752,"CKZ Dębica")</f>
        <v>0</v>
      </c>
      <c r="BD91" s="237">
        <f>SUMIFS('3_stopień'!$K$9:$K$752,'3_stopień'!$H$9:$H$752,D91,'3_stopień'!$P$9:$P$752,"CKZ Dębica")</f>
        <v>0</v>
      </c>
      <c r="BE91" s="16">
        <f>SUMIFS('3_stopień'!$J$9:$J$752,'3_stopień'!$H$9:$H$752,D91,'3_stopień'!$P$9:$P$752,"CKZ Gliwice")</f>
        <v>0</v>
      </c>
      <c r="BF91" s="237">
        <f>SUMIFS('3_stopień'!$K$9:$K$752,'3_stopień'!$H$9:$H$752,D91,'3_stopień'!$P$9:$P$752,"CKZ Gliwice")</f>
        <v>0</v>
      </c>
      <c r="BG91" s="16">
        <f>SUMIFS('3_stopień'!$J$9:$J$752,'3_stopień'!$H$9:$H$752,D91,'3_stopień'!$P$9:$P$752,"CKZ Gniezno")</f>
        <v>0</v>
      </c>
      <c r="BH91" s="237">
        <f>SUMIFS('3_stopień'!$K$9:$K$752,'3_stopień'!$H$9:$H$752,D91,'3_stopień'!$P$9:$P$752,"CKZ Gniezno")</f>
        <v>0</v>
      </c>
      <c r="BI91" s="157">
        <f>SUMIFS('3_stopień'!$J$9:$J$752,'3_stopień'!$H$9:$H$752,D91,'3_stopień'!$P$9:$P$752,"konsultacje szkoła")</f>
        <v>0</v>
      </c>
      <c r="BJ91" s="361">
        <f t="shared" si="4"/>
        <v>46</v>
      </c>
      <c r="BK91" s="216">
        <f t="shared" si="5"/>
        <v>5</v>
      </c>
    </row>
    <row r="92" spans="2:63" hidden="1">
      <c r="B92" s="17" t="s">
        <v>210</v>
      </c>
      <c r="C92" s="18">
        <v>751108</v>
      </c>
      <c r="D92" s="18" t="s">
        <v>641</v>
      </c>
      <c r="E92" s="17" t="s">
        <v>640</v>
      </c>
      <c r="F92" s="157">
        <f>SUMIF('3_stopień'!H$9:H$752,"SPC.04.",'3_stopień'!J$9:J$752)</f>
        <v>1</v>
      </c>
      <c r="G92" s="16">
        <f>SUMIFS('3_stopień'!$J$9:$J$752,'3_stopień'!$H$9:$H$752,D92,'3_stopień'!$P$9:$P$752,"CKZ Bielawa")</f>
        <v>0</v>
      </c>
      <c r="H92" s="16">
        <f>SUMIFS('3_stopień'!$K$9:$K$752,'3_stopień'!$H$9:$H$752,D92,'3_stopień'!$P$9:$P$752,"CKZ Bielawa")</f>
        <v>0</v>
      </c>
      <c r="I92" s="16">
        <f>SUMIFS('3_stopień'!$J$9:$J$752,'3_stopień'!$H$9:$H$752,D92,'3_stopień'!$P$9:$P$752,"GCKZ Głogów")</f>
        <v>0</v>
      </c>
      <c r="J92" s="237">
        <f>SUMIFS('3_stopień'!$K$9:$K$752,'3_stopień'!$H$9:$H$752,D92,'3_stopień'!$P$9:$P$752,"GCKZ Głogów")</f>
        <v>0</v>
      </c>
      <c r="K92" s="16">
        <f>SUMIFS('3_stopień'!$J$9:$J$752,'3_stopień'!$H$9:$H$752,D92,'3_stopień'!$P$9:$P$752,"TOYOTA")</f>
        <v>0</v>
      </c>
      <c r="L92" s="237">
        <f>SUMIFS('3_stopień'!$K$9:$K$752,'3_stopień'!$H$9:$H$752,D92,'3_stopień'!$P$9:$P$752,"TOYOTA")</f>
        <v>0</v>
      </c>
      <c r="M92" s="16">
        <f>SUMIFS('3_stopień'!$J$9:$J$752,'3_stopień'!$H$9:$H$752,D92,'3_stopień'!$P$9:$P$752,"JCKZ Jelenia Góra")</f>
        <v>0</v>
      </c>
      <c r="N92" s="237">
        <f>SUMIFS('3_stopień'!$K$9:$K$752,'3_stopień'!$H$9:$H$752,D92,'3_stopień'!$P$9:$P$752,"JCKZ Jelenia Góra")</f>
        <v>0</v>
      </c>
      <c r="O92" s="16">
        <f>SUMIFS('3_stopień'!$J$9:$J$752,'3_stopień'!$H$9:$H$752,D92,'3_stopień'!$P$9:$P$752,"CKZ Kłodzko")</f>
        <v>0</v>
      </c>
      <c r="P92" s="237">
        <f>SUMIFS('3_stopień'!$K$9:$K$752,'3_stopień'!$H$9:$H$752,D92,'3_stopień'!$P$9:$P$752,"CKZ Kłodzko")</f>
        <v>0</v>
      </c>
      <c r="Q92" s="16">
        <f>SUMIFS('3_stopień'!$J$9:$J$752,'3_stopień'!$H$9:$H$752,D92,'3_stopień'!$P$9:$P$752,"CKZ Legnica")</f>
        <v>0</v>
      </c>
      <c r="R92" s="237">
        <f>SUMIFS('3_stopień'!$K$9:$K$752,'3_stopień'!$H$9:$H$752,D92,'3_stopień'!$P$9:$P$752,"CKZ Legnica")</f>
        <v>0</v>
      </c>
      <c r="S92" s="16">
        <f>SUMIFS('3_stopień'!$J$9:$J$752,'3_stopień'!$H$9:$H$752,D92,'3_stopień'!$P$9:$P$752,"CKZ Oleśnica")</f>
        <v>0</v>
      </c>
      <c r="T92" s="237">
        <f>SUMIFS('3_stopień'!$K$9:$K$752,'3_stopień'!$H$9:$H$752,D92,'3_stopień'!$P$9:$P$752,"CKZ Oleśnica")</f>
        <v>0</v>
      </c>
      <c r="U92" s="16">
        <f>SUMIFS('3_stopień'!$J$9:$J$752,'3_stopień'!$H$9:$H$752,D92,'3_stopień'!$P$9:$P$752,"CKZ Świdnica")</f>
        <v>0</v>
      </c>
      <c r="V92" s="237">
        <f>SUMIFS('3_stopień'!$K$9:$K$752,'3_stopień'!$H$9:$H$752,D92,'3_stopień'!$P$9:$P$752,"CKZ Świdnica")</f>
        <v>0</v>
      </c>
      <c r="W92" s="16">
        <f>SUMIFS('3_stopień'!$J$9:$J$752,'3_stopień'!$H$9:$H$752,D92,'3_stopień'!$P$9:$P$752,"CKZ Wołów")</f>
        <v>0</v>
      </c>
      <c r="X92" s="237">
        <f>SUMIFS('3_stopień'!$K$9:$K$752,'3_stopień'!$H$9:$H$752,D92,'3_stopień'!$P$9:$P$752,"CKZ Wołów")</f>
        <v>0</v>
      </c>
      <c r="Y92" s="16">
        <f>SUMIFS('3_stopień'!$J$9:$J$752,'3_stopień'!$H$9:$H$752,D92,'3_stopień'!$P$9:$P$752,"CKZ Ziębice")</f>
        <v>0</v>
      </c>
      <c r="Z92" s="237">
        <f>SUMIFS('3_stopień'!$K$9:$K$752,'3_stopień'!$H$9:$H$752,D92,'3_stopień'!$P$9:$P$752,"CKZ Ziębice")</f>
        <v>0</v>
      </c>
      <c r="AA92" s="16">
        <f>SUMIFS('3_stopień'!$J$9:$J$752,'3_stopień'!$H$9:$H$752,D92,'3_stopień'!$P$9:$P$752,"CKZ Dobrodzień")</f>
        <v>0</v>
      </c>
      <c r="AB92" s="237">
        <f>SUMIFS('3_stopień'!$K$9:$K$752,'3_stopień'!$H$9:$H$752,D92,'3_stopień'!$P$9:$P$752,"CKZ Dobrodzień")</f>
        <v>0</v>
      </c>
      <c r="AC92" s="16">
        <f>SUMIFS('3_stopień'!$J$9:$J$752,'3_stopień'!$H$9:$H$752,D92,'3_stopień'!$P$9:$P$752,"CKZ Głubczyce")</f>
        <v>0</v>
      </c>
      <c r="AD92" s="237">
        <f>SUMIFS('3_stopień'!$K$9:$K$752,'3_stopień'!$H$9:$H$752,D92,'3_stopień'!$P$9:$P$752,"CKZ Głubczyce")</f>
        <v>0</v>
      </c>
      <c r="AE92" s="16">
        <f>SUMIFS('3_stopień'!$J$9:$J$752,'3_stopień'!$H$9:$H$752,D92,'3_stopień'!$P$9:$P$752,"CKZ Kędzierzyn Koźle")</f>
        <v>0</v>
      </c>
      <c r="AF92" s="237">
        <f>SUMIFS('3_stopień'!$K$9:$K$752,'3_stopień'!$H$9:$H$752,D92,'3_stopień'!$P$9:$P$752,"CKZ Kędzierzyn Koźle")</f>
        <v>0</v>
      </c>
      <c r="AG92" s="16">
        <f>SUMIFS('3_stopień'!$J$9:$J$752,'3_stopień'!$H$9:$H$752,D92,'3_stopień'!$P$9:$P$752,"ZSET Rakowice")</f>
        <v>0</v>
      </c>
      <c r="AH92" s="237">
        <f>SUMIFS('3_stopień'!$K$9:$K$752,'3_stopień'!$H$9:$H$752,D92,'3_stopień'!$P$9:$P$752,"ZSET Rakowice")</f>
        <v>0</v>
      </c>
      <c r="AI92" s="16">
        <f>SUMIFS('3_stopień'!$J$9:$J$752,'3_stopień'!$H$9:$H$752,D92,'3_stopień'!$P$9:$P$752,"CKZ Krotoszyn")</f>
        <v>1</v>
      </c>
      <c r="AJ92" s="237">
        <f>SUMIFS('3_stopień'!$K$9:$K$752,'3_stopień'!$H$9:$H$752,D92,'3_stopień'!$P$9:$P$752,"CKZ Krotoszyn")</f>
        <v>0</v>
      </c>
      <c r="AK92" s="16">
        <f>SUMIFS('3_stopień'!$J$9:$J$752,'3_stopień'!$H$9:$H$752,D92,'3_stopień'!$P$9:$P$752,"CKZ Olkusz")</f>
        <v>0</v>
      </c>
      <c r="AL92" s="237">
        <f>SUMIFS('3_stopień'!$K$9:$K$752,'3_stopień'!$H$9:$H$752,D92,'3_stopień'!$P$9:$P$752,"CKZ Olkusz")</f>
        <v>0</v>
      </c>
      <c r="AM92" s="16">
        <f>SUMIFS('3_stopień'!$J$9:$J$752,'3_stopień'!$H$9:$H$752,D92,'3_stopień'!$P$9:$P$752,"CKZ Wschowa")</f>
        <v>0</v>
      </c>
      <c r="AN92" s="225">
        <f>SUMIFS('3_stopień'!$K$9:$K$752,'3_stopień'!$H$9:$H$752,D92,'3_stopień'!$P$9:$P$752,"CKZ Wschowa")</f>
        <v>0</v>
      </c>
      <c r="AO92" s="16">
        <f>SUMIFS('3_stopień'!$J$9:$J$752,'3_stopień'!$H$9:$H$752,D92,'3_stopień'!$P$9:$P$752,"CKZ Zielona Góra")</f>
        <v>0</v>
      </c>
      <c r="AP92" s="206">
        <f>SUMIFS('3_stopień'!$K$9:$K$752,'3_stopień'!$H$9:$H$752,D92,'3_stopień'!$P$9:$P$752,"CKZ Zielona Góra")</f>
        <v>0</v>
      </c>
      <c r="AQ92" s="16">
        <f>SUMIFS('3_stopień'!$J$9:$J$752,'3_stopień'!$H$9:$H$752,D92,'3_stopień'!$P$9:$P$752,"Rzemieślnicza Wałbrzych")</f>
        <v>0</v>
      </c>
      <c r="AR92" s="237">
        <f>SUMIFS('3_stopień'!$K$9:$K$752,'3_stopień'!$H$9:$H$752,D92,'3_stopień'!$P$9:$P$752,"Rzemieślnicza Wałbrzych")</f>
        <v>0</v>
      </c>
      <c r="AS92" s="16">
        <f>SUMIFS('3_stopień'!$J$9:$J$752,'3_stopień'!$H$9:$H$752,D92,'3_stopień'!$P$9:$P$752,"CKZ Mosina")</f>
        <v>0</v>
      </c>
      <c r="AT92" s="237">
        <f>SUMIFS('3_stopień'!$K$9:$K$752,'3_stopień'!$H$9:$H$752,D92,'3_stopień'!$P$9:$P$752,"CKZ Mosina")</f>
        <v>0</v>
      </c>
      <c r="AU92" s="16">
        <f>SUMIFS('3_stopień'!$J$9:$J$752,'3_stopień'!$H$9:$H$752,D92,'3_stopień'!$P$9:$P$752,"Akademia Rzemiosła")</f>
        <v>0</v>
      </c>
      <c r="AV92" s="237">
        <f>SUMIFS('3_stopień'!$K$9:$K$752,'3_stopień'!$H$9:$H$752,D92,'3_stopień'!$P$9:$P$752,"Akademia Rzemiosła")</f>
        <v>0</v>
      </c>
      <c r="AW92" s="16">
        <f>SUMIFS('3_stopień'!$J$9:$J$752,'3_stopień'!$H$9:$H$752,D92,'3_stopień'!$P$9:$P$752,"CKZ Opole")</f>
        <v>0</v>
      </c>
      <c r="AX92" s="237">
        <f>SUMIFS('3_stopień'!$K$9:$K$752,'3_stopień'!$H$9:$H$752,D92,'3_stopień'!$P$9:$P$752,"CKZ Opole")</f>
        <v>0</v>
      </c>
      <c r="AY92" s="16">
        <f>SUMIFS('3_stopień'!$J$9:$J$752,'3_stopień'!$H$9:$H$752,D92,'3_stopień'!$P$9:$P$752,"CKZ Wrocław")</f>
        <v>0</v>
      </c>
      <c r="AZ92" s="237">
        <f>SUMIFS('3_stopień'!$K$9:$K$752,'3_stopień'!$H$9:$H$752,D92,'3_stopień'!$P$9:$P$752,"CKZ Wrocław")</f>
        <v>0</v>
      </c>
      <c r="BA92" s="16">
        <f>SUMIFS('3_stopień'!$J$9:$J$752,'3_stopień'!$H$9:$H$752,D92,'3_stopień'!$P$9:$P$752,"Brzeg Dolny")</f>
        <v>0</v>
      </c>
      <c r="BB92" s="237">
        <f>SUMIFS('3_stopień'!$K$9:$K$752,'3_stopień'!$H$9:$H$752,D92,'3_stopień'!$P$9:$P$752,"Brzeg Dolny")</f>
        <v>0</v>
      </c>
      <c r="BC92" s="16">
        <f>SUMIFS('3_stopień'!$J$9:$J$752,'3_stopień'!$H$9:$H$752,D92,'3_stopień'!$P$9:$P$752,"CKZ Dębica")</f>
        <v>0</v>
      </c>
      <c r="BD92" s="237">
        <f>SUMIFS('3_stopień'!$K$9:$K$752,'3_stopień'!$H$9:$H$752,D92,'3_stopień'!$P$9:$P$752,"CKZ Dębica")</f>
        <v>0</v>
      </c>
      <c r="BE92" s="16">
        <f>SUMIFS('3_stopień'!$J$9:$J$752,'3_stopień'!$H$9:$H$752,D92,'3_stopień'!$P$9:$P$752,"CKZ Gliwice")</f>
        <v>0</v>
      </c>
      <c r="BF92" s="237">
        <f>SUMIFS('3_stopień'!$K$9:$K$752,'3_stopień'!$H$9:$H$752,D92,'3_stopień'!$P$9:$P$752,"CKZ Gliwice")</f>
        <v>0</v>
      </c>
      <c r="BG92" s="16">
        <f>SUMIFS('3_stopień'!$J$9:$J$752,'3_stopień'!$H$9:$H$752,D92,'3_stopień'!$P$9:$P$752,"CKZ Gniezno")</f>
        <v>0</v>
      </c>
      <c r="BH92" s="237">
        <f>SUMIFS('3_stopień'!$K$9:$K$752,'3_stopień'!$H$9:$H$752,D92,'3_stopień'!$P$9:$P$752,"CKZ Gniezno")</f>
        <v>0</v>
      </c>
      <c r="BI92" s="157">
        <f>SUMIFS('3_stopień'!$J$9:$J$752,'3_stopień'!$H$9:$H$752,D92,'3_stopień'!$P$9:$P$752,"konsultacje szkoła")</f>
        <v>0</v>
      </c>
      <c r="BJ92" s="361">
        <f t="shared" si="4"/>
        <v>1</v>
      </c>
      <c r="BK92" s="216">
        <f t="shared" si="5"/>
        <v>0</v>
      </c>
    </row>
    <row r="93" spans="2:63" hidden="1">
      <c r="B93" s="17" t="s">
        <v>542</v>
      </c>
      <c r="C93" s="18">
        <v>751103</v>
      </c>
      <c r="D93" s="18" t="s">
        <v>1035</v>
      </c>
      <c r="E93" s="17" t="s">
        <v>639</v>
      </c>
      <c r="F93" s="157">
        <f>SUMIF('3_stopień'!H$9:H$752,"SPC.05.",'3_stopień'!J$9:J$752)</f>
        <v>0</v>
      </c>
      <c r="G93" s="16">
        <f>SUMIFS('3_stopień'!$J$9:$J$752,'3_stopień'!$H$9:$H$752,D93,'3_stopień'!$P$9:$P$752,"CKZ Bielawa")</f>
        <v>0</v>
      </c>
      <c r="H93" s="16">
        <f>SUMIFS('3_stopień'!$K$9:$K$752,'3_stopień'!$H$9:$H$752,E93,'3_stopień'!$P$9:$P$752,"CKZ Bielawa")</f>
        <v>0</v>
      </c>
      <c r="I93" s="16">
        <f>SUMIFS('3_stopień'!$J$9:$J$752,'3_stopień'!$H$9:$H$752,D93,'3_stopień'!$P$9:$P$752,"GCKZ Głogów")</f>
        <v>0</v>
      </c>
      <c r="J93" s="237">
        <f>SUMIFS('3_stopień'!$K$9:$K$752,'3_stopień'!$H$9:$H$752,D93,'3_stopień'!$P$9:$P$752,"GCKZ Głogów")</f>
        <v>0</v>
      </c>
      <c r="K93" s="16">
        <f>SUMIFS('3_stopień'!$J$9:$J$752,'3_stopień'!$H$9:$H$752,D93,'3_stopień'!$P$9:$P$752,"TOYOTA")</f>
        <v>0</v>
      </c>
      <c r="L93" s="237">
        <f>SUMIFS('3_stopień'!$K$9:$K$752,'3_stopień'!$H$9:$H$752,D93,'3_stopień'!$P$9:$P$752,"TOYOTA")</f>
        <v>0</v>
      </c>
      <c r="M93" s="16">
        <f>SUMIFS('3_stopień'!$J$9:$J$752,'3_stopień'!$H$9:$H$752,D93,'3_stopień'!$P$9:$P$752,"JCKZ Jelenia Góra")</f>
        <v>0</v>
      </c>
      <c r="N93" s="237">
        <f>SUMIFS('3_stopień'!$K$9:$K$752,'3_stopień'!$H$9:$H$752,D93,'3_stopień'!$P$9:$P$752,"JCKZ Jelenia Góra")</f>
        <v>0</v>
      </c>
      <c r="O93" s="16">
        <f>SUMIFS('3_stopień'!$J$9:$J$752,'3_stopień'!$H$9:$H$752,D93,'3_stopień'!$P$9:$P$752,"CKZ Kłodzko")</f>
        <v>0</v>
      </c>
      <c r="P93" s="237">
        <f>SUMIFS('3_stopień'!$K$9:$K$752,'3_stopień'!$H$9:$H$752,D93,'3_stopień'!$P$9:$P$752,"CKZ Kłodzko")</f>
        <v>0</v>
      </c>
      <c r="Q93" s="16">
        <f>SUMIFS('3_stopień'!$J$9:$J$752,'3_stopień'!$H$9:$H$752,D93,'3_stopień'!$P$9:$P$752,"CKZ Legnica")</f>
        <v>0</v>
      </c>
      <c r="R93" s="237">
        <f>SUMIFS('3_stopień'!$K$9:$K$752,'3_stopień'!$H$9:$H$752,D93,'3_stopień'!$P$9:$P$752,"CKZ Legnica")</f>
        <v>0</v>
      </c>
      <c r="S93" s="16">
        <f>SUMIFS('3_stopień'!$J$9:$J$752,'3_stopień'!$H$9:$H$752,D93,'3_stopień'!$P$9:$P$752,"CKZ Oleśnica")</f>
        <v>0</v>
      </c>
      <c r="T93" s="237">
        <f>SUMIFS('3_stopień'!$K$9:$K$752,'3_stopień'!$H$9:$H$752,D93,'3_stopień'!$P$9:$P$752,"CKZ Oleśnica")</f>
        <v>0</v>
      </c>
      <c r="U93" s="16">
        <f>SUMIFS('3_stopień'!$J$9:$J$752,'3_stopień'!$H$9:$H$752,D93,'3_stopień'!$P$9:$P$752,"CKZ Świdnica")</f>
        <v>0</v>
      </c>
      <c r="V93" s="237">
        <f>SUMIFS('3_stopień'!$K$9:$K$752,'3_stopień'!$H$9:$H$752,D93,'3_stopień'!$P$9:$P$752,"CKZ Świdnica")</f>
        <v>0</v>
      </c>
      <c r="W93" s="16">
        <f>SUMIFS('3_stopień'!$J$9:$J$752,'3_stopień'!$H$9:$H$752,D93,'3_stopień'!$P$9:$P$752,"CKZ Wołów")</f>
        <v>0</v>
      </c>
      <c r="X93" s="237">
        <f>SUMIFS('3_stopień'!$K$9:$K$752,'3_stopień'!$H$9:$H$752,D93,'3_stopień'!$P$9:$P$752,"CKZ Wołów")</f>
        <v>0</v>
      </c>
      <c r="Y93" s="16">
        <f>SUMIFS('3_stopień'!$J$9:$J$752,'3_stopień'!$H$9:$H$752,D93,'3_stopień'!$P$9:$P$752,"CKZ Ziębice")</f>
        <v>0</v>
      </c>
      <c r="Z93" s="237">
        <f>SUMIFS('3_stopień'!$K$9:$K$752,'3_stopień'!$H$9:$H$752,D93,'3_stopień'!$P$9:$P$752,"CKZ Ziębice")</f>
        <v>0</v>
      </c>
      <c r="AA93" s="16">
        <f>SUMIFS('3_stopień'!$J$9:$J$752,'3_stopień'!$H$9:$H$752,D93,'3_stopień'!$P$9:$P$752,"CKZ Dobrodzień")</f>
        <v>0</v>
      </c>
      <c r="AB93" s="237">
        <f>SUMIFS('3_stopień'!$K$9:$K$752,'3_stopień'!$H$9:$H$752,D93,'3_stopień'!$P$9:$P$752,"CKZ Dobrodzień")</f>
        <v>0</v>
      </c>
      <c r="AC93" s="16">
        <f>SUMIFS('3_stopień'!$J$9:$J$752,'3_stopień'!$H$9:$H$752,D93,'3_stopień'!$P$9:$P$752,"CKZ Głubczyce")</f>
        <v>0</v>
      </c>
      <c r="AD93" s="237">
        <f>SUMIFS('3_stopień'!$K$9:$K$752,'3_stopień'!$H$9:$H$752,D93,'3_stopień'!$P$9:$P$752,"CKZ Głubczyce")</f>
        <v>0</v>
      </c>
      <c r="AE93" s="16">
        <f>SUMIFS('3_stopień'!$J$9:$J$752,'3_stopień'!$H$9:$H$752,D93,'3_stopień'!$P$9:$P$752,"CKZ Kędzierzyn Koźle")</f>
        <v>0</v>
      </c>
      <c r="AF93" s="237">
        <f>SUMIFS('3_stopień'!$K$9:$K$752,'3_stopień'!$H$9:$H$752,D93,'3_stopień'!$P$9:$P$752,"CKZ Kędzierzyn Koźle")</f>
        <v>0</v>
      </c>
      <c r="AG93" s="16">
        <f>SUMIFS('3_stopień'!$J$9:$J$752,'3_stopień'!$H$9:$H$752,D93,'3_stopień'!$P$9:$P$752,"ZSET Rakowice")</f>
        <v>0</v>
      </c>
      <c r="AH93" s="237">
        <f>SUMIFS('3_stopień'!$K$9:$K$752,'3_stopień'!$H$9:$H$752,D93,'3_stopień'!$P$9:$P$752,"ZSET Rakowice")</f>
        <v>0</v>
      </c>
      <c r="AI93" s="16">
        <f>SUMIFS('3_stopień'!$J$9:$J$752,'3_stopień'!$H$9:$H$752,D93,'3_stopień'!$P$9:$P$752,"CKZ Krotoszyn")</f>
        <v>0</v>
      </c>
      <c r="AJ93" s="237">
        <f>SUMIFS('3_stopień'!$K$9:$K$752,'3_stopień'!$H$9:$H$752,D93,'3_stopień'!$P$9:$P$752,"CKZ Krotoszyn")</f>
        <v>0</v>
      </c>
      <c r="AK93" s="16">
        <f>SUMIFS('3_stopień'!$J$9:$J$752,'3_stopień'!$H$9:$H$752,D93,'3_stopień'!$P$9:$P$752,"CKZ Olkusz")</f>
        <v>0</v>
      </c>
      <c r="AL93" s="237">
        <f>SUMIFS('3_stopień'!$K$9:$K$752,'3_stopień'!$H$9:$H$752,D93,'3_stopień'!$P$9:$P$752,"CKZ Olkusz")</f>
        <v>0</v>
      </c>
      <c r="AM93" s="16">
        <f>SUMIFS('3_stopień'!$J$9:$J$752,'3_stopień'!$H$9:$H$752,D93,'3_stopień'!$P$9:$P$752,"CKZ Wschowa")</f>
        <v>0</v>
      </c>
      <c r="AN93" s="225">
        <f>SUMIFS('3_stopień'!$K$9:$K$752,'3_stopień'!$H$9:$H$752,D93,'3_stopień'!$P$9:$P$752,"CKZ Wschowa")</f>
        <v>0</v>
      </c>
      <c r="AO93" s="16">
        <f>SUMIFS('3_stopień'!$J$9:$J$752,'3_stopień'!$H$9:$H$752,D93,'3_stopień'!$P$9:$P$752,"CKZ Zielona Góra")</f>
        <v>0</v>
      </c>
      <c r="AP93" s="206">
        <f>SUMIFS('3_stopień'!$K$9:$K$752,'3_stopień'!$H$9:$H$752,D93,'3_stopień'!$P$9:$P$752,"CKZ Zielona Góra")</f>
        <v>0</v>
      </c>
      <c r="AQ93" s="16">
        <f>SUMIFS('3_stopień'!$J$9:$J$752,'3_stopień'!$H$9:$H$752,D93,'3_stopień'!$P$9:$P$752,"Rzemieślnicza Wałbrzych")</f>
        <v>0</v>
      </c>
      <c r="AR93" s="237">
        <f>SUMIFS('3_stopień'!$K$9:$K$752,'3_stopień'!$H$9:$H$752,D93,'3_stopień'!$P$9:$P$752,"Rzemieślnicza Wałbrzych")</f>
        <v>0</v>
      </c>
      <c r="AS93" s="16">
        <f>SUMIFS('3_stopień'!$J$9:$J$752,'3_stopień'!$H$9:$H$752,D93,'3_stopień'!$P$9:$P$752,"CKZ Mosina")</f>
        <v>0</v>
      </c>
      <c r="AT93" s="237">
        <f>SUMIFS('3_stopień'!$K$9:$K$752,'3_stopień'!$H$9:$H$752,D93,'3_stopień'!$P$9:$P$752,"CKZ Mosina")</f>
        <v>0</v>
      </c>
      <c r="AU93" s="16">
        <f>SUMIFS('3_stopień'!$J$9:$J$752,'3_stopień'!$H$9:$H$752,D93,'3_stopień'!$P$9:$P$752,"Collegium Witelona")</f>
        <v>0</v>
      </c>
      <c r="AV93" s="237">
        <f>SUMIFS('3_stopień'!$K$9:$K$752,'3_stopień'!$H$9:$H$752,D93,'3_stopień'!$P$9:$P$752,"Collegium Witelona")</f>
        <v>0</v>
      </c>
      <c r="AW93" s="16">
        <f>SUMIFS('3_stopień'!$J$9:$J$752,'3_stopień'!$H$9:$H$752,D93,'3_stopień'!$P$9:$P$752,"CKZ Opole")</f>
        <v>0</v>
      </c>
      <c r="AX93" s="237">
        <f>SUMIFS('3_stopień'!$K$9:$K$752,'3_stopień'!$H$9:$H$752,D93,'3_stopień'!$P$9:$P$752,"CKZ Opole")</f>
        <v>0</v>
      </c>
      <c r="AY93" s="16">
        <f>SUMIFS('3_stopień'!$J$9:$J$752,'3_stopień'!$H$9:$H$752,D93,'3_stopień'!$P$9:$P$752,"CKZ Wrocław")</f>
        <v>0</v>
      </c>
      <c r="AZ93" s="237">
        <f>SUMIFS('3_stopień'!$K$9:$K$752,'3_stopień'!$H$9:$H$752,D93,'3_stopień'!$P$9:$P$752,"CKZ Wrocław")</f>
        <v>0</v>
      </c>
      <c r="BA93" s="16">
        <f>SUMIFS('3_stopień'!$J$9:$J$752,'3_stopień'!$H$9:$H$752,D93,'3_stopień'!$P$9:$P$752,"Brzeg Dolny")</f>
        <v>0</v>
      </c>
      <c r="BB93" s="237">
        <f>SUMIFS('3_stopień'!$K$9:$K$752,'3_stopień'!$H$9:$H$752,D93,'3_stopień'!$P$9:$P$752,"Brzeg Dolny")</f>
        <v>0</v>
      </c>
      <c r="BC93" s="16">
        <f>SUMIFS('3_stopień'!$J$9:$J$752,'3_stopień'!$H$9:$H$752,D93,'3_stopień'!$P$9:$P$752,"CKZ Dębica")</f>
        <v>0</v>
      </c>
      <c r="BD93" s="237">
        <f>SUMIFS('3_stopień'!$K$9:$K$752,'3_stopień'!$H$9:$H$752,D93,'3_stopień'!$P$9:$P$752,"CKZ Dębica")</f>
        <v>0</v>
      </c>
      <c r="BE93" s="16">
        <f>SUMIFS('3_stopień'!$J$9:$J$752,'3_stopień'!$H$9:$H$752,D93,'3_stopień'!$P$9:$P$752,"CKZ Gliwice")</f>
        <v>0</v>
      </c>
      <c r="BF93" s="237">
        <f>SUMIFS('3_stopień'!$K$9:$K$752,'3_stopień'!$H$9:$H$752,D93,'3_stopień'!$P$9:$P$752,"CKZ Gliwice")</f>
        <v>0</v>
      </c>
      <c r="BG93" s="16">
        <f>SUMIFS('3_stopień'!$J$9:$J$752,'3_stopień'!$H$9:$H$752,D93,'3_stopień'!$P$9:$P$752,"CKZ Gniezno")</f>
        <v>0</v>
      </c>
      <c r="BH93" s="237">
        <f>SUMIFS('3_stopień'!$K$9:$K$752,'3_stopień'!$H$9:$H$752,D93,'3_stopień'!$P$9:$P$752,"CKZ Gniezno")</f>
        <v>0</v>
      </c>
      <c r="BI93" s="157">
        <f>SUMIFS('3_stopień'!$J$9:$J$752,'3_stopień'!$H$9:$H$752,D93,'3_stopień'!$P$9:$P$752,"konsultacje szkoła")</f>
        <v>0</v>
      </c>
      <c r="BJ93" s="361">
        <f t="shared" si="4"/>
        <v>0</v>
      </c>
      <c r="BK93" s="216">
        <f t="shared" si="5"/>
        <v>0</v>
      </c>
    </row>
    <row r="94" spans="2:63" hidden="1">
      <c r="B94" s="17" t="s">
        <v>543</v>
      </c>
      <c r="C94" s="18">
        <v>742202</v>
      </c>
      <c r="D94" s="18" t="s">
        <v>638</v>
      </c>
      <c r="E94" s="17" t="s">
        <v>637</v>
      </c>
      <c r="F94" s="157">
        <f>SUMIF('3_stopień'!H$9:H$752,"INF.01.",'3_stopień'!J$9:J$752)</f>
        <v>3</v>
      </c>
      <c r="G94" s="16">
        <f>SUMIFS('3_stopień'!$J$9:$J$752,'3_stopień'!$H$9:$H$752,D94,'3_stopień'!$P$9:$P$752,"CKZ Bielawa")</f>
        <v>0</v>
      </c>
      <c r="H94" s="16">
        <f>SUMIFS('3_stopień'!$K$9:$K$752,'3_stopień'!$H$9:$H$752,D94,'3_stopień'!$P$9:$P$752,"CKZ Bielawa")</f>
        <v>0</v>
      </c>
      <c r="I94" s="16">
        <f>SUMIFS('3_stopień'!$J$9:$J$752,'3_stopień'!$H$9:$H$752,D94,'3_stopień'!$P$9:$P$752,"GCKZ Głogów")</f>
        <v>0</v>
      </c>
      <c r="J94" s="237">
        <f>SUMIFS('3_stopień'!$K$9:$K$752,'3_stopień'!$H$9:$H$752,D94,'3_stopień'!$P$9:$P$752,"GCKZ Głogów")</f>
        <v>0</v>
      </c>
      <c r="K94" s="16">
        <f>SUMIFS('3_stopień'!$J$9:$J$752,'3_stopień'!$H$9:$H$752,D94,'3_stopień'!$P$9:$P$752,"TOYOTA")</f>
        <v>0</v>
      </c>
      <c r="L94" s="237">
        <f>SUMIFS('3_stopień'!$K$9:$K$752,'3_stopień'!$H$9:$H$752,D94,'3_stopień'!$P$9:$P$752,"TOYOTA")</f>
        <v>0</v>
      </c>
      <c r="M94" s="16">
        <f>SUMIFS('3_stopień'!$J$9:$J$752,'3_stopień'!$H$9:$H$752,D94,'3_stopień'!$P$9:$P$752,"JCKZ Jelenia Góra")</f>
        <v>0</v>
      </c>
      <c r="N94" s="237">
        <f>SUMIFS('3_stopień'!$K$9:$K$752,'3_stopień'!$H$9:$H$752,D94,'3_stopień'!$P$9:$P$752,"JCKZ Jelenia Góra")</f>
        <v>0</v>
      </c>
      <c r="O94" s="16">
        <f>SUMIFS('3_stopień'!$J$9:$J$752,'3_stopień'!$H$9:$H$752,D94,'3_stopień'!$P$9:$P$752,"CKZ Kłodzko")</f>
        <v>0</v>
      </c>
      <c r="P94" s="237">
        <f>SUMIFS('3_stopień'!$K$9:$K$752,'3_stopień'!$H$9:$H$752,D94,'3_stopień'!$P$9:$P$752,"CKZ Kłodzko")</f>
        <v>0</v>
      </c>
      <c r="Q94" s="16">
        <f>SUMIFS('3_stopień'!$J$9:$J$752,'3_stopień'!$H$9:$H$752,D94,'3_stopień'!$P$9:$P$752,"CKZ Legnica")</f>
        <v>0</v>
      </c>
      <c r="R94" s="237">
        <f>SUMIFS('3_stopień'!$K$9:$K$752,'3_stopień'!$H$9:$H$752,D94,'3_stopień'!$P$9:$P$752,"CKZ Legnica")</f>
        <v>0</v>
      </c>
      <c r="S94" s="16">
        <f>SUMIFS('3_stopień'!$J$9:$J$752,'3_stopień'!$H$9:$H$752,D94,'3_stopień'!$P$9:$P$752,"CKZ Oleśnica")</f>
        <v>0</v>
      </c>
      <c r="T94" s="237">
        <f>SUMIFS('3_stopień'!$K$9:$K$752,'3_stopień'!$H$9:$H$752,D94,'3_stopień'!$P$9:$P$752,"CKZ Oleśnica")</f>
        <v>0</v>
      </c>
      <c r="U94" s="16">
        <f>SUMIFS('3_stopień'!$J$9:$J$752,'3_stopień'!$H$9:$H$752,D94,'3_stopień'!$P$9:$P$752,"CKZ Świdnica")</f>
        <v>0</v>
      </c>
      <c r="V94" s="237">
        <f>SUMIFS('3_stopień'!$K$9:$K$752,'3_stopień'!$H$9:$H$752,D94,'3_stopień'!$P$9:$P$752,"CKZ Świdnica")</f>
        <v>0</v>
      </c>
      <c r="W94" s="16">
        <f>SUMIFS('3_stopień'!$J$9:$J$752,'3_stopień'!$H$9:$H$752,D94,'3_stopień'!$P$9:$P$752,"CKZ Wołów")</f>
        <v>0</v>
      </c>
      <c r="X94" s="237">
        <f>SUMIFS('3_stopień'!$K$9:$K$752,'3_stopień'!$H$9:$H$752,D94,'3_stopień'!$P$9:$P$752,"CKZ Wołów")</f>
        <v>0</v>
      </c>
      <c r="Y94" s="16">
        <f>SUMIFS('3_stopień'!$J$9:$J$752,'3_stopień'!$H$9:$H$752,D94,'3_stopień'!$P$9:$P$752,"CKZ Ziębice")</f>
        <v>0</v>
      </c>
      <c r="Z94" s="237">
        <f>SUMIFS('3_stopień'!$K$9:$K$752,'3_stopień'!$H$9:$H$752,D94,'3_stopień'!$P$9:$P$752,"CKZ Ziębice")</f>
        <v>0</v>
      </c>
      <c r="AA94" s="16">
        <f>SUMIFS('3_stopień'!$J$9:$J$752,'3_stopień'!$H$9:$H$752,D94,'3_stopień'!$P$9:$P$752,"CKZ Dobrodzień")</f>
        <v>0</v>
      </c>
      <c r="AB94" s="237">
        <f>SUMIFS('3_stopień'!$K$9:$K$752,'3_stopień'!$H$9:$H$752,D94,'3_stopień'!$P$9:$P$752,"CKZ Dobrodzień")</f>
        <v>0</v>
      </c>
      <c r="AC94" s="16">
        <f>SUMIFS('3_stopień'!$J$9:$J$752,'3_stopień'!$H$9:$H$752,D94,'3_stopień'!$P$9:$P$752,"CKZ Głubczyce")</f>
        <v>0</v>
      </c>
      <c r="AD94" s="237">
        <f>SUMIFS('3_stopień'!$K$9:$K$752,'3_stopień'!$H$9:$H$752,D94,'3_stopień'!$P$9:$P$752,"CKZ Głubczyce")</f>
        <v>0</v>
      </c>
      <c r="AE94" s="16">
        <f>SUMIFS('3_stopień'!$J$9:$J$752,'3_stopień'!$H$9:$H$752,D94,'3_stopień'!$P$9:$P$752,"CKZ Kędzierzyn Koźle")</f>
        <v>0</v>
      </c>
      <c r="AF94" s="237">
        <f>SUMIFS('3_stopień'!$K$9:$K$752,'3_stopień'!$H$9:$H$752,D94,'3_stopień'!$P$9:$P$752,"CKZ Kędzierzyn Koźle")</f>
        <v>0</v>
      </c>
      <c r="AG94" s="16">
        <f>SUMIFS('3_stopień'!$J$9:$J$752,'3_stopień'!$H$9:$H$752,D94,'3_stopień'!$P$9:$P$752,"ZSET Rakowice")</f>
        <v>0</v>
      </c>
      <c r="AH94" s="237">
        <f>SUMIFS('3_stopień'!$K$9:$K$752,'3_stopień'!$H$9:$H$752,D94,'3_stopień'!$P$9:$P$752,"ZSET Rakowice")</f>
        <v>0</v>
      </c>
      <c r="AI94" s="16">
        <f>SUMIFS('3_stopień'!$J$9:$J$752,'3_stopień'!$H$9:$H$752,D94,'3_stopień'!$P$9:$P$752,"CKZ Krotoszyn")</f>
        <v>0</v>
      </c>
      <c r="AJ94" s="237">
        <f>SUMIFS('3_stopień'!$K$9:$K$752,'3_stopień'!$H$9:$H$752,D94,'3_stopień'!$P$9:$P$752,"CKZ Krotoszyn")</f>
        <v>0</v>
      </c>
      <c r="AK94" s="16">
        <f>SUMIFS('3_stopień'!$J$9:$J$752,'3_stopień'!$H$9:$H$752,D94,'3_stopień'!$P$9:$P$752,"CKZ Olkusz")</f>
        <v>0</v>
      </c>
      <c r="AL94" s="237">
        <f>SUMIFS('3_stopień'!$K$9:$K$752,'3_stopień'!$H$9:$H$752,D94,'3_stopień'!$P$9:$P$752,"CKZ Olkusz")</f>
        <v>0</v>
      </c>
      <c r="AM94" s="16">
        <f>SUMIFS('3_stopień'!$J$9:$J$752,'3_stopień'!$H$9:$H$752,D94,'3_stopień'!$P$9:$P$752,"CKZ Wschowa")</f>
        <v>0</v>
      </c>
      <c r="AN94" s="225">
        <f>SUMIFS('3_stopień'!$K$9:$K$752,'3_stopień'!$H$9:$H$752,D94,'3_stopień'!$P$9:$P$752,"CKZ Wschowa")</f>
        <v>0</v>
      </c>
      <c r="AO94" s="16">
        <f>SUMIFS('3_stopień'!$J$9:$J$752,'3_stopień'!$H$9:$H$752,D94,'3_stopień'!$P$9:$P$752,"CKZ Zielona Góra")</f>
        <v>0</v>
      </c>
      <c r="AP94" s="206">
        <f>SUMIFS('3_stopień'!$K$9:$K$752,'3_stopień'!$H$9:$H$752,D94,'3_stopień'!$P$9:$P$752,"CKZ Zielona Góra")</f>
        <v>0</v>
      </c>
      <c r="AQ94" s="16">
        <f>SUMIFS('3_stopień'!$J$9:$J$752,'3_stopień'!$H$9:$H$752,D94,'3_stopień'!$P$9:$P$752,"Rzemieślnicza Wałbrzych")</f>
        <v>0</v>
      </c>
      <c r="AR94" s="237">
        <f>SUMIFS('3_stopień'!$K$9:$K$752,'3_stopień'!$H$9:$H$752,D94,'3_stopień'!$P$9:$P$752,"Rzemieślnicza Wałbrzych")</f>
        <v>0</v>
      </c>
      <c r="AS94" s="16">
        <f>SUMIFS('3_stopień'!$J$9:$J$752,'3_stopień'!$H$9:$H$752,D94,'3_stopień'!$P$9:$P$752,"CKZ Mosina")</f>
        <v>0</v>
      </c>
      <c r="AT94" s="237">
        <f>SUMIFS('3_stopień'!$K$9:$K$752,'3_stopień'!$H$9:$H$752,D94,'3_stopień'!$P$9:$P$752,"CKZ Mosina")</f>
        <v>0</v>
      </c>
      <c r="AU94" s="16">
        <f>SUMIFS('3_stopień'!$J$9:$J$752,'3_stopień'!$H$9:$H$752,D94,'3_stopień'!$P$9:$P$752,"Akademia Rzemiosła")</f>
        <v>0</v>
      </c>
      <c r="AV94" s="237">
        <f>SUMIFS('3_stopień'!$K$9:$K$752,'3_stopień'!$H$9:$H$752,D94,'3_stopień'!$P$9:$P$752,"Akademia Rzemiosła")</f>
        <v>0</v>
      </c>
      <c r="AW94" s="16">
        <f>SUMIFS('3_stopień'!$J$9:$J$752,'3_stopień'!$H$9:$H$752,D94,'3_stopień'!$P$9:$P$752,"CKZ Opole")</f>
        <v>0</v>
      </c>
      <c r="AX94" s="237">
        <f>SUMIFS('3_stopień'!$K$9:$K$752,'3_stopień'!$H$9:$H$752,D94,'3_stopień'!$P$9:$P$752,"CKZ Opole")</f>
        <v>0</v>
      </c>
      <c r="AY94" s="16">
        <f>SUMIFS('3_stopień'!$J$9:$J$752,'3_stopień'!$H$9:$H$752,D94,'3_stopień'!$P$9:$P$752,"CKZ Wrocław")</f>
        <v>0</v>
      </c>
      <c r="AZ94" s="237">
        <f>SUMIFS('3_stopień'!$K$9:$K$752,'3_stopień'!$H$9:$H$752,D94,'3_stopień'!$P$9:$P$752,"CKZ Wrocław")</f>
        <v>0</v>
      </c>
      <c r="BA94" s="16">
        <f>SUMIFS('3_stopień'!$J$9:$J$752,'3_stopień'!$H$9:$H$752,D94,'3_stopień'!$P$9:$P$752,"Brzeg Dolny")</f>
        <v>0</v>
      </c>
      <c r="BB94" s="237">
        <f>SUMIFS('3_stopień'!$K$9:$K$752,'3_stopień'!$H$9:$H$752,D94,'3_stopień'!$P$9:$P$752,"Brzeg Dolny")</f>
        <v>0</v>
      </c>
      <c r="BC94" s="16">
        <f>SUMIFS('3_stopień'!$J$9:$J$752,'3_stopień'!$H$9:$H$752,D94,'3_stopień'!$P$9:$P$752,"CKZ Dębica")</f>
        <v>0</v>
      </c>
      <c r="BD94" s="237">
        <f>SUMIFS('3_stopień'!$K$9:$K$752,'3_stopień'!$H$9:$H$752,D94,'3_stopień'!$P$9:$P$752,"CKZ Dębica")</f>
        <v>0</v>
      </c>
      <c r="BE94" s="16">
        <f>SUMIFS('3_stopień'!$J$9:$J$752,'3_stopień'!$H$9:$H$752,D94,'3_stopień'!$P$9:$P$752,"CKZ Gliwice")</f>
        <v>0</v>
      </c>
      <c r="BF94" s="237">
        <f>SUMIFS('3_stopień'!$K$9:$K$752,'3_stopień'!$H$9:$H$752,D94,'3_stopień'!$P$9:$P$752,"CKZ Gliwice")</f>
        <v>0</v>
      </c>
      <c r="BG94" s="16">
        <f>SUMIFS('3_stopień'!$J$9:$J$752,'3_stopień'!$H$9:$H$752,D94,'3_stopień'!$P$9:$P$752,"CKZ Gniezno")</f>
        <v>0</v>
      </c>
      <c r="BH94" s="237">
        <f>SUMIFS('3_stopień'!$K$9:$K$752,'3_stopień'!$H$9:$H$752,D94,'3_stopień'!$P$9:$P$752,"CKZ Gniezno")</f>
        <v>0</v>
      </c>
      <c r="BI94" s="157">
        <f>SUMIFS('3_stopień'!$J$9:$J$752,'3_stopień'!$H$9:$H$752,D94,'3_stopień'!$P$9:$P$752,"konsultacje szkoła")</f>
        <v>3</v>
      </c>
      <c r="BJ94" s="361">
        <f t="shared" si="4"/>
        <v>3</v>
      </c>
      <c r="BK94" s="216">
        <f t="shared" si="5"/>
        <v>0</v>
      </c>
    </row>
    <row r="95" spans="2:63" hidden="1">
      <c r="B95" s="17" t="s">
        <v>445</v>
      </c>
      <c r="C95" s="18">
        <v>832201</v>
      </c>
      <c r="D95" s="18" t="s">
        <v>446</v>
      </c>
      <c r="E95" s="17" t="s">
        <v>636</v>
      </c>
      <c r="F95" s="157">
        <f>SUMIF('3_stopień'!H$9:H$752,"TDR.01.",'3_stopień'!J$9:J$752)</f>
        <v>0</v>
      </c>
      <c r="G95" s="16">
        <f>SUMIFS('3_stopień'!$J$9:$J$752,'3_stopień'!$H$9:$H$752,D95,'3_stopień'!$P$9:$P$752,"CKZ Bielawa")</f>
        <v>0</v>
      </c>
      <c r="H95" s="16">
        <f>SUMIFS('3_stopień'!$K$9:$K$752,'3_stopień'!$H$9:$H$752,E95,'3_stopień'!$P$9:$P$752,"CKZ Bielawa")</f>
        <v>0</v>
      </c>
      <c r="I95" s="16">
        <f>SUMIFS('3_stopień'!$J$9:$J$752,'3_stopień'!$H$9:$H$752,D95,'3_stopień'!$P$9:$P$752,"GCKZ Głogów")</f>
        <v>0</v>
      </c>
      <c r="J95" s="237">
        <f>SUMIFS('3_stopień'!$K$9:$K$752,'3_stopień'!$H$9:$H$752,D95,'3_stopień'!$P$9:$P$752,"GCKZ Głogów")</f>
        <v>0</v>
      </c>
      <c r="K95" s="16">
        <f>SUMIFS('3_stopień'!$J$9:$J$752,'3_stopień'!$H$9:$H$752,D95,'3_stopień'!$P$9:$P$752,"TOYOTA")</f>
        <v>0</v>
      </c>
      <c r="L95" s="237">
        <f>SUMIFS('3_stopień'!$K$9:$K$752,'3_stopień'!$H$9:$H$752,D95,'3_stopień'!$P$9:$P$752,"TOYOTA")</f>
        <v>0</v>
      </c>
      <c r="M95" s="16">
        <f>SUMIFS('3_stopień'!$J$9:$J$752,'3_stopień'!$H$9:$H$752,D95,'3_stopień'!$P$9:$P$752,"JCKZ Jelenia Góra")</f>
        <v>0</v>
      </c>
      <c r="N95" s="237">
        <f>SUMIFS('3_stopień'!$K$9:$K$752,'3_stopień'!$H$9:$H$752,D95,'3_stopień'!$P$9:$P$752,"JCKZ Jelenia Góra")</f>
        <v>0</v>
      </c>
      <c r="O95" s="16">
        <f>SUMIFS('3_stopień'!$J$9:$J$752,'3_stopień'!$H$9:$H$752,D95,'3_stopień'!$P$9:$P$752,"CKZ Kłodzko")</f>
        <v>0</v>
      </c>
      <c r="P95" s="237">
        <f>SUMIFS('3_stopień'!$K$9:$K$752,'3_stopień'!$H$9:$H$752,D95,'3_stopień'!$P$9:$P$752,"CKZ Kłodzko")</f>
        <v>0</v>
      </c>
      <c r="Q95" s="16">
        <f>SUMIFS('3_stopień'!$J$9:$J$752,'3_stopień'!$H$9:$H$752,D95,'3_stopień'!$P$9:$P$752,"CKZ Legnica")</f>
        <v>0</v>
      </c>
      <c r="R95" s="237">
        <f>SUMIFS('3_stopień'!$K$9:$K$752,'3_stopień'!$H$9:$H$752,D95,'3_stopień'!$P$9:$P$752,"CKZ Legnica")</f>
        <v>0</v>
      </c>
      <c r="S95" s="16">
        <f>SUMIFS('3_stopień'!$J$9:$J$752,'3_stopień'!$H$9:$H$752,D95,'3_stopień'!$P$9:$P$752,"CKZ Oleśnica")</f>
        <v>0</v>
      </c>
      <c r="T95" s="237">
        <f>SUMIFS('3_stopień'!$K$9:$K$752,'3_stopień'!$H$9:$H$752,D95,'3_stopień'!$P$9:$P$752,"CKZ Oleśnica")</f>
        <v>0</v>
      </c>
      <c r="U95" s="16">
        <f>SUMIFS('3_stopień'!$J$9:$J$752,'3_stopień'!$H$9:$H$752,D95,'3_stopień'!$P$9:$P$752,"CKZ Świdnica")</f>
        <v>0</v>
      </c>
      <c r="V95" s="237">
        <f>SUMIFS('3_stopień'!$K$9:$K$752,'3_stopień'!$H$9:$H$752,D95,'3_stopień'!$P$9:$P$752,"CKZ Świdnica")</f>
        <v>0</v>
      </c>
      <c r="W95" s="16">
        <f>SUMIFS('3_stopień'!$J$9:$J$752,'3_stopień'!$H$9:$H$752,D95,'3_stopień'!$P$9:$P$752,"CKZ Wołów")</f>
        <v>0</v>
      </c>
      <c r="X95" s="237">
        <f>SUMIFS('3_stopień'!$K$9:$K$752,'3_stopień'!$H$9:$H$752,D95,'3_stopień'!$P$9:$P$752,"CKZ Wołów")</f>
        <v>0</v>
      </c>
      <c r="Y95" s="16">
        <f>SUMIFS('3_stopień'!$J$9:$J$752,'3_stopień'!$H$9:$H$752,D95,'3_stopień'!$P$9:$P$752,"CKZ Ziębice")</f>
        <v>0</v>
      </c>
      <c r="Z95" s="237">
        <f>SUMIFS('3_stopień'!$K$9:$K$752,'3_stopień'!$H$9:$H$752,D95,'3_stopień'!$P$9:$P$752,"CKZ Ziębice")</f>
        <v>0</v>
      </c>
      <c r="AA95" s="16">
        <f>SUMIFS('3_stopień'!$J$9:$J$752,'3_stopień'!$H$9:$H$752,D95,'3_stopień'!$P$9:$P$752,"CKZ Dobrodzień")</f>
        <v>0</v>
      </c>
      <c r="AB95" s="237">
        <f>SUMIFS('3_stopień'!$K$9:$K$752,'3_stopień'!$H$9:$H$752,D95,'3_stopień'!$P$9:$P$752,"CKZ Dobrodzień")</f>
        <v>0</v>
      </c>
      <c r="AC95" s="16">
        <f>SUMIFS('3_stopień'!$J$9:$J$752,'3_stopień'!$H$9:$H$752,D95,'3_stopień'!$P$9:$P$752,"CKZ Głubczyce")</f>
        <v>0</v>
      </c>
      <c r="AD95" s="237">
        <f>SUMIFS('3_stopień'!$K$9:$K$752,'3_stopień'!$H$9:$H$752,D95,'3_stopień'!$P$9:$P$752,"CKZ Głubczyce")</f>
        <v>0</v>
      </c>
      <c r="AE95" s="16">
        <f>SUMIFS('3_stopień'!$J$9:$J$752,'3_stopień'!$H$9:$H$752,D95,'3_stopień'!$P$9:$P$752,"CKZ Kędzierzyn Koźle")</f>
        <v>0</v>
      </c>
      <c r="AF95" s="237">
        <f>SUMIFS('3_stopień'!$K$9:$K$752,'3_stopień'!$H$9:$H$752,D95,'3_stopień'!$P$9:$P$752,"CKZ Kędzierzyn Koźle")</f>
        <v>0</v>
      </c>
      <c r="AG95" s="16">
        <f>SUMIFS('3_stopień'!$J$9:$J$752,'3_stopień'!$H$9:$H$752,D95,'3_stopień'!$P$9:$P$752,"ZSET Rakowice")</f>
        <v>0</v>
      </c>
      <c r="AH95" s="237">
        <f>SUMIFS('3_stopień'!$K$9:$K$752,'3_stopień'!$H$9:$H$752,D95,'3_stopień'!$P$9:$P$752,"ZSET Rakowice")</f>
        <v>0</v>
      </c>
      <c r="AI95" s="16">
        <f>SUMIFS('3_stopień'!$J$9:$J$752,'3_stopień'!$H$9:$H$752,D95,'3_stopień'!$P$9:$P$752,"CKZ Krotoszyn")</f>
        <v>0</v>
      </c>
      <c r="AJ95" s="237">
        <f>SUMIFS('3_stopień'!$K$9:$K$752,'3_stopień'!$H$9:$H$752,D95,'3_stopień'!$P$9:$P$752,"CKZ Krotoszyn")</f>
        <v>0</v>
      </c>
      <c r="AK95" s="16">
        <f>SUMIFS('3_stopień'!$J$9:$J$752,'3_stopień'!$H$9:$H$752,D95,'3_stopień'!$P$9:$P$752,"CKZ Olkusz")</f>
        <v>0</v>
      </c>
      <c r="AL95" s="237">
        <f>SUMIFS('3_stopień'!$K$9:$K$752,'3_stopień'!$H$9:$H$752,D95,'3_stopień'!$P$9:$P$752,"CKZ Olkusz")</f>
        <v>0</v>
      </c>
      <c r="AM95" s="16">
        <f>SUMIFS('3_stopień'!$J$9:$J$752,'3_stopień'!$H$9:$H$752,D95,'3_stopień'!$P$9:$P$752,"CKZ Wschowa")</f>
        <v>0</v>
      </c>
      <c r="AN95" s="225">
        <f>SUMIFS('3_stopień'!$K$9:$K$752,'3_stopień'!$H$9:$H$752,D95,'3_stopień'!$P$9:$P$752,"CKZ Wschowa")</f>
        <v>0</v>
      </c>
      <c r="AO95" s="16">
        <f>SUMIFS('3_stopień'!$J$9:$J$752,'3_stopień'!$H$9:$H$752,D95,'3_stopień'!$P$9:$P$752,"CKZ Zielona Góra")</f>
        <v>0</v>
      </c>
      <c r="AP95" s="206">
        <f>SUMIFS('3_stopień'!$K$9:$K$752,'3_stopień'!$H$9:$H$752,D95,'3_stopień'!$P$9:$P$752,"CKZ Zielona Góra")</f>
        <v>0</v>
      </c>
      <c r="AQ95" s="16">
        <f>SUMIFS('3_stopień'!$J$9:$J$752,'3_stopień'!$H$9:$H$752,D95,'3_stopień'!$P$9:$P$752,"Rzemieślnicza Wałbrzych")</f>
        <v>0</v>
      </c>
      <c r="AR95" s="237">
        <f>SUMIFS('3_stopień'!$K$9:$K$752,'3_stopień'!$H$9:$H$752,D95,'3_stopień'!$P$9:$P$752,"Rzemieślnicza Wałbrzych")</f>
        <v>0</v>
      </c>
      <c r="AS95" s="16">
        <f>SUMIFS('3_stopień'!$J$9:$J$752,'3_stopień'!$H$9:$H$752,D95,'3_stopień'!$P$9:$P$752,"CKZ Mosina")</f>
        <v>0</v>
      </c>
      <c r="AT95" s="237">
        <f>SUMIFS('3_stopień'!$K$9:$K$752,'3_stopień'!$H$9:$H$752,D95,'3_stopień'!$P$9:$P$752,"CKZ Mosina")</f>
        <v>0</v>
      </c>
      <c r="AU95" s="16">
        <f>SUMIFS('3_stopień'!$J$9:$J$752,'3_stopień'!$H$9:$H$752,D95,'3_stopień'!$P$9:$P$752,"Collegium Witelona")</f>
        <v>0</v>
      </c>
      <c r="AV95" s="237">
        <f>SUMIFS('3_stopień'!$K$9:$K$752,'3_stopień'!$H$9:$H$752,D95,'3_stopień'!$P$9:$P$752,"Collegium Witelona")</f>
        <v>0</v>
      </c>
      <c r="AW95" s="16">
        <f>SUMIFS('3_stopień'!$J$9:$J$752,'3_stopień'!$H$9:$H$752,D95,'3_stopień'!$P$9:$P$752,"CKZ Opole")</f>
        <v>0</v>
      </c>
      <c r="AX95" s="237">
        <f>SUMIFS('3_stopień'!$K$9:$K$752,'3_stopień'!$H$9:$H$752,D95,'3_stopień'!$P$9:$P$752,"CKZ Opole")</f>
        <v>0</v>
      </c>
      <c r="AY95" s="16">
        <f>SUMIFS('3_stopień'!$J$9:$J$752,'3_stopień'!$H$9:$H$752,D95,'3_stopień'!$P$9:$P$752,"CKZ Wrocław")</f>
        <v>0</v>
      </c>
      <c r="AZ95" s="237">
        <f>SUMIFS('3_stopień'!$K$9:$K$752,'3_stopień'!$H$9:$H$752,D95,'3_stopień'!$P$9:$P$752,"CKZ Wrocław")</f>
        <v>0</v>
      </c>
      <c r="BA95" s="16">
        <f>SUMIFS('3_stopień'!$J$9:$J$752,'3_stopień'!$H$9:$H$752,D95,'3_stopień'!$P$9:$P$752,"Brzeg Dolny")</f>
        <v>0</v>
      </c>
      <c r="BB95" s="237">
        <f>SUMIFS('3_stopień'!$K$9:$K$752,'3_stopień'!$H$9:$H$752,D95,'3_stopień'!$P$9:$P$752,"Brzeg Dolny")</f>
        <v>0</v>
      </c>
      <c r="BC95" s="16">
        <f>SUMIFS('3_stopień'!$J$9:$J$752,'3_stopień'!$H$9:$H$752,D95,'3_stopień'!$P$9:$P$752,"CKZ Dębica")</f>
        <v>0</v>
      </c>
      <c r="BD95" s="237">
        <f>SUMIFS('3_stopień'!$K$9:$K$752,'3_stopień'!$H$9:$H$752,D95,'3_stopień'!$P$9:$P$752,"CKZ Dębica")</f>
        <v>0</v>
      </c>
      <c r="BE95" s="16">
        <f>SUMIFS('3_stopień'!$J$9:$J$752,'3_stopień'!$H$9:$H$752,D95,'3_stopień'!$P$9:$P$752,"CKZ Gliwice")</f>
        <v>0</v>
      </c>
      <c r="BF95" s="237">
        <f>SUMIFS('3_stopień'!$K$9:$K$752,'3_stopień'!$H$9:$H$752,D95,'3_stopień'!$P$9:$P$752,"CKZ Gliwice")</f>
        <v>0</v>
      </c>
      <c r="BG95" s="16">
        <f>SUMIFS('3_stopień'!$J$9:$J$752,'3_stopień'!$H$9:$H$752,D95,'3_stopień'!$P$9:$P$752,"CKZ Gniezno")</f>
        <v>0</v>
      </c>
      <c r="BH95" s="237">
        <f>SUMIFS('3_stopień'!$K$9:$K$752,'3_stopień'!$H$9:$H$752,D95,'3_stopień'!$P$9:$P$752,"CKZ Gniezno")</f>
        <v>0</v>
      </c>
      <c r="BI95" s="157">
        <f>SUMIFS('3_stopień'!$J$9:$J$752,'3_stopień'!$H$9:$H$752,D95,'3_stopień'!$P$9:$P$752,"konsultacje szkoła")</f>
        <v>0</v>
      </c>
      <c r="BJ95" s="361">
        <f t="shared" si="4"/>
        <v>0</v>
      </c>
      <c r="BK95" s="216">
        <f t="shared" si="5"/>
        <v>0</v>
      </c>
    </row>
    <row r="96" spans="2:63" hidden="1">
      <c r="B96" s="17" t="s">
        <v>544</v>
      </c>
      <c r="C96" s="18">
        <v>711603</v>
      </c>
      <c r="D96" s="18" t="s">
        <v>635</v>
      </c>
      <c r="E96" s="17" t="s">
        <v>634</v>
      </c>
      <c r="F96" s="157">
        <f>SUMIF('3_stopień'!H$9:H$752,"TKO.01.",'3_stopień'!J$9:J$752)</f>
        <v>0</v>
      </c>
      <c r="G96" s="16">
        <f>SUMIFS('3_stopień'!$J$9:$J$752,'3_stopień'!$H$9:$H$752,D96,'3_stopień'!$P$9:$P$752,"CKZ Bielawa")</f>
        <v>0</v>
      </c>
      <c r="H96" s="16">
        <f>SUMIFS('3_stopień'!$K$9:$K$752,'3_stopień'!$H$9:$H$752,E96,'3_stopień'!$P$9:$P$752,"CKZ Bielawa")</f>
        <v>0</v>
      </c>
      <c r="I96" s="16">
        <f>SUMIFS('3_stopień'!$J$9:$J$752,'3_stopień'!$H$9:$H$752,D96,'3_stopień'!$P$9:$P$752,"GCKZ Głogów")</f>
        <v>0</v>
      </c>
      <c r="J96" s="237">
        <f>SUMIFS('3_stopień'!$K$9:$K$752,'3_stopień'!$H$9:$H$752,D96,'3_stopień'!$P$9:$P$752,"GCKZ Głogów")</f>
        <v>0</v>
      </c>
      <c r="K96" s="16">
        <f>SUMIFS('3_stopień'!$J$9:$J$752,'3_stopień'!$H$9:$H$752,D96,'3_stopień'!$P$9:$P$752,"TOYOTA")</f>
        <v>0</v>
      </c>
      <c r="L96" s="237">
        <f>SUMIFS('3_stopień'!$K$9:$K$752,'3_stopień'!$H$9:$H$752,D96,'3_stopień'!$P$9:$P$752,"TOYOTA")</f>
        <v>0</v>
      </c>
      <c r="M96" s="16">
        <f>SUMIFS('3_stopień'!$J$9:$J$752,'3_stopień'!$H$9:$H$752,D96,'3_stopień'!$P$9:$P$752,"JCKZ Jelenia Góra")</f>
        <v>0</v>
      </c>
      <c r="N96" s="237">
        <f>SUMIFS('3_stopień'!$K$9:$K$752,'3_stopień'!$H$9:$H$752,D96,'3_stopień'!$P$9:$P$752,"JCKZ Jelenia Góra")</f>
        <v>0</v>
      </c>
      <c r="O96" s="16">
        <f>SUMIFS('3_stopień'!$J$9:$J$752,'3_stopień'!$H$9:$H$752,D96,'3_stopień'!$P$9:$P$752,"CKZ Kłodzko")</f>
        <v>0</v>
      </c>
      <c r="P96" s="237">
        <f>SUMIFS('3_stopień'!$K$9:$K$752,'3_stopień'!$H$9:$H$752,D96,'3_stopień'!$P$9:$P$752,"CKZ Kłodzko")</f>
        <v>0</v>
      </c>
      <c r="Q96" s="16">
        <f>SUMIFS('3_stopień'!$J$9:$J$752,'3_stopień'!$H$9:$H$752,D96,'3_stopień'!$P$9:$P$752,"CKZ Legnica")</f>
        <v>0</v>
      </c>
      <c r="R96" s="237">
        <f>SUMIFS('3_stopień'!$K$9:$K$752,'3_stopień'!$H$9:$H$752,D96,'3_stopień'!$P$9:$P$752,"CKZ Legnica")</f>
        <v>0</v>
      </c>
      <c r="S96" s="16">
        <f>SUMIFS('3_stopień'!$J$9:$J$752,'3_stopień'!$H$9:$H$752,D96,'3_stopień'!$P$9:$P$752,"CKZ Oleśnica")</f>
        <v>0</v>
      </c>
      <c r="T96" s="237">
        <f>SUMIFS('3_stopień'!$K$9:$K$752,'3_stopień'!$H$9:$H$752,D96,'3_stopień'!$P$9:$P$752,"CKZ Oleśnica")</f>
        <v>0</v>
      </c>
      <c r="U96" s="16">
        <f>SUMIFS('3_stopień'!$J$9:$J$752,'3_stopień'!$H$9:$H$752,D96,'3_stopień'!$P$9:$P$752,"CKZ Świdnica")</f>
        <v>0</v>
      </c>
      <c r="V96" s="237">
        <f>SUMIFS('3_stopień'!$K$9:$K$752,'3_stopień'!$H$9:$H$752,D96,'3_stopień'!$P$9:$P$752,"CKZ Świdnica")</f>
        <v>0</v>
      </c>
      <c r="W96" s="16">
        <f>SUMIFS('3_stopień'!$J$9:$J$752,'3_stopień'!$H$9:$H$752,D96,'3_stopień'!$P$9:$P$752,"CKZ Wołów")</f>
        <v>0</v>
      </c>
      <c r="X96" s="237">
        <f>SUMIFS('3_stopień'!$K$9:$K$752,'3_stopień'!$H$9:$H$752,D96,'3_stopień'!$P$9:$P$752,"CKZ Wołów")</f>
        <v>0</v>
      </c>
      <c r="Y96" s="16">
        <f>SUMIFS('3_stopień'!$J$9:$J$752,'3_stopień'!$H$9:$H$752,D96,'3_stopień'!$P$9:$P$752,"CKZ Ziębice")</f>
        <v>0</v>
      </c>
      <c r="Z96" s="237">
        <f>SUMIFS('3_stopień'!$K$9:$K$752,'3_stopień'!$H$9:$H$752,D96,'3_stopień'!$P$9:$P$752,"CKZ Ziębice")</f>
        <v>0</v>
      </c>
      <c r="AA96" s="16">
        <f>SUMIFS('3_stopień'!$J$9:$J$752,'3_stopień'!$H$9:$H$752,D96,'3_stopień'!$P$9:$P$752,"CKZ Dobrodzień")</f>
        <v>0</v>
      </c>
      <c r="AB96" s="237">
        <f>SUMIFS('3_stopień'!$K$9:$K$752,'3_stopień'!$H$9:$H$752,D96,'3_stopień'!$P$9:$P$752,"CKZ Dobrodzień")</f>
        <v>0</v>
      </c>
      <c r="AC96" s="16">
        <f>SUMIFS('3_stopień'!$J$9:$J$752,'3_stopień'!$H$9:$H$752,D96,'3_stopień'!$P$9:$P$752,"CKZ Głubczyce")</f>
        <v>0</v>
      </c>
      <c r="AD96" s="237">
        <f>SUMIFS('3_stopień'!$K$9:$K$752,'3_stopień'!$H$9:$H$752,D96,'3_stopień'!$P$9:$P$752,"CKZ Głubczyce")</f>
        <v>0</v>
      </c>
      <c r="AE96" s="16">
        <f>SUMIFS('3_stopień'!$J$9:$J$752,'3_stopień'!$H$9:$H$752,D96,'3_stopień'!$P$9:$P$752,"CKZ Kędzierzyn Koźle")</f>
        <v>0</v>
      </c>
      <c r="AF96" s="237">
        <f>SUMIFS('3_stopień'!$K$9:$K$752,'3_stopień'!$H$9:$H$752,D96,'3_stopień'!$P$9:$P$752,"CKZ Kędzierzyn Koźle")</f>
        <v>0</v>
      </c>
      <c r="AG96" s="16">
        <f>SUMIFS('3_stopień'!$J$9:$J$752,'3_stopień'!$H$9:$H$752,D96,'3_stopień'!$P$9:$P$752,"ZSET Rakowice")</f>
        <v>0</v>
      </c>
      <c r="AH96" s="237">
        <f>SUMIFS('3_stopień'!$K$9:$K$752,'3_stopień'!$H$9:$H$752,D96,'3_stopień'!$P$9:$P$752,"ZSET Rakowice")</f>
        <v>0</v>
      </c>
      <c r="AI96" s="16">
        <f>SUMIFS('3_stopień'!$J$9:$J$752,'3_stopień'!$H$9:$H$752,D96,'3_stopień'!$P$9:$P$752,"CKZ Krotoszyn")</f>
        <v>0</v>
      </c>
      <c r="AJ96" s="237">
        <f>SUMIFS('3_stopień'!$K$9:$K$752,'3_stopień'!$H$9:$H$752,D96,'3_stopień'!$P$9:$P$752,"CKZ Krotoszyn")</f>
        <v>0</v>
      </c>
      <c r="AK96" s="16">
        <f>SUMIFS('3_stopień'!$J$9:$J$752,'3_stopień'!$H$9:$H$752,D96,'3_stopień'!$P$9:$P$752,"CKZ Olkusz")</f>
        <v>0</v>
      </c>
      <c r="AL96" s="237">
        <f>SUMIFS('3_stopień'!$K$9:$K$752,'3_stopień'!$H$9:$H$752,D96,'3_stopień'!$P$9:$P$752,"CKZ Olkusz")</f>
        <v>0</v>
      </c>
      <c r="AM96" s="16">
        <f>SUMIFS('3_stopień'!$J$9:$J$752,'3_stopień'!$H$9:$H$752,D96,'3_stopień'!$P$9:$P$752,"CKZ Wschowa")</f>
        <v>0</v>
      </c>
      <c r="AN96" s="225">
        <f>SUMIFS('3_stopień'!$K$9:$K$752,'3_stopień'!$H$9:$H$752,D96,'3_stopień'!$P$9:$P$752,"CKZ Wschowa")</f>
        <v>0</v>
      </c>
      <c r="AO96" s="16">
        <f>SUMIFS('3_stopień'!$J$9:$J$752,'3_stopień'!$H$9:$H$752,D96,'3_stopień'!$P$9:$P$752,"CKZ Zielona Góra")</f>
        <v>0</v>
      </c>
      <c r="AP96" s="206">
        <f>SUMIFS('3_stopień'!$K$9:$K$752,'3_stopień'!$H$9:$H$752,D96,'3_stopień'!$P$9:$P$752,"CKZ Zielona Góra")</f>
        <v>0</v>
      </c>
      <c r="AQ96" s="16">
        <f>SUMIFS('3_stopień'!$J$9:$J$752,'3_stopień'!$H$9:$H$752,D96,'3_stopień'!$P$9:$P$752,"Rzemieślnicza Wałbrzych")</f>
        <v>0</v>
      </c>
      <c r="AR96" s="237">
        <f>SUMIFS('3_stopień'!$K$9:$K$752,'3_stopień'!$H$9:$H$752,D96,'3_stopień'!$P$9:$P$752,"Rzemieślnicza Wałbrzych")</f>
        <v>0</v>
      </c>
      <c r="AS96" s="16">
        <f>SUMIFS('3_stopień'!$J$9:$J$752,'3_stopień'!$H$9:$H$752,D96,'3_stopień'!$P$9:$P$752,"CKZ Mosina")</f>
        <v>0</v>
      </c>
      <c r="AT96" s="237">
        <f>SUMIFS('3_stopień'!$K$9:$K$752,'3_stopień'!$H$9:$H$752,D96,'3_stopień'!$P$9:$P$752,"CKZ Mosina")</f>
        <v>0</v>
      </c>
      <c r="AU96" s="16">
        <f>SUMIFS('3_stopień'!$J$9:$J$752,'3_stopień'!$H$9:$H$752,D96,'3_stopień'!$P$9:$P$752,"Collegium Witelona")</f>
        <v>0</v>
      </c>
      <c r="AV96" s="237">
        <f>SUMIFS('3_stopień'!$K$9:$K$752,'3_stopień'!$H$9:$H$752,D96,'3_stopień'!$P$9:$P$752,"Collegium Witelona")</f>
        <v>0</v>
      </c>
      <c r="AW96" s="16">
        <f>SUMIFS('3_stopień'!$J$9:$J$752,'3_stopień'!$H$9:$H$752,D96,'3_stopień'!$P$9:$P$752,"CKZ Opole")</f>
        <v>0</v>
      </c>
      <c r="AX96" s="237">
        <f>SUMIFS('3_stopień'!$K$9:$K$752,'3_stopień'!$H$9:$H$752,D96,'3_stopień'!$P$9:$P$752,"CKZ Opole")</f>
        <v>0</v>
      </c>
      <c r="AY96" s="16">
        <f>SUMIFS('3_stopień'!$J$9:$J$752,'3_stopień'!$H$9:$H$752,D96,'3_stopień'!$P$9:$P$752,"CKZ Wrocław")</f>
        <v>0</v>
      </c>
      <c r="AZ96" s="237">
        <f>SUMIFS('3_stopień'!$K$9:$K$752,'3_stopień'!$H$9:$H$752,D96,'3_stopień'!$P$9:$P$752,"CKZ Wrocław")</f>
        <v>0</v>
      </c>
      <c r="BA96" s="16">
        <f>SUMIFS('3_stopień'!$J$9:$J$752,'3_stopień'!$H$9:$H$752,D96,'3_stopień'!$P$9:$P$752,"Brzeg Dolny")</f>
        <v>0</v>
      </c>
      <c r="BB96" s="237">
        <f>SUMIFS('3_stopień'!$K$9:$K$752,'3_stopień'!$H$9:$H$752,D96,'3_stopień'!$P$9:$P$752,"Brzeg Dolny")</f>
        <v>0</v>
      </c>
      <c r="BC96" s="16">
        <f>SUMIFS('3_stopień'!$J$9:$J$752,'3_stopień'!$H$9:$H$752,D96,'3_stopień'!$P$9:$P$752,"CKZ Dębica")</f>
        <v>0</v>
      </c>
      <c r="BD96" s="237">
        <f>SUMIFS('3_stopień'!$K$9:$K$752,'3_stopień'!$H$9:$H$752,D96,'3_stopień'!$P$9:$P$752,"CKZ Dębica")</f>
        <v>0</v>
      </c>
      <c r="BE96" s="16">
        <f>SUMIFS('3_stopień'!$J$9:$J$752,'3_stopień'!$H$9:$H$752,D96,'3_stopień'!$P$9:$P$752,"CKZ Gliwice")</f>
        <v>0</v>
      </c>
      <c r="BF96" s="237">
        <f>SUMIFS('3_stopień'!$K$9:$K$752,'3_stopień'!$H$9:$H$752,D96,'3_stopień'!$P$9:$P$752,"CKZ Gliwice")</f>
        <v>0</v>
      </c>
      <c r="BG96" s="16">
        <f>SUMIFS('3_stopień'!$J$9:$J$752,'3_stopień'!$H$9:$H$752,D96,'3_stopień'!$P$9:$P$752,"CKZ Gniezno")</f>
        <v>0</v>
      </c>
      <c r="BH96" s="237">
        <f>SUMIFS('3_stopień'!$K$9:$K$752,'3_stopień'!$H$9:$H$752,D96,'3_stopień'!$P$9:$P$752,"CKZ Gniezno")</f>
        <v>0</v>
      </c>
      <c r="BI96" s="157">
        <f>SUMIFS('3_stopień'!$J$9:$J$752,'3_stopień'!$H$9:$H$752,D96,'3_stopień'!$P$9:$P$752,"konsultacje szkoła")</f>
        <v>0</v>
      </c>
      <c r="BJ96" s="361">
        <f t="shared" si="4"/>
        <v>0</v>
      </c>
      <c r="BK96" s="216">
        <f t="shared" si="5"/>
        <v>0</v>
      </c>
    </row>
    <row r="97" spans="2:63" ht="17.25" hidden="1" customHeight="1">
      <c r="B97" s="19" t="s">
        <v>545</v>
      </c>
      <c r="C97" s="20">
        <v>723318</v>
      </c>
      <c r="D97" s="20" t="s">
        <v>633</v>
      </c>
      <c r="E97" s="21" t="s">
        <v>632</v>
      </c>
      <c r="F97" s="157">
        <f>SUMIF('3_stopień'!H$9:H$752,"TKO.09.",'3_stopień'!J$9:J$752)</f>
        <v>6</v>
      </c>
      <c r="G97" s="16">
        <f>SUMIFS('3_stopień'!$J$9:$J$752,'3_stopień'!$H$9:$H$752,D97,'3_stopień'!$P$9:$P$752,"CKZ Bielawa")</f>
        <v>0</v>
      </c>
      <c r="H97" s="16">
        <f>SUMIFS('3_stopień'!$K$9:$K$752,'3_stopień'!$H$9:$H$752,D97,'3_stopień'!$P$9:$P$752,"CKZ Bielawa")</f>
        <v>0</v>
      </c>
      <c r="I97" s="16">
        <f>SUMIFS('3_stopień'!$J$9:$J$752,'3_stopień'!$H$9:$H$752,D97,'3_stopień'!$P$9:$P$752,"GCKZ Głogów")</f>
        <v>0</v>
      </c>
      <c r="J97" s="237">
        <f>SUMIFS('3_stopień'!$K$9:$K$752,'3_stopień'!$H$9:$H$752,D97,'3_stopień'!$P$9:$P$752,"GCKZ Głogów")</f>
        <v>0</v>
      </c>
      <c r="K97" s="16">
        <f>SUMIFS('3_stopień'!$J$9:$J$752,'3_stopień'!$H$9:$H$752,D97,'3_stopień'!$P$9:$P$752,"TOYOTA")</f>
        <v>0</v>
      </c>
      <c r="L97" s="237">
        <f>SUMIFS('3_stopień'!$K$9:$K$752,'3_stopień'!$H$9:$H$752,D97,'3_stopień'!$P$9:$P$752,"TOYOTA")</f>
        <v>0</v>
      </c>
      <c r="M97" s="16">
        <f>SUMIFS('3_stopień'!$J$9:$J$752,'3_stopień'!$H$9:$H$752,D97,'3_stopień'!$P$9:$P$752,"JCKZ Jelenia Góra")</f>
        <v>0</v>
      </c>
      <c r="N97" s="237">
        <f>SUMIFS('3_stopień'!$K$9:$K$752,'3_stopień'!$H$9:$H$752,D97,'3_stopień'!$P$9:$P$752,"JCKZ Jelenia Góra")</f>
        <v>0</v>
      </c>
      <c r="O97" s="16">
        <f>SUMIFS('3_stopień'!$J$9:$J$752,'3_stopień'!$H$9:$H$752,D97,'3_stopień'!$P$9:$P$752,"CKZ Kłodzko")</f>
        <v>0</v>
      </c>
      <c r="P97" s="237">
        <f>SUMIFS('3_stopień'!$K$9:$K$752,'3_stopień'!$H$9:$H$752,D97,'3_stopień'!$P$9:$P$752,"CKZ Kłodzko")</f>
        <v>0</v>
      </c>
      <c r="Q97" s="16">
        <f>SUMIFS('3_stopień'!$J$9:$J$752,'3_stopień'!$H$9:$H$752,D97,'3_stopień'!$P$9:$P$752,"CKZ Legnica")</f>
        <v>0</v>
      </c>
      <c r="R97" s="237">
        <f>SUMIFS('3_stopień'!$K$9:$K$752,'3_stopień'!$H$9:$H$752,D97,'3_stopień'!$P$9:$P$752,"CKZ Legnica")</f>
        <v>0</v>
      </c>
      <c r="S97" s="16">
        <f>SUMIFS('3_stopień'!$J$9:$J$752,'3_stopień'!$H$9:$H$752,D97,'3_stopień'!$P$9:$P$752,"CKZ Oleśnica")</f>
        <v>0</v>
      </c>
      <c r="T97" s="237">
        <f>SUMIFS('3_stopień'!$K$9:$K$752,'3_stopień'!$H$9:$H$752,D97,'3_stopień'!$P$9:$P$752,"CKZ Oleśnica")</f>
        <v>0</v>
      </c>
      <c r="U97" s="16">
        <f>SUMIFS('3_stopień'!$J$9:$J$752,'3_stopień'!$H$9:$H$752,D97,'3_stopień'!$P$9:$P$752,"CKZ Świdnica")</f>
        <v>0</v>
      </c>
      <c r="V97" s="237">
        <f>SUMIFS('3_stopień'!$K$9:$K$752,'3_stopień'!$H$9:$H$752,D97,'3_stopień'!$P$9:$P$752,"CKZ Świdnica")</f>
        <v>0</v>
      </c>
      <c r="W97" s="16">
        <f>SUMIFS('3_stopień'!$J$9:$J$752,'3_stopień'!$H$9:$H$752,D97,'3_stopień'!$P$9:$P$752,"CKZ Wołów")</f>
        <v>0</v>
      </c>
      <c r="X97" s="237">
        <f>SUMIFS('3_stopień'!$K$9:$K$752,'3_stopień'!$H$9:$H$752,D97,'3_stopień'!$P$9:$P$752,"CKZ Wołów")</f>
        <v>0</v>
      </c>
      <c r="Y97" s="16">
        <f>SUMIFS('3_stopień'!$J$9:$J$752,'3_stopień'!$H$9:$H$752,D97,'3_stopień'!$P$9:$P$752,"CKZ Ziębice")</f>
        <v>0</v>
      </c>
      <c r="Z97" s="237">
        <f>SUMIFS('3_stopień'!$K$9:$K$752,'3_stopień'!$H$9:$H$752,D97,'3_stopień'!$P$9:$P$752,"CKZ Ziębice")</f>
        <v>0</v>
      </c>
      <c r="AA97" s="16">
        <f>SUMIFS('3_stopień'!$J$9:$J$752,'3_stopień'!$H$9:$H$752,D97,'3_stopień'!$P$9:$P$752,"CKZ Dobrodzień")</f>
        <v>0</v>
      </c>
      <c r="AB97" s="237">
        <f>SUMIFS('3_stopień'!$K$9:$K$752,'3_stopień'!$H$9:$H$752,D97,'3_stopień'!$P$9:$P$752,"CKZ Dobrodzień")</f>
        <v>0</v>
      </c>
      <c r="AC97" s="16">
        <f>SUMIFS('3_stopień'!$J$9:$J$752,'3_stopień'!$H$9:$H$752,D97,'3_stopień'!$P$9:$P$752,"CKZ Głubczyce")</f>
        <v>0</v>
      </c>
      <c r="AD97" s="237">
        <f>SUMIFS('3_stopień'!$K$9:$K$752,'3_stopień'!$H$9:$H$752,D97,'3_stopień'!$P$9:$P$752,"CKZ Głubczyce")</f>
        <v>0</v>
      </c>
      <c r="AE97" s="16">
        <f>SUMIFS('3_stopień'!$J$9:$J$752,'3_stopień'!$H$9:$H$752,D97,'3_stopień'!$P$9:$P$752,"CKZ Kędzierzyn Koźle")</f>
        <v>0</v>
      </c>
      <c r="AF97" s="237">
        <f>SUMIFS('3_stopień'!$K$9:$K$752,'3_stopień'!$H$9:$H$752,D97,'3_stopień'!$P$9:$P$752,"CKZ Kędzierzyn Koźle")</f>
        <v>0</v>
      </c>
      <c r="AG97" s="16">
        <f>SUMIFS('3_stopień'!$J$9:$J$752,'3_stopień'!$H$9:$H$752,D97,'3_stopień'!$P$9:$P$752,"ZSET Rakowice")</f>
        <v>0</v>
      </c>
      <c r="AH97" s="237">
        <f>SUMIFS('3_stopień'!$K$9:$K$752,'3_stopień'!$H$9:$H$752,D97,'3_stopień'!$P$9:$P$752,"ZSET Rakowice")</f>
        <v>0</v>
      </c>
      <c r="AI97" s="16">
        <f>SUMIFS('3_stopień'!$J$9:$J$752,'3_stopień'!$H$9:$H$752,D97,'3_stopień'!$P$9:$P$752,"CKZ Krotoszyn")</f>
        <v>0</v>
      </c>
      <c r="AJ97" s="237">
        <f>SUMIFS('3_stopień'!$K$9:$K$752,'3_stopień'!$H$9:$H$752,D97,'3_stopień'!$P$9:$P$752,"CKZ Krotoszyn")</f>
        <v>0</v>
      </c>
      <c r="AK97" s="16">
        <f>SUMIFS('3_stopień'!$J$9:$J$752,'3_stopień'!$H$9:$H$752,D97,'3_stopień'!$P$9:$P$752,"CKZ Olkusz")</f>
        <v>0</v>
      </c>
      <c r="AL97" s="237">
        <f>SUMIFS('3_stopień'!$K$9:$K$752,'3_stopień'!$H$9:$H$752,D97,'3_stopień'!$P$9:$P$752,"CKZ Olkusz")</f>
        <v>0</v>
      </c>
      <c r="AM97" s="16">
        <f>SUMIFS('3_stopień'!$J$9:$J$752,'3_stopień'!$H$9:$H$752,D97,'3_stopień'!$P$9:$P$752,"CKZ Wschowa")</f>
        <v>0</v>
      </c>
      <c r="AN97" s="225">
        <f>SUMIFS('3_stopień'!$K$9:$K$752,'3_stopień'!$H$9:$H$752,D97,'3_stopień'!$P$9:$P$752,"CKZ Wschowa")</f>
        <v>0</v>
      </c>
      <c r="AO97" s="16">
        <f>SUMIFS('3_stopień'!$J$9:$J$752,'3_stopień'!$H$9:$H$752,D97,'3_stopień'!$P$9:$P$752,"CKZ Zielona Góra")</f>
        <v>0</v>
      </c>
      <c r="AP97" s="206">
        <f>SUMIFS('3_stopień'!$K$9:$K$752,'3_stopień'!$H$9:$H$752,D97,'3_stopień'!$P$9:$P$752,"CKZ Zielona Góra")</f>
        <v>0</v>
      </c>
      <c r="AQ97" s="16">
        <f>SUMIFS('3_stopień'!$J$9:$J$752,'3_stopień'!$H$9:$H$752,D97,'3_stopień'!$P$9:$P$752,"Rzemieślnicza Wałbrzych")</f>
        <v>0</v>
      </c>
      <c r="AR97" s="237">
        <f>SUMIFS('3_stopień'!$K$9:$K$752,'3_stopień'!$H$9:$H$752,D97,'3_stopień'!$P$9:$P$752,"Rzemieślnicza Wałbrzych")</f>
        <v>0</v>
      </c>
      <c r="AS97" s="16">
        <f>SUMIFS('3_stopień'!$J$9:$J$752,'3_stopień'!$H$9:$H$752,D97,'3_stopień'!$P$9:$P$752,"CKZ Mosina")</f>
        <v>0</v>
      </c>
      <c r="AT97" s="237">
        <f>SUMIFS('3_stopień'!$K$9:$K$752,'3_stopień'!$H$9:$H$752,D97,'3_stopień'!$P$9:$P$752,"CKZ Mosina")</f>
        <v>0</v>
      </c>
      <c r="AU97" s="16">
        <f>SUMIFS('3_stopień'!$J$9:$J$752,'3_stopień'!$H$9:$H$752,D97,'3_stopień'!$P$9:$P$752,"Akademia Rzemiosła")</f>
        <v>0</v>
      </c>
      <c r="AV97" s="237">
        <f>SUMIFS('3_stopień'!$K$9:$K$752,'3_stopień'!$H$9:$H$752,D97,'3_stopień'!$P$9:$P$752,"Akademia Rzemiosła")</f>
        <v>0</v>
      </c>
      <c r="AW97" s="16">
        <f>SUMIFS('3_stopień'!$J$9:$J$752,'3_stopień'!$H$9:$H$752,D97,'3_stopień'!$P$9:$P$752,"CKZ Opole")</f>
        <v>0</v>
      </c>
      <c r="AX97" s="237">
        <f>SUMIFS('3_stopień'!$K$9:$K$752,'3_stopień'!$H$9:$H$752,D97,'3_stopień'!$P$9:$P$752,"CKZ Opole")</f>
        <v>0</v>
      </c>
      <c r="AY97" s="16">
        <f>SUMIFS('3_stopień'!$J$9:$J$752,'3_stopień'!$H$9:$H$752,D97,'3_stopień'!$P$9:$P$752,"CKZ Wrocław")</f>
        <v>0</v>
      </c>
      <c r="AZ97" s="237">
        <f>SUMIFS('3_stopień'!$K$9:$K$752,'3_stopień'!$H$9:$H$752,D97,'3_stopień'!$P$9:$P$752,"CKZ Wrocław")</f>
        <v>0</v>
      </c>
      <c r="BA97" s="16">
        <f>SUMIFS('3_stopień'!$J$9:$J$752,'3_stopień'!$H$9:$H$752,D97,'3_stopień'!$P$9:$P$752,"Brzeg Dolny")</f>
        <v>0</v>
      </c>
      <c r="BB97" s="237">
        <f>SUMIFS('3_stopień'!$K$9:$K$752,'3_stopień'!$H$9:$H$752,D97,'3_stopień'!$P$9:$P$752,"Brzeg Dolny")</f>
        <v>0</v>
      </c>
      <c r="BC97" s="16">
        <f>SUMIFS('3_stopień'!$J$9:$J$752,'3_stopień'!$H$9:$H$752,D97,'3_stopień'!$P$9:$P$752,"CKZ Dębica")</f>
        <v>6</v>
      </c>
      <c r="BD97" s="237">
        <f>SUMIFS('3_stopień'!$K$9:$K$752,'3_stopień'!$H$9:$H$752,D97,'3_stopień'!$P$9:$P$752,"CKZ Dębica")</f>
        <v>0</v>
      </c>
      <c r="BE97" s="16">
        <f>SUMIFS('3_stopień'!$J$9:$J$752,'3_stopień'!$H$9:$H$752,D97,'3_stopień'!$P$9:$P$752,"CKZ Gliwice")</f>
        <v>0</v>
      </c>
      <c r="BF97" s="237">
        <f>SUMIFS('3_stopień'!$K$9:$K$752,'3_stopień'!$H$9:$H$752,D97,'3_stopień'!$P$9:$P$752,"CKZ Gliwice")</f>
        <v>0</v>
      </c>
      <c r="BG97" s="16">
        <f>SUMIFS('3_stopień'!$J$9:$J$752,'3_stopień'!$H$9:$H$752,D97,'3_stopień'!$P$9:$P$752,"CKZ Gniezno")</f>
        <v>0</v>
      </c>
      <c r="BH97" s="237">
        <f>SUMIFS('3_stopień'!$K$9:$K$752,'3_stopień'!$H$9:$H$752,D97,'3_stopień'!$P$9:$P$752,"CKZ Gniezno")</f>
        <v>0</v>
      </c>
      <c r="BI97" s="157">
        <f>SUMIFS('3_stopień'!$J$9:$J$752,'3_stopień'!$H$9:$H$752,D97,'3_stopień'!$P$9:$P$752,"konsultacje szkoła")</f>
        <v>0</v>
      </c>
      <c r="BJ97" s="361">
        <f t="shared" si="4"/>
        <v>6</v>
      </c>
      <c r="BK97" s="216">
        <f t="shared" si="5"/>
        <v>0</v>
      </c>
    </row>
    <row r="98" spans="2:63" hidden="1">
      <c r="B98" s="17" t="s">
        <v>546</v>
      </c>
      <c r="C98" s="18">
        <v>711701</v>
      </c>
      <c r="D98" s="18" t="s">
        <v>1036</v>
      </c>
      <c r="E98" s="17" t="s">
        <v>631</v>
      </c>
      <c r="F98" s="157">
        <f>SUMIF('3_stopień'!H$9:H$752,"TWO.01.",'3_stopień'!J$9:J$752)</f>
        <v>0</v>
      </c>
      <c r="G98" s="16">
        <f>SUMIFS('3_stopień'!$J$9:$J$752,'3_stopień'!$H$9:$H$752,D98,'3_stopień'!$P$9:$P$752,"CKZ Bielawa")</f>
        <v>0</v>
      </c>
      <c r="H98" s="16">
        <f>SUMIFS('3_stopień'!$K$9:$K$752,'3_stopień'!$H$9:$H$752,E98,'3_stopień'!$P$9:$P$752,"CKZ Bielawa")</f>
        <v>0</v>
      </c>
      <c r="I98" s="16">
        <f>SUMIFS('3_stopień'!$J$9:$J$752,'3_stopień'!$H$9:$H$752,D98,'3_stopień'!$P$9:$P$752,"GCKZ Głogów")</f>
        <v>0</v>
      </c>
      <c r="J98" s="237">
        <f>SUMIFS('3_stopień'!$K$9:$K$752,'3_stopień'!$H$9:$H$752,D98,'3_stopień'!$P$9:$P$752,"GCKZ Głogów")</f>
        <v>0</v>
      </c>
      <c r="K98" s="16">
        <f>SUMIFS('3_stopień'!$J$9:$J$752,'3_stopień'!$H$9:$H$752,D98,'3_stopień'!$P$9:$P$752,"TOYOTA")</f>
        <v>0</v>
      </c>
      <c r="L98" s="237">
        <f>SUMIFS('3_stopień'!$K$9:$K$752,'3_stopień'!$H$9:$H$752,D98,'3_stopień'!$P$9:$P$752,"TOYOTA")</f>
        <v>0</v>
      </c>
      <c r="M98" s="16">
        <f>SUMIFS('3_stopień'!$J$9:$J$752,'3_stopień'!$H$9:$H$752,D98,'3_stopień'!$P$9:$P$752,"JCKZ Jelenia Góra")</f>
        <v>0</v>
      </c>
      <c r="N98" s="237">
        <f>SUMIFS('3_stopień'!$K$9:$K$752,'3_stopień'!$H$9:$H$752,D98,'3_stopień'!$P$9:$P$752,"JCKZ Jelenia Góra")</f>
        <v>0</v>
      </c>
      <c r="O98" s="16">
        <f>SUMIFS('3_stopień'!$J$9:$J$752,'3_stopień'!$H$9:$H$752,D98,'3_stopień'!$P$9:$P$752,"CKZ Kłodzko")</f>
        <v>0</v>
      </c>
      <c r="P98" s="237">
        <f>SUMIFS('3_stopień'!$K$9:$K$752,'3_stopień'!$H$9:$H$752,D98,'3_stopień'!$P$9:$P$752,"CKZ Kłodzko")</f>
        <v>0</v>
      </c>
      <c r="Q98" s="16">
        <f>SUMIFS('3_stopień'!$J$9:$J$752,'3_stopień'!$H$9:$H$752,D98,'3_stopień'!$P$9:$P$752,"CKZ Legnica")</f>
        <v>0</v>
      </c>
      <c r="R98" s="237">
        <f>SUMIFS('3_stopień'!$K$9:$K$752,'3_stopień'!$H$9:$H$752,D98,'3_stopień'!$P$9:$P$752,"CKZ Legnica")</f>
        <v>0</v>
      </c>
      <c r="S98" s="16">
        <f>SUMIFS('3_stopień'!$J$9:$J$752,'3_stopień'!$H$9:$H$752,D98,'3_stopień'!$P$9:$P$752,"CKZ Oleśnica")</f>
        <v>0</v>
      </c>
      <c r="T98" s="237">
        <f>SUMIFS('3_stopień'!$K$9:$K$752,'3_stopień'!$H$9:$H$752,D98,'3_stopień'!$P$9:$P$752,"CKZ Oleśnica")</f>
        <v>0</v>
      </c>
      <c r="U98" s="16">
        <f>SUMIFS('3_stopień'!$J$9:$J$752,'3_stopień'!$H$9:$H$752,D98,'3_stopień'!$P$9:$P$752,"CKZ Świdnica")</f>
        <v>0</v>
      </c>
      <c r="V98" s="237">
        <f>SUMIFS('3_stopień'!$K$9:$K$752,'3_stopień'!$H$9:$H$752,D98,'3_stopień'!$P$9:$P$752,"CKZ Świdnica")</f>
        <v>0</v>
      </c>
      <c r="W98" s="16">
        <f>SUMIFS('3_stopień'!$J$9:$J$752,'3_stopień'!$H$9:$H$752,D98,'3_stopień'!$P$9:$P$752,"CKZ Wołów")</f>
        <v>0</v>
      </c>
      <c r="X98" s="237">
        <f>SUMIFS('3_stopień'!$K$9:$K$752,'3_stopień'!$H$9:$H$752,D98,'3_stopień'!$P$9:$P$752,"CKZ Wołów")</f>
        <v>0</v>
      </c>
      <c r="Y98" s="16">
        <f>SUMIFS('3_stopień'!$J$9:$J$752,'3_stopień'!$H$9:$H$752,D98,'3_stopień'!$P$9:$P$752,"CKZ Ziębice")</f>
        <v>0</v>
      </c>
      <c r="Z98" s="237">
        <f>SUMIFS('3_stopień'!$K$9:$K$752,'3_stopień'!$H$9:$H$752,D98,'3_stopień'!$P$9:$P$752,"CKZ Ziębice")</f>
        <v>0</v>
      </c>
      <c r="AA98" s="16">
        <f>SUMIFS('3_stopień'!$J$9:$J$752,'3_stopień'!$H$9:$H$752,D98,'3_stopień'!$P$9:$P$752,"CKZ Dobrodzień")</f>
        <v>0</v>
      </c>
      <c r="AB98" s="237">
        <f>SUMIFS('3_stopień'!$K$9:$K$752,'3_stopień'!$H$9:$H$752,D98,'3_stopień'!$P$9:$P$752,"CKZ Dobrodzień")</f>
        <v>0</v>
      </c>
      <c r="AC98" s="16">
        <f>SUMIFS('3_stopień'!$J$9:$J$752,'3_stopień'!$H$9:$H$752,D98,'3_stopień'!$P$9:$P$752,"CKZ Głubczyce")</f>
        <v>0</v>
      </c>
      <c r="AD98" s="237">
        <f>SUMIFS('3_stopień'!$K$9:$K$752,'3_stopień'!$H$9:$H$752,D98,'3_stopień'!$P$9:$P$752,"CKZ Głubczyce")</f>
        <v>0</v>
      </c>
      <c r="AE98" s="16">
        <f>SUMIFS('3_stopień'!$J$9:$J$752,'3_stopień'!$H$9:$H$752,D98,'3_stopień'!$P$9:$P$752,"CKZ Kędzierzyn Koźle")</f>
        <v>0</v>
      </c>
      <c r="AF98" s="237">
        <f>SUMIFS('3_stopień'!$K$9:$K$752,'3_stopień'!$H$9:$H$752,D98,'3_stopień'!$P$9:$P$752,"CKZ Kędzierzyn Koźle")</f>
        <v>0</v>
      </c>
      <c r="AG98" s="16">
        <f>SUMIFS('3_stopień'!$J$9:$J$752,'3_stopień'!$H$9:$H$752,D98,'3_stopień'!$P$9:$P$752,"ZSET Rakowice")</f>
        <v>0</v>
      </c>
      <c r="AH98" s="237">
        <f>SUMIFS('3_stopień'!$K$9:$K$752,'3_stopień'!$H$9:$H$752,D98,'3_stopień'!$P$9:$P$752,"ZSET Rakowice")</f>
        <v>0</v>
      </c>
      <c r="AI98" s="16">
        <f>SUMIFS('3_stopień'!$J$9:$J$752,'3_stopień'!$H$9:$H$752,D98,'3_stopień'!$P$9:$P$752,"CKZ Krotoszyn")</f>
        <v>0</v>
      </c>
      <c r="AJ98" s="237">
        <f>SUMIFS('3_stopień'!$K$9:$K$752,'3_stopień'!$H$9:$H$752,D98,'3_stopień'!$P$9:$P$752,"CKZ Krotoszyn")</f>
        <v>0</v>
      </c>
      <c r="AK98" s="16">
        <f>SUMIFS('3_stopień'!$J$9:$J$752,'3_stopień'!$H$9:$H$752,D98,'3_stopień'!$P$9:$P$752,"CKZ Olkusz")</f>
        <v>0</v>
      </c>
      <c r="AL98" s="237">
        <f>SUMIFS('3_stopień'!$K$9:$K$752,'3_stopień'!$H$9:$H$752,D98,'3_stopień'!$P$9:$P$752,"CKZ Olkusz")</f>
        <v>0</v>
      </c>
      <c r="AM98" s="16">
        <f>SUMIFS('3_stopień'!$J$9:$J$752,'3_stopień'!$H$9:$H$752,D98,'3_stopień'!$P$9:$P$752,"CKZ Wschowa")</f>
        <v>0</v>
      </c>
      <c r="AN98" s="225">
        <f>SUMIFS('3_stopień'!$K$9:$K$752,'3_stopień'!$H$9:$H$752,D98,'3_stopień'!$P$9:$P$752,"CKZ Wschowa")</f>
        <v>0</v>
      </c>
      <c r="AO98" s="16">
        <f>SUMIFS('3_stopień'!$J$9:$J$752,'3_stopień'!$H$9:$H$752,D98,'3_stopień'!$P$9:$P$752,"CKZ Zielona Góra")</f>
        <v>0</v>
      </c>
      <c r="AP98" s="206">
        <f>SUMIFS('3_stopień'!$K$9:$K$752,'3_stopień'!$H$9:$H$752,D98,'3_stopień'!$P$9:$P$752,"CKZ Zielona Góra")</f>
        <v>0</v>
      </c>
      <c r="AQ98" s="16">
        <f>SUMIFS('3_stopień'!$J$9:$J$752,'3_stopień'!$H$9:$H$752,D98,'3_stopień'!$P$9:$P$752,"Rzemieślnicza Wałbrzych")</f>
        <v>0</v>
      </c>
      <c r="AR98" s="237">
        <f>SUMIFS('3_stopień'!$K$9:$K$752,'3_stopień'!$H$9:$H$752,D98,'3_stopień'!$P$9:$P$752,"Rzemieślnicza Wałbrzych")</f>
        <v>0</v>
      </c>
      <c r="AS98" s="16">
        <f>SUMIFS('3_stopień'!$J$9:$J$752,'3_stopień'!$H$9:$H$752,D98,'3_stopień'!$P$9:$P$752,"CKZ Mosina")</f>
        <v>0</v>
      </c>
      <c r="AT98" s="237">
        <f>SUMIFS('3_stopień'!$K$9:$K$752,'3_stopień'!$H$9:$H$752,D98,'3_stopień'!$P$9:$P$752,"CKZ Mosina")</f>
        <v>0</v>
      </c>
      <c r="AU98" s="16">
        <f>SUMIFS('3_stopień'!$J$9:$J$752,'3_stopień'!$H$9:$H$752,D98,'3_stopień'!$P$9:$P$752,"Collegium Witelona")</f>
        <v>0</v>
      </c>
      <c r="AV98" s="237">
        <f>SUMIFS('3_stopień'!$K$9:$K$752,'3_stopień'!$H$9:$H$752,D98,'3_stopień'!$P$9:$P$752,"Collegium Witelona")</f>
        <v>0</v>
      </c>
      <c r="AW98" s="16">
        <f>SUMIFS('3_stopień'!$J$9:$J$752,'3_stopień'!$H$9:$H$752,D98,'3_stopień'!$P$9:$P$752,"CKZ Opole")</f>
        <v>0</v>
      </c>
      <c r="AX98" s="237">
        <f>SUMIFS('3_stopień'!$K$9:$K$752,'3_stopień'!$H$9:$H$752,D98,'3_stopień'!$P$9:$P$752,"CKZ Opole")</f>
        <v>0</v>
      </c>
      <c r="AY98" s="16">
        <f>SUMIFS('3_stopień'!$J$9:$J$752,'3_stopień'!$H$9:$H$752,D98,'3_stopień'!$P$9:$P$752,"CKZ Wrocław")</f>
        <v>0</v>
      </c>
      <c r="AZ98" s="237">
        <f>SUMIFS('3_stopień'!$K$9:$K$752,'3_stopień'!$H$9:$H$752,D98,'3_stopień'!$P$9:$P$752,"CKZ Wrocław")</f>
        <v>0</v>
      </c>
      <c r="BA98" s="16">
        <f>SUMIFS('3_stopień'!$J$9:$J$752,'3_stopień'!$H$9:$H$752,D98,'3_stopień'!$P$9:$P$752,"Brzeg Dolny")</f>
        <v>0</v>
      </c>
      <c r="BB98" s="237">
        <f>SUMIFS('3_stopień'!$K$9:$K$752,'3_stopień'!$H$9:$H$752,D98,'3_stopień'!$P$9:$P$752,"Brzeg Dolny")</f>
        <v>0</v>
      </c>
      <c r="BC98" s="16">
        <f>SUMIFS('3_stopień'!$J$9:$J$752,'3_stopień'!$H$9:$H$752,D98,'3_stopień'!$P$9:$P$752,"CKZ Dębica")</f>
        <v>0</v>
      </c>
      <c r="BD98" s="237">
        <f>SUMIFS('3_stopień'!$K$9:$K$752,'3_stopień'!$H$9:$H$752,D98,'3_stopień'!$P$9:$P$752,"CKZ Dębica")</f>
        <v>0</v>
      </c>
      <c r="BE98" s="16">
        <f>SUMIFS('3_stopień'!$J$9:$J$752,'3_stopień'!$H$9:$H$752,D98,'3_stopień'!$P$9:$P$752,"CKZ Gliwice")</f>
        <v>0</v>
      </c>
      <c r="BF98" s="237">
        <f>SUMIFS('3_stopień'!$K$9:$K$752,'3_stopień'!$H$9:$H$752,D98,'3_stopień'!$P$9:$P$752,"CKZ Gliwice")</f>
        <v>0</v>
      </c>
      <c r="BG98" s="16">
        <f>SUMIFS('3_stopień'!$J$9:$J$752,'3_stopień'!$H$9:$H$752,D98,'3_stopień'!$P$9:$P$752,"CKZ Gniezno")</f>
        <v>0</v>
      </c>
      <c r="BH98" s="237">
        <f>SUMIFS('3_stopień'!$K$9:$K$752,'3_stopień'!$H$9:$H$752,D98,'3_stopień'!$P$9:$P$752,"CKZ Gniezno")</f>
        <v>0</v>
      </c>
      <c r="BI98" s="157">
        <f>SUMIFS('3_stopień'!$J$9:$J$752,'3_stopień'!$H$9:$H$752,D98,'3_stopień'!$P$9:$P$752,"konsultacje szkoła")</f>
        <v>0</v>
      </c>
      <c r="BJ98" s="361">
        <f t="shared" si="4"/>
        <v>0</v>
      </c>
      <c r="BK98" s="216">
        <f t="shared" si="5"/>
        <v>0</v>
      </c>
    </row>
    <row r="99" spans="2:63" hidden="1">
      <c r="B99" s="17" t="s">
        <v>547</v>
      </c>
      <c r="C99" s="18">
        <v>711505</v>
      </c>
      <c r="D99" s="18" t="s">
        <v>1037</v>
      </c>
      <c r="E99" s="17" t="s">
        <v>630</v>
      </c>
      <c r="F99" s="157">
        <f>SUMIF('3_stopień'!H$9:H$752,"TWO.02.",'3_stopień'!J$9:J$752)</f>
        <v>0</v>
      </c>
      <c r="G99" s="16">
        <f>SUMIFS('3_stopień'!$J$9:$J$752,'3_stopień'!$H$9:$H$752,D99,'3_stopień'!$P$9:$P$752,"CKZ Bielawa")</f>
        <v>0</v>
      </c>
      <c r="H99" s="16">
        <f>SUMIFS('3_stopień'!$K$9:$K$752,'3_stopień'!$H$9:$H$752,E99,'3_stopień'!$P$9:$P$752,"CKZ Bielawa")</f>
        <v>0</v>
      </c>
      <c r="I99" s="16">
        <f>SUMIFS('3_stopień'!$J$9:$J$752,'3_stopień'!$H$9:$H$752,D99,'3_stopień'!$P$9:$P$752,"GCKZ Głogów")</f>
        <v>0</v>
      </c>
      <c r="J99" s="237">
        <f>SUMIFS('3_stopień'!$K$9:$K$752,'3_stopień'!$H$9:$H$752,D99,'3_stopień'!$P$9:$P$752,"GCKZ Głogów")</f>
        <v>0</v>
      </c>
      <c r="K99" s="16">
        <f>SUMIFS('3_stopień'!$J$9:$J$752,'3_stopień'!$H$9:$H$752,D99,'3_stopień'!$P$9:$P$752,"TOYOTA")</f>
        <v>0</v>
      </c>
      <c r="L99" s="237">
        <f>SUMIFS('3_stopień'!$K$9:$K$752,'3_stopień'!$H$9:$H$752,D99,'3_stopień'!$P$9:$P$752,"TOYOTA")</f>
        <v>0</v>
      </c>
      <c r="M99" s="16">
        <f>SUMIFS('3_stopień'!$J$9:$J$752,'3_stopień'!$H$9:$H$752,D99,'3_stopień'!$P$9:$P$752,"JCKZ Jelenia Góra")</f>
        <v>0</v>
      </c>
      <c r="N99" s="237">
        <f>SUMIFS('3_stopień'!$K$9:$K$752,'3_stopień'!$H$9:$H$752,D99,'3_stopień'!$P$9:$P$752,"JCKZ Jelenia Góra")</f>
        <v>0</v>
      </c>
      <c r="O99" s="16">
        <f>SUMIFS('3_stopień'!$J$9:$J$752,'3_stopień'!$H$9:$H$752,D99,'3_stopień'!$P$9:$P$752,"CKZ Kłodzko")</f>
        <v>0</v>
      </c>
      <c r="P99" s="237">
        <f>SUMIFS('3_stopień'!$K$9:$K$752,'3_stopień'!$H$9:$H$752,D99,'3_stopień'!$P$9:$P$752,"CKZ Kłodzko")</f>
        <v>0</v>
      </c>
      <c r="Q99" s="16">
        <f>SUMIFS('3_stopień'!$J$9:$J$752,'3_stopień'!$H$9:$H$752,D99,'3_stopień'!$P$9:$P$752,"CKZ Legnica")</f>
        <v>0</v>
      </c>
      <c r="R99" s="237">
        <f>SUMIFS('3_stopień'!$K$9:$K$752,'3_stopień'!$H$9:$H$752,D99,'3_stopień'!$P$9:$P$752,"CKZ Legnica")</f>
        <v>0</v>
      </c>
      <c r="S99" s="16">
        <f>SUMIFS('3_stopień'!$J$9:$J$752,'3_stopień'!$H$9:$H$752,D99,'3_stopień'!$P$9:$P$752,"CKZ Oleśnica")</f>
        <v>0</v>
      </c>
      <c r="T99" s="237">
        <f>SUMIFS('3_stopień'!$K$9:$K$752,'3_stopień'!$H$9:$H$752,D99,'3_stopień'!$P$9:$P$752,"CKZ Oleśnica")</f>
        <v>0</v>
      </c>
      <c r="U99" s="16">
        <f>SUMIFS('3_stopień'!$J$9:$J$752,'3_stopień'!$H$9:$H$752,D99,'3_stopień'!$P$9:$P$752,"CKZ Świdnica")</f>
        <v>0</v>
      </c>
      <c r="V99" s="237">
        <f>SUMIFS('3_stopień'!$K$9:$K$752,'3_stopień'!$H$9:$H$752,D99,'3_stopień'!$P$9:$P$752,"CKZ Świdnica")</f>
        <v>0</v>
      </c>
      <c r="W99" s="16">
        <f>SUMIFS('3_stopień'!$J$9:$J$752,'3_stopień'!$H$9:$H$752,D99,'3_stopień'!$P$9:$P$752,"CKZ Wołów")</f>
        <v>0</v>
      </c>
      <c r="X99" s="237">
        <f>SUMIFS('3_stopień'!$K$9:$K$752,'3_stopień'!$H$9:$H$752,D99,'3_stopień'!$P$9:$P$752,"CKZ Wołów")</f>
        <v>0</v>
      </c>
      <c r="Y99" s="16">
        <f>SUMIFS('3_stopień'!$J$9:$J$752,'3_stopień'!$H$9:$H$752,D99,'3_stopień'!$P$9:$P$752,"CKZ Ziębice")</f>
        <v>0</v>
      </c>
      <c r="Z99" s="237">
        <f>SUMIFS('3_stopień'!$K$9:$K$752,'3_stopień'!$H$9:$H$752,D99,'3_stopień'!$P$9:$P$752,"CKZ Ziębice")</f>
        <v>0</v>
      </c>
      <c r="AA99" s="16">
        <f>SUMIFS('3_stopień'!$J$9:$J$752,'3_stopień'!$H$9:$H$752,D99,'3_stopień'!$P$9:$P$752,"CKZ Dobrodzień")</f>
        <v>0</v>
      </c>
      <c r="AB99" s="237">
        <f>SUMIFS('3_stopień'!$K$9:$K$752,'3_stopień'!$H$9:$H$752,D99,'3_stopień'!$P$9:$P$752,"CKZ Dobrodzień")</f>
        <v>0</v>
      </c>
      <c r="AC99" s="16">
        <f>SUMIFS('3_stopień'!$J$9:$J$752,'3_stopień'!$H$9:$H$752,D99,'3_stopień'!$P$9:$P$752,"CKZ Głubczyce")</f>
        <v>0</v>
      </c>
      <c r="AD99" s="237">
        <f>SUMIFS('3_stopień'!$K$9:$K$752,'3_stopień'!$H$9:$H$752,D99,'3_stopień'!$P$9:$P$752,"CKZ Głubczyce")</f>
        <v>0</v>
      </c>
      <c r="AE99" s="16">
        <f>SUMIFS('3_stopień'!$J$9:$J$752,'3_stopień'!$H$9:$H$752,D99,'3_stopień'!$P$9:$P$752,"CKZ Kędzierzyn Koźle")</f>
        <v>0</v>
      </c>
      <c r="AF99" s="237">
        <f>SUMIFS('3_stopień'!$K$9:$K$752,'3_stopień'!$H$9:$H$752,D99,'3_stopień'!$P$9:$P$752,"CKZ Kędzierzyn Koźle")</f>
        <v>0</v>
      </c>
      <c r="AG99" s="16">
        <f>SUMIFS('3_stopień'!$J$9:$J$752,'3_stopień'!$H$9:$H$752,D99,'3_stopień'!$P$9:$P$752,"ZSET Rakowice")</f>
        <v>0</v>
      </c>
      <c r="AH99" s="237">
        <f>SUMIFS('3_stopień'!$K$9:$K$752,'3_stopień'!$H$9:$H$752,D99,'3_stopień'!$P$9:$P$752,"ZSET Rakowice")</f>
        <v>0</v>
      </c>
      <c r="AI99" s="16">
        <f>SUMIFS('3_stopień'!$J$9:$J$752,'3_stopień'!$H$9:$H$752,D99,'3_stopień'!$P$9:$P$752,"CKZ Krotoszyn")</f>
        <v>0</v>
      </c>
      <c r="AJ99" s="237">
        <f>SUMIFS('3_stopień'!$K$9:$K$752,'3_stopień'!$H$9:$H$752,D99,'3_stopień'!$P$9:$P$752,"CKZ Krotoszyn")</f>
        <v>0</v>
      </c>
      <c r="AK99" s="16">
        <f>SUMIFS('3_stopień'!$J$9:$J$752,'3_stopień'!$H$9:$H$752,D99,'3_stopień'!$P$9:$P$752,"CKZ Olkusz")</f>
        <v>0</v>
      </c>
      <c r="AL99" s="237">
        <f>SUMIFS('3_stopień'!$K$9:$K$752,'3_stopień'!$H$9:$H$752,D99,'3_stopień'!$P$9:$P$752,"CKZ Olkusz")</f>
        <v>0</v>
      </c>
      <c r="AM99" s="16">
        <f>SUMIFS('3_stopień'!$J$9:$J$752,'3_stopień'!$H$9:$H$752,D99,'3_stopień'!$P$9:$P$752,"CKZ Wschowa")</f>
        <v>0</v>
      </c>
      <c r="AN99" s="225">
        <f>SUMIFS('3_stopień'!$K$9:$K$752,'3_stopień'!$H$9:$H$752,D99,'3_stopień'!$P$9:$P$752,"CKZ Wschowa")</f>
        <v>0</v>
      </c>
      <c r="AO99" s="16">
        <f>SUMIFS('3_stopień'!$J$9:$J$752,'3_stopień'!$H$9:$H$752,D99,'3_stopień'!$P$9:$P$752,"CKZ Zielona Góra")</f>
        <v>0</v>
      </c>
      <c r="AP99" s="206">
        <f>SUMIFS('3_stopień'!$K$9:$K$752,'3_stopień'!$H$9:$H$752,D99,'3_stopień'!$P$9:$P$752,"CKZ Zielona Góra")</f>
        <v>0</v>
      </c>
      <c r="AQ99" s="16">
        <f>SUMIFS('3_stopień'!$J$9:$J$752,'3_stopień'!$H$9:$H$752,D99,'3_stopień'!$P$9:$P$752,"Rzemieślnicza Wałbrzych")</f>
        <v>0</v>
      </c>
      <c r="AR99" s="237">
        <f>SUMIFS('3_stopień'!$K$9:$K$752,'3_stopień'!$H$9:$H$752,D99,'3_stopień'!$P$9:$P$752,"Rzemieślnicza Wałbrzych")</f>
        <v>0</v>
      </c>
      <c r="AS99" s="16">
        <f>SUMIFS('3_stopień'!$J$9:$J$752,'3_stopień'!$H$9:$H$752,D99,'3_stopień'!$P$9:$P$752,"CKZ Mosina")</f>
        <v>0</v>
      </c>
      <c r="AT99" s="237">
        <f>SUMIFS('3_stopień'!$K$9:$K$752,'3_stopień'!$H$9:$H$752,D99,'3_stopień'!$P$9:$P$752,"CKZ Mosina")</f>
        <v>0</v>
      </c>
      <c r="AU99" s="16">
        <f>SUMIFS('3_stopień'!$J$9:$J$752,'3_stopień'!$H$9:$H$752,D99,'3_stopień'!$P$9:$P$752,"Collegium Witelona")</f>
        <v>0</v>
      </c>
      <c r="AV99" s="237">
        <f>SUMIFS('3_stopień'!$K$9:$K$752,'3_stopień'!$H$9:$H$752,D99,'3_stopień'!$P$9:$P$752,"Collegium Witelona")</f>
        <v>0</v>
      </c>
      <c r="AW99" s="16">
        <f>SUMIFS('3_stopień'!$J$9:$J$752,'3_stopień'!$H$9:$H$752,D99,'3_stopień'!$P$9:$P$752,"CKZ Opole")</f>
        <v>0</v>
      </c>
      <c r="AX99" s="237">
        <f>SUMIFS('3_stopień'!$K$9:$K$752,'3_stopień'!$H$9:$H$752,D99,'3_stopień'!$P$9:$P$752,"CKZ Opole")</f>
        <v>0</v>
      </c>
      <c r="AY99" s="16">
        <f>SUMIFS('3_stopień'!$J$9:$J$752,'3_stopień'!$H$9:$H$752,D99,'3_stopień'!$P$9:$P$752,"CKZ Wrocław")</f>
        <v>0</v>
      </c>
      <c r="AZ99" s="237">
        <f>SUMIFS('3_stopień'!$K$9:$K$752,'3_stopień'!$H$9:$H$752,D99,'3_stopień'!$P$9:$P$752,"CKZ Wrocław")</f>
        <v>0</v>
      </c>
      <c r="BA99" s="16">
        <f>SUMIFS('3_stopień'!$J$9:$J$752,'3_stopień'!$H$9:$H$752,D99,'3_stopień'!$P$9:$P$752,"Brzeg Dolny")</f>
        <v>0</v>
      </c>
      <c r="BB99" s="237">
        <f>SUMIFS('3_stopień'!$K$9:$K$752,'3_stopień'!$H$9:$H$752,D99,'3_stopień'!$P$9:$P$752,"Brzeg Dolny")</f>
        <v>0</v>
      </c>
      <c r="BC99" s="16">
        <f>SUMIFS('3_stopień'!$J$9:$J$752,'3_stopień'!$H$9:$H$752,D99,'3_stopień'!$P$9:$P$752,"CKZ Dębica")</f>
        <v>0</v>
      </c>
      <c r="BD99" s="237">
        <f>SUMIFS('3_stopień'!$K$9:$K$752,'3_stopień'!$H$9:$H$752,D99,'3_stopień'!$P$9:$P$752,"CKZ Dębica")</f>
        <v>0</v>
      </c>
      <c r="BE99" s="16">
        <f>SUMIFS('3_stopień'!$J$9:$J$752,'3_stopień'!$H$9:$H$752,D99,'3_stopień'!$P$9:$P$752,"CKZ Gliwice")</f>
        <v>0</v>
      </c>
      <c r="BF99" s="237">
        <f>SUMIFS('3_stopień'!$K$9:$K$752,'3_stopień'!$H$9:$H$752,D99,'3_stopień'!$P$9:$P$752,"CKZ Gliwice")</f>
        <v>0</v>
      </c>
      <c r="BG99" s="16">
        <f>SUMIFS('3_stopień'!$J$9:$J$752,'3_stopień'!$H$9:$H$752,D99,'3_stopień'!$P$9:$P$752,"CKZ Gniezno")</f>
        <v>0</v>
      </c>
      <c r="BH99" s="237">
        <f>SUMIFS('3_stopień'!$K$9:$K$752,'3_stopień'!$H$9:$H$752,D99,'3_stopień'!$P$9:$P$752,"CKZ Gniezno")</f>
        <v>0</v>
      </c>
      <c r="BI99" s="157">
        <f>SUMIFS('3_stopień'!$J$9:$J$752,'3_stopień'!$H$9:$H$752,D99,'3_stopień'!$P$9:$P$752,"konsultacje szkoła")</f>
        <v>0</v>
      </c>
      <c r="BJ99" s="361">
        <f t="shared" si="4"/>
        <v>0</v>
      </c>
      <c r="BK99" s="216">
        <f t="shared" si="5"/>
        <v>0</v>
      </c>
    </row>
    <row r="100" spans="2:63" hidden="1">
      <c r="B100" s="17" t="s">
        <v>548</v>
      </c>
      <c r="C100" s="18">
        <v>721406</v>
      </c>
      <c r="D100" s="18" t="s">
        <v>1038</v>
      </c>
      <c r="E100" s="17" t="s">
        <v>629</v>
      </c>
      <c r="F100" s="157">
        <f>SUMIF('3_stopień'!H$9:H$752,"TWO.03.",'3_stopień'!J$9:J$752)</f>
        <v>0</v>
      </c>
      <c r="G100" s="16">
        <f>SUMIFS('3_stopień'!$J$9:$J$752,'3_stopień'!$H$9:$H$752,D100,'3_stopień'!$P$9:$P$752,"CKZ Bielawa")</f>
        <v>0</v>
      </c>
      <c r="H100" s="16">
        <f>SUMIFS('3_stopień'!$K$9:$K$752,'3_stopień'!$H$9:$H$752,E100,'3_stopień'!$P$9:$P$752,"CKZ Bielawa")</f>
        <v>0</v>
      </c>
      <c r="I100" s="16">
        <f>SUMIFS('3_stopień'!$J$9:$J$752,'3_stopień'!$H$9:$H$752,D100,'3_stopień'!$P$9:$P$752,"GCKZ Głogów")</f>
        <v>0</v>
      </c>
      <c r="J100" s="237">
        <f>SUMIFS('3_stopień'!$K$9:$K$752,'3_stopień'!$H$9:$H$752,D100,'3_stopień'!$P$9:$P$752,"GCKZ Głogów")</f>
        <v>0</v>
      </c>
      <c r="K100" s="16">
        <f>SUMIFS('3_stopień'!$J$9:$J$752,'3_stopień'!$H$9:$H$752,D100,'3_stopień'!$P$9:$P$752,"TOYOTA")</f>
        <v>0</v>
      </c>
      <c r="L100" s="237">
        <f>SUMIFS('3_stopień'!$K$9:$K$752,'3_stopień'!$H$9:$H$752,D100,'3_stopień'!$P$9:$P$752,"TOYOTA")</f>
        <v>0</v>
      </c>
      <c r="M100" s="16">
        <f>SUMIFS('3_stopień'!$J$9:$J$752,'3_stopień'!$H$9:$H$752,D100,'3_stopień'!$P$9:$P$752,"JCKZ Jelenia Góra")</f>
        <v>0</v>
      </c>
      <c r="N100" s="237">
        <f>SUMIFS('3_stopień'!$K$9:$K$752,'3_stopień'!$H$9:$H$752,D100,'3_stopień'!$P$9:$P$752,"JCKZ Jelenia Góra")</f>
        <v>0</v>
      </c>
      <c r="O100" s="16">
        <f>SUMIFS('3_stopień'!$J$9:$J$752,'3_stopień'!$H$9:$H$752,D100,'3_stopień'!$P$9:$P$752,"CKZ Kłodzko")</f>
        <v>0</v>
      </c>
      <c r="P100" s="237">
        <f>SUMIFS('3_stopień'!$K$9:$K$752,'3_stopień'!$H$9:$H$752,D100,'3_stopień'!$P$9:$P$752,"CKZ Kłodzko")</f>
        <v>0</v>
      </c>
      <c r="Q100" s="16">
        <f>SUMIFS('3_stopień'!$J$9:$J$752,'3_stopień'!$H$9:$H$752,D100,'3_stopień'!$P$9:$P$752,"CKZ Legnica")</f>
        <v>0</v>
      </c>
      <c r="R100" s="237">
        <f>SUMIFS('3_stopień'!$K$9:$K$752,'3_stopień'!$H$9:$H$752,D100,'3_stopień'!$P$9:$P$752,"CKZ Legnica")</f>
        <v>0</v>
      </c>
      <c r="S100" s="16">
        <f>SUMIFS('3_stopień'!$J$9:$J$752,'3_stopień'!$H$9:$H$752,D100,'3_stopień'!$P$9:$P$752,"CKZ Oleśnica")</f>
        <v>0</v>
      </c>
      <c r="T100" s="237">
        <f>SUMIFS('3_stopień'!$K$9:$K$752,'3_stopień'!$H$9:$H$752,D100,'3_stopień'!$P$9:$P$752,"CKZ Oleśnica")</f>
        <v>0</v>
      </c>
      <c r="U100" s="16">
        <f>SUMIFS('3_stopień'!$J$9:$J$752,'3_stopień'!$H$9:$H$752,D100,'3_stopień'!$P$9:$P$752,"CKZ Świdnica")</f>
        <v>0</v>
      </c>
      <c r="V100" s="237">
        <f>SUMIFS('3_stopień'!$K$9:$K$752,'3_stopień'!$H$9:$H$752,D100,'3_stopień'!$P$9:$P$752,"CKZ Świdnica")</f>
        <v>0</v>
      </c>
      <c r="W100" s="16">
        <f>SUMIFS('3_stopień'!$J$9:$J$752,'3_stopień'!$H$9:$H$752,D100,'3_stopień'!$P$9:$P$752,"CKZ Wołów")</f>
        <v>0</v>
      </c>
      <c r="X100" s="237">
        <f>SUMIFS('3_stopień'!$K$9:$K$752,'3_stopień'!$H$9:$H$752,D100,'3_stopień'!$P$9:$P$752,"CKZ Wołów")</f>
        <v>0</v>
      </c>
      <c r="Y100" s="16">
        <f>SUMIFS('3_stopień'!$J$9:$J$752,'3_stopień'!$H$9:$H$752,D100,'3_stopień'!$P$9:$P$752,"CKZ Ziębice")</f>
        <v>0</v>
      </c>
      <c r="Z100" s="237">
        <f>SUMIFS('3_stopień'!$K$9:$K$752,'3_stopień'!$H$9:$H$752,D100,'3_stopień'!$P$9:$P$752,"CKZ Ziębice")</f>
        <v>0</v>
      </c>
      <c r="AA100" s="16">
        <f>SUMIFS('3_stopień'!$J$9:$J$752,'3_stopień'!$H$9:$H$752,D100,'3_stopień'!$P$9:$P$752,"CKZ Dobrodzień")</f>
        <v>0</v>
      </c>
      <c r="AB100" s="237">
        <f>SUMIFS('3_stopień'!$K$9:$K$752,'3_stopień'!$H$9:$H$752,D100,'3_stopień'!$P$9:$P$752,"CKZ Dobrodzień")</f>
        <v>0</v>
      </c>
      <c r="AC100" s="16">
        <f>SUMIFS('3_stopień'!$J$9:$J$752,'3_stopień'!$H$9:$H$752,D100,'3_stopień'!$P$9:$P$752,"CKZ Głubczyce")</f>
        <v>0</v>
      </c>
      <c r="AD100" s="237">
        <f>SUMIFS('3_stopień'!$K$9:$K$752,'3_stopień'!$H$9:$H$752,D100,'3_stopień'!$P$9:$P$752,"CKZ Głubczyce")</f>
        <v>0</v>
      </c>
      <c r="AE100" s="16">
        <f>SUMIFS('3_stopień'!$J$9:$J$752,'3_stopień'!$H$9:$H$752,D100,'3_stopień'!$P$9:$P$752,"CKZ Kędzierzyn Koźle")</f>
        <v>0</v>
      </c>
      <c r="AF100" s="237">
        <f>SUMIFS('3_stopień'!$K$9:$K$752,'3_stopień'!$H$9:$H$752,D100,'3_stopień'!$P$9:$P$752,"CKZ Kędzierzyn Koźle")</f>
        <v>0</v>
      </c>
      <c r="AG100" s="16">
        <f>SUMIFS('3_stopień'!$J$9:$J$752,'3_stopień'!$H$9:$H$752,D100,'3_stopień'!$P$9:$P$752,"ZSET Rakowice")</f>
        <v>0</v>
      </c>
      <c r="AH100" s="237">
        <f>SUMIFS('3_stopień'!$K$9:$K$752,'3_stopień'!$H$9:$H$752,D100,'3_stopień'!$P$9:$P$752,"ZSET Rakowice")</f>
        <v>0</v>
      </c>
      <c r="AI100" s="16">
        <f>SUMIFS('3_stopień'!$J$9:$J$752,'3_stopień'!$H$9:$H$752,D100,'3_stopień'!$P$9:$P$752,"CKZ Krotoszyn")</f>
        <v>0</v>
      </c>
      <c r="AJ100" s="237">
        <f>SUMIFS('3_stopień'!$K$9:$K$752,'3_stopień'!$H$9:$H$752,D100,'3_stopień'!$P$9:$P$752,"CKZ Krotoszyn")</f>
        <v>0</v>
      </c>
      <c r="AK100" s="16">
        <f>SUMIFS('3_stopień'!$J$9:$J$752,'3_stopień'!$H$9:$H$752,D100,'3_stopień'!$P$9:$P$752,"CKZ Olkusz")</f>
        <v>0</v>
      </c>
      <c r="AL100" s="237">
        <f>SUMIFS('3_stopień'!$K$9:$K$752,'3_stopień'!$H$9:$H$752,D100,'3_stopień'!$P$9:$P$752,"CKZ Olkusz")</f>
        <v>0</v>
      </c>
      <c r="AM100" s="16">
        <f>SUMIFS('3_stopień'!$J$9:$J$752,'3_stopień'!$H$9:$H$752,D100,'3_stopień'!$P$9:$P$752,"CKZ Wschowa")</f>
        <v>0</v>
      </c>
      <c r="AN100" s="225">
        <f>SUMIFS('3_stopień'!$K$9:$K$752,'3_stopień'!$H$9:$H$752,D100,'3_stopień'!$P$9:$P$752,"CKZ Wschowa")</f>
        <v>0</v>
      </c>
      <c r="AO100" s="16">
        <f>SUMIFS('3_stopień'!$J$9:$J$752,'3_stopień'!$H$9:$H$752,D100,'3_stopień'!$P$9:$P$752,"CKZ Zielona Góra")</f>
        <v>0</v>
      </c>
      <c r="AP100" s="206">
        <f>SUMIFS('3_stopień'!$K$9:$K$752,'3_stopień'!$H$9:$H$752,D100,'3_stopień'!$P$9:$P$752,"CKZ Zielona Góra")</f>
        <v>0</v>
      </c>
      <c r="AQ100" s="16">
        <f>SUMIFS('3_stopień'!$J$9:$J$752,'3_stopień'!$H$9:$H$752,D100,'3_stopień'!$P$9:$P$752,"Rzemieślnicza Wałbrzych")</f>
        <v>0</v>
      </c>
      <c r="AR100" s="237">
        <f>SUMIFS('3_stopień'!$K$9:$K$752,'3_stopień'!$H$9:$H$752,D100,'3_stopień'!$P$9:$P$752,"Rzemieślnicza Wałbrzych")</f>
        <v>0</v>
      </c>
      <c r="AS100" s="16">
        <f>SUMIFS('3_stopień'!$J$9:$J$752,'3_stopień'!$H$9:$H$752,D100,'3_stopień'!$P$9:$P$752,"CKZ Mosina")</f>
        <v>0</v>
      </c>
      <c r="AT100" s="237">
        <f>SUMIFS('3_stopień'!$K$9:$K$752,'3_stopień'!$H$9:$H$752,D100,'3_stopień'!$P$9:$P$752,"CKZ Mosina")</f>
        <v>0</v>
      </c>
      <c r="AU100" s="16">
        <f>SUMIFS('3_stopień'!$J$9:$J$752,'3_stopień'!$H$9:$H$752,D100,'3_stopień'!$P$9:$P$752,"Collegium Witelona")</f>
        <v>0</v>
      </c>
      <c r="AV100" s="237">
        <f>SUMIFS('3_stopień'!$K$9:$K$752,'3_stopień'!$H$9:$H$752,D100,'3_stopień'!$P$9:$P$752,"Collegium Witelona")</f>
        <v>0</v>
      </c>
      <c r="AW100" s="16">
        <f>SUMIFS('3_stopień'!$J$9:$J$752,'3_stopień'!$H$9:$H$752,D100,'3_stopień'!$P$9:$P$752,"CKZ Opole")</f>
        <v>0</v>
      </c>
      <c r="AX100" s="237">
        <f>SUMIFS('3_stopień'!$K$9:$K$752,'3_stopień'!$H$9:$H$752,D100,'3_stopień'!$P$9:$P$752,"CKZ Opole")</f>
        <v>0</v>
      </c>
      <c r="AY100" s="16">
        <f>SUMIFS('3_stopień'!$J$9:$J$752,'3_stopień'!$H$9:$H$752,D100,'3_stopień'!$P$9:$P$752,"CKZ Wrocław")</f>
        <v>0</v>
      </c>
      <c r="AZ100" s="237">
        <f>SUMIFS('3_stopień'!$K$9:$K$752,'3_stopień'!$H$9:$H$752,D100,'3_stopień'!$P$9:$P$752,"CKZ Wrocław")</f>
        <v>0</v>
      </c>
      <c r="BA100" s="16">
        <f>SUMIFS('3_stopień'!$J$9:$J$752,'3_stopień'!$H$9:$H$752,D100,'3_stopień'!$P$9:$P$752,"Brzeg Dolny")</f>
        <v>0</v>
      </c>
      <c r="BB100" s="237">
        <f>SUMIFS('3_stopień'!$K$9:$K$752,'3_stopień'!$H$9:$H$752,D100,'3_stopień'!$P$9:$P$752,"Brzeg Dolny")</f>
        <v>0</v>
      </c>
      <c r="BC100" s="16">
        <f>SUMIFS('3_stopień'!$J$9:$J$752,'3_stopień'!$H$9:$H$752,D100,'3_stopień'!$P$9:$P$752,"CKZ Dębica")</f>
        <v>0</v>
      </c>
      <c r="BD100" s="237">
        <f>SUMIFS('3_stopień'!$K$9:$K$752,'3_stopień'!$H$9:$H$752,D100,'3_stopień'!$P$9:$P$752,"CKZ Dębica")</f>
        <v>0</v>
      </c>
      <c r="BE100" s="16">
        <f>SUMIFS('3_stopień'!$J$9:$J$752,'3_stopień'!$H$9:$H$752,D100,'3_stopień'!$P$9:$P$752,"CKZ Gliwice")</f>
        <v>0</v>
      </c>
      <c r="BF100" s="237">
        <f>SUMIFS('3_stopień'!$K$9:$K$752,'3_stopień'!$H$9:$H$752,D100,'3_stopień'!$P$9:$P$752,"CKZ Gliwice")</f>
        <v>0</v>
      </c>
      <c r="BG100" s="16">
        <f>SUMIFS('3_stopień'!$J$9:$J$752,'3_stopień'!$H$9:$H$752,D100,'3_stopień'!$P$9:$P$752,"CKZ Gniezno")</f>
        <v>0</v>
      </c>
      <c r="BH100" s="237">
        <f>SUMIFS('3_stopień'!$K$9:$K$752,'3_stopień'!$H$9:$H$752,D100,'3_stopień'!$P$9:$P$752,"CKZ Gniezno")</f>
        <v>0</v>
      </c>
      <c r="BI100" s="157">
        <f>SUMIFS('3_stopień'!$J$9:$J$752,'3_stopień'!$H$9:$H$752,D100,'3_stopień'!$P$9:$P$752,"konsultacje szkoła")</f>
        <v>0</v>
      </c>
      <c r="BJ100" s="361">
        <f t="shared" si="4"/>
        <v>0</v>
      </c>
      <c r="BK100" s="216">
        <f t="shared" si="5"/>
        <v>0</v>
      </c>
    </row>
    <row r="101" spans="2:63">
      <c r="BJ101" s="227">
        <f>SUM(BJ6:BJ100)</f>
        <v>2506</v>
      </c>
      <c r="BK101" s="227">
        <f>SUM(BK6:BK100)-BL101</f>
        <v>979</v>
      </c>
    </row>
    <row r="102" spans="2:63">
      <c r="G102" s="74">
        <f>SUM(G6:G100)</f>
        <v>69</v>
      </c>
      <c r="H102" s="242">
        <f t="shared" ref="H102:BI102" si="6">SUM(H6:H100)</f>
        <v>18</v>
      </c>
      <c r="I102" s="74">
        <f t="shared" si="6"/>
        <v>40</v>
      </c>
      <c r="J102" s="242">
        <f t="shared" si="6"/>
        <v>0</v>
      </c>
      <c r="K102" s="74">
        <f t="shared" si="6"/>
        <v>15</v>
      </c>
      <c r="L102" s="242">
        <f t="shared" si="6"/>
        <v>2</v>
      </c>
      <c r="M102" s="74">
        <f t="shared" si="6"/>
        <v>0</v>
      </c>
      <c r="N102" s="242">
        <f t="shared" si="6"/>
        <v>0</v>
      </c>
      <c r="O102" s="74">
        <f t="shared" si="6"/>
        <v>177</v>
      </c>
      <c r="P102" s="242">
        <f t="shared" si="6"/>
        <v>91</v>
      </c>
      <c r="Q102" s="74">
        <f t="shared" si="6"/>
        <v>377</v>
      </c>
      <c r="R102" s="242">
        <f t="shared" si="6"/>
        <v>318</v>
      </c>
      <c r="S102" s="74">
        <f t="shared" si="6"/>
        <v>521</v>
      </c>
      <c r="T102" s="242">
        <f t="shared" si="6"/>
        <v>156</v>
      </c>
      <c r="U102" s="74">
        <f t="shared" si="6"/>
        <v>597</v>
      </c>
      <c r="V102" s="242">
        <f t="shared" si="6"/>
        <v>157</v>
      </c>
      <c r="W102" s="74">
        <f t="shared" si="6"/>
        <v>145</v>
      </c>
      <c r="X102" s="242">
        <f t="shared" si="6"/>
        <v>41</v>
      </c>
      <c r="Y102" s="74">
        <f t="shared" si="6"/>
        <v>144</v>
      </c>
      <c r="Z102" s="242">
        <f t="shared" si="6"/>
        <v>77</v>
      </c>
      <c r="AA102" s="74">
        <f t="shared" si="6"/>
        <v>0</v>
      </c>
      <c r="AB102" s="242">
        <f t="shared" si="6"/>
        <v>0</v>
      </c>
      <c r="AC102" s="74">
        <f t="shared" si="6"/>
        <v>0</v>
      </c>
      <c r="AD102" s="242">
        <f t="shared" si="6"/>
        <v>0</v>
      </c>
      <c r="AE102" s="74">
        <f t="shared" si="6"/>
        <v>0</v>
      </c>
      <c r="AF102" s="242">
        <f t="shared" si="6"/>
        <v>0</v>
      </c>
      <c r="AG102" s="74">
        <f t="shared" si="6"/>
        <v>7</v>
      </c>
      <c r="AH102" s="242">
        <f t="shared" si="6"/>
        <v>0</v>
      </c>
      <c r="AI102" s="74">
        <f t="shared" si="6"/>
        <v>119</v>
      </c>
      <c r="AJ102" s="242">
        <f t="shared" si="6"/>
        <v>45</v>
      </c>
      <c r="AK102" s="74">
        <f t="shared" si="6"/>
        <v>8</v>
      </c>
      <c r="AL102" s="242">
        <f t="shared" si="6"/>
        <v>7</v>
      </c>
      <c r="AM102" s="74">
        <f t="shared" si="6"/>
        <v>201</v>
      </c>
      <c r="AN102" s="242">
        <f t="shared" si="6"/>
        <v>44</v>
      </c>
      <c r="AO102" s="74">
        <f t="shared" si="6"/>
        <v>23</v>
      </c>
      <c r="AP102" s="242">
        <f t="shared" si="6"/>
        <v>11</v>
      </c>
      <c r="AQ102" s="74">
        <f t="shared" si="6"/>
        <v>39</v>
      </c>
      <c r="AR102" s="242">
        <f t="shared" si="6"/>
        <v>5</v>
      </c>
      <c r="AS102" s="74">
        <f t="shared" si="6"/>
        <v>5</v>
      </c>
      <c r="AT102" s="243">
        <f t="shared" si="6"/>
        <v>2</v>
      </c>
      <c r="AU102" s="74">
        <f t="shared" si="6"/>
        <v>3</v>
      </c>
      <c r="AV102" s="242">
        <f t="shared" si="6"/>
        <v>3</v>
      </c>
      <c r="AW102" s="74">
        <f t="shared" si="6"/>
        <v>5</v>
      </c>
      <c r="AX102" s="242">
        <f t="shared" si="6"/>
        <v>2</v>
      </c>
      <c r="AY102" s="74">
        <f t="shared" si="6"/>
        <v>0</v>
      </c>
      <c r="AZ102" s="242">
        <f t="shared" si="6"/>
        <v>0</v>
      </c>
      <c r="BA102" s="74">
        <f t="shared" si="6"/>
        <v>0</v>
      </c>
      <c r="BB102" s="242">
        <f t="shared" si="6"/>
        <v>0</v>
      </c>
      <c r="BC102" s="74">
        <f t="shared" si="6"/>
        <v>6</v>
      </c>
      <c r="BD102" s="242">
        <f t="shared" si="6"/>
        <v>0</v>
      </c>
      <c r="BE102" s="74">
        <f t="shared" si="6"/>
        <v>0</v>
      </c>
      <c r="BF102" s="242">
        <f t="shared" si="6"/>
        <v>0</v>
      </c>
      <c r="BG102" s="74">
        <f t="shared" si="6"/>
        <v>0</v>
      </c>
      <c r="BH102" s="242">
        <f t="shared" si="6"/>
        <v>0</v>
      </c>
      <c r="BI102" s="74">
        <f t="shared" si="6"/>
        <v>5</v>
      </c>
      <c r="BJ102" s="227">
        <f>SUM(G102,I102,K102,M102,O102,Q102,S102,U102,W102,Y102,AA102,AC102,AE102,AG102,AI102,AK102,AM102,AO102,AQ102,AS102,AU102,AW102,AY102,BA102,BC102,BE102,BG102,BI102)</f>
        <v>2506</v>
      </c>
      <c r="BK102" s="202">
        <f>SUM(H102,J102,L102,N102,P102,R102,T102,V102,X102,Z102,AB102,AD102,AF102,AH102,AJ102,AL102,AN102,AP102,AR102,AT102,AV102,AX102,AZ102,BB102,BD102,BF102,BH102)</f>
        <v>979</v>
      </c>
    </row>
    <row r="103" spans="2:63" ht="120" customHeight="1">
      <c r="G103" s="238" t="str">
        <f>G5</f>
        <v>Bielawa</v>
      </c>
      <c r="H103" s="244" t="str">
        <f t="shared" ref="H103:BI103" si="7">H5</f>
        <v>D-Bielawa</v>
      </c>
      <c r="I103" s="238" t="str">
        <f t="shared" si="7"/>
        <v>Głogów</v>
      </c>
      <c r="J103" s="244" t="str">
        <f t="shared" si="7"/>
        <v>D-Głogów</v>
      </c>
      <c r="K103" s="238" t="str">
        <f t="shared" si="7"/>
        <v>TOYOTA</v>
      </c>
      <c r="L103" s="244" t="str">
        <f t="shared" si="7"/>
        <v>TOYOTA</v>
      </c>
      <c r="M103" s="238" t="str">
        <f t="shared" si="7"/>
        <v>Jelenia Góra</v>
      </c>
      <c r="N103" s="244" t="str">
        <f t="shared" si="7"/>
        <v>D-Jelenia Góra</v>
      </c>
      <c r="O103" s="238" t="str">
        <f t="shared" si="7"/>
        <v>Kłodzko</v>
      </c>
      <c r="P103" s="244" t="str">
        <f t="shared" si="7"/>
        <v>D-Kłodzko</v>
      </c>
      <c r="Q103" s="238" t="str">
        <f t="shared" si="7"/>
        <v>Legnica</v>
      </c>
      <c r="R103" s="244" t="str">
        <f t="shared" si="7"/>
        <v>D-Legnica</v>
      </c>
      <c r="S103" s="238" t="str">
        <f t="shared" si="7"/>
        <v>Oleśnica</v>
      </c>
      <c r="T103" s="244" t="str">
        <f t="shared" si="7"/>
        <v>D_Oleśnica</v>
      </c>
      <c r="U103" s="238" t="str">
        <f t="shared" si="7"/>
        <v>Świdnica</v>
      </c>
      <c r="V103" s="244" t="str">
        <f t="shared" si="7"/>
        <v>D-Świdnica</v>
      </c>
      <c r="W103" s="238" t="str">
        <f t="shared" si="7"/>
        <v>Wołów</v>
      </c>
      <c r="X103" s="244" t="str">
        <f t="shared" si="7"/>
        <v>D-Wołów</v>
      </c>
      <c r="Y103" s="238" t="str">
        <f t="shared" si="7"/>
        <v>Ziębice</v>
      </c>
      <c r="Z103" s="244" t="str">
        <f t="shared" si="7"/>
        <v>D-Ziębice</v>
      </c>
      <c r="AA103" s="238" t="str">
        <f t="shared" si="7"/>
        <v>Dobrodzień</v>
      </c>
      <c r="AB103" s="244" t="str">
        <f t="shared" si="7"/>
        <v>D-Dobrodzień</v>
      </c>
      <c r="AC103" s="238" t="str">
        <f t="shared" si="7"/>
        <v>Głubczyce</v>
      </c>
      <c r="AD103" s="244" t="str">
        <f t="shared" si="7"/>
        <v>D-Głubczyce</v>
      </c>
      <c r="AE103" s="238" t="str">
        <f t="shared" si="7"/>
        <v>K. Koźle</v>
      </c>
      <c r="AF103" s="244" t="str">
        <f t="shared" si="7"/>
        <v>D-K_Koźle</v>
      </c>
      <c r="AG103" s="238" t="str">
        <f t="shared" si="7"/>
        <v>ZSET Rakowice</v>
      </c>
      <c r="AH103" s="244" t="str">
        <f t="shared" si="7"/>
        <v>D-ZSET Rakowice</v>
      </c>
      <c r="AI103" s="238" t="str">
        <f t="shared" si="7"/>
        <v>Krotoszyn</v>
      </c>
      <c r="AJ103" s="244" t="str">
        <f t="shared" si="7"/>
        <v>D-Krotoszyn</v>
      </c>
      <c r="AK103" s="238" t="str">
        <f t="shared" si="7"/>
        <v>Olkusz</v>
      </c>
      <c r="AL103" s="244" t="str">
        <f t="shared" si="7"/>
        <v>D-Olkusz</v>
      </c>
      <c r="AM103" s="238" t="str">
        <f t="shared" si="7"/>
        <v>Wschowa</v>
      </c>
      <c r="AN103" s="244" t="str">
        <f t="shared" si="7"/>
        <v>D-Wschowa</v>
      </c>
      <c r="AO103" s="238" t="str">
        <f t="shared" si="7"/>
        <v>Zielona Góra</v>
      </c>
      <c r="AP103" s="244" t="str">
        <f t="shared" si="7"/>
        <v>D-Zielona Góra</v>
      </c>
      <c r="AQ103" s="238" t="str">
        <f t="shared" si="7"/>
        <v>Rzemieślnicza</v>
      </c>
      <c r="AR103" s="244" t="str">
        <f t="shared" si="7"/>
        <v>D-Rzemieślnicza</v>
      </c>
      <c r="AS103" s="238" t="str">
        <f t="shared" si="7"/>
        <v>Mosina</v>
      </c>
      <c r="AT103" s="244" t="str">
        <f t="shared" si="7"/>
        <v>D-Mosina</v>
      </c>
      <c r="AU103" s="238" t="str">
        <f t="shared" si="7"/>
        <v>Akademia Rzemiosła</v>
      </c>
      <c r="AV103" s="244" t="str">
        <f t="shared" si="7"/>
        <v>Akademia Rzemiosła</v>
      </c>
      <c r="AW103" s="238" t="str">
        <f t="shared" si="7"/>
        <v>Opole</v>
      </c>
      <c r="AX103" s="244" t="str">
        <f t="shared" si="7"/>
        <v>D-Opole</v>
      </c>
      <c r="AY103" s="238" t="str">
        <f t="shared" si="7"/>
        <v>Wrocław</v>
      </c>
      <c r="AZ103" s="244" t="str">
        <f t="shared" si="7"/>
        <v>D-Wrocław</v>
      </c>
      <c r="BA103" s="238" t="str">
        <f t="shared" si="7"/>
        <v>Brzeg Dolny</v>
      </c>
      <c r="BB103" s="244" t="str">
        <f t="shared" si="7"/>
        <v>D-Brzeg Dolny</v>
      </c>
      <c r="BC103" s="238" t="str">
        <f t="shared" si="7"/>
        <v>CKZ Dębica</v>
      </c>
      <c r="BD103" s="244" t="str">
        <f t="shared" si="7"/>
        <v>D-CKZ Dębica</v>
      </c>
      <c r="BE103" s="238" t="str">
        <f t="shared" si="7"/>
        <v>Gliwice</v>
      </c>
      <c r="BF103" s="244" t="str">
        <f t="shared" si="7"/>
        <v>D-Gliwice</v>
      </c>
      <c r="BG103" s="238" t="str">
        <f t="shared" si="7"/>
        <v>CKZ Gniezno</v>
      </c>
      <c r="BH103" s="244" t="str">
        <f t="shared" si="7"/>
        <v>D-Gniezno</v>
      </c>
      <c r="BI103" s="238" t="str">
        <f t="shared" si="7"/>
        <v>konsultacje szkoła</v>
      </c>
    </row>
    <row r="105" spans="2:63" ht="15.75" customHeight="1"/>
    <row r="107" spans="2:63" ht="15.75" customHeight="1"/>
    <row r="109" spans="2:63" ht="15.75" customHeight="1"/>
    <row r="115" ht="15.75" customHeight="1"/>
    <row r="117" ht="15.75" customHeight="1"/>
    <row r="119" ht="15.75" customHeight="1"/>
    <row r="122" ht="15.75" customHeight="1"/>
  </sheetData>
  <autoFilter ref="A5:BJ102">
    <filterColumn colId="5">
      <filters blank="1">
        <filter val="1"/>
        <filter val="10"/>
        <filter val="11"/>
        <filter val="122"/>
        <filter val="140"/>
        <filter val="18"/>
        <filter val="19"/>
        <filter val="2"/>
        <filter val="21"/>
        <filter val="215"/>
        <filter val="24"/>
        <filter val="277"/>
        <filter val="3"/>
        <filter val="32"/>
        <filter val="37"/>
        <filter val="382"/>
        <filter val="403"/>
        <filter val="415"/>
        <filter val="43"/>
        <filter val="46"/>
        <filter val="54"/>
        <filter val="6"/>
        <filter val="7"/>
        <filter val="8"/>
        <filter val="84"/>
        <filter val="88"/>
      </filters>
    </filterColumn>
    <filterColumn colId="40">
      <filters blank="1">
        <filter val="1"/>
        <filter val="2"/>
        <filter val="23"/>
        <filter val="4"/>
        <filter val="5"/>
        <filter val="7"/>
      </filters>
    </filterColumn>
  </autoFilter>
  <mergeCells count="3">
    <mergeCell ref="B3:B4"/>
    <mergeCell ref="C3:C4"/>
    <mergeCell ref="G3:BI3"/>
  </mergeCells>
  <printOptions horizontalCentered="1" verticalCentered="1"/>
  <pageMargins left="0.70866141732283472" right="0.70866141732283472" top="2.1259842519685042" bottom="0.74803149606299213" header="0.31496062992125984" footer="0.31496062992125984"/>
  <pageSetup paperSize="9" orientation="portrait" r:id="rId1"/>
  <headerFooter>
    <oddHeader>&amp;CKuratorium Oświaty we Wrocławiu
Delegatura w Wałbrzychu
Aleja Wyzwolenia 22-24,   58 – 300 Wałbrzych
tel. 74 842 20 64  
e-mail: walbrzych@kowroc.pl
Wykaz zawodów
klasa 3</oddHeader>
  </headerFooter>
  <ignoredErrors>
    <ignoredError sqref="H49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F82"/>
  <sheetViews>
    <sheetView topLeftCell="A50" workbookViewId="0">
      <selection activeCell="B2" sqref="B2:F83"/>
    </sheetView>
  </sheetViews>
  <sheetFormatPr defaultRowHeight="15"/>
  <cols>
    <col min="1" max="1" width="14.42578125" customWidth="1"/>
    <col min="2" max="2" width="117.28515625" customWidth="1"/>
    <col min="3" max="4" width="5.42578125" customWidth="1"/>
    <col min="5" max="5" width="5.42578125" bestFit="1" customWidth="1"/>
    <col min="6" max="6" width="7.140625" customWidth="1"/>
    <col min="7" max="25" width="3" customWidth="1"/>
    <col min="26" max="26" width="7.42578125" customWidth="1"/>
    <col min="27" max="27" width="14.28515625" bestFit="1" customWidth="1"/>
  </cols>
  <sheetData>
    <row r="2" spans="2:6" ht="93" customHeight="1">
      <c r="B2" s="700" t="s">
        <v>1968</v>
      </c>
      <c r="C2" s="700"/>
      <c r="D2" s="700"/>
    </row>
    <row r="3" spans="2:6" ht="18.75" customHeight="1">
      <c r="B3" s="701" t="s">
        <v>2319</v>
      </c>
      <c r="C3" s="701"/>
      <c r="D3" s="701"/>
    </row>
    <row r="4" spans="2:6">
      <c r="B4" s="701" t="s">
        <v>1827</v>
      </c>
      <c r="C4" s="701"/>
      <c r="D4" s="701"/>
    </row>
    <row r="5" spans="2:6">
      <c r="B5" s="701" t="s">
        <v>2267</v>
      </c>
      <c r="C5" s="701"/>
      <c r="D5" s="701"/>
    </row>
    <row r="6" spans="2:6">
      <c r="B6" s="702" t="s">
        <v>2343</v>
      </c>
      <c r="C6" s="702"/>
      <c r="D6" s="702"/>
    </row>
    <row r="7" spans="2:6" ht="15.75">
      <c r="B7" s="698" t="str">
        <f>B10</f>
        <v>CKZ Zielona Góra</v>
      </c>
      <c r="C7" s="699"/>
      <c r="D7" s="699"/>
      <c r="E7" s="699"/>
      <c r="F7" s="699"/>
    </row>
    <row r="8" spans="2:6">
      <c r="B8" s="353">
        <f ca="1">NOW()</f>
        <v>45749.444103819442</v>
      </c>
    </row>
    <row r="9" spans="2:6" ht="79.5" customHeight="1">
      <c r="B9" s="387" t="s">
        <v>1956</v>
      </c>
      <c r="C9" s="388" t="s">
        <v>2067</v>
      </c>
      <c r="D9" s="388" t="s">
        <v>1989</v>
      </c>
    </row>
    <row r="10" spans="2:6">
      <c r="B10" s="82" t="s">
        <v>37</v>
      </c>
      <c r="C10" s="182"/>
      <c r="D10" s="182"/>
    </row>
    <row r="11" spans="2:6">
      <c r="B11" s="154" t="s">
        <v>2298</v>
      </c>
      <c r="C11" s="182"/>
      <c r="D11" s="182"/>
    </row>
    <row r="12" spans="2:6">
      <c r="B12" s="83" t="s">
        <v>211</v>
      </c>
      <c r="C12" s="182">
        <v>1</v>
      </c>
      <c r="D12" s="182">
        <v>0</v>
      </c>
    </row>
    <row r="13" spans="2:6">
      <c r="B13" s="83" t="s">
        <v>180</v>
      </c>
      <c r="C13" s="182">
        <v>1</v>
      </c>
      <c r="D13" s="182">
        <v>0</v>
      </c>
    </row>
    <row r="14" spans="2:6">
      <c r="B14" s="154" t="s">
        <v>2173</v>
      </c>
      <c r="C14" s="182"/>
      <c r="D14" s="182"/>
    </row>
    <row r="15" spans="2:6">
      <c r="B15" s="83" t="s">
        <v>485</v>
      </c>
      <c r="C15" s="182">
        <v>1</v>
      </c>
      <c r="D15" s="182">
        <v>0</v>
      </c>
    </row>
    <row r="16" spans="2:6">
      <c r="B16" s="83" t="s">
        <v>75</v>
      </c>
      <c r="C16" s="182">
        <v>1</v>
      </c>
      <c r="D16" s="182">
        <v>1</v>
      </c>
    </row>
    <row r="17" spans="2:4">
      <c r="B17" s="83" t="s">
        <v>510</v>
      </c>
      <c r="C17" s="182">
        <v>1</v>
      </c>
      <c r="D17" s="182">
        <v>1</v>
      </c>
    </row>
    <row r="18" spans="2:4">
      <c r="B18" s="83" t="s">
        <v>532</v>
      </c>
      <c r="C18" s="182">
        <v>1</v>
      </c>
      <c r="D18" s="182">
        <v>0</v>
      </c>
    </row>
    <row r="19" spans="2:4">
      <c r="B19" s="154" t="s">
        <v>2188</v>
      </c>
      <c r="C19" s="182"/>
      <c r="D19" s="182"/>
    </row>
    <row r="20" spans="2:4">
      <c r="B20" s="83" t="s">
        <v>510</v>
      </c>
      <c r="C20" s="182">
        <v>1</v>
      </c>
      <c r="D20" s="182">
        <v>1</v>
      </c>
    </row>
    <row r="21" spans="2:4">
      <c r="B21" s="154" t="s">
        <v>2178</v>
      </c>
      <c r="C21" s="182"/>
      <c r="D21" s="182"/>
    </row>
    <row r="22" spans="2:4">
      <c r="B22" s="83" t="s">
        <v>211</v>
      </c>
      <c r="C22" s="182">
        <v>3</v>
      </c>
      <c r="D22" s="182">
        <v>2</v>
      </c>
    </row>
    <row r="23" spans="2:4">
      <c r="B23" s="154" t="s">
        <v>2197</v>
      </c>
      <c r="C23" s="182"/>
      <c r="D23" s="182"/>
    </row>
    <row r="24" spans="2:4">
      <c r="B24" s="83" t="s">
        <v>211</v>
      </c>
      <c r="C24" s="182">
        <v>1</v>
      </c>
      <c r="D24" s="182">
        <v>1</v>
      </c>
    </row>
    <row r="25" spans="2:4">
      <c r="B25" s="154" t="s">
        <v>2166</v>
      </c>
      <c r="C25" s="182"/>
      <c r="D25" s="182"/>
    </row>
    <row r="26" spans="2:4">
      <c r="B26" s="83" t="s">
        <v>485</v>
      </c>
      <c r="C26" s="182">
        <v>1</v>
      </c>
      <c r="D26" s="182">
        <v>0</v>
      </c>
    </row>
    <row r="27" spans="2:4">
      <c r="B27" s="154" t="s">
        <v>2187</v>
      </c>
      <c r="C27" s="182"/>
      <c r="D27" s="182"/>
    </row>
    <row r="28" spans="2:4">
      <c r="B28" s="83" t="s">
        <v>1832</v>
      </c>
      <c r="C28" s="182">
        <v>1</v>
      </c>
      <c r="D28" s="182">
        <v>0</v>
      </c>
    </row>
    <row r="29" spans="2:4">
      <c r="B29" s="154" t="s">
        <v>2177</v>
      </c>
      <c r="C29" s="182"/>
      <c r="D29" s="182"/>
    </row>
    <row r="30" spans="2:4">
      <c r="B30" s="83" t="s">
        <v>510</v>
      </c>
      <c r="C30" s="182">
        <v>1</v>
      </c>
      <c r="D30" s="182">
        <v>1</v>
      </c>
    </row>
    <row r="31" spans="2:4">
      <c r="B31" s="154" t="s">
        <v>1931</v>
      </c>
      <c r="C31" s="182"/>
      <c r="D31" s="182"/>
    </row>
    <row r="32" spans="2:4">
      <c r="B32" s="83" t="s">
        <v>176</v>
      </c>
      <c r="C32" s="182">
        <v>2</v>
      </c>
      <c r="D32" s="182">
        <v>0</v>
      </c>
    </row>
    <row r="33" spans="2:4">
      <c r="B33" s="83" t="s">
        <v>532</v>
      </c>
      <c r="C33" s="182">
        <v>1</v>
      </c>
      <c r="D33" s="182">
        <v>1</v>
      </c>
    </row>
    <row r="34" spans="2:4">
      <c r="B34" s="154" t="s">
        <v>2200</v>
      </c>
      <c r="C34" s="182"/>
      <c r="D34" s="182"/>
    </row>
    <row r="35" spans="2:4">
      <c r="B35" s="83" t="s">
        <v>175</v>
      </c>
      <c r="C35" s="182">
        <v>3</v>
      </c>
      <c r="D35" s="182">
        <v>3</v>
      </c>
    </row>
    <row r="36" spans="2:4">
      <c r="B36" s="83" t="s">
        <v>510</v>
      </c>
      <c r="C36" s="182">
        <v>2</v>
      </c>
      <c r="D36" s="182">
        <v>2</v>
      </c>
    </row>
    <row r="37" spans="2:4">
      <c r="B37" s="83" t="s">
        <v>180</v>
      </c>
      <c r="C37" s="182">
        <v>3</v>
      </c>
      <c r="D37" s="182">
        <v>0</v>
      </c>
    </row>
    <row r="38" spans="2:4">
      <c r="B38" s="154" t="s">
        <v>2186</v>
      </c>
      <c r="C38" s="182"/>
      <c r="D38" s="182"/>
    </row>
    <row r="39" spans="2:4">
      <c r="B39" s="83" t="s">
        <v>510</v>
      </c>
      <c r="C39" s="182">
        <v>1</v>
      </c>
      <c r="D39" s="182">
        <v>1</v>
      </c>
    </row>
    <row r="40" spans="2:4">
      <c r="B40" s="154" t="s">
        <v>2169</v>
      </c>
      <c r="C40" s="182"/>
      <c r="D40" s="182"/>
    </row>
    <row r="41" spans="2:4">
      <c r="B41" s="83" t="s">
        <v>485</v>
      </c>
      <c r="C41" s="182">
        <v>8</v>
      </c>
      <c r="D41" s="182">
        <v>0</v>
      </c>
    </row>
    <row r="42" spans="2:4">
      <c r="B42" s="83" t="s">
        <v>496</v>
      </c>
      <c r="C42" s="182">
        <v>1</v>
      </c>
      <c r="D42" s="182">
        <v>0</v>
      </c>
    </row>
    <row r="43" spans="2:4">
      <c r="B43" s="154" t="s">
        <v>1854</v>
      </c>
      <c r="C43" s="182"/>
      <c r="D43" s="182"/>
    </row>
    <row r="44" spans="2:4">
      <c r="B44" s="83" t="s">
        <v>510</v>
      </c>
      <c r="C44" s="182">
        <v>1</v>
      </c>
      <c r="D44" s="182">
        <v>1</v>
      </c>
    </row>
    <row r="45" spans="2:4">
      <c r="B45" s="154" t="s">
        <v>1868</v>
      </c>
      <c r="C45" s="182"/>
      <c r="D45" s="182"/>
    </row>
    <row r="46" spans="2:4">
      <c r="B46" s="83" t="s">
        <v>1832</v>
      </c>
      <c r="C46" s="182">
        <v>2</v>
      </c>
      <c r="D46" s="182">
        <v>0</v>
      </c>
    </row>
    <row r="47" spans="2:4">
      <c r="B47" s="154" t="s">
        <v>2238</v>
      </c>
      <c r="C47" s="182"/>
      <c r="D47" s="182"/>
    </row>
    <row r="48" spans="2:4">
      <c r="B48" s="83" t="s">
        <v>75</v>
      </c>
      <c r="C48" s="182">
        <v>2</v>
      </c>
      <c r="D48" s="182">
        <v>2</v>
      </c>
    </row>
    <row r="49" spans="2:4">
      <c r="B49" s="83" t="s">
        <v>211</v>
      </c>
      <c r="C49" s="182">
        <v>2</v>
      </c>
      <c r="D49" s="182">
        <v>1</v>
      </c>
    </row>
    <row r="50" spans="2:4">
      <c r="B50" s="83" t="s">
        <v>180</v>
      </c>
      <c r="C50" s="182">
        <v>1</v>
      </c>
      <c r="D50" s="182">
        <v>0</v>
      </c>
    </row>
    <row r="51" spans="2:4">
      <c r="B51" s="154" t="s">
        <v>2316</v>
      </c>
      <c r="C51" s="182"/>
      <c r="D51" s="182"/>
    </row>
    <row r="52" spans="2:4">
      <c r="B52" s="83" t="s">
        <v>460</v>
      </c>
      <c r="C52" s="182">
        <v>1</v>
      </c>
      <c r="D52" s="182">
        <v>1</v>
      </c>
    </row>
    <row r="53" spans="2:4">
      <c r="B53" s="154" t="s">
        <v>2021</v>
      </c>
      <c r="C53" s="182"/>
      <c r="D53" s="182"/>
    </row>
    <row r="54" spans="2:4">
      <c r="B54" s="83" t="s">
        <v>532</v>
      </c>
      <c r="C54" s="182">
        <v>1</v>
      </c>
      <c r="D54" s="182">
        <v>1</v>
      </c>
    </row>
    <row r="55" spans="2:4">
      <c r="B55" s="154" t="s">
        <v>2080</v>
      </c>
      <c r="C55" s="182"/>
      <c r="D55" s="182"/>
    </row>
    <row r="56" spans="2:4">
      <c r="B56" s="83" t="s">
        <v>448</v>
      </c>
      <c r="C56" s="182">
        <v>2</v>
      </c>
      <c r="D56" s="182">
        <v>0</v>
      </c>
    </row>
    <row r="57" spans="2:4">
      <c r="B57" s="83" t="s">
        <v>510</v>
      </c>
      <c r="C57" s="182">
        <v>2</v>
      </c>
      <c r="D57" s="182">
        <v>2</v>
      </c>
    </row>
    <row r="58" spans="2:4">
      <c r="B58" s="154" t="s">
        <v>1866</v>
      </c>
      <c r="C58" s="182"/>
      <c r="D58" s="182"/>
    </row>
    <row r="59" spans="2:4">
      <c r="B59" s="83" t="s">
        <v>211</v>
      </c>
      <c r="C59" s="182">
        <v>8</v>
      </c>
      <c r="D59" s="182">
        <v>2</v>
      </c>
    </row>
    <row r="60" spans="2:4">
      <c r="B60" s="154" t="s">
        <v>2312</v>
      </c>
      <c r="C60" s="182"/>
      <c r="D60" s="182"/>
    </row>
    <row r="61" spans="2:4">
      <c r="B61" s="83" t="s">
        <v>532</v>
      </c>
      <c r="C61" s="182">
        <v>3</v>
      </c>
      <c r="D61" s="182">
        <v>3</v>
      </c>
    </row>
    <row r="62" spans="2:4">
      <c r="B62" s="154" t="s">
        <v>2170</v>
      </c>
      <c r="C62" s="182"/>
      <c r="D62" s="182"/>
    </row>
    <row r="63" spans="2:4">
      <c r="B63" s="83" t="s">
        <v>176</v>
      </c>
      <c r="C63" s="182">
        <v>1</v>
      </c>
      <c r="D63" s="182">
        <v>1</v>
      </c>
    </row>
    <row r="64" spans="2:4">
      <c r="B64" s="83" t="s">
        <v>211</v>
      </c>
      <c r="C64" s="182">
        <v>2</v>
      </c>
      <c r="D64" s="182">
        <v>0</v>
      </c>
    </row>
    <row r="65" spans="2:4">
      <c r="B65" s="83" t="s">
        <v>1040</v>
      </c>
      <c r="C65" s="182">
        <v>1</v>
      </c>
      <c r="D65" s="182">
        <v>0</v>
      </c>
    </row>
    <row r="66" spans="2:4">
      <c r="B66" s="154" t="s">
        <v>2015</v>
      </c>
      <c r="C66" s="182"/>
      <c r="D66" s="182"/>
    </row>
    <row r="67" spans="2:4">
      <c r="B67" s="83" t="s">
        <v>1040</v>
      </c>
      <c r="C67" s="182">
        <v>2</v>
      </c>
      <c r="D67" s="182">
        <v>0</v>
      </c>
    </row>
    <row r="68" spans="2:4">
      <c r="B68" s="154" t="s">
        <v>2008</v>
      </c>
      <c r="C68" s="182"/>
      <c r="D68" s="182"/>
    </row>
    <row r="69" spans="2:4">
      <c r="B69" s="83" t="s">
        <v>532</v>
      </c>
      <c r="C69" s="182">
        <v>1</v>
      </c>
      <c r="D69" s="182">
        <v>1</v>
      </c>
    </row>
    <row r="70" spans="2:4">
      <c r="B70" s="83" t="s">
        <v>180</v>
      </c>
      <c r="C70" s="182">
        <v>2</v>
      </c>
      <c r="D70" s="182">
        <v>0</v>
      </c>
    </row>
    <row r="71" spans="2:4">
      <c r="B71" s="154" t="s">
        <v>2011</v>
      </c>
      <c r="C71" s="182"/>
      <c r="D71" s="182"/>
    </row>
    <row r="72" spans="2:4">
      <c r="B72" s="83" t="s">
        <v>510</v>
      </c>
      <c r="C72" s="182">
        <v>1</v>
      </c>
      <c r="D72" s="182">
        <v>0</v>
      </c>
    </row>
    <row r="73" spans="2:4">
      <c r="B73" s="83" t="s">
        <v>180</v>
      </c>
      <c r="C73" s="182">
        <v>1</v>
      </c>
      <c r="D73" s="182">
        <v>0</v>
      </c>
    </row>
    <row r="74" spans="2:4">
      <c r="B74" s="154" t="s">
        <v>2155</v>
      </c>
      <c r="C74" s="182"/>
      <c r="D74" s="182"/>
    </row>
    <row r="75" spans="2:4">
      <c r="B75" s="83" t="s">
        <v>532</v>
      </c>
      <c r="C75" s="182">
        <v>2</v>
      </c>
      <c r="D75" s="182">
        <v>2</v>
      </c>
    </row>
    <row r="76" spans="2:4">
      <c r="B76" s="154" t="s">
        <v>2297</v>
      </c>
      <c r="C76" s="182"/>
      <c r="D76" s="182"/>
    </row>
    <row r="77" spans="2:4">
      <c r="B77" s="83" t="s">
        <v>180</v>
      </c>
      <c r="C77" s="182">
        <v>2</v>
      </c>
      <c r="D77" s="182">
        <v>0</v>
      </c>
    </row>
    <row r="78" spans="2:4">
      <c r="B78" s="154" t="s">
        <v>470</v>
      </c>
      <c r="C78" s="182"/>
      <c r="D78" s="182"/>
    </row>
    <row r="79" spans="2:4">
      <c r="B79" s="83" t="s">
        <v>532</v>
      </c>
      <c r="C79" s="182">
        <v>1</v>
      </c>
      <c r="D79" s="182">
        <v>1</v>
      </c>
    </row>
    <row r="80" spans="2:4">
      <c r="B80" s="154" t="s">
        <v>2198</v>
      </c>
      <c r="C80" s="182"/>
      <c r="D80" s="182"/>
    </row>
    <row r="81" spans="2:4">
      <c r="B81" s="83" t="s">
        <v>483</v>
      </c>
      <c r="C81" s="182">
        <v>5</v>
      </c>
      <c r="D81" s="182">
        <v>0</v>
      </c>
    </row>
    <row r="82" spans="2:4">
      <c r="B82" s="82" t="s">
        <v>1821</v>
      </c>
      <c r="C82" s="182">
        <v>81</v>
      </c>
      <c r="D82" s="182">
        <v>32</v>
      </c>
    </row>
  </sheetData>
  <mergeCells count="6">
    <mergeCell ref="B7:F7"/>
    <mergeCell ref="B2:D2"/>
    <mergeCell ref="B3:D3"/>
    <mergeCell ref="B4:D4"/>
    <mergeCell ref="B5:D5"/>
    <mergeCell ref="B6:D6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8" scale="81" fitToWidth="0"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664"/>
  <sheetViews>
    <sheetView workbookViewId="0">
      <selection activeCell="F16" sqref="F16"/>
    </sheetView>
  </sheetViews>
  <sheetFormatPr defaultRowHeight="15"/>
  <cols>
    <col min="1" max="1" width="30.28515625" customWidth="1"/>
    <col min="2" max="2" width="101.42578125" style="323" customWidth="1"/>
    <col min="3" max="3" width="13.7109375" customWidth="1"/>
    <col min="4" max="4" width="8.5703125" customWidth="1"/>
    <col min="5" max="5" width="19.5703125" customWidth="1"/>
    <col min="6" max="6" width="8.5703125" customWidth="1"/>
    <col min="7" max="34" width="3" customWidth="1"/>
    <col min="35" max="35" width="7.42578125" customWidth="1"/>
    <col min="36" max="36" width="14.28515625" customWidth="1"/>
    <col min="37" max="37" width="38.42578125" bestFit="1" customWidth="1"/>
    <col min="38" max="38" width="16.7109375" bestFit="1" customWidth="1"/>
    <col min="39" max="39" width="6.5703125" customWidth="1"/>
    <col min="40" max="40" width="11.42578125" bestFit="1" customWidth="1"/>
    <col min="41" max="41" width="7" customWidth="1"/>
    <col min="42" max="42" width="7.140625" customWidth="1"/>
    <col min="43" max="43" width="7.42578125" customWidth="1"/>
    <col min="44" max="44" width="13.85546875" bestFit="1" customWidth="1"/>
    <col min="45" max="45" width="7.42578125" customWidth="1"/>
    <col min="46" max="46" width="14.28515625" bestFit="1" customWidth="1"/>
  </cols>
  <sheetData>
    <row r="1" spans="2:6" ht="12" customHeight="1"/>
    <row r="2" spans="2:6" ht="80.25" customHeight="1">
      <c r="B2" s="703" t="s">
        <v>1968</v>
      </c>
      <c r="C2" s="703"/>
      <c r="D2" s="410"/>
      <c r="E2" s="410"/>
      <c r="F2" s="410"/>
    </row>
    <row r="3" spans="2:6" ht="24.75" customHeight="1"/>
    <row r="4" spans="2:6" ht="15.75">
      <c r="B4" s="704" t="s">
        <v>2149</v>
      </c>
      <c r="C4" s="704"/>
      <c r="D4" s="418"/>
      <c r="E4" s="418"/>
      <c r="F4" s="418"/>
    </row>
    <row r="5" spans="2:6" ht="15.75">
      <c r="B5" s="705" t="s">
        <v>1827</v>
      </c>
      <c r="C5" s="705"/>
      <c r="D5" s="419"/>
      <c r="E5" s="419"/>
      <c r="F5" s="419"/>
    </row>
    <row r="6" spans="2:6" ht="15.75" customHeight="1">
      <c r="B6" s="706" t="s">
        <v>2267</v>
      </c>
      <c r="C6" s="706"/>
      <c r="D6" s="152"/>
      <c r="E6" s="152"/>
      <c r="F6" s="152"/>
    </row>
    <row r="7" spans="2:6" ht="15.75">
      <c r="B7" s="708" t="s">
        <v>2344</v>
      </c>
      <c r="C7" s="708"/>
      <c r="D7" s="420"/>
      <c r="E7" s="420"/>
      <c r="F7" s="420"/>
    </row>
    <row r="8" spans="2:6" ht="32.25" customHeight="1">
      <c r="B8" s="707" t="str">
        <f>B12</f>
        <v>CKZ Zielona Góra</v>
      </c>
      <c r="C8" s="707"/>
      <c r="D8" s="420"/>
      <c r="E8" s="420"/>
      <c r="F8" s="420"/>
    </row>
    <row r="9" spans="2:6" ht="15.75">
      <c r="B9"/>
      <c r="D9" s="324"/>
      <c r="E9" s="324"/>
      <c r="F9" s="324"/>
    </row>
    <row r="10" spans="2:6">
      <c r="B10" s="325">
        <f ca="1">NOW()</f>
        <v>45749.444103819442</v>
      </c>
    </row>
    <row r="11" spans="2:6" ht="39.75" customHeight="1">
      <c r="B11" s="321" t="s">
        <v>1956</v>
      </c>
      <c r="C11" s="317" t="s">
        <v>2230</v>
      </c>
    </row>
    <row r="12" spans="2:6">
      <c r="B12" s="411" t="s">
        <v>37</v>
      </c>
      <c r="C12" s="326">
        <v>64</v>
      </c>
    </row>
    <row r="13" spans="2:6">
      <c r="B13" s="369" t="s">
        <v>2180</v>
      </c>
      <c r="C13" s="354">
        <v>0</v>
      </c>
    </row>
    <row r="14" spans="2:6">
      <c r="B14" s="417" t="s">
        <v>486</v>
      </c>
      <c r="C14" s="317">
        <v>0</v>
      </c>
    </row>
    <row r="15" spans="2:6">
      <c r="B15" s="317" t="s">
        <v>2273</v>
      </c>
      <c r="C15" s="317">
        <v>0</v>
      </c>
    </row>
    <row r="16" spans="2:6">
      <c r="B16" s="369" t="s">
        <v>2173</v>
      </c>
      <c r="C16" s="354">
        <v>2</v>
      </c>
    </row>
    <row r="17" spans="2:12">
      <c r="B17" s="317" t="s">
        <v>532</v>
      </c>
      <c r="C17" s="317">
        <v>0</v>
      </c>
      <c r="L17" s="312"/>
    </row>
    <row r="18" spans="2:12">
      <c r="B18" s="317" t="s">
        <v>2274</v>
      </c>
      <c r="C18" s="317">
        <v>0</v>
      </c>
    </row>
    <row r="19" spans="2:12">
      <c r="B19" s="317" t="s">
        <v>527</v>
      </c>
      <c r="C19" s="317">
        <v>2</v>
      </c>
    </row>
    <row r="20" spans="2:12">
      <c r="B20" s="317" t="s">
        <v>2273</v>
      </c>
      <c r="C20" s="317">
        <v>2</v>
      </c>
    </row>
    <row r="21" spans="2:12">
      <c r="B21" s="413" t="s">
        <v>2188</v>
      </c>
      <c r="C21" s="354">
        <v>1</v>
      </c>
    </row>
    <row r="22" spans="2:12">
      <c r="B22" s="317" t="s">
        <v>510</v>
      </c>
      <c r="C22" s="317">
        <v>1</v>
      </c>
    </row>
    <row r="23" spans="2:12">
      <c r="B23" s="317" t="s">
        <v>2273</v>
      </c>
      <c r="C23" s="317">
        <v>1</v>
      </c>
    </row>
    <row r="24" spans="2:12">
      <c r="B24" s="369" t="s">
        <v>2178</v>
      </c>
      <c r="C24" s="354">
        <v>1</v>
      </c>
    </row>
    <row r="25" spans="2:12">
      <c r="B25" s="317" t="s">
        <v>532</v>
      </c>
      <c r="C25" s="317">
        <v>1</v>
      </c>
    </row>
    <row r="26" spans="2:12">
      <c r="B26" s="317" t="s">
        <v>2274</v>
      </c>
      <c r="C26" s="317">
        <v>1</v>
      </c>
    </row>
    <row r="27" spans="2:12">
      <c r="B27" s="412" t="s">
        <v>2197</v>
      </c>
      <c r="C27" s="354">
        <v>1</v>
      </c>
    </row>
    <row r="28" spans="2:12">
      <c r="B28" s="322" t="s">
        <v>211</v>
      </c>
      <c r="C28" s="317">
        <v>1</v>
      </c>
    </row>
    <row r="29" spans="2:12">
      <c r="B29" s="317" t="s">
        <v>2274</v>
      </c>
      <c r="C29" s="317">
        <v>1</v>
      </c>
    </row>
    <row r="30" spans="2:12">
      <c r="B30" s="369" t="s">
        <v>2187</v>
      </c>
      <c r="C30" s="354">
        <v>4</v>
      </c>
    </row>
    <row r="31" spans="2:12">
      <c r="B31" s="317" t="s">
        <v>486</v>
      </c>
      <c r="C31" s="317">
        <v>1</v>
      </c>
    </row>
    <row r="32" spans="2:12">
      <c r="B32" s="317" t="s">
        <v>2273</v>
      </c>
      <c r="C32" s="317">
        <v>1</v>
      </c>
    </row>
    <row r="33" spans="2:3">
      <c r="B33" s="317" t="s">
        <v>211</v>
      </c>
      <c r="C33" s="317">
        <v>3</v>
      </c>
    </row>
    <row r="34" spans="2:3">
      <c r="B34" s="317" t="s">
        <v>2274</v>
      </c>
      <c r="C34" s="317">
        <v>3</v>
      </c>
    </row>
    <row r="35" spans="2:3">
      <c r="B35" s="369" t="s">
        <v>2177</v>
      </c>
      <c r="C35" s="354">
        <v>1</v>
      </c>
    </row>
    <row r="36" spans="2:3">
      <c r="B36" s="317" t="s">
        <v>485</v>
      </c>
      <c r="C36" s="317">
        <v>1</v>
      </c>
    </row>
    <row r="37" spans="2:3">
      <c r="B37" s="317" t="s">
        <v>2268</v>
      </c>
      <c r="C37" s="317">
        <v>1</v>
      </c>
    </row>
    <row r="38" spans="2:3">
      <c r="B38" s="369" t="s">
        <v>2181</v>
      </c>
      <c r="C38" s="354">
        <v>2</v>
      </c>
    </row>
    <row r="39" spans="2:3">
      <c r="B39" s="317" t="s">
        <v>510</v>
      </c>
      <c r="C39" s="317">
        <v>2</v>
      </c>
    </row>
    <row r="40" spans="2:3">
      <c r="B40" s="317" t="s">
        <v>2273</v>
      </c>
      <c r="C40" s="317">
        <v>2</v>
      </c>
    </row>
    <row r="41" spans="2:3">
      <c r="B41" s="369" t="s">
        <v>2164</v>
      </c>
      <c r="C41" s="354">
        <v>4</v>
      </c>
    </row>
    <row r="42" spans="2:3">
      <c r="B42" s="317" t="s">
        <v>532</v>
      </c>
      <c r="C42" s="317">
        <v>4</v>
      </c>
    </row>
    <row r="43" spans="2:3">
      <c r="B43" s="317" t="s">
        <v>2274</v>
      </c>
      <c r="C43" s="317">
        <v>4</v>
      </c>
    </row>
    <row r="44" spans="2:3">
      <c r="B44" s="369" t="s">
        <v>1931</v>
      </c>
      <c r="C44" s="354">
        <v>2</v>
      </c>
    </row>
    <row r="45" spans="2:3">
      <c r="B45" s="317" t="s">
        <v>176</v>
      </c>
      <c r="C45" s="317">
        <v>2</v>
      </c>
    </row>
    <row r="46" spans="2:3">
      <c r="B46" s="317" t="s">
        <v>2273</v>
      </c>
      <c r="C46" s="317">
        <v>2</v>
      </c>
    </row>
    <row r="47" spans="2:3">
      <c r="B47" s="369" t="s">
        <v>2200</v>
      </c>
      <c r="C47" s="354">
        <v>4</v>
      </c>
    </row>
    <row r="48" spans="2:3">
      <c r="B48" s="317" t="s">
        <v>175</v>
      </c>
      <c r="C48" s="317">
        <v>0</v>
      </c>
    </row>
    <row r="49" spans="2:3">
      <c r="B49" s="317" t="s">
        <v>2272</v>
      </c>
      <c r="C49" s="317">
        <v>0</v>
      </c>
    </row>
    <row r="50" spans="2:3">
      <c r="B50" s="317" t="s">
        <v>69</v>
      </c>
      <c r="C50" s="317">
        <v>4</v>
      </c>
    </row>
    <row r="51" spans="2:3">
      <c r="B51" s="317" t="s">
        <v>2274</v>
      </c>
      <c r="C51" s="317">
        <v>4</v>
      </c>
    </row>
    <row r="52" spans="2:3">
      <c r="B52" s="317" t="s">
        <v>180</v>
      </c>
      <c r="C52" s="317">
        <v>0</v>
      </c>
    </row>
    <row r="53" spans="2:3">
      <c r="B53" s="317" t="s">
        <v>2264</v>
      </c>
      <c r="C53" s="317">
        <v>0</v>
      </c>
    </row>
    <row r="54" spans="2:3">
      <c r="B54" s="369" t="s">
        <v>2186</v>
      </c>
      <c r="C54" s="354">
        <v>1</v>
      </c>
    </row>
    <row r="55" spans="2:3">
      <c r="B55" s="317" t="s">
        <v>510</v>
      </c>
      <c r="C55" s="317">
        <v>1</v>
      </c>
    </row>
    <row r="56" spans="2:3">
      <c r="B56" s="317" t="s">
        <v>2273</v>
      </c>
      <c r="C56" s="317">
        <v>1</v>
      </c>
    </row>
    <row r="57" spans="2:3">
      <c r="B57" s="369" t="s">
        <v>2169</v>
      </c>
      <c r="C57" s="354">
        <v>7</v>
      </c>
    </row>
    <row r="58" spans="2:3">
      <c r="B58" s="317" t="s">
        <v>485</v>
      </c>
      <c r="C58" s="317">
        <v>4</v>
      </c>
    </row>
    <row r="59" spans="2:3">
      <c r="B59" s="317" t="s">
        <v>2268</v>
      </c>
      <c r="C59" s="317">
        <v>4</v>
      </c>
    </row>
    <row r="60" spans="2:3">
      <c r="B60" s="317" t="s">
        <v>496</v>
      </c>
      <c r="C60" s="317">
        <v>3</v>
      </c>
    </row>
    <row r="61" spans="2:3">
      <c r="B61" s="317" t="s">
        <v>2269</v>
      </c>
      <c r="C61" s="317">
        <v>3</v>
      </c>
    </row>
    <row r="62" spans="2:3">
      <c r="B62" s="369" t="s">
        <v>1854</v>
      </c>
      <c r="C62" s="354">
        <v>3</v>
      </c>
    </row>
    <row r="63" spans="2:3">
      <c r="B63" s="317" t="s">
        <v>510</v>
      </c>
      <c r="C63" s="317">
        <v>3</v>
      </c>
    </row>
    <row r="64" spans="2:3">
      <c r="B64" s="317" t="s">
        <v>2273</v>
      </c>
      <c r="C64" s="317">
        <v>3</v>
      </c>
    </row>
    <row r="65" spans="2:3">
      <c r="B65" s="369" t="s">
        <v>1868</v>
      </c>
      <c r="C65" s="354">
        <v>1</v>
      </c>
    </row>
    <row r="66" spans="2:3">
      <c r="B66" s="317" t="s">
        <v>486</v>
      </c>
      <c r="C66" s="317">
        <v>1</v>
      </c>
    </row>
    <row r="67" spans="2:3">
      <c r="B67" s="317" t="s">
        <v>2273</v>
      </c>
      <c r="C67" s="317">
        <v>1</v>
      </c>
    </row>
    <row r="68" spans="2:3">
      <c r="B68" s="412" t="s">
        <v>2189</v>
      </c>
      <c r="C68" s="354">
        <v>1</v>
      </c>
    </row>
    <row r="69" spans="2:3">
      <c r="B69" s="317" t="s">
        <v>483</v>
      </c>
      <c r="C69" s="317">
        <v>1</v>
      </c>
    </row>
    <row r="70" spans="2:3">
      <c r="B70" s="317" t="s">
        <v>2274</v>
      </c>
      <c r="C70" s="317">
        <v>1</v>
      </c>
    </row>
    <row r="71" spans="2:3">
      <c r="B71" s="369" t="s">
        <v>2080</v>
      </c>
      <c r="C71" s="354">
        <v>1</v>
      </c>
    </row>
    <row r="72" spans="2:3">
      <c r="B72" s="317" t="s">
        <v>510</v>
      </c>
      <c r="C72" s="317">
        <v>1</v>
      </c>
    </row>
    <row r="73" spans="2:3">
      <c r="B73" s="317" t="s">
        <v>2273</v>
      </c>
      <c r="C73" s="317">
        <v>1</v>
      </c>
    </row>
    <row r="74" spans="2:3">
      <c r="B74" s="369" t="s">
        <v>1071</v>
      </c>
      <c r="C74" s="354">
        <v>6</v>
      </c>
    </row>
    <row r="75" spans="2:3">
      <c r="B75" s="317" t="s">
        <v>532</v>
      </c>
      <c r="C75" s="317">
        <v>2</v>
      </c>
    </row>
    <row r="76" spans="2:3">
      <c r="B76" s="317" t="s">
        <v>2274</v>
      </c>
      <c r="C76" s="317">
        <v>2</v>
      </c>
    </row>
    <row r="77" spans="2:3">
      <c r="B77" s="317" t="s">
        <v>211</v>
      </c>
      <c r="C77" s="317">
        <v>1</v>
      </c>
    </row>
    <row r="78" spans="2:3">
      <c r="B78" s="317" t="s">
        <v>2274</v>
      </c>
      <c r="C78" s="317">
        <v>1</v>
      </c>
    </row>
    <row r="79" spans="2:3">
      <c r="B79" s="317" t="s">
        <v>497</v>
      </c>
      <c r="C79" s="317">
        <v>3</v>
      </c>
    </row>
    <row r="80" spans="2:3">
      <c r="B80" s="317" t="s">
        <v>2269</v>
      </c>
      <c r="C80" s="317">
        <v>3</v>
      </c>
    </row>
    <row r="81" spans="2:3">
      <c r="B81" s="369" t="s">
        <v>1999</v>
      </c>
      <c r="C81" s="354">
        <v>3</v>
      </c>
    </row>
    <row r="82" spans="2:3">
      <c r="B82" s="317" t="s">
        <v>75</v>
      </c>
      <c r="C82" s="317">
        <v>3</v>
      </c>
    </row>
    <row r="83" spans="2:3">
      <c r="B83" s="317" t="s">
        <v>2273</v>
      </c>
      <c r="C83" s="317">
        <v>3</v>
      </c>
    </row>
    <row r="84" spans="2:3">
      <c r="B84" s="369" t="s">
        <v>2011</v>
      </c>
      <c r="C84" s="354">
        <v>3</v>
      </c>
    </row>
    <row r="85" spans="2:3">
      <c r="B85" s="317" t="s">
        <v>180</v>
      </c>
      <c r="C85" s="317">
        <v>3</v>
      </c>
    </row>
    <row r="86" spans="2:3">
      <c r="B86" s="317" t="s">
        <v>2274</v>
      </c>
      <c r="C86" s="317">
        <v>3</v>
      </c>
    </row>
    <row r="87" spans="2:3" hidden="1">
      <c r="B87" s="369" t="s">
        <v>2155</v>
      </c>
      <c r="C87" s="354">
        <v>4</v>
      </c>
    </row>
    <row r="88" spans="2:3">
      <c r="B88" s="317" t="s">
        <v>532</v>
      </c>
      <c r="C88" s="317">
        <v>4</v>
      </c>
    </row>
    <row r="89" spans="2:3">
      <c r="B89" s="317" t="s">
        <v>2274</v>
      </c>
      <c r="C89" s="317">
        <v>4</v>
      </c>
    </row>
    <row r="90" spans="2:3">
      <c r="B90" s="369" t="s">
        <v>2023</v>
      </c>
      <c r="C90" s="354">
        <v>3</v>
      </c>
    </row>
    <row r="91" spans="2:3">
      <c r="B91" s="317" t="s">
        <v>211</v>
      </c>
      <c r="C91" s="317">
        <v>3</v>
      </c>
    </row>
    <row r="92" spans="2:3">
      <c r="B92" s="317" t="s">
        <v>2274</v>
      </c>
      <c r="C92" s="317">
        <v>3</v>
      </c>
    </row>
    <row r="93" spans="2:3">
      <c r="B93" s="369" t="s">
        <v>1088</v>
      </c>
      <c r="C93" s="354">
        <v>1</v>
      </c>
    </row>
    <row r="94" spans="2:3">
      <c r="B94" s="317" t="s">
        <v>532</v>
      </c>
      <c r="C94" s="317">
        <v>1</v>
      </c>
    </row>
    <row r="95" spans="2:3">
      <c r="B95" s="317" t="s">
        <v>2279</v>
      </c>
      <c r="C95" s="317">
        <v>1</v>
      </c>
    </row>
    <row r="96" spans="2:3" hidden="1">
      <c r="B96" s="413" t="s">
        <v>2238</v>
      </c>
      <c r="C96" s="354">
        <v>8</v>
      </c>
    </row>
    <row r="97" spans="2:3" hidden="1">
      <c r="B97" s="317" t="s">
        <v>485</v>
      </c>
      <c r="C97" s="317">
        <v>2</v>
      </c>
    </row>
    <row r="98" spans="2:3" hidden="1">
      <c r="B98" s="317" t="s">
        <v>2268</v>
      </c>
      <c r="C98" s="317">
        <v>2</v>
      </c>
    </row>
    <row r="99" spans="2:3" hidden="1">
      <c r="B99" s="317" t="s">
        <v>75</v>
      </c>
      <c r="C99" s="317">
        <v>2</v>
      </c>
    </row>
    <row r="100" spans="2:3" hidden="1">
      <c r="B100" s="317" t="s">
        <v>2273</v>
      </c>
      <c r="C100" s="317">
        <v>2</v>
      </c>
    </row>
    <row r="101" spans="2:3" hidden="1">
      <c r="B101" s="317" t="s">
        <v>180</v>
      </c>
      <c r="C101" s="317">
        <v>2</v>
      </c>
    </row>
    <row r="102" spans="2:3" hidden="1">
      <c r="B102" s="317" t="s">
        <v>2274</v>
      </c>
      <c r="C102" s="317">
        <v>2</v>
      </c>
    </row>
    <row r="103" spans="2:3" hidden="1">
      <c r="B103" s="317" t="s">
        <v>527</v>
      </c>
      <c r="C103" s="317">
        <v>2</v>
      </c>
    </row>
    <row r="104" spans="2:3" hidden="1">
      <c r="B104" s="317" t="s">
        <v>2273</v>
      </c>
      <c r="C104" s="317">
        <v>2</v>
      </c>
    </row>
    <row r="105" spans="2:3" hidden="1">
      <c r="B105" s="322" t="s">
        <v>1821</v>
      </c>
      <c r="C105" s="317">
        <v>64</v>
      </c>
    </row>
    <row r="106" spans="2:3" hidden="1">
      <c r="B106"/>
    </row>
    <row r="107" spans="2:3">
      <c r="B107"/>
    </row>
    <row r="108" spans="2:3">
      <c r="B108"/>
    </row>
    <row r="109" spans="2:3">
      <c r="B109"/>
    </row>
    <row r="110" spans="2:3">
      <c r="B110"/>
    </row>
    <row r="111" spans="2:3">
      <c r="B111"/>
    </row>
    <row r="112" spans="2:3">
      <c r="B112"/>
    </row>
    <row r="113" spans="2:2">
      <c r="B113"/>
    </row>
    <row r="114" spans="2:2">
      <c r="B114"/>
    </row>
    <row r="115" spans="2:2">
      <c r="B115"/>
    </row>
    <row r="116" spans="2:2">
      <c r="B116"/>
    </row>
    <row r="117" spans="2:2">
      <c r="B117"/>
    </row>
    <row r="118" spans="2:2">
      <c r="B118"/>
    </row>
    <row r="119" spans="2:2">
      <c r="B119"/>
    </row>
    <row r="120" spans="2:2">
      <c r="B120"/>
    </row>
    <row r="121" spans="2:2">
      <c r="B121"/>
    </row>
    <row r="122" spans="2:2">
      <c r="B122"/>
    </row>
    <row r="123" spans="2:2">
      <c r="B123"/>
    </row>
    <row r="124" spans="2:2">
      <c r="B124"/>
    </row>
    <row r="125" spans="2:2">
      <c r="B125"/>
    </row>
    <row r="126" spans="2:2">
      <c r="B126"/>
    </row>
    <row r="127" spans="2:2">
      <c r="B127"/>
    </row>
    <row r="128" spans="2:2">
      <c r="B128"/>
    </row>
    <row r="129" spans="2:2">
      <c r="B129"/>
    </row>
    <row r="130" spans="2:2">
      <c r="B130"/>
    </row>
    <row r="131" spans="2:2">
      <c r="B131"/>
    </row>
    <row r="132" spans="2:2">
      <c r="B132"/>
    </row>
    <row r="133" spans="2:2">
      <c r="B133"/>
    </row>
    <row r="134" spans="2:2">
      <c r="B134"/>
    </row>
    <row r="135" spans="2:2">
      <c r="B135"/>
    </row>
    <row r="136" spans="2:2">
      <c r="B136"/>
    </row>
    <row r="137" spans="2:2">
      <c r="B137"/>
    </row>
    <row r="138" spans="2:2">
      <c r="B138"/>
    </row>
    <row r="139" spans="2:2">
      <c r="B139"/>
    </row>
    <row r="140" spans="2:2">
      <c r="B140"/>
    </row>
    <row r="141" spans="2:2">
      <c r="B141"/>
    </row>
    <row r="142" spans="2:2">
      <c r="B142"/>
    </row>
    <row r="143" spans="2:2">
      <c r="B143"/>
    </row>
    <row r="144" spans="2:2">
      <c r="B144"/>
    </row>
    <row r="145" spans="2:2">
      <c r="B145"/>
    </row>
    <row r="146" spans="2:2">
      <c r="B146"/>
    </row>
    <row r="147" spans="2:2">
      <c r="B147"/>
    </row>
    <row r="148" spans="2:2">
      <c r="B148"/>
    </row>
    <row r="149" spans="2:2">
      <c r="B149"/>
    </row>
    <row r="150" spans="2:2">
      <c r="B150"/>
    </row>
    <row r="151" spans="2:2">
      <c r="B151"/>
    </row>
    <row r="152" spans="2:2">
      <c r="B152"/>
    </row>
    <row r="153" spans="2:2">
      <c r="B153"/>
    </row>
    <row r="154" spans="2:2">
      <c r="B154"/>
    </row>
    <row r="155" spans="2:2">
      <c r="B155"/>
    </row>
    <row r="156" spans="2:2">
      <c r="B156"/>
    </row>
    <row r="157" spans="2:2">
      <c r="B157"/>
    </row>
    <row r="158" spans="2:2">
      <c r="B158"/>
    </row>
    <row r="159" spans="2:2">
      <c r="B159"/>
    </row>
    <row r="160" spans="2:2">
      <c r="B160"/>
    </row>
    <row r="161" spans="2:2">
      <c r="B161"/>
    </row>
    <row r="162" spans="2:2">
      <c r="B162"/>
    </row>
    <row r="163" spans="2:2">
      <c r="B163"/>
    </row>
    <row r="164" spans="2:2">
      <c r="B164"/>
    </row>
    <row r="165" spans="2:2">
      <c r="B165"/>
    </row>
    <row r="166" spans="2:2">
      <c r="B166"/>
    </row>
    <row r="167" spans="2:2">
      <c r="B167"/>
    </row>
    <row r="168" spans="2:2">
      <c r="B168"/>
    </row>
    <row r="169" spans="2:2">
      <c r="B169"/>
    </row>
    <row r="170" spans="2:2">
      <c r="B170"/>
    </row>
    <row r="171" spans="2:2">
      <c r="B171"/>
    </row>
    <row r="172" spans="2:2">
      <c r="B172"/>
    </row>
    <row r="173" spans="2:2">
      <c r="B173"/>
    </row>
    <row r="174" spans="2:2">
      <c r="B174"/>
    </row>
    <row r="175" spans="2:2">
      <c r="B175"/>
    </row>
    <row r="176" spans="2:2">
      <c r="B176"/>
    </row>
    <row r="177" spans="2:2">
      <c r="B177"/>
    </row>
    <row r="178" spans="2:2">
      <c r="B178"/>
    </row>
    <row r="179" spans="2:2">
      <c r="B179"/>
    </row>
    <row r="180" spans="2:2">
      <c r="B180"/>
    </row>
    <row r="181" spans="2:2">
      <c r="B181"/>
    </row>
    <row r="182" spans="2:2">
      <c r="B182"/>
    </row>
    <row r="183" spans="2:2">
      <c r="B183"/>
    </row>
    <row r="184" spans="2:2">
      <c r="B184"/>
    </row>
    <row r="185" spans="2:2">
      <c r="B185"/>
    </row>
    <row r="186" spans="2:2">
      <c r="B186"/>
    </row>
    <row r="187" spans="2:2">
      <c r="B187"/>
    </row>
    <row r="188" spans="2:2">
      <c r="B188"/>
    </row>
    <row r="189" spans="2:2">
      <c r="B189"/>
    </row>
    <row r="190" spans="2:2">
      <c r="B190"/>
    </row>
    <row r="191" spans="2:2">
      <c r="B191"/>
    </row>
    <row r="192" spans="2:2">
      <c r="B192"/>
    </row>
    <row r="193" spans="2:2">
      <c r="B193"/>
    </row>
    <row r="194" spans="2:2">
      <c r="B194"/>
    </row>
    <row r="195" spans="2:2">
      <c r="B195"/>
    </row>
    <row r="196" spans="2:2">
      <c r="B196"/>
    </row>
    <row r="197" spans="2:2">
      <c r="B197"/>
    </row>
    <row r="198" spans="2:2">
      <c r="B198"/>
    </row>
    <row r="199" spans="2:2">
      <c r="B199"/>
    </row>
    <row r="200" spans="2:2">
      <c r="B200"/>
    </row>
    <row r="201" spans="2:2">
      <c r="B201"/>
    </row>
    <row r="202" spans="2:2">
      <c r="B202"/>
    </row>
    <row r="203" spans="2:2">
      <c r="B203"/>
    </row>
    <row r="204" spans="2:2">
      <c r="B204"/>
    </row>
    <row r="205" spans="2:2">
      <c r="B205"/>
    </row>
    <row r="206" spans="2:2">
      <c r="B206"/>
    </row>
    <row r="207" spans="2:2">
      <c r="B207"/>
    </row>
    <row r="208" spans="2:2">
      <c r="B208"/>
    </row>
    <row r="209" spans="2:2">
      <c r="B209"/>
    </row>
    <row r="210" spans="2:2">
      <c r="B210"/>
    </row>
    <row r="211" spans="2:2">
      <c r="B211"/>
    </row>
    <row r="212" spans="2:2">
      <c r="B212"/>
    </row>
    <row r="213" spans="2:2">
      <c r="B213"/>
    </row>
    <row r="214" spans="2:2">
      <c r="B214"/>
    </row>
    <row r="215" spans="2:2">
      <c r="B215"/>
    </row>
    <row r="216" spans="2:2">
      <c r="B216"/>
    </row>
    <row r="217" spans="2:2">
      <c r="B217"/>
    </row>
    <row r="218" spans="2:2">
      <c r="B218"/>
    </row>
    <row r="219" spans="2:2">
      <c r="B219"/>
    </row>
    <row r="220" spans="2:2">
      <c r="B220"/>
    </row>
    <row r="221" spans="2:2">
      <c r="B221"/>
    </row>
    <row r="222" spans="2:2">
      <c r="B222"/>
    </row>
    <row r="223" spans="2:2">
      <c r="B223"/>
    </row>
    <row r="224" spans="2:2">
      <c r="B224"/>
    </row>
    <row r="225" spans="2:2">
      <c r="B225"/>
    </row>
    <row r="226" spans="2:2">
      <c r="B226"/>
    </row>
    <row r="227" spans="2:2">
      <c r="B227"/>
    </row>
    <row r="228" spans="2:2">
      <c r="B228"/>
    </row>
    <row r="229" spans="2:2">
      <c r="B229"/>
    </row>
    <row r="230" spans="2:2">
      <c r="B230"/>
    </row>
    <row r="231" spans="2:2">
      <c r="B231"/>
    </row>
    <row r="232" spans="2:2">
      <c r="B232"/>
    </row>
    <row r="233" spans="2:2">
      <c r="B233"/>
    </row>
    <row r="234" spans="2:2">
      <c r="B234"/>
    </row>
    <row r="235" spans="2:2">
      <c r="B235"/>
    </row>
    <row r="236" spans="2:2">
      <c r="B236"/>
    </row>
    <row r="237" spans="2:2">
      <c r="B237"/>
    </row>
    <row r="238" spans="2:2">
      <c r="B238"/>
    </row>
    <row r="239" spans="2:2">
      <c r="B239"/>
    </row>
    <row r="240" spans="2:2">
      <c r="B240"/>
    </row>
    <row r="241" spans="2:2">
      <c r="B241"/>
    </row>
    <row r="242" spans="2:2">
      <c r="B242"/>
    </row>
    <row r="243" spans="2:2">
      <c r="B243"/>
    </row>
    <row r="244" spans="2:2">
      <c r="B244"/>
    </row>
    <row r="245" spans="2:2">
      <c r="B245"/>
    </row>
    <row r="246" spans="2:2">
      <c r="B246"/>
    </row>
    <row r="247" spans="2:2">
      <c r="B247"/>
    </row>
    <row r="248" spans="2:2">
      <c r="B248"/>
    </row>
    <row r="249" spans="2:2">
      <c r="B249"/>
    </row>
    <row r="250" spans="2:2">
      <c r="B250"/>
    </row>
    <row r="251" spans="2:2">
      <c r="B251"/>
    </row>
    <row r="252" spans="2:2">
      <c r="B252"/>
    </row>
    <row r="253" spans="2:2">
      <c r="B253"/>
    </row>
    <row r="254" spans="2:2">
      <c r="B254"/>
    </row>
    <row r="255" spans="2:2">
      <c r="B255"/>
    </row>
    <row r="256" spans="2:2">
      <c r="B256"/>
    </row>
    <row r="257" spans="2:2">
      <c r="B257"/>
    </row>
    <row r="258" spans="2:2">
      <c r="B258"/>
    </row>
    <row r="259" spans="2:2">
      <c r="B259"/>
    </row>
    <row r="260" spans="2:2">
      <c r="B260"/>
    </row>
    <row r="261" spans="2:2">
      <c r="B261"/>
    </row>
    <row r="262" spans="2:2">
      <c r="B262"/>
    </row>
    <row r="263" spans="2:2">
      <c r="B263"/>
    </row>
    <row r="264" spans="2:2">
      <c r="B264"/>
    </row>
    <row r="265" spans="2:2">
      <c r="B265"/>
    </row>
    <row r="266" spans="2:2">
      <c r="B266"/>
    </row>
    <row r="267" spans="2:2">
      <c r="B267"/>
    </row>
    <row r="268" spans="2:2">
      <c r="B268"/>
    </row>
    <row r="269" spans="2:2">
      <c r="B269"/>
    </row>
    <row r="270" spans="2:2">
      <c r="B270"/>
    </row>
    <row r="271" spans="2:2">
      <c r="B271"/>
    </row>
    <row r="272" spans="2:2">
      <c r="B272"/>
    </row>
    <row r="273" spans="2:2">
      <c r="B273"/>
    </row>
    <row r="274" spans="2:2">
      <c r="B274"/>
    </row>
    <row r="275" spans="2:2">
      <c r="B275"/>
    </row>
    <row r="276" spans="2:2">
      <c r="B276"/>
    </row>
    <row r="277" spans="2:2">
      <c r="B277"/>
    </row>
    <row r="278" spans="2:2">
      <c r="B278"/>
    </row>
    <row r="279" spans="2:2">
      <c r="B279"/>
    </row>
    <row r="280" spans="2:2">
      <c r="B280"/>
    </row>
    <row r="281" spans="2:2">
      <c r="B281"/>
    </row>
    <row r="282" spans="2:2">
      <c r="B282"/>
    </row>
    <row r="283" spans="2:2">
      <c r="B283"/>
    </row>
    <row r="284" spans="2:2">
      <c r="B284"/>
    </row>
    <row r="285" spans="2:2">
      <c r="B285"/>
    </row>
    <row r="286" spans="2:2">
      <c r="B286"/>
    </row>
    <row r="287" spans="2:2">
      <c r="B287"/>
    </row>
    <row r="288" spans="2:2">
      <c r="B288"/>
    </row>
    <row r="289" spans="2:2">
      <c r="B289"/>
    </row>
    <row r="290" spans="2:2">
      <c r="B290"/>
    </row>
    <row r="291" spans="2:2">
      <c r="B291"/>
    </row>
    <row r="292" spans="2:2">
      <c r="B292"/>
    </row>
    <row r="293" spans="2:2">
      <c r="B293"/>
    </row>
    <row r="294" spans="2:2">
      <c r="B294"/>
    </row>
    <row r="295" spans="2:2">
      <c r="B295"/>
    </row>
    <row r="296" spans="2:2">
      <c r="B296"/>
    </row>
    <row r="297" spans="2:2">
      <c r="B297"/>
    </row>
    <row r="298" spans="2:2">
      <c r="B298"/>
    </row>
    <row r="299" spans="2:2">
      <c r="B299"/>
    </row>
    <row r="300" spans="2:2">
      <c r="B300"/>
    </row>
    <row r="301" spans="2:2">
      <c r="B301"/>
    </row>
    <row r="302" spans="2:2">
      <c r="B302"/>
    </row>
    <row r="303" spans="2:2">
      <c r="B303"/>
    </row>
    <row r="304" spans="2:2">
      <c r="B304"/>
    </row>
    <row r="305" spans="2:2">
      <c r="B305"/>
    </row>
    <row r="306" spans="2:2">
      <c r="B306"/>
    </row>
    <row r="307" spans="2:2">
      <c r="B307"/>
    </row>
    <row r="308" spans="2:2">
      <c r="B308"/>
    </row>
    <row r="309" spans="2:2">
      <c r="B309"/>
    </row>
    <row r="310" spans="2:2">
      <c r="B310"/>
    </row>
    <row r="311" spans="2:2">
      <c r="B311"/>
    </row>
    <row r="312" spans="2:2">
      <c r="B312"/>
    </row>
    <row r="313" spans="2:2">
      <c r="B313"/>
    </row>
    <row r="314" spans="2:2">
      <c r="B314"/>
    </row>
    <row r="315" spans="2:2">
      <c r="B315"/>
    </row>
    <row r="316" spans="2:2">
      <c r="B316"/>
    </row>
    <row r="317" spans="2:2">
      <c r="B317"/>
    </row>
    <row r="318" spans="2:2">
      <c r="B318"/>
    </row>
    <row r="319" spans="2:2">
      <c r="B319"/>
    </row>
    <row r="320" spans="2:2">
      <c r="B320"/>
    </row>
    <row r="321" spans="2:2">
      <c r="B321"/>
    </row>
    <row r="322" spans="2:2">
      <c r="B322"/>
    </row>
    <row r="323" spans="2:2">
      <c r="B323"/>
    </row>
    <row r="324" spans="2:2">
      <c r="B324"/>
    </row>
    <row r="325" spans="2:2">
      <c r="B325"/>
    </row>
    <row r="326" spans="2:2">
      <c r="B326"/>
    </row>
    <row r="327" spans="2:2">
      <c r="B327"/>
    </row>
    <row r="328" spans="2:2">
      <c r="B328"/>
    </row>
    <row r="329" spans="2:2">
      <c r="B329"/>
    </row>
    <row r="330" spans="2:2">
      <c r="B330"/>
    </row>
    <row r="331" spans="2:2">
      <c r="B331"/>
    </row>
    <row r="332" spans="2:2">
      <c r="B332"/>
    </row>
    <row r="333" spans="2:2">
      <c r="B333"/>
    </row>
    <row r="334" spans="2:2">
      <c r="B334"/>
    </row>
    <row r="335" spans="2:2">
      <c r="B335"/>
    </row>
    <row r="336" spans="2:2">
      <c r="B336"/>
    </row>
    <row r="337" spans="2:2">
      <c r="B337"/>
    </row>
    <row r="338" spans="2:2">
      <c r="B338"/>
    </row>
    <row r="339" spans="2:2">
      <c r="B339"/>
    </row>
    <row r="340" spans="2:2">
      <c r="B340"/>
    </row>
    <row r="341" spans="2:2">
      <c r="B341"/>
    </row>
    <row r="342" spans="2:2">
      <c r="B342"/>
    </row>
    <row r="343" spans="2:2">
      <c r="B343"/>
    </row>
    <row r="344" spans="2:2">
      <c r="B344"/>
    </row>
    <row r="345" spans="2:2">
      <c r="B345"/>
    </row>
    <row r="346" spans="2:2">
      <c r="B346"/>
    </row>
    <row r="347" spans="2:2">
      <c r="B347"/>
    </row>
    <row r="348" spans="2:2">
      <c r="B348"/>
    </row>
    <row r="349" spans="2:2">
      <c r="B349"/>
    </row>
    <row r="350" spans="2:2">
      <c r="B350"/>
    </row>
    <row r="351" spans="2:2">
      <c r="B351"/>
    </row>
    <row r="352" spans="2:2">
      <c r="B352"/>
    </row>
    <row r="353" spans="2:2">
      <c r="B353"/>
    </row>
    <row r="354" spans="2:2">
      <c r="B354"/>
    </row>
    <row r="355" spans="2:2">
      <c r="B355"/>
    </row>
    <row r="356" spans="2:2">
      <c r="B356"/>
    </row>
    <row r="357" spans="2:2">
      <c r="B357"/>
    </row>
    <row r="358" spans="2:2">
      <c r="B358"/>
    </row>
    <row r="359" spans="2:2">
      <c r="B359"/>
    </row>
    <row r="360" spans="2:2">
      <c r="B360"/>
    </row>
    <row r="361" spans="2:2">
      <c r="B361"/>
    </row>
    <row r="362" spans="2:2">
      <c r="B362"/>
    </row>
    <row r="363" spans="2:2">
      <c r="B363"/>
    </row>
    <row r="364" spans="2:2">
      <c r="B364"/>
    </row>
    <row r="365" spans="2:2">
      <c r="B365"/>
    </row>
    <row r="366" spans="2:2">
      <c r="B366"/>
    </row>
    <row r="367" spans="2:2">
      <c r="B367"/>
    </row>
    <row r="368" spans="2:2">
      <c r="B368"/>
    </row>
    <row r="369" spans="2:2">
      <c r="B369"/>
    </row>
    <row r="370" spans="2:2">
      <c r="B370"/>
    </row>
    <row r="371" spans="2:2">
      <c r="B371"/>
    </row>
    <row r="372" spans="2:2">
      <c r="B372"/>
    </row>
    <row r="373" spans="2:2">
      <c r="B373"/>
    </row>
    <row r="374" spans="2:2">
      <c r="B374"/>
    </row>
    <row r="375" spans="2:2">
      <c r="B375"/>
    </row>
    <row r="376" spans="2:2">
      <c r="B376"/>
    </row>
    <row r="377" spans="2:2">
      <c r="B377"/>
    </row>
    <row r="378" spans="2:2">
      <c r="B378"/>
    </row>
    <row r="379" spans="2:2">
      <c r="B379"/>
    </row>
    <row r="380" spans="2:2">
      <c r="B380"/>
    </row>
    <row r="381" spans="2:2">
      <c r="B381"/>
    </row>
    <row r="382" spans="2:2">
      <c r="B382"/>
    </row>
    <row r="383" spans="2:2">
      <c r="B383"/>
    </row>
    <row r="384" spans="2:2">
      <c r="B384"/>
    </row>
    <row r="385" spans="2:2">
      <c r="B385"/>
    </row>
    <row r="386" spans="2:2">
      <c r="B386"/>
    </row>
    <row r="387" spans="2:2">
      <c r="B387"/>
    </row>
    <row r="388" spans="2:2">
      <c r="B388"/>
    </row>
    <row r="389" spans="2:2">
      <c r="B389"/>
    </row>
    <row r="390" spans="2:2">
      <c r="B390"/>
    </row>
    <row r="391" spans="2:2">
      <c r="B391"/>
    </row>
    <row r="392" spans="2:2">
      <c r="B392"/>
    </row>
    <row r="393" spans="2:2">
      <c r="B393"/>
    </row>
    <row r="394" spans="2:2">
      <c r="B394"/>
    </row>
    <row r="395" spans="2:2">
      <c r="B395"/>
    </row>
    <row r="396" spans="2:2">
      <c r="B396"/>
    </row>
    <row r="397" spans="2:2">
      <c r="B397"/>
    </row>
    <row r="398" spans="2:2">
      <c r="B398"/>
    </row>
    <row r="399" spans="2:2">
      <c r="B399"/>
    </row>
    <row r="400" spans="2:2">
      <c r="B400"/>
    </row>
    <row r="401" spans="2:2">
      <c r="B401"/>
    </row>
    <row r="402" spans="2:2">
      <c r="B402"/>
    </row>
    <row r="403" spans="2:2">
      <c r="B403"/>
    </row>
    <row r="404" spans="2:2">
      <c r="B404"/>
    </row>
    <row r="405" spans="2:2">
      <c r="B405"/>
    </row>
    <row r="406" spans="2:2">
      <c r="B406"/>
    </row>
    <row r="407" spans="2:2">
      <c r="B407"/>
    </row>
    <row r="408" spans="2:2">
      <c r="B408"/>
    </row>
    <row r="409" spans="2:2">
      <c r="B409"/>
    </row>
    <row r="410" spans="2:2">
      <c r="B410"/>
    </row>
    <row r="411" spans="2:2">
      <c r="B411"/>
    </row>
    <row r="412" spans="2:2">
      <c r="B412"/>
    </row>
    <row r="413" spans="2:2">
      <c r="B413"/>
    </row>
    <row r="414" spans="2:2">
      <c r="B414"/>
    </row>
    <row r="415" spans="2:2">
      <c r="B415"/>
    </row>
    <row r="416" spans="2:2">
      <c r="B416"/>
    </row>
    <row r="417" spans="2:2">
      <c r="B417"/>
    </row>
    <row r="418" spans="2:2">
      <c r="B418"/>
    </row>
    <row r="419" spans="2:2">
      <c r="B419"/>
    </row>
    <row r="420" spans="2:2">
      <c r="B420"/>
    </row>
    <row r="421" spans="2:2">
      <c r="B421"/>
    </row>
    <row r="422" spans="2:2">
      <c r="B422"/>
    </row>
    <row r="423" spans="2:2">
      <c r="B423"/>
    </row>
    <row r="424" spans="2:2">
      <c r="B424"/>
    </row>
    <row r="425" spans="2:2">
      <c r="B425"/>
    </row>
    <row r="426" spans="2:2">
      <c r="B426"/>
    </row>
    <row r="427" spans="2:2">
      <c r="B427"/>
    </row>
    <row r="428" spans="2:2">
      <c r="B428"/>
    </row>
    <row r="429" spans="2:2">
      <c r="B429"/>
    </row>
    <row r="430" spans="2:2">
      <c r="B430"/>
    </row>
    <row r="431" spans="2:2">
      <c r="B431"/>
    </row>
    <row r="432" spans="2:2">
      <c r="B432"/>
    </row>
    <row r="433" spans="2:2">
      <c r="B433"/>
    </row>
    <row r="434" spans="2:2">
      <c r="B434"/>
    </row>
    <row r="435" spans="2:2">
      <c r="B435"/>
    </row>
    <row r="436" spans="2:2">
      <c r="B436"/>
    </row>
    <row r="437" spans="2:2">
      <c r="B437"/>
    </row>
    <row r="438" spans="2:2">
      <c r="B438"/>
    </row>
    <row r="439" spans="2:2">
      <c r="B439"/>
    </row>
    <row r="440" spans="2:2">
      <c r="B440"/>
    </row>
    <row r="441" spans="2:2">
      <c r="B441"/>
    </row>
    <row r="442" spans="2:2">
      <c r="B442"/>
    </row>
    <row r="443" spans="2:2">
      <c r="B443"/>
    </row>
    <row r="444" spans="2:2">
      <c r="B444"/>
    </row>
    <row r="445" spans="2:2">
      <c r="B445"/>
    </row>
    <row r="446" spans="2:2">
      <c r="B446"/>
    </row>
    <row r="447" spans="2:2">
      <c r="B447"/>
    </row>
    <row r="448" spans="2:2">
      <c r="B448"/>
    </row>
    <row r="449" spans="2:2">
      <c r="B449"/>
    </row>
    <row r="450" spans="2:2">
      <c r="B450"/>
    </row>
    <row r="451" spans="2:2">
      <c r="B451"/>
    </row>
    <row r="452" spans="2:2">
      <c r="B452"/>
    </row>
    <row r="453" spans="2:2">
      <c r="B453"/>
    </row>
    <row r="454" spans="2:2">
      <c r="B454"/>
    </row>
    <row r="455" spans="2:2">
      <c r="B455"/>
    </row>
    <row r="456" spans="2:2">
      <c r="B456"/>
    </row>
    <row r="457" spans="2:2">
      <c r="B457"/>
    </row>
    <row r="458" spans="2:2">
      <c r="B458"/>
    </row>
    <row r="459" spans="2:2">
      <c r="B459"/>
    </row>
    <row r="460" spans="2:2">
      <c r="B460"/>
    </row>
    <row r="461" spans="2:2">
      <c r="B461"/>
    </row>
    <row r="462" spans="2:2">
      <c r="B462"/>
    </row>
    <row r="463" spans="2:2">
      <c r="B463"/>
    </row>
    <row r="464" spans="2:2">
      <c r="B464"/>
    </row>
    <row r="465" spans="2:2">
      <c r="B465"/>
    </row>
    <row r="466" spans="2:2">
      <c r="B466"/>
    </row>
    <row r="467" spans="2:2">
      <c r="B467"/>
    </row>
    <row r="468" spans="2:2">
      <c r="B468"/>
    </row>
    <row r="469" spans="2:2">
      <c r="B469"/>
    </row>
    <row r="470" spans="2:2">
      <c r="B470"/>
    </row>
    <row r="471" spans="2:2">
      <c r="B471"/>
    </row>
    <row r="472" spans="2:2">
      <c r="B472"/>
    </row>
    <row r="473" spans="2:2">
      <c r="B473"/>
    </row>
    <row r="474" spans="2:2">
      <c r="B474"/>
    </row>
    <row r="475" spans="2:2">
      <c r="B475"/>
    </row>
    <row r="476" spans="2:2">
      <c r="B476"/>
    </row>
    <row r="477" spans="2:2">
      <c r="B477"/>
    </row>
    <row r="478" spans="2:2">
      <c r="B478"/>
    </row>
    <row r="479" spans="2:2">
      <c r="B479"/>
    </row>
    <row r="480" spans="2:2">
      <c r="B480"/>
    </row>
    <row r="481" spans="2:2">
      <c r="B481"/>
    </row>
    <row r="482" spans="2:2">
      <c r="B482"/>
    </row>
    <row r="483" spans="2:2">
      <c r="B483"/>
    </row>
    <row r="484" spans="2:2">
      <c r="B484"/>
    </row>
    <row r="485" spans="2:2">
      <c r="B485"/>
    </row>
    <row r="486" spans="2:2">
      <c r="B486"/>
    </row>
    <row r="487" spans="2:2">
      <c r="B487"/>
    </row>
    <row r="488" spans="2:2">
      <c r="B488"/>
    </row>
    <row r="489" spans="2:2">
      <c r="B489"/>
    </row>
    <row r="490" spans="2:2">
      <c r="B490"/>
    </row>
    <row r="491" spans="2:2">
      <c r="B491"/>
    </row>
    <row r="492" spans="2:2">
      <c r="B492"/>
    </row>
    <row r="493" spans="2:2">
      <c r="B493"/>
    </row>
    <row r="494" spans="2:2">
      <c r="B494"/>
    </row>
    <row r="495" spans="2:2">
      <c r="B495"/>
    </row>
    <row r="496" spans="2:2">
      <c r="B496"/>
    </row>
    <row r="497" spans="2:2">
      <c r="B497"/>
    </row>
    <row r="498" spans="2:2">
      <c r="B498"/>
    </row>
    <row r="499" spans="2:2">
      <c r="B499"/>
    </row>
    <row r="500" spans="2:2">
      <c r="B500"/>
    </row>
    <row r="501" spans="2:2">
      <c r="B501"/>
    </row>
    <row r="502" spans="2:2">
      <c r="B502"/>
    </row>
    <row r="503" spans="2:2">
      <c r="B503"/>
    </row>
    <row r="504" spans="2:2">
      <c r="B504"/>
    </row>
    <row r="505" spans="2:2">
      <c r="B505"/>
    </row>
    <row r="506" spans="2:2">
      <c r="B506"/>
    </row>
    <row r="507" spans="2:2">
      <c r="B507"/>
    </row>
    <row r="508" spans="2:2">
      <c r="B508"/>
    </row>
    <row r="509" spans="2:2">
      <c r="B509"/>
    </row>
    <row r="510" spans="2:2">
      <c r="B510"/>
    </row>
    <row r="511" spans="2:2">
      <c r="B511"/>
    </row>
    <row r="512" spans="2:2">
      <c r="B512"/>
    </row>
    <row r="513" spans="2:2">
      <c r="B513"/>
    </row>
    <row r="514" spans="2:2">
      <c r="B514"/>
    </row>
    <row r="515" spans="2:2">
      <c r="B515"/>
    </row>
    <row r="516" spans="2:2">
      <c r="B516"/>
    </row>
    <row r="517" spans="2:2">
      <c r="B517"/>
    </row>
    <row r="518" spans="2:2">
      <c r="B518"/>
    </row>
    <row r="519" spans="2:2">
      <c r="B519"/>
    </row>
    <row r="520" spans="2:2">
      <c r="B520"/>
    </row>
    <row r="521" spans="2:2">
      <c r="B521"/>
    </row>
    <row r="522" spans="2:2">
      <c r="B522"/>
    </row>
    <row r="523" spans="2:2">
      <c r="B523"/>
    </row>
    <row r="524" spans="2:2">
      <c r="B524"/>
    </row>
    <row r="525" spans="2:2">
      <c r="B525"/>
    </row>
    <row r="526" spans="2:2">
      <c r="B526"/>
    </row>
    <row r="527" spans="2:2">
      <c r="B527"/>
    </row>
    <row r="528" spans="2:2">
      <c r="B528"/>
    </row>
    <row r="529" spans="2:2">
      <c r="B529"/>
    </row>
    <row r="530" spans="2:2">
      <c r="B530"/>
    </row>
    <row r="531" spans="2:2">
      <c r="B531"/>
    </row>
    <row r="532" spans="2:2">
      <c r="B532"/>
    </row>
    <row r="533" spans="2:2">
      <c r="B533"/>
    </row>
    <row r="534" spans="2:2">
      <c r="B534"/>
    </row>
    <row r="535" spans="2:2">
      <c r="B535"/>
    </row>
    <row r="536" spans="2:2">
      <c r="B536"/>
    </row>
    <row r="537" spans="2:2">
      <c r="B537"/>
    </row>
    <row r="538" spans="2:2">
      <c r="B538"/>
    </row>
    <row r="539" spans="2:2">
      <c r="B539"/>
    </row>
    <row r="540" spans="2:2">
      <c r="B540"/>
    </row>
    <row r="541" spans="2:2">
      <c r="B541"/>
    </row>
    <row r="542" spans="2:2">
      <c r="B542"/>
    </row>
    <row r="543" spans="2:2">
      <c r="B543"/>
    </row>
    <row r="544" spans="2:2">
      <c r="B544"/>
    </row>
    <row r="545" spans="2:2">
      <c r="B545"/>
    </row>
    <row r="546" spans="2:2">
      <c r="B546"/>
    </row>
    <row r="547" spans="2:2">
      <c r="B547"/>
    </row>
    <row r="548" spans="2:2">
      <c r="B548"/>
    </row>
    <row r="549" spans="2:2">
      <c r="B549"/>
    </row>
    <row r="550" spans="2:2">
      <c r="B550"/>
    </row>
    <row r="551" spans="2:2">
      <c r="B551"/>
    </row>
    <row r="552" spans="2:2">
      <c r="B552"/>
    </row>
    <row r="553" spans="2:2">
      <c r="B553"/>
    </row>
    <row r="554" spans="2:2">
      <c r="B554"/>
    </row>
    <row r="555" spans="2:2">
      <c r="B555"/>
    </row>
    <row r="556" spans="2:2">
      <c r="B556"/>
    </row>
    <row r="557" spans="2:2">
      <c r="B557"/>
    </row>
    <row r="558" spans="2:2">
      <c r="B558"/>
    </row>
    <row r="559" spans="2:2">
      <c r="B559"/>
    </row>
    <row r="560" spans="2:2">
      <c r="B560"/>
    </row>
    <row r="561" spans="2:2">
      <c r="B561"/>
    </row>
    <row r="562" spans="2:2">
      <c r="B562"/>
    </row>
    <row r="563" spans="2:2">
      <c r="B563"/>
    </row>
    <row r="564" spans="2:2">
      <c r="B564"/>
    </row>
    <row r="565" spans="2:2">
      <c r="B565"/>
    </row>
    <row r="566" spans="2:2">
      <c r="B566"/>
    </row>
    <row r="567" spans="2:2">
      <c r="B567"/>
    </row>
    <row r="568" spans="2:2">
      <c r="B568"/>
    </row>
    <row r="569" spans="2:2">
      <c r="B569"/>
    </row>
    <row r="570" spans="2:2">
      <c r="B570"/>
    </row>
    <row r="571" spans="2:2">
      <c r="B571"/>
    </row>
    <row r="572" spans="2:2">
      <c r="B572"/>
    </row>
    <row r="573" spans="2:2">
      <c r="B573"/>
    </row>
    <row r="574" spans="2:2">
      <c r="B574"/>
    </row>
    <row r="575" spans="2:2">
      <c r="B575"/>
    </row>
    <row r="576" spans="2:2">
      <c r="B576"/>
    </row>
    <row r="577" spans="2:2">
      <c r="B577"/>
    </row>
    <row r="578" spans="2:2">
      <c r="B578"/>
    </row>
    <row r="579" spans="2:2">
      <c r="B579"/>
    </row>
    <row r="580" spans="2:2">
      <c r="B580"/>
    </row>
    <row r="581" spans="2:2">
      <c r="B581"/>
    </row>
    <row r="582" spans="2:2">
      <c r="B582"/>
    </row>
    <row r="583" spans="2:2">
      <c r="B583"/>
    </row>
    <row r="584" spans="2:2">
      <c r="B584"/>
    </row>
    <row r="585" spans="2:2">
      <c r="B585"/>
    </row>
    <row r="586" spans="2:2">
      <c r="B586"/>
    </row>
    <row r="587" spans="2:2">
      <c r="B587"/>
    </row>
    <row r="588" spans="2:2">
      <c r="B588"/>
    </row>
    <row r="589" spans="2:2">
      <c r="B589"/>
    </row>
    <row r="590" spans="2:2">
      <c r="B590"/>
    </row>
    <row r="591" spans="2:2">
      <c r="B591"/>
    </row>
    <row r="592" spans="2:2">
      <c r="B592"/>
    </row>
    <row r="593" spans="2:2">
      <c r="B593"/>
    </row>
    <row r="594" spans="2:2">
      <c r="B594"/>
    </row>
    <row r="595" spans="2:2">
      <c r="B595"/>
    </row>
    <row r="596" spans="2:2">
      <c r="B596"/>
    </row>
    <row r="597" spans="2:2">
      <c r="B597"/>
    </row>
    <row r="598" spans="2:2">
      <c r="B598"/>
    </row>
    <row r="599" spans="2:2">
      <c r="B599"/>
    </row>
    <row r="600" spans="2:2">
      <c r="B600"/>
    </row>
    <row r="601" spans="2:2">
      <c r="B601"/>
    </row>
    <row r="602" spans="2:2">
      <c r="B602"/>
    </row>
    <row r="603" spans="2:2">
      <c r="B603"/>
    </row>
    <row r="604" spans="2:2">
      <c r="B604"/>
    </row>
    <row r="605" spans="2:2">
      <c r="B605"/>
    </row>
    <row r="606" spans="2:2">
      <c r="B606"/>
    </row>
    <row r="607" spans="2:2">
      <c r="B607"/>
    </row>
    <row r="608" spans="2:2">
      <c r="B608"/>
    </row>
    <row r="609" spans="2:2">
      <c r="B609"/>
    </row>
    <row r="610" spans="2:2">
      <c r="B610"/>
    </row>
    <row r="611" spans="2:2">
      <c r="B611"/>
    </row>
    <row r="612" spans="2:2">
      <c r="B612"/>
    </row>
    <row r="613" spans="2:2">
      <c r="B613"/>
    </row>
    <row r="614" spans="2:2">
      <c r="B614"/>
    </row>
    <row r="615" spans="2:2">
      <c r="B615"/>
    </row>
    <row r="616" spans="2:2">
      <c r="B616"/>
    </row>
    <row r="617" spans="2:2">
      <c r="B617"/>
    </row>
    <row r="618" spans="2:2">
      <c r="B618"/>
    </row>
    <row r="619" spans="2:2">
      <c r="B619"/>
    </row>
    <row r="620" spans="2:2">
      <c r="B620"/>
    </row>
    <row r="621" spans="2:2">
      <c r="B621"/>
    </row>
    <row r="622" spans="2:2">
      <c r="B622"/>
    </row>
    <row r="623" spans="2:2">
      <c r="B623"/>
    </row>
    <row r="624" spans="2:2">
      <c r="B624"/>
    </row>
    <row r="625" spans="2:2">
      <c r="B625"/>
    </row>
    <row r="626" spans="2:2">
      <c r="B626"/>
    </row>
    <row r="627" spans="2:2">
      <c r="B627"/>
    </row>
    <row r="628" spans="2:2">
      <c r="B628"/>
    </row>
    <row r="629" spans="2:2">
      <c r="B629"/>
    </row>
    <row r="630" spans="2:2">
      <c r="B630"/>
    </row>
    <row r="631" spans="2:2">
      <c r="B631"/>
    </row>
    <row r="632" spans="2:2">
      <c r="B632"/>
    </row>
    <row r="633" spans="2:2">
      <c r="B633"/>
    </row>
    <row r="634" spans="2:2">
      <c r="B634"/>
    </row>
    <row r="635" spans="2:2">
      <c r="B635"/>
    </row>
    <row r="636" spans="2:2">
      <c r="B636"/>
    </row>
    <row r="637" spans="2:2">
      <c r="B637"/>
    </row>
    <row r="638" spans="2:2">
      <c r="B638"/>
    </row>
    <row r="639" spans="2:2">
      <c r="B639"/>
    </row>
    <row r="640" spans="2:2">
      <c r="B640"/>
    </row>
    <row r="641" spans="2:2">
      <c r="B641"/>
    </row>
    <row r="642" spans="2:2">
      <c r="B642"/>
    </row>
    <row r="643" spans="2:2">
      <c r="B643"/>
    </row>
    <row r="644" spans="2:2">
      <c r="B644"/>
    </row>
    <row r="645" spans="2:2">
      <c r="B645"/>
    </row>
    <row r="646" spans="2:2">
      <c r="B646"/>
    </row>
    <row r="647" spans="2:2">
      <c r="B647"/>
    </row>
    <row r="648" spans="2:2">
      <c r="B648"/>
    </row>
    <row r="649" spans="2:2">
      <c r="B649"/>
    </row>
    <row r="650" spans="2:2">
      <c r="B650"/>
    </row>
    <row r="651" spans="2:2">
      <c r="B651"/>
    </row>
    <row r="652" spans="2:2">
      <c r="B652"/>
    </row>
    <row r="653" spans="2:2">
      <c r="B653"/>
    </row>
    <row r="654" spans="2:2">
      <c r="B654"/>
    </row>
    <row r="655" spans="2:2">
      <c r="B655"/>
    </row>
    <row r="656" spans="2:2">
      <c r="B656"/>
    </row>
    <row r="657" spans="2:2">
      <c r="B657"/>
    </row>
    <row r="658" spans="2:2">
      <c r="B658"/>
    </row>
    <row r="659" spans="2:2">
      <c r="B659"/>
    </row>
    <row r="660" spans="2:2">
      <c r="B660"/>
    </row>
    <row r="661" spans="2:2">
      <c r="B661"/>
    </row>
    <row r="662" spans="2:2">
      <c r="B662"/>
    </row>
    <row r="663" spans="2:2">
      <c r="B663"/>
    </row>
    <row r="664" spans="2:2">
      <c r="B664"/>
    </row>
    <row r="665" spans="2:2">
      <c r="B665"/>
    </row>
    <row r="666" spans="2:2">
      <c r="B666"/>
    </row>
    <row r="667" spans="2:2">
      <c r="B667"/>
    </row>
    <row r="668" spans="2:2">
      <c r="B668"/>
    </row>
    <row r="669" spans="2:2">
      <c r="B669"/>
    </row>
    <row r="670" spans="2:2">
      <c r="B670"/>
    </row>
    <row r="671" spans="2:2">
      <c r="B671"/>
    </row>
    <row r="672" spans="2:2">
      <c r="B672"/>
    </row>
    <row r="673" spans="2:2">
      <c r="B673"/>
    </row>
    <row r="674" spans="2:2">
      <c r="B674"/>
    </row>
    <row r="675" spans="2:2">
      <c r="B675"/>
    </row>
    <row r="676" spans="2:2">
      <c r="B676"/>
    </row>
    <row r="677" spans="2:2">
      <c r="B677"/>
    </row>
    <row r="678" spans="2:2">
      <c r="B678"/>
    </row>
    <row r="679" spans="2:2">
      <c r="B679"/>
    </row>
    <row r="680" spans="2:2">
      <c r="B680"/>
    </row>
    <row r="681" spans="2:2">
      <c r="B681"/>
    </row>
    <row r="682" spans="2:2">
      <c r="B682"/>
    </row>
    <row r="683" spans="2:2">
      <c r="B683"/>
    </row>
    <row r="684" spans="2:2">
      <c r="B684"/>
    </row>
    <row r="685" spans="2:2">
      <c r="B685"/>
    </row>
    <row r="686" spans="2:2">
      <c r="B686"/>
    </row>
    <row r="687" spans="2:2">
      <c r="B687"/>
    </row>
    <row r="688" spans="2:2">
      <c r="B688"/>
    </row>
    <row r="689" spans="2:2">
      <c r="B689"/>
    </row>
    <row r="690" spans="2:2">
      <c r="B690"/>
    </row>
    <row r="691" spans="2:2">
      <c r="B691"/>
    </row>
    <row r="692" spans="2:2">
      <c r="B692"/>
    </row>
    <row r="693" spans="2:2">
      <c r="B693"/>
    </row>
    <row r="694" spans="2:2">
      <c r="B694"/>
    </row>
    <row r="695" spans="2:2">
      <c r="B695"/>
    </row>
    <row r="696" spans="2:2">
      <c r="B696"/>
    </row>
    <row r="697" spans="2:2">
      <c r="B697"/>
    </row>
    <row r="698" spans="2:2">
      <c r="B698"/>
    </row>
    <row r="699" spans="2:2">
      <c r="B699"/>
    </row>
    <row r="700" spans="2:2">
      <c r="B700"/>
    </row>
    <row r="701" spans="2:2">
      <c r="B701"/>
    </row>
    <row r="702" spans="2:2">
      <c r="B702"/>
    </row>
    <row r="703" spans="2:2">
      <c r="B703"/>
    </row>
    <row r="704" spans="2:2">
      <c r="B704"/>
    </row>
    <row r="705" spans="2:2">
      <c r="B705"/>
    </row>
    <row r="706" spans="2:2">
      <c r="B706"/>
    </row>
    <row r="707" spans="2:2">
      <c r="B707"/>
    </row>
    <row r="708" spans="2:2">
      <c r="B708"/>
    </row>
    <row r="709" spans="2:2">
      <c r="B709"/>
    </row>
    <row r="710" spans="2:2">
      <c r="B710"/>
    </row>
    <row r="711" spans="2:2">
      <c r="B711"/>
    </row>
    <row r="712" spans="2:2">
      <c r="B712"/>
    </row>
    <row r="713" spans="2:2">
      <c r="B713"/>
    </row>
    <row r="714" spans="2:2">
      <c r="B714"/>
    </row>
    <row r="715" spans="2:2">
      <c r="B715"/>
    </row>
    <row r="716" spans="2:2">
      <c r="B716"/>
    </row>
    <row r="717" spans="2:2">
      <c r="B717"/>
    </row>
    <row r="718" spans="2:2">
      <c r="B718"/>
    </row>
    <row r="719" spans="2:2">
      <c r="B719"/>
    </row>
    <row r="720" spans="2:2">
      <c r="B720"/>
    </row>
    <row r="721" spans="2:2">
      <c r="B721"/>
    </row>
    <row r="722" spans="2:2">
      <c r="B722"/>
    </row>
    <row r="723" spans="2:2">
      <c r="B723"/>
    </row>
    <row r="724" spans="2:2">
      <c r="B724"/>
    </row>
    <row r="725" spans="2:2">
      <c r="B725"/>
    </row>
    <row r="726" spans="2:2">
      <c r="B726"/>
    </row>
    <row r="727" spans="2:2">
      <c r="B727"/>
    </row>
    <row r="728" spans="2:2">
      <c r="B728"/>
    </row>
    <row r="729" spans="2:2">
      <c r="B729"/>
    </row>
    <row r="730" spans="2:2">
      <c r="B730"/>
    </row>
    <row r="731" spans="2:2">
      <c r="B731"/>
    </row>
    <row r="732" spans="2:2">
      <c r="B732"/>
    </row>
    <row r="733" spans="2:2">
      <c r="B733"/>
    </row>
    <row r="734" spans="2:2">
      <c r="B734"/>
    </row>
    <row r="735" spans="2:2">
      <c r="B735"/>
    </row>
    <row r="736" spans="2:2">
      <c r="B736"/>
    </row>
    <row r="737" spans="2:2">
      <c r="B737"/>
    </row>
    <row r="738" spans="2:2">
      <c r="B738"/>
    </row>
    <row r="739" spans="2:2">
      <c r="B739"/>
    </row>
    <row r="740" spans="2:2">
      <c r="B740"/>
    </row>
    <row r="741" spans="2:2">
      <c r="B741"/>
    </row>
    <row r="742" spans="2:2">
      <c r="B742"/>
    </row>
    <row r="743" spans="2:2">
      <c r="B743"/>
    </row>
    <row r="744" spans="2:2">
      <c r="B744"/>
    </row>
    <row r="745" spans="2:2">
      <c r="B745"/>
    </row>
    <row r="746" spans="2:2">
      <c r="B746"/>
    </row>
    <row r="747" spans="2:2">
      <c r="B747"/>
    </row>
    <row r="748" spans="2:2">
      <c r="B748"/>
    </row>
    <row r="749" spans="2:2">
      <c r="B749"/>
    </row>
    <row r="750" spans="2:2">
      <c r="B750"/>
    </row>
    <row r="751" spans="2:2">
      <c r="B751"/>
    </row>
    <row r="752" spans="2:2">
      <c r="B752"/>
    </row>
    <row r="753" spans="2:2">
      <c r="B753"/>
    </row>
    <row r="754" spans="2:2">
      <c r="B754"/>
    </row>
    <row r="755" spans="2:2">
      <c r="B755"/>
    </row>
    <row r="756" spans="2:2">
      <c r="B756"/>
    </row>
    <row r="757" spans="2:2">
      <c r="B757"/>
    </row>
    <row r="758" spans="2:2">
      <c r="B758"/>
    </row>
    <row r="759" spans="2:2">
      <c r="B759"/>
    </row>
    <row r="760" spans="2:2">
      <c r="B760"/>
    </row>
    <row r="761" spans="2:2">
      <c r="B761"/>
    </row>
    <row r="762" spans="2:2">
      <c r="B762"/>
    </row>
    <row r="763" spans="2:2">
      <c r="B763"/>
    </row>
    <row r="764" spans="2:2">
      <c r="B764"/>
    </row>
    <row r="765" spans="2:2">
      <c r="B765"/>
    </row>
    <row r="766" spans="2:2">
      <c r="B766"/>
    </row>
    <row r="767" spans="2:2">
      <c r="B767"/>
    </row>
    <row r="768" spans="2:2">
      <c r="B768"/>
    </row>
    <row r="769" spans="2:2">
      <c r="B769"/>
    </row>
    <row r="770" spans="2:2">
      <c r="B770"/>
    </row>
    <row r="771" spans="2:2">
      <c r="B771"/>
    </row>
    <row r="772" spans="2:2">
      <c r="B772"/>
    </row>
    <row r="773" spans="2:2">
      <c r="B773"/>
    </row>
    <row r="774" spans="2:2">
      <c r="B774"/>
    </row>
    <row r="775" spans="2:2">
      <c r="B775"/>
    </row>
    <row r="776" spans="2:2">
      <c r="B776"/>
    </row>
    <row r="777" spans="2:2">
      <c r="B777"/>
    </row>
    <row r="778" spans="2:2">
      <c r="B778"/>
    </row>
    <row r="779" spans="2:2">
      <c r="B779"/>
    </row>
    <row r="780" spans="2:2">
      <c r="B780"/>
    </row>
    <row r="781" spans="2:2">
      <c r="B781"/>
    </row>
    <row r="782" spans="2:2">
      <c r="B782"/>
    </row>
    <row r="783" spans="2:2">
      <c r="B783"/>
    </row>
    <row r="784" spans="2:2">
      <c r="B784"/>
    </row>
    <row r="785" spans="2:2">
      <c r="B785"/>
    </row>
    <row r="786" spans="2:2">
      <c r="B786"/>
    </row>
    <row r="787" spans="2:2">
      <c r="B787"/>
    </row>
    <row r="788" spans="2:2">
      <c r="B788"/>
    </row>
    <row r="789" spans="2:2">
      <c r="B789"/>
    </row>
    <row r="790" spans="2:2">
      <c r="B790"/>
    </row>
    <row r="791" spans="2:2">
      <c r="B791"/>
    </row>
    <row r="792" spans="2:2">
      <c r="B792"/>
    </row>
    <row r="793" spans="2:2">
      <c r="B793"/>
    </row>
    <row r="794" spans="2:2">
      <c r="B794"/>
    </row>
    <row r="795" spans="2:2">
      <c r="B795"/>
    </row>
    <row r="796" spans="2:2">
      <c r="B796"/>
    </row>
    <row r="797" spans="2:2">
      <c r="B797"/>
    </row>
    <row r="798" spans="2:2">
      <c r="B798"/>
    </row>
    <row r="799" spans="2:2">
      <c r="B799"/>
    </row>
    <row r="800" spans="2:2">
      <c r="B800"/>
    </row>
    <row r="801" spans="2:2">
      <c r="B801"/>
    </row>
    <row r="802" spans="2:2">
      <c r="B802"/>
    </row>
    <row r="803" spans="2:2">
      <c r="B803"/>
    </row>
    <row r="804" spans="2:2">
      <c r="B804"/>
    </row>
    <row r="805" spans="2:2">
      <c r="B805"/>
    </row>
    <row r="806" spans="2:2">
      <c r="B806"/>
    </row>
    <row r="807" spans="2:2">
      <c r="B807"/>
    </row>
    <row r="808" spans="2:2">
      <c r="B808"/>
    </row>
    <row r="809" spans="2:2">
      <c r="B809"/>
    </row>
    <row r="810" spans="2:2">
      <c r="B810"/>
    </row>
    <row r="811" spans="2:2">
      <c r="B811"/>
    </row>
    <row r="812" spans="2:2">
      <c r="B812"/>
    </row>
    <row r="813" spans="2:2">
      <c r="B813"/>
    </row>
    <row r="814" spans="2:2">
      <c r="B814"/>
    </row>
    <row r="815" spans="2:2">
      <c r="B815"/>
    </row>
    <row r="816" spans="2:2">
      <c r="B816"/>
    </row>
    <row r="817" spans="2:2">
      <c r="B817"/>
    </row>
    <row r="818" spans="2:2">
      <c r="B818"/>
    </row>
    <row r="819" spans="2:2">
      <c r="B819"/>
    </row>
    <row r="820" spans="2:2">
      <c r="B820"/>
    </row>
    <row r="821" spans="2:2">
      <c r="B821"/>
    </row>
    <row r="822" spans="2:2">
      <c r="B822"/>
    </row>
    <row r="823" spans="2:2">
      <c r="B823"/>
    </row>
    <row r="824" spans="2:2">
      <c r="B824"/>
    </row>
    <row r="825" spans="2:2">
      <c r="B825"/>
    </row>
    <row r="826" spans="2:2">
      <c r="B826"/>
    </row>
    <row r="827" spans="2:2">
      <c r="B827"/>
    </row>
    <row r="828" spans="2:2">
      <c r="B828"/>
    </row>
    <row r="829" spans="2:2">
      <c r="B829"/>
    </row>
    <row r="830" spans="2:2">
      <c r="B830"/>
    </row>
    <row r="831" spans="2:2">
      <c r="B831"/>
    </row>
    <row r="832" spans="2:2">
      <c r="B832"/>
    </row>
    <row r="833" spans="2:2">
      <c r="B833"/>
    </row>
    <row r="834" spans="2:2">
      <c r="B834"/>
    </row>
    <row r="835" spans="2:2">
      <c r="B835"/>
    </row>
    <row r="836" spans="2:2">
      <c r="B836"/>
    </row>
    <row r="837" spans="2:2">
      <c r="B837"/>
    </row>
    <row r="838" spans="2:2">
      <c r="B838"/>
    </row>
    <row r="839" spans="2:2">
      <c r="B839"/>
    </row>
    <row r="840" spans="2:2">
      <c r="B840"/>
    </row>
    <row r="841" spans="2:2">
      <c r="B841"/>
    </row>
    <row r="842" spans="2:2">
      <c r="B842"/>
    </row>
    <row r="843" spans="2:2">
      <c r="B843"/>
    </row>
    <row r="844" spans="2:2">
      <c r="B844"/>
    </row>
    <row r="845" spans="2:2">
      <c r="B845"/>
    </row>
    <row r="846" spans="2:2">
      <c r="B846"/>
    </row>
    <row r="847" spans="2:2">
      <c r="B847"/>
    </row>
    <row r="848" spans="2:2">
      <c r="B848"/>
    </row>
    <row r="849" spans="2:2">
      <c r="B849"/>
    </row>
    <row r="850" spans="2:2">
      <c r="B850"/>
    </row>
    <row r="851" spans="2:2">
      <c r="B851"/>
    </row>
    <row r="852" spans="2:2">
      <c r="B852"/>
    </row>
    <row r="853" spans="2:2">
      <c r="B853"/>
    </row>
    <row r="854" spans="2:2">
      <c r="B854"/>
    </row>
    <row r="855" spans="2:2">
      <c r="B855"/>
    </row>
    <row r="856" spans="2:2">
      <c r="B856"/>
    </row>
    <row r="857" spans="2:2">
      <c r="B857"/>
    </row>
    <row r="858" spans="2:2">
      <c r="B858"/>
    </row>
    <row r="859" spans="2:2">
      <c r="B859"/>
    </row>
    <row r="860" spans="2:2">
      <c r="B860"/>
    </row>
    <row r="861" spans="2:2">
      <c r="B861"/>
    </row>
    <row r="862" spans="2:2">
      <c r="B862"/>
    </row>
    <row r="863" spans="2:2">
      <c r="B863"/>
    </row>
    <row r="864" spans="2:2">
      <c r="B864"/>
    </row>
    <row r="865" spans="2:2">
      <c r="B865"/>
    </row>
    <row r="866" spans="2:2">
      <c r="B866"/>
    </row>
    <row r="867" spans="2:2">
      <c r="B867"/>
    </row>
    <row r="868" spans="2:2">
      <c r="B868"/>
    </row>
    <row r="869" spans="2:2">
      <c r="B869"/>
    </row>
    <row r="870" spans="2:2">
      <c r="B870"/>
    </row>
    <row r="871" spans="2:2">
      <c r="B871"/>
    </row>
    <row r="872" spans="2:2">
      <c r="B872"/>
    </row>
    <row r="873" spans="2:2">
      <c r="B873"/>
    </row>
    <row r="874" spans="2:2">
      <c r="B874"/>
    </row>
    <row r="875" spans="2:2">
      <c r="B875"/>
    </row>
    <row r="876" spans="2:2">
      <c r="B876"/>
    </row>
    <row r="877" spans="2:2">
      <c r="B877"/>
    </row>
    <row r="878" spans="2:2">
      <c r="B878"/>
    </row>
    <row r="879" spans="2:2">
      <c r="B879"/>
    </row>
    <row r="880" spans="2:2">
      <c r="B880"/>
    </row>
    <row r="881" spans="2:2">
      <c r="B881"/>
    </row>
    <row r="882" spans="2:2">
      <c r="B882"/>
    </row>
    <row r="883" spans="2:2">
      <c r="B883"/>
    </row>
    <row r="884" spans="2:2">
      <c r="B884"/>
    </row>
    <row r="885" spans="2:2">
      <c r="B885"/>
    </row>
    <row r="886" spans="2:2">
      <c r="B886"/>
    </row>
    <row r="887" spans="2:2">
      <c r="B887"/>
    </row>
    <row r="888" spans="2:2">
      <c r="B888"/>
    </row>
    <row r="889" spans="2:2">
      <c r="B889"/>
    </row>
    <row r="890" spans="2:2">
      <c r="B890"/>
    </row>
    <row r="891" spans="2:2">
      <c r="B891"/>
    </row>
    <row r="892" spans="2:2">
      <c r="B892"/>
    </row>
    <row r="893" spans="2:2">
      <c r="B893"/>
    </row>
    <row r="894" spans="2:2">
      <c r="B894"/>
    </row>
    <row r="895" spans="2:2">
      <c r="B895"/>
    </row>
    <row r="896" spans="2:2">
      <c r="B896"/>
    </row>
    <row r="897" spans="2:2">
      <c r="B897"/>
    </row>
    <row r="898" spans="2:2">
      <c r="B898"/>
    </row>
    <row r="899" spans="2:2">
      <c r="B899"/>
    </row>
    <row r="900" spans="2:2">
      <c r="B900"/>
    </row>
    <row r="901" spans="2:2">
      <c r="B901"/>
    </row>
    <row r="902" spans="2:2">
      <c r="B902"/>
    </row>
    <row r="903" spans="2:2">
      <c r="B903"/>
    </row>
    <row r="904" spans="2:2">
      <c r="B904"/>
    </row>
    <row r="905" spans="2:2">
      <c r="B905"/>
    </row>
    <row r="906" spans="2:2">
      <c r="B906"/>
    </row>
    <row r="907" spans="2:2">
      <c r="B907"/>
    </row>
    <row r="908" spans="2:2">
      <c r="B908"/>
    </row>
    <row r="909" spans="2:2">
      <c r="B909"/>
    </row>
    <row r="910" spans="2:2">
      <c r="B910"/>
    </row>
    <row r="911" spans="2:2">
      <c r="B911"/>
    </row>
    <row r="912" spans="2:2">
      <c r="B912"/>
    </row>
    <row r="913" spans="2:2">
      <c r="B913"/>
    </row>
    <row r="914" spans="2:2">
      <c r="B914"/>
    </row>
    <row r="915" spans="2:2">
      <c r="B915"/>
    </row>
    <row r="916" spans="2:2">
      <c r="B916"/>
    </row>
    <row r="917" spans="2:2">
      <c r="B917"/>
    </row>
    <row r="918" spans="2:2">
      <c r="B918"/>
    </row>
    <row r="919" spans="2:2">
      <c r="B919"/>
    </row>
    <row r="920" spans="2:2">
      <c r="B920"/>
    </row>
    <row r="921" spans="2:2">
      <c r="B921"/>
    </row>
    <row r="922" spans="2:2">
      <c r="B922"/>
    </row>
    <row r="923" spans="2:2">
      <c r="B923"/>
    </row>
    <row r="924" spans="2:2">
      <c r="B924"/>
    </row>
    <row r="925" spans="2:2">
      <c r="B925"/>
    </row>
    <row r="926" spans="2:2">
      <c r="B926"/>
    </row>
    <row r="927" spans="2:2">
      <c r="B927"/>
    </row>
    <row r="928" spans="2:2">
      <c r="B928"/>
    </row>
    <row r="929" spans="2:2">
      <c r="B929"/>
    </row>
    <row r="930" spans="2:2">
      <c r="B930"/>
    </row>
    <row r="931" spans="2:2">
      <c r="B931"/>
    </row>
    <row r="932" spans="2:2">
      <c r="B932"/>
    </row>
    <row r="933" spans="2:2">
      <c r="B933"/>
    </row>
    <row r="934" spans="2:2">
      <c r="B934"/>
    </row>
    <row r="935" spans="2:2">
      <c r="B935"/>
    </row>
    <row r="936" spans="2:2">
      <c r="B936"/>
    </row>
    <row r="937" spans="2:2">
      <c r="B937"/>
    </row>
    <row r="938" spans="2:2">
      <c r="B938"/>
    </row>
    <row r="939" spans="2:2">
      <c r="B939"/>
    </row>
    <row r="940" spans="2:2">
      <c r="B940"/>
    </row>
    <row r="941" spans="2:2">
      <c r="B941"/>
    </row>
    <row r="942" spans="2:2">
      <c r="B942"/>
    </row>
    <row r="943" spans="2:2">
      <c r="B943"/>
    </row>
    <row r="944" spans="2:2">
      <c r="B944"/>
    </row>
    <row r="945" spans="2:2">
      <c r="B945"/>
    </row>
    <row r="946" spans="2:2">
      <c r="B946"/>
    </row>
    <row r="947" spans="2:2">
      <c r="B947"/>
    </row>
    <row r="948" spans="2:2">
      <c r="B948"/>
    </row>
    <row r="949" spans="2:2">
      <c r="B949"/>
    </row>
    <row r="950" spans="2:2">
      <c r="B950"/>
    </row>
    <row r="951" spans="2:2">
      <c r="B951"/>
    </row>
    <row r="952" spans="2:2">
      <c r="B952"/>
    </row>
    <row r="953" spans="2:2">
      <c r="B953"/>
    </row>
    <row r="954" spans="2:2">
      <c r="B954"/>
    </row>
    <row r="955" spans="2:2">
      <c r="B955"/>
    </row>
    <row r="956" spans="2:2">
      <c r="B956"/>
    </row>
    <row r="957" spans="2:2">
      <c r="B957"/>
    </row>
    <row r="958" spans="2:2">
      <c r="B958"/>
    </row>
    <row r="959" spans="2:2">
      <c r="B959"/>
    </row>
    <row r="960" spans="2:2">
      <c r="B960"/>
    </row>
    <row r="961" spans="2:2">
      <c r="B961"/>
    </row>
    <row r="962" spans="2:2">
      <c r="B962"/>
    </row>
    <row r="963" spans="2:2">
      <c r="B963"/>
    </row>
    <row r="964" spans="2:2">
      <c r="B964"/>
    </row>
    <row r="965" spans="2:2">
      <c r="B965"/>
    </row>
    <row r="966" spans="2:2">
      <c r="B966"/>
    </row>
    <row r="967" spans="2:2">
      <c r="B967"/>
    </row>
    <row r="968" spans="2:2">
      <c r="B968"/>
    </row>
    <row r="969" spans="2:2">
      <c r="B969"/>
    </row>
    <row r="970" spans="2:2">
      <c r="B970"/>
    </row>
    <row r="971" spans="2:2">
      <c r="B971"/>
    </row>
    <row r="972" spans="2:2">
      <c r="B972"/>
    </row>
    <row r="973" spans="2:2">
      <c r="B973"/>
    </row>
    <row r="974" spans="2:2">
      <c r="B974"/>
    </row>
    <row r="975" spans="2:2">
      <c r="B975"/>
    </row>
    <row r="976" spans="2:2">
      <c r="B976"/>
    </row>
    <row r="977" spans="2:2">
      <c r="B977"/>
    </row>
    <row r="978" spans="2:2">
      <c r="B978"/>
    </row>
    <row r="979" spans="2:2">
      <c r="B979"/>
    </row>
    <row r="980" spans="2:2">
      <c r="B980"/>
    </row>
    <row r="981" spans="2:2">
      <c r="B981"/>
    </row>
    <row r="982" spans="2:2">
      <c r="B982"/>
    </row>
    <row r="983" spans="2:2">
      <c r="B983"/>
    </row>
    <row r="984" spans="2:2">
      <c r="B984"/>
    </row>
    <row r="985" spans="2:2">
      <c r="B985"/>
    </row>
    <row r="986" spans="2:2">
      <c r="B986"/>
    </row>
    <row r="987" spans="2:2">
      <c r="B987"/>
    </row>
    <row r="988" spans="2:2">
      <c r="B988"/>
    </row>
    <row r="989" spans="2:2">
      <c r="B989"/>
    </row>
    <row r="990" spans="2:2">
      <c r="B990"/>
    </row>
    <row r="991" spans="2:2">
      <c r="B991"/>
    </row>
    <row r="992" spans="2:2">
      <c r="B992"/>
    </row>
    <row r="993" spans="2:2">
      <c r="B993"/>
    </row>
    <row r="994" spans="2:2">
      <c r="B994"/>
    </row>
    <row r="995" spans="2:2">
      <c r="B995"/>
    </row>
    <row r="996" spans="2:2">
      <c r="B996"/>
    </row>
    <row r="997" spans="2:2">
      <c r="B997"/>
    </row>
    <row r="998" spans="2:2">
      <c r="B998"/>
    </row>
    <row r="999" spans="2:2">
      <c r="B999"/>
    </row>
    <row r="1000" spans="2:2">
      <c r="B1000"/>
    </row>
    <row r="1001" spans="2:2">
      <c r="B1001"/>
    </row>
    <row r="1002" spans="2:2">
      <c r="B1002"/>
    </row>
    <row r="1003" spans="2:2">
      <c r="B1003"/>
    </row>
    <row r="1004" spans="2:2">
      <c r="B1004"/>
    </row>
    <row r="1005" spans="2:2">
      <c r="B1005"/>
    </row>
    <row r="1006" spans="2:2">
      <c r="B1006"/>
    </row>
    <row r="1007" spans="2:2">
      <c r="B1007"/>
    </row>
    <row r="1008" spans="2:2">
      <c r="B1008"/>
    </row>
    <row r="1009" spans="2:2">
      <c r="B1009"/>
    </row>
    <row r="1010" spans="2:2">
      <c r="B1010"/>
    </row>
    <row r="1011" spans="2:2">
      <c r="B1011"/>
    </row>
    <row r="1012" spans="2:2">
      <c r="B1012"/>
    </row>
    <row r="1013" spans="2:2">
      <c r="B1013"/>
    </row>
    <row r="1014" spans="2:2">
      <c r="B1014"/>
    </row>
    <row r="1015" spans="2:2">
      <c r="B1015"/>
    </row>
    <row r="1016" spans="2:2">
      <c r="B1016"/>
    </row>
    <row r="1017" spans="2:2">
      <c r="B1017"/>
    </row>
    <row r="1018" spans="2:2">
      <c r="B1018"/>
    </row>
    <row r="1019" spans="2:2">
      <c r="B1019"/>
    </row>
    <row r="1020" spans="2:2">
      <c r="B1020"/>
    </row>
    <row r="1021" spans="2:2">
      <c r="B1021"/>
    </row>
    <row r="1022" spans="2:2">
      <c r="B1022"/>
    </row>
    <row r="1023" spans="2:2">
      <c r="B1023"/>
    </row>
    <row r="1024" spans="2:2">
      <c r="B1024"/>
    </row>
    <row r="1025" spans="2:2">
      <c r="B1025"/>
    </row>
    <row r="1026" spans="2:2">
      <c r="B1026"/>
    </row>
    <row r="1027" spans="2:2">
      <c r="B1027"/>
    </row>
    <row r="1028" spans="2:2">
      <c r="B1028"/>
    </row>
    <row r="1029" spans="2:2">
      <c r="B1029"/>
    </row>
    <row r="1030" spans="2:2">
      <c r="B1030"/>
    </row>
    <row r="1031" spans="2:2">
      <c r="B1031"/>
    </row>
    <row r="1032" spans="2:2">
      <c r="B1032"/>
    </row>
    <row r="1033" spans="2:2">
      <c r="B1033"/>
    </row>
    <row r="1034" spans="2:2">
      <c r="B1034"/>
    </row>
    <row r="1035" spans="2:2">
      <c r="B1035"/>
    </row>
    <row r="1036" spans="2:2">
      <c r="B1036"/>
    </row>
    <row r="1037" spans="2:2">
      <c r="B1037"/>
    </row>
    <row r="1038" spans="2:2">
      <c r="B1038"/>
    </row>
    <row r="1039" spans="2:2">
      <c r="B1039"/>
    </row>
    <row r="1040" spans="2:2">
      <c r="B1040"/>
    </row>
    <row r="1041" spans="2:2">
      <c r="B1041"/>
    </row>
    <row r="1042" spans="2:2">
      <c r="B1042"/>
    </row>
    <row r="1043" spans="2:2">
      <c r="B1043"/>
    </row>
    <row r="1044" spans="2:2">
      <c r="B1044"/>
    </row>
    <row r="1045" spans="2:2">
      <c r="B1045"/>
    </row>
    <row r="1046" spans="2:2">
      <c r="B1046"/>
    </row>
    <row r="1047" spans="2:2">
      <c r="B1047"/>
    </row>
    <row r="1048" spans="2:2">
      <c r="B1048"/>
    </row>
    <row r="1049" spans="2:2">
      <c r="B1049"/>
    </row>
    <row r="1050" spans="2:2">
      <c r="B1050"/>
    </row>
    <row r="1051" spans="2:2">
      <c r="B1051"/>
    </row>
    <row r="1052" spans="2:2">
      <c r="B1052"/>
    </row>
    <row r="1053" spans="2:2">
      <c r="B1053"/>
    </row>
    <row r="1054" spans="2:2">
      <c r="B1054"/>
    </row>
    <row r="1055" spans="2:2">
      <c r="B1055"/>
    </row>
    <row r="1056" spans="2:2">
      <c r="B1056"/>
    </row>
    <row r="1057" spans="2:2">
      <c r="B1057"/>
    </row>
    <row r="1058" spans="2:2">
      <c r="B1058"/>
    </row>
    <row r="1059" spans="2:2">
      <c r="B1059"/>
    </row>
    <row r="1060" spans="2:2">
      <c r="B1060"/>
    </row>
    <row r="1061" spans="2:2">
      <c r="B1061"/>
    </row>
    <row r="1062" spans="2:2">
      <c r="B1062"/>
    </row>
    <row r="1063" spans="2:2">
      <c r="B1063"/>
    </row>
    <row r="1064" spans="2:2">
      <c r="B1064"/>
    </row>
    <row r="1065" spans="2:2">
      <c r="B1065"/>
    </row>
    <row r="1066" spans="2:2">
      <c r="B1066"/>
    </row>
    <row r="1067" spans="2:2">
      <c r="B1067"/>
    </row>
    <row r="1068" spans="2:2">
      <c r="B1068"/>
    </row>
    <row r="1069" spans="2:2">
      <c r="B1069"/>
    </row>
    <row r="1070" spans="2:2">
      <c r="B1070"/>
    </row>
    <row r="1071" spans="2:2">
      <c r="B1071"/>
    </row>
    <row r="1072" spans="2:2">
      <c r="B1072"/>
    </row>
    <row r="1073" spans="2:2">
      <c r="B1073"/>
    </row>
    <row r="1074" spans="2:2">
      <c r="B1074"/>
    </row>
    <row r="1075" spans="2:2">
      <c r="B1075"/>
    </row>
    <row r="1076" spans="2:2">
      <c r="B1076"/>
    </row>
    <row r="1077" spans="2:2">
      <c r="B1077"/>
    </row>
    <row r="1078" spans="2:2">
      <c r="B1078"/>
    </row>
    <row r="1079" spans="2:2">
      <c r="B1079"/>
    </row>
    <row r="1080" spans="2:2">
      <c r="B1080"/>
    </row>
    <row r="1081" spans="2:2">
      <c r="B1081"/>
    </row>
    <row r="1082" spans="2:2">
      <c r="B1082"/>
    </row>
    <row r="1083" spans="2:2">
      <c r="B1083"/>
    </row>
    <row r="1084" spans="2:2">
      <c r="B1084"/>
    </row>
    <row r="1085" spans="2:2">
      <c r="B1085"/>
    </row>
    <row r="1086" spans="2:2">
      <c r="B1086"/>
    </row>
    <row r="1087" spans="2:2">
      <c r="B1087"/>
    </row>
    <row r="1088" spans="2:2">
      <c r="B1088"/>
    </row>
    <row r="1089" spans="2:2">
      <c r="B1089"/>
    </row>
    <row r="1090" spans="2:2">
      <c r="B1090"/>
    </row>
    <row r="1091" spans="2:2">
      <c r="B1091"/>
    </row>
    <row r="1092" spans="2:2">
      <c r="B1092"/>
    </row>
    <row r="1093" spans="2:2">
      <c r="B1093"/>
    </row>
    <row r="1094" spans="2:2">
      <c r="B1094"/>
    </row>
    <row r="1095" spans="2:2">
      <c r="B1095"/>
    </row>
    <row r="1096" spans="2:2">
      <c r="B1096"/>
    </row>
    <row r="1097" spans="2:2">
      <c r="B1097"/>
    </row>
    <row r="1098" spans="2:2">
      <c r="B1098"/>
    </row>
    <row r="1099" spans="2:2">
      <c r="B1099"/>
    </row>
    <row r="1100" spans="2:2">
      <c r="B1100"/>
    </row>
    <row r="1101" spans="2:2">
      <c r="B1101"/>
    </row>
    <row r="1102" spans="2:2">
      <c r="B1102"/>
    </row>
    <row r="1103" spans="2:2">
      <c r="B1103"/>
    </row>
    <row r="1104" spans="2:2">
      <c r="B1104"/>
    </row>
    <row r="1105" spans="2:2">
      <c r="B1105"/>
    </row>
    <row r="1106" spans="2:2">
      <c r="B1106"/>
    </row>
    <row r="1107" spans="2:2">
      <c r="B1107"/>
    </row>
    <row r="1108" spans="2:2">
      <c r="B1108"/>
    </row>
    <row r="1109" spans="2:2">
      <c r="B1109"/>
    </row>
    <row r="1110" spans="2:2">
      <c r="B1110"/>
    </row>
    <row r="1111" spans="2:2">
      <c r="B1111"/>
    </row>
    <row r="1112" spans="2:2">
      <c r="B1112"/>
    </row>
    <row r="1113" spans="2:2">
      <c r="B1113"/>
    </row>
    <row r="1114" spans="2:2">
      <c r="B1114"/>
    </row>
    <row r="1115" spans="2:2">
      <c r="B1115"/>
    </row>
    <row r="1116" spans="2:2">
      <c r="B1116"/>
    </row>
    <row r="1117" spans="2:2">
      <c r="B1117"/>
    </row>
    <row r="1118" spans="2:2">
      <c r="B1118"/>
    </row>
    <row r="1119" spans="2:2">
      <c r="B1119"/>
    </row>
    <row r="1120" spans="2:2">
      <c r="B1120"/>
    </row>
    <row r="1121" spans="2:2">
      <c r="B1121"/>
    </row>
    <row r="1122" spans="2:2">
      <c r="B1122"/>
    </row>
    <row r="1123" spans="2:2">
      <c r="B1123"/>
    </row>
    <row r="1124" spans="2:2">
      <c r="B1124"/>
    </row>
    <row r="1125" spans="2:2">
      <c r="B1125"/>
    </row>
    <row r="1126" spans="2:2">
      <c r="B1126"/>
    </row>
    <row r="1127" spans="2:2">
      <c r="B1127"/>
    </row>
    <row r="1128" spans="2:2">
      <c r="B1128"/>
    </row>
    <row r="1129" spans="2:2">
      <c r="B1129"/>
    </row>
    <row r="1130" spans="2:2">
      <c r="B1130"/>
    </row>
    <row r="1131" spans="2:2">
      <c r="B1131"/>
    </row>
    <row r="1132" spans="2:2">
      <c r="B1132"/>
    </row>
    <row r="1133" spans="2:2">
      <c r="B1133"/>
    </row>
    <row r="1134" spans="2:2">
      <c r="B1134"/>
    </row>
    <row r="1135" spans="2:2">
      <c r="B1135"/>
    </row>
    <row r="1136" spans="2:2">
      <c r="B1136"/>
    </row>
    <row r="1137" spans="2:2">
      <c r="B1137"/>
    </row>
    <row r="1138" spans="2:2">
      <c r="B1138"/>
    </row>
    <row r="1139" spans="2:2">
      <c r="B1139"/>
    </row>
    <row r="1140" spans="2:2">
      <c r="B1140"/>
    </row>
    <row r="1141" spans="2:2">
      <c r="B1141"/>
    </row>
    <row r="1142" spans="2:2">
      <c r="B1142"/>
    </row>
    <row r="1143" spans="2:2">
      <c r="B1143"/>
    </row>
    <row r="1144" spans="2:2">
      <c r="B1144"/>
    </row>
    <row r="1145" spans="2:2">
      <c r="B1145"/>
    </row>
    <row r="1146" spans="2:2">
      <c r="B1146"/>
    </row>
    <row r="1147" spans="2:2">
      <c r="B1147"/>
    </row>
    <row r="1148" spans="2:2">
      <c r="B1148"/>
    </row>
    <row r="1149" spans="2:2">
      <c r="B1149"/>
    </row>
    <row r="1150" spans="2:2">
      <c r="B1150"/>
    </row>
    <row r="1151" spans="2:2">
      <c r="B1151"/>
    </row>
    <row r="1152" spans="2:2">
      <c r="B1152"/>
    </row>
    <row r="1153" spans="2:2">
      <c r="B1153"/>
    </row>
    <row r="1154" spans="2:2">
      <c r="B1154"/>
    </row>
    <row r="1155" spans="2:2">
      <c r="B1155"/>
    </row>
    <row r="1156" spans="2:2">
      <c r="B1156"/>
    </row>
    <row r="1157" spans="2:2">
      <c r="B1157"/>
    </row>
    <row r="1158" spans="2:2">
      <c r="B1158"/>
    </row>
    <row r="1159" spans="2:2">
      <c r="B1159"/>
    </row>
    <row r="1160" spans="2:2">
      <c r="B1160"/>
    </row>
    <row r="1161" spans="2:2">
      <c r="B1161"/>
    </row>
    <row r="1162" spans="2:2">
      <c r="B1162"/>
    </row>
    <row r="1163" spans="2:2">
      <c r="B1163"/>
    </row>
    <row r="1164" spans="2:2">
      <c r="B1164"/>
    </row>
    <row r="1165" spans="2:2">
      <c r="B1165"/>
    </row>
    <row r="1166" spans="2:2">
      <c r="B1166"/>
    </row>
    <row r="1167" spans="2:2">
      <c r="B1167"/>
    </row>
    <row r="1168" spans="2:2">
      <c r="B1168"/>
    </row>
    <row r="1169" spans="2:2">
      <c r="B1169"/>
    </row>
    <row r="1170" spans="2:2">
      <c r="B1170"/>
    </row>
    <row r="1171" spans="2:2">
      <c r="B1171"/>
    </row>
    <row r="1172" spans="2:2">
      <c r="B1172"/>
    </row>
    <row r="1173" spans="2:2">
      <c r="B1173"/>
    </row>
    <row r="1174" spans="2:2">
      <c r="B1174"/>
    </row>
    <row r="1175" spans="2:2">
      <c r="B1175"/>
    </row>
    <row r="1176" spans="2:2">
      <c r="B1176"/>
    </row>
    <row r="1177" spans="2:2">
      <c r="B1177"/>
    </row>
    <row r="1178" spans="2:2">
      <c r="B1178"/>
    </row>
    <row r="1179" spans="2:2">
      <c r="B1179"/>
    </row>
    <row r="1180" spans="2:2">
      <c r="B1180"/>
    </row>
    <row r="1181" spans="2:2">
      <c r="B1181"/>
    </row>
    <row r="1182" spans="2:2">
      <c r="B1182"/>
    </row>
    <row r="1183" spans="2:2">
      <c r="B1183"/>
    </row>
    <row r="1184" spans="2:2">
      <c r="B1184"/>
    </row>
    <row r="1185" spans="2:2">
      <c r="B1185"/>
    </row>
    <row r="1186" spans="2:2">
      <c r="B1186"/>
    </row>
    <row r="1187" spans="2:2">
      <c r="B1187"/>
    </row>
    <row r="1188" spans="2:2">
      <c r="B1188"/>
    </row>
    <row r="1189" spans="2:2">
      <c r="B1189"/>
    </row>
    <row r="1190" spans="2:2">
      <c r="B1190"/>
    </row>
    <row r="1191" spans="2:2">
      <c r="B1191"/>
    </row>
    <row r="1192" spans="2:2">
      <c r="B1192"/>
    </row>
    <row r="1193" spans="2:2">
      <c r="B1193"/>
    </row>
    <row r="1194" spans="2:2">
      <c r="B1194"/>
    </row>
    <row r="1195" spans="2:2">
      <c r="B1195"/>
    </row>
    <row r="1196" spans="2:2">
      <c r="B1196"/>
    </row>
    <row r="1197" spans="2:2">
      <c r="B1197"/>
    </row>
    <row r="1198" spans="2:2">
      <c r="B1198"/>
    </row>
    <row r="1199" spans="2:2">
      <c r="B1199"/>
    </row>
    <row r="1200" spans="2:2">
      <c r="B1200"/>
    </row>
    <row r="1201" spans="2:2">
      <c r="B1201"/>
    </row>
    <row r="1202" spans="2:2">
      <c r="B1202"/>
    </row>
    <row r="1203" spans="2:2">
      <c r="B1203"/>
    </row>
    <row r="1204" spans="2:2">
      <c r="B1204"/>
    </row>
    <row r="1205" spans="2:2">
      <c r="B1205"/>
    </row>
    <row r="1206" spans="2:2">
      <c r="B1206"/>
    </row>
    <row r="1207" spans="2:2">
      <c r="B1207"/>
    </row>
    <row r="1208" spans="2:2">
      <c r="B1208"/>
    </row>
    <row r="1209" spans="2:2">
      <c r="B1209"/>
    </row>
    <row r="1210" spans="2:2">
      <c r="B1210"/>
    </row>
    <row r="1211" spans="2:2">
      <c r="B1211"/>
    </row>
    <row r="1212" spans="2:2">
      <c r="B1212"/>
    </row>
    <row r="1213" spans="2:2">
      <c r="B1213"/>
    </row>
    <row r="1214" spans="2:2">
      <c r="B1214"/>
    </row>
    <row r="1215" spans="2:2">
      <c r="B1215"/>
    </row>
    <row r="1216" spans="2:2">
      <c r="B1216"/>
    </row>
    <row r="1217" spans="2:2">
      <c r="B1217"/>
    </row>
    <row r="1218" spans="2:2">
      <c r="B1218"/>
    </row>
    <row r="1219" spans="2:2">
      <c r="B1219"/>
    </row>
    <row r="1220" spans="2:2">
      <c r="B1220"/>
    </row>
    <row r="1221" spans="2:2">
      <c r="B1221"/>
    </row>
    <row r="1222" spans="2:2">
      <c r="B1222"/>
    </row>
    <row r="1223" spans="2:2">
      <c r="B1223"/>
    </row>
    <row r="1224" spans="2:2">
      <c r="B1224"/>
    </row>
    <row r="1225" spans="2:2">
      <c r="B1225"/>
    </row>
    <row r="1226" spans="2:2">
      <c r="B1226"/>
    </row>
    <row r="1227" spans="2:2">
      <c r="B1227"/>
    </row>
    <row r="1228" spans="2:2">
      <c r="B1228"/>
    </row>
    <row r="1229" spans="2:2">
      <c r="B1229"/>
    </row>
    <row r="1230" spans="2:2">
      <c r="B1230"/>
    </row>
    <row r="1231" spans="2:2">
      <c r="B1231"/>
    </row>
    <row r="1232" spans="2:2">
      <c r="B1232"/>
    </row>
    <row r="1233" spans="2:2">
      <c r="B1233"/>
    </row>
    <row r="1234" spans="2:2">
      <c r="B1234"/>
    </row>
    <row r="1235" spans="2:2">
      <c r="B1235"/>
    </row>
    <row r="1236" spans="2:2">
      <c r="B1236"/>
    </row>
    <row r="1237" spans="2:2">
      <c r="B1237"/>
    </row>
    <row r="1238" spans="2:2">
      <c r="B1238"/>
    </row>
    <row r="1239" spans="2:2">
      <c r="B1239"/>
    </row>
    <row r="1240" spans="2:2">
      <c r="B1240"/>
    </row>
    <row r="1241" spans="2:2">
      <c r="B1241"/>
    </row>
    <row r="1242" spans="2:2">
      <c r="B1242"/>
    </row>
    <row r="1243" spans="2:2">
      <c r="B1243"/>
    </row>
    <row r="1244" spans="2:2">
      <c r="B1244"/>
    </row>
    <row r="1245" spans="2:2">
      <c r="B1245"/>
    </row>
    <row r="1246" spans="2:2">
      <c r="B1246"/>
    </row>
    <row r="1247" spans="2:2">
      <c r="B1247"/>
    </row>
    <row r="1248" spans="2:2">
      <c r="B1248"/>
    </row>
    <row r="1249" spans="2:2">
      <c r="B1249"/>
    </row>
    <row r="1250" spans="2:2">
      <c r="B1250"/>
    </row>
    <row r="1251" spans="2:2">
      <c r="B1251"/>
    </row>
    <row r="1252" spans="2:2">
      <c r="B1252"/>
    </row>
    <row r="1253" spans="2:2">
      <c r="B1253"/>
    </row>
    <row r="1254" spans="2:2">
      <c r="B1254"/>
    </row>
    <row r="1255" spans="2:2">
      <c r="B1255"/>
    </row>
    <row r="1256" spans="2:2">
      <c r="B1256"/>
    </row>
    <row r="1257" spans="2:2">
      <c r="B1257"/>
    </row>
    <row r="1258" spans="2:2">
      <c r="B1258"/>
    </row>
    <row r="1259" spans="2:2">
      <c r="B1259"/>
    </row>
    <row r="1260" spans="2:2">
      <c r="B1260"/>
    </row>
    <row r="1261" spans="2:2">
      <c r="B1261"/>
    </row>
    <row r="1262" spans="2:2">
      <c r="B1262"/>
    </row>
    <row r="1263" spans="2:2">
      <c r="B1263"/>
    </row>
    <row r="1264" spans="2:2">
      <c r="B1264"/>
    </row>
    <row r="1265" spans="2:2">
      <c r="B1265"/>
    </row>
    <row r="1266" spans="2:2">
      <c r="B1266"/>
    </row>
    <row r="1267" spans="2:2">
      <c r="B1267"/>
    </row>
    <row r="1268" spans="2:2">
      <c r="B1268"/>
    </row>
    <row r="1269" spans="2:2">
      <c r="B1269"/>
    </row>
    <row r="1270" spans="2:2">
      <c r="B1270"/>
    </row>
    <row r="1271" spans="2:2">
      <c r="B1271"/>
    </row>
    <row r="1272" spans="2:2">
      <c r="B1272"/>
    </row>
    <row r="1273" spans="2:2">
      <c r="B1273"/>
    </row>
    <row r="1274" spans="2:2">
      <c r="B1274"/>
    </row>
    <row r="1275" spans="2:2">
      <c r="B1275"/>
    </row>
    <row r="1276" spans="2:2">
      <c r="B1276"/>
    </row>
    <row r="1277" spans="2:2">
      <c r="B1277"/>
    </row>
    <row r="1278" spans="2:2">
      <c r="B1278"/>
    </row>
    <row r="1279" spans="2:2">
      <c r="B1279"/>
    </row>
    <row r="1280" spans="2:2">
      <c r="B1280"/>
    </row>
    <row r="1281" spans="2:2">
      <c r="B1281"/>
    </row>
    <row r="1282" spans="2:2">
      <c r="B1282"/>
    </row>
    <row r="1283" spans="2:2">
      <c r="B1283"/>
    </row>
    <row r="1284" spans="2:2">
      <c r="B1284"/>
    </row>
    <row r="1285" spans="2:2">
      <c r="B1285"/>
    </row>
    <row r="1286" spans="2:2">
      <c r="B1286"/>
    </row>
    <row r="1287" spans="2:2">
      <c r="B1287"/>
    </row>
    <row r="1288" spans="2:2">
      <c r="B1288"/>
    </row>
    <row r="1289" spans="2:2">
      <c r="B1289"/>
    </row>
    <row r="1290" spans="2:2">
      <c r="B1290"/>
    </row>
    <row r="1291" spans="2:2">
      <c r="B1291"/>
    </row>
    <row r="1292" spans="2:2">
      <c r="B1292"/>
    </row>
    <row r="1293" spans="2:2">
      <c r="B1293"/>
    </row>
    <row r="1294" spans="2:2">
      <c r="B1294"/>
    </row>
    <row r="1295" spans="2:2">
      <c r="B1295"/>
    </row>
    <row r="1296" spans="2:2">
      <c r="B1296"/>
    </row>
    <row r="1297" spans="2:2">
      <c r="B1297"/>
    </row>
    <row r="1298" spans="2:2">
      <c r="B1298"/>
    </row>
    <row r="1299" spans="2:2">
      <c r="B1299"/>
    </row>
    <row r="1300" spans="2:2">
      <c r="B1300"/>
    </row>
    <row r="1301" spans="2:2">
      <c r="B1301"/>
    </row>
    <row r="1302" spans="2:2">
      <c r="B1302"/>
    </row>
    <row r="1303" spans="2:2">
      <c r="B1303"/>
    </row>
    <row r="1304" spans="2:2">
      <c r="B1304"/>
    </row>
    <row r="1305" spans="2:2">
      <c r="B1305"/>
    </row>
    <row r="1306" spans="2:2">
      <c r="B1306"/>
    </row>
    <row r="1307" spans="2:2">
      <c r="B1307"/>
    </row>
    <row r="1308" spans="2:2">
      <c r="B1308"/>
    </row>
    <row r="1309" spans="2:2">
      <c r="B1309"/>
    </row>
    <row r="1310" spans="2:2">
      <c r="B1310"/>
    </row>
    <row r="1311" spans="2:2">
      <c r="B1311"/>
    </row>
    <row r="1312" spans="2:2">
      <c r="B1312"/>
    </row>
    <row r="1313" spans="2:2">
      <c r="B1313"/>
    </row>
    <row r="1314" spans="2:2">
      <c r="B1314"/>
    </row>
    <row r="1315" spans="2:2">
      <c r="B1315"/>
    </row>
    <row r="1316" spans="2:2">
      <c r="B1316"/>
    </row>
    <row r="1317" spans="2:2">
      <c r="B1317"/>
    </row>
    <row r="1318" spans="2:2">
      <c r="B1318"/>
    </row>
    <row r="1319" spans="2:2">
      <c r="B1319"/>
    </row>
    <row r="1320" spans="2:2">
      <c r="B1320"/>
    </row>
    <row r="1321" spans="2:2">
      <c r="B1321"/>
    </row>
    <row r="1322" spans="2:2">
      <c r="B1322"/>
    </row>
    <row r="1323" spans="2:2">
      <c r="B1323"/>
    </row>
    <row r="1324" spans="2:2">
      <c r="B1324"/>
    </row>
    <row r="1325" spans="2:2">
      <c r="B1325"/>
    </row>
    <row r="1326" spans="2:2">
      <c r="B1326"/>
    </row>
    <row r="1327" spans="2:2">
      <c r="B1327"/>
    </row>
    <row r="1328" spans="2:2">
      <c r="B1328"/>
    </row>
    <row r="1329" spans="2:2">
      <c r="B1329"/>
    </row>
    <row r="1330" spans="2:2">
      <c r="B1330"/>
    </row>
    <row r="1331" spans="2:2">
      <c r="B1331"/>
    </row>
    <row r="1332" spans="2:2">
      <c r="B1332"/>
    </row>
    <row r="1333" spans="2:2">
      <c r="B1333"/>
    </row>
    <row r="1334" spans="2:2">
      <c r="B1334"/>
    </row>
    <row r="1335" spans="2:2">
      <c r="B1335"/>
    </row>
    <row r="1336" spans="2:2">
      <c r="B1336"/>
    </row>
    <row r="1337" spans="2:2">
      <c r="B1337"/>
    </row>
    <row r="1338" spans="2:2">
      <c r="B1338"/>
    </row>
    <row r="1339" spans="2:2">
      <c r="B1339"/>
    </row>
    <row r="1340" spans="2:2">
      <c r="B1340"/>
    </row>
    <row r="1341" spans="2:2">
      <c r="B1341"/>
    </row>
    <row r="1342" spans="2:2">
      <c r="B1342"/>
    </row>
    <row r="1343" spans="2:2">
      <c r="B1343"/>
    </row>
    <row r="1344" spans="2:2">
      <c r="B1344"/>
    </row>
    <row r="1345" spans="2:2">
      <c r="B1345"/>
    </row>
    <row r="1346" spans="2:2">
      <c r="B1346"/>
    </row>
    <row r="1347" spans="2:2">
      <c r="B1347"/>
    </row>
    <row r="1348" spans="2:2">
      <c r="B1348"/>
    </row>
    <row r="1349" spans="2:2">
      <c r="B1349"/>
    </row>
    <row r="1350" spans="2:2">
      <c r="B1350"/>
    </row>
    <row r="1351" spans="2:2">
      <c r="B1351"/>
    </row>
    <row r="1352" spans="2:2">
      <c r="B1352"/>
    </row>
    <row r="1353" spans="2:2">
      <c r="B1353"/>
    </row>
    <row r="1354" spans="2:2">
      <c r="B1354"/>
    </row>
    <row r="1355" spans="2:2">
      <c r="B1355"/>
    </row>
    <row r="1356" spans="2:2">
      <c r="B1356"/>
    </row>
    <row r="1357" spans="2:2">
      <c r="B1357"/>
    </row>
    <row r="1358" spans="2:2">
      <c r="B1358"/>
    </row>
    <row r="1359" spans="2:2">
      <c r="B1359"/>
    </row>
    <row r="1360" spans="2:2">
      <c r="B1360"/>
    </row>
    <row r="1361" spans="2:2">
      <c r="B1361"/>
    </row>
    <row r="1362" spans="2:2">
      <c r="B1362"/>
    </row>
    <row r="1363" spans="2:2">
      <c r="B1363"/>
    </row>
    <row r="1364" spans="2:2">
      <c r="B1364"/>
    </row>
    <row r="1365" spans="2:2">
      <c r="B1365"/>
    </row>
    <row r="1366" spans="2:2">
      <c r="B1366"/>
    </row>
    <row r="1367" spans="2:2">
      <c r="B1367"/>
    </row>
    <row r="1368" spans="2:2">
      <c r="B1368"/>
    </row>
    <row r="1369" spans="2:2">
      <c r="B1369"/>
    </row>
    <row r="1370" spans="2:2">
      <c r="B1370"/>
    </row>
    <row r="1371" spans="2:2">
      <c r="B1371"/>
    </row>
    <row r="1372" spans="2:2">
      <c r="B1372"/>
    </row>
    <row r="1373" spans="2:2">
      <c r="B1373"/>
    </row>
    <row r="1374" spans="2:2">
      <c r="B1374"/>
    </row>
    <row r="1375" spans="2:2">
      <c r="B1375"/>
    </row>
    <row r="1376" spans="2:2">
      <c r="B1376"/>
    </row>
    <row r="1377" spans="2:2">
      <c r="B1377"/>
    </row>
    <row r="1378" spans="2:2">
      <c r="B1378"/>
    </row>
    <row r="1379" spans="2:2">
      <c r="B1379"/>
    </row>
    <row r="1380" spans="2:2">
      <c r="B1380"/>
    </row>
    <row r="1381" spans="2:2">
      <c r="B1381"/>
    </row>
    <row r="1382" spans="2:2">
      <c r="B1382"/>
    </row>
    <row r="1383" spans="2:2">
      <c r="B1383"/>
    </row>
    <row r="1384" spans="2:2">
      <c r="B1384"/>
    </row>
    <row r="1385" spans="2:2">
      <c r="B1385"/>
    </row>
    <row r="1386" spans="2:2">
      <c r="B1386"/>
    </row>
    <row r="1387" spans="2:2">
      <c r="B1387"/>
    </row>
    <row r="1388" spans="2:2">
      <c r="B1388"/>
    </row>
    <row r="1389" spans="2:2">
      <c r="B1389"/>
    </row>
    <row r="1390" spans="2:2">
      <c r="B1390"/>
    </row>
    <row r="1391" spans="2:2">
      <c r="B1391"/>
    </row>
    <row r="1392" spans="2:2">
      <c r="B1392"/>
    </row>
    <row r="1393" spans="2:2">
      <c r="B1393"/>
    </row>
    <row r="1394" spans="2:2">
      <c r="B1394"/>
    </row>
    <row r="1395" spans="2:2">
      <c r="B1395"/>
    </row>
    <row r="1396" spans="2:2">
      <c r="B1396"/>
    </row>
    <row r="1397" spans="2:2">
      <c r="B1397"/>
    </row>
    <row r="1398" spans="2:2">
      <c r="B1398"/>
    </row>
    <row r="1399" spans="2:2">
      <c r="B1399"/>
    </row>
    <row r="1400" spans="2:2">
      <c r="B1400"/>
    </row>
    <row r="1401" spans="2:2">
      <c r="B1401"/>
    </row>
    <row r="1402" spans="2:2">
      <c r="B1402"/>
    </row>
    <row r="1403" spans="2:2">
      <c r="B1403"/>
    </row>
    <row r="1404" spans="2:2">
      <c r="B1404"/>
    </row>
    <row r="1405" spans="2:2">
      <c r="B1405"/>
    </row>
    <row r="1406" spans="2:2">
      <c r="B1406"/>
    </row>
    <row r="1407" spans="2:2">
      <c r="B1407"/>
    </row>
    <row r="1408" spans="2:2">
      <c r="B1408"/>
    </row>
    <row r="1409" spans="2:2">
      <c r="B1409"/>
    </row>
    <row r="1410" spans="2:2">
      <c r="B1410"/>
    </row>
    <row r="1411" spans="2:2">
      <c r="B1411"/>
    </row>
    <row r="1412" spans="2:2">
      <c r="B1412"/>
    </row>
    <row r="1413" spans="2:2">
      <c r="B1413"/>
    </row>
    <row r="1414" spans="2:2">
      <c r="B1414"/>
    </row>
    <row r="1415" spans="2:2">
      <c r="B1415"/>
    </row>
    <row r="1416" spans="2:2">
      <c r="B1416"/>
    </row>
    <row r="1417" spans="2:2">
      <c r="B1417"/>
    </row>
    <row r="1418" spans="2:2">
      <c r="B1418"/>
    </row>
    <row r="1419" spans="2:2">
      <c r="B1419"/>
    </row>
    <row r="1420" spans="2:2">
      <c r="B1420"/>
    </row>
    <row r="1421" spans="2:2">
      <c r="B1421"/>
    </row>
    <row r="1422" spans="2:2">
      <c r="B1422"/>
    </row>
    <row r="1423" spans="2:2">
      <c r="B1423"/>
    </row>
    <row r="1424" spans="2:2">
      <c r="B1424"/>
    </row>
    <row r="1425" spans="2:2">
      <c r="B1425"/>
    </row>
    <row r="1426" spans="2:2">
      <c r="B1426"/>
    </row>
    <row r="1427" spans="2:2">
      <c r="B1427"/>
    </row>
    <row r="1428" spans="2:2">
      <c r="B1428"/>
    </row>
    <row r="1429" spans="2:2">
      <c r="B1429"/>
    </row>
    <row r="1430" spans="2:2">
      <c r="B1430"/>
    </row>
    <row r="1431" spans="2:2">
      <c r="B1431"/>
    </row>
    <row r="1432" spans="2:2">
      <c r="B1432"/>
    </row>
    <row r="1433" spans="2:2">
      <c r="B1433"/>
    </row>
    <row r="1434" spans="2:2">
      <c r="B1434"/>
    </row>
    <row r="1435" spans="2:2">
      <c r="B1435"/>
    </row>
    <row r="1436" spans="2:2">
      <c r="B1436"/>
    </row>
    <row r="1437" spans="2:2">
      <c r="B1437"/>
    </row>
    <row r="1438" spans="2:2">
      <c r="B1438"/>
    </row>
    <row r="1439" spans="2:2">
      <c r="B1439"/>
    </row>
    <row r="1440" spans="2:2">
      <c r="B1440"/>
    </row>
    <row r="1441" spans="2:2">
      <c r="B1441"/>
    </row>
    <row r="1442" spans="2:2">
      <c r="B1442"/>
    </row>
    <row r="1443" spans="2:2">
      <c r="B1443"/>
    </row>
    <row r="1444" spans="2:2">
      <c r="B1444"/>
    </row>
    <row r="1445" spans="2:2">
      <c r="B1445"/>
    </row>
    <row r="1446" spans="2:2">
      <c r="B1446"/>
    </row>
    <row r="1447" spans="2:2">
      <c r="B1447"/>
    </row>
    <row r="1448" spans="2:2">
      <c r="B1448"/>
    </row>
    <row r="1449" spans="2:2">
      <c r="B1449"/>
    </row>
    <row r="1450" spans="2:2">
      <c r="B1450"/>
    </row>
    <row r="1451" spans="2:2">
      <c r="B1451"/>
    </row>
    <row r="1452" spans="2:2">
      <c r="B1452"/>
    </row>
    <row r="1453" spans="2:2">
      <c r="B1453"/>
    </row>
    <row r="1454" spans="2:2">
      <c r="B1454"/>
    </row>
    <row r="1455" spans="2:2">
      <c r="B1455"/>
    </row>
    <row r="1456" spans="2:2">
      <c r="B1456"/>
    </row>
    <row r="1457" spans="2:2">
      <c r="B1457"/>
    </row>
    <row r="1458" spans="2:2">
      <c r="B1458"/>
    </row>
    <row r="1459" spans="2:2">
      <c r="B1459"/>
    </row>
    <row r="1460" spans="2:2">
      <c r="B1460"/>
    </row>
    <row r="1461" spans="2:2">
      <c r="B1461"/>
    </row>
    <row r="1462" spans="2:2">
      <c r="B1462"/>
    </row>
    <row r="1463" spans="2:2">
      <c r="B1463"/>
    </row>
    <row r="1464" spans="2:2">
      <c r="B1464"/>
    </row>
    <row r="1465" spans="2:2">
      <c r="B1465"/>
    </row>
    <row r="1466" spans="2:2">
      <c r="B1466"/>
    </row>
    <row r="1467" spans="2:2">
      <c r="B1467"/>
    </row>
    <row r="1468" spans="2:2">
      <c r="B1468"/>
    </row>
    <row r="1469" spans="2:2">
      <c r="B1469"/>
    </row>
    <row r="1470" spans="2:2">
      <c r="B1470"/>
    </row>
    <row r="1471" spans="2:2">
      <c r="B1471"/>
    </row>
    <row r="1472" spans="2:2">
      <c r="B1472"/>
    </row>
    <row r="1473" spans="2:2">
      <c r="B1473"/>
    </row>
    <row r="1474" spans="2:2">
      <c r="B1474"/>
    </row>
    <row r="1475" spans="2:2">
      <c r="B1475"/>
    </row>
    <row r="1476" spans="2:2">
      <c r="B1476"/>
    </row>
    <row r="1477" spans="2:2">
      <c r="B1477"/>
    </row>
    <row r="1478" spans="2:2">
      <c r="B1478"/>
    </row>
    <row r="1479" spans="2:2">
      <c r="B1479"/>
    </row>
    <row r="1480" spans="2:2">
      <c r="B1480"/>
    </row>
    <row r="1481" spans="2:2">
      <c r="B1481"/>
    </row>
    <row r="1482" spans="2:2">
      <c r="B1482"/>
    </row>
    <row r="1483" spans="2:2">
      <c r="B1483"/>
    </row>
    <row r="1484" spans="2:2">
      <c r="B1484"/>
    </row>
    <row r="1485" spans="2:2">
      <c r="B1485"/>
    </row>
    <row r="1486" spans="2:2">
      <c r="B1486"/>
    </row>
    <row r="1487" spans="2:2">
      <c r="B1487"/>
    </row>
    <row r="1488" spans="2:2">
      <c r="B1488"/>
    </row>
    <row r="1489" spans="2:2">
      <c r="B1489"/>
    </row>
    <row r="1490" spans="2:2">
      <c r="B1490"/>
    </row>
    <row r="1491" spans="2:2">
      <c r="B1491"/>
    </row>
    <row r="1492" spans="2:2">
      <c r="B1492"/>
    </row>
    <row r="1493" spans="2:2">
      <c r="B1493"/>
    </row>
    <row r="1494" spans="2:2">
      <c r="B1494"/>
    </row>
    <row r="1495" spans="2:2">
      <c r="B1495"/>
    </row>
    <row r="1496" spans="2:2">
      <c r="B1496"/>
    </row>
    <row r="1497" spans="2:2">
      <c r="B1497"/>
    </row>
    <row r="1498" spans="2:2">
      <c r="B1498"/>
    </row>
    <row r="1499" spans="2:2">
      <c r="B1499"/>
    </row>
    <row r="1500" spans="2:2">
      <c r="B1500"/>
    </row>
    <row r="1501" spans="2:2">
      <c r="B1501"/>
    </row>
    <row r="1502" spans="2:2">
      <c r="B1502"/>
    </row>
    <row r="1503" spans="2:2">
      <c r="B1503"/>
    </row>
    <row r="1504" spans="2:2">
      <c r="B1504"/>
    </row>
    <row r="1505" spans="2:2">
      <c r="B1505"/>
    </row>
    <row r="1506" spans="2:2">
      <c r="B1506"/>
    </row>
    <row r="1507" spans="2:2">
      <c r="B1507"/>
    </row>
    <row r="1508" spans="2:2">
      <c r="B1508"/>
    </row>
    <row r="1509" spans="2:2">
      <c r="B1509"/>
    </row>
    <row r="1510" spans="2:2">
      <c r="B1510"/>
    </row>
    <row r="1511" spans="2:2">
      <c r="B1511"/>
    </row>
    <row r="1512" spans="2:2">
      <c r="B1512"/>
    </row>
    <row r="1513" spans="2:2">
      <c r="B1513"/>
    </row>
    <row r="1514" spans="2:2">
      <c r="B1514"/>
    </row>
    <row r="1515" spans="2:2">
      <c r="B1515"/>
    </row>
    <row r="1516" spans="2:2">
      <c r="B1516"/>
    </row>
    <row r="1517" spans="2:2">
      <c r="B1517"/>
    </row>
    <row r="1518" spans="2:2">
      <c r="B1518"/>
    </row>
    <row r="1519" spans="2:2">
      <c r="B1519"/>
    </row>
    <row r="1520" spans="2:2">
      <c r="B1520"/>
    </row>
    <row r="1521" spans="2:2">
      <c r="B1521"/>
    </row>
    <row r="1522" spans="2:2">
      <c r="B1522"/>
    </row>
    <row r="1523" spans="2:2">
      <c r="B1523"/>
    </row>
    <row r="1524" spans="2:2">
      <c r="B1524"/>
    </row>
    <row r="1525" spans="2:2">
      <c r="B1525"/>
    </row>
    <row r="1526" spans="2:2">
      <c r="B1526"/>
    </row>
    <row r="1527" spans="2:2">
      <c r="B1527"/>
    </row>
    <row r="1528" spans="2:2">
      <c r="B1528"/>
    </row>
    <row r="1529" spans="2:2">
      <c r="B1529"/>
    </row>
    <row r="1530" spans="2:2">
      <c r="B1530"/>
    </row>
    <row r="1531" spans="2:2">
      <c r="B1531"/>
    </row>
    <row r="1532" spans="2:2">
      <c r="B1532"/>
    </row>
    <row r="1533" spans="2:2">
      <c r="B1533"/>
    </row>
    <row r="1534" spans="2:2">
      <c r="B1534"/>
    </row>
    <row r="1535" spans="2:2">
      <c r="B1535"/>
    </row>
    <row r="1536" spans="2:2">
      <c r="B1536"/>
    </row>
    <row r="1537" spans="2:2">
      <c r="B1537"/>
    </row>
    <row r="1538" spans="2:2">
      <c r="B1538"/>
    </row>
    <row r="1539" spans="2:2">
      <c r="B1539"/>
    </row>
    <row r="1540" spans="2:2">
      <c r="B1540"/>
    </row>
    <row r="1541" spans="2:2">
      <c r="B1541"/>
    </row>
    <row r="1542" spans="2:2">
      <c r="B1542"/>
    </row>
    <row r="1543" spans="2:2">
      <c r="B1543"/>
    </row>
    <row r="1544" spans="2:2">
      <c r="B1544"/>
    </row>
    <row r="1545" spans="2:2">
      <c r="B1545"/>
    </row>
    <row r="1546" spans="2:2">
      <c r="B1546"/>
    </row>
    <row r="1547" spans="2:2">
      <c r="B1547"/>
    </row>
    <row r="1548" spans="2:2">
      <c r="B1548"/>
    </row>
    <row r="1549" spans="2:2">
      <c r="B1549"/>
    </row>
    <row r="1550" spans="2:2">
      <c r="B1550"/>
    </row>
    <row r="1551" spans="2:2">
      <c r="B1551"/>
    </row>
    <row r="1552" spans="2:2">
      <c r="B1552"/>
    </row>
    <row r="1553" spans="2:2">
      <c r="B1553"/>
    </row>
    <row r="1554" spans="2:2">
      <c r="B1554"/>
    </row>
    <row r="1555" spans="2:2">
      <c r="B1555"/>
    </row>
    <row r="1556" spans="2:2">
      <c r="B1556"/>
    </row>
    <row r="1557" spans="2:2">
      <c r="B1557"/>
    </row>
    <row r="1558" spans="2:2">
      <c r="B1558"/>
    </row>
    <row r="1559" spans="2:2">
      <c r="B1559"/>
    </row>
    <row r="1560" spans="2:2">
      <c r="B1560"/>
    </row>
    <row r="1561" spans="2:2">
      <c r="B1561"/>
    </row>
    <row r="1562" spans="2:2">
      <c r="B1562"/>
    </row>
    <row r="1563" spans="2:2">
      <c r="B1563"/>
    </row>
    <row r="1564" spans="2:2">
      <c r="B1564"/>
    </row>
    <row r="1565" spans="2:2">
      <c r="B1565"/>
    </row>
    <row r="1566" spans="2:2">
      <c r="B1566"/>
    </row>
    <row r="1567" spans="2:2">
      <c r="B1567"/>
    </row>
    <row r="1568" spans="2:2">
      <c r="B1568"/>
    </row>
    <row r="1569" spans="2:2">
      <c r="B1569"/>
    </row>
    <row r="1570" spans="2:2">
      <c r="B1570"/>
    </row>
    <row r="1571" spans="2:2">
      <c r="B1571"/>
    </row>
    <row r="1572" spans="2:2">
      <c r="B1572"/>
    </row>
    <row r="1573" spans="2:2">
      <c r="B1573"/>
    </row>
    <row r="1574" spans="2:2">
      <c r="B1574"/>
    </row>
    <row r="1575" spans="2:2">
      <c r="B1575"/>
    </row>
    <row r="1576" spans="2:2">
      <c r="B1576"/>
    </row>
    <row r="1577" spans="2:2">
      <c r="B1577"/>
    </row>
    <row r="1578" spans="2:2">
      <c r="B1578"/>
    </row>
    <row r="1579" spans="2:2">
      <c r="B1579"/>
    </row>
    <row r="1580" spans="2:2">
      <c r="B1580"/>
    </row>
    <row r="1581" spans="2:2">
      <c r="B1581"/>
    </row>
    <row r="1582" spans="2:2">
      <c r="B1582"/>
    </row>
    <row r="1583" spans="2:2">
      <c r="B1583"/>
    </row>
    <row r="1584" spans="2:2">
      <c r="B1584"/>
    </row>
    <row r="1585" spans="2:2">
      <c r="B1585"/>
    </row>
    <row r="1586" spans="2:2">
      <c r="B1586"/>
    </row>
    <row r="1587" spans="2:2">
      <c r="B1587"/>
    </row>
    <row r="1588" spans="2:2">
      <c r="B1588"/>
    </row>
    <row r="1589" spans="2:2">
      <c r="B1589"/>
    </row>
    <row r="1590" spans="2:2">
      <c r="B1590"/>
    </row>
    <row r="1591" spans="2:2">
      <c r="B1591"/>
    </row>
    <row r="1592" spans="2:2">
      <c r="B1592"/>
    </row>
    <row r="1593" spans="2:2">
      <c r="B1593"/>
    </row>
    <row r="1594" spans="2:2">
      <c r="B1594"/>
    </row>
    <row r="1595" spans="2:2">
      <c r="B1595"/>
    </row>
    <row r="1596" spans="2:2">
      <c r="B1596"/>
    </row>
    <row r="1597" spans="2:2">
      <c r="B1597"/>
    </row>
    <row r="1598" spans="2:2">
      <c r="B1598"/>
    </row>
    <row r="1599" spans="2:2">
      <c r="B1599"/>
    </row>
    <row r="1600" spans="2:2">
      <c r="B1600"/>
    </row>
    <row r="1601" spans="2:2">
      <c r="B1601"/>
    </row>
    <row r="1602" spans="2:2">
      <c r="B1602"/>
    </row>
    <row r="1603" spans="2:2">
      <c r="B1603"/>
    </row>
    <row r="1604" spans="2:2">
      <c r="B1604"/>
    </row>
    <row r="1605" spans="2:2">
      <c r="B1605"/>
    </row>
    <row r="1606" spans="2:2">
      <c r="B1606"/>
    </row>
    <row r="1607" spans="2:2">
      <c r="B1607"/>
    </row>
    <row r="1608" spans="2:2">
      <c r="B1608"/>
    </row>
    <row r="1609" spans="2:2">
      <c r="B1609"/>
    </row>
    <row r="1610" spans="2:2">
      <c r="B1610"/>
    </row>
    <row r="1611" spans="2:2">
      <c r="B1611"/>
    </row>
    <row r="1612" spans="2:2">
      <c r="B1612"/>
    </row>
    <row r="1613" spans="2:2">
      <c r="B1613"/>
    </row>
    <row r="1614" spans="2:2">
      <c r="B1614"/>
    </row>
    <row r="1615" spans="2:2">
      <c r="B1615"/>
    </row>
    <row r="1616" spans="2:2">
      <c r="B1616"/>
    </row>
    <row r="1617" spans="2:2">
      <c r="B1617"/>
    </row>
    <row r="1618" spans="2:2">
      <c r="B1618"/>
    </row>
    <row r="1619" spans="2:2">
      <c r="B1619"/>
    </row>
    <row r="1620" spans="2:2">
      <c r="B1620"/>
    </row>
    <row r="1621" spans="2:2">
      <c r="B1621"/>
    </row>
    <row r="1622" spans="2:2">
      <c r="B1622"/>
    </row>
    <row r="1623" spans="2:2">
      <c r="B1623"/>
    </row>
    <row r="1624" spans="2:2">
      <c r="B1624"/>
    </row>
    <row r="1625" spans="2:2">
      <c r="B1625"/>
    </row>
    <row r="1626" spans="2:2">
      <c r="B1626"/>
    </row>
    <row r="1627" spans="2:2">
      <c r="B1627"/>
    </row>
    <row r="1628" spans="2:2">
      <c r="B1628"/>
    </row>
    <row r="1629" spans="2:2">
      <c r="B1629"/>
    </row>
    <row r="1630" spans="2:2">
      <c r="B1630"/>
    </row>
    <row r="1631" spans="2:2">
      <c r="B1631"/>
    </row>
    <row r="1632" spans="2:2">
      <c r="B1632"/>
    </row>
    <row r="1633" spans="2:2">
      <c r="B1633"/>
    </row>
    <row r="1634" spans="2:2">
      <c r="B1634"/>
    </row>
    <row r="1635" spans="2:2">
      <c r="B1635"/>
    </row>
    <row r="1636" spans="2:2">
      <c r="B1636"/>
    </row>
    <row r="1637" spans="2:2">
      <c r="B1637"/>
    </row>
    <row r="1638" spans="2:2">
      <c r="B1638"/>
    </row>
    <row r="1639" spans="2:2">
      <c r="B1639"/>
    </row>
    <row r="1640" spans="2:2">
      <c r="B1640"/>
    </row>
    <row r="1641" spans="2:2">
      <c r="B1641"/>
    </row>
    <row r="1642" spans="2:2">
      <c r="B1642"/>
    </row>
    <row r="1643" spans="2:2">
      <c r="B1643"/>
    </row>
    <row r="1644" spans="2:2">
      <c r="B1644"/>
    </row>
    <row r="1645" spans="2:2">
      <c r="B1645"/>
    </row>
    <row r="1646" spans="2:2">
      <c r="B1646"/>
    </row>
    <row r="1647" spans="2:2">
      <c r="B1647"/>
    </row>
    <row r="1648" spans="2:2">
      <c r="B1648"/>
    </row>
    <row r="1649" spans="2:2">
      <c r="B1649"/>
    </row>
    <row r="1650" spans="2:2">
      <c r="B1650"/>
    </row>
    <row r="1651" spans="2:2">
      <c r="B1651"/>
    </row>
    <row r="1652" spans="2:2">
      <c r="B1652"/>
    </row>
    <row r="1653" spans="2:2">
      <c r="B1653"/>
    </row>
    <row r="1654" spans="2:2">
      <c r="B1654"/>
    </row>
    <row r="1655" spans="2:2">
      <c r="B1655"/>
    </row>
    <row r="1656" spans="2:2">
      <c r="B1656"/>
    </row>
    <row r="1657" spans="2:2">
      <c r="B1657"/>
    </row>
    <row r="1658" spans="2:2">
      <c r="B1658"/>
    </row>
    <row r="1659" spans="2:2">
      <c r="B1659"/>
    </row>
    <row r="1660" spans="2:2">
      <c r="B1660"/>
    </row>
    <row r="1661" spans="2:2">
      <c r="B1661"/>
    </row>
    <row r="1662" spans="2:2">
      <c r="B1662"/>
    </row>
    <row r="1663" spans="2:2">
      <c r="B1663"/>
    </row>
    <row r="1664" spans="2:2">
      <c r="B1664"/>
    </row>
  </sheetData>
  <mergeCells count="6">
    <mergeCell ref="B2:C2"/>
    <mergeCell ref="B4:C4"/>
    <mergeCell ref="B5:C5"/>
    <mergeCell ref="B6:C6"/>
    <mergeCell ref="B8:C8"/>
    <mergeCell ref="B7:C7"/>
  </mergeCells>
  <printOptions horizontalCentered="1"/>
  <pageMargins left="1.1023622047244095" right="0.70866141732283472" top="0.55118110236220474" bottom="0.55118110236220474" header="0.31496062992125984" footer="0.31496062992125984"/>
  <pageSetup paperSize="8" scale="74" fitToWidth="0" orientation="portrait" r:id="rId2"/>
  <headerFooter>
    <oddFooter>&amp;R&amp;P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80"/>
  <sheetViews>
    <sheetView topLeftCell="A45" zoomScale="90" zoomScaleNormal="90" workbookViewId="0">
      <selection sqref="A1:C80"/>
    </sheetView>
  </sheetViews>
  <sheetFormatPr defaultRowHeight="15"/>
  <cols>
    <col min="1" max="1" width="106.5703125" customWidth="1"/>
    <col min="2" max="2" width="12.85546875" customWidth="1"/>
    <col min="3" max="3" width="22.5703125" customWidth="1"/>
    <col min="4" max="4" width="27.42578125" customWidth="1"/>
    <col min="5" max="5" width="13.140625" customWidth="1"/>
    <col min="6" max="27" width="3.28515625" customWidth="1"/>
    <col min="28" max="28" width="7.42578125" customWidth="1"/>
    <col min="29" max="29" width="21.42578125" bestFit="1" customWidth="1"/>
    <col min="30" max="36" width="4.28515625" customWidth="1"/>
    <col min="37" max="54" width="3.28515625" customWidth="1"/>
    <col min="55" max="55" width="7.42578125" customWidth="1"/>
    <col min="56" max="56" width="29.7109375" bestFit="1" customWidth="1"/>
    <col min="57" max="57" width="28.42578125" bestFit="1" customWidth="1"/>
  </cols>
  <sheetData>
    <row r="1" spans="1:5" ht="76.5" customHeight="1">
      <c r="A1" s="700" t="s">
        <v>1968</v>
      </c>
      <c r="B1" s="700"/>
      <c r="C1" s="700"/>
      <c r="D1" s="123"/>
      <c r="E1" s="123"/>
    </row>
    <row r="2" spans="1:5">
      <c r="A2" s="701" t="s">
        <v>2320</v>
      </c>
      <c r="B2" s="701"/>
      <c r="C2" s="701"/>
      <c r="D2" s="421"/>
      <c r="E2" s="421"/>
    </row>
    <row r="3" spans="1:5">
      <c r="A3" s="701" t="s">
        <v>1827</v>
      </c>
      <c r="B3" s="701"/>
      <c r="C3" s="701"/>
      <c r="D3" s="421"/>
      <c r="E3" s="421"/>
    </row>
    <row r="4" spans="1:5">
      <c r="A4" s="701" t="s">
        <v>2267</v>
      </c>
      <c r="B4" s="701"/>
      <c r="C4" s="701"/>
      <c r="D4" s="421"/>
      <c r="E4" s="421"/>
    </row>
    <row r="5" spans="1:5" ht="27" customHeight="1">
      <c r="A5" s="706" t="s">
        <v>2345</v>
      </c>
      <c r="B5" s="706"/>
      <c r="C5" s="706"/>
      <c r="D5" s="152"/>
      <c r="E5" s="152"/>
    </row>
    <row r="6" spans="1:5" ht="42.75" customHeight="1">
      <c r="A6" s="709" t="str">
        <f>A9</f>
        <v>CKZ Zielona Góra</v>
      </c>
      <c r="B6" s="709"/>
      <c r="C6" s="709"/>
      <c r="D6" s="422"/>
      <c r="E6" s="422"/>
    </row>
    <row r="7" spans="1:5">
      <c r="B7" s="183"/>
      <c r="C7" s="184">
        <f ca="1">NOW()</f>
        <v>45749.444103819442</v>
      </c>
    </row>
    <row r="8" spans="1:5" ht="30">
      <c r="A8" s="293" t="s">
        <v>1956</v>
      </c>
      <c r="B8" s="292" t="s">
        <v>2067</v>
      </c>
      <c r="C8" s="292" t="s">
        <v>1989</v>
      </c>
    </row>
    <row r="9" spans="1:5">
      <c r="A9" s="368" t="s">
        <v>37</v>
      </c>
      <c r="B9" s="330">
        <v>23</v>
      </c>
      <c r="C9" s="330">
        <v>11</v>
      </c>
    </row>
    <row r="10" spans="1:5">
      <c r="A10" s="414" t="s">
        <v>1816</v>
      </c>
      <c r="B10" s="331">
        <v>1</v>
      </c>
      <c r="C10" s="331">
        <v>0</v>
      </c>
    </row>
    <row r="11" spans="1:5">
      <c r="A11" s="82" t="s">
        <v>1045</v>
      </c>
      <c r="B11" s="72">
        <v>1</v>
      </c>
      <c r="C11" s="72">
        <v>0</v>
      </c>
    </row>
    <row r="12" spans="1:5">
      <c r="A12" s="386" t="s">
        <v>2270</v>
      </c>
      <c r="B12" s="72">
        <v>1</v>
      </c>
      <c r="C12" s="72">
        <v>0</v>
      </c>
    </row>
    <row r="13" spans="1:5">
      <c r="A13" s="82" t="s">
        <v>184</v>
      </c>
      <c r="B13" s="72">
        <v>0</v>
      </c>
      <c r="C13" s="72"/>
    </row>
    <row r="14" spans="1:5">
      <c r="A14" s="386" t="s">
        <v>2264</v>
      </c>
      <c r="B14" s="72">
        <v>0</v>
      </c>
      <c r="C14" s="72"/>
    </row>
    <row r="15" spans="1:5">
      <c r="A15" s="414" t="s">
        <v>1931</v>
      </c>
      <c r="B15" s="331">
        <v>1</v>
      </c>
      <c r="C15" s="331">
        <v>0</v>
      </c>
    </row>
    <row r="16" spans="1:5">
      <c r="A16" s="83" t="s">
        <v>206</v>
      </c>
      <c r="B16" s="72">
        <v>1</v>
      </c>
      <c r="C16" s="72">
        <v>0</v>
      </c>
    </row>
    <row r="17" spans="1:3">
      <c r="A17" s="386" t="s">
        <v>2270</v>
      </c>
      <c r="B17" s="72">
        <v>1</v>
      </c>
      <c r="C17" s="72">
        <v>0</v>
      </c>
    </row>
    <row r="18" spans="1:3">
      <c r="A18" s="414" t="s">
        <v>1854</v>
      </c>
      <c r="B18" s="331">
        <v>0</v>
      </c>
      <c r="C18" s="331"/>
    </row>
    <row r="19" spans="1:3">
      <c r="A19" s="83" t="s">
        <v>51</v>
      </c>
      <c r="B19" s="72">
        <v>0</v>
      </c>
      <c r="C19" s="72"/>
    </row>
    <row r="20" spans="1:3">
      <c r="A20" s="386" t="s">
        <v>2264</v>
      </c>
      <c r="B20" s="72">
        <v>0</v>
      </c>
      <c r="C20" s="72"/>
    </row>
    <row r="21" spans="1:3">
      <c r="A21" s="415" t="s">
        <v>1880</v>
      </c>
      <c r="B21" s="331">
        <v>4</v>
      </c>
      <c r="C21" s="331">
        <v>3</v>
      </c>
    </row>
    <row r="22" spans="1:3">
      <c r="A22" s="83" t="s">
        <v>34</v>
      </c>
      <c r="B22" s="72">
        <v>1</v>
      </c>
      <c r="C22" s="72">
        <v>1</v>
      </c>
    </row>
    <row r="23" spans="1:3">
      <c r="A23" s="386" t="s">
        <v>2268</v>
      </c>
      <c r="B23" s="72">
        <v>1</v>
      </c>
      <c r="C23" s="72">
        <v>1</v>
      </c>
    </row>
    <row r="24" spans="1:3">
      <c r="A24" s="83" t="s">
        <v>184</v>
      </c>
      <c r="B24" s="72">
        <v>3</v>
      </c>
      <c r="C24" s="72">
        <v>2</v>
      </c>
    </row>
    <row r="25" spans="1:3">
      <c r="A25" s="386" t="s">
        <v>2270</v>
      </c>
      <c r="B25" s="72">
        <v>3</v>
      </c>
      <c r="C25" s="72">
        <v>2</v>
      </c>
    </row>
    <row r="26" spans="1:3">
      <c r="A26" s="414" t="s">
        <v>2080</v>
      </c>
      <c r="B26" s="331">
        <v>4</v>
      </c>
      <c r="C26" s="331">
        <v>3</v>
      </c>
    </row>
    <row r="27" spans="1:3">
      <c r="A27" s="83" t="s">
        <v>1829</v>
      </c>
      <c r="B27" s="72">
        <v>1</v>
      </c>
      <c r="C27" s="72">
        <v>0</v>
      </c>
    </row>
    <row r="28" spans="1:3">
      <c r="A28" s="386" t="s">
        <v>2324</v>
      </c>
      <c r="B28" s="72">
        <v>1</v>
      </c>
      <c r="C28" s="72">
        <v>0</v>
      </c>
    </row>
    <row r="29" spans="1:3">
      <c r="A29" s="83" t="s">
        <v>184</v>
      </c>
      <c r="B29" s="72">
        <v>3</v>
      </c>
      <c r="C29" s="72">
        <v>3</v>
      </c>
    </row>
    <row r="30" spans="1:3">
      <c r="A30" s="386" t="s">
        <v>2270</v>
      </c>
      <c r="B30" s="72">
        <v>3</v>
      </c>
      <c r="C30" s="72">
        <v>3</v>
      </c>
    </row>
    <row r="31" spans="1:3" ht="12.75" customHeight="1">
      <c r="A31" s="370" t="s">
        <v>1865</v>
      </c>
      <c r="B31" s="331">
        <v>1</v>
      </c>
      <c r="C31" s="331">
        <v>1</v>
      </c>
    </row>
    <row r="32" spans="1:3">
      <c r="A32" s="83" t="s">
        <v>463</v>
      </c>
      <c r="B32" s="72">
        <v>1</v>
      </c>
      <c r="C32" s="72">
        <v>1</v>
      </c>
    </row>
    <row r="33" spans="1:3">
      <c r="A33" s="386" t="s">
        <v>2269</v>
      </c>
      <c r="B33" s="72">
        <v>1</v>
      </c>
      <c r="C33" s="72">
        <v>1</v>
      </c>
    </row>
    <row r="34" spans="1:3">
      <c r="A34" s="370" t="s">
        <v>1822</v>
      </c>
      <c r="B34" s="331">
        <v>1</v>
      </c>
      <c r="C34" s="331">
        <v>1</v>
      </c>
    </row>
    <row r="35" spans="1:3">
      <c r="A35" s="83" t="s">
        <v>460</v>
      </c>
      <c r="B35" s="72">
        <v>1</v>
      </c>
      <c r="C35" s="72">
        <v>1</v>
      </c>
    </row>
    <row r="36" spans="1:3">
      <c r="A36" s="386" t="s">
        <v>2271</v>
      </c>
      <c r="B36" s="72">
        <v>1</v>
      </c>
      <c r="C36" s="72">
        <v>1</v>
      </c>
    </row>
    <row r="37" spans="1:3">
      <c r="A37" s="370" t="s">
        <v>1812</v>
      </c>
      <c r="B37" s="331">
        <v>1</v>
      </c>
      <c r="C37" s="331">
        <v>0</v>
      </c>
    </row>
    <row r="38" spans="1:3">
      <c r="A38" s="83" t="s">
        <v>463</v>
      </c>
      <c r="B38" s="72">
        <v>0</v>
      </c>
      <c r="C38" s="72">
        <v>0</v>
      </c>
    </row>
    <row r="39" spans="1:3">
      <c r="A39" s="386" t="s">
        <v>2269</v>
      </c>
      <c r="B39" s="72">
        <v>0</v>
      </c>
      <c r="C39" s="72">
        <v>0</v>
      </c>
    </row>
    <row r="40" spans="1:3">
      <c r="A40" s="83" t="s">
        <v>52</v>
      </c>
      <c r="B40" s="72">
        <v>1</v>
      </c>
      <c r="C40" s="72">
        <v>0</v>
      </c>
    </row>
    <row r="41" spans="1:3">
      <c r="A41" s="386" t="s">
        <v>2264</v>
      </c>
      <c r="B41" s="72">
        <v>1</v>
      </c>
      <c r="C41" s="72">
        <v>0</v>
      </c>
    </row>
    <row r="42" spans="1:3">
      <c r="A42" s="370" t="s">
        <v>187</v>
      </c>
      <c r="B42" s="331">
        <v>0</v>
      </c>
      <c r="C42" s="331">
        <v>0</v>
      </c>
    </row>
    <row r="43" spans="1:3">
      <c r="A43" s="83" t="s">
        <v>189</v>
      </c>
      <c r="B43" s="72">
        <v>0</v>
      </c>
      <c r="C43" s="72">
        <v>0</v>
      </c>
    </row>
    <row r="44" spans="1:3">
      <c r="A44" s="386" t="s">
        <v>2264</v>
      </c>
      <c r="B44" s="72">
        <v>0</v>
      </c>
      <c r="C44" s="72">
        <v>0</v>
      </c>
    </row>
    <row r="45" spans="1:3">
      <c r="A45" s="370" t="s">
        <v>2002</v>
      </c>
      <c r="B45" s="331">
        <v>0</v>
      </c>
      <c r="C45" s="331"/>
    </row>
    <row r="46" spans="1:3">
      <c r="A46" s="83" t="s">
        <v>1829</v>
      </c>
      <c r="B46" s="72">
        <v>0</v>
      </c>
      <c r="C46" s="72"/>
    </row>
    <row r="47" spans="1:3">
      <c r="A47" s="386" t="s">
        <v>2264</v>
      </c>
      <c r="B47" s="72">
        <v>0</v>
      </c>
      <c r="C47" s="72"/>
    </row>
    <row r="48" spans="1:3">
      <c r="A48" s="370" t="s">
        <v>1871</v>
      </c>
      <c r="B48" s="331">
        <v>0</v>
      </c>
      <c r="C48" s="331">
        <v>0</v>
      </c>
    </row>
    <row r="49" spans="1:3">
      <c r="A49" s="83" t="s">
        <v>465</v>
      </c>
      <c r="B49" s="72">
        <v>0</v>
      </c>
      <c r="C49" s="72">
        <v>0</v>
      </c>
    </row>
    <row r="50" spans="1:3">
      <c r="A50" s="386" t="s">
        <v>2269</v>
      </c>
      <c r="B50" s="72">
        <v>0</v>
      </c>
      <c r="C50" s="72">
        <v>0</v>
      </c>
    </row>
    <row r="51" spans="1:3">
      <c r="A51" s="370" t="s">
        <v>1853</v>
      </c>
      <c r="B51" s="331">
        <v>3</v>
      </c>
      <c r="C51" s="331">
        <v>0</v>
      </c>
    </row>
    <row r="52" spans="1:3">
      <c r="A52" s="83" t="s">
        <v>465</v>
      </c>
      <c r="B52" s="72">
        <v>3</v>
      </c>
      <c r="C52" s="72">
        <v>0</v>
      </c>
    </row>
    <row r="53" spans="1:3">
      <c r="A53" s="386" t="s">
        <v>2269</v>
      </c>
      <c r="B53" s="72">
        <v>3</v>
      </c>
      <c r="C53" s="72">
        <v>0</v>
      </c>
    </row>
    <row r="54" spans="1:3">
      <c r="A54" s="370" t="s">
        <v>1999</v>
      </c>
      <c r="B54" s="331">
        <v>2</v>
      </c>
      <c r="C54" s="331">
        <v>2</v>
      </c>
    </row>
    <row r="55" spans="1:3">
      <c r="A55" s="83" t="s">
        <v>463</v>
      </c>
      <c r="B55" s="72">
        <v>2</v>
      </c>
      <c r="C55" s="72">
        <v>2</v>
      </c>
    </row>
    <row r="56" spans="1:3">
      <c r="A56" s="386" t="s">
        <v>2269</v>
      </c>
      <c r="B56" s="72">
        <v>2</v>
      </c>
      <c r="C56" s="72">
        <v>2</v>
      </c>
    </row>
    <row r="57" spans="1:3">
      <c r="A57" s="416" t="s">
        <v>1856</v>
      </c>
      <c r="B57" s="331">
        <v>0</v>
      </c>
      <c r="C57" s="331"/>
    </row>
    <row r="58" spans="1:3">
      <c r="A58" s="83" t="s">
        <v>1045</v>
      </c>
      <c r="B58" s="72">
        <v>0</v>
      </c>
      <c r="C58" s="72"/>
    </row>
    <row r="59" spans="1:3">
      <c r="A59" s="386" t="s">
        <v>2264</v>
      </c>
      <c r="B59" s="72">
        <v>0</v>
      </c>
      <c r="C59" s="72"/>
    </row>
    <row r="60" spans="1:3">
      <c r="A60" s="370" t="s">
        <v>1047</v>
      </c>
      <c r="B60" s="331">
        <v>0</v>
      </c>
      <c r="C60" s="331"/>
    </row>
    <row r="61" spans="1:3">
      <c r="A61" s="83" t="s">
        <v>1045</v>
      </c>
      <c r="B61" s="72">
        <v>0</v>
      </c>
      <c r="C61" s="72"/>
    </row>
    <row r="62" spans="1:3">
      <c r="A62" s="386" t="s">
        <v>2264</v>
      </c>
      <c r="B62" s="72">
        <v>0</v>
      </c>
      <c r="C62" s="72"/>
    </row>
    <row r="63" spans="1:3">
      <c r="A63" s="414" t="s">
        <v>2019</v>
      </c>
      <c r="B63" s="331">
        <v>0</v>
      </c>
      <c r="C63" s="331">
        <v>0</v>
      </c>
    </row>
    <row r="64" spans="1:3">
      <c r="A64" s="83" t="s">
        <v>1045</v>
      </c>
      <c r="B64" s="72">
        <v>0</v>
      </c>
      <c r="C64" s="72">
        <v>0</v>
      </c>
    </row>
    <row r="65" spans="1:3">
      <c r="A65" s="386" t="s">
        <v>2264</v>
      </c>
      <c r="B65" s="72">
        <v>0</v>
      </c>
      <c r="C65" s="72">
        <v>0</v>
      </c>
    </row>
    <row r="66" spans="1:3">
      <c r="A66" s="83" t="s">
        <v>1831</v>
      </c>
      <c r="B66" s="72">
        <v>0</v>
      </c>
      <c r="C66" s="72">
        <v>0</v>
      </c>
    </row>
    <row r="67" spans="1:3">
      <c r="A67" s="386" t="s">
        <v>2264</v>
      </c>
      <c r="B67" s="72">
        <v>0</v>
      </c>
      <c r="C67" s="72">
        <v>0</v>
      </c>
    </row>
    <row r="68" spans="1:3">
      <c r="A68" s="415" t="s">
        <v>2035</v>
      </c>
      <c r="B68" s="331">
        <v>1</v>
      </c>
      <c r="C68" s="331">
        <v>0</v>
      </c>
    </row>
    <row r="69" spans="1:3">
      <c r="A69" s="83" t="s">
        <v>1045</v>
      </c>
      <c r="B69" s="72">
        <v>1</v>
      </c>
      <c r="C69" s="72">
        <v>0</v>
      </c>
    </row>
    <row r="70" spans="1:3">
      <c r="A70" s="386" t="s">
        <v>2270</v>
      </c>
      <c r="B70" s="72">
        <v>1</v>
      </c>
      <c r="C70" s="72">
        <v>0</v>
      </c>
    </row>
    <row r="71" spans="1:3">
      <c r="A71" s="370" t="s">
        <v>2004</v>
      </c>
      <c r="B71" s="331">
        <v>1</v>
      </c>
      <c r="C71" s="331">
        <v>1</v>
      </c>
    </row>
    <row r="72" spans="1:3">
      <c r="A72" s="83" t="s">
        <v>463</v>
      </c>
      <c r="B72" s="72">
        <v>1</v>
      </c>
      <c r="C72" s="72">
        <v>1</v>
      </c>
    </row>
    <row r="73" spans="1:3">
      <c r="A73" s="386" t="s">
        <v>2269</v>
      </c>
      <c r="B73" s="72">
        <v>1</v>
      </c>
      <c r="C73" s="72">
        <v>1</v>
      </c>
    </row>
    <row r="74" spans="1:3">
      <c r="A74" s="416" t="s">
        <v>2023</v>
      </c>
      <c r="B74" s="331">
        <v>2</v>
      </c>
      <c r="C74" s="331">
        <v>0</v>
      </c>
    </row>
    <row r="75" spans="1:3">
      <c r="A75" s="83" t="s">
        <v>465</v>
      </c>
      <c r="B75" s="72">
        <v>2</v>
      </c>
      <c r="C75" s="72">
        <v>0</v>
      </c>
    </row>
    <row r="76" spans="1:3">
      <c r="A76" s="386" t="s">
        <v>2269</v>
      </c>
      <c r="B76" s="72">
        <v>2</v>
      </c>
      <c r="C76" s="72">
        <v>0</v>
      </c>
    </row>
    <row r="77" spans="1:3">
      <c r="A77" s="415" t="s">
        <v>2234</v>
      </c>
      <c r="B77" s="331">
        <v>1</v>
      </c>
      <c r="C77" s="331">
        <v>0</v>
      </c>
    </row>
    <row r="78" spans="1:3">
      <c r="A78" s="83" t="s">
        <v>184</v>
      </c>
      <c r="B78" s="72">
        <v>1</v>
      </c>
      <c r="C78" s="72">
        <v>0</v>
      </c>
    </row>
    <row r="79" spans="1:3">
      <c r="A79" s="386" t="s">
        <v>2270</v>
      </c>
      <c r="B79" s="72">
        <v>1</v>
      </c>
      <c r="C79" s="72">
        <v>0</v>
      </c>
    </row>
    <row r="80" spans="1:3">
      <c r="A80" s="82" t="s">
        <v>1821</v>
      </c>
      <c r="B80" s="72">
        <v>23</v>
      </c>
      <c r="C80" s="72">
        <v>11</v>
      </c>
    </row>
  </sheetData>
  <mergeCells count="6">
    <mergeCell ref="A6:C6"/>
    <mergeCell ref="A1:C1"/>
    <mergeCell ref="A2:C2"/>
    <mergeCell ref="A3:C3"/>
    <mergeCell ref="A4:C4"/>
    <mergeCell ref="A5:C5"/>
  </mergeCells>
  <conditionalFormatting sqref="A10">
    <cfRule type="containsText" dxfId="395" priority="1" operator="containsText" text="Branżowa szkoła I Stopnia Cechu Rzemiosł Różnych i Małej Przedsiębiorczości w Bielawie">
      <formula>NOT(ISERROR(SEARCH("Branżowa szkoła I Stopnia Cechu Rzemiosł Różnych i Małej Przedsiębiorczości w Bielawie",A10)))</formula>
    </cfRule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57" fitToWidth="0" orientation="portrait" r:id="rId2"/>
  <headerFooter>
    <oddFooter>Strona &amp;P z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9 4 9 9 5 d 6 6 - 1 0 6 b - 4 c 7 a - a 7 9 b - c a f 0 a 9 d 7 5 6 8 3 "   x m l n s = " h t t p : / / s c h e m a s . m i c r o s o f t . c o m / D a t a M a s h u p " > A A A A A H Y E A A B Q S w M E F A A C A A g A W J h 2 V I y u f Y y m A A A A + Q A A A B I A H A B D b 2 5 m a W c v U G F j a 2 F n Z S 5 4 b W w g o h g A K K A U A A A A A A A A A A A A A A A A A A A A A A A A A A A A h Y + 9 D o I w G E V f h X S n P 4 j G m I 8 y u E J C Y m J c m 1 K h E Q q h x f J u D j 6 S r y C J Y t g c 7 8 k Z z n 0 9 n p B O b R P c 1 W B 1 Z x L E M E W B M r I r t a k S N L p r u E c p h 0 L I m 6 h U M M v G H i Z b J q h 2 r j 8 Q 4 r 3 H f o O 7 o S I R p Y x c 8 u w k a 9 U K 9 J P 1 f z n U x j p h p E I c z p 8 Y H u E o x j H d b T G L K Q O y c M i 1 W T l z M q Z A V h C O Y + P G Q f G + C Y s M y D K B f G / w N 1 B L A w Q U A A I A C A B Y m H Z U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W J h 2 V P u / A H 5 u A Q A A w w I A A B M A H A B G b 3 J t d W x h c y 9 T Z W N 0 a W 9 u M S 5 t I K I Y A C i g F A A A A A A A A A A A A A A A A A A A A A A A A A A A A H V S T W v C M B i + F / o f Q r 1 U k I J s 7 C K e n A y n m 2 M W B o q H m L 6 y 2 D a R N C W 2 x Y t D 9 h / c z / C 0 s / Z / L e o 2 x G y 5 B J 7 3 + c p H A k R S z t D g t N c b t m V b y S s W E C A f T y D C V 6 i J I p C 2 h f Q q P 8 V u G 5 Q r r s H 2 g k D k t V I h g M k X L s I J 5 6 F b L U a P O I a m 8 6 1 2 x s t R i z O p O e P a y a T i D G M K T M d x J L O 5 o 7 0 0 O Q L P F 5 g l U y 7 i F o / S m P n Z H B L 3 N 7 J W F E 7 P m 3 t O 7 a A C J G E h l z V U O I M 8 5 O U K I 5 U l m d 5 n + z X B B u m B w i w h X P H y Y / 9 u T I d Y 6 R D T O Y s n P E I k m w q u M p R j x Y N U s z p M 3 l x 7 h 3 7 n t F D h i E 5 p i M m M G l Y + i J g y J F P B 0 i Q 1 x j 1 K 8 g l G K c k Z 3 W 1 V x Y 2 m V X f g 9 5 8 6 7 f K t a k Y q r Y 9 R k F N Q J N + v h c k Y 4 l B f R o A Z o P h 4 d k A C d M H 8 U O / f H v 1 y 8 9 y / b X e N Q b l R P x h m 2 R G 6 v 7 t E u p f A 8 B I w J D 3 D 4 / j 2 u H 6 O L 6 u 2 R d n f v 6 f x B V B L A Q I t A B Q A A g A I A F i Y d l S M r n 2 M p g A A A P k A A A A S A A A A A A A A A A A A A A A A A A A A A A B D b 2 5 m a W c v U G F j a 2 F n Z S 5 4 b W x Q S w E C L Q A U A A I A C A B Y m H Z U D 8 r p q 6 Q A A A D p A A A A E w A A A A A A A A A A A A A A A A D y A A A A W 0 N v b n R l b n R f V H l w Z X N d L n h t b F B L A Q I t A B Q A A g A I A F i Y d l T 7 v w B + b g E A A M M C A A A T A A A A A A A A A A A A A A A A A O M B A A B G b 3 J t d W x h c y 9 T Z W N 0 a W 9 u M S 5 t U E s F B g A A A A A D A A M A w g A A A J 4 D A A A A A D Q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V 2 9 y a 2 J v b 2 t H c m 9 1 c F R 5 c G U g e H N p O m 5 p b D 0 i d H J 1 Z S I g L z 4 8 L 1 B l c m 1 p c 3 N p b 2 5 M a X N 0 P h 4 S A A A A A A A A / B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l b G E z P C 9 J d G V t U G F 0 a D 4 8 L 0 l 0 Z W 1 M b 2 N h d G l v b j 4 8 U 3 R h Y m x l R W 5 0 c m l l c z 4 8 R W 5 0 c n k g V H l w Z T 0 i S X N Q c m l 2 Y X R l I i B W Y W x 1 Z T 0 i b D A i I C 8 + P E V u d H J 5 I F R 5 c G U 9 I l J l c 3 V s d F R 5 c G U i I F Z h b H V l P S J z V G F i b G U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U m V s Y X R p b 2 5 z a G l w S W 5 m b 0 N v b n R h a W 5 l c i I g V m F s d W U 9 I n N 7 J n F 1 b 3 Q 7 Y 2 9 s d W 1 u Q 2 9 1 b n Q m c X V v d D s 6 M T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V s Y T M v W m 1 p Z W 5 p b 2 5 v I H R 5 c C 5 7 T C 5 w L i w w f S Z x d W 9 0 O y w m c X V v d D t T Z W N 0 a W 9 u M S 9 U Y W J l b G E z L 1 p t a W V u a W 9 u b y B 0 e X A u e 1 N 6 a 2 / F g m E g d 3 l z e c W C Y W r E h W N h L D F 9 J n F 1 b 3 Q 7 L C Z x d W 9 0 O 1 N l Y 3 R p b 2 4 x L 1 R h Y m V s Y T M v W m 1 p Z W 5 p b 2 5 v I H R 5 c C 5 7 T W l l a n N j b 3 d v x Z v E h y w y f S Z x d W 9 0 O y w m c X V v d D t T Z W N 0 a W 9 u M S 9 U Y W J l b G E z L 1 p t a W V u a W 9 u b y B 0 e X A u e 1 p h d 8 O z Z C w z f S Z x d W 9 0 O y w m c X V v d D t T Z W N 0 a W 9 u M S 9 U Y W J l b G E z L 1 p t a W V u a W 9 u b y B 0 e X A u e 1 N 5 b W J v b C B j e W Z y b 3 d 5 I H p h d 2 9 k d S w 0 f S Z x d W 9 0 O y w m c X V v d D t T Z W N 0 a W 9 u M S 9 U Y W J l b G E z L 1 p t a W V u a W 9 u b y B 0 e X A u e 1 N 5 b W J v b C B r d 2 F s a W Z p a 2 F j a m k s N X 0 m c X V v d D s s J n F 1 b 3 Q 7 U 2 V j d G l v b j E v V G F i Z W x h M y 9 a b W l l b m l v b m 8 g d H l w L n t U Z X J t a W 4 g d H V y b n V z d S w 2 f S Z x d W 9 0 O y w m c X V v d D t T Z W N 0 a W 9 u M S 9 U Y W J l b G E z L 1 p t a W V u a W 9 u b y B 0 e X A u e 0 x p Y 3 p i Y S B 1 Y 3 p u a c O z d 1 x u K F N U T 1 B J R c W D K S w 3 f S Z x d W 9 0 O y w m c X V v d D t T Z W N 0 a W 9 u M S 9 U Y W J l b G E z L 1 p t a W V u a W 9 u b y B 0 e X A u e 3 c g d H l t I G R 6 a W V 3 Y 3 r E h X I s O H 0 m c X V v d D s s J n F 1 b 3 Q 7 U 2 V j d G l v b j E v V G F i Z W x h M y 9 a b W l l b m l v b m 8 g d H l w L n t a Y W v F g m F k Y W 5 l I G 1 p Z W p z Y 2 U g c m V h b G l 6 Y W N q a S B 0 d X J u d X N 1 L D l 9 J n F 1 b 3 Q 7 L C Z x d W 9 0 O 1 N l Y 3 R p b 2 4 x L 1 R h Y m V s Y T M v W m 1 p Z W 5 p b 2 5 v I H R 5 c C 5 7 T 8 W a U k 9 E R U s s M T B 9 J n F 1 b 3 Q 7 L C Z x d W 9 0 O 1 N l Y 3 R p b 2 4 x L 1 R h Y m V s Y T M v W m 1 p Z W 5 p b 2 5 v I H R 5 c C 5 7 x Z p 3 L D E x f S Z x d W 9 0 O y w m c X V v d D t T Z W N 0 a W 9 u M S 9 U Y W J l b G E z L 1 p t a W V u a W 9 u b y B 0 e X A u e 0 p H L D E y f S Z x d W 9 0 O y w m c X V v d D t T Z W N 0 a W 9 u M S 9 U Y W J l b G E z L 1 p t a W V u a W 9 u b y B 0 e X A u e 0 s s M T N 9 J n F 1 b 3 Q 7 L C Z x d W 9 0 O 1 N l Y 3 R p b 2 4 x L 1 R h Y m V s Y T M v W m 1 p Z W 5 p b 2 5 v I H R 5 c C 5 7 W i w x N H 0 m c X V v d D s s J n F 1 b 3 Q 7 U 2 V j d G l v b j E v V G F i Z W x h M y 9 a b W l l b m l v b m 8 g d H l w L n t H L D E 1 f S Z x d W 9 0 O y w m c X V v d D t T Z W N 0 a W 9 u M S 9 U Y W J l b G E z L 1 p t a W V u a W 9 u b y B 0 e X A u e 0 w s M T Z 9 J n F 1 b 3 Q 7 L C Z x d W 9 0 O 1 N l Y 3 R p b 2 4 x L 1 R h Y m V s Y T M v W m 1 p Z W 5 p b 2 5 v I H R 5 c C 5 7 S 2 9 s d W 1 u Y T E s M T d 9 J n F 1 b 3 Q 7 X S w m c X V v d D t D b 2 x 1 b W 5 D b 3 V u d C Z x d W 9 0 O z o x O C w m c X V v d D t L Z X l D b 2 x 1 b W 5 O Y W 1 l c y Z x d W 9 0 O z p b X S w m c X V v d D t D b 2 x 1 b W 5 J Z G V u d G l 0 a W V z J n F 1 b 3 Q 7 O l s m c X V v d D t T Z W N 0 a W 9 u M S 9 U Y W J l b G E z L 1 p t a W V u a W 9 u b y B 0 e X A u e 0 w u c C 4 s M H 0 m c X V v d D s s J n F 1 b 3 Q 7 U 2 V j d G l v b j E v V G F i Z W x h M y 9 a b W l l b m l v b m 8 g d H l w L n t T e m t v x Y J h I H d 5 c 3 n F g m F q x I V j Y S w x f S Z x d W 9 0 O y w m c X V v d D t T Z W N 0 a W 9 u M S 9 U Y W J l b G E z L 1 p t a W V u a W 9 u b y B 0 e X A u e 0 1 p Z W p z Y 2 9 3 b 8 W b x I c s M n 0 m c X V v d D s s J n F 1 b 3 Q 7 U 2 V j d G l v b j E v V G F i Z W x h M y 9 a b W l l b m l v b m 8 g d H l w L n t a Y X f D s 2 Q s M 3 0 m c X V v d D s s J n F 1 b 3 Q 7 U 2 V j d G l v b j E v V G F i Z W x h M y 9 a b W l l b m l v b m 8 g d H l w L n t T e W 1 i b 2 w g Y 3 l m c m 9 3 e S B 6 Y X d v Z H U s N H 0 m c X V v d D s s J n F 1 b 3 Q 7 U 2 V j d G l v b j E v V G F i Z W x h M y 9 a b W l l b m l v b m 8 g d H l w L n t T e W 1 i b 2 w g a 3 d h b G l m a W t h Y 2 p p L D V 9 J n F 1 b 3 Q 7 L C Z x d W 9 0 O 1 N l Y 3 R p b 2 4 x L 1 R h Y m V s Y T M v W m 1 p Z W 5 p b 2 5 v I H R 5 c C 5 7 V G V y b W l u I H R 1 c m 5 1 c 3 U s N n 0 m c X V v d D s s J n F 1 b 3 Q 7 U 2 V j d G l v b j E v V G F i Z W x h M y 9 a b W l l b m l v b m 8 g d H l w L n t M a W N 6 Y m E g d W N 6 b m n D s 3 d c b i h T V E 9 Q S U X F g y k s N 3 0 m c X V v d D s s J n F 1 b 3 Q 7 U 2 V j d G l v b j E v V G F i Z W x h M y 9 a b W l l b m l v b m 8 g d H l w L n t 3 I H R 5 b S B k e m l l d 2 N 6 x I V y L D h 9 J n F 1 b 3 Q 7 L C Z x d W 9 0 O 1 N l Y 3 R p b 2 4 x L 1 R h Y m V s Y T M v W m 1 p Z W 5 p b 2 5 v I H R 5 c C 5 7 W m F r x Y J h Z G F u Z S B t a W V q c 2 N l I H J l Y W x p e m F j a m k g d H V y b n V z d S w 5 f S Z x d W 9 0 O y w m c X V v d D t T Z W N 0 a W 9 u M S 9 U Y W J l b G E z L 1 p t a W V u a W 9 u b y B 0 e X A u e 0 / F m l J P R E V L L D E w f S Z x d W 9 0 O y w m c X V v d D t T Z W N 0 a W 9 u M S 9 U Y W J l b G E z L 1 p t a W V u a W 9 u b y B 0 e X A u e 8 W a d y w x M X 0 m c X V v d D s s J n F 1 b 3 Q 7 U 2 V j d G l v b j E v V G F i Z W x h M y 9 a b W l l b m l v b m 8 g d H l w L n t K R y w x M n 0 m c X V v d D s s J n F 1 b 3 Q 7 U 2 V j d G l v b j E v V G F i Z W x h M y 9 a b W l l b m l v b m 8 g d H l w L n t L L D E z f S Z x d W 9 0 O y w m c X V v d D t T Z W N 0 a W 9 u M S 9 U Y W J l b G E z L 1 p t a W V u a W 9 u b y B 0 e X A u e 1 o s M T R 9 J n F 1 b 3 Q 7 L C Z x d W 9 0 O 1 N l Y 3 R p b 2 4 x L 1 R h Y m V s Y T M v W m 1 p Z W 5 p b 2 5 v I H R 5 c C 5 7 R y w x N X 0 m c X V v d D s s J n F 1 b 3 Q 7 U 2 V j d G l v b j E v V G F i Z W x h M y 9 a b W l l b m l v b m 8 g d H l w L n t M L D E 2 f S Z x d W 9 0 O y w m c X V v d D t T Z W N 0 a W 9 u M S 9 U Y W J l b G E z L 1 p t a W V u a W 9 u b y B 0 e X A u e 0 t v b H V t b m E x L D E 3 f S Z x d W 9 0 O 1 0 s J n F 1 b 3 Q 7 U m V s Y X R p b 2 5 z a G l w S W 5 m b y Z x d W 9 0 O z p b X X 0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0 F y a 3 V z e j Y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z d k O W N h M G I t Y 2 Q 4 O S 0 0 M m V i L T g 3 O W Q t Z D c 5 Z D M z Z j I z N 2 I 2 I i A v P j x F b n R y e S B U e X B l P S J G a W x s T G F z d F V w Z G F 0 Z W Q i I F Z h b H V l P S J k M j A y M i 0 w M y 0 y M l Q x N z o 0 N j o y O C 4 4 O T U w N z Y 1 W i I g L z 4 8 R W 5 0 c n k g V H l w Z T 0 i R m l s b E V y c m 9 y Q 2 9 k Z S I g V m F s d W U 9 I n N V b m t u b 3 d u I i A v P j x F b n R y e S B U e X B l P S J G a W x s Q 2 9 s d W 1 u T m F t Z X M i I F Z h b H V l P S J z W y Z x d W 9 0 O 0 w u c C 4 m c X V v d D s s J n F 1 b 3 Q 7 U 3 p r b 8 W C Y S B 3 e X N 5 x Y J h a s S F Y 2 E m c X V v d D s s J n F 1 b 3 Q 7 T W l l a n N j b 3 d v x Z v E h y Z x d W 9 0 O y w m c X V v d D t a Y X f D s 2 Q m c X V v d D s s J n F 1 b 3 Q 7 U 3 l t Y m 9 s I G N 5 Z n J v d 3 k g e m F 3 b 2 R 1 J n F 1 b 3 Q 7 L C Z x d W 9 0 O 1 N 5 b W J v b C B r d 2 F s a W Z p a 2 F j a m k m c X V v d D s s J n F 1 b 3 Q 7 V G V y b W l u I H R 1 c m 5 1 c 3 U m c X V v d D s s J n F 1 b 3 Q 7 T G l j e m J h I H V j e m 5 p w 7 N 3 X G 4 o U 1 R P U E l F x Y M p J n F 1 b 3 Q 7 L C Z x d W 9 0 O 3 c g d H l t I G R 6 a W V 3 Y 3 r E h X I m c X V v d D s s J n F 1 b 3 Q 7 W m F r x Y J h Z G F u Z S B t a W V q c 2 N l I H J l Y W x p e m F j a m k g d H V y b n V z d S Z x d W 9 0 O y w m c X V v d D t P x Z p S T 0 R F S y Z x d W 9 0 O y w m c X V v d D v F m n c m c X V v d D s s J n F 1 b 3 Q 7 S k c m c X V v d D s s J n F 1 b 3 Q 7 S y Z x d W 9 0 O y w m c X V v d D t a J n F 1 b 3 Q 7 L C Z x d W 9 0 O 0 c m c X V v d D s s J n F 1 b 3 Q 7 T C Z x d W 9 0 O y w m c X V v d D t L b 2 x 1 b W 5 h M S Z x d W 9 0 O 1 0 i I C 8 + P E V u d H J 5 I F R 5 c G U 9 I k Z p b G x D b 2 x 1 b W 5 U e X B l c y I g V m F s d W U 9 I n N C Z 1 l H Q m d N R 0 J n T U R C Z 1 l B Q U F B Q U F B Q U E i I C 8 + P E V u d H J 5 I F R 5 c G U 9 I k Z p b G x F c n J v c k N v d W 5 0 I i B W Y W x 1 Z T 0 i b D A i I C 8 + P E V u d H J 5 I F R 5 c G U 9 I k Z p b G x D b 3 V u d C I g V m F s d W U 9 I m w w I i A v P j x F b n R y e S B U e X B l P S J G a W x s U 3 R h d H V z I i B W Y W x 1 Z T 0 i c 1 d h a X R p b m d G b 3 J F e G N l b F J l Z n J l c 2 g i I C 8 + P E V u d H J 5 I F R 5 c G U 9 I k Z p b G x U Y X J n Z X Q i I F Z h b H V l P S J z V G F i Z W x h M 1 8 y I i A v P j w v U 3 R h Y m x l R W 5 0 c m l l c z 4 8 L 0 l 0 Z W 0 + P E l 0 Z W 0 + P E l 0 Z W 1 M b 2 N h d G l v b j 4 8 S X R l b V R 5 c G U + R m 9 y b X V s Y T w v S X R l b V R 5 c G U + P E l 0 Z W 1 Q Y X R o P l N l Y 3 R p b 2 4 x L 1 R h Y m V s Y T M v J U M 1 J U I 5 c i V D M y V C M 2 Q l Q z U l O D J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Z W x h M y 9 a b W l l b m l v b m 8 l M j B 0 e X A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9 B w V Y N J F 4 0 m f 0 J 6 k o x M E C Q A A A A A C A A A A A A A Q Z g A A A A E A A C A A A A A 0 t 0 N l b 8 Q a J A N M 9 H y P O t W a / 5 t C k N U f q B S A + V z S 5 V 8 N 4 g A A A A A O g A A A A A I A A C A A A A A E J w B j 4 i J v b 2 V 1 j P i v z B b d F 9 5 R f Y 1 c N 2 g i D 2 D d J e y 3 i V A A A A D h O w 4 c a b 3 D n v m j 1 S s x X f 4 N X h g J p W j 6 T w b F a B y U Q Q 0 g / e T p 8 + s e f F V m U n g L C d X u g 9 7 L w u w q X r x a 3 Z Z v 5 P 1 W i i g U q N I + l F X V O u T Z x 4 6 / x D q u 7 k A A A A A 0 e Y / U d + 9 L t Q V g p m q Q H 7 V N n o y D i 6 q d E C w p 0 m 4 / 8 n a g 7 R y d 3 F f I I W g + S v 5 q K K o m 5 0 z + v 2 A q M N v i W 0 V o l 1 s 7 0 / p a < / D a t a M a s h u p > 
</file>

<file path=customXml/itemProps1.xml><?xml version="1.0" encoding="utf-8"?>
<ds:datastoreItem xmlns:ds="http://schemas.openxmlformats.org/officeDocument/2006/customXml" ds:itemID="{614E37FB-A48C-4F4E-8FFE-011208880A7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20</vt:i4>
      </vt:variant>
    </vt:vector>
  </HeadingPairs>
  <TitlesOfParts>
    <vt:vector size="20" baseType="lpstr">
      <vt:lpstr>1_stopień</vt:lpstr>
      <vt:lpstr>2_stopień</vt:lpstr>
      <vt:lpstr>3_stopień</vt:lpstr>
      <vt:lpstr>zestawienie_1</vt:lpstr>
      <vt:lpstr>zestawienie_2</vt:lpstr>
      <vt:lpstr>zestawienie_3</vt:lpstr>
      <vt:lpstr>przestawna_1</vt:lpstr>
      <vt:lpstr>przestawna_2</vt:lpstr>
      <vt:lpstr>przestawna_3</vt:lpstr>
      <vt:lpstr>Arkusz4</vt:lpstr>
      <vt:lpstr>Dane BSI</vt:lpstr>
      <vt:lpstr>BS_1_dziedzinowe</vt:lpstr>
      <vt:lpstr>BS_1 zestawienie</vt:lpstr>
      <vt:lpstr>Moje</vt:lpstr>
      <vt:lpstr>Arkusz1</vt:lpstr>
      <vt:lpstr>RSPO</vt:lpstr>
      <vt:lpstr>Arkusz6</vt:lpstr>
      <vt:lpstr>Arkusz2</vt:lpstr>
      <vt:lpstr>Arkusz3</vt:lpstr>
      <vt:lpstr>Arkusz5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Piotr Krzywda</dc:creator>
  <cp:lastModifiedBy>Piotr Krzywda</cp:lastModifiedBy>
  <cp:lastPrinted>2024-10-08T08:16:10Z</cp:lastPrinted>
  <dcterms:created xsi:type="dcterms:W3CDTF">2020-01-08T12:02:44Z</dcterms:created>
  <dcterms:modified xsi:type="dcterms:W3CDTF">2025-04-02T08:39:32Z</dcterms:modified>
</cp:coreProperties>
</file>